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386611f165262d6/MP Investit/Prossimi Articoli/2022.04 PTF Statico/"/>
    </mc:Choice>
  </mc:AlternateContent>
  <xr:revisionPtr revIDLastSave="78" documentId="8_{C0CB7254-19E9-492A-8CC5-5C9266BDE693}" xr6:coauthVersionLast="47" xr6:coauthVersionMax="47" xr10:uidLastSave="{8CC93C65-28D8-4F8D-A63E-70E2CD464EF9}"/>
  <bookViews>
    <workbookView xWindow="-108" yWindow="-108" windowWidth="23256" windowHeight="12720" activeTab="1" xr2:uid="{00000000-000D-0000-FFFF-FFFF00000000}"/>
  </bookViews>
  <sheets>
    <sheet name="Dati" sheetId="19" r:id="rId1"/>
    <sheet name="Analisi" sheetId="22" r:id="rId2"/>
  </sheets>
  <definedNames>
    <definedName name="solver_adj" localSheetId="1" hidden="1">Analisi!$C$3:$F$3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lhs1" localSheetId="1" hidden="1">Analisi!$C$3:$F$3</definedName>
    <definedName name="solver_lhs2" localSheetId="1" hidden="1">Analisi!$C$3:$F$3</definedName>
    <definedName name="solver_lhs3" localSheetId="1" hidden="1">Analisi!$G$3</definedName>
    <definedName name="solver_lhs4" localSheetId="1" hidden="1">Analisi!$G$5</definedName>
    <definedName name="solver_lhs5" localSheetId="1" hidden="1">Analisi!$G$3</definedName>
    <definedName name="solver_lhs6" localSheetId="1" hidden="1">Analisi!$G$6</definedName>
    <definedName name="solver_lhs7" localSheetId="1" hidden="1">Analisi!#REF!</definedName>
    <definedName name="solver_lhs8" localSheetId="1" hidden="1">Analisi!$J$2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3</definedName>
    <definedName name="solver_nwt" localSheetId="1" hidden="1">1</definedName>
    <definedName name="solver_opt" localSheetId="1" hidden="1">Analisi!#REF!</definedName>
    <definedName name="solver_pre" localSheetId="1" hidden="1">0.000001</definedName>
    <definedName name="solver_rbv" localSheetId="1" hidden="1">1</definedName>
    <definedName name="solver_rel1" localSheetId="1" hidden="1">1</definedName>
    <definedName name="solver_rel2" localSheetId="1" hidden="1">3</definedName>
    <definedName name="solver_rel3" localSheetId="1" hidden="1">2</definedName>
    <definedName name="solver_rel4" localSheetId="1" hidden="1">1</definedName>
    <definedName name="solver_rel5" localSheetId="1" hidden="1">2</definedName>
    <definedName name="solver_rel6" localSheetId="1" hidden="1">1</definedName>
    <definedName name="solver_rel7" localSheetId="1" hidden="1">1</definedName>
    <definedName name="solver_rel8" localSheetId="1" hidden="1">3</definedName>
    <definedName name="solver_rhs1" localSheetId="1" hidden="1">1</definedName>
    <definedName name="solver_rhs2" localSheetId="1" hidden="1">0</definedName>
    <definedName name="solver_rhs3" localSheetId="1" hidden="1">1</definedName>
    <definedName name="solver_rhs4" localSheetId="1" hidden="1">Analisi!$H$5</definedName>
    <definedName name="solver_rhs5" localSheetId="1" hidden="1">1</definedName>
    <definedName name="solver_rhs6" localSheetId="1" hidden="1">Analisi!$H$6</definedName>
    <definedName name="solver_rhs7" localSheetId="1" hidden="1">Analisi!#REF!</definedName>
    <definedName name="solver_rhs8" localSheetId="1" hidden="1">0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9" l="1"/>
  <c r="H7" i="19"/>
  <c r="I7" i="19"/>
  <c r="J7" i="19"/>
  <c r="L7" i="19"/>
  <c r="M7" i="19"/>
  <c r="N7" i="19"/>
  <c r="O7" i="19"/>
  <c r="X7" i="19"/>
  <c r="G8" i="19"/>
  <c r="H8" i="19"/>
  <c r="I8" i="19"/>
  <c r="J8" i="19"/>
  <c r="L8" i="19"/>
  <c r="M8" i="19"/>
  <c r="N8" i="19"/>
  <c r="O8" i="19"/>
  <c r="X8" i="19"/>
  <c r="G9" i="19"/>
  <c r="H9" i="19"/>
  <c r="I9" i="19"/>
  <c r="J9" i="19"/>
  <c r="L9" i="19"/>
  <c r="M9" i="19"/>
  <c r="N9" i="19"/>
  <c r="O9" i="19"/>
  <c r="X9" i="19"/>
  <c r="G10" i="19"/>
  <c r="H10" i="19"/>
  <c r="I10" i="19"/>
  <c r="J10" i="19"/>
  <c r="L10" i="19"/>
  <c r="M10" i="19"/>
  <c r="N10" i="19"/>
  <c r="O10" i="19"/>
  <c r="X10" i="19"/>
  <c r="G11" i="19"/>
  <c r="H11" i="19"/>
  <c r="I11" i="19"/>
  <c r="J11" i="19"/>
  <c r="L11" i="19"/>
  <c r="M11" i="19"/>
  <c r="N11" i="19"/>
  <c r="O11" i="19"/>
  <c r="X11" i="19"/>
  <c r="G12" i="19"/>
  <c r="H12" i="19"/>
  <c r="I12" i="19"/>
  <c r="J12" i="19"/>
  <c r="L12" i="19"/>
  <c r="M12" i="19"/>
  <c r="N12" i="19"/>
  <c r="O12" i="19"/>
  <c r="X12" i="19"/>
  <c r="G13" i="19"/>
  <c r="H13" i="19"/>
  <c r="I13" i="19"/>
  <c r="J13" i="19"/>
  <c r="L13" i="19"/>
  <c r="M13" i="19"/>
  <c r="N13" i="19"/>
  <c r="O13" i="19"/>
  <c r="X13" i="19"/>
  <c r="G14" i="19"/>
  <c r="H14" i="19"/>
  <c r="I14" i="19"/>
  <c r="J14" i="19"/>
  <c r="L14" i="19"/>
  <c r="M14" i="19"/>
  <c r="N14" i="19"/>
  <c r="O14" i="19"/>
  <c r="X14" i="19"/>
  <c r="G15" i="19"/>
  <c r="H15" i="19"/>
  <c r="I15" i="19"/>
  <c r="J15" i="19"/>
  <c r="L15" i="19"/>
  <c r="M15" i="19"/>
  <c r="N15" i="19"/>
  <c r="O15" i="19"/>
  <c r="X15" i="19"/>
  <c r="G16" i="19"/>
  <c r="H16" i="19"/>
  <c r="I16" i="19"/>
  <c r="J16" i="19"/>
  <c r="L16" i="19"/>
  <c r="M16" i="19"/>
  <c r="N16" i="19"/>
  <c r="O16" i="19"/>
  <c r="X16" i="19"/>
  <c r="G17" i="19"/>
  <c r="H17" i="19"/>
  <c r="I17" i="19"/>
  <c r="J17" i="19"/>
  <c r="L17" i="19"/>
  <c r="M17" i="19"/>
  <c r="N17" i="19"/>
  <c r="O17" i="19"/>
  <c r="X17" i="19"/>
  <c r="G18" i="19"/>
  <c r="H18" i="19"/>
  <c r="I18" i="19"/>
  <c r="J18" i="19"/>
  <c r="L18" i="19"/>
  <c r="M18" i="19"/>
  <c r="N18" i="19"/>
  <c r="O18" i="19"/>
  <c r="X18" i="19"/>
  <c r="G19" i="19"/>
  <c r="H19" i="19"/>
  <c r="I19" i="19"/>
  <c r="J19" i="19"/>
  <c r="L19" i="19"/>
  <c r="M19" i="19"/>
  <c r="N19" i="19"/>
  <c r="O19" i="19"/>
  <c r="X19" i="19"/>
  <c r="G20" i="19"/>
  <c r="H20" i="19"/>
  <c r="I20" i="19"/>
  <c r="J20" i="19"/>
  <c r="L20" i="19"/>
  <c r="M20" i="19"/>
  <c r="N20" i="19"/>
  <c r="O20" i="19"/>
  <c r="X20" i="19"/>
  <c r="G21" i="19"/>
  <c r="H21" i="19"/>
  <c r="I21" i="19"/>
  <c r="J21" i="19"/>
  <c r="L21" i="19"/>
  <c r="M21" i="19"/>
  <c r="N21" i="19"/>
  <c r="O21" i="19"/>
  <c r="X21" i="19"/>
  <c r="G22" i="19"/>
  <c r="H22" i="19"/>
  <c r="I22" i="19"/>
  <c r="J22" i="19"/>
  <c r="L22" i="19"/>
  <c r="M22" i="19"/>
  <c r="N22" i="19"/>
  <c r="O22" i="19"/>
  <c r="X22" i="19"/>
  <c r="G23" i="19"/>
  <c r="H23" i="19"/>
  <c r="I23" i="19"/>
  <c r="J23" i="19"/>
  <c r="L23" i="19"/>
  <c r="M23" i="19"/>
  <c r="N23" i="19"/>
  <c r="O23" i="19"/>
  <c r="X23" i="19"/>
  <c r="G24" i="19"/>
  <c r="H24" i="19"/>
  <c r="I24" i="19"/>
  <c r="J24" i="19"/>
  <c r="L24" i="19"/>
  <c r="M24" i="19"/>
  <c r="N24" i="19"/>
  <c r="O24" i="19"/>
  <c r="X24" i="19"/>
  <c r="G25" i="19"/>
  <c r="H25" i="19"/>
  <c r="I25" i="19"/>
  <c r="J25" i="19"/>
  <c r="L25" i="19"/>
  <c r="M25" i="19"/>
  <c r="N25" i="19"/>
  <c r="O25" i="19"/>
  <c r="X25" i="19"/>
  <c r="G26" i="19"/>
  <c r="H26" i="19"/>
  <c r="I26" i="19"/>
  <c r="J26" i="19"/>
  <c r="L26" i="19"/>
  <c r="M26" i="19"/>
  <c r="N26" i="19"/>
  <c r="O26" i="19"/>
  <c r="X26" i="19"/>
  <c r="G27" i="19"/>
  <c r="H27" i="19"/>
  <c r="I27" i="19"/>
  <c r="J27" i="19"/>
  <c r="L27" i="19"/>
  <c r="M27" i="19"/>
  <c r="N27" i="19"/>
  <c r="O27" i="19"/>
  <c r="X27" i="19"/>
  <c r="G28" i="19"/>
  <c r="H28" i="19"/>
  <c r="I28" i="19"/>
  <c r="J28" i="19"/>
  <c r="L28" i="19"/>
  <c r="M28" i="19"/>
  <c r="N28" i="19"/>
  <c r="O28" i="19"/>
  <c r="X28" i="19"/>
  <c r="G29" i="19"/>
  <c r="H29" i="19"/>
  <c r="I29" i="19"/>
  <c r="J29" i="19"/>
  <c r="L29" i="19"/>
  <c r="M29" i="19"/>
  <c r="N29" i="19"/>
  <c r="O29" i="19"/>
  <c r="X29" i="19"/>
  <c r="G30" i="19"/>
  <c r="H30" i="19"/>
  <c r="I30" i="19"/>
  <c r="J30" i="19"/>
  <c r="L30" i="19"/>
  <c r="M30" i="19"/>
  <c r="N30" i="19"/>
  <c r="O30" i="19"/>
  <c r="X30" i="19"/>
  <c r="G31" i="19"/>
  <c r="H31" i="19"/>
  <c r="I31" i="19"/>
  <c r="J31" i="19"/>
  <c r="L31" i="19"/>
  <c r="M31" i="19"/>
  <c r="N31" i="19"/>
  <c r="O31" i="19"/>
  <c r="X31" i="19"/>
  <c r="G32" i="19"/>
  <c r="H32" i="19"/>
  <c r="I32" i="19"/>
  <c r="J32" i="19"/>
  <c r="L32" i="19"/>
  <c r="M32" i="19"/>
  <c r="N32" i="19"/>
  <c r="O32" i="19"/>
  <c r="X32" i="19"/>
  <c r="G33" i="19"/>
  <c r="H33" i="19"/>
  <c r="I33" i="19"/>
  <c r="J33" i="19"/>
  <c r="L33" i="19"/>
  <c r="M33" i="19"/>
  <c r="N33" i="19"/>
  <c r="O33" i="19"/>
  <c r="X33" i="19"/>
  <c r="G34" i="19"/>
  <c r="H34" i="19"/>
  <c r="I34" i="19"/>
  <c r="J34" i="19"/>
  <c r="L34" i="19"/>
  <c r="M34" i="19"/>
  <c r="N34" i="19"/>
  <c r="O34" i="19"/>
  <c r="X34" i="19"/>
  <c r="G35" i="19"/>
  <c r="H35" i="19"/>
  <c r="I35" i="19"/>
  <c r="J35" i="19"/>
  <c r="L35" i="19"/>
  <c r="M35" i="19"/>
  <c r="N35" i="19"/>
  <c r="O35" i="19"/>
  <c r="X35" i="19"/>
  <c r="G36" i="19"/>
  <c r="H36" i="19"/>
  <c r="I36" i="19"/>
  <c r="J36" i="19"/>
  <c r="L36" i="19"/>
  <c r="M36" i="19"/>
  <c r="N36" i="19"/>
  <c r="O36" i="19"/>
  <c r="X36" i="19"/>
  <c r="G37" i="19"/>
  <c r="H37" i="19"/>
  <c r="I37" i="19"/>
  <c r="J37" i="19"/>
  <c r="L37" i="19"/>
  <c r="M37" i="19"/>
  <c r="N37" i="19"/>
  <c r="O37" i="19"/>
  <c r="X37" i="19"/>
  <c r="G38" i="19"/>
  <c r="H38" i="19"/>
  <c r="I38" i="19"/>
  <c r="J38" i="19"/>
  <c r="L38" i="19"/>
  <c r="M38" i="19"/>
  <c r="N38" i="19"/>
  <c r="O38" i="19"/>
  <c r="X38" i="19"/>
  <c r="G39" i="19"/>
  <c r="H39" i="19"/>
  <c r="I39" i="19"/>
  <c r="J39" i="19"/>
  <c r="L39" i="19"/>
  <c r="M39" i="19"/>
  <c r="N39" i="19"/>
  <c r="O39" i="19"/>
  <c r="X39" i="19"/>
  <c r="G40" i="19"/>
  <c r="H40" i="19"/>
  <c r="I40" i="19"/>
  <c r="J40" i="19"/>
  <c r="L40" i="19"/>
  <c r="M40" i="19"/>
  <c r="N40" i="19"/>
  <c r="O40" i="19"/>
  <c r="X40" i="19"/>
  <c r="G41" i="19"/>
  <c r="H41" i="19"/>
  <c r="I41" i="19"/>
  <c r="J41" i="19"/>
  <c r="L41" i="19"/>
  <c r="M41" i="19"/>
  <c r="N41" i="19"/>
  <c r="O41" i="19"/>
  <c r="X41" i="19"/>
  <c r="G42" i="19"/>
  <c r="H42" i="19"/>
  <c r="I42" i="19"/>
  <c r="J42" i="19"/>
  <c r="L42" i="19"/>
  <c r="M42" i="19"/>
  <c r="N42" i="19"/>
  <c r="O42" i="19"/>
  <c r="X42" i="19"/>
  <c r="G43" i="19"/>
  <c r="H43" i="19"/>
  <c r="I43" i="19"/>
  <c r="J43" i="19"/>
  <c r="L43" i="19"/>
  <c r="M43" i="19"/>
  <c r="N43" i="19"/>
  <c r="O43" i="19"/>
  <c r="X43" i="19"/>
  <c r="G44" i="19"/>
  <c r="H44" i="19"/>
  <c r="I44" i="19"/>
  <c r="J44" i="19"/>
  <c r="L44" i="19"/>
  <c r="M44" i="19"/>
  <c r="N44" i="19"/>
  <c r="O44" i="19"/>
  <c r="X44" i="19"/>
  <c r="G45" i="19"/>
  <c r="H45" i="19"/>
  <c r="I45" i="19"/>
  <c r="J45" i="19"/>
  <c r="L45" i="19"/>
  <c r="M45" i="19"/>
  <c r="N45" i="19"/>
  <c r="O45" i="19"/>
  <c r="X45" i="19"/>
  <c r="G46" i="19"/>
  <c r="H46" i="19"/>
  <c r="I46" i="19"/>
  <c r="J46" i="19"/>
  <c r="L46" i="19"/>
  <c r="M46" i="19"/>
  <c r="N46" i="19"/>
  <c r="O46" i="19"/>
  <c r="X46" i="19"/>
  <c r="G47" i="19"/>
  <c r="H47" i="19"/>
  <c r="I47" i="19"/>
  <c r="J47" i="19"/>
  <c r="L47" i="19"/>
  <c r="M47" i="19"/>
  <c r="N47" i="19"/>
  <c r="O47" i="19"/>
  <c r="X47" i="19"/>
  <c r="G48" i="19"/>
  <c r="H48" i="19"/>
  <c r="I48" i="19"/>
  <c r="J48" i="19"/>
  <c r="L48" i="19"/>
  <c r="M48" i="19"/>
  <c r="N48" i="19"/>
  <c r="O48" i="19"/>
  <c r="X48" i="19"/>
  <c r="G49" i="19"/>
  <c r="H49" i="19"/>
  <c r="I49" i="19"/>
  <c r="J49" i="19"/>
  <c r="L49" i="19"/>
  <c r="M49" i="19"/>
  <c r="N49" i="19"/>
  <c r="O49" i="19"/>
  <c r="X49" i="19"/>
  <c r="G50" i="19"/>
  <c r="H50" i="19"/>
  <c r="I50" i="19"/>
  <c r="J50" i="19"/>
  <c r="L50" i="19"/>
  <c r="M50" i="19"/>
  <c r="N50" i="19"/>
  <c r="O50" i="19"/>
  <c r="X50" i="19"/>
  <c r="G51" i="19"/>
  <c r="H51" i="19"/>
  <c r="I51" i="19"/>
  <c r="J51" i="19"/>
  <c r="L51" i="19"/>
  <c r="M51" i="19"/>
  <c r="N51" i="19"/>
  <c r="O51" i="19"/>
  <c r="X51" i="19"/>
  <c r="G52" i="19"/>
  <c r="H52" i="19"/>
  <c r="I52" i="19"/>
  <c r="J52" i="19"/>
  <c r="L52" i="19"/>
  <c r="M52" i="19"/>
  <c r="N52" i="19"/>
  <c r="O52" i="19"/>
  <c r="X52" i="19"/>
  <c r="G53" i="19"/>
  <c r="H53" i="19"/>
  <c r="I53" i="19"/>
  <c r="J53" i="19"/>
  <c r="L53" i="19"/>
  <c r="M53" i="19"/>
  <c r="N53" i="19"/>
  <c r="O53" i="19"/>
  <c r="X53" i="19"/>
  <c r="G54" i="19"/>
  <c r="H54" i="19"/>
  <c r="I54" i="19"/>
  <c r="J54" i="19"/>
  <c r="L54" i="19"/>
  <c r="M54" i="19"/>
  <c r="N54" i="19"/>
  <c r="O54" i="19"/>
  <c r="X54" i="19"/>
  <c r="G55" i="19"/>
  <c r="H55" i="19"/>
  <c r="I55" i="19"/>
  <c r="J55" i="19"/>
  <c r="L55" i="19"/>
  <c r="M55" i="19"/>
  <c r="N55" i="19"/>
  <c r="O55" i="19"/>
  <c r="X55" i="19"/>
  <c r="G56" i="19"/>
  <c r="H56" i="19"/>
  <c r="I56" i="19"/>
  <c r="J56" i="19"/>
  <c r="L56" i="19"/>
  <c r="M56" i="19"/>
  <c r="N56" i="19"/>
  <c r="O56" i="19"/>
  <c r="X56" i="19"/>
  <c r="G57" i="19"/>
  <c r="H57" i="19"/>
  <c r="I57" i="19"/>
  <c r="J57" i="19"/>
  <c r="L57" i="19"/>
  <c r="M57" i="19"/>
  <c r="N57" i="19"/>
  <c r="O57" i="19"/>
  <c r="X57" i="19"/>
  <c r="G58" i="19"/>
  <c r="H58" i="19"/>
  <c r="I58" i="19"/>
  <c r="J58" i="19"/>
  <c r="L58" i="19"/>
  <c r="M58" i="19"/>
  <c r="N58" i="19"/>
  <c r="O58" i="19"/>
  <c r="X58" i="19"/>
  <c r="G59" i="19"/>
  <c r="H59" i="19"/>
  <c r="I59" i="19"/>
  <c r="J59" i="19"/>
  <c r="L59" i="19"/>
  <c r="M59" i="19"/>
  <c r="N59" i="19"/>
  <c r="O59" i="19"/>
  <c r="X59" i="19"/>
  <c r="G60" i="19"/>
  <c r="H60" i="19"/>
  <c r="I60" i="19"/>
  <c r="J60" i="19"/>
  <c r="L60" i="19"/>
  <c r="M60" i="19"/>
  <c r="N60" i="19"/>
  <c r="O60" i="19"/>
  <c r="X60" i="19"/>
  <c r="G61" i="19"/>
  <c r="H61" i="19"/>
  <c r="I61" i="19"/>
  <c r="J61" i="19"/>
  <c r="L61" i="19"/>
  <c r="M61" i="19"/>
  <c r="N61" i="19"/>
  <c r="O61" i="19"/>
  <c r="X61" i="19"/>
  <c r="G62" i="19"/>
  <c r="H62" i="19"/>
  <c r="I62" i="19"/>
  <c r="J62" i="19"/>
  <c r="L62" i="19"/>
  <c r="M62" i="19"/>
  <c r="N62" i="19"/>
  <c r="O62" i="19"/>
  <c r="X62" i="19"/>
  <c r="G63" i="19"/>
  <c r="H63" i="19"/>
  <c r="I63" i="19"/>
  <c r="J63" i="19"/>
  <c r="L63" i="19"/>
  <c r="M63" i="19"/>
  <c r="N63" i="19"/>
  <c r="O63" i="19"/>
  <c r="X63" i="19"/>
  <c r="G64" i="19"/>
  <c r="H64" i="19"/>
  <c r="I64" i="19"/>
  <c r="J64" i="19"/>
  <c r="L64" i="19"/>
  <c r="M64" i="19"/>
  <c r="N64" i="19"/>
  <c r="O64" i="19"/>
  <c r="X64" i="19"/>
  <c r="G65" i="19"/>
  <c r="H65" i="19"/>
  <c r="I65" i="19"/>
  <c r="J65" i="19"/>
  <c r="L65" i="19"/>
  <c r="M65" i="19"/>
  <c r="N65" i="19"/>
  <c r="O65" i="19"/>
  <c r="X65" i="19"/>
  <c r="G66" i="19"/>
  <c r="H66" i="19"/>
  <c r="I66" i="19"/>
  <c r="J66" i="19"/>
  <c r="L66" i="19"/>
  <c r="M66" i="19"/>
  <c r="N66" i="19"/>
  <c r="O66" i="19"/>
  <c r="X66" i="19"/>
  <c r="G67" i="19"/>
  <c r="H67" i="19"/>
  <c r="I67" i="19"/>
  <c r="J67" i="19"/>
  <c r="L67" i="19"/>
  <c r="M67" i="19"/>
  <c r="N67" i="19"/>
  <c r="O67" i="19"/>
  <c r="X67" i="19"/>
  <c r="G68" i="19"/>
  <c r="H68" i="19"/>
  <c r="I68" i="19"/>
  <c r="J68" i="19"/>
  <c r="L68" i="19"/>
  <c r="M68" i="19"/>
  <c r="N68" i="19"/>
  <c r="O68" i="19"/>
  <c r="X68" i="19"/>
  <c r="G69" i="19"/>
  <c r="H69" i="19"/>
  <c r="I69" i="19"/>
  <c r="J69" i="19"/>
  <c r="L69" i="19"/>
  <c r="M69" i="19"/>
  <c r="N69" i="19"/>
  <c r="O69" i="19"/>
  <c r="X69" i="19"/>
  <c r="G70" i="19"/>
  <c r="H70" i="19"/>
  <c r="I70" i="19"/>
  <c r="J70" i="19"/>
  <c r="L70" i="19"/>
  <c r="M70" i="19"/>
  <c r="N70" i="19"/>
  <c r="O70" i="19"/>
  <c r="X70" i="19"/>
  <c r="G71" i="19"/>
  <c r="H71" i="19"/>
  <c r="I71" i="19"/>
  <c r="J71" i="19"/>
  <c r="L71" i="19"/>
  <c r="M71" i="19"/>
  <c r="N71" i="19"/>
  <c r="O71" i="19"/>
  <c r="X71" i="19"/>
  <c r="G72" i="19"/>
  <c r="H72" i="19"/>
  <c r="I72" i="19"/>
  <c r="J72" i="19"/>
  <c r="L72" i="19"/>
  <c r="M72" i="19"/>
  <c r="N72" i="19"/>
  <c r="O72" i="19"/>
  <c r="X72" i="19"/>
  <c r="G73" i="19"/>
  <c r="H73" i="19"/>
  <c r="I73" i="19"/>
  <c r="J73" i="19"/>
  <c r="L73" i="19"/>
  <c r="M73" i="19"/>
  <c r="N73" i="19"/>
  <c r="O73" i="19"/>
  <c r="X73" i="19"/>
  <c r="G74" i="19"/>
  <c r="H74" i="19"/>
  <c r="I74" i="19"/>
  <c r="J74" i="19"/>
  <c r="L74" i="19"/>
  <c r="M74" i="19"/>
  <c r="N74" i="19"/>
  <c r="O74" i="19"/>
  <c r="X74" i="19"/>
  <c r="G75" i="19"/>
  <c r="H75" i="19"/>
  <c r="I75" i="19"/>
  <c r="J75" i="19"/>
  <c r="L75" i="19"/>
  <c r="M75" i="19"/>
  <c r="N75" i="19"/>
  <c r="O75" i="19"/>
  <c r="X75" i="19"/>
  <c r="G76" i="19"/>
  <c r="H76" i="19"/>
  <c r="I76" i="19"/>
  <c r="J76" i="19"/>
  <c r="L76" i="19"/>
  <c r="M76" i="19"/>
  <c r="N76" i="19"/>
  <c r="O76" i="19"/>
  <c r="X76" i="19"/>
  <c r="G77" i="19"/>
  <c r="H77" i="19"/>
  <c r="I77" i="19"/>
  <c r="J77" i="19"/>
  <c r="L77" i="19"/>
  <c r="M77" i="19"/>
  <c r="N77" i="19"/>
  <c r="O77" i="19"/>
  <c r="X77" i="19"/>
  <c r="G78" i="19"/>
  <c r="H78" i="19"/>
  <c r="I78" i="19"/>
  <c r="J78" i="19"/>
  <c r="L78" i="19"/>
  <c r="M78" i="19"/>
  <c r="N78" i="19"/>
  <c r="O78" i="19"/>
  <c r="X78" i="19"/>
  <c r="G79" i="19"/>
  <c r="H79" i="19"/>
  <c r="I79" i="19"/>
  <c r="J79" i="19"/>
  <c r="L79" i="19"/>
  <c r="M79" i="19"/>
  <c r="N79" i="19"/>
  <c r="O79" i="19"/>
  <c r="X79" i="19"/>
  <c r="G80" i="19"/>
  <c r="H80" i="19"/>
  <c r="I80" i="19"/>
  <c r="J80" i="19"/>
  <c r="L80" i="19"/>
  <c r="M80" i="19"/>
  <c r="N80" i="19"/>
  <c r="O80" i="19"/>
  <c r="X80" i="19"/>
  <c r="G81" i="19"/>
  <c r="H81" i="19"/>
  <c r="I81" i="19"/>
  <c r="J81" i="19"/>
  <c r="L81" i="19"/>
  <c r="M81" i="19"/>
  <c r="N81" i="19"/>
  <c r="O81" i="19"/>
  <c r="X81" i="19"/>
  <c r="G82" i="19"/>
  <c r="H82" i="19"/>
  <c r="I82" i="19"/>
  <c r="J82" i="19"/>
  <c r="L82" i="19"/>
  <c r="M82" i="19"/>
  <c r="N82" i="19"/>
  <c r="O82" i="19"/>
  <c r="X82" i="19"/>
  <c r="G83" i="19"/>
  <c r="H83" i="19"/>
  <c r="I83" i="19"/>
  <c r="J83" i="19"/>
  <c r="L83" i="19"/>
  <c r="M83" i="19"/>
  <c r="N83" i="19"/>
  <c r="O83" i="19"/>
  <c r="X83" i="19"/>
  <c r="G84" i="19"/>
  <c r="H84" i="19"/>
  <c r="I84" i="19"/>
  <c r="J84" i="19"/>
  <c r="L84" i="19"/>
  <c r="M84" i="19"/>
  <c r="N84" i="19"/>
  <c r="O84" i="19"/>
  <c r="X84" i="19"/>
  <c r="G85" i="19"/>
  <c r="H85" i="19"/>
  <c r="I85" i="19"/>
  <c r="J85" i="19"/>
  <c r="L85" i="19"/>
  <c r="M85" i="19"/>
  <c r="N85" i="19"/>
  <c r="O85" i="19"/>
  <c r="X85" i="19"/>
  <c r="G86" i="19"/>
  <c r="H86" i="19"/>
  <c r="I86" i="19"/>
  <c r="J86" i="19"/>
  <c r="L86" i="19"/>
  <c r="M86" i="19"/>
  <c r="N86" i="19"/>
  <c r="O86" i="19"/>
  <c r="X86" i="19"/>
  <c r="G87" i="19"/>
  <c r="H87" i="19"/>
  <c r="I87" i="19"/>
  <c r="J87" i="19"/>
  <c r="L87" i="19"/>
  <c r="M87" i="19"/>
  <c r="N87" i="19"/>
  <c r="O87" i="19"/>
  <c r="X87" i="19"/>
  <c r="G88" i="19"/>
  <c r="H88" i="19"/>
  <c r="I88" i="19"/>
  <c r="J88" i="19"/>
  <c r="L88" i="19"/>
  <c r="M88" i="19"/>
  <c r="N88" i="19"/>
  <c r="O88" i="19"/>
  <c r="X88" i="19"/>
  <c r="G89" i="19"/>
  <c r="H89" i="19"/>
  <c r="I89" i="19"/>
  <c r="J89" i="19"/>
  <c r="L89" i="19"/>
  <c r="M89" i="19"/>
  <c r="N89" i="19"/>
  <c r="O89" i="19"/>
  <c r="X89" i="19"/>
  <c r="G90" i="19"/>
  <c r="H90" i="19"/>
  <c r="I90" i="19"/>
  <c r="J90" i="19"/>
  <c r="L90" i="19"/>
  <c r="M90" i="19"/>
  <c r="N90" i="19"/>
  <c r="O90" i="19"/>
  <c r="X90" i="19"/>
  <c r="G91" i="19"/>
  <c r="H91" i="19"/>
  <c r="I91" i="19"/>
  <c r="J91" i="19"/>
  <c r="L91" i="19"/>
  <c r="M91" i="19"/>
  <c r="N91" i="19"/>
  <c r="O91" i="19"/>
  <c r="X91" i="19"/>
  <c r="G92" i="19"/>
  <c r="H92" i="19"/>
  <c r="I92" i="19"/>
  <c r="J92" i="19"/>
  <c r="L92" i="19"/>
  <c r="M92" i="19"/>
  <c r="N92" i="19"/>
  <c r="O92" i="19"/>
  <c r="X92" i="19"/>
  <c r="G93" i="19"/>
  <c r="H93" i="19"/>
  <c r="I93" i="19"/>
  <c r="J93" i="19"/>
  <c r="L93" i="19"/>
  <c r="M93" i="19"/>
  <c r="N93" i="19"/>
  <c r="O93" i="19"/>
  <c r="X93" i="19"/>
  <c r="G94" i="19"/>
  <c r="H94" i="19"/>
  <c r="I94" i="19"/>
  <c r="J94" i="19"/>
  <c r="L94" i="19"/>
  <c r="M94" i="19"/>
  <c r="N94" i="19"/>
  <c r="O94" i="19"/>
  <c r="X94" i="19"/>
  <c r="G95" i="19"/>
  <c r="H95" i="19"/>
  <c r="I95" i="19"/>
  <c r="J95" i="19"/>
  <c r="L95" i="19"/>
  <c r="M95" i="19"/>
  <c r="N95" i="19"/>
  <c r="O95" i="19"/>
  <c r="X95" i="19"/>
  <c r="G96" i="19"/>
  <c r="H96" i="19"/>
  <c r="I96" i="19"/>
  <c r="J96" i="19"/>
  <c r="L96" i="19"/>
  <c r="M96" i="19"/>
  <c r="N96" i="19"/>
  <c r="O96" i="19"/>
  <c r="X96" i="19"/>
  <c r="G97" i="19"/>
  <c r="H97" i="19"/>
  <c r="I97" i="19"/>
  <c r="J97" i="19"/>
  <c r="L97" i="19"/>
  <c r="M97" i="19"/>
  <c r="N97" i="19"/>
  <c r="O97" i="19"/>
  <c r="X97" i="19"/>
  <c r="G98" i="19"/>
  <c r="H98" i="19"/>
  <c r="I98" i="19"/>
  <c r="J98" i="19"/>
  <c r="L98" i="19"/>
  <c r="M98" i="19"/>
  <c r="N98" i="19"/>
  <c r="O98" i="19"/>
  <c r="X98" i="19"/>
  <c r="G99" i="19"/>
  <c r="H99" i="19"/>
  <c r="I99" i="19"/>
  <c r="J99" i="19"/>
  <c r="L99" i="19"/>
  <c r="M99" i="19"/>
  <c r="N99" i="19"/>
  <c r="O99" i="19"/>
  <c r="X99" i="19"/>
  <c r="G100" i="19"/>
  <c r="H100" i="19"/>
  <c r="I100" i="19"/>
  <c r="J100" i="19"/>
  <c r="L100" i="19"/>
  <c r="M100" i="19"/>
  <c r="N100" i="19"/>
  <c r="O100" i="19"/>
  <c r="X100" i="19"/>
  <c r="G101" i="19"/>
  <c r="H101" i="19"/>
  <c r="I101" i="19"/>
  <c r="J101" i="19"/>
  <c r="L101" i="19"/>
  <c r="M101" i="19"/>
  <c r="N101" i="19"/>
  <c r="O101" i="19"/>
  <c r="X101" i="19"/>
  <c r="G102" i="19"/>
  <c r="H102" i="19"/>
  <c r="I102" i="19"/>
  <c r="J102" i="19"/>
  <c r="L102" i="19"/>
  <c r="M102" i="19"/>
  <c r="N102" i="19"/>
  <c r="O102" i="19"/>
  <c r="X102" i="19"/>
  <c r="G103" i="19"/>
  <c r="H103" i="19"/>
  <c r="I103" i="19"/>
  <c r="J103" i="19"/>
  <c r="L103" i="19"/>
  <c r="M103" i="19"/>
  <c r="N103" i="19"/>
  <c r="O103" i="19"/>
  <c r="X103" i="19"/>
  <c r="G104" i="19"/>
  <c r="H104" i="19"/>
  <c r="I104" i="19"/>
  <c r="J104" i="19"/>
  <c r="L104" i="19"/>
  <c r="M104" i="19"/>
  <c r="N104" i="19"/>
  <c r="O104" i="19"/>
  <c r="X104" i="19"/>
  <c r="G105" i="19"/>
  <c r="H105" i="19"/>
  <c r="I105" i="19"/>
  <c r="J105" i="19"/>
  <c r="L105" i="19"/>
  <c r="M105" i="19"/>
  <c r="N105" i="19"/>
  <c r="O105" i="19"/>
  <c r="X105" i="19"/>
  <c r="G106" i="19"/>
  <c r="H106" i="19"/>
  <c r="I106" i="19"/>
  <c r="J106" i="19"/>
  <c r="L106" i="19"/>
  <c r="M106" i="19"/>
  <c r="N106" i="19"/>
  <c r="O106" i="19"/>
  <c r="X106" i="19"/>
  <c r="G107" i="19"/>
  <c r="H107" i="19"/>
  <c r="I107" i="19"/>
  <c r="J107" i="19"/>
  <c r="L107" i="19"/>
  <c r="M107" i="19"/>
  <c r="N107" i="19"/>
  <c r="O107" i="19"/>
  <c r="X107" i="19"/>
  <c r="G108" i="19"/>
  <c r="H108" i="19"/>
  <c r="I108" i="19"/>
  <c r="J108" i="19"/>
  <c r="L108" i="19"/>
  <c r="M108" i="19"/>
  <c r="N108" i="19"/>
  <c r="O108" i="19"/>
  <c r="X108" i="19"/>
  <c r="G109" i="19"/>
  <c r="H109" i="19"/>
  <c r="I109" i="19"/>
  <c r="J109" i="19"/>
  <c r="L109" i="19"/>
  <c r="M109" i="19"/>
  <c r="N109" i="19"/>
  <c r="O109" i="19"/>
  <c r="X109" i="19"/>
  <c r="G110" i="19"/>
  <c r="H110" i="19"/>
  <c r="I110" i="19"/>
  <c r="J110" i="19"/>
  <c r="L110" i="19"/>
  <c r="M110" i="19"/>
  <c r="N110" i="19"/>
  <c r="O110" i="19"/>
  <c r="X110" i="19"/>
  <c r="G111" i="19"/>
  <c r="H111" i="19"/>
  <c r="I111" i="19"/>
  <c r="J111" i="19"/>
  <c r="L111" i="19"/>
  <c r="M111" i="19"/>
  <c r="N111" i="19"/>
  <c r="O111" i="19"/>
  <c r="X111" i="19"/>
  <c r="G112" i="19"/>
  <c r="H112" i="19"/>
  <c r="I112" i="19"/>
  <c r="J112" i="19"/>
  <c r="L112" i="19"/>
  <c r="M112" i="19"/>
  <c r="N112" i="19"/>
  <c r="O112" i="19"/>
  <c r="X112" i="19"/>
  <c r="G113" i="19"/>
  <c r="H113" i="19"/>
  <c r="I113" i="19"/>
  <c r="J113" i="19"/>
  <c r="L113" i="19"/>
  <c r="M113" i="19"/>
  <c r="N113" i="19"/>
  <c r="O113" i="19"/>
  <c r="X113" i="19"/>
  <c r="G114" i="19"/>
  <c r="H114" i="19"/>
  <c r="I114" i="19"/>
  <c r="J114" i="19"/>
  <c r="L114" i="19"/>
  <c r="M114" i="19"/>
  <c r="N114" i="19"/>
  <c r="O114" i="19"/>
  <c r="X114" i="19"/>
  <c r="G115" i="19"/>
  <c r="H115" i="19"/>
  <c r="I115" i="19"/>
  <c r="J115" i="19"/>
  <c r="L115" i="19"/>
  <c r="M115" i="19"/>
  <c r="N115" i="19"/>
  <c r="O115" i="19"/>
  <c r="X115" i="19"/>
  <c r="G116" i="19"/>
  <c r="H116" i="19"/>
  <c r="I116" i="19"/>
  <c r="J116" i="19"/>
  <c r="L116" i="19"/>
  <c r="M116" i="19"/>
  <c r="N116" i="19"/>
  <c r="O116" i="19"/>
  <c r="X116" i="19"/>
  <c r="G117" i="19"/>
  <c r="H117" i="19"/>
  <c r="I117" i="19"/>
  <c r="J117" i="19"/>
  <c r="L117" i="19"/>
  <c r="M117" i="19"/>
  <c r="N117" i="19"/>
  <c r="O117" i="19"/>
  <c r="X117" i="19"/>
  <c r="G118" i="19"/>
  <c r="H118" i="19"/>
  <c r="I118" i="19"/>
  <c r="J118" i="19"/>
  <c r="L118" i="19"/>
  <c r="M118" i="19"/>
  <c r="N118" i="19"/>
  <c r="O118" i="19"/>
  <c r="X118" i="19"/>
  <c r="G119" i="19"/>
  <c r="H119" i="19"/>
  <c r="I119" i="19"/>
  <c r="J119" i="19"/>
  <c r="L119" i="19"/>
  <c r="M119" i="19"/>
  <c r="N119" i="19"/>
  <c r="O119" i="19"/>
  <c r="X119" i="19"/>
  <c r="G120" i="19"/>
  <c r="H120" i="19"/>
  <c r="I120" i="19"/>
  <c r="J120" i="19"/>
  <c r="L120" i="19"/>
  <c r="M120" i="19"/>
  <c r="N120" i="19"/>
  <c r="O120" i="19"/>
  <c r="X120" i="19"/>
  <c r="G121" i="19"/>
  <c r="H121" i="19"/>
  <c r="I121" i="19"/>
  <c r="J121" i="19"/>
  <c r="L121" i="19"/>
  <c r="M121" i="19"/>
  <c r="N121" i="19"/>
  <c r="O121" i="19"/>
  <c r="X121" i="19"/>
  <c r="G122" i="19"/>
  <c r="H122" i="19"/>
  <c r="I122" i="19"/>
  <c r="J122" i="19"/>
  <c r="L122" i="19"/>
  <c r="M122" i="19"/>
  <c r="N122" i="19"/>
  <c r="O122" i="19"/>
  <c r="X122" i="19"/>
  <c r="G123" i="19"/>
  <c r="H123" i="19"/>
  <c r="I123" i="19"/>
  <c r="J123" i="19"/>
  <c r="L123" i="19"/>
  <c r="M123" i="19"/>
  <c r="N123" i="19"/>
  <c r="O123" i="19"/>
  <c r="X123" i="19"/>
  <c r="G124" i="19"/>
  <c r="H124" i="19"/>
  <c r="I124" i="19"/>
  <c r="J124" i="19"/>
  <c r="L124" i="19"/>
  <c r="M124" i="19"/>
  <c r="N124" i="19"/>
  <c r="O124" i="19"/>
  <c r="X124" i="19"/>
  <c r="G125" i="19"/>
  <c r="H125" i="19"/>
  <c r="I125" i="19"/>
  <c r="J125" i="19"/>
  <c r="L125" i="19"/>
  <c r="M125" i="19"/>
  <c r="N125" i="19"/>
  <c r="O125" i="19"/>
  <c r="X125" i="19"/>
  <c r="G126" i="19"/>
  <c r="H126" i="19"/>
  <c r="I126" i="19"/>
  <c r="J126" i="19"/>
  <c r="L126" i="19"/>
  <c r="M126" i="19"/>
  <c r="N126" i="19"/>
  <c r="O126" i="19"/>
  <c r="X126" i="19"/>
  <c r="G127" i="19"/>
  <c r="H127" i="19"/>
  <c r="I127" i="19"/>
  <c r="J127" i="19"/>
  <c r="L127" i="19"/>
  <c r="M127" i="19"/>
  <c r="N127" i="19"/>
  <c r="O127" i="19"/>
  <c r="X127" i="19"/>
  <c r="G128" i="19"/>
  <c r="H128" i="19"/>
  <c r="I128" i="19"/>
  <c r="J128" i="19"/>
  <c r="L128" i="19"/>
  <c r="M128" i="19"/>
  <c r="N128" i="19"/>
  <c r="O128" i="19"/>
  <c r="X128" i="19"/>
  <c r="G129" i="19"/>
  <c r="H129" i="19"/>
  <c r="I129" i="19"/>
  <c r="J129" i="19"/>
  <c r="L129" i="19"/>
  <c r="M129" i="19"/>
  <c r="N129" i="19"/>
  <c r="O129" i="19"/>
  <c r="X129" i="19"/>
  <c r="G130" i="19"/>
  <c r="H130" i="19"/>
  <c r="I130" i="19"/>
  <c r="J130" i="19"/>
  <c r="L130" i="19"/>
  <c r="M130" i="19"/>
  <c r="N130" i="19"/>
  <c r="O130" i="19"/>
  <c r="X130" i="19"/>
  <c r="G131" i="19"/>
  <c r="H131" i="19"/>
  <c r="I131" i="19"/>
  <c r="J131" i="19"/>
  <c r="L131" i="19"/>
  <c r="M131" i="19"/>
  <c r="N131" i="19"/>
  <c r="O131" i="19"/>
  <c r="X131" i="19"/>
  <c r="G132" i="19"/>
  <c r="H132" i="19"/>
  <c r="I132" i="19"/>
  <c r="J132" i="19"/>
  <c r="L132" i="19"/>
  <c r="M132" i="19"/>
  <c r="N132" i="19"/>
  <c r="O132" i="19"/>
  <c r="X132" i="19"/>
  <c r="G133" i="19"/>
  <c r="H133" i="19"/>
  <c r="I133" i="19"/>
  <c r="J133" i="19"/>
  <c r="L133" i="19"/>
  <c r="M133" i="19"/>
  <c r="N133" i="19"/>
  <c r="O133" i="19"/>
  <c r="X133" i="19"/>
  <c r="G134" i="19"/>
  <c r="H134" i="19"/>
  <c r="I134" i="19"/>
  <c r="J134" i="19"/>
  <c r="L134" i="19"/>
  <c r="M134" i="19"/>
  <c r="N134" i="19"/>
  <c r="O134" i="19"/>
  <c r="X134" i="19"/>
  <c r="G135" i="19"/>
  <c r="H135" i="19"/>
  <c r="I135" i="19"/>
  <c r="J135" i="19"/>
  <c r="L135" i="19"/>
  <c r="M135" i="19"/>
  <c r="N135" i="19"/>
  <c r="O135" i="19"/>
  <c r="X135" i="19"/>
  <c r="G136" i="19"/>
  <c r="H136" i="19"/>
  <c r="I136" i="19"/>
  <c r="J136" i="19"/>
  <c r="L136" i="19"/>
  <c r="M136" i="19"/>
  <c r="N136" i="19"/>
  <c r="O136" i="19"/>
  <c r="X136" i="19"/>
  <c r="G137" i="19"/>
  <c r="H137" i="19"/>
  <c r="I137" i="19"/>
  <c r="J137" i="19"/>
  <c r="L137" i="19"/>
  <c r="M137" i="19"/>
  <c r="N137" i="19"/>
  <c r="O137" i="19"/>
  <c r="X137" i="19"/>
  <c r="G138" i="19"/>
  <c r="H138" i="19"/>
  <c r="I138" i="19"/>
  <c r="J138" i="19"/>
  <c r="L138" i="19"/>
  <c r="M138" i="19"/>
  <c r="N138" i="19"/>
  <c r="O138" i="19"/>
  <c r="X138" i="19"/>
  <c r="G139" i="19"/>
  <c r="H139" i="19"/>
  <c r="I139" i="19"/>
  <c r="J139" i="19"/>
  <c r="L139" i="19"/>
  <c r="M139" i="19"/>
  <c r="N139" i="19"/>
  <c r="O139" i="19"/>
  <c r="X139" i="19"/>
  <c r="G140" i="19"/>
  <c r="H140" i="19"/>
  <c r="I140" i="19"/>
  <c r="J140" i="19"/>
  <c r="L140" i="19"/>
  <c r="M140" i="19"/>
  <c r="N140" i="19"/>
  <c r="O140" i="19"/>
  <c r="X140" i="19"/>
  <c r="G141" i="19"/>
  <c r="H141" i="19"/>
  <c r="I141" i="19"/>
  <c r="J141" i="19"/>
  <c r="L141" i="19"/>
  <c r="M141" i="19"/>
  <c r="N141" i="19"/>
  <c r="O141" i="19"/>
  <c r="X141" i="19"/>
  <c r="G142" i="19"/>
  <c r="H142" i="19"/>
  <c r="I142" i="19"/>
  <c r="J142" i="19"/>
  <c r="L142" i="19"/>
  <c r="M142" i="19"/>
  <c r="N142" i="19"/>
  <c r="O142" i="19"/>
  <c r="X142" i="19"/>
  <c r="G143" i="19"/>
  <c r="H143" i="19"/>
  <c r="I143" i="19"/>
  <c r="J143" i="19"/>
  <c r="L143" i="19"/>
  <c r="M143" i="19"/>
  <c r="N143" i="19"/>
  <c r="O143" i="19"/>
  <c r="X143" i="19"/>
  <c r="G144" i="19"/>
  <c r="H144" i="19"/>
  <c r="I144" i="19"/>
  <c r="J144" i="19"/>
  <c r="L144" i="19"/>
  <c r="M144" i="19"/>
  <c r="N144" i="19"/>
  <c r="O144" i="19"/>
  <c r="X144" i="19"/>
  <c r="G145" i="19"/>
  <c r="H145" i="19"/>
  <c r="I145" i="19"/>
  <c r="J145" i="19"/>
  <c r="L145" i="19"/>
  <c r="M145" i="19"/>
  <c r="N145" i="19"/>
  <c r="O145" i="19"/>
  <c r="X145" i="19"/>
  <c r="G146" i="19"/>
  <c r="H146" i="19"/>
  <c r="I146" i="19"/>
  <c r="J146" i="19"/>
  <c r="L146" i="19"/>
  <c r="M146" i="19"/>
  <c r="N146" i="19"/>
  <c r="O146" i="19"/>
  <c r="X146" i="19"/>
  <c r="G147" i="19"/>
  <c r="H147" i="19"/>
  <c r="I147" i="19"/>
  <c r="J147" i="19"/>
  <c r="L147" i="19"/>
  <c r="M147" i="19"/>
  <c r="N147" i="19"/>
  <c r="O147" i="19"/>
  <c r="X147" i="19"/>
  <c r="G148" i="19"/>
  <c r="H148" i="19"/>
  <c r="I148" i="19"/>
  <c r="J148" i="19"/>
  <c r="L148" i="19"/>
  <c r="M148" i="19"/>
  <c r="N148" i="19"/>
  <c r="O148" i="19"/>
  <c r="X148" i="19"/>
  <c r="G149" i="19"/>
  <c r="H149" i="19"/>
  <c r="I149" i="19"/>
  <c r="J149" i="19"/>
  <c r="L149" i="19"/>
  <c r="M149" i="19"/>
  <c r="N149" i="19"/>
  <c r="O149" i="19"/>
  <c r="X149" i="19"/>
  <c r="G150" i="19"/>
  <c r="H150" i="19"/>
  <c r="I150" i="19"/>
  <c r="J150" i="19"/>
  <c r="L150" i="19"/>
  <c r="M150" i="19"/>
  <c r="N150" i="19"/>
  <c r="O150" i="19"/>
  <c r="X150" i="19"/>
  <c r="G151" i="19"/>
  <c r="H151" i="19"/>
  <c r="I151" i="19"/>
  <c r="J151" i="19"/>
  <c r="L151" i="19"/>
  <c r="M151" i="19"/>
  <c r="N151" i="19"/>
  <c r="O151" i="19"/>
  <c r="X151" i="19"/>
  <c r="G152" i="19"/>
  <c r="H152" i="19"/>
  <c r="I152" i="19"/>
  <c r="J152" i="19"/>
  <c r="L152" i="19"/>
  <c r="M152" i="19"/>
  <c r="N152" i="19"/>
  <c r="O152" i="19"/>
  <c r="X152" i="19"/>
  <c r="G153" i="19"/>
  <c r="H153" i="19"/>
  <c r="I153" i="19"/>
  <c r="J153" i="19"/>
  <c r="L153" i="19"/>
  <c r="M153" i="19"/>
  <c r="N153" i="19"/>
  <c r="O153" i="19"/>
  <c r="X153" i="19"/>
  <c r="G154" i="19"/>
  <c r="H154" i="19"/>
  <c r="I154" i="19"/>
  <c r="J154" i="19"/>
  <c r="L154" i="19"/>
  <c r="M154" i="19"/>
  <c r="N154" i="19"/>
  <c r="O154" i="19"/>
  <c r="X154" i="19"/>
  <c r="G155" i="19"/>
  <c r="H155" i="19"/>
  <c r="I155" i="19"/>
  <c r="J155" i="19"/>
  <c r="L155" i="19"/>
  <c r="M155" i="19"/>
  <c r="N155" i="19"/>
  <c r="O155" i="19"/>
  <c r="X155" i="19"/>
  <c r="G156" i="19"/>
  <c r="H156" i="19"/>
  <c r="I156" i="19"/>
  <c r="J156" i="19"/>
  <c r="L156" i="19"/>
  <c r="M156" i="19"/>
  <c r="N156" i="19"/>
  <c r="O156" i="19"/>
  <c r="X156" i="19"/>
  <c r="G157" i="19"/>
  <c r="H157" i="19"/>
  <c r="I157" i="19"/>
  <c r="J157" i="19"/>
  <c r="L157" i="19"/>
  <c r="M157" i="19"/>
  <c r="N157" i="19"/>
  <c r="O157" i="19"/>
  <c r="X157" i="19"/>
  <c r="G158" i="19"/>
  <c r="H158" i="19"/>
  <c r="I158" i="19"/>
  <c r="J158" i="19"/>
  <c r="L158" i="19"/>
  <c r="M158" i="19"/>
  <c r="N158" i="19"/>
  <c r="O158" i="19"/>
  <c r="X158" i="19"/>
  <c r="G159" i="19"/>
  <c r="H159" i="19"/>
  <c r="I159" i="19"/>
  <c r="J159" i="19"/>
  <c r="L159" i="19"/>
  <c r="M159" i="19"/>
  <c r="N159" i="19"/>
  <c r="O159" i="19"/>
  <c r="X159" i="19"/>
  <c r="G160" i="19"/>
  <c r="H160" i="19"/>
  <c r="I160" i="19"/>
  <c r="J160" i="19"/>
  <c r="L160" i="19"/>
  <c r="M160" i="19"/>
  <c r="N160" i="19"/>
  <c r="O160" i="19"/>
  <c r="X160" i="19"/>
  <c r="G161" i="19"/>
  <c r="H161" i="19"/>
  <c r="I161" i="19"/>
  <c r="J161" i="19"/>
  <c r="L161" i="19"/>
  <c r="M161" i="19"/>
  <c r="N161" i="19"/>
  <c r="O161" i="19"/>
  <c r="X161" i="19"/>
  <c r="G162" i="19"/>
  <c r="H162" i="19"/>
  <c r="I162" i="19"/>
  <c r="J162" i="19"/>
  <c r="L162" i="19"/>
  <c r="M162" i="19"/>
  <c r="N162" i="19"/>
  <c r="O162" i="19"/>
  <c r="X162" i="19"/>
  <c r="G163" i="19"/>
  <c r="H163" i="19"/>
  <c r="I163" i="19"/>
  <c r="J163" i="19"/>
  <c r="L163" i="19"/>
  <c r="M163" i="19"/>
  <c r="N163" i="19"/>
  <c r="O163" i="19"/>
  <c r="X163" i="19"/>
  <c r="G164" i="19"/>
  <c r="H164" i="19"/>
  <c r="I164" i="19"/>
  <c r="J164" i="19"/>
  <c r="L164" i="19"/>
  <c r="M164" i="19"/>
  <c r="N164" i="19"/>
  <c r="O164" i="19"/>
  <c r="X164" i="19"/>
  <c r="G165" i="19"/>
  <c r="H165" i="19"/>
  <c r="I165" i="19"/>
  <c r="J165" i="19"/>
  <c r="L165" i="19"/>
  <c r="M165" i="19"/>
  <c r="N165" i="19"/>
  <c r="O165" i="19"/>
  <c r="X165" i="19"/>
  <c r="G166" i="19"/>
  <c r="H166" i="19"/>
  <c r="I166" i="19"/>
  <c r="J166" i="19"/>
  <c r="L166" i="19"/>
  <c r="M166" i="19"/>
  <c r="N166" i="19"/>
  <c r="O166" i="19"/>
  <c r="X166" i="19"/>
  <c r="G167" i="19"/>
  <c r="H167" i="19"/>
  <c r="I167" i="19"/>
  <c r="J167" i="19"/>
  <c r="L167" i="19"/>
  <c r="M167" i="19"/>
  <c r="N167" i="19"/>
  <c r="O167" i="19"/>
  <c r="X167" i="19"/>
  <c r="G168" i="19"/>
  <c r="H168" i="19"/>
  <c r="I168" i="19"/>
  <c r="J168" i="19"/>
  <c r="L168" i="19"/>
  <c r="M168" i="19"/>
  <c r="N168" i="19"/>
  <c r="O168" i="19"/>
  <c r="X168" i="19"/>
  <c r="G169" i="19"/>
  <c r="H169" i="19"/>
  <c r="I169" i="19"/>
  <c r="J169" i="19"/>
  <c r="L169" i="19"/>
  <c r="M169" i="19"/>
  <c r="N169" i="19"/>
  <c r="O169" i="19"/>
  <c r="X169" i="19"/>
  <c r="G170" i="19"/>
  <c r="H170" i="19"/>
  <c r="I170" i="19"/>
  <c r="J170" i="19"/>
  <c r="L170" i="19"/>
  <c r="M170" i="19"/>
  <c r="N170" i="19"/>
  <c r="O170" i="19"/>
  <c r="X170" i="19"/>
  <c r="G171" i="19"/>
  <c r="H171" i="19"/>
  <c r="I171" i="19"/>
  <c r="J171" i="19"/>
  <c r="L171" i="19"/>
  <c r="M171" i="19"/>
  <c r="N171" i="19"/>
  <c r="O171" i="19"/>
  <c r="X171" i="19"/>
  <c r="G172" i="19"/>
  <c r="H172" i="19"/>
  <c r="I172" i="19"/>
  <c r="J172" i="19"/>
  <c r="L172" i="19"/>
  <c r="M172" i="19"/>
  <c r="N172" i="19"/>
  <c r="O172" i="19"/>
  <c r="X172" i="19"/>
  <c r="G173" i="19"/>
  <c r="H173" i="19"/>
  <c r="I173" i="19"/>
  <c r="J173" i="19"/>
  <c r="L173" i="19"/>
  <c r="M173" i="19"/>
  <c r="N173" i="19"/>
  <c r="O173" i="19"/>
  <c r="X173" i="19"/>
  <c r="G174" i="19"/>
  <c r="H174" i="19"/>
  <c r="I174" i="19"/>
  <c r="J174" i="19"/>
  <c r="L174" i="19"/>
  <c r="M174" i="19"/>
  <c r="N174" i="19"/>
  <c r="O174" i="19"/>
  <c r="X174" i="19"/>
  <c r="G175" i="19"/>
  <c r="H175" i="19"/>
  <c r="I175" i="19"/>
  <c r="J175" i="19"/>
  <c r="L175" i="19"/>
  <c r="M175" i="19"/>
  <c r="N175" i="19"/>
  <c r="O175" i="19"/>
  <c r="X175" i="19"/>
  <c r="G176" i="19"/>
  <c r="H176" i="19"/>
  <c r="I176" i="19"/>
  <c r="J176" i="19"/>
  <c r="L176" i="19"/>
  <c r="M176" i="19"/>
  <c r="N176" i="19"/>
  <c r="O176" i="19"/>
  <c r="X176" i="19"/>
  <c r="G177" i="19"/>
  <c r="H177" i="19"/>
  <c r="I177" i="19"/>
  <c r="J177" i="19"/>
  <c r="L177" i="19"/>
  <c r="M177" i="19"/>
  <c r="N177" i="19"/>
  <c r="O177" i="19"/>
  <c r="X177" i="19"/>
  <c r="G178" i="19"/>
  <c r="H178" i="19"/>
  <c r="I178" i="19"/>
  <c r="J178" i="19"/>
  <c r="L178" i="19"/>
  <c r="M178" i="19"/>
  <c r="N178" i="19"/>
  <c r="O178" i="19"/>
  <c r="X178" i="19"/>
  <c r="G179" i="19"/>
  <c r="H179" i="19"/>
  <c r="I179" i="19"/>
  <c r="J179" i="19"/>
  <c r="L179" i="19"/>
  <c r="M179" i="19"/>
  <c r="N179" i="19"/>
  <c r="O179" i="19"/>
  <c r="X179" i="19"/>
  <c r="G180" i="19"/>
  <c r="H180" i="19"/>
  <c r="I180" i="19"/>
  <c r="J180" i="19"/>
  <c r="L180" i="19"/>
  <c r="M180" i="19"/>
  <c r="N180" i="19"/>
  <c r="O180" i="19"/>
  <c r="X180" i="19"/>
  <c r="G181" i="19"/>
  <c r="H181" i="19"/>
  <c r="I181" i="19"/>
  <c r="J181" i="19"/>
  <c r="L181" i="19"/>
  <c r="M181" i="19"/>
  <c r="N181" i="19"/>
  <c r="O181" i="19"/>
  <c r="X181" i="19"/>
  <c r="G182" i="19"/>
  <c r="H182" i="19"/>
  <c r="I182" i="19"/>
  <c r="J182" i="19"/>
  <c r="L182" i="19"/>
  <c r="M182" i="19"/>
  <c r="N182" i="19"/>
  <c r="O182" i="19"/>
  <c r="X182" i="19"/>
  <c r="G183" i="19"/>
  <c r="H183" i="19"/>
  <c r="I183" i="19"/>
  <c r="J183" i="19"/>
  <c r="L183" i="19"/>
  <c r="M183" i="19"/>
  <c r="N183" i="19"/>
  <c r="O183" i="19"/>
  <c r="X183" i="19"/>
  <c r="G184" i="19"/>
  <c r="H184" i="19"/>
  <c r="I184" i="19"/>
  <c r="J184" i="19"/>
  <c r="L184" i="19"/>
  <c r="M184" i="19"/>
  <c r="N184" i="19"/>
  <c r="O184" i="19"/>
  <c r="X184" i="19"/>
  <c r="G185" i="19"/>
  <c r="H185" i="19"/>
  <c r="I185" i="19"/>
  <c r="J185" i="19"/>
  <c r="L185" i="19"/>
  <c r="M185" i="19"/>
  <c r="N185" i="19"/>
  <c r="O185" i="19"/>
  <c r="X185" i="19"/>
  <c r="G186" i="19"/>
  <c r="H186" i="19"/>
  <c r="I186" i="19"/>
  <c r="J186" i="19"/>
  <c r="L186" i="19"/>
  <c r="M186" i="19"/>
  <c r="N186" i="19"/>
  <c r="O186" i="19"/>
  <c r="X186" i="19"/>
  <c r="G187" i="19"/>
  <c r="H187" i="19"/>
  <c r="I187" i="19"/>
  <c r="J187" i="19"/>
  <c r="L187" i="19"/>
  <c r="M187" i="19"/>
  <c r="N187" i="19"/>
  <c r="O187" i="19"/>
  <c r="X187" i="19"/>
  <c r="G188" i="19"/>
  <c r="H188" i="19"/>
  <c r="I188" i="19"/>
  <c r="J188" i="19"/>
  <c r="L188" i="19"/>
  <c r="M188" i="19"/>
  <c r="N188" i="19"/>
  <c r="O188" i="19"/>
  <c r="X188" i="19"/>
  <c r="G189" i="19"/>
  <c r="H189" i="19"/>
  <c r="I189" i="19"/>
  <c r="J189" i="19"/>
  <c r="L189" i="19"/>
  <c r="M189" i="19"/>
  <c r="N189" i="19"/>
  <c r="O189" i="19"/>
  <c r="X189" i="19"/>
  <c r="G190" i="19"/>
  <c r="H190" i="19"/>
  <c r="I190" i="19"/>
  <c r="J190" i="19"/>
  <c r="L190" i="19"/>
  <c r="M190" i="19"/>
  <c r="N190" i="19"/>
  <c r="O190" i="19"/>
  <c r="X190" i="19"/>
  <c r="G191" i="19"/>
  <c r="H191" i="19"/>
  <c r="I191" i="19"/>
  <c r="J191" i="19"/>
  <c r="L191" i="19"/>
  <c r="M191" i="19"/>
  <c r="N191" i="19"/>
  <c r="O191" i="19"/>
  <c r="X191" i="19"/>
  <c r="G192" i="19"/>
  <c r="H192" i="19"/>
  <c r="I192" i="19"/>
  <c r="J192" i="19"/>
  <c r="L192" i="19"/>
  <c r="M192" i="19"/>
  <c r="N192" i="19"/>
  <c r="O192" i="19"/>
  <c r="X192" i="19"/>
  <c r="G193" i="19"/>
  <c r="H193" i="19"/>
  <c r="I193" i="19"/>
  <c r="J193" i="19"/>
  <c r="L193" i="19"/>
  <c r="M193" i="19"/>
  <c r="N193" i="19"/>
  <c r="O193" i="19"/>
  <c r="X193" i="19"/>
  <c r="G194" i="19"/>
  <c r="H194" i="19"/>
  <c r="I194" i="19"/>
  <c r="J194" i="19"/>
  <c r="L194" i="19"/>
  <c r="M194" i="19"/>
  <c r="N194" i="19"/>
  <c r="O194" i="19"/>
  <c r="X194" i="19"/>
  <c r="G195" i="19"/>
  <c r="H195" i="19"/>
  <c r="I195" i="19"/>
  <c r="J195" i="19"/>
  <c r="L195" i="19"/>
  <c r="M195" i="19"/>
  <c r="N195" i="19"/>
  <c r="O195" i="19"/>
  <c r="X195" i="19"/>
  <c r="G196" i="19"/>
  <c r="H196" i="19"/>
  <c r="I196" i="19"/>
  <c r="J196" i="19"/>
  <c r="L196" i="19"/>
  <c r="M196" i="19"/>
  <c r="N196" i="19"/>
  <c r="O196" i="19"/>
  <c r="X196" i="19"/>
  <c r="G197" i="19"/>
  <c r="H197" i="19"/>
  <c r="I197" i="19"/>
  <c r="J197" i="19"/>
  <c r="L197" i="19"/>
  <c r="M197" i="19"/>
  <c r="N197" i="19"/>
  <c r="O197" i="19"/>
  <c r="X197" i="19"/>
  <c r="G198" i="19"/>
  <c r="H198" i="19"/>
  <c r="I198" i="19"/>
  <c r="J198" i="19"/>
  <c r="L198" i="19"/>
  <c r="M198" i="19"/>
  <c r="N198" i="19"/>
  <c r="O198" i="19"/>
  <c r="X198" i="19"/>
  <c r="G199" i="19"/>
  <c r="H199" i="19"/>
  <c r="I199" i="19"/>
  <c r="J199" i="19"/>
  <c r="L199" i="19"/>
  <c r="M199" i="19"/>
  <c r="N199" i="19"/>
  <c r="O199" i="19"/>
  <c r="X199" i="19"/>
  <c r="G200" i="19"/>
  <c r="H200" i="19"/>
  <c r="I200" i="19"/>
  <c r="J200" i="19"/>
  <c r="L200" i="19"/>
  <c r="M200" i="19"/>
  <c r="N200" i="19"/>
  <c r="O200" i="19"/>
  <c r="X200" i="19"/>
  <c r="G201" i="19"/>
  <c r="H201" i="19"/>
  <c r="I201" i="19"/>
  <c r="J201" i="19"/>
  <c r="L201" i="19"/>
  <c r="M201" i="19"/>
  <c r="N201" i="19"/>
  <c r="O201" i="19"/>
  <c r="X201" i="19"/>
  <c r="G202" i="19"/>
  <c r="H202" i="19"/>
  <c r="I202" i="19"/>
  <c r="J202" i="19"/>
  <c r="L202" i="19"/>
  <c r="M202" i="19"/>
  <c r="N202" i="19"/>
  <c r="O202" i="19"/>
  <c r="X202" i="19"/>
  <c r="G203" i="19"/>
  <c r="H203" i="19"/>
  <c r="I203" i="19"/>
  <c r="J203" i="19"/>
  <c r="L203" i="19"/>
  <c r="M203" i="19"/>
  <c r="N203" i="19"/>
  <c r="O203" i="19"/>
  <c r="X203" i="19"/>
  <c r="G204" i="19"/>
  <c r="H204" i="19"/>
  <c r="I204" i="19"/>
  <c r="J204" i="19"/>
  <c r="L204" i="19"/>
  <c r="M204" i="19"/>
  <c r="N204" i="19"/>
  <c r="O204" i="19"/>
  <c r="X204" i="19"/>
  <c r="G205" i="19"/>
  <c r="H205" i="19"/>
  <c r="I205" i="19"/>
  <c r="J205" i="19"/>
  <c r="L205" i="19"/>
  <c r="M205" i="19"/>
  <c r="N205" i="19"/>
  <c r="O205" i="19"/>
  <c r="X205" i="19"/>
  <c r="G206" i="19"/>
  <c r="H206" i="19"/>
  <c r="I206" i="19"/>
  <c r="J206" i="19"/>
  <c r="L206" i="19"/>
  <c r="M206" i="19"/>
  <c r="N206" i="19"/>
  <c r="O206" i="19"/>
  <c r="X206" i="19"/>
  <c r="G207" i="19"/>
  <c r="H207" i="19"/>
  <c r="I207" i="19"/>
  <c r="J207" i="19"/>
  <c r="L207" i="19"/>
  <c r="M207" i="19"/>
  <c r="N207" i="19"/>
  <c r="O207" i="19"/>
  <c r="X207" i="19"/>
  <c r="G208" i="19"/>
  <c r="H208" i="19"/>
  <c r="I208" i="19"/>
  <c r="J208" i="19"/>
  <c r="L208" i="19"/>
  <c r="M208" i="19"/>
  <c r="N208" i="19"/>
  <c r="O208" i="19"/>
  <c r="X208" i="19"/>
  <c r="G209" i="19"/>
  <c r="H209" i="19"/>
  <c r="I209" i="19"/>
  <c r="J209" i="19"/>
  <c r="L209" i="19"/>
  <c r="M209" i="19"/>
  <c r="N209" i="19"/>
  <c r="O209" i="19"/>
  <c r="X209" i="19"/>
  <c r="G210" i="19"/>
  <c r="H210" i="19"/>
  <c r="I210" i="19"/>
  <c r="J210" i="19"/>
  <c r="L210" i="19"/>
  <c r="M210" i="19"/>
  <c r="N210" i="19"/>
  <c r="O210" i="19"/>
  <c r="X210" i="19"/>
  <c r="G211" i="19"/>
  <c r="H211" i="19"/>
  <c r="I211" i="19"/>
  <c r="J211" i="19"/>
  <c r="L211" i="19"/>
  <c r="M211" i="19"/>
  <c r="N211" i="19"/>
  <c r="O211" i="19"/>
  <c r="X211" i="19"/>
  <c r="G212" i="19"/>
  <c r="H212" i="19"/>
  <c r="I212" i="19"/>
  <c r="J212" i="19"/>
  <c r="L212" i="19"/>
  <c r="M212" i="19"/>
  <c r="N212" i="19"/>
  <c r="O212" i="19"/>
  <c r="X212" i="19"/>
  <c r="G213" i="19"/>
  <c r="H213" i="19"/>
  <c r="I213" i="19"/>
  <c r="J213" i="19"/>
  <c r="L213" i="19"/>
  <c r="M213" i="19"/>
  <c r="N213" i="19"/>
  <c r="O213" i="19"/>
  <c r="X213" i="19"/>
  <c r="G214" i="19"/>
  <c r="H214" i="19"/>
  <c r="I214" i="19"/>
  <c r="J214" i="19"/>
  <c r="L214" i="19"/>
  <c r="M214" i="19"/>
  <c r="N214" i="19"/>
  <c r="O214" i="19"/>
  <c r="X214" i="19"/>
  <c r="G215" i="19"/>
  <c r="H215" i="19"/>
  <c r="I215" i="19"/>
  <c r="J215" i="19"/>
  <c r="L215" i="19"/>
  <c r="M215" i="19"/>
  <c r="N215" i="19"/>
  <c r="O215" i="19"/>
  <c r="X215" i="19"/>
  <c r="G216" i="19"/>
  <c r="H216" i="19"/>
  <c r="I216" i="19"/>
  <c r="J216" i="19"/>
  <c r="L216" i="19"/>
  <c r="M216" i="19"/>
  <c r="N216" i="19"/>
  <c r="O216" i="19"/>
  <c r="X216" i="19"/>
  <c r="G217" i="19"/>
  <c r="H217" i="19"/>
  <c r="I217" i="19"/>
  <c r="J217" i="19"/>
  <c r="L217" i="19"/>
  <c r="M217" i="19"/>
  <c r="N217" i="19"/>
  <c r="O217" i="19"/>
  <c r="X217" i="19"/>
  <c r="G218" i="19"/>
  <c r="H218" i="19"/>
  <c r="I218" i="19"/>
  <c r="J218" i="19"/>
  <c r="L218" i="19"/>
  <c r="M218" i="19"/>
  <c r="N218" i="19"/>
  <c r="O218" i="19"/>
  <c r="X218" i="19"/>
  <c r="G219" i="19"/>
  <c r="H219" i="19"/>
  <c r="I219" i="19"/>
  <c r="J219" i="19"/>
  <c r="L219" i="19"/>
  <c r="M219" i="19"/>
  <c r="N219" i="19"/>
  <c r="O219" i="19"/>
  <c r="X219" i="19"/>
  <c r="G220" i="19"/>
  <c r="H220" i="19"/>
  <c r="I220" i="19"/>
  <c r="J220" i="19"/>
  <c r="L220" i="19"/>
  <c r="M220" i="19"/>
  <c r="N220" i="19"/>
  <c r="O220" i="19"/>
  <c r="X220" i="19"/>
  <c r="G221" i="19"/>
  <c r="H221" i="19"/>
  <c r="I221" i="19"/>
  <c r="J221" i="19"/>
  <c r="L221" i="19"/>
  <c r="M221" i="19"/>
  <c r="N221" i="19"/>
  <c r="O221" i="19"/>
  <c r="X221" i="19"/>
  <c r="G222" i="19"/>
  <c r="H222" i="19"/>
  <c r="I222" i="19"/>
  <c r="J222" i="19"/>
  <c r="L222" i="19"/>
  <c r="M222" i="19"/>
  <c r="N222" i="19"/>
  <c r="O222" i="19"/>
  <c r="X222" i="19"/>
  <c r="G223" i="19"/>
  <c r="H223" i="19"/>
  <c r="I223" i="19"/>
  <c r="J223" i="19"/>
  <c r="L223" i="19"/>
  <c r="M223" i="19"/>
  <c r="N223" i="19"/>
  <c r="O223" i="19"/>
  <c r="X223" i="19"/>
  <c r="G224" i="19"/>
  <c r="H224" i="19"/>
  <c r="I224" i="19"/>
  <c r="J224" i="19"/>
  <c r="L224" i="19"/>
  <c r="M224" i="19"/>
  <c r="N224" i="19"/>
  <c r="O224" i="19"/>
  <c r="X224" i="19"/>
  <c r="G225" i="19"/>
  <c r="H225" i="19"/>
  <c r="I225" i="19"/>
  <c r="J225" i="19"/>
  <c r="L225" i="19"/>
  <c r="M225" i="19"/>
  <c r="N225" i="19"/>
  <c r="O225" i="19"/>
  <c r="X225" i="19"/>
  <c r="G226" i="19"/>
  <c r="H226" i="19"/>
  <c r="I226" i="19"/>
  <c r="J226" i="19"/>
  <c r="L226" i="19"/>
  <c r="M226" i="19"/>
  <c r="N226" i="19"/>
  <c r="O226" i="19"/>
  <c r="X226" i="19"/>
  <c r="G227" i="19"/>
  <c r="H227" i="19"/>
  <c r="I227" i="19"/>
  <c r="J227" i="19"/>
  <c r="L227" i="19"/>
  <c r="M227" i="19"/>
  <c r="N227" i="19"/>
  <c r="O227" i="19"/>
  <c r="X227" i="19"/>
  <c r="G228" i="19"/>
  <c r="H228" i="19"/>
  <c r="I228" i="19"/>
  <c r="J228" i="19"/>
  <c r="L228" i="19"/>
  <c r="M228" i="19"/>
  <c r="N228" i="19"/>
  <c r="O228" i="19"/>
  <c r="X228" i="19"/>
  <c r="G229" i="19"/>
  <c r="H229" i="19"/>
  <c r="I229" i="19"/>
  <c r="J229" i="19"/>
  <c r="L229" i="19"/>
  <c r="M229" i="19"/>
  <c r="N229" i="19"/>
  <c r="O229" i="19"/>
  <c r="X229" i="19"/>
  <c r="G230" i="19"/>
  <c r="H230" i="19"/>
  <c r="I230" i="19"/>
  <c r="J230" i="19"/>
  <c r="L230" i="19"/>
  <c r="M230" i="19"/>
  <c r="N230" i="19"/>
  <c r="O230" i="19"/>
  <c r="X230" i="19"/>
  <c r="G231" i="19"/>
  <c r="H231" i="19"/>
  <c r="I231" i="19"/>
  <c r="J231" i="19"/>
  <c r="L231" i="19"/>
  <c r="M231" i="19"/>
  <c r="N231" i="19"/>
  <c r="O231" i="19"/>
  <c r="X231" i="19"/>
  <c r="G232" i="19"/>
  <c r="H232" i="19"/>
  <c r="I232" i="19"/>
  <c r="J232" i="19"/>
  <c r="L232" i="19"/>
  <c r="M232" i="19"/>
  <c r="N232" i="19"/>
  <c r="O232" i="19"/>
  <c r="X232" i="19"/>
  <c r="G233" i="19"/>
  <c r="H233" i="19"/>
  <c r="I233" i="19"/>
  <c r="J233" i="19"/>
  <c r="L233" i="19"/>
  <c r="M233" i="19"/>
  <c r="N233" i="19"/>
  <c r="O233" i="19"/>
  <c r="X233" i="19"/>
  <c r="G234" i="19"/>
  <c r="H234" i="19"/>
  <c r="I234" i="19"/>
  <c r="J234" i="19"/>
  <c r="L234" i="19"/>
  <c r="M234" i="19"/>
  <c r="N234" i="19"/>
  <c r="O234" i="19"/>
  <c r="X234" i="19"/>
  <c r="G235" i="19"/>
  <c r="H235" i="19"/>
  <c r="I235" i="19"/>
  <c r="J235" i="19"/>
  <c r="L235" i="19"/>
  <c r="M235" i="19"/>
  <c r="N235" i="19"/>
  <c r="O235" i="19"/>
  <c r="X235" i="19"/>
  <c r="G236" i="19"/>
  <c r="H236" i="19"/>
  <c r="I236" i="19"/>
  <c r="J236" i="19"/>
  <c r="L236" i="19"/>
  <c r="M236" i="19"/>
  <c r="N236" i="19"/>
  <c r="O236" i="19"/>
  <c r="X236" i="19"/>
  <c r="G237" i="19"/>
  <c r="H237" i="19"/>
  <c r="I237" i="19"/>
  <c r="J237" i="19"/>
  <c r="L237" i="19"/>
  <c r="M237" i="19"/>
  <c r="N237" i="19"/>
  <c r="O237" i="19"/>
  <c r="X237" i="19"/>
  <c r="G238" i="19"/>
  <c r="H238" i="19"/>
  <c r="I238" i="19"/>
  <c r="J238" i="19"/>
  <c r="L238" i="19"/>
  <c r="M238" i="19"/>
  <c r="N238" i="19"/>
  <c r="O238" i="19"/>
  <c r="X238" i="19"/>
  <c r="G239" i="19"/>
  <c r="H239" i="19"/>
  <c r="I239" i="19"/>
  <c r="J239" i="19"/>
  <c r="L239" i="19"/>
  <c r="M239" i="19"/>
  <c r="N239" i="19"/>
  <c r="O239" i="19"/>
  <c r="X239" i="19"/>
  <c r="G240" i="19"/>
  <c r="H240" i="19"/>
  <c r="I240" i="19"/>
  <c r="J240" i="19"/>
  <c r="L240" i="19"/>
  <c r="M240" i="19"/>
  <c r="N240" i="19"/>
  <c r="O240" i="19"/>
  <c r="X240" i="19"/>
  <c r="G241" i="19"/>
  <c r="H241" i="19"/>
  <c r="I241" i="19"/>
  <c r="J241" i="19"/>
  <c r="L241" i="19"/>
  <c r="M241" i="19"/>
  <c r="N241" i="19"/>
  <c r="O241" i="19"/>
  <c r="X241" i="19"/>
  <c r="G242" i="19"/>
  <c r="H242" i="19"/>
  <c r="I242" i="19"/>
  <c r="J242" i="19"/>
  <c r="L242" i="19"/>
  <c r="M242" i="19"/>
  <c r="N242" i="19"/>
  <c r="O242" i="19"/>
  <c r="X242" i="19"/>
  <c r="G243" i="19"/>
  <c r="H243" i="19"/>
  <c r="I243" i="19"/>
  <c r="J243" i="19"/>
  <c r="L243" i="19"/>
  <c r="M243" i="19"/>
  <c r="N243" i="19"/>
  <c r="O243" i="19"/>
  <c r="X243" i="19"/>
  <c r="G244" i="19"/>
  <c r="H244" i="19"/>
  <c r="I244" i="19"/>
  <c r="J244" i="19"/>
  <c r="L244" i="19"/>
  <c r="M244" i="19"/>
  <c r="N244" i="19"/>
  <c r="O244" i="19"/>
  <c r="X244" i="19"/>
  <c r="G245" i="19"/>
  <c r="H245" i="19"/>
  <c r="I245" i="19"/>
  <c r="J245" i="19"/>
  <c r="L245" i="19"/>
  <c r="M245" i="19"/>
  <c r="N245" i="19"/>
  <c r="O245" i="19"/>
  <c r="X245" i="19"/>
  <c r="G246" i="19"/>
  <c r="H246" i="19"/>
  <c r="I246" i="19"/>
  <c r="J246" i="19"/>
  <c r="L246" i="19"/>
  <c r="M246" i="19"/>
  <c r="N246" i="19"/>
  <c r="O246" i="19"/>
  <c r="X246" i="19"/>
  <c r="G247" i="19"/>
  <c r="H247" i="19"/>
  <c r="I247" i="19"/>
  <c r="J247" i="19"/>
  <c r="L247" i="19"/>
  <c r="M247" i="19"/>
  <c r="N247" i="19"/>
  <c r="O247" i="19"/>
  <c r="X247" i="19"/>
  <c r="G248" i="19"/>
  <c r="H248" i="19"/>
  <c r="I248" i="19"/>
  <c r="J248" i="19"/>
  <c r="L248" i="19"/>
  <c r="M248" i="19"/>
  <c r="N248" i="19"/>
  <c r="O248" i="19"/>
  <c r="X248" i="19"/>
  <c r="G249" i="19"/>
  <c r="H249" i="19"/>
  <c r="I249" i="19"/>
  <c r="J249" i="19"/>
  <c r="L249" i="19"/>
  <c r="M249" i="19"/>
  <c r="N249" i="19"/>
  <c r="O249" i="19"/>
  <c r="X249" i="19"/>
  <c r="G250" i="19"/>
  <c r="H250" i="19"/>
  <c r="I250" i="19"/>
  <c r="J250" i="19"/>
  <c r="L250" i="19"/>
  <c r="M250" i="19"/>
  <c r="N250" i="19"/>
  <c r="O250" i="19"/>
  <c r="X250" i="19"/>
  <c r="G251" i="19"/>
  <c r="H251" i="19"/>
  <c r="I251" i="19"/>
  <c r="J251" i="19"/>
  <c r="L251" i="19"/>
  <c r="M251" i="19"/>
  <c r="N251" i="19"/>
  <c r="O251" i="19"/>
  <c r="X251" i="19"/>
  <c r="G252" i="19"/>
  <c r="H252" i="19"/>
  <c r="I252" i="19"/>
  <c r="J252" i="19"/>
  <c r="L252" i="19"/>
  <c r="M252" i="19"/>
  <c r="N252" i="19"/>
  <c r="O252" i="19"/>
  <c r="X252" i="19"/>
  <c r="G253" i="19"/>
  <c r="H253" i="19"/>
  <c r="I253" i="19"/>
  <c r="J253" i="19"/>
  <c r="L253" i="19"/>
  <c r="M253" i="19"/>
  <c r="N253" i="19"/>
  <c r="O253" i="19"/>
  <c r="X253" i="19"/>
  <c r="G254" i="19"/>
  <c r="H254" i="19"/>
  <c r="I254" i="19"/>
  <c r="J254" i="19"/>
  <c r="L254" i="19"/>
  <c r="M254" i="19"/>
  <c r="N254" i="19"/>
  <c r="O254" i="19"/>
  <c r="X254" i="19"/>
  <c r="G255" i="19"/>
  <c r="H255" i="19"/>
  <c r="I255" i="19"/>
  <c r="J255" i="19"/>
  <c r="L255" i="19"/>
  <c r="M255" i="19"/>
  <c r="N255" i="19"/>
  <c r="O255" i="19"/>
  <c r="X255" i="19"/>
  <c r="G256" i="19"/>
  <c r="H256" i="19"/>
  <c r="I256" i="19"/>
  <c r="J256" i="19"/>
  <c r="L256" i="19"/>
  <c r="M256" i="19"/>
  <c r="N256" i="19"/>
  <c r="O256" i="19"/>
  <c r="X256" i="19"/>
  <c r="G257" i="19"/>
  <c r="H257" i="19"/>
  <c r="I257" i="19"/>
  <c r="J257" i="19"/>
  <c r="L257" i="19"/>
  <c r="M257" i="19"/>
  <c r="N257" i="19"/>
  <c r="O257" i="19"/>
  <c r="X257" i="19"/>
  <c r="G258" i="19"/>
  <c r="H258" i="19"/>
  <c r="I258" i="19"/>
  <c r="J258" i="19"/>
  <c r="L258" i="19"/>
  <c r="M258" i="19"/>
  <c r="N258" i="19"/>
  <c r="O258" i="19"/>
  <c r="X258" i="19"/>
  <c r="G259" i="19"/>
  <c r="H259" i="19"/>
  <c r="I259" i="19"/>
  <c r="J259" i="19"/>
  <c r="L259" i="19"/>
  <c r="M259" i="19"/>
  <c r="N259" i="19"/>
  <c r="O259" i="19"/>
  <c r="X259" i="19"/>
  <c r="G260" i="19"/>
  <c r="H260" i="19"/>
  <c r="I260" i="19"/>
  <c r="J260" i="19"/>
  <c r="L260" i="19"/>
  <c r="M260" i="19"/>
  <c r="N260" i="19"/>
  <c r="O260" i="19"/>
  <c r="X260" i="19"/>
  <c r="G261" i="19"/>
  <c r="H261" i="19"/>
  <c r="I261" i="19"/>
  <c r="J261" i="19"/>
  <c r="L261" i="19"/>
  <c r="M261" i="19"/>
  <c r="N261" i="19"/>
  <c r="O261" i="19"/>
  <c r="X261" i="19"/>
  <c r="G262" i="19"/>
  <c r="H262" i="19"/>
  <c r="I262" i="19"/>
  <c r="J262" i="19"/>
  <c r="L262" i="19"/>
  <c r="M262" i="19"/>
  <c r="N262" i="19"/>
  <c r="O262" i="19"/>
  <c r="X262" i="19"/>
  <c r="G263" i="19"/>
  <c r="H263" i="19"/>
  <c r="I263" i="19"/>
  <c r="J263" i="19"/>
  <c r="L263" i="19"/>
  <c r="M263" i="19"/>
  <c r="N263" i="19"/>
  <c r="O263" i="19"/>
  <c r="X263" i="19"/>
  <c r="G264" i="19"/>
  <c r="H264" i="19"/>
  <c r="I264" i="19"/>
  <c r="J264" i="19"/>
  <c r="L264" i="19"/>
  <c r="M264" i="19"/>
  <c r="N264" i="19"/>
  <c r="O264" i="19"/>
  <c r="X264" i="19"/>
  <c r="G265" i="19"/>
  <c r="H265" i="19"/>
  <c r="I265" i="19"/>
  <c r="J265" i="19"/>
  <c r="L265" i="19"/>
  <c r="M265" i="19"/>
  <c r="N265" i="19"/>
  <c r="O265" i="19"/>
  <c r="X265" i="19"/>
  <c r="G266" i="19"/>
  <c r="H266" i="19"/>
  <c r="I266" i="19"/>
  <c r="J266" i="19"/>
  <c r="L266" i="19"/>
  <c r="M266" i="19"/>
  <c r="N266" i="19"/>
  <c r="O266" i="19"/>
  <c r="X266" i="19"/>
  <c r="G267" i="19"/>
  <c r="H267" i="19"/>
  <c r="I267" i="19"/>
  <c r="J267" i="19"/>
  <c r="L267" i="19"/>
  <c r="M267" i="19"/>
  <c r="N267" i="19"/>
  <c r="O267" i="19"/>
  <c r="X267" i="19"/>
  <c r="G268" i="19"/>
  <c r="H268" i="19"/>
  <c r="I268" i="19"/>
  <c r="J268" i="19"/>
  <c r="L268" i="19"/>
  <c r="M268" i="19"/>
  <c r="N268" i="19"/>
  <c r="O268" i="19"/>
  <c r="X268" i="19"/>
  <c r="G269" i="19"/>
  <c r="H269" i="19"/>
  <c r="I269" i="19"/>
  <c r="J269" i="19"/>
  <c r="L269" i="19"/>
  <c r="M269" i="19"/>
  <c r="N269" i="19"/>
  <c r="O269" i="19"/>
  <c r="X269" i="19"/>
  <c r="G270" i="19"/>
  <c r="H270" i="19"/>
  <c r="I270" i="19"/>
  <c r="J270" i="19"/>
  <c r="L270" i="19"/>
  <c r="M270" i="19"/>
  <c r="N270" i="19"/>
  <c r="O270" i="19"/>
  <c r="X270" i="19"/>
  <c r="G271" i="19"/>
  <c r="H271" i="19"/>
  <c r="I271" i="19"/>
  <c r="J271" i="19"/>
  <c r="L271" i="19"/>
  <c r="M271" i="19"/>
  <c r="N271" i="19"/>
  <c r="O271" i="19"/>
  <c r="X271" i="19"/>
  <c r="G272" i="19"/>
  <c r="H272" i="19"/>
  <c r="I272" i="19"/>
  <c r="J272" i="19"/>
  <c r="L272" i="19"/>
  <c r="M272" i="19"/>
  <c r="N272" i="19"/>
  <c r="O272" i="19"/>
  <c r="X272" i="19"/>
  <c r="G273" i="19"/>
  <c r="H273" i="19"/>
  <c r="I273" i="19"/>
  <c r="J273" i="19"/>
  <c r="L273" i="19"/>
  <c r="M273" i="19"/>
  <c r="N273" i="19"/>
  <c r="O273" i="19"/>
  <c r="X273" i="19"/>
  <c r="G274" i="19"/>
  <c r="H274" i="19"/>
  <c r="I274" i="19"/>
  <c r="J274" i="19"/>
  <c r="L274" i="19"/>
  <c r="M274" i="19"/>
  <c r="N274" i="19"/>
  <c r="O274" i="19"/>
  <c r="X274" i="19"/>
  <c r="G275" i="19"/>
  <c r="H275" i="19"/>
  <c r="I275" i="19"/>
  <c r="J275" i="19"/>
  <c r="L275" i="19"/>
  <c r="M275" i="19"/>
  <c r="N275" i="19"/>
  <c r="O275" i="19"/>
  <c r="X275" i="19"/>
  <c r="G276" i="19"/>
  <c r="H276" i="19"/>
  <c r="I276" i="19"/>
  <c r="J276" i="19"/>
  <c r="L276" i="19"/>
  <c r="M276" i="19"/>
  <c r="N276" i="19"/>
  <c r="O276" i="19"/>
  <c r="X276" i="19"/>
  <c r="G277" i="19"/>
  <c r="H277" i="19"/>
  <c r="I277" i="19"/>
  <c r="J277" i="19"/>
  <c r="L277" i="19"/>
  <c r="M277" i="19"/>
  <c r="N277" i="19"/>
  <c r="O277" i="19"/>
  <c r="X277" i="19"/>
  <c r="G278" i="19"/>
  <c r="H278" i="19"/>
  <c r="I278" i="19"/>
  <c r="J278" i="19"/>
  <c r="L278" i="19"/>
  <c r="M278" i="19"/>
  <c r="N278" i="19"/>
  <c r="O278" i="19"/>
  <c r="X278" i="19"/>
  <c r="G279" i="19"/>
  <c r="H279" i="19"/>
  <c r="I279" i="19"/>
  <c r="J279" i="19"/>
  <c r="L279" i="19"/>
  <c r="M279" i="19"/>
  <c r="N279" i="19"/>
  <c r="O279" i="19"/>
  <c r="X279" i="19"/>
  <c r="G280" i="19"/>
  <c r="H280" i="19"/>
  <c r="I280" i="19"/>
  <c r="J280" i="19"/>
  <c r="L280" i="19"/>
  <c r="M280" i="19"/>
  <c r="N280" i="19"/>
  <c r="O280" i="19"/>
  <c r="X280" i="19"/>
  <c r="G281" i="19"/>
  <c r="H281" i="19"/>
  <c r="I281" i="19"/>
  <c r="J281" i="19"/>
  <c r="L281" i="19"/>
  <c r="M281" i="19"/>
  <c r="N281" i="19"/>
  <c r="O281" i="19"/>
  <c r="X281" i="19"/>
  <c r="G282" i="19"/>
  <c r="H282" i="19"/>
  <c r="I282" i="19"/>
  <c r="J282" i="19"/>
  <c r="L282" i="19"/>
  <c r="M282" i="19"/>
  <c r="N282" i="19"/>
  <c r="O282" i="19"/>
  <c r="X282" i="19"/>
  <c r="G283" i="19"/>
  <c r="H283" i="19"/>
  <c r="I283" i="19"/>
  <c r="J283" i="19"/>
  <c r="L283" i="19"/>
  <c r="M283" i="19"/>
  <c r="N283" i="19"/>
  <c r="O283" i="19"/>
  <c r="X283" i="19"/>
  <c r="G284" i="19"/>
  <c r="H284" i="19"/>
  <c r="I284" i="19"/>
  <c r="J284" i="19"/>
  <c r="L284" i="19"/>
  <c r="M284" i="19"/>
  <c r="N284" i="19"/>
  <c r="O284" i="19"/>
  <c r="X284" i="19"/>
  <c r="G285" i="19"/>
  <c r="H285" i="19"/>
  <c r="I285" i="19"/>
  <c r="J285" i="19"/>
  <c r="L285" i="19"/>
  <c r="M285" i="19"/>
  <c r="N285" i="19"/>
  <c r="O285" i="19"/>
  <c r="X285" i="19"/>
  <c r="G286" i="19"/>
  <c r="H286" i="19"/>
  <c r="I286" i="19"/>
  <c r="J286" i="19"/>
  <c r="L286" i="19"/>
  <c r="M286" i="19"/>
  <c r="N286" i="19"/>
  <c r="O286" i="19"/>
  <c r="X286" i="19"/>
  <c r="G287" i="19"/>
  <c r="H287" i="19"/>
  <c r="I287" i="19"/>
  <c r="J287" i="19"/>
  <c r="L287" i="19"/>
  <c r="M287" i="19"/>
  <c r="N287" i="19"/>
  <c r="O287" i="19"/>
  <c r="X287" i="19"/>
  <c r="G288" i="19"/>
  <c r="H288" i="19"/>
  <c r="I288" i="19"/>
  <c r="J288" i="19"/>
  <c r="L288" i="19"/>
  <c r="M288" i="19"/>
  <c r="N288" i="19"/>
  <c r="O288" i="19"/>
  <c r="X288" i="19"/>
  <c r="G289" i="19"/>
  <c r="H289" i="19"/>
  <c r="I289" i="19"/>
  <c r="J289" i="19"/>
  <c r="L289" i="19"/>
  <c r="M289" i="19"/>
  <c r="N289" i="19"/>
  <c r="O289" i="19"/>
  <c r="X289" i="19"/>
  <c r="G290" i="19"/>
  <c r="H290" i="19"/>
  <c r="I290" i="19"/>
  <c r="J290" i="19"/>
  <c r="L290" i="19"/>
  <c r="M290" i="19"/>
  <c r="N290" i="19"/>
  <c r="O290" i="19"/>
  <c r="X290" i="19"/>
  <c r="G291" i="19"/>
  <c r="H291" i="19"/>
  <c r="I291" i="19"/>
  <c r="J291" i="19"/>
  <c r="L291" i="19"/>
  <c r="M291" i="19"/>
  <c r="N291" i="19"/>
  <c r="O291" i="19"/>
  <c r="X291" i="19"/>
  <c r="G292" i="19"/>
  <c r="H292" i="19"/>
  <c r="I292" i="19"/>
  <c r="J292" i="19"/>
  <c r="L292" i="19"/>
  <c r="M292" i="19"/>
  <c r="N292" i="19"/>
  <c r="O292" i="19"/>
  <c r="X292" i="19"/>
  <c r="G293" i="19"/>
  <c r="H293" i="19"/>
  <c r="I293" i="19"/>
  <c r="J293" i="19"/>
  <c r="L293" i="19"/>
  <c r="M293" i="19"/>
  <c r="N293" i="19"/>
  <c r="O293" i="19"/>
  <c r="X293" i="19"/>
  <c r="G294" i="19"/>
  <c r="H294" i="19"/>
  <c r="I294" i="19"/>
  <c r="J294" i="19"/>
  <c r="L294" i="19"/>
  <c r="M294" i="19"/>
  <c r="N294" i="19"/>
  <c r="O294" i="19"/>
  <c r="X294" i="19"/>
  <c r="G295" i="19"/>
  <c r="H295" i="19"/>
  <c r="I295" i="19"/>
  <c r="J295" i="19"/>
  <c r="L295" i="19"/>
  <c r="M295" i="19"/>
  <c r="N295" i="19"/>
  <c r="O295" i="19"/>
  <c r="X295" i="19"/>
  <c r="G296" i="19"/>
  <c r="H296" i="19"/>
  <c r="I296" i="19"/>
  <c r="J296" i="19"/>
  <c r="L296" i="19"/>
  <c r="M296" i="19"/>
  <c r="N296" i="19"/>
  <c r="O296" i="19"/>
  <c r="X296" i="19"/>
  <c r="G297" i="19"/>
  <c r="H297" i="19"/>
  <c r="I297" i="19"/>
  <c r="J297" i="19"/>
  <c r="L297" i="19"/>
  <c r="M297" i="19"/>
  <c r="N297" i="19"/>
  <c r="O297" i="19"/>
  <c r="X297" i="19"/>
  <c r="G298" i="19"/>
  <c r="H298" i="19"/>
  <c r="I298" i="19"/>
  <c r="J298" i="19"/>
  <c r="L298" i="19"/>
  <c r="M298" i="19"/>
  <c r="N298" i="19"/>
  <c r="O298" i="19"/>
  <c r="X298" i="19"/>
  <c r="G299" i="19"/>
  <c r="H299" i="19"/>
  <c r="I299" i="19"/>
  <c r="J299" i="19"/>
  <c r="L299" i="19"/>
  <c r="M299" i="19"/>
  <c r="N299" i="19"/>
  <c r="O299" i="19"/>
  <c r="X299" i="19"/>
  <c r="G300" i="19"/>
  <c r="H300" i="19"/>
  <c r="I300" i="19"/>
  <c r="J300" i="19"/>
  <c r="L300" i="19"/>
  <c r="M300" i="19"/>
  <c r="N300" i="19"/>
  <c r="O300" i="19"/>
  <c r="X300" i="19"/>
  <c r="G301" i="19"/>
  <c r="H301" i="19"/>
  <c r="I301" i="19"/>
  <c r="J301" i="19"/>
  <c r="L301" i="19"/>
  <c r="M301" i="19"/>
  <c r="N301" i="19"/>
  <c r="O301" i="19"/>
  <c r="X301" i="19"/>
  <c r="G302" i="19"/>
  <c r="H302" i="19"/>
  <c r="I302" i="19"/>
  <c r="J302" i="19"/>
  <c r="L302" i="19"/>
  <c r="M302" i="19"/>
  <c r="N302" i="19"/>
  <c r="O302" i="19"/>
  <c r="X302" i="19"/>
  <c r="G303" i="19"/>
  <c r="H303" i="19"/>
  <c r="I303" i="19"/>
  <c r="J303" i="19"/>
  <c r="L303" i="19"/>
  <c r="M303" i="19"/>
  <c r="N303" i="19"/>
  <c r="O303" i="19"/>
  <c r="X303" i="19"/>
  <c r="G304" i="19"/>
  <c r="H304" i="19"/>
  <c r="I304" i="19"/>
  <c r="J304" i="19"/>
  <c r="L304" i="19"/>
  <c r="M304" i="19"/>
  <c r="N304" i="19"/>
  <c r="O304" i="19"/>
  <c r="X304" i="19"/>
  <c r="G305" i="19"/>
  <c r="H305" i="19"/>
  <c r="I305" i="19"/>
  <c r="J305" i="19"/>
  <c r="L305" i="19"/>
  <c r="M305" i="19"/>
  <c r="N305" i="19"/>
  <c r="O305" i="19"/>
  <c r="X305" i="19"/>
  <c r="G306" i="19"/>
  <c r="H306" i="19"/>
  <c r="I306" i="19"/>
  <c r="J306" i="19"/>
  <c r="L306" i="19"/>
  <c r="M306" i="19"/>
  <c r="N306" i="19"/>
  <c r="O306" i="19"/>
  <c r="X306" i="19"/>
  <c r="G307" i="19"/>
  <c r="H307" i="19"/>
  <c r="I307" i="19"/>
  <c r="J307" i="19"/>
  <c r="L307" i="19"/>
  <c r="M307" i="19"/>
  <c r="N307" i="19"/>
  <c r="O307" i="19"/>
  <c r="X307" i="19"/>
  <c r="G308" i="19"/>
  <c r="H308" i="19"/>
  <c r="I308" i="19"/>
  <c r="J308" i="19"/>
  <c r="L308" i="19"/>
  <c r="M308" i="19"/>
  <c r="N308" i="19"/>
  <c r="O308" i="19"/>
  <c r="X308" i="19"/>
  <c r="G309" i="19"/>
  <c r="H309" i="19"/>
  <c r="I309" i="19"/>
  <c r="J309" i="19"/>
  <c r="L309" i="19"/>
  <c r="M309" i="19"/>
  <c r="N309" i="19"/>
  <c r="O309" i="19"/>
  <c r="X309" i="19"/>
  <c r="G310" i="19"/>
  <c r="H310" i="19"/>
  <c r="I310" i="19"/>
  <c r="J310" i="19"/>
  <c r="L310" i="19"/>
  <c r="M310" i="19"/>
  <c r="N310" i="19"/>
  <c r="O310" i="19"/>
  <c r="X310" i="19"/>
  <c r="G311" i="19"/>
  <c r="H311" i="19"/>
  <c r="I311" i="19"/>
  <c r="J311" i="19"/>
  <c r="L311" i="19"/>
  <c r="M311" i="19"/>
  <c r="N311" i="19"/>
  <c r="O311" i="19"/>
  <c r="X311" i="19"/>
  <c r="G312" i="19"/>
  <c r="H312" i="19"/>
  <c r="I312" i="19"/>
  <c r="J312" i="19"/>
  <c r="L312" i="19"/>
  <c r="M312" i="19"/>
  <c r="N312" i="19"/>
  <c r="O312" i="19"/>
  <c r="X312" i="19"/>
  <c r="G313" i="19"/>
  <c r="H313" i="19"/>
  <c r="I313" i="19"/>
  <c r="J313" i="19"/>
  <c r="L313" i="19"/>
  <c r="M313" i="19"/>
  <c r="N313" i="19"/>
  <c r="O313" i="19"/>
  <c r="X313" i="19"/>
  <c r="G314" i="19"/>
  <c r="H314" i="19"/>
  <c r="I314" i="19"/>
  <c r="J314" i="19"/>
  <c r="L314" i="19"/>
  <c r="M314" i="19"/>
  <c r="N314" i="19"/>
  <c r="O314" i="19"/>
  <c r="X314" i="19"/>
  <c r="G315" i="19"/>
  <c r="H315" i="19"/>
  <c r="I315" i="19"/>
  <c r="J315" i="19"/>
  <c r="L315" i="19"/>
  <c r="M315" i="19"/>
  <c r="N315" i="19"/>
  <c r="O315" i="19"/>
  <c r="X315" i="19"/>
  <c r="G316" i="19"/>
  <c r="H316" i="19"/>
  <c r="I316" i="19"/>
  <c r="J316" i="19"/>
  <c r="L316" i="19"/>
  <c r="M316" i="19"/>
  <c r="N316" i="19"/>
  <c r="O316" i="19"/>
  <c r="X316" i="19"/>
  <c r="G317" i="19"/>
  <c r="H317" i="19"/>
  <c r="I317" i="19"/>
  <c r="J317" i="19"/>
  <c r="L317" i="19"/>
  <c r="M317" i="19"/>
  <c r="N317" i="19"/>
  <c r="O317" i="19"/>
  <c r="X317" i="19"/>
  <c r="G318" i="19"/>
  <c r="H318" i="19"/>
  <c r="I318" i="19"/>
  <c r="J318" i="19"/>
  <c r="L318" i="19"/>
  <c r="M318" i="19"/>
  <c r="N318" i="19"/>
  <c r="O318" i="19"/>
  <c r="X318" i="19"/>
  <c r="G319" i="19"/>
  <c r="H319" i="19"/>
  <c r="I319" i="19"/>
  <c r="J319" i="19"/>
  <c r="L319" i="19"/>
  <c r="M319" i="19"/>
  <c r="N319" i="19"/>
  <c r="O319" i="19"/>
  <c r="X319" i="19"/>
  <c r="G320" i="19"/>
  <c r="H320" i="19"/>
  <c r="I320" i="19"/>
  <c r="J320" i="19"/>
  <c r="L320" i="19"/>
  <c r="M320" i="19"/>
  <c r="N320" i="19"/>
  <c r="O320" i="19"/>
  <c r="X320" i="19"/>
  <c r="G321" i="19"/>
  <c r="H321" i="19"/>
  <c r="I321" i="19"/>
  <c r="J321" i="19"/>
  <c r="L321" i="19"/>
  <c r="M321" i="19"/>
  <c r="N321" i="19"/>
  <c r="O321" i="19"/>
  <c r="X321" i="19"/>
  <c r="G322" i="19"/>
  <c r="H322" i="19"/>
  <c r="I322" i="19"/>
  <c r="J322" i="19"/>
  <c r="L322" i="19"/>
  <c r="M322" i="19"/>
  <c r="N322" i="19"/>
  <c r="O322" i="19"/>
  <c r="X322" i="19"/>
  <c r="G323" i="19"/>
  <c r="H323" i="19"/>
  <c r="I323" i="19"/>
  <c r="J323" i="19"/>
  <c r="L323" i="19"/>
  <c r="M323" i="19"/>
  <c r="N323" i="19"/>
  <c r="O323" i="19"/>
  <c r="X323" i="19"/>
  <c r="G324" i="19"/>
  <c r="H324" i="19"/>
  <c r="I324" i="19"/>
  <c r="J324" i="19"/>
  <c r="L324" i="19"/>
  <c r="M324" i="19"/>
  <c r="N324" i="19"/>
  <c r="O324" i="19"/>
  <c r="X324" i="19"/>
  <c r="G325" i="19"/>
  <c r="H325" i="19"/>
  <c r="I325" i="19"/>
  <c r="J325" i="19"/>
  <c r="L325" i="19"/>
  <c r="M325" i="19"/>
  <c r="N325" i="19"/>
  <c r="O325" i="19"/>
  <c r="X325" i="19"/>
  <c r="G326" i="19"/>
  <c r="H326" i="19"/>
  <c r="I326" i="19"/>
  <c r="J326" i="19"/>
  <c r="L326" i="19"/>
  <c r="M326" i="19"/>
  <c r="N326" i="19"/>
  <c r="O326" i="19"/>
  <c r="X326" i="19"/>
  <c r="G327" i="19"/>
  <c r="H327" i="19"/>
  <c r="I327" i="19"/>
  <c r="J327" i="19"/>
  <c r="L327" i="19"/>
  <c r="M327" i="19"/>
  <c r="N327" i="19"/>
  <c r="O327" i="19"/>
  <c r="X327" i="19"/>
  <c r="G328" i="19"/>
  <c r="H328" i="19"/>
  <c r="I328" i="19"/>
  <c r="J328" i="19"/>
  <c r="L328" i="19"/>
  <c r="M328" i="19"/>
  <c r="N328" i="19"/>
  <c r="O328" i="19"/>
  <c r="X328" i="19"/>
  <c r="G329" i="19"/>
  <c r="H329" i="19"/>
  <c r="I329" i="19"/>
  <c r="J329" i="19"/>
  <c r="L329" i="19"/>
  <c r="M329" i="19"/>
  <c r="N329" i="19"/>
  <c r="O329" i="19"/>
  <c r="X329" i="19"/>
  <c r="G330" i="19"/>
  <c r="H330" i="19"/>
  <c r="I330" i="19"/>
  <c r="J330" i="19"/>
  <c r="L330" i="19"/>
  <c r="M330" i="19"/>
  <c r="N330" i="19"/>
  <c r="O330" i="19"/>
  <c r="X330" i="19"/>
  <c r="G331" i="19"/>
  <c r="H331" i="19"/>
  <c r="I331" i="19"/>
  <c r="J331" i="19"/>
  <c r="L331" i="19"/>
  <c r="M331" i="19"/>
  <c r="N331" i="19"/>
  <c r="O331" i="19"/>
  <c r="X331" i="19"/>
  <c r="G332" i="19"/>
  <c r="H332" i="19"/>
  <c r="I332" i="19"/>
  <c r="J332" i="19"/>
  <c r="L332" i="19"/>
  <c r="M332" i="19"/>
  <c r="N332" i="19"/>
  <c r="O332" i="19"/>
  <c r="X332" i="19"/>
  <c r="G333" i="19"/>
  <c r="H333" i="19"/>
  <c r="I333" i="19"/>
  <c r="J333" i="19"/>
  <c r="L333" i="19"/>
  <c r="M333" i="19"/>
  <c r="N333" i="19"/>
  <c r="O333" i="19"/>
  <c r="X333" i="19"/>
  <c r="G334" i="19"/>
  <c r="H334" i="19"/>
  <c r="I334" i="19"/>
  <c r="J334" i="19"/>
  <c r="L334" i="19"/>
  <c r="M334" i="19"/>
  <c r="N334" i="19"/>
  <c r="O334" i="19"/>
  <c r="X334" i="19"/>
  <c r="G335" i="19"/>
  <c r="H335" i="19"/>
  <c r="I335" i="19"/>
  <c r="J335" i="19"/>
  <c r="L335" i="19"/>
  <c r="M335" i="19"/>
  <c r="N335" i="19"/>
  <c r="O335" i="19"/>
  <c r="X335" i="19"/>
  <c r="G336" i="19"/>
  <c r="H336" i="19"/>
  <c r="I336" i="19"/>
  <c r="J336" i="19"/>
  <c r="L336" i="19"/>
  <c r="M336" i="19"/>
  <c r="N336" i="19"/>
  <c r="O336" i="19"/>
  <c r="X336" i="19"/>
  <c r="G337" i="19"/>
  <c r="H337" i="19"/>
  <c r="I337" i="19"/>
  <c r="J337" i="19"/>
  <c r="L337" i="19"/>
  <c r="M337" i="19"/>
  <c r="N337" i="19"/>
  <c r="O337" i="19"/>
  <c r="X337" i="19"/>
  <c r="G338" i="19"/>
  <c r="H338" i="19"/>
  <c r="I338" i="19"/>
  <c r="J338" i="19"/>
  <c r="L338" i="19"/>
  <c r="M338" i="19"/>
  <c r="N338" i="19"/>
  <c r="O338" i="19"/>
  <c r="X338" i="19"/>
  <c r="G339" i="19"/>
  <c r="H339" i="19"/>
  <c r="I339" i="19"/>
  <c r="J339" i="19"/>
  <c r="L339" i="19"/>
  <c r="M339" i="19"/>
  <c r="N339" i="19"/>
  <c r="O339" i="19"/>
  <c r="X339" i="19"/>
  <c r="G340" i="19"/>
  <c r="H340" i="19"/>
  <c r="I340" i="19"/>
  <c r="J340" i="19"/>
  <c r="L340" i="19"/>
  <c r="M340" i="19"/>
  <c r="N340" i="19"/>
  <c r="O340" i="19"/>
  <c r="X340" i="19"/>
  <c r="G341" i="19"/>
  <c r="H341" i="19"/>
  <c r="I341" i="19"/>
  <c r="J341" i="19"/>
  <c r="L341" i="19"/>
  <c r="M341" i="19"/>
  <c r="N341" i="19"/>
  <c r="O341" i="19"/>
  <c r="X341" i="19"/>
  <c r="G342" i="19"/>
  <c r="H342" i="19"/>
  <c r="I342" i="19"/>
  <c r="J342" i="19"/>
  <c r="L342" i="19"/>
  <c r="M342" i="19"/>
  <c r="N342" i="19"/>
  <c r="O342" i="19"/>
  <c r="X342" i="19"/>
  <c r="G343" i="19"/>
  <c r="H343" i="19"/>
  <c r="I343" i="19"/>
  <c r="J343" i="19"/>
  <c r="L343" i="19"/>
  <c r="M343" i="19"/>
  <c r="N343" i="19"/>
  <c r="O343" i="19"/>
  <c r="X343" i="19"/>
  <c r="G344" i="19"/>
  <c r="H344" i="19"/>
  <c r="I344" i="19"/>
  <c r="J344" i="19"/>
  <c r="L344" i="19"/>
  <c r="M344" i="19"/>
  <c r="N344" i="19"/>
  <c r="O344" i="19"/>
  <c r="X344" i="19"/>
  <c r="G345" i="19"/>
  <c r="H345" i="19"/>
  <c r="I345" i="19"/>
  <c r="J345" i="19"/>
  <c r="L345" i="19"/>
  <c r="M345" i="19"/>
  <c r="N345" i="19"/>
  <c r="O345" i="19"/>
  <c r="X345" i="19"/>
  <c r="G346" i="19"/>
  <c r="H346" i="19"/>
  <c r="I346" i="19"/>
  <c r="J346" i="19"/>
  <c r="L346" i="19"/>
  <c r="M346" i="19"/>
  <c r="N346" i="19"/>
  <c r="O346" i="19"/>
  <c r="X346" i="19"/>
  <c r="G347" i="19"/>
  <c r="H347" i="19"/>
  <c r="I347" i="19"/>
  <c r="J347" i="19"/>
  <c r="L347" i="19"/>
  <c r="M347" i="19"/>
  <c r="N347" i="19"/>
  <c r="O347" i="19"/>
  <c r="X347" i="19"/>
  <c r="G348" i="19"/>
  <c r="H348" i="19"/>
  <c r="I348" i="19"/>
  <c r="J348" i="19"/>
  <c r="L348" i="19"/>
  <c r="M348" i="19"/>
  <c r="N348" i="19"/>
  <c r="O348" i="19"/>
  <c r="X348" i="19"/>
  <c r="G349" i="19"/>
  <c r="H349" i="19"/>
  <c r="I349" i="19"/>
  <c r="J349" i="19"/>
  <c r="L349" i="19"/>
  <c r="M349" i="19"/>
  <c r="N349" i="19"/>
  <c r="O349" i="19"/>
  <c r="X349" i="19"/>
  <c r="G350" i="19"/>
  <c r="H350" i="19"/>
  <c r="I350" i="19"/>
  <c r="J350" i="19"/>
  <c r="L350" i="19"/>
  <c r="M350" i="19"/>
  <c r="N350" i="19"/>
  <c r="O350" i="19"/>
  <c r="X350" i="19"/>
  <c r="G351" i="19"/>
  <c r="H351" i="19"/>
  <c r="I351" i="19"/>
  <c r="J351" i="19"/>
  <c r="L351" i="19"/>
  <c r="M351" i="19"/>
  <c r="N351" i="19"/>
  <c r="O351" i="19"/>
  <c r="X351" i="19"/>
  <c r="G352" i="19"/>
  <c r="H352" i="19"/>
  <c r="I352" i="19"/>
  <c r="J352" i="19"/>
  <c r="L352" i="19"/>
  <c r="M352" i="19"/>
  <c r="N352" i="19"/>
  <c r="O352" i="19"/>
  <c r="X352" i="19"/>
  <c r="G353" i="19"/>
  <c r="H353" i="19"/>
  <c r="I353" i="19"/>
  <c r="J353" i="19"/>
  <c r="L353" i="19"/>
  <c r="M353" i="19"/>
  <c r="N353" i="19"/>
  <c r="O353" i="19"/>
  <c r="X353" i="19"/>
  <c r="G354" i="19"/>
  <c r="H354" i="19"/>
  <c r="I354" i="19"/>
  <c r="J354" i="19"/>
  <c r="L354" i="19"/>
  <c r="M354" i="19"/>
  <c r="N354" i="19"/>
  <c r="O354" i="19"/>
  <c r="X354" i="19"/>
  <c r="G355" i="19"/>
  <c r="H355" i="19"/>
  <c r="I355" i="19"/>
  <c r="J355" i="19"/>
  <c r="L355" i="19"/>
  <c r="M355" i="19"/>
  <c r="N355" i="19"/>
  <c r="O355" i="19"/>
  <c r="X355" i="19"/>
  <c r="G356" i="19"/>
  <c r="H356" i="19"/>
  <c r="I356" i="19"/>
  <c r="J356" i="19"/>
  <c r="L356" i="19"/>
  <c r="M356" i="19"/>
  <c r="N356" i="19"/>
  <c r="O356" i="19"/>
  <c r="X356" i="19"/>
  <c r="G357" i="19"/>
  <c r="H357" i="19"/>
  <c r="I357" i="19"/>
  <c r="J357" i="19"/>
  <c r="L357" i="19"/>
  <c r="M357" i="19"/>
  <c r="N357" i="19"/>
  <c r="O357" i="19"/>
  <c r="X357" i="19"/>
  <c r="G358" i="19"/>
  <c r="H358" i="19"/>
  <c r="I358" i="19"/>
  <c r="J358" i="19"/>
  <c r="L358" i="19"/>
  <c r="M358" i="19"/>
  <c r="N358" i="19"/>
  <c r="O358" i="19"/>
  <c r="X358" i="19"/>
  <c r="G359" i="19"/>
  <c r="H359" i="19"/>
  <c r="I359" i="19"/>
  <c r="J359" i="19"/>
  <c r="L359" i="19"/>
  <c r="M359" i="19"/>
  <c r="N359" i="19"/>
  <c r="O359" i="19"/>
  <c r="X359" i="19"/>
  <c r="G360" i="19"/>
  <c r="H360" i="19"/>
  <c r="I360" i="19"/>
  <c r="J360" i="19"/>
  <c r="L360" i="19"/>
  <c r="M360" i="19"/>
  <c r="N360" i="19"/>
  <c r="O360" i="19"/>
  <c r="X360" i="19"/>
  <c r="G361" i="19"/>
  <c r="H361" i="19"/>
  <c r="I361" i="19"/>
  <c r="J361" i="19"/>
  <c r="L361" i="19"/>
  <c r="M361" i="19"/>
  <c r="N361" i="19"/>
  <c r="O361" i="19"/>
  <c r="X361" i="19"/>
  <c r="G362" i="19"/>
  <c r="H362" i="19"/>
  <c r="I362" i="19"/>
  <c r="J362" i="19"/>
  <c r="L362" i="19"/>
  <c r="M362" i="19"/>
  <c r="N362" i="19"/>
  <c r="O362" i="19"/>
  <c r="X362" i="19"/>
  <c r="G363" i="19"/>
  <c r="H363" i="19"/>
  <c r="I363" i="19"/>
  <c r="J363" i="19"/>
  <c r="L363" i="19"/>
  <c r="M363" i="19"/>
  <c r="N363" i="19"/>
  <c r="O363" i="19"/>
  <c r="X363" i="19"/>
  <c r="G364" i="19"/>
  <c r="H364" i="19"/>
  <c r="I364" i="19"/>
  <c r="J364" i="19"/>
  <c r="L364" i="19"/>
  <c r="M364" i="19"/>
  <c r="N364" i="19"/>
  <c r="O364" i="19"/>
  <c r="X364" i="19"/>
  <c r="G365" i="19"/>
  <c r="H365" i="19"/>
  <c r="I365" i="19"/>
  <c r="J365" i="19"/>
  <c r="L365" i="19"/>
  <c r="M365" i="19"/>
  <c r="N365" i="19"/>
  <c r="O365" i="19"/>
  <c r="X365" i="19"/>
  <c r="G366" i="19"/>
  <c r="H366" i="19"/>
  <c r="I366" i="19"/>
  <c r="J366" i="19"/>
  <c r="L366" i="19"/>
  <c r="M366" i="19"/>
  <c r="N366" i="19"/>
  <c r="O366" i="19"/>
  <c r="X366" i="19"/>
  <c r="G367" i="19"/>
  <c r="H367" i="19"/>
  <c r="I367" i="19"/>
  <c r="J367" i="19"/>
  <c r="L367" i="19"/>
  <c r="M367" i="19"/>
  <c r="N367" i="19"/>
  <c r="O367" i="19"/>
  <c r="X367" i="19"/>
  <c r="G368" i="19"/>
  <c r="H368" i="19"/>
  <c r="I368" i="19"/>
  <c r="J368" i="19"/>
  <c r="L368" i="19"/>
  <c r="M368" i="19"/>
  <c r="N368" i="19"/>
  <c r="O368" i="19"/>
  <c r="X368" i="19"/>
  <c r="G369" i="19"/>
  <c r="H369" i="19"/>
  <c r="I369" i="19"/>
  <c r="J369" i="19"/>
  <c r="L369" i="19"/>
  <c r="M369" i="19"/>
  <c r="N369" i="19"/>
  <c r="O369" i="19"/>
  <c r="X369" i="19"/>
  <c r="G370" i="19"/>
  <c r="H370" i="19"/>
  <c r="I370" i="19"/>
  <c r="J370" i="19"/>
  <c r="L370" i="19"/>
  <c r="M370" i="19"/>
  <c r="N370" i="19"/>
  <c r="O370" i="19"/>
  <c r="X370" i="19"/>
  <c r="G371" i="19"/>
  <c r="H371" i="19"/>
  <c r="I371" i="19"/>
  <c r="J371" i="19"/>
  <c r="L371" i="19"/>
  <c r="M371" i="19"/>
  <c r="N371" i="19"/>
  <c r="O371" i="19"/>
  <c r="X371" i="19"/>
  <c r="G372" i="19"/>
  <c r="H372" i="19"/>
  <c r="I372" i="19"/>
  <c r="J372" i="19"/>
  <c r="L372" i="19"/>
  <c r="M372" i="19"/>
  <c r="N372" i="19"/>
  <c r="O372" i="19"/>
  <c r="X372" i="19"/>
  <c r="G373" i="19"/>
  <c r="H373" i="19"/>
  <c r="I373" i="19"/>
  <c r="J373" i="19"/>
  <c r="L373" i="19"/>
  <c r="M373" i="19"/>
  <c r="N373" i="19"/>
  <c r="O373" i="19"/>
  <c r="X373" i="19"/>
  <c r="G374" i="19"/>
  <c r="H374" i="19"/>
  <c r="I374" i="19"/>
  <c r="J374" i="19"/>
  <c r="L374" i="19"/>
  <c r="M374" i="19"/>
  <c r="N374" i="19"/>
  <c r="O374" i="19"/>
  <c r="X374" i="19"/>
  <c r="G375" i="19"/>
  <c r="H375" i="19"/>
  <c r="I375" i="19"/>
  <c r="J375" i="19"/>
  <c r="L375" i="19"/>
  <c r="M375" i="19"/>
  <c r="N375" i="19"/>
  <c r="O375" i="19"/>
  <c r="X375" i="19"/>
  <c r="G376" i="19"/>
  <c r="H376" i="19"/>
  <c r="I376" i="19"/>
  <c r="J376" i="19"/>
  <c r="L376" i="19"/>
  <c r="M376" i="19"/>
  <c r="N376" i="19"/>
  <c r="O376" i="19"/>
  <c r="X376" i="19"/>
  <c r="G377" i="19"/>
  <c r="H377" i="19"/>
  <c r="I377" i="19"/>
  <c r="J377" i="19"/>
  <c r="L377" i="19"/>
  <c r="M377" i="19"/>
  <c r="N377" i="19"/>
  <c r="O377" i="19"/>
  <c r="X377" i="19"/>
  <c r="G378" i="19"/>
  <c r="H378" i="19"/>
  <c r="I378" i="19"/>
  <c r="J378" i="19"/>
  <c r="L378" i="19"/>
  <c r="M378" i="19"/>
  <c r="N378" i="19"/>
  <c r="O378" i="19"/>
  <c r="X378" i="19"/>
  <c r="G379" i="19"/>
  <c r="H379" i="19"/>
  <c r="I379" i="19"/>
  <c r="J379" i="19"/>
  <c r="L379" i="19"/>
  <c r="M379" i="19"/>
  <c r="N379" i="19"/>
  <c r="O379" i="19"/>
  <c r="X379" i="19"/>
  <c r="G380" i="19"/>
  <c r="H380" i="19"/>
  <c r="I380" i="19"/>
  <c r="J380" i="19"/>
  <c r="L380" i="19"/>
  <c r="M380" i="19"/>
  <c r="N380" i="19"/>
  <c r="O380" i="19"/>
  <c r="X380" i="19"/>
  <c r="G381" i="19"/>
  <c r="H381" i="19"/>
  <c r="I381" i="19"/>
  <c r="J381" i="19"/>
  <c r="L381" i="19"/>
  <c r="M381" i="19"/>
  <c r="N381" i="19"/>
  <c r="O381" i="19"/>
  <c r="X381" i="19"/>
  <c r="G382" i="19"/>
  <c r="H382" i="19"/>
  <c r="I382" i="19"/>
  <c r="J382" i="19"/>
  <c r="L382" i="19"/>
  <c r="M382" i="19"/>
  <c r="N382" i="19"/>
  <c r="O382" i="19"/>
  <c r="X382" i="19"/>
  <c r="G383" i="19"/>
  <c r="H383" i="19"/>
  <c r="I383" i="19"/>
  <c r="J383" i="19"/>
  <c r="L383" i="19"/>
  <c r="M383" i="19"/>
  <c r="N383" i="19"/>
  <c r="O383" i="19"/>
  <c r="X383" i="19"/>
  <c r="G384" i="19"/>
  <c r="H384" i="19"/>
  <c r="I384" i="19"/>
  <c r="J384" i="19"/>
  <c r="L384" i="19"/>
  <c r="M384" i="19"/>
  <c r="N384" i="19"/>
  <c r="O384" i="19"/>
  <c r="X384" i="19"/>
  <c r="G385" i="19"/>
  <c r="H385" i="19"/>
  <c r="I385" i="19"/>
  <c r="J385" i="19"/>
  <c r="L385" i="19"/>
  <c r="M385" i="19"/>
  <c r="N385" i="19"/>
  <c r="O385" i="19"/>
  <c r="X385" i="19"/>
  <c r="G386" i="19"/>
  <c r="H386" i="19"/>
  <c r="I386" i="19"/>
  <c r="J386" i="19"/>
  <c r="L386" i="19"/>
  <c r="M386" i="19"/>
  <c r="N386" i="19"/>
  <c r="O386" i="19"/>
  <c r="X386" i="19"/>
  <c r="G387" i="19"/>
  <c r="H387" i="19"/>
  <c r="I387" i="19"/>
  <c r="J387" i="19"/>
  <c r="L387" i="19"/>
  <c r="M387" i="19"/>
  <c r="N387" i="19"/>
  <c r="O387" i="19"/>
  <c r="X387" i="19"/>
  <c r="G388" i="19"/>
  <c r="H388" i="19"/>
  <c r="I388" i="19"/>
  <c r="J388" i="19"/>
  <c r="L388" i="19"/>
  <c r="M388" i="19"/>
  <c r="N388" i="19"/>
  <c r="O388" i="19"/>
  <c r="X388" i="19"/>
  <c r="G389" i="19"/>
  <c r="H389" i="19"/>
  <c r="I389" i="19"/>
  <c r="J389" i="19"/>
  <c r="L389" i="19"/>
  <c r="M389" i="19"/>
  <c r="N389" i="19"/>
  <c r="O389" i="19"/>
  <c r="X389" i="19"/>
  <c r="G390" i="19"/>
  <c r="H390" i="19"/>
  <c r="I390" i="19"/>
  <c r="J390" i="19"/>
  <c r="L390" i="19"/>
  <c r="M390" i="19"/>
  <c r="N390" i="19"/>
  <c r="O390" i="19"/>
  <c r="X390" i="19"/>
  <c r="G391" i="19"/>
  <c r="H391" i="19"/>
  <c r="I391" i="19"/>
  <c r="J391" i="19"/>
  <c r="L391" i="19"/>
  <c r="M391" i="19"/>
  <c r="N391" i="19"/>
  <c r="O391" i="19"/>
  <c r="X391" i="19"/>
  <c r="G392" i="19"/>
  <c r="H392" i="19"/>
  <c r="I392" i="19"/>
  <c r="J392" i="19"/>
  <c r="L392" i="19"/>
  <c r="M392" i="19"/>
  <c r="N392" i="19"/>
  <c r="O392" i="19"/>
  <c r="X392" i="19"/>
  <c r="G393" i="19"/>
  <c r="H393" i="19"/>
  <c r="I393" i="19"/>
  <c r="J393" i="19"/>
  <c r="L393" i="19"/>
  <c r="M393" i="19"/>
  <c r="N393" i="19"/>
  <c r="O393" i="19"/>
  <c r="X393" i="19"/>
  <c r="G394" i="19"/>
  <c r="H394" i="19"/>
  <c r="I394" i="19"/>
  <c r="J394" i="19"/>
  <c r="L394" i="19"/>
  <c r="M394" i="19"/>
  <c r="N394" i="19"/>
  <c r="O394" i="19"/>
  <c r="X394" i="19"/>
  <c r="G395" i="19"/>
  <c r="H395" i="19"/>
  <c r="I395" i="19"/>
  <c r="J395" i="19"/>
  <c r="L395" i="19"/>
  <c r="M395" i="19"/>
  <c r="N395" i="19"/>
  <c r="O395" i="19"/>
  <c r="X395" i="19"/>
  <c r="G396" i="19"/>
  <c r="H396" i="19"/>
  <c r="I396" i="19"/>
  <c r="J396" i="19"/>
  <c r="L396" i="19"/>
  <c r="M396" i="19"/>
  <c r="N396" i="19"/>
  <c r="O396" i="19"/>
  <c r="X396" i="19"/>
  <c r="G397" i="19"/>
  <c r="H397" i="19"/>
  <c r="I397" i="19"/>
  <c r="J397" i="19"/>
  <c r="L397" i="19"/>
  <c r="M397" i="19"/>
  <c r="N397" i="19"/>
  <c r="O397" i="19"/>
  <c r="X397" i="19"/>
  <c r="G398" i="19"/>
  <c r="H398" i="19"/>
  <c r="I398" i="19"/>
  <c r="J398" i="19"/>
  <c r="L398" i="19"/>
  <c r="M398" i="19"/>
  <c r="N398" i="19"/>
  <c r="O398" i="19"/>
  <c r="X398" i="19"/>
  <c r="G399" i="19"/>
  <c r="H399" i="19"/>
  <c r="I399" i="19"/>
  <c r="J399" i="19"/>
  <c r="L399" i="19"/>
  <c r="M399" i="19"/>
  <c r="N399" i="19"/>
  <c r="O399" i="19"/>
  <c r="X399" i="19"/>
  <c r="G400" i="19"/>
  <c r="H400" i="19"/>
  <c r="I400" i="19"/>
  <c r="J400" i="19"/>
  <c r="L400" i="19"/>
  <c r="M400" i="19"/>
  <c r="N400" i="19"/>
  <c r="O400" i="19"/>
  <c r="X400" i="19"/>
  <c r="G401" i="19"/>
  <c r="H401" i="19"/>
  <c r="I401" i="19"/>
  <c r="J401" i="19"/>
  <c r="L401" i="19"/>
  <c r="M401" i="19"/>
  <c r="N401" i="19"/>
  <c r="O401" i="19"/>
  <c r="X401" i="19"/>
  <c r="G402" i="19"/>
  <c r="H402" i="19"/>
  <c r="I402" i="19"/>
  <c r="J402" i="19"/>
  <c r="L402" i="19"/>
  <c r="M402" i="19"/>
  <c r="N402" i="19"/>
  <c r="O402" i="19"/>
  <c r="X402" i="19"/>
  <c r="G403" i="19"/>
  <c r="H403" i="19"/>
  <c r="I403" i="19"/>
  <c r="J403" i="19"/>
  <c r="L403" i="19"/>
  <c r="M403" i="19"/>
  <c r="N403" i="19"/>
  <c r="O403" i="19"/>
  <c r="X403" i="19"/>
  <c r="G404" i="19"/>
  <c r="H404" i="19"/>
  <c r="I404" i="19"/>
  <c r="J404" i="19"/>
  <c r="L404" i="19"/>
  <c r="M404" i="19"/>
  <c r="N404" i="19"/>
  <c r="O404" i="19"/>
  <c r="X404" i="19"/>
  <c r="G405" i="19"/>
  <c r="H405" i="19"/>
  <c r="I405" i="19"/>
  <c r="J405" i="19"/>
  <c r="L405" i="19"/>
  <c r="M405" i="19"/>
  <c r="N405" i="19"/>
  <c r="O405" i="19"/>
  <c r="X405" i="19"/>
  <c r="G406" i="19"/>
  <c r="H406" i="19"/>
  <c r="I406" i="19"/>
  <c r="J406" i="19"/>
  <c r="L406" i="19"/>
  <c r="M406" i="19"/>
  <c r="N406" i="19"/>
  <c r="O406" i="19"/>
  <c r="X406" i="19"/>
  <c r="G407" i="19"/>
  <c r="H407" i="19"/>
  <c r="I407" i="19"/>
  <c r="J407" i="19"/>
  <c r="L407" i="19"/>
  <c r="M407" i="19"/>
  <c r="N407" i="19"/>
  <c r="O407" i="19"/>
  <c r="X407" i="19"/>
  <c r="G408" i="19"/>
  <c r="H408" i="19"/>
  <c r="I408" i="19"/>
  <c r="J408" i="19"/>
  <c r="L408" i="19"/>
  <c r="M408" i="19"/>
  <c r="N408" i="19"/>
  <c r="O408" i="19"/>
  <c r="X408" i="19"/>
  <c r="G409" i="19"/>
  <c r="H409" i="19"/>
  <c r="I409" i="19"/>
  <c r="J409" i="19"/>
  <c r="L409" i="19"/>
  <c r="M409" i="19"/>
  <c r="N409" i="19"/>
  <c r="O409" i="19"/>
  <c r="X409" i="19"/>
  <c r="G410" i="19"/>
  <c r="H410" i="19"/>
  <c r="I410" i="19"/>
  <c r="J410" i="19"/>
  <c r="L410" i="19"/>
  <c r="M410" i="19"/>
  <c r="N410" i="19"/>
  <c r="O410" i="19"/>
  <c r="X410" i="19"/>
  <c r="G411" i="19"/>
  <c r="H411" i="19"/>
  <c r="I411" i="19"/>
  <c r="J411" i="19"/>
  <c r="L411" i="19"/>
  <c r="M411" i="19"/>
  <c r="N411" i="19"/>
  <c r="O411" i="19"/>
  <c r="X411" i="19"/>
  <c r="G412" i="19"/>
  <c r="H412" i="19"/>
  <c r="I412" i="19"/>
  <c r="J412" i="19"/>
  <c r="L412" i="19"/>
  <c r="M412" i="19"/>
  <c r="N412" i="19"/>
  <c r="O412" i="19"/>
  <c r="X412" i="19"/>
  <c r="G413" i="19"/>
  <c r="H413" i="19"/>
  <c r="I413" i="19"/>
  <c r="J413" i="19"/>
  <c r="L413" i="19"/>
  <c r="M413" i="19"/>
  <c r="N413" i="19"/>
  <c r="O413" i="19"/>
  <c r="X413" i="19"/>
  <c r="G414" i="19"/>
  <c r="H414" i="19"/>
  <c r="I414" i="19"/>
  <c r="J414" i="19"/>
  <c r="L414" i="19"/>
  <c r="M414" i="19"/>
  <c r="N414" i="19"/>
  <c r="O414" i="19"/>
  <c r="X414" i="19"/>
  <c r="G415" i="19"/>
  <c r="H415" i="19"/>
  <c r="I415" i="19"/>
  <c r="J415" i="19"/>
  <c r="L415" i="19"/>
  <c r="M415" i="19"/>
  <c r="N415" i="19"/>
  <c r="O415" i="19"/>
  <c r="X415" i="19"/>
  <c r="G416" i="19"/>
  <c r="H416" i="19"/>
  <c r="I416" i="19"/>
  <c r="J416" i="19"/>
  <c r="L416" i="19"/>
  <c r="M416" i="19"/>
  <c r="N416" i="19"/>
  <c r="O416" i="19"/>
  <c r="X416" i="19"/>
  <c r="G417" i="19"/>
  <c r="H417" i="19"/>
  <c r="I417" i="19"/>
  <c r="J417" i="19"/>
  <c r="L417" i="19"/>
  <c r="M417" i="19"/>
  <c r="N417" i="19"/>
  <c r="O417" i="19"/>
  <c r="X417" i="19"/>
  <c r="G418" i="19"/>
  <c r="H418" i="19"/>
  <c r="I418" i="19"/>
  <c r="J418" i="19"/>
  <c r="L418" i="19"/>
  <c r="M418" i="19"/>
  <c r="N418" i="19"/>
  <c r="O418" i="19"/>
  <c r="X418" i="19"/>
  <c r="G419" i="19"/>
  <c r="H419" i="19"/>
  <c r="I419" i="19"/>
  <c r="J419" i="19"/>
  <c r="L419" i="19"/>
  <c r="M419" i="19"/>
  <c r="N419" i="19"/>
  <c r="O419" i="19"/>
  <c r="X419" i="19"/>
  <c r="G420" i="19"/>
  <c r="H420" i="19"/>
  <c r="I420" i="19"/>
  <c r="J420" i="19"/>
  <c r="L420" i="19"/>
  <c r="M420" i="19"/>
  <c r="N420" i="19"/>
  <c r="O420" i="19"/>
  <c r="X420" i="19"/>
  <c r="G421" i="19"/>
  <c r="H421" i="19"/>
  <c r="I421" i="19"/>
  <c r="J421" i="19"/>
  <c r="L421" i="19"/>
  <c r="M421" i="19"/>
  <c r="N421" i="19"/>
  <c r="O421" i="19"/>
  <c r="X421" i="19"/>
  <c r="G422" i="19"/>
  <c r="H422" i="19"/>
  <c r="I422" i="19"/>
  <c r="J422" i="19"/>
  <c r="L422" i="19"/>
  <c r="M422" i="19"/>
  <c r="N422" i="19"/>
  <c r="O422" i="19"/>
  <c r="X422" i="19"/>
  <c r="G423" i="19"/>
  <c r="H423" i="19"/>
  <c r="I423" i="19"/>
  <c r="J423" i="19"/>
  <c r="L423" i="19"/>
  <c r="M423" i="19"/>
  <c r="N423" i="19"/>
  <c r="O423" i="19"/>
  <c r="X423" i="19"/>
  <c r="G424" i="19"/>
  <c r="H424" i="19"/>
  <c r="I424" i="19"/>
  <c r="J424" i="19"/>
  <c r="L424" i="19"/>
  <c r="M424" i="19"/>
  <c r="N424" i="19"/>
  <c r="O424" i="19"/>
  <c r="X424" i="19"/>
  <c r="G425" i="19"/>
  <c r="H425" i="19"/>
  <c r="I425" i="19"/>
  <c r="J425" i="19"/>
  <c r="L425" i="19"/>
  <c r="M425" i="19"/>
  <c r="N425" i="19"/>
  <c r="O425" i="19"/>
  <c r="X425" i="19"/>
  <c r="G426" i="19"/>
  <c r="H426" i="19"/>
  <c r="I426" i="19"/>
  <c r="J426" i="19"/>
  <c r="L426" i="19"/>
  <c r="M426" i="19"/>
  <c r="N426" i="19"/>
  <c r="O426" i="19"/>
  <c r="X426" i="19"/>
  <c r="G427" i="19"/>
  <c r="H427" i="19"/>
  <c r="I427" i="19"/>
  <c r="J427" i="19"/>
  <c r="L427" i="19"/>
  <c r="M427" i="19"/>
  <c r="N427" i="19"/>
  <c r="O427" i="19"/>
  <c r="X427" i="19"/>
  <c r="G428" i="19"/>
  <c r="H428" i="19"/>
  <c r="I428" i="19"/>
  <c r="J428" i="19"/>
  <c r="L428" i="19"/>
  <c r="M428" i="19"/>
  <c r="N428" i="19"/>
  <c r="O428" i="19"/>
  <c r="X428" i="19"/>
  <c r="G429" i="19"/>
  <c r="H429" i="19"/>
  <c r="I429" i="19"/>
  <c r="J429" i="19"/>
  <c r="L429" i="19"/>
  <c r="M429" i="19"/>
  <c r="N429" i="19"/>
  <c r="O429" i="19"/>
  <c r="X429" i="19"/>
  <c r="G430" i="19"/>
  <c r="H430" i="19"/>
  <c r="I430" i="19"/>
  <c r="J430" i="19"/>
  <c r="L430" i="19"/>
  <c r="M430" i="19"/>
  <c r="N430" i="19"/>
  <c r="O430" i="19"/>
  <c r="X430" i="19"/>
  <c r="G431" i="19"/>
  <c r="H431" i="19"/>
  <c r="I431" i="19"/>
  <c r="J431" i="19"/>
  <c r="L431" i="19"/>
  <c r="M431" i="19"/>
  <c r="N431" i="19"/>
  <c r="O431" i="19"/>
  <c r="X431" i="19"/>
  <c r="G432" i="19"/>
  <c r="H432" i="19"/>
  <c r="I432" i="19"/>
  <c r="J432" i="19"/>
  <c r="L432" i="19"/>
  <c r="M432" i="19"/>
  <c r="N432" i="19"/>
  <c r="O432" i="19"/>
  <c r="X432" i="19"/>
  <c r="G433" i="19"/>
  <c r="H433" i="19"/>
  <c r="I433" i="19"/>
  <c r="J433" i="19"/>
  <c r="L433" i="19"/>
  <c r="M433" i="19"/>
  <c r="N433" i="19"/>
  <c r="O433" i="19"/>
  <c r="X433" i="19"/>
  <c r="G434" i="19"/>
  <c r="H434" i="19"/>
  <c r="I434" i="19"/>
  <c r="J434" i="19"/>
  <c r="L434" i="19"/>
  <c r="M434" i="19"/>
  <c r="N434" i="19"/>
  <c r="O434" i="19"/>
  <c r="X434" i="19"/>
  <c r="G435" i="19"/>
  <c r="H435" i="19"/>
  <c r="I435" i="19"/>
  <c r="J435" i="19"/>
  <c r="L435" i="19"/>
  <c r="M435" i="19"/>
  <c r="N435" i="19"/>
  <c r="O435" i="19"/>
  <c r="X435" i="19"/>
  <c r="G436" i="19"/>
  <c r="H436" i="19"/>
  <c r="I436" i="19"/>
  <c r="J436" i="19"/>
  <c r="L436" i="19"/>
  <c r="M436" i="19"/>
  <c r="N436" i="19"/>
  <c r="O436" i="19"/>
  <c r="X436" i="19"/>
  <c r="G437" i="19"/>
  <c r="H437" i="19"/>
  <c r="I437" i="19"/>
  <c r="J437" i="19"/>
  <c r="L437" i="19"/>
  <c r="M437" i="19"/>
  <c r="N437" i="19"/>
  <c r="O437" i="19"/>
  <c r="X437" i="19"/>
  <c r="G438" i="19"/>
  <c r="H438" i="19"/>
  <c r="I438" i="19"/>
  <c r="J438" i="19"/>
  <c r="L438" i="19"/>
  <c r="M438" i="19"/>
  <c r="N438" i="19"/>
  <c r="O438" i="19"/>
  <c r="X438" i="19"/>
  <c r="G439" i="19"/>
  <c r="H439" i="19"/>
  <c r="I439" i="19"/>
  <c r="J439" i="19"/>
  <c r="L439" i="19"/>
  <c r="M439" i="19"/>
  <c r="N439" i="19"/>
  <c r="O439" i="19"/>
  <c r="X439" i="19"/>
  <c r="G440" i="19"/>
  <c r="H440" i="19"/>
  <c r="I440" i="19"/>
  <c r="J440" i="19"/>
  <c r="L440" i="19"/>
  <c r="M440" i="19"/>
  <c r="N440" i="19"/>
  <c r="O440" i="19"/>
  <c r="X440" i="19"/>
  <c r="G441" i="19"/>
  <c r="H441" i="19"/>
  <c r="I441" i="19"/>
  <c r="J441" i="19"/>
  <c r="L441" i="19"/>
  <c r="M441" i="19"/>
  <c r="N441" i="19"/>
  <c r="O441" i="19"/>
  <c r="X441" i="19"/>
  <c r="G442" i="19"/>
  <c r="H442" i="19"/>
  <c r="I442" i="19"/>
  <c r="J442" i="19"/>
  <c r="L442" i="19"/>
  <c r="M442" i="19"/>
  <c r="N442" i="19"/>
  <c r="O442" i="19"/>
  <c r="X442" i="19"/>
  <c r="G443" i="19"/>
  <c r="H443" i="19"/>
  <c r="I443" i="19"/>
  <c r="J443" i="19"/>
  <c r="L443" i="19"/>
  <c r="M443" i="19"/>
  <c r="N443" i="19"/>
  <c r="O443" i="19"/>
  <c r="X443" i="19"/>
  <c r="G444" i="19"/>
  <c r="H444" i="19"/>
  <c r="I444" i="19"/>
  <c r="J444" i="19"/>
  <c r="L444" i="19"/>
  <c r="M444" i="19"/>
  <c r="N444" i="19"/>
  <c r="O444" i="19"/>
  <c r="X444" i="19"/>
  <c r="G445" i="19"/>
  <c r="H445" i="19"/>
  <c r="I445" i="19"/>
  <c r="J445" i="19"/>
  <c r="L445" i="19"/>
  <c r="M445" i="19"/>
  <c r="N445" i="19"/>
  <c r="O445" i="19"/>
  <c r="X445" i="19"/>
  <c r="G446" i="19"/>
  <c r="H446" i="19"/>
  <c r="I446" i="19"/>
  <c r="J446" i="19"/>
  <c r="L446" i="19"/>
  <c r="M446" i="19"/>
  <c r="N446" i="19"/>
  <c r="O446" i="19"/>
  <c r="X446" i="19"/>
  <c r="G447" i="19"/>
  <c r="H447" i="19"/>
  <c r="I447" i="19"/>
  <c r="J447" i="19"/>
  <c r="L447" i="19"/>
  <c r="M447" i="19"/>
  <c r="N447" i="19"/>
  <c r="O447" i="19"/>
  <c r="X447" i="19"/>
  <c r="G448" i="19"/>
  <c r="H448" i="19"/>
  <c r="I448" i="19"/>
  <c r="J448" i="19"/>
  <c r="L448" i="19"/>
  <c r="M448" i="19"/>
  <c r="N448" i="19"/>
  <c r="O448" i="19"/>
  <c r="X448" i="19"/>
  <c r="G449" i="19"/>
  <c r="H449" i="19"/>
  <c r="I449" i="19"/>
  <c r="J449" i="19"/>
  <c r="L449" i="19"/>
  <c r="M449" i="19"/>
  <c r="N449" i="19"/>
  <c r="O449" i="19"/>
  <c r="X449" i="19"/>
  <c r="G450" i="19"/>
  <c r="H450" i="19"/>
  <c r="I450" i="19"/>
  <c r="J450" i="19"/>
  <c r="L450" i="19"/>
  <c r="M450" i="19"/>
  <c r="N450" i="19"/>
  <c r="O450" i="19"/>
  <c r="X450" i="19"/>
  <c r="G451" i="19"/>
  <c r="H451" i="19"/>
  <c r="I451" i="19"/>
  <c r="J451" i="19"/>
  <c r="L451" i="19"/>
  <c r="M451" i="19"/>
  <c r="N451" i="19"/>
  <c r="O451" i="19"/>
  <c r="X451" i="19"/>
  <c r="G452" i="19"/>
  <c r="H452" i="19"/>
  <c r="I452" i="19"/>
  <c r="J452" i="19"/>
  <c r="L452" i="19"/>
  <c r="M452" i="19"/>
  <c r="N452" i="19"/>
  <c r="O452" i="19"/>
  <c r="X452" i="19"/>
  <c r="G453" i="19"/>
  <c r="H453" i="19"/>
  <c r="I453" i="19"/>
  <c r="J453" i="19"/>
  <c r="L453" i="19"/>
  <c r="M453" i="19"/>
  <c r="N453" i="19"/>
  <c r="O453" i="19"/>
  <c r="X453" i="19"/>
  <c r="G454" i="19"/>
  <c r="H454" i="19"/>
  <c r="I454" i="19"/>
  <c r="J454" i="19"/>
  <c r="L454" i="19"/>
  <c r="M454" i="19"/>
  <c r="N454" i="19"/>
  <c r="O454" i="19"/>
  <c r="X454" i="19"/>
  <c r="G455" i="19"/>
  <c r="H455" i="19"/>
  <c r="I455" i="19"/>
  <c r="J455" i="19"/>
  <c r="L455" i="19"/>
  <c r="M455" i="19"/>
  <c r="N455" i="19"/>
  <c r="O455" i="19"/>
  <c r="X455" i="19"/>
  <c r="G456" i="19"/>
  <c r="H456" i="19"/>
  <c r="I456" i="19"/>
  <c r="J456" i="19"/>
  <c r="L456" i="19"/>
  <c r="M456" i="19"/>
  <c r="N456" i="19"/>
  <c r="O456" i="19"/>
  <c r="X456" i="19"/>
  <c r="G457" i="19"/>
  <c r="H457" i="19"/>
  <c r="I457" i="19"/>
  <c r="J457" i="19"/>
  <c r="L457" i="19"/>
  <c r="M457" i="19"/>
  <c r="N457" i="19"/>
  <c r="O457" i="19"/>
  <c r="X457" i="19"/>
  <c r="G458" i="19"/>
  <c r="H458" i="19"/>
  <c r="I458" i="19"/>
  <c r="J458" i="19"/>
  <c r="L458" i="19"/>
  <c r="M458" i="19"/>
  <c r="N458" i="19"/>
  <c r="O458" i="19"/>
  <c r="X458" i="19"/>
  <c r="G459" i="19"/>
  <c r="H459" i="19"/>
  <c r="I459" i="19"/>
  <c r="J459" i="19"/>
  <c r="L459" i="19"/>
  <c r="M459" i="19"/>
  <c r="N459" i="19"/>
  <c r="O459" i="19"/>
  <c r="X459" i="19"/>
  <c r="G460" i="19"/>
  <c r="H460" i="19"/>
  <c r="I460" i="19"/>
  <c r="J460" i="19"/>
  <c r="L460" i="19"/>
  <c r="M460" i="19"/>
  <c r="N460" i="19"/>
  <c r="O460" i="19"/>
  <c r="X460" i="19"/>
  <c r="G461" i="19"/>
  <c r="H461" i="19"/>
  <c r="I461" i="19"/>
  <c r="J461" i="19"/>
  <c r="L461" i="19"/>
  <c r="M461" i="19"/>
  <c r="N461" i="19"/>
  <c r="O461" i="19"/>
  <c r="X461" i="19"/>
  <c r="G462" i="19"/>
  <c r="H462" i="19"/>
  <c r="I462" i="19"/>
  <c r="J462" i="19"/>
  <c r="L462" i="19"/>
  <c r="M462" i="19"/>
  <c r="N462" i="19"/>
  <c r="O462" i="19"/>
  <c r="X462" i="19"/>
  <c r="G463" i="19"/>
  <c r="H463" i="19"/>
  <c r="I463" i="19"/>
  <c r="J463" i="19"/>
  <c r="L463" i="19"/>
  <c r="M463" i="19"/>
  <c r="N463" i="19"/>
  <c r="O463" i="19"/>
  <c r="X463" i="19"/>
  <c r="G464" i="19"/>
  <c r="H464" i="19"/>
  <c r="I464" i="19"/>
  <c r="J464" i="19"/>
  <c r="L464" i="19"/>
  <c r="M464" i="19"/>
  <c r="N464" i="19"/>
  <c r="O464" i="19"/>
  <c r="X464" i="19"/>
  <c r="G465" i="19"/>
  <c r="H465" i="19"/>
  <c r="I465" i="19"/>
  <c r="J465" i="19"/>
  <c r="L465" i="19"/>
  <c r="M465" i="19"/>
  <c r="N465" i="19"/>
  <c r="O465" i="19"/>
  <c r="X465" i="19"/>
  <c r="G466" i="19"/>
  <c r="H466" i="19"/>
  <c r="I466" i="19"/>
  <c r="J466" i="19"/>
  <c r="L466" i="19"/>
  <c r="M466" i="19"/>
  <c r="N466" i="19"/>
  <c r="O466" i="19"/>
  <c r="X466" i="19"/>
  <c r="G467" i="19"/>
  <c r="H467" i="19"/>
  <c r="I467" i="19"/>
  <c r="J467" i="19"/>
  <c r="L467" i="19"/>
  <c r="M467" i="19"/>
  <c r="N467" i="19"/>
  <c r="O467" i="19"/>
  <c r="X467" i="19"/>
  <c r="G468" i="19"/>
  <c r="H468" i="19"/>
  <c r="I468" i="19"/>
  <c r="J468" i="19"/>
  <c r="L468" i="19"/>
  <c r="M468" i="19"/>
  <c r="N468" i="19"/>
  <c r="O468" i="19"/>
  <c r="X468" i="19"/>
  <c r="G469" i="19"/>
  <c r="H469" i="19"/>
  <c r="I469" i="19"/>
  <c r="J469" i="19"/>
  <c r="L469" i="19"/>
  <c r="M469" i="19"/>
  <c r="N469" i="19"/>
  <c r="O469" i="19"/>
  <c r="X469" i="19"/>
  <c r="G470" i="19"/>
  <c r="H470" i="19"/>
  <c r="I470" i="19"/>
  <c r="J470" i="19"/>
  <c r="L470" i="19"/>
  <c r="M470" i="19"/>
  <c r="N470" i="19"/>
  <c r="O470" i="19"/>
  <c r="X470" i="19"/>
  <c r="G471" i="19"/>
  <c r="H471" i="19"/>
  <c r="I471" i="19"/>
  <c r="J471" i="19"/>
  <c r="L471" i="19"/>
  <c r="M471" i="19"/>
  <c r="N471" i="19"/>
  <c r="O471" i="19"/>
  <c r="X471" i="19"/>
  <c r="G472" i="19"/>
  <c r="H472" i="19"/>
  <c r="I472" i="19"/>
  <c r="J472" i="19"/>
  <c r="L472" i="19"/>
  <c r="M472" i="19"/>
  <c r="N472" i="19"/>
  <c r="O472" i="19"/>
  <c r="X472" i="19"/>
  <c r="G473" i="19"/>
  <c r="H473" i="19"/>
  <c r="I473" i="19"/>
  <c r="J473" i="19"/>
  <c r="L473" i="19"/>
  <c r="M473" i="19"/>
  <c r="N473" i="19"/>
  <c r="O473" i="19"/>
  <c r="X473" i="19"/>
  <c r="G474" i="19"/>
  <c r="H474" i="19"/>
  <c r="I474" i="19"/>
  <c r="J474" i="19"/>
  <c r="L474" i="19"/>
  <c r="M474" i="19"/>
  <c r="N474" i="19"/>
  <c r="O474" i="19"/>
  <c r="X474" i="19"/>
  <c r="G475" i="19"/>
  <c r="H475" i="19"/>
  <c r="I475" i="19"/>
  <c r="J475" i="19"/>
  <c r="L475" i="19"/>
  <c r="M475" i="19"/>
  <c r="N475" i="19"/>
  <c r="O475" i="19"/>
  <c r="X475" i="19"/>
  <c r="G476" i="19"/>
  <c r="H476" i="19"/>
  <c r="I476" i="19"/>
  <c r="J476" i="19"/>
  <c r="L476" i="19"/>
  <c r="M476" i="19"/>
  <c r="N476" i="19"/>
  <c r="O476" i="19"/>
  <c r="X476" i="19"/>
  <c r="G477" i="19"/>
  <c r="H477" i="19"/>
  <c r="I477" i="19"/>
  <c r="J477" i="19"/>
  <c r="L477" i="19"/>
  <c r="M477" i="19"/>
  <c r="N477" i="19"/>
  <c r="O477" i="19"/>
  <c r="X477" i="19"/>
  <c r="G478" i="19"/>
  <c r="H478" i="19"/>
  <c r="I478" i="19"/>
  <c r="J478" i="19"/>
  <c r="L478" i="19"/>
  <c r="M478" i="19"/>
  <c r="N478" i="19"/>
  <c r="O478" i="19"/>
  <c r="X478" i="19"/>
  <c r="G479" i="19"/>
  <c r="H479" i="19"/>
  <c r="I479" i="19"/>
  <c r="J479" i="19"/>
  <c r="L479" i="19"/>
  <c r="M479" i="19"/>
  <c r="N479" i="19"/>
  <c r="O479" i="19"/>
  <c r="X479" i="19"/>
  <c r="G480" i="19"/>
  <c r="H480" i="19"/>
  <c r="I480" i="19"/>
  <c r="J480" i="19"/>
  <c r="L480" i="19"/>
  <c r="M480" i="19"/>
  <c r="N480" i="19"/>
  <c r="O480" i="19"/>
  <c r="X480" i="19"/>
  <c r="G481" i="19"/>
  <c r="H481" i="19"/>
  <c r="I481" i="19"/>
  <c r="J481" i="19"/>
  <c r="L481" i="19"/>
  <c r="M481" i="19"/>
  <c r="N481" i="19"/>
  <c r="O481" i="19"/>
  <c r="X481" i="19"/>
  <c r="G482" i="19"/>
  <c r="H482" i="19"/>
  <c r="I482" i="19"/>
  <c r="J482" i="19"/>
  <c r="L482" i="19"/>
  <c r="M482" i="19"/>
  <c r="N482" i="19"/>
  <c r="O482" i="19"/>
  <c r="X482" i="19"/>
  <c r="G483" i="19"/>
  <c r="H483" i="19"/>
  <c r="I483" i="19"/>
  <c r="J483" i="19"/>
  <c r="L483" i="19"/>
  <c r="M483" i="19"/>
  <c r="N483" i="19"/>
  <c r="O483" i="19"/>
  <c r="X483" i="19"/>
  <c r="G484" i="19"/>
  <c r="H484" i="19"/>
  <c r="I484" i="19"/>
  <c r="J484" i="19"/>
  <c r="L484" i="19"/>
  <c r="M484" i="19"/>
  <c r="N484" i="19"/>
  <c r="O484" i="19"/>
  <c r="X484" i="19"/>
  <c r="G485" i="19"/>
  <c r="H485" i="19"/>
  <c r="I485" i="19"/>
  <c r="J485" i="19"/>
  <c r="L485" i="19"/>
  <c r="M485" i="19"/>
  <c r="N485" i="19"/>
  <c r="O485" i="19"/>
  <c r="X485" i="19"/>
  <c r="G486" i="19"/>
  <c r="H486" i="19"/>
  <c r="I486" i="19"/>
  <c r="J486" i="19"/>
  <c r="L486" i="19"/>
  <c r="M486" i="19"/>
  <c r="N486" i="19"/>
  <c r="O486" i="19"/>
  <c r="X486" i="19"/>
  <c r="G487" i="19"/>
  <c r="H487" i="19"/>
  <c r="I487" i="19"/>
  <c r="J487" i="19"/>
  <c r="L487" i="19"/>
  <c r="M487" i="19"/>
  <c r="N487" i="19"/>
  <c r="O487" i="19"/>
  <c r="X487" i="19"/>
  <c r="G488" i="19"/>
  <c r="H488" i="19"/>
  <c r="I488" i="19"/>
  <c r="J488" i="19"/>
  <c r="L488" i="19"/>
  <c r="M488" i="19"/>
  <c r="N488" i="19"/>
  <c r="O488" i="19"/>
  <c r="X488" i="19"/>
  <c r="G489" i="19"/>
  <c r="H489" i="19"/>
  <c r="I489" i="19"/>
  <c r="J489" i="19"/>
  <c r="L489" i="19"/>
  <c r="M489" i="19"/>
  <c r="N489" i="19"/>
  <c r="O489" i="19"/>
  <c r="X489" i="19"/>
  <c r="G490" i="19"/>
  <c r="H490" i="19"/>
  <c r="I490" i="19"/>
  <c r="J490" i="19"/>
  <c r="L490" i="19"/>
  <c r="M490" i="19"/>
  <c r="N490" i="19"/>
  <c r="O490" i="19"/>
  <c r="X490" i="19"/>
  <c r="G491" i="19"/>
  <c r="H491" i="19"/>
  <c r="I491" i="19"/>
  <c r="J491" i="19"/>
  <c r="L491" i="19"/>
  <c r="M491" i="19"/>
  <c r="N491" i="19"/>
  <c r="O491" i="19"/>
  <c r="X491" i="19"/>
  <c r="G492" i="19"/>
  <c r="H492" i="19"/>
  <c r="I492" i="19"/>
  <c r="J492" i="19"/>
  <c r="L492" i="19"/>
  <c r="M492" i="19"/>
  <c r="N492" i="19"/>
  <c r="O492" i="19"/>
  <c r="X492" i="19"/>
  <c r="G493" i="19"/>
  <c r="H493" i="19"/>
  <c r="I493" i="19"/>
  <c r="J493" i="19"/>
  <c r="L493" i="19"/>
  <c r="M493" i="19"/>
  <c r="N493" i="19"/>
  <c r="O493" i="19"/>
  <c r="X493" i="19"/>
  <c r="G494" i="19"/>
  <c r="H494" i="19"/>
  <c r="I494" i="19"/>
  <c r="J494" i="19"/>
  <c r="L494" i="19"/>
  <c r="M494" i="19"/>
  <c r="N494" i="19"/>
  <c r="O494" i="19"/>
  <c r="X494" i="19"/>
  <c r="G495" i="19"/>
  <c r="H495" i="19"/>
  <c r="I495" i="19"/>
  <c r="J495" i="19"/>
  <c r="L495" i="19"/>
  <c r="M495" i="19"/>
  <c r="N495" i="19"/>
  <c r="O495" i="19"/>
  <c r="X495" i="19"/>
  <c r="G496" i="19"/>
  <c r="H496" i="19"/>
  <c r="I496" i="19"/>
  <c r="J496" i="19"/>
  <c r="L496" i="19"/>
  <c r="M496" i="19"/>
  <c r="N496" i="19"/>
  <c r="O496" i="19"/>
  <c r="X496" i="19"/>
  <c r="G497" i="19"/>
  <c r="H497" i="19"/>
  <c r="I497" i="19"/>
  <c r="J497" i="19"/>
  <c r="L497" i="19"/>
  <c r="M497" i="19"/>
  <c r="N497" i="19"/>
  <c r="O497" i="19"/>
  <c r="X497" i="19"/>
  <c r="G498" i="19"/>
  <c r="H498" i="19"/>
  <c r="I498" i="19"/>
  <c r="J498" i="19"/>
  <c r="L498" i="19"/>
  <c r="M498" i="19"/>
  <c r="N498" i="19"/>
  <c r="O498" i="19"/>
  <c r="X498" i="19"/>
  <c r="G499" i="19"/>
  <c r="H499" i="19"/>
  <c r="I499" i="19"/>
  <c r="J499" i="19"/>
  <c r="L499" i="19"/>
  <c r="M499" i="19"/>
  <c r="N499" i="19"/>
  <c r="O499" i="19"/>
  <c r="X499" i="19"/>
  <c r="G500" i="19"/>
  <c r="H500" i="19"/>
  <c r="I500" i="19"/>
  <c r="J500" i="19"/>
  <c r="L500" i="19"/>
  <c r="M500" i="19"/>
  <c r="N500" i="19"/>
  <c r="O500" i="19"/>
  <c r="X500" i="19"/>
  <c r="G501" i="19"/>
  <c r="H501" i="19"/>
  <c r="I501" i="19"/>
  <c r="J501" i="19"/>
  <c r="L501" i="19"/>
  <c r="M501" i="19"/>
  <c r="N501" i="19"/>
  <c r="O501" i="19"/>
  <c r="X501" i="19"/>
  <c r="G502" i="19"/>
  <c r="H502" i="19"/>
  <c r="I502" i="19"/>
  <c r="J502" i="19"/>
  <c r="L502" i="19"/>
  <c r="M502" i="19"/>
  <c r="N502" i="19"/>
  <c r="O502" i="19"/>
  <c r="X502" i="19"/>
  <c r="G503" i="19"/>
  <c r="H503" i="19"/>
  <c r="I503" i="19"/>
  <c r="J503" i="19"/>
  <c r="L503" i="19"/>
  <c r="M503" i="19"/>
  <c r="N503" i="19"/>
  <c r="O503" i="19"/>
  <c r="X503" i="19"/>
  <c r="G504" i="19"/>
  <c r="H504" i="19"/>
  <c r="I504" i="19"/>
  <c r="J504" i="19"/>
  <c r="L504" i="19"/>
  <c r="M504" i="19"/>
  <c r="N504" i="19"/>
  <c r="O504" i="19"/>
  <c r="X504" i="19"/>
  <c r="G505" i="19"/>
  <c r="H505" i="19"/>
  <c r="I505" i="19"/>
  <c r="J505" i="19"/>
  <c r="L505" i="19"/>
  <c r="M505" i="19"/>
  <c r="N505" i="19"/>
  <c r="O505" i="19"/>
  <c r="X505" i="19"/>
  <c r="G506" i="19"/>
  <c r="H506" i="19"/>
  <c r="I506" i="19"/>
  <c r="J506" i="19"/>
  <c r="L506" i="19"/>
  <c r="M506" i="19"/>
  <c r="N506" i="19"/>
  <c r="O506" i="19"/>
  <c r="X506" i="19"/>
  <c r="G507" i="19"/>
  <c r="H507" i="19"/>
  <c r="I507" i="19"/>
  <c r="J507" i="19"/>
  <c r="L507" i="19"/>
  <c r="M507" i="19"/>
  <c r="N507" i="19"/>
  <c r="O507" i="19"/>
  <c r="X507" i="19"/>
  <c r="G508" i="19"/>
  <c r="H508" i="19"/>
  <c r="I508" i="19"/>
  <c r="J508" i="19"/>
  <c r="L508" i="19"/>
  <c r="M508" i="19"/>
  <c r="N508" i="19"/>
  <c r="O508" i="19"/>
  <c r="X508" i="19"/>
  <c r="G509" i="19"/>
  <c r="H509" i="19"/>
  <c r="I509" i="19"/>
  <c r="J509" i="19"/>
  <c r="L509" i="19"/>
  <c r="M509" i="19"/>
  <c r="N509" i="19"/>
  <c r="O509" i="19"/>
  <c r="X509" i="19"/>
  <c r="G510" i="19"/>
  <c r="H510" i="19"/>
  <c r="I510" i="19"/>
  <c r="J510" i="19"/>
  <c r="L510" i="19"/>
  <c r="M510" i="19"/>
  <c r="N510" i="19"/>
  <c r="O510" i="19"/>
  <c r="X510" i="19"/>
  <c r="G511" i="19"/>
  <c r="H511" i="19"/>
  <c r="I511" i="19"/>
  <c r="J511" i="19"/>
  <c r="L511" i="19"/>
  <c r="M511" i="19"/>
  <c r="N511" i="19"/>
  <c r="O511" i="19"/>
  <c r="X511" i="19"/>
  <c r="G512" i="19"/>
  <c r="H512" i="19"/>
  <c r="I512" i="19"/>
  <c r="J512" i="19"/>
  <c r="L512" i="19"/>
  <c r="M512" i="19"/>
  <c r="N512" i="19"/>
  <c r="O512" i="19"/>
  <c r="X512" i="19"/>
  <c r="G513" i="19"/>
  <c r="H513" i="19"/>
  <c r="I513" i="19"/>
  <c r="J513" i="19"/>
  <c r="L513" i="19"/>
  <c r="M513" i="19"/>
  <c r="N513" i="19"/>
  <c r="O513" i="19"/>
  <c r="X513" i="19"/>
  <c r="G514" i="19"/>
  <c r="H514" i="19"/>
  <c r="I514" i="19"/>
  <c r="J514" i="19"/>
  <c r="L514" i="19"/>
  <c r="M514" i="19"/>
  <c r="N514" i="19"/>
  <c r="O514" i="19"/>
  <c r="X514" i="19"/>
  <c r="G515" i="19"/>
  <c r="H515" i="19"/>
  <c r="I515" i="19"/>
  <c r="J515" i="19"/>
  <c r="L515" i="19"/>
  <c r="M515" i="19"/>
  <c r="N515" i="19"/>
  <c r="O515" i="19"/>
  <c r="X515" i="19"/>
  <c r="G516" i="19"/>
  <c r="H516" i="19"/>
  <c r="I516" i="19"/>
  <c r="J516" i="19"/>
  <c r="L516" i="19"/>
  <c r="M516" i="19"/>
  <c r="N516" i="19"/>
  <c r="O516" i="19"/>
  <c r="X516" i="19"/>
  <c r="G517" i="19"/>
  <c r="H517" i="19"/>
  <c r="I517" i="19"/>
  <c r="J517" i="19"/>
  <c r="L517" i="19"/>
  <c r="M517" i="19"/>
  <c r="N517" i="19"/>
  <c r="O517" i="19"/>
  <c r="X517" i="19"/>
  <c r="G518" i="19"/>
  <c r="H518" i="19"/>
  <c r="I518" i="19"/>
  <c r="J518" i="19"/>
  <c r="L518" i="19"/>
  <c r="M518" i="19"/>
  <c r="N518" i="19"/>
  <c r="O518" i="19"/>
  <c r="X518" i="19"/>
  <c r="G519" i="19"/>
  <c r="H519" i="19"/>
  <c r="I519" i="19"/>
  <c r="J519" i="19"/>
  <c r="L519" i="19"/>
  <c r="M519" i="19"/>
  <c r="N519" i="19"/>
  <c r="O519" i="19"/>
  <c r="X519" i="19"/>
  <c r="G520" i="19"/>
  <c r="H520" i="19"/>
  <c r="I520" i="19"/>
  <c r="J520" i="19"/>
  <c r="L520" i="19"/>
  <c r="M520" i="19"/>
  <c r="N520" i="19"/>
  <c r="O520" i="19"/>
  <c r="X520" i="19"/>
  <c r="G521" i="19"/>
  <c r="H521" i="19"/>
  <c r="I521" i="19"/>
  <c r="J521" i="19"/>
  <c r="L521" i="19"/>
  <c r="M521" i="19"/>
  <c r="N521" i="19"/>
  <c r="O521" i="19"/>
  <c r="X521" i="19"/>
  <c r="G522" i="19"/>
  <c r="H522" i="19"/>
  <c r="I522" i="19"/>
  <c r="J522" i="19"/>
  <c r="L522" i="19"/>
  <c r="M522" i="19"/>
  <c r="N522" i="19"/>
  <c r="O522" i="19"/>
  <c r="X522" i="19"/>
  <c r="G523" i="19"/>
  <c r="H523" i="19"/>
  <c r="I523" i="19"/>
  <c r="J523" i="19"/>
  <c r="L523" i="19"/>
  <c r="M523" i="19"/>
  <c r="N523" i="19"/>
  <c r="O523" i="19"/>
  <c r="X523" i="19"/>
  <c r="G524" i="19"/>
  <c r="H524" i="19"/>
  <c r="I524" i="19"/>
  <c r="J524" i="19"/>
  <c r="L524" i="19"/>
  <c r="M524" i="19"/>
  <c r="N524" i="19"/>
  <c r="O524" i="19"/>
  <c r="X524" i="19"/>
  <c r="G525" i="19"/>
  <c r="H525" i="19"/>
  <c r="I525" i="19"/>
  <c r="J525" i="19"/>
  <c r="L525" i="19"/>
  <c r="M525" i="19"/>
  <c r="N525" i="19"/>
  <c r="O525" i="19"/>
  <c r="X525" i="19"/>
  <c r="G526" i="19"/>
  <c r="H526" i="19"/>
  <c r="I526" i="19"/>
  <c r="J526" i="19"/>
  <c r="L526" i="19"/>
  <c r="M526" i="19"/>
  <c r="N526" i="19"/>
  <c r="O526" i="19"/>
  <c r="X526" i="19"/>
  <c r="G527" i="19"/>
  <c r="H527" i="19"/>
  <c r="I527" i="19"/>
  <c r="J527" i="19"/>
  <c r="L527" i="19"/>
  <c r="M527" i="19"/>
  <c r="N527" i="19"/>
  <c r="O527" i="19"/>
  <c r="X527" i="19"/>
  <c r="G528" i="19"/>
  <c r="H528" i="19"/>
  <c r="I528" i="19"/>
  <c r="J528" i="19"/>
  <c r="L528" i="19"/>
  <c r="M528" i="19"/>
  <c r="N528" i="19"/>
  <c r="O528" i="19"/>
  <c r="X528" i="19"/>
  <c r="G529" i="19"/>
  <c r="H529" i="19"/>
  <c r="I529" i="19"/>
  <c r="J529" i="19"/>
  <c r="L529" i="19"/>
  <c r="M529" i="19"/>
  <c r="N529" i="19"/>
  <c r="O529" i="19"/>
  <c r="X529" i="19"/>
  <c r="G530" i="19"/>
  <c r="H530" i="19"/>
  <c r="I530" i="19"/>
  <c r="J530" i="19"/>
  <c r="L530" i="19"/>
  <c r="M530" i="19"/>
  <c r="N530" i="19"/>
  <c r="O530" i="19"/>
  <c r="X530" i="19"/>
  <c r="G531" i="19"/>
  <c r="H531" i="19"/>
  <c r="I531" i="19"/>
  <c r="J531" i="19"/>
  <c r="L531" i="19"/>
  <c r="M531" i="19"/>
  <c r="N531" i="19"/>
  <c r="O531" i="19"/>
  <c r="X531" i="19"/>
  <c r="G532" i="19"/>
  <c r="H532" i="19"/>
  <c r="I532" i="19"/>
  <c r="J532" i="19"/>
  <c r="L532" i="19"/>
  <c r="M532" i="19"/>
  <c r="N532" i="19"/>
  <c r="O532" i="19"/>
  <c r="X532" i="19"/>
  <c r="G533" i="19"/>
  <c r="H533" i="19"/>
  <c r="I533" i="19"/>
  <c r="J533" i="19"/>
  <c r="L533" i="19"/>
  <c r="M533" i="19"/>
  <c r="N533" i="19"/>
  <c r="O533" i="19"/>
  <c r="X533" i="19"/>
  <c r="G534" i="19"/>
  <c r="H534" i="19"/>
  <c r="I534" i="19"/>
  <c r="J534" i="19"/>
  <c r="L534" i="19"/>
  <c r="M534" i="19"/>
  <c r="N534" i="19"/>
  <c r="O534" i="19"/>
  <c r="X534" i="19"/>
  <c r="G535" i="19"/>
  <c r="H535" i="19"/>
  <c r="I535" i="19"/>
  <c r="J535" i="19"/>
  <c r="L535" i="19"/>
  <c r="M535" i="19"/>
  <c r="N535" i="19"/>
  <c r="O535" i="19"/>
  <c r="X535" i="19"/>
  <c r="G536" i="19"/>
  <c r="H536" i="19"/>
  <c r="I536" i="19"/>
  <c r="J536" i="19"/>
  <c r="L536" i="19"/>
  <c r="M536" i="19"/>
  <c r="N536" i="19"/>
  <c r="O536" i="19"/>
  <c r="X536" i="19"/>
  <c r="G537" i="19"/>
  <c r="H537" i="19"/>
  <c r="I537" i="19"/>
  <c r="J537" i="19"/>
  <c r="L537" i="19"/>
  <c r="M537" i="19"/>
  <c r="N537" i="19"/>
  <c r="O537" i="19"/>
  <c r="X537" i="19"/>
  <c r="G538" i="19"/>
  <c r="H538" i="19"/>
  <c r="I538" i="19"/>
  <c r="J538" i="19"/>
  <c r="L538" i="19"/>
  <c r="M538" i="19"/>
  <c r="N538" i="19"/>
  <c r="O538" i="19"/>
  <c r="X538" i="19"/>
  <c r="G539" i="19"/>
  <c r="H539" i="19"/>
  <c r="I539" i="19"/>
  <c r="J539" i="19"/>
  <c r="L539" i="19"/>
  <c r="M539" i="19"/>
  <c r="N539" i="19"/>
  <c r="O539" i="19"/>
  <c r="X539" i="19"/>
  <c r="G540" i="19"/>
  <c r="H540" i="19"/>
  <c r="I540" i="19"/>
  <c r="J540" i="19"/>
  <c r="L540" i="19"/>
  <c r="M540" i="19"/>
  <c r="N540" i="19"/>
  <c r="O540" i="19"/>
  <c r="X540" i="19"/>
  <c r="G541" i="19"/>
  <c r="H541" i="19"/>
  <c r="I541" i="19"/>
  <c r="J541" i="19"/>
  <c r="L541" i="19"/>
  <c r="M541" i="19"/>
  <c r="N541" i="19"/>
  <c r="O541" i="19"/>
  <c r="X541" i="19"/>
  <c r="G542" i="19"/>
  <c r="H542" i="19"/>
  <c r="I542" i="19"/>
  <c r="J542" i="19"/>
  <c r="L542" i="19"/>
  <c r="M542" i="19"/>
  <c r="N542" i="19"/>
  <c r="O542" i="19"/>
  <c r="X542" i="19"/>
  <c r="G543" i="19"/>
  <c r="H543" i="19"/>
  <c r="I543" i="19"/>
  <c r="J543" i="19"/>
  <c r="L543" i="19"/>
  <c r="M543" i="19"/>
  <c r="N543" i="19"/>
  <c r="O543" i="19"/>
  <c r="X543" i="19"/>
  <c r="G544" i="19"/>
  <c r="H544" i="19"/>
  <c r="I544" i="19"/>
  <c r="J544" i="19"/>
  <c r="L544" i="19"/>
  <c r="M544" i="19"/>
  <c r="N544" i="19"/>
  <c r="O544" i="19"/>
  <c r="X544" i="19"/>
  <c r="G545" i="19"/>
  <c r="H545" i="19"/>
  <c r="I545" i="19"/>
  <c r="J545" i="19"/>
  <c r="L545" i="19"/>
  <c r="M545" i="19"/>
  <c r="N545" i="19"/>
  <c r="O545" i="19"/>
  <c r="X545" i="19"/>
  <c r="G546" i="19"/>
  <c r="H546" i="19"/>
  <c r="I546" i="19"/>
  <c r="J546" i="19"/>
  <c r="L546" i="19"/>
  <c r="M546" i="19"/>
  <c r="N546" i="19"/>
  <c r="O546" i="19"/>
  <c r="X546" i="19"/>
  <c r="G547" i="19"/>
  <c r="H547" i="19"/>
  <c r="I547" i="19"/>
  <c r="J547" i="19"/>
  <c r="L547" i="19"/>
  <c r="M547" i="19"/>
  <c r="N547" i="19"/>
  <c r="O547" i="19"/>
  <c r="X547" i="19"/>
  <c r="G548" i="19"/>
  <c r="H548" i="19"/>
  <c r="I548" i="19"/>
  <c r="J548" i="19"/>
  <c r="L548" i="19"/>
  <c r="M548" i="19"/>
  <c r="N548" i="19"/>
  <c r="O548" i="19"/>
  <c r="X548" i="19"/>
  <c r="G549" i="19"/>
  <c r="H549" i="19"/>
  <c r="I549" i="19"/>
  <c r="J549" i="19"/>
  <c r="L549" i="19"/>
  <c r="M549" i="19"/>
  <c r="N549" i="19"/>
  <c r="O549" i="19"/>
  <c r="X549" i="19"/>
  <c r="G550" i="19"/>
  <c r="H550" i="19"/>
  <c r="I550" i="19"/>
  <c r="J550" i="19"/>
  <c r="L550" i="19"/>
  <c r="M550" i="19"/>
  <c r="N550" i="19"/>
  <c r="O550" i="19"/>
  <c r="X550" i="19"/>
  <c r="G551" i="19"/>
  <c r="H551" i="19"/>
  <c r="I551" i="19"/>
  <c r="J551" i="19"/>
  <c r="L551" i="19"/>
  <c r="M551" i="19"/>
  <c r="N551" i="19"/>
  <c r="O551" i="19"/>
  <c r="X551" i="19"/>
  <c r="G552" i="19"/>
  <c r="H552" i="19"/>
  <c r="I552" i="19"/>
  <c r="J552" i="19"/>
  <c r="L552" i="19"/>
  <c r="M552" i="19"/>
  <c r="N552" i="19"/>
  <c r="O552" i="19"/>
  <c r="X552" i="19"/>
  <c r="G553" i="19"/>
  <c r="H553" i="19"/>
  <c r="I553" i="19"/>
  <c r="J553" i="19"/>
  <c r="L553" i="19"/>
  <c r="M553" i="19"/>
  <c r="N553" i="19"/>
  <c r="O553" i="19"/>
  <c r="X553" i="19"/>
  <c r="G554" i="19"/>
  <c r="H554" i="19"/>
  <c r="I554" i="19"/>
  <c r="J554" i="19"/>
  <c r="L554" i="19"/>
  <c r="M554" i="19"/>
  <c r="N554" i="19"/>
  <c r="O554" i="19"/>
  <c r="X554" i="19"/>
  <c r="G555" i="19"/>
  <c r="H555" i="19"/>
  <c r="I555" i="19"/>
  <c r="J555" i="19"/>
  <c r="L555" i="19"/>
  <c r="M555" i="19"/>
  <c r="N555" i="19"/>
  <c r="O555" i="19"/>
  <c r="X555" i="19"/>
  <c r="G556" i="19"/>
  <c r="H556" i="19"/>
  <c r="I556" i="19"/>
  <c r="J556" i="19"/>
  <c r="L556" i="19"/>
  <c r="M556" i="19"/>
  <c r="N556" i="19"/>
  <c r="O556" i="19"/>
  <c r="X556" i="19"/>
  <c r="G557" i="19"/>
  <c r="H557" i="19"/>
  <c r="I557" i="19"/>
  <c r="J557" i="19"/>
  <c r="L557" i="19"/>
  <c r="M557" i="19"/>
  <c r="N557" i="19"/>
  <c r="O557" i="19"/>
  <c r="X557" i="19"/>
  <c r="G558" i="19"/>
  <c r="H558" i="19"/>
  <c r="I558" i="19"/>
  <c r="J558" i="19"/>
  <c r="L558" i="19"/>
  <c r="M558" i="19"/>
  <c r="N558" i="19"/>
  <c r="O558" i="19"/>
  <c r="X558" i="19"/>
  <c r="G559" i="19"/>
  <c r="H559" i="19"/>
  <c r="I559" i="19"/>
  <c r="J559" i="19"/>
  <c r="L559" i="19"/>
  <c r="M559" i="19"/>
  <c r="N559" i="19"/>
  <c r="O559" i="19"/>
  <c r="X559" i="19"/>
  <c r="G560" i="19"/>
  <c r="H560" i="19"/>
  <c r="I560" i="19"/>
  <c r="J560" i="19"/>
  <c r="L560" i="19"/>
  <c r="M560" i="19"/>
  <c r="N560" i="19"/>
  <c r="O560" i="19"/>
  <c r="X560" i="19"/>
  <c r="G561" i="19"/>
  <c r="H561" i="19"/>
  <c r="I561" i="19"/>
  <c r="J561" i="19"/>
  <c r="L561" i="19"/>
  <c r="M561" i="19"/>
  <c r="N561" i="19"/>
  <c r="O561" i="19"/>
  <c r="X561" i="19"/>
  <c r="G562" i="19"/>
  <c r="H562" i="19"/>
  <c r="I562" i="19"/>
  <c r="J562" i="19"/>
  <c r="L562" i="19"/>
  <c r="M562" i="19"/>
  <c r="N562" i="19"/>
  <c r="O562" i="19"/>
  <c r="X562" i="19"/>
  <c r="G563" i="19"/>
  <c r="H563" i="19"/>
  <c r="I563" i="19"/>
  <c r="J563" i="19"/>
  <c r="L563" i="19"/>
  <c r="M563" i="19"/>
  <c r="N563" i="19"/>
  <c r="O563" i="19"/>
  <c r="X563" i="19"/>
  <c r="G564" i="19"/>
  <c r="H564" i="19"/>
  <c r="I564" i="19"/>
  <c r="J564" i="19"/>
  <c r="L564" i="19"/>
  <c r="M564" i="19"/>
  <c r="N564" i="19"/>
  <c r="O564" i="19"/>
  <c r="X564" i="19"/>
  <c r="G565" i="19"/>
  <c r="H565" i="19"/>
  <c r="I565" i="19"/>
  <c r="J565" i="19"/>
  <c r="L565" i="19"/>
  <c r="M565" i="19"/>
  <c r="N565" i="19"/>
  <c r="O565" i="19"/>
  <c r="X565" i="19"/>
  <c r="G566" i="19"/>
  <c r="H566" i="19"/>
  <c r="I566" i="19"/>
  <c r="J566" i="19"/>
  <c r="L566" i="19"/>
  <c r="M566" i="19"/>
  <c r="N566" i="19"/>
  <c r="O566" i="19"/>
  <c r="X566" i="19"/>
  <c r="G567" i="19"/>
  <c r="H567" i="19"/>
  <c r="I567" i="19"/>
  <c r="J567" i="19"/>
  <c r="L567" i="19"/>
  <c r="M567" i="19"/>
  <c r="N567" i="19"/>
  <c r="O567" i="19"/>
  <c r="X567" i="19"/>
  <c r="G568" i="19"/>
  <c r="H568" i="19"/>
  <c r="I568" i="19"/>
  <c r="J568" i="19"/>
  <c r="L568" i="19"/>
  <c r="M568" i="19"/>
  <c r="N568" i="19"/>
  <c r="O568" i="19"/>
  <c r="X568" i="19"/>
  <c r="G569" i="19"/>
  <c r="H569" i="19"/>
  <c r="I569" i="19"/>
  <c r="J569" i="19"/>
  <c r="L569" i="19"/>
  <c r="M569" i="19"/>
  <c r="N569" i="19"/>
  <c r="O569" i="19"/>
  <c r="X569" i="19"/>
  <c r="G570" i="19"/>
  <c r="H570" i="19"/>
  <c r="I570" i="19"/>
  <c r="J570" i="19"/>
  <c r="L570" i="19"/>
  <c r="M570" i="19"/>
  <c r="N570" i="19"/>
  <c r="O570" i="19"/>
  <c r="X570" i="19"/>
  <c r="G571" i="19"/>
  <c r="H571" i="19"/>
  <c r="I571" i="19"/>
  <c r="J571" i="19"/>
  <c r="L571" i="19"/>
  <c r="M571" i="19"/>
  <c r="N571" i="19"/>
  <c r="O571" i="19"/>
  <c r="X571" i="19"/>
  <c r="G572" i="19"/>
  <c r="H572" i="19"/>
  <c r="I572" i="19"/>
  <c r="J572" i="19"/>
  <c r="L572" i="19"/>
  <c r="M572" i="19"/>
  <c r="N572" i="19"/>
  <c r="O572" i="19"/>
  <c r="X572" i="19"/>
  <c r="G573" i="19"/>
  <c r="H573" i="19"/>
  <c r="I573" i="19"/>
  <c r="J573" i="19"/>
  <c r="L573" i="19"/>
  <c r="M573" i="19"/>
  <c r="N573" i="19"/>
  <c r="O573" i="19"/>
  <c r="X573" i="19"/>
  <c r="G574" i="19"/>
  <c r="H574" i="19"/>
  <c r="I574" i="19"/>
  <c r="J574" i="19"/>
  <c r="L574" i="19"/>
  <c r="M574" i="19"/>
  <c r="N574" i="19"/>
  <c r="O574" i="19"/>
  <c r="X574" i="19"/>
  <c r="G575" i="19"/>
  <c r="H575" i="19"/>
  <c r="I575" i="19"/>
  <c r="J575" i="19"/>
  <c r="L575" i="19"/>
  <c r="M575" i="19"/>
  <c r="N575" i="19"/>
  <c r="O575" i="19"/>
  <c r="X575" i="19"/>
  <c r="G576" i="19"/>
  <c r="H576" i="19"/>
  <c r="I576" i="19"/>
  <c r="J576" i="19"/>
  <c r="L576" i="19"/>
  <c r="M576" i="19"/>
  <c r="N576" i="19"/>
  <c r="O576" i="19"/>
  <c r="X576" i="19"/>
  <c r="G577" i="19"/>
  <c r="H577" i="19"/>
  <c r="I577" i="19"/>
  <c r="J577" i="19"/>
  <c r="L577" i="19"/>
  <c r="M577" i="19"/>
  <c r="N577" i="19"/>
  <c r="O577" i="19"/>
  <c r="X577" i="19"/>
  <c r="G578" i="19"/>
  <c r="H578" i="19"/>
  <c r="I578" i="19"/>
  <c r="J578" i="19"/>
  <c r="L578" i="19"/>
  <c r="M578" i="19"/>
  <c r="N578" i="19"/>
  <c r="O578" i="19"/>
  <c r="X578" i="19"/>
  <c r="G579" i="19"/>
  <c r="H579" i="19"/>
  <c r="I579" i="19"/>
  <c r="J579" i="19"/>
  <c r="L579" i="19"/>
  <c r="M579" i="19"/>
  <c r="N579" i="19"/>
  <c r="O579" i="19"/>
  <c r="X579" i="19"/>
  <c r="G580" i="19"/>
  <c r="H580" i="19"/>
  <c r="I580" i="19"/>
  <c r="J580" i="19"/>
  <c r="L580" i="19"/>
  <c r="M580" i="19"/>
  <c r="N580" i="19"/>
  <c r="O580" i="19"/>
  <c r="X580" i="19"/>
  <c r="G581" i="19"/>
  <c r="H581" i="19"/>
  <c r="I581" i="19"/>
  <c r="J581" i="19"/>
  <c r="L581" i="19"/>
  <c r="M581" i="19"/>
  <c r="N581" i="19"/>
  <c r="O581" i="19"/>
  <c r="X581" i="19"/>
  <c r="G582" i="19"/>
  <c r="H582" i="19"/>
  <c r="I582" i="19"/>
  <c r="J582" i="19"/>
  <c r="L582" i="19"/>
  <c r="M582" i="19"/>
  <c r="N582" i="19"/>
  <c r="O582" i="19"/>
  <c r="X582" i="19"/>
  <c r="G583" i="19"/>
  <c r="H583" i="19"/>
  <c r="I583" i="19"/>
  <c r="J583" i="19"/>
  <c r="L583" i="19"/>
  <c r="M583" i="19"/>
  <c r="N583" i="19"/>
  <c r="O583" i="19"/>
  <c r="X583" i="19"/>
  <c r="G584" i="19"/>
  <c r="H584" i="19"/>
  <c r="I584" i="19"/>
  <c r="J584" i="19"/>
  <c r="L584" i="19"/>
  <c r="M584" i="19"/>
  <c r="N584" i="19"/>
  <c r="O584" i="19"/>
  <c r="X584" i="19"/>
  <c r="G585" i="19"/>
  <c r="H585" i="19"/>
  <c r="I585" i="19"/>
  <c r="J585" i="19"/>
  <c r="L585" i="19"/>
  <c r="M585" i="19"/>
  <c r="N585" i="19"/>
  <c r="O585" i="19"/>
  <c r="X585" i="19"/>
  <c r="G586" i="19"/>
  <c r="H586" i="19"/>
  <c r="I586" i="19"/>
  <c r="J586" i="19"/>
  <c r="L586" i="19"/>
  <c r="M586" i="19"/>
  <c r="N586" i="19"/>
  <c r="O586" i="19"/>
  <c r="X586" i="19"/>
  <c r="G587" i="19"/>
  <c r="H587" i="19"/>
  <c r="I587" i="19"/>
  <c r="J587" i="19"/>
  <c r="L587" i="19"/>
  <c r="M587" i="19"/>
  <c r="N587" i="19"/>
  <c r="O587" i="19"/>
  <c r="X587" i="19"/>
  <c r="G588" i="19"/>
  <c r="H588" i="19"/>
  <c r="I588" i="19"/>
  <c r="J588" i="19"/>
  <c r="L588" i="19"/>
  <c r="M588" i="19"/>
  <c r="N588" i="19"/>
  <c r="O588" i="19"/>
  <c r="X588" i="19"/>
  <c r="G589" i="19"/>
  <c r="H589" i="19"/>
  <c r="I589" i="19"/>
  <c r="J589" i="19"/>
  <c r="L589" i="19"/>
  <c r="M589" i="19"/>
  <c r="N589" i="19"/>
  <c r="O589" i="19"/>
  <c r="X589" i="19"/>
  <c r="G590" i="19"/>
  <c r="H590" i="19"/>
  <c r="I590" i="19"/>
  <c r="J590" i="19"/>
  <c r="L590" i="19"/>
  <c r="M590" i="19"/>
  <c r="N590" i="19"/>
  <c r="O590" i="19"/>
  <c r="X590" i="19"/>
  <c r="G591" i="19"/>
  <c r="H591" i="19"/>
  <c r="I591" i="19"/>
  <c r="J591" i="19"/>
  <c r="L591" i="19"/>
  <c r="M591" i="19"/>
  <c r="N591" i="19"/>
  <c r="O591" i="19"/>
  <c r="X591" i="19"/>
  <c r="G592" i="19"/>
  <c r="H592" i="19"/>
  <c r="I592" i="19"/>
  <c r="J592" i="19"/>
  <c r="L592" i="19"/>
  <c r="M592" i="19"/>
  <c r="N592" i="19"/>
  <c r="O592" i="19"/>
  <c r="X592" i="19"/>
  <c r="G593" i="19"/>
  <c r="H593" i="19"/>
  <c r="I593" i="19"/>
  <c r="J593" i="19"/>
  <c r="L593" i="19"/>
  <c r="M593" i="19"/>
  <c r="N593" i="19"/>
  <c r="O593" i="19"/>
  <c r="X593" i="19"/>
  <c r="G594" i="19"/>
  <c r="H594" i="19"/>
  <c r="I594" i="19"/>
  <c r="J594" i="19"/>
  <c r="L594" i="19"/>
  <c r="M594" i="19"/>
  <c r="N594" i="19"/>
  <c r="O594" i="19"/>
  <c r="X594" i="19"/>
  <c r="G595" i="19"/>
  <c r="H595" i="19"/>
  <c r="I595" i="19"/>
  <c r="J595" i="19"/>
  <c r="L595" i="19"/>
  <c r="M595" i="19"/>
  <c r="N595" i="19"/>
  <c r="O595" i="19"/>
  <c r="X595" i="19"/>
  <c r="G596" i="19"/>
  <c r="H596" i="19"/>
  <c r="I596" i="19"/>
  <c r="J596" i="19"/>
  <c r="L596" i="19"/>
  <c r="M596" i="19"/>
  <c r="N596" i="19"/>
  <c r="O596" i="19"/>
  <c r="X596" i="19"/>
  <c r="G597" i="19"/>
  <c r="H597" i="19"/>
  <c r="I597" i="19"/>
  <c r="J597" i="19"/>
  <c r="L597" i="19"/>
  <c r="M597" i="19"/>
  <c r="N597" i="19"/>
  <c r="O597" i="19"/>
  <c r="X597" i="19"/>
  <c r="G598" i="19"/>
  <c r="H598" i="19"/>
  <c r="I598" i="19"/>
  <c r="J598" i="19"/>
  <c r="L598" i="19"/>
  <c r="M598" i="19"/>
  <c r="N598" i="19"/>
  <c r="O598" i="19"/>
  <c r="X598" i="19"/>
  <c r="G599" i="19"/>
  <c r="H599" i="19"/>
  <c r="I599" i="19"/>
  <c r="J599" i="19"/>
  <c r="L599" i="19"/>
  <c r="M599" i="19"/>
  <c r="N599" i="19"/>
  <c r="O599" i="19"/>
  <c r="X599" i="19"/>
  <c r="G600" i="19"/>
  <c r="H600" i="19"/>
  <c r="I600" i="19"/>
  <c r="J600" i="19"/>
  <c r="L600" i="19"/>
  <c r="M600" i="19"/>
  <c r="N600" i="19"/>
  <c r="O600" i="19"/>
  <c r="X600" i="19"/>
  <c r="G601" i="19"/>
  <c r="H601" i="19"/>
  <c r="I601" i="19"/>
  <c r="J601" i="19"/>
  <c r="L601" i="19"/>
  <c r="M601" i="19"/>
  <c r="N601" i="19"/>
  <c r="O601" i="19"/>
  <c r="X601" i="19"/>
  <c r="G602" i="19"/>
  <c r="H602" i="19"/>
  <c r="I602" i="19"/>
  <c r="J602" i="19"/>
  <c r="L602" i="19"/>
  <c r="M602" i="19"/>
  <c r="N602" i="19"/>
  <c r="O602" i="19"/>
  <c r="X602" i="19"/>
  <c r="G603" i="19"/>
  <c r="H603" i="19"/>
  <c r="I603" i="19"/>
  <c r="J603" i="19"/>
  <c r="L603" i="19"/>
  <c r="M603" i="19"/>
  <c r="N603" i="19"/>
  <c r="O603" i="19"/>
  <c r="X603" i="19"/>
  <c r="G604" i="19"/>
  <c r="H604" i="19"/>
  <c r="I604" i="19"/>
  <c r="J604" i="19"/>
  <c r="L604" i="19"/>
  <c r="M604" i="19"/>
  <c r="N604" i="19"/>
  <c r="O604" i="19"/>
  <c r="X604" i="19"/>
  <c r="G605" i="19"/>
  <c r="H605" i="19"/>
  <c r="I605" i="19"/>
  <c r="J605" i="19"/>
  <c r="L605" i="19"/>
  <c r="M605" i="19"/>
  <c r="N605" i="19"/>
  <c r="O605" i="19"/>
  <c r="X605" i="19"/>
  <c r="G606" i="19"/>
  <c r="H606" i="19"/>
  <c r="I606" i="19"/>
  <c r="J606" i="19"/>
  <c r="L606" i="19"/>
  <c r="M606" i="19"/>
  <c r="N606" i="19"/>
  <c r="O606" i="19"/>
  <c r="X606" i="19"/>
  <c r="G607" i="19"/>
  <c r="H607" i="19"/>
  <c r="I607" i="19"/>
  <c r="J607" i="19"/>
  <c r="L607" i="19"/>
  <c r="M607" i="19"/>
  <c r="N607" i="19"/>
  <c r="O607" i="19"/>
  <c r="X607" i="19"/>
  <c r="G608" i="19"/>
  <c r="H608" i="19"/>
  <c r="I608" i="19"/>
  <c r="J608" i="19"/>
  <c r="L608" i="19"/>
  <c r="M608" i="19"/>
  <c r="N608" i="19"/>
  <c r="O608" i="19"/>
  <c r="X608" i="19"/>
  <c r="G609" i="19"/>
  <c r="H609" i="19"/>
  <c r="I609" i="19"/>
  <c r="J609" i="19"/>
  <c r="L609" i="19"/>
  <c r="M609" i="19"/>
  <c r="N609" i="19"/>
  <c r="O609" i="19"/>
  <c r="X609" i="19"/>
  <c r="G610" i="19"/>
  <c r="H610" i="19"/>
  <c r="I610" i="19"/>
  <c r="J610" i="19"/>
  <c r="L610" i="19"/>
  <c r="M610" i="19"/>
  <c r="N610" i="19"/>
  <c r="O610" i="19"/>
  <c r="X610" i="19"/>
  <c r="G611" i="19"/>
  <c r="H611" i="19"/>
  <c r="I611" i="19"/>
  <c r="J611" i="19"/>
  <c r="L611" i="19"/>
  <c r="M611" i="19"/>
  <c r="N611" i="19"/>
  <c r="O611" i="19"/>
  <c r="X611" i="19"/>
  <c r="G612" i="19"/>
  <c r="H612" i="19"/>
  <c r="I612" i="19"/>
  <c r="J612" i="19"/>
  <c r="L612" i="19"/>
  <c r="M612" i="19"/>
  <c r="N612" i="19"/>
  <c r="O612" i="19"/>
  <c r="X612" i="19"/>
  <c r="G613" i="19"/>
  <c r="H613" i="19"/>
  <c r="I613" i="19"/>
  <c r="J613" i="19"/>
  <c r="L613" i="19"/>
  <c r="M613" i="19"/>
  <c r="N613" i="19"/>
  <c r="O613" i="19"/>
  <c r="X613" i="19"/>
  <c r="G614" i="19"/>
  <c r="H614" i="19"/>
  <c r="I614" i="19"/>
  <c r="J614" i="19"/>
  <c r="L614" i="19"/>
  <c r="M614" i="19"/>
  <c r="N614" i="19"/>
  <c r="O614" i="19"/>
  <c r="X614" i="19"/>
  <c r="G615" i="19"/>
  <c r="H615" i="19"/>
  <c r="I615" i="19"/>
  <c r="J615" i="19"/>
  <c r="L615" i="19"/>
  <c r="M615" i="19"/>
  <c r="N615" i="19"/>
  <c r="O615" i="19"/>
  <c r="X615" i="19"/>
  <c r="G616" i="19"/>
  <c r="H616" i="19"/>
  <c r="I616" i="19"/>
  <c r="J616" i="19"/>
  <c r="L616" i="19"/>
  <c r="M616" i="19"/>
  <c r="N616" i="19"/>
  <c r="O616" i="19"/>
  <c r="X616" i="19"/>
  <c r="G617" i="19"/>
  <c r="H617" i="19"/>
  <c r="I617" i="19"/>
  <c r="J617" i="19"/>
  <c r="L617" i="19"/>
  <c r="M617" i="19"/>
  <c r="N617" i="19"/>
  <c r="O617" i="19"/>
  <c r="X617" i="19"/>
  <c r="G618" i="19"/>
  <c r="H618" i="19"/>
  <c r="I618" i="19"/>
  <c r="J618" i="19"/>
  <c r="L618" i="19"/>
  <c r="M618" i="19"/>
  <c r="N618" i="19"/>
  <c r="O618" i="19"/>
  <c r="X618" i="19"/>
  <c r="G619" i="19"/>
  <c r="H619" i="19"/>
  <c r="I619" i="19"/>
  <c r="J619" i="19"/>
  <c r="L619" i="19"/>
  <c r="M619" i="19"/>
  <c r="N619" i="19"/>
  <c r="O619" i="19"/>
  <c r="X619" i="19"/>
  <c r="G620" i="19"/>
  <c r="H620" i="19"/>
  <c r="I620" i="19"/>
  <c r="J620" i="19"/>
  <c r="L620" i="19"/>
  <c r="M620" i="19"/>
  <c r="N620" i="19"/>
  <c r="O620" i="19"/>
  <c r="X620" i="19"/>
  <c r="G621" i="19"/>
  <c r="H621" i="19"/>
  <c r="I621" i="19"/>
  <c r="J621" i="19"/>
  <c r="L621" i="19"/>
  <c r="M621" i="19"/>
  <c r="N621" i="19"/>
  <c r="O621" i="19"/>
  <c r="X621" i="19"/>
  <c r="G622" i="19"/>
  <c r="H622" i="19"/>
  <c r="I622" i="19"/>
  <c r="J622" i="19"/>
  <c r="L622" i="19"/>
  <c r="M622" i="19"/>
  <c r="N622" i="19"/>
  <c r="O622" i="19"/>
  <c r="X622" i="19"/>
  <c r="G623" i="19"/>
  <c r="H623" i="19"/>
  <c r="I623" i="19"/>
  <c r="J623" i="19"/>
  <c r="L623" i="19"/>
  <c r="M623" i="19"/>
  <c r="N623" i="19"/>
  <c r="O623" i="19"/>
  <c r="X623" i="19"/>
  <c r="G624" i="19"/>
  <c r="H624" i="19"/>
  <c r="I624" i="19"/>
  <c r="J624" i="19"/>
  <c r="L624" i="19"/>
  <c r="M624" i="19"/>
  <c r="N624" i="19"/>
  <c r="O624" i="19"/>
  <c r="X624" i="19"/>
  <c r="G625" i="19"/>
  <c r="H625" i="19"/>
  <c r="I625" i="19"/>
  <c r="J625" i="19"/>
  <c r="L625" i="19"/>
  <c r="M625" i="19"/>
  <c r="N625" i="19"/>
  <c r="O625" i="19"/>
  <c r="X625" i="19"/>
  <c r="G626" i="19"/>
  <c r="H626" i="19"/>
  <c r="I626" i="19"/>
  <c r="J626" i="19"/>
  <c r="L626" i="19"/>
  <c r="M626" i="19"/>
  <c r="N626" i="19"/>
  <c r="O626" i="19"/>
  <c r="X626" i="19"/>
  <c r="G627" i="19"/>
  <c r="H627" i="19"/>
  <c r="I627" i="19"/>
  <c r="J627" i="19"/>
  <c r="L627" i="19"/>
  <c r="M627" i="19"/>
  <c r="N627" i="19"/>
  <c r="O627" i="19"/>
  <c r="X627" i="19"/>
  <c r="G628" i="19"/>
  <c r="H628" i="19"/>
  <c r="I628" i="19"/>
  <c r="J628" i="19"/>
  <c r="L628" i="19"/>
  <c r="M628" i="19"/>
  <c r="N628" i="19"/>
  <c r="O628" i="19"/>
  <c r="X628" i="19"/>
  <c r="G629" i="19"/>
  <c r="H629" i="19"/>
  <c r="I629" i="19"/>
  <c r="J629" i="19"/>
  <c r="L629" i="19"/>
  <c r="M629" i="19"/>
  <c r="N629" i="19"/>
  <c r="O629" i="19"/>
  <c r="X629" i="19"/>
  <c r="G630" i="19"/>
  <c r="H630" i="19"/>
  <c r="I630" i="19"/>
  <c r="J630" i="19"/>
  <c r="L630" i="19"/>
  <c r="M630" i="19"/>
  <c r="N630" i="19"/>
  <c r="O630" i="19"/>
  <c r="X630" i="19"/>
  <c r="G631" i="19"/>
  <c r="H631" i="19"/>
  <c r="I631" i="19"/>
  <c r="J631" i="19"/>
  <c r="L631" i="19"/>
  <c r="M631" i="19"/>
  <c r="N631" i="19"/>
  <c r="O631" i="19"/>
  <c r="X631" i="19"/>
  <c r="G632" i="19"/>
  <c r="H632" i="19"/>
  <c r="I632" i="19"/>
  <c r="J632" i="19"/>
  <c r="L632" i="19"/>
  <c r="M632" i="19"/>
  <c r="N632" i="19"/>
  <c r="O632" i="19"/>
  <c r="X632" i="19"/>
  <c r="G633" i="19"/>
  <c r="H633" i="19"/>
  <c r="I633" i="19"/>
  <c r="J633" i="19"/>
  <c r="L633" i="19"/>
  <c r="M633" i="19"/>
  <c r="N633" i="19"/>
  <c r="O633" i="19"/>
  <c r="X633" i="19"/>
  <c r="G634" i="19"/>
  <c r="H634" i="19"/>
  <c r="I634" i="19"/>
  <c r="J634" i="19"/>
  <c r="L634" i="19"/>
  <c r="M634" i="19"/>
  <c r="N634" i="19"/>
  <c r="O634" i="19"/>
  <c r="X634" i="19"/>
  <c r="G635" i="19"/>
  <c r="H635" i="19"/>
  <c r="I635" i="19"/>
  <c r="J635" i="19"/>
  <c r="L635" i="19"/>
  <c r="M635" i="19"/>
  <c r="N635" i="19"/>
  <c r="O635" i="19"/>
  <c r="X635" i="19"/>
  <c r="G636" i="19"/>
  <c r="H636" i="19"/>
  <c r="I636" i="19"/>
  <c r="J636" i="19"/>
  <c r="L636" i="19"/>
  <c r="M636" i="19"/>
  <c r="N636" i="19"/>
  <c r="O636" i="19"/>
  <c r="X636" i="19"/>
  <c r="G637" i="19"/>
  <c r="H637" i="19"/>
  <c r="I637" i="19"/>
  <c r="J637" i="19"/>
  <c r="L637" i="19"/>
  <c r="M637" i="19"/>
  <c r="N637" i="19"/>
  <c r="O637" i="19"/>
  <c r="X637" i="19"/>
  <c r="G638" i="19"/>
  <c r="H638" i="19"/>
  <c r="I638" i="19"/>
  <c r="J638" i="19"/>
  <c r="L638" i="19"/>
  <c r="M638" i="19"/>
  <c r="N638" i="19"/>
  <c r="O638" i="19"/>
  <c r="X638" i="19"/>
  <c r="G639" i="19"/>
  <c r="H639" i="19"/>
  <c r="I639" i="19"/>
  <c r="J639" i="19"/>
  <c r="L639" i="19"/>
  <c r="M639" i="19"/>
  <c r="N639" i="19"/>
  <c r="O639" i="19"/>
  <c r="X639" i="19"/>
  <c r="G640" i="19"/>
  <c r="H640" i="19"/>
  <c r="I640" i="19"/>
  <c r="J640" i="19"/>
  <c r="L640" i="19"/>
  <c r="M640" i="19"/>
  <c r="N640" i="19"/>
  <c r="O640" i="19"/>
  <c r="X640" i="19"/>
  <c r="G641" i="19"/>
  <c r="H641" i="19"/>
  <c r="I641" i="19"/>
  <c r="J641" i="19"/>
  <c r="L641" i="19"/>
  <c r="M641" i="19"/>
  <c r="N641" i="19"/>
  <c r="O641" i="19"/>
  <c r="X641" i="19"/>
  <c r="G642" i="19"/>
  <c r="H642" i="19"/>
  <c r="I642" i="19"/>
  <c r="J642" i="19"/>
  <c r="L642" i="19"/>
  <c r="M642" i="19"/>
  <c r="N642" i="19"/>
  <c r="O642" i="19"/>
  <c r="X642" i="19"/>
  <c r="G643" i="19"/>
  <c r="H643" i="19"/>
  <c r="I643" i="19"/>
  <c r="J643" i="19"/>
  <c r="L643" i="19"/>
  <c r="M643" i="19"/>
  <c r="N643" i="19"/>
  <c r="O643" i="19"/>
  <c r="X643" i="19"/>
  <c r="G644" i="19"/>
  <c r="H644" i="19"/>
  <c r="I644" i="19"/>
  <c r="J644" i="19"/>
  <c r="L644" i="19"/>
  <c r="M644" i="19"/>
  <c r="N644" i="19"/>
  <c r="O644" i="19"/>
  <c r="X644" i="19"/>
  <c r="G645" i="19"/>
  <c r="H645" i="19"/>
  <c r="I645" i="19"/>
  <c r="J645" i="19"/>
  <c r="L645" i="19"/>
  <c r="M645" i="19"/>
  <c r="N645" i="19"/>
  <c r="O645" i="19"/>
  <c r="X645" i="19"/>
  <c r="G646" i="19"/>
  <c r="H646" i="19"/>
  <c r="I646" i="19"/>
  <c r="J646" i="19"/>
  <c r="L646" i="19"/>
  <c r="M646" i="19"/>
  <c r="N646" i="19"/>
  <c r="O646" i="19"/>
  <c r="X646" i="19"/>
  <c r="G647" i="19"/>
  <c r="H647" i="19"/>
  <c r="I647" i="19"/>
  <c r="J647" i="19"/>
  <c r="L647" i="19"/>
  <c r="M647" i="19"/>
  <c r="N647" i="19"/>
  <c r="O647" i="19"/>
  <c r="X647" i="19"/>
  <c r="G648" i="19"/>
  <c r="H648" i="19"/>
  <c r="I648" i="19"/>
  <c r="J648" i="19"/>
  <c r="L648" i="19"/>
  <c r="M648" i="19"/>
  <c r="N648" i="19"/>
  <c r="O648" i="19"/>
  <c r="X648" i="19"/>
  <c r="G649" i="19"/>
  <c r="H649" i="19"/>
  <c r="I649" i="19"/>
  <c r="J649" i="19"/>
  <c r="L649" i="19"/>
  <c r="M649" i="19"/>
  <c r="N649" i="19"/>
  <c r="O649" i="19"/>
  <c r="X649" i="19"/>
  <c r="G650" i="19"/>
  <c r="H650" i="19"/>
  <c r="I650" i="19"/>
  <c r="J650" i="19"/>
  <c r="L650" i="19"/>
  <c r="M650" i="19"/>
  <c r="N650" i="19"/>
  <c r="O650" i="19"/>
  <c r="X650" i="19"/>
  <c r="G651" i="19"/>
  <c r="H651" i="19"/>
  <c r="I651" i="19"/>
  <c r="J651" i="19"/>
  <c r="L651" i="19"/>
  <c r="M651" i="19"/>
  <c r="N651" i="19"/>
  <c r="O651" i="19"/>
  <c r="X651" i="19"/>
  <c r="G652" i="19"/>
  <c r="H652" i="19"/>
  <c r="I652" i="19"/>
  <c r="J652" i="19"/>
  <c r="L652" i="19"/>
  <c r="M652" i="19"/>
  <c r="N652" i="19"/>
  <c r="O652" i="19"/>
  <c r="X652" i="19"/>
  <c r="G653" i="19"/>
  <c r="H653" i="19"/>
  <c r="I653" i="19"/>
  <c r="J653" i="19"/>
  <c r="L653" i="19"/>
  <c r="M653" i="19"/>
  <c r="N653" i="19"/>
  <c r="O653" i="19"/>
  <c r="X653" i="19"/>
  <c r="G654" i="19"/>
  <c r="H654" i="19"/>
  <c r="I654" i="19"/>
  <c r="J654" i="19"/>
  <c r="L654" i="19"/>
  <c r="M654" i="19"/>
  <c r="N654" i="19"/>
  <c r="O654" i="19"/>
  <c r="X654" i="19"/>
  <c r="G655" i="19"/>
  <c r="H655" i="19"/>
  <c r="I655" i="19"/>
  <c r="J655" i="19"/>
  <c r="L655" i="19"/>
  <c r="M655" i="19"/>
  <c r="N655" i="19"/>
  <c r="O655" i="19"/>
  <c r="X655" i="19"/>
  <c r="G656" i="19"/>
  <c r="H656" i="19"/>
  <c r="I656" i="19"/>
  <c r="J656" i="19"/>
  <c r="L656" i="19"/>
  <c r="M656" i="19"/>
  <c r="N656" i="19"/>
  <c r="O656" i="19"/>
  <c r="X656" i="19"/>
  <c r="G657" i="19"/>
  <c r="H657" i="19"/>
  <c r="I657" i="19"/>
  <c r="J657" i="19"/>
  <c r="L657" i="19"/>
  <c r="M657" i="19"/>
  <c r="N657" i="19"/>
  <c r="O657" i="19"/>
  <c r="X657" i="19"/>
  <c r="G658" i="19"/>
  <c r="H658" i="19"/>
  <c r="I658" i="19"/>
  <c r="J658" i="19"/>
  <c r="L658" i="19"/>
  <c r="M658" i="19"/>
  <c r="N658" i="19"/>
  <c r="O658" i="19"/>
  <c r="X658" i="19"/>
  <c r="G659" i="19"/>
  <c r="H659" i="19"/>
  <c r="I659" i="19"/>
  <c r="J659" i="19"/>
  <c r="L659" i="19"/>
  <c r="M659" i="19"/>
  <c r="N659" i="19"/>
  <c r="O659" i="19"/>
  <c r="X659" i="19"/>
  <c r="G660" i="19"/>
  <c r="H660" i="19"/>
  <c r="I660" i="19"/>
  <c r="J660" i="19"/>
  <c r="L660" i="19"/>
  <c r="M660" i="19"/>
  <c r="N660" i="19"/>
  <c r="O660" i="19"/>
  <c r="X660" i="19"/>
  <c r="G661" i="19"/>
  <c r="H661" i="19"/>
  <c r="I661" i="19"/>
  <c r="J661" i="19"/>
  <c r="L661" i="19"/>
  <c r="M661" i="19"/>
  <c r="N661" i="19"/>
  <c r="O661" i="19"/>
  <c r="X661" i="19"/>
  <c r="G662" i="19"/>
  <c r="H662" i="19"/>
  <c r="I662" i="19"/>
  <c r="J662" i="19"/>
  <c r="L662" i="19"/>
  <c r="M662" i="19"/>
  <c r="N662" i="19"/>
  <c r="O662" i="19"/>
  <c r="X662" i="19"/>
  <c r="G663" i="19"/>
  <c r="H663" i="19"/>
  <c r="I663" i="19"/>
  <c r="J663" i="19"/>
  <c r="L663" i="19"/>
  <c r="M663" i="19"/>
  <c r="N663" i="19"/>
  <c r="O663" i="19"/>
  <c r="X663" i="19"/>
  <c r="G664" i="19"/>
  <c r="H664" i="19"/>
  <c r="I664" i="19"/>
  <c r="J664" i="19"/>
  <c r="L664" i="19"/>
  <c r="M664" i="19"/>
  <c r="N664" i="19"/>
  <c r="O664" i="19"/>
  <c r="X664" i="19"/>
  <c r="G665" i="19"/>
  <c r="H665" i="19"/>
  <c r="I665" i="19"/>
  <c r="J665" i="19"/>
  <c r="L665" i="19"/>
  <c r="M665" i="19"/>
  <c r="N665" i="19"/>
  <c r="O665" i="19"/>
  <c r="X665" i="19"/>
  <c r="G666" i="19"/>
  <c r="H666" i="19"/>
  <c r="I666" i="19"/>
  <c r="J666" i="19"/>
  <c r="L666" i="19"/>
  <c r="M666" i="19"/>
  <c r="N666" i="19"/>
  <c r="O666" i="19"/>
  <c r="X666" i="19"/>
  <c r="G667" i="19"/>
  <c r="H667" i="19"/>
  <c r="I667" i="19"/>
  <c r="J667" i="19"/>
  <c r="L667" i="19"/>
  <c r="M667" i="19"/>
  <c r="N667" i="19"/>
  <c r="O667" i="19"/>
  <c r="X667" i="19"/>
  <c r="G668" i="19"/>
  <c r="H668" i="19"/>
  <c r="I668" i="19"/>
  <c r="J668" i="19"/>
  <c r="L668" i="19"/>
  <c r="M668" i="19"/>
  <c r="N668" i="19"/>
  <c r="O668" i="19"/>
  <c r="X668" i="19"/>
  <c r="G669" i="19"/>
  <c r="H669" i="19"/>
  <c r="I669" i="19"/>
  <c r="J669" i="19"/>
  <c r="L669" i="19"/>
  <c r="M669" i="19"/>
  <c r="N669" i="19"/>
  <c r="O669" i="19"/>
  <c r="X669" i="19"/>
  <c r="G670" i="19"/>
  <c r="H670" i="19"/>
  <c r="I670" i="19"/>
  <c r="J670" i="19"/>
  <c r="L670" i="19"/>
  <c r="M670" i="19"/>
  <c r="N670" i="19"/>
  <c r="O670" i="19"/>
  <c r="X670" i="19"/>
  <c r="G671" i="19"/>
  <c r="H671" i="19"/>
  <c r="I671" i="19"/>
  <c r="J671" i="19"/>
  <c r="L671" i="19"/>
  <c r="M671" i="19"/>
  <c r="N671" i="19"/>
  <c r="O671" i="19"/>
  <c r="X671" i="19"/>
  <c r="G672" i="19"/>
  <c r="H672" i="19"/>
  <c r="I672" i="19"/>
  <c r="J672" i="19"/>
  <c r="L672" i="19"/>
  <c r="M672" i="19"/>
  <c r="N672" i="19"/>
  <c r="O672" i="19"/>
  <c r="X672" i="19"/>
  <c r="G673" i="19"/>
  <c r="H673" i="19"/>
  <c r="I673" i="19"/>
  <c r="J673" i="19"/>
  <c r="L673" i="19"/>
  <c r="M673" i="19"/>
  <c r="N673" i="19"/>
  <c r="O673" i="19"/>
  <c r="X673" i="19"/>
  <c r="G674" i="19"/>
  <c r="H674" i="19"/>
  <c r="I674" i="19"/>
  <c r="J674" i="19"/>
  <c r="L674" i="19"/>
  <c r="M674" i="19"/>
  <c r="N674" i="19"/>
  <c r="O674" i="19"/>
  <c r="X674" i="19"/>
  <c r="G675" i="19"/>
  <c r="H675" i="19"/>
  <c r="I675" i="19"/>
  <c r="J675" i="19"/>
  <c r="L675" i="19"/>
  <c r="M675" i="19"/>
  <c r="N675" i="19"/>
  <c r="O675" i="19"/>
  <c r="X675" i="19"/>
  <c r="G676" i="19"/>
  <c r="H676" i="19"/>
  <c r="I676" i="19"/>
  <c r="J676" i="19"/>
  <c r="L676" i="19"/>
  <c r="M676" i="19"/>
  <c r="N676" i="19"/>
  <c r="O676" i="19"/>
  <c r="X676" i="19"/>
  <c r="G677" i="19"/>
  <c r="H677" i="19"/>
  <c r="I677" i="19"/>
  <c r="J677" i="19"/>
  <c r="L677" i="19"/>
  <c r="M677" i="19"/>
  <c r="N677" i="19"/>
  <c r="O677" i="19"/>
  <c r="X677" i="19"/>
  <c r="G678" i="19"/>
  <c r="H678" i="19"/>
  <c r="I678" i="19"/>
  <c r="J678" i="19"/>
  <c r="L678" i="19"/>
  <c r="M678" i="19"/>
  <c r="N678" i="19"/>
  <c r="O678" i="19"/>
  <c r="X678" i="19"/>
  <c r="G679" i="19"/>
  <c r="H679" i="19"/>
  <c r="I679" i="19"/>
  <c r="J679" i="19"/>
  <c r="L679" i="19"/>
  <c r="M679" i="19"/>
  <c r="N679" i="19"/>
  <c r="O679" i="19"/>
  <c r="X679" i="19"/>
  <c r="G680" i="19"/>
  <c r="H680" i="19"/>
  <c r="I680" i="19"/>
  <c r="J680" i="19"/>
  <c r="L680" i="19"/>
  <c r="M680" i="19"/>
  <c r="N680" i="19"/>
  <c r="O680" i="19"/>
  <c r="X680" i="19"/>
  <c r="G681" i="19"/>
  <c r="H681" i="19"/>
  <c r="I681" i="19"/>
  <c r="J681" i="19"/>
  <c r="L681" i="19"/>
  <c r="M681" i="19"/>
  <c r="N681" i="19"/>
  <c r="O681" i="19"/>
  <c r="X681" i="19"/>
  <c r="G682" i="19"/>
  <c r="H682" i="19"/>
  <c r="I682" i="19"/>
  <c r="J682" i="19"/>
  <c r="L682" i="19"/>
  <c r="M682" i="19"/>
  <c r="N682" i="19"/>
  <c r="O682" i="19"/>
  <c r="X682" i="19"/>
  <c r="G683" i="19"/>
  <c r="H683" i="19"/>
  <c r="I683" i="19"/>
  <c r="J683" i="19"/>
  <c r="L683" i="19"/>
  <c r="M683" i="19"/>
  <c r="N683" i="19"/>
  <c r="O683" i="19"/>
  <c r="X683" i="19"/>
  <c r="G684" i="19"/>
  <c r="H684" i="19"/>
  <c r="I684" i="19"/>
  <c r="J684" i="19"/>
  <c r="L684" i="19"/>
  <c r="M684" i="19"/>
  <c r="N684" i="19"/>
  <c r="O684" i="19"/>
  <c r="X684" i="19"/>
  <c r="G685" i="19"/>
  <c r="H685" i="19"/>
  <c r="I685" i="19"/>
  <c r="J685" i="19"/>
  <c r="L685" i="19"/>
  <c r="M685" i="19"/>
  <c r="N685" i="19"/>
  <c r="O685" i="19"/>
  <c r="X685" i="19"/>
  <c r="G686" i="19"/>
  <c r="H686" i="19"/>
  <c r="I686" i="19"/>
  <c r="J686" i="19"/>
  <c r="L686" i="19"/>
  <c r="M686" i="19"/>
  <c r="N686" i="19"/>
  <c r="O686" i="19"/>
  <c r="X686" i="19"/>
  <c r="G687" i="19"/>
  <c r="H687" i="19"/>
  <c r="I687" i="19"/>
  <c r="J687" i="19"/>
  <c r="L687" i="19"/>
  <c r="M687" i="19"/>
  <c r="N687" i="19"/>
  <c r="O687" i="19"/>
  <c r="X687" i="19"/>
  <c r="G688" i="19"/>
  <c r="H688" i="19"/>
  <c r="I688" i="19"/>
  <c r="J688" i="19"/>
  <c r="L688" i="19"/>
  <c r="M688" i="19"/>
  <c r="N688" i="19"/>
  <c r="O688" i="19"/>
  <c r="X688" i="19"/>
  <c r="G689" i="19"/>
  <c r="H689" i="19"/>
  <c r="I689" i="19"/>
  <c r="J689" i="19"/>
  <c r="L689" i="19"/>
  <c r="M689" i="19"/>
  <c r="N689" i="19"/>
  <c r="O689" i="19"/>
  <c r="X689" i="19"/>
  <c r="G690" i="19"/>
  <c r="H690" i="19"/>
  <c r="I690" i="19"/>
  <c r="J690" i="19"/>
  <c r="L690" i="19"/>
  <c r="M690" i="19"/>
  <c r="N690" i="19"/>
  <c r="O690" i="19"/>
  <c r="X690" i="19"/>
  <c r="G691" i="19"/>
  <c r="H691" i="19"/>
  <c r="I691" i="19"/>
  <c r="J691" i="19"/>
  <c r="L691" i="19"/>
  <c r="M691" i="19"/>
  <c r="N691" i="19"/>
  <c r="O691" i="19"/>
  <c r="X691" i="19"/>
  <c r="G692" i="19"/>
  <c r="H692" i="19"/>
  <c r="I692" i="19"/>
  <c r="J692" i="19"/>
  <c r="L692" i="19"/>
  <c r="M692" i="19"/>
  <c r="N692" i="19"/>
  <c r="O692" i="19"/>
  <c r="X692" i="19"/>
  <c r="G693" i="19"/>
  <c r="H693" i="19"/>
  <c r="I693" i="19"/>
  <c r="J693" i="19"/>
  <c r="L693" i="19"/>
  <c r="M693" i="19"/>
  <c r="N693" i="19"/>
  <c r="O693" i="19"/>
  <c r="X693" i="19"/>
  <c r="G694" i="19"/>
  <c r="H694" i="19"/>
  <c r="I694" i="19"/>
  <c r="J694" i="19"/>
  <c r="L694" i="19"/>
  <c r="M694" i="19"/>
  <c r="N694" i="19"/>
  <c r="O694" i="19"/>
  <c r="X694" i="19"/>
  <c r="G695" i="19"/>
  <c r="H695" i="19"/>
  <c r="I695" i="19"/>
  <c r="J695" i="19"/>
  <c r="L695" i="19"/>
  <c r="M695" i="19"/>
  <c r="N695" i="19"/>
  <c r="O695" i="19"/>
  <c r="X695" i="19"/>
  <c r="G696" i="19"/>
  <c r="H696" i="19"/>
  <c r="I696" i="19"/>
  <c r="J696" i="19"/>
  <c r="L696" i="19"/>
  <c r="M696" i="19"/>
  <c r="N696" i="19"/>
  <c r="O696" i="19"/>
  <c r="X696" i="19"/>
  <c r="G697" i="19"/>
  <c r="H697" i="19"/>
  <c r="I697" i="19"/>
  <c r="J697" i="19"/>
  <c r="L697" i="19"/>
  <c r="M697" i="19"/>
  <c r="N697" i="19"/>
  <c r="O697" i="19"/>
  <c r="X697" i="19"/>
  <c r="G698" i="19"/>
  <c r="H698" i="19"/>
  <c r="I698" i="19"/>
  <c r="J698" i="19"/>
  <c r="L698" i="19"/>
  <c r="M698" i="19"/>
  <c r="N698" i="19"/>
  <c r="O698" i="19"/>
  <c r="X698" i="19"/>
  <c r="G699" i="19"/>
  <c r="H699" i="19"/>
  <c r="I699" i="19"/>
  <c r="J699" i="19"/>
  <c r="L699" i="19"/>
  <c r="M699" i="19"/>
  <c r="N699" i="19"/>
  <c r="O699" i="19"/>
  <c r="X699" i="19"/>
  <c r="G700" i="19"/>
  <c r="H700" i="19"/>
  <c r="I700" i="19"/>
  <c r="J700" i="19"/>
  <c r="L700" i="19"/>
  <c r="M700" i="19"/>
  <c r="N700" i="19"/>
  <c r="O700" i="19"/>
  <c r="X700" i="19"/>
  <c r="G701" i="19"/>
  <c r="H701" i="19"/>
  <c r="I701" i="19"/>
  <c r="J701" i="19"/>
  <c r="L701" i="19"/>
  <c r="M701" i="19"/>
  <c r="N701" i="19"/>
  <c r="O701" i="19"/>
  <c r="X701" i="19"/>
  <c r="G702" i="19"/>
  <c r="H702" i="19"/>
  <c r="I702" i="19"/>
  <c r="J702" i="19"/>
  <c r="L702" i="19"/>
  <c r="M702" i="19"/>
  <c r="N702" i="19"/>
  <c r="O702" i="19"/>
  <c r="X702" i="19"/>
  <c r="G703" i="19"/>
  <c r="H703" i="19"/>
  <c r="I703" i="19"/>
  <c r="J703" i="19"/>
  <c r="L703" i="19"/>
  <c r="M703" i="19"/>
  <c r="N703" i="19"/>
  <c r="O703" i="19"/>
  <c r="X703" i="19"/>
  <c r="G704" i="19"/>
  <c r="H704" i="19"/>
  <c r="I704" i="19"/>
  <c r="J704" i="19"/>
  <c r="L704" i="19"/>
  <c r="M704" i="19"/>
  <c r="N704" i="19"/>
  <c r="O704" i="19"/>
  <c r="X704" i="19"/>
  <c r="G705" i="19"/>
  <c r="H705" i="19"/>
  <c r="I705" i="19"/>
  <c r="J705" i="19"/>
  <c r="L705" i="19"/>
  <c r="M705" i="19"/>
  <c r="N705" i="19"/>
  <c r="O705" i="19"/>
  <c r="X705" i="19"/>
  <c r="G706" i="19"/>
  <c r="H706" i="19"/>
  <c r="I706" i="19"/>
  <c r="J706" i="19"/>
  <c r="L706" i="19"/>
  <c r="M706" i="19"/>
  <c r="N706" i="19"/>
  <c r="O706" i="19"/>
  <c r="X706" i="19"/>
  <c r="G707" i="19"/>
  <c r="H707" i="19"/>
  <c r="I707" i="19"/>
  <c r="J707" i="19"/>
  <c r="L707" i="19"/>
  <c r="M707" i="19"/>
  <c r="N707" i="19"/>
  <c r="O707" i="19"/>
  <c r="X707" i="19"/>
  <c r="G708" i="19"/>
  <c r="H708" i="19"/>
  <c r="I708" i="19"/>
  <c r="J708" i="19"/>
  <c r="L708" i="19"/>
  <c r="M708" i="19"/>
  <c r="N708" i="19"/>
  <c r="O708" i="19"/>
  <c r="X708" i="19"/>
  <c r="G709" i="19"/>
  <c r="H709" i="19"/>
  <c r="I709" i="19"/>
  <c r="J709" i="19"/>
  <c r="L709" i="19"/>
  <c r="M709" i="19"/>
  <c r="N709" i="19"/>
  <c r="O709" i="19"/>
  <c r="X709" i="19"/>
  <c r="G710" i="19"/>
  <c r="H710" i="19"/>
  <c r="I710" i="19"/>
  <c r="J710" i="19"/>
  <c r="L710" i="19"/>
  <c r="M710" i="19"/>
  <c r="N710" i="19"/>
  <c r="O710" i="19"/>
  <c r="X710" i="19"/>
  <c r="G711" i="19"/>
  <c r="H711" i="19"/>
  <c r="I711" i="19"/>
  <c r="J711" i="19"/>
  <c r="L711" i="19"/>
  <c r="M711" i="19"/>
  <c r="N711" i="19"/>
  <c r="O711" i="19"/>
  <c r="X711" i="19"/>
  <c r="G712" i="19"/>
  <c r="H712" i="19"/>
  <c r="I712" i="19"/>
  <c r="J712" i="19"/>
  <c r="L712" i="19"/>
  <c r="M712" i="19"/>
  <c r="N712" i="19"/>
  <c r="O712" i="19"/>
  <c r="X712" i="19"/>
  <c r="G713" i="19"/>
  <c r="H713" i="19"/>
  <c r="I713" i="19"/>
  <c r="J713" i="19"/>
  <c r="L713" i="19"/>
  <c r="M713" i="19"/>
  <c r="N713" i="19"/>
  <c r="O713" i="19"/>
  <c r="X713" i="19"/>
  <c r="G714" i="19"/>
  <c r="H714" i="19"/>
  <c r="I714" i="19"/>
  <c r="J714" i="19"/>
  <c r="L714" i="19"/>
  <c r="M714" i="19"/>
  <c r="N714" i="19"/>
  <c r="O714" i="19"/>
  <c r="X714" i="19"/>
  <c r="G715" i="19"/>
  <c r="H715" i="19"/>
  <c r="I715" i="19"/>
  <c r="J715" i="19"/>
  <c r="L715" i="19"/>
  <c r="M715" i="19"/>
  <c r="N715" i="19"/>
  <c r="O715" i="19"/>
  <c r="X715" i="19"/>
  <c r="G716" i="19"/>
  <c r="H716" i="19"/>
  <c r="I716" i="19"/>
  <c r="J716" i="19"/>
  <c r="L716" i="19"/>
  <c r="M716" i="19"/>
  <c r="N716" i="19"/>
  <c r="O716" i="19"/>
  <c r="X716" i="19"/>
  <c r="G717" i="19"/>
  <c r="H717" i="19"/>
  <c r="I717" i="19"/>
  <c r="J717" i="19"/>
  <c r="L717" i="19"/>
  <c r="M717" i="19"/>
  <c r="N717" i="19"/>
  <c r="O717" i="19"/>
  <c r="X717" i="19"/>
  <c r="G718" i="19"/>
  <c r="H718" i="19"/>
  <c r="I718" i="19"/>
  <c r="J718" i="19"/>
  <c r="L718" i="19"/>
  <c r="M718" i="19"/>
  <c r="N718" i="19"/>
  <c r="O718" i="19"/>
  <c r="X718" i="19"/>
  <c r="G719" i="19"/>
  <c r="H719" i="19"/>
  <c r="I719" i="19"/>
  <c r="J719" i="19"/>
  <c r="L719" i="19"/>
  <c r="M719" i="19"/>
  <c r="N719" i="19"/>
  <c r="O719" i="19"/>
  <c r="X719" i="19"/>
  <c r="G720" i="19"/>
  <c r="H720" i="19"/>
  <c r="I720" i="19"/>
  <c r="J720" i="19"/>
  <c r="L720" i="19"/>
  <c r="M720" i="19"/>
  <c r="N720" i="19"/>
  <c r="O720" i="19"/>
  <c r="X720" i="19"/>
  <c r="G721" i="19"/>
  <c r="H721" i="19"/>
  <c r="I721" i="19"/>
  <c r="J721" i="19"/>
  <c r="L721" i="19"/>
  <c r="M721" i="19"/>
  <c r="N721" i="19"/>
  <c r="O721" i="19"/>
  <c r="X721" i="19"/>
  <c r="G722" i="19"/>
  <c r="H722" i="19"/>
  <c r="I722" i="19"/>
  <c r="J722" i="19"/>
  <c r="L722" i="19"/>
  <c r="M722" i="19"/>
  <c r="N722" i="19"/>
  <c r="O722" i="19"/>
  <c r="X722" i="19"/>
  <c r="G723" i="19"/>
  <c r="H723" i="19"/>
  <c r="I723" i="19"/>
  <c r="J723" i="19"/>
  <c r="L723" i="19"/>
  <c r="M723" i="19"/>
  <c r="N723" i="19"/>
  <c r="O723" i="19"/>
  <c r="X723" i="19"/>
  <c r="G724" i="19"/>
  <c r="H724" i="19"/>
  <c r="I724" i="19"/>
  <c r="J724" i="19"/>
  <c r="L724" i="19"/>
  <c r="M724" i="19"/>
  <c r="N724" i="19"/>
  <c r="O724" i="19"/>
  <c r="X724" i="19"/>
  <c r="G725" i="19"/>
  <c r="H725" i="19"/>
  <c r="I725" i="19"/>
  <c r="J725" i="19"/>
  <c r="L725" i="19"/>
  <c r="M725" i="19"/>
  <c r="N725" i="19"/>
  <c r="O725" i="19"/>
  <c r="X725" i="19"/>
  <c r="G726" i="19"/>
  <c r="H726" i="19"/>
  <c r="I726" i="19"/>
  <c r="J726" i="19"/>
  <c r="L726" i="19"/>
  <c r="M726" i="19"/>
  <c r="N726" i="19"/>
  <c r="O726" i="19"/>
  <c r="X726" i="19"/>
  <c r="G727" i="19"/>
  <c r="H727" i="19"/>
  <c r="I727" i="19"/>
  <c r="J727" i="19"/>
  <c r="L727" i="19"/>
  <c r="M727" i="19"/>
  <c r="N727" i="19"/>
  <c r="O727" i="19"/>
  <c r="X727" i="19"/>
  <c r="G728" i="19"/>
  <c r="H728" i="19"/>
  <c r="I728" i="19"/>
  <c r="J728" i="19"/>
  <c r="L728" i="19"/>
  <c r="M728" i="19"/>
  <c r="N728" i="19"/>
  <c r="O728" i="19"/>
  <c r="X728" i="19"/>
  <c r="G729" i="19"/>
  <c r="H729" i="19"/>
  <c r="I729" i="19"/>
  <c r="J729" i="19"/>
  <c r="L729" i="19"/>
  <c r="M729" i="19"/>
  <c r="N729" i="19"/>
  <c r="O729" i="19"/>
  <c r="X729" i="19"/>
  <c r="G730" i="19"/>
  <c r="H730" i="19"/>
  <c r="I730" i="19"/>
  <c r="J730" i="19"/>
  <c r="L730" i="19"/>
  <c r="M730" i="19"/>
  <c r="N730" i="19"/>
  <c r="O730" i="19"/>
  <c r="X730" i="19"/>
  <c r="G731" i="19"/>
  <c r="H731" i="19"/>
  <c r="I731" i="19"/>
  <c r="J731" i="19"/>
  <c r="L731" i="19"/>
  <c r="M731" i="19"/>
  <c r="N731" i="19"/>
  <c r="O731" i="19"/>
  <c r="X731" i="19"/>
  <c r="G732" i="19"/>
  <c r="H732" i="19"/>
  <c r="I732" i="19"/>
  <c r="J732" i="19"/>
  <c r="L732" i="19"/>
  <c r="M732" i="19"/>
  <c r="N732" i="19"/>
  <c r="O732" i="19"/>
  <c r="X732" i="19"/>
  <c r="G733" i="19"/>
  <c r="H733" i="19"/>
  <c r="I733" i="19"/>
  <c r="J733" i="19"/>
  <c r="L733" i="19"/>
  <c r="M733" i="19"/>
  <c r="N733" i="19"/>
  <c r="O733" i="19"/>
  <c r="X733" i="19"/>
  <c r="G734" i="19"/>
  <c r="H734" i="19"/>
  <c r="I734" i="19"/>
  <c r="J734" i="19"/>
  <c r="L734" i="19"/>
  <c r="M734" i="19"/>
  <c r="N734" i="19"/>
  <c r="O734" i="19"/>
  <c r="X734" i="19"/>
  <c r="G735" i="19"/>
  <c r="H735" i="19"/>
  <c r="I735" i="19"/>
  <c r="J735" i="19"/>
  <c r="L735" i="19"/>
  <c r="M735" i="19"/>
  <c r="N735" i="19"/>
  <c r="O735" i="19"/>
  <c r="X735" i="19"/>
  <c r="G736" i="19"/>
  <c r="H736" i="19"/>
  <c r="I736" i="19"/>
  <c r="J736" i="19"/>
  <c r="L736" i="19"/>
  <c r="M736" i="19"/>
  <c r="N736" i="19"/>
  <c r="O736" i="19"/>
  <c r="X736" i="19"/>
  <c r="G737" i="19"/>
  <c r="H737" i="19"/>
  <c r="I737" i="19"/>
  <c r="J737" i="19"/>
  <c r="L737" i="19"/>
  <c r="M737" i="19"/>
  <c r="N737" i="19"/>
  <c r="O737" i="19"/>
  <c r="X737" i="19"/>
  <c r="G738" i="19"/>
  <c r="H738" i="19"/>
  <c r="I738" i="19"/>
  <c r="J738" i="19"/>
  <c r="L738" i="19"/>
  <c r="M738" i="19"/>
  <c r="N738" i="19"/>
  <c r="O738" i="19"/>
  <c r="X738" i="19"/>
  <c r="G739" i="19"/>
  <c r="H739" i="19"/>
  <c r="I739" i="19"/>
  <c r="J739" i="19"/>
  <c r="L739" i="19"/>
  <c r="M739" i="19"/>
  <c r="N739" i="19"/>
  <c r="O739" i="19"/>
  <c r="X739" i="19"/>
  <c r="G740" i="19"/>
  <c r="H740" i="19"/>
  <c r="I740" i="19"/>
  <c r="J740" i="19"/>
  <c r="L740" i="19"/>
  <c r="M740" i="19"/>
  <c r="N740" i="19"/>
  <c r="O740" i="19"/>
  <c r="X740" i="19"/>
  <c r="G741" i="19"/>
  <c r="H741" i="19"/>
  <c r="I741" i="19"/>
  <c r="J741" i="19"/>
  <c r="L741" i="19"/>
  <c r="M741" i="19"/>
  <c r="N741" i="19"/>
  <c r="O741" i="19"/>
  <c r="X741" i="19"/>
  <c r="G742" i="19"/>
  <c r="H742" i="19"/>
  <c r="I742" i="19"/>
  <c r="J742" i="19"/>
  <c r="L742" i="19"/>
  <c r="M742" i="19"/>
  <c r="N742" i="19"/>
  <c r="O742" i="19"/>
  <c r="X742" i="19"/>
  <c r="G743" i="19"/>
  <c r="H743" i="19"/>
  <c r="I743" i="19"/>
  <c r="J743" i="19"/>
  <c r="L743" i="19"/>
  <c r="M743" i="19"/>
  <c r="N743" i="19"/>
  <c r="O743" i="19"/>
  <c r="X743" i="19"/>
  <c r="G744" i="19"/>
  <c r="H744" i="19"/>
  <c r="I744" i="19"/>
  <c r="J744" i="19"/>
  <c r="L744" i="19"/>
  <c r="M744" i="19"/>
  <c r="N744" i="19"/>
  <c r="O744" i="19"/>
  <c r="X744" i="19"/>
  <c r="G745" i="19"/>
  <c r="H745" i="19"/>
  <c r="I745" i="19"/>
  <c r="J745" i="19"/>
  <c r="L745" i="19"/>
  <c r="M745" i="19"/>
  <c r="N745" i="19"/>
  <c r="O745" i="19"/>
  <c r="X745" i="19"/>
  <c r="G746" i="19"/>
  <c r="H746" i="19"/>
  <c r="I746" i="19"/>
  <c r="J746" i="19"/>
  <c r="L746" i="19"/>
  <c r="M746" i="19"/>
  <c r="N746" i="19"/>
  <c r="O746" i="19"/>
  <c r="X746" i="19"/>
  <c r="G747" i="19"/>
  <c r="H747" i="19"/>
  <c r="I747" i="19"/>
  <c r="J747" i="19"/>
  <c r="L747" i="19"/>
  <c r="M747" i="19"/>
  <c r="N747" i="19"/>
  <c r="O747" i="19"/>
  <c r="X747" i="19"/>
  <c r="G748" i="19"/>
  <c r="H748" i="19"/>
  <c r="I748" i="19"/>
  <c r="J748" i="19"/>
  <c r="L748" i="19"/>
  <c r="M748" i="19"/>
  <c r="N748" i="19"/>
  <c r="O748" i="19"/>
  <c r="X748" i="19"/>
  <c r="G749" i="19"/>
  <c r="H749" i="19"/>
  <c r="I749" i="19"/>
  <c r="J749" i="19"/>
  <c r="L749" i="19"/>
  <c r="M749" i="19"/>
  <c r="N749" i="19"/>
  <c r="O749" i="19"/>
  <c r="X749" i="19"/>
  <c r="G750" i="19"/>
  <c r="H750" i="19"/>
  <c r="I750" i="19"/>
  <c r="J750" i="19"/>
  <c r="L750" i="19"/>
  <c r="M750" i="19"/>
  <c r="N750" i="19"/>
  <c r="O750" i="19"/>
  <c r="X750" i="19"/>
  <c r="G751" i="19"/>
  <c r="H751" i="19"/>
  <c r="I751" i="19"/>
  <c r="J751" i="19"/>
  <c r="L751" i="19"/>
  <c r="M751" i="19"/>
  <c r="N751" i="19"/>
  <c r="O751" i="19"/>
  <c r="X751" i="19"/>
  <c r="G752" i="19"/>
  <c r="H752" i="19"/>
  <c r="I752" i="19"/>
  <c r="J752" i="19"/>
  <c r="L752" i="19"/>
  <c r="M752" i="19"/>
  <c r="N752" i="19"/>
  <c r="O752" i="19"/>
  <c r="X752" i="19"/>
  <c r="G753" i="19"/>
  <c r="H753" i="19"/>
  <c r="I753" i="19"/>
  <c r="J753" i="19"/>
  <c r="L753" i="19"/>
  <c r="M753" i="19"/>
  <c r="N753" i="19"/>
  <c r="O753" i="19"/>
  <c r="X753" i="19"/>
  <c r="G754" i="19"/>
  <c r="H754" i="19"/>
  <c r="I754" i="19"/>
  <c r="J754" i="19"/>
  <c r="L754" i="19"/>
  <c r="M754" i="19"/>
  <c r="N754" i="19"/>
  <c r="O754" i="19"/>
  <c r="X754" i="19"/>
  <c r="G755" i="19"/>
  <c r="H755" i="19"/>
  <c r="I755" i="19"/>
  <c r="J755" i="19"/>
  <c r="L755" i="19"/>
  <c r="M755" i="19"/>
  <c r="N755" i="19"/>
  <c r="O755" i="19"/>
  <c r="X755" i="19"/>
  <c r="G756" i="19"/>
  <c r="H756" i="19"/>
  <c r="I756" i="19"/>
  <c r="J756" i="19"/>
  <c r="L756" i="19"/>
  <c r="M756" i="19"/>
  <c r="N756" i="19"/>
  <c r="O756" i="19"/>
  <c r="X756" i="19"/>
  <c r="G757" i="19"/>
  <c r="H757" i="19"/>
  <c r="I757" i="19"/>
  <c r="J757" i="19"/>
  <c r="L757" i="19"/>
  <c r="M757" i="19"/>
  <c r="N757" i="19"/>
  <c r="O757" i="19"/>
  <c r="X757" i="19"/>
  <c r="G758" i="19"/>
  <c r="H758" i="19"/>
  <c r="I758" i="19"/>
  <c r="J758" i="19"/>
  <c r="L758" i="19"/>
  <c r="M758" i="19"/>
  <c r="N758" i="19"/>
  <c r="O758" i="19"/>
  <c r="X758" i="19"/>
  <c r="G759" i="19"/>
  <c r="H759" i="19"/>
  <c r="I759" i="19"/>
  <c r="J759" i="19"/>
  <c r="L759" i="19"/>
  <c r="M759" i="19"/>
  <c r="N759" i="19"/>
  <c r="O759" i="19"/>
  <c r="X759" i="19"/>
  <c r="G760" i="19"/>
  <c r="H760" i="19"/>
  <c r="I760" i="19"/>
  <c r="J760" i="19"/>
  <c r="L760" i="19"/>
  <c r="M760" i="19"/>
  <c r="N760" i="19"/>
  <c r="O760" i="19"/>
  <c r="X760" i="19"/>
  <c r="G761" i="19"/>
  <c r="H761" i="19"/>
  <c r="I761" i="19"/>
  <c r="J761" i="19"/>
  <c r="L761" i="19"/>
  <c r="M761" i="19"/>
  <c r="N761" i="19"/>
  <c r="O761" i="19"/>
  <c r="X761" i="19"/>
  <c r="G762" i="19"/>
  <c r="H762" i="19"/>
  <c r="I762" i="19"/>
  <c r="J762" i="19"/>
  <c r="L762" i="19"/>
  <c r="M762" i="19"/>
  <c r="N762" i="19"/>
  <c r="O762" i="19"/>
  <c r="X762" i="19"/>
  <c r="G763" i="19"/>
  <c r="H763" i="19"/>
  <c r="I763" i="19"/>
  <c r="J763" i="19"/>
  <c r="L763" i="19"/>
  <c r="M763" i="19"/>
  <c r="N763" i="19"/>
  <c r="O763" i="19"/>
  <c r="X763" i="19"/>
  <c r="G764" i="19"/>
  <c r="H764" i="19"/>
  <c r="I764" i="19"/>
  <c r="J764" i="19"/>
  <c r="L764" i="19"/>
  <c r="M764" i="19"/>
  <c r="N764" i="19"/>
  <c r="O764" i="19"/>
  <c r="X764" i="19"/>
  <c r="G765" i="19"/>
  <c r="H765" i="19"/>
  <c r="I765" i="19"/>
  <c r="J765" i="19"/>
  <c r="L765" i="19"/>
  <c r="M765" i="19"/>
  <c r="N765" i="19"/>
  <c r="O765" i="19"/>
  <c r="X765" i="19"/>
  <c r="G766" i="19"/>
  <c r="H766" i="19"/>
  <c r="I766" i="19"/>
  <c r="J766" i="19"/>
  <c r="L766" i="19"/>
  <c r="M766" i="19"/>
  <c r="N766" i="19"/>
  <c r="O766" i="19"/>
  <c r="X766" i="19"/>
  <c r="G767" i="19"/>
  <c r="H767" i="19"/>
  <c r="I767" i="19"/>
  <c r="J767" i="19"/>
  <c r="L767" i="19"/>
  <c r="M767" i="19"/>
  <c r="N767" i="19"/>
  <c r="O767" i="19"/>
  <c r="X767" i="19"/>
  <c r="G768" i="19"/>
  <c r="H768" i="19"/>
  <c r="I768" i="19"/>
  <c r="J768" i="19"/>
  <c r="L768" i="19"/>
  <c r="M768" i="19"/>
  <c r="N768" i="19"/>
  <c r="O768" i="19"/>
  <c r="X768" i="19"/>
  <c r="G769" i="19"/>
  <c r="H769" i="19"/>
  <c r="I769" i="19"/>
  <c r="J769" i="19"/>
  <c r="L769" i="19"/>
  <c r="M769" i="19"/>
  <c r="N769" i="19"/>
  <c r="O769" i="19"/>
  <c r="X769" i="19"/>
  <c r="G770" i="19"/>
  <c r="H770" i="19"/>
  <c r="I770" i="19"/>
  <c r="J770" i="19"/>
  <c r="L770" i="19"/>
  <c r="M770" i="19"/>
  <c r="N770" i="19"/>
  <c r="O770" i="19"/>
  <c r="X770" i="19"/>
  <c r="G771" i="19"/>
  <c r="H771" i="19"/>
  <c r="I771" i="19"/>
  <c r="J771" i="19"/>
  <c r="L771" i="19"/>
  <c r="M771" i="19"/>
  <c r="N771" i="19"/>
  <c r="O771" i="19"/>
  <c r="X771" i="19"/>
  <c r="G772" i="19"/>
  <c r="H772" i="19"/>
  <c r="I772" i="19"/>
  <c r="J772" i="19"/>
  <c r="L772" i="19"/>
  <c r="M772" i="19"/>
  <c r="N772" i="19"/>
  <c r="O772" i="19"/>
  <c r="X772" i="19"/>
  <c r="G773" i="19"/>
  <c r="H773" i="19"/>
  <c r="I773" i="19"/>
  <c r="J773" i="19"/>
  <c r="L773" i="19"/>
  <c r="M773" i="19"/>
  <c r="N773" i="19"/>
  <c r="O773" i="19"/>
  <c r="X773" i="19"/>
  <c r="G774" i="19"/>
  <c r="H774" i="19"/>
  <c r="I774" i="19"/>
  <c r="J774" i="19"/>
  <c r="L774" i="19"/>
  <c r="M774" i="19"/>
  <c r="N774" i="19"/>
  <c r="O774" i="19"/>
  <c r="X774" i="19"/>
  <c r="G775" i="19"/>
  <c r="H775" i="19"/>
  <c r="I775" i="19"/>
  <c r="J775" i="19"/>
  <c r="L775" i="19"/>
  <c r="M775" i="19"/>
  <c r="N775" i="19"/>
  <c r="O775" i="19"/>
  <c r="X775" i="19"/>
  <c r="G776" i="19"/>
  <c r="H776" i="19"/>
  <c r="I776" i="19"/>
  <c r="J776" i="19"/>
  <c r="L776" i="19"/>
  <c r="M776" i="19"/>
  <c r="N776" i="19"/>
  <c r="O776" i="19"/>
  <c r="X776" i="19"/>
  <c r="G777" i="19"/>
  <c r="H777" i="19"/>
  <c r="I777" i="19"/>
  <c r="J777" i="19"/>
  <c r="L777" i="19"/>
  <c r="M777" i="19"/>
  <c r="N777" i="19"/>
  <c r="O777" i="19"/>
  <c r="X777" i="19"/>
  <c r="G778" i="19"/>
  <c r="H778" i="19"/>
  <c r="I778" i="19"/>
  <c r="J778" i="19"/>
  <c r="L778" i="19"/>
  <c r="M778" i="19"/>
  <c r="N778" i="19"/>
  <c r="O778" i="19"/>
  <c r="X778" i="19"/>
  <c r="G779" i="19"/>
  <c r="H779" i="19"/>
  <c r="I779" i="19"/>
  <c r="J779" i="19"/>
  <c r="L779" i="19"/>
  <c r="M779" i="19"/>
  <c r="N779" i="19"/>
  <c r="O779" i="19"/>
  <c r="X779" i="19"/>
  <c r="G780" i="19"/>
  <c r="H780" i="19"/>
  <c r="I780" i="19"/>
  <c r="J780" i="19"/>
  <c r="L780" i="19"/>
  <c r="M780" i="19"/>
  <c r="N780" i="19"/>
  <c r="O780" i="19"/>
  <c r="X780" i="19"/>
  <c r="G781" i="19"/>
  <c r="H781" i="19"/>
  <c r="I781" i="19"/>
  <c r="J781" i="19"/>
  <c r="L781" i="19"/>
  <c r="M781" i="19"/>
  <c r="N781" i="19"/>
  <c r="O781" i="19"/>
  <c r="X781" i="19"/>
  <c r="G782" i="19"/>
  <c r="H782" i="19"/>
  <c r="I782" i="19"/>
  <c r="J782" i="19"/>
  <c r="L782" i="19"/>
  <c r="M782" i="19"/>
  <c r="N782" i="19"/>
  <c r="O782" i="19"/>
  <c r="X782" i="19"/>
  <c r="G783" i="19"/>
  <c r="H783" i="19"/>
  <c r="I783" i="19"/>
  <c r="J783" i="19"/>
  <c r="L783" i="19"/>
  <c r="M783" i="19"/>
  <c r="N783" i="19"/>
  <c r="O783" i="19"/>
  <c r="X783" i="19"/>
  <c r="G784" i="19"/>
  <c r="H784" i="19"/>
  <c r="I784" i="19"/>
  <c r="J784" i="19"/>
  <c r="L784" i="19"/>
  <c r="M784" i="19"/>
  <c r="N784" i="19"/>
  <c r="O784" i="19"/>
  <c r="X784" i="19"/>
  <c r="G785" i="19"/>
  <c r="H785" i="19"/>
  <c r="I785" i="19"/>
  <c r="J785" i="19"/>
  <c r="L785" i="19"/>
  <c r="M785" i="19"/>
  <c r="N785" i="19"/>
  <c r="O785" i="19"/>
  <c r="X785" i="19"/>
  <c r="G786" i="19"/>
  <c r="H786" i="19"/>
  <c r="I786" i="19"/>
  <c r="J786" i="19"/>
  <c r="L786" i="19"/>
  <c r="M786" i="19"/>
  <c r="N786" i="19"/>
  <c r="O786" i="19"/>
  <c r="X786" i="19"/>
  <c r="G787" i="19"/>
  <c r="H787" i="19"/>
  <c r="I787" i="19"/>
  <c r="J787" i="19"/>
  <c r="L787" i="19"/>
  <c r="M787" i="19"/>
  <c r="N787" i="19"/>
  <c r="O787" i="19"/>
  <c r="X787" i="19"/>
  <c r="G788" i="19"/>
  <c r="H788" i="19"/>
  <c r="I788" i="19"/>
  <c r="J788" i="19"/>
  <c r="L788" i="19"/>
  <c r="M788" i="19"/>
  <c r="N788" i="19"/>
  <c r="O788" i="19"/>
  <c r="X788" i="19"/>
  <c r="G789" i="19"/>
  <c r="H789" i="19"/>
  <c r="I789" i="19"/>
  <c r="J789" i="19"/>
  <c r="L789" i="19"/>
  <c r="M789" i="19"/>
  <c r="N789" i="19"/>
  <c r="O789" i="19"/>
  <c r="X789" i="19"/>
  <c r="G790" i="19"/>
  <c r="H790" i="19"/>
  <c r="I790" i="19"/>
  <c r="J790" i="19"/>
  <c r="L790" i="19"/>
  <c r="M790" i="19"/>
  <c r="N790" i="19"/>
  <c r="O790" i="19"/>
  <c r="X790" i="19"/>
  <c r="G791" i="19"/>
  <c r="H791" i="19"/>
  <c r="I791" i="19"/>
  <c r="J791" i="19"/>
  <c r="L791" i="19"/>
  <c r="M791" i="19"/>
  <c r="N791" i="19"/>
  <c r="O791" i="19"/>
  <c r="X791" i="19"/>
  <c r="G792" i="19"/>
  <c r="H792" i="19"/>
  <c r="I792" i="19"/>
  <c r="J792" i="19"/>
  <c r="L792" i="19"/>
  <c r="M792" i="19"/>
  <c r="N792" i="19"/>
  <c r="O792" i="19"/>
  <c r="X792" i="19"/>
  <c r="G793" i="19"/>
  <c r="H793" i="19"/>
  <c r="I793" i="19"/>
  <c r="J793" i="19"/>
  <c r="L793" i="19"/>
  <c r="M793" i="19"/>
  <c r="N793" i="19"/>
  <c r="O793" i="19"/>
  <c r="X793" i="19"/>
  <c r="G794" i="19"/>
  <c r="H794" i="19"/>
  <c r="I794" i="19"/>
  <c r="J794" i="19"/>
  <c r="L794" i="19"/>
  <c r="M794" i="19"/>
  <c r="N794" i="19"/>
  <c r="O794" i="19"/>
  <c r="X794" i="19"/>
  <c r="G795" i="19"/>
  <c r="H795" i="19"/>
  <c r="I795" i="19"/>
  <c r="J795" i="19"/>
  <c r="L795" i="19"/>
  <c r="M795" i="19"/>
  <c r="N795" i="19"/>
  <c r="O795" i="19"/>
  <c r="X795" i="19"/>
  <c r="G796" i="19"/>
  <c r="H796" i="19"/>
  <c r="I796" i="19"/>
  <c r="J796" i="19"/>
  <c r="L796" i="19"/>
  <c r="M796" i="19"/>
  <c r="N796" i="19"/>
  <c r="O796" i="19"/>
  <c r="X796" i="19"/>
  <c r="G797" i="19"/>
  <c r="H797" i="19"/>
  <c r="I797" i="19"/>
  <c r="J797" i="19"/>
  <c r="L797" i="19"/>
  <c r="M797" i="19"/>
  <c r="N797" i="19"/>
  <c r="O797" i="19"/>
  <c r="X797" i="19"/>
  <c r="G798" i="19"/>
  <c r="H798" i="19"/>
  <c r="I798" i="19"/>
  <c r="J798" i="19"/>
  <c r="L798" i="19"/>
  <c r="M798" i="19"/>
  <c r="N798" i="19"/>
  <c r="O798" i="19"/>
  <c r="X798" i="19"/>
  <c r="G799" i="19"/>
  <c r="H799" i="19"/>
  <c r="I799" i="19"/>
  <c r="J799" i="19"/>
  <c r="L799" i="19"/>
  <c r="M799" i="19"/>
  <c r="N799" i="19"/>
  <c r="O799" i="19"/>
  <c r="X799" i="19"/>
  <c r="G800" i="19"/>
  <c r="H800" i="19"/>
  <c r="I800" i="19"/>
  <c r="J800" i="19"/>
  <c r="L800" i="19"/>
  <c r="M800" i="19"/>
  <c r="N800" i="19"/>
  <c r="O800" i="19"/>
  <c r="X800" i="19"/>
  <c r="G801" i="19"/>
  <c r="H801" i="19"/>
  <c r="I801" i="19"/>
  <c r="J801" i="19"/>
  <c r="L801" i="19"/>
  <c r="M801" i="19"/>
  <c r="N801" i="19"/>
  <c r="O801" i="19"/>
  <c r="X801" i="19"/>
  <c r="G802" i="19"/>
  <c r="H802" i="19"/>
  <c r="I802" i="19"/>
  <c r="J802" i="19"/>
  <c r="L802" i="19"/>
  <c r="M802" i="19"/>
  <c r="N802" i="19"/>
  <c r="O802" i="19"/>
  <c r="X802" i="19"/>
  <c r="G803" i="19"/>
  <c r="H803" i="19"/>
  <c r="I803" i="19"/>
  <c r="J803" i="19"/>
  <c r="L803" i="19"/>
  <c r="M803" i="19"/>
  <c r="N803" i="19"/>
  <c r="O803" i="19"/>
  <c r="X803" i="19"/>
  <c r="G804" i="19"/>
  <c r="H804" i="19"/>
  <c r="I804" i="19"/>
  <c r="J804" i="19"/>
  <c r="L804" i="19"/>
  <c r="M804" i="19"/>
  <c r="N804" i="19"/>
  <c r="O804" i="19"/>
  <c r="X804" i="19"/>
  <c r="G805" i="19"/>
  <c r="H805" i="19"/>
  <c r="I805" i="19"/>
  <c r="J805" i="19"/>
  <c r="L805" i="19"/>
  <c r="M805" i="19"/>
  <c r="N805" i="19"/>
  <c r="O805" i="19"/>
  <c r="X805" i="19"/>
  <c r="G806" i="19"/>
  <c r="H806" i="19"/>
  <c r="I806" i="19"/>
  <c r="J806" i="19"/>
  <c r="L806" i="19"/>
  <c r="M806" i="19"/>
  <c r="N806" i="19"/>
  <c r="O806" i="19"/>
  <c r="X806" i="19"/>
  <c r="G807" i="19"/>
  <c r="H807" i="19"/>
  <c r="I807" i="19"/>
  <c r="J807" i="19"/>
  <c r="L807" i="19"/>
  <c r="M807" i="19"/>
  <c r="N807" i="19"/>
  <c r="O807" i="19"/>
  <c r="X807" i="19"/>
  <c r="G808" i="19"/>
  <c r="H808" i="19"/>
  <c r="I808" i="19"/>
  <c r="J808" i="19"/>
  <c r="L808" i="19"/>
  <c r="M808" i="19"/>
  <c r="N808" i="19"/>
  <c r="O808" i="19"/>
  <c r="X808" i="19"/>
  <c r="G809" i="19"/>
  <c r="H809" i="19"/>
  <c r="I809" i="19"/>
  <c r="J809" i="19"/>
  <c r="L809" i="19"/>
  <c r="M809" i="19"/>
  <c r="N809" i="19"/>
  <c r="O809" i="19"/>
  <c r="X809" i="19"/>
  <c r="G810" i="19"/>
  <c r="H810" i="19"/>
  <c r="I810" i="19"/>
  <c r="J810" i="19"/>
  <c r="L810" i="19"/>
  <c r="M810" i="19"/>
  <c r="N810" i="19"/>
  <c r="O810" i="19"/>
  <c r="X810" i="19"/>
  <c r="G811" i="19"/>
  <c r="H811" i="19"/>
  <c r="I811" i="19"/>
  <c r="J811" i="19"/>
  <c r="L811" i="19"/>
  <c r="M811" i="19"/>
  <c r="N811" i="19"/>
  <c r="O811" i="19"/>
  <c r="X811" i="19"/>
  <c r="G812" i="19"/>
  <c r="H812" i="19"/>
  <c r="I812" i="19"/>
  <c r="J812" i="19"/>
  <c r="L812" i="19"/>
  <c r="M812" i="19"/>
  <c r="N812" i="19"/>
  <c r="O812" i="19"/>
  <c r="X812" i="19"/>
  <c r="G813" i="19"/>
  <c r="H813" i="19"/>
  <c r="I813" i="19"/>
  <c r="J813" i="19"/>
  <c r="L813" i="19"/>
  <c r="M813" i="19"/>
  <c r="N813" i="19"/>
  <c r="O813" i="19"/>
  <c r="X813" i="19"/>
  <c r="G814" i="19"/>
  <c r="H814" i="19"/>
  <c r="I814" i="19"/>
  <c r="J814" i="19"/>
  <c r="L814" i="19"/>
  <c r="M814" i="19"/>
  <c r="N814" i="19"/>
  <c r="O814" i="19"/>
  <c r="X814" i="19"/>
  <c r="G815" i="19"/>
  <c r="H815" i="19"/>
  <c r="I815" i="19"/>
  <c r="J815" i="19"/>
  <c r="L815" i="19"/>
  <c r="M815" i="19"/>
  <c r="N815" i="19"/>
  <c r="O815" i="19"/>
  <c r="X815" i="19"/>
  <c r="G816" i="19"/>
  <c r="H816" i="19"/>
  <c r="I816" i="19"/>
  <c r="J816" i="19"/>
  <c r="L816" i="19"/>
  <c r="M816" i="19"/>
  <c r="N816" i="19"/>
  <c r="O816" i="19"/>
  <c r="X816" i="19"/>
  <c r="G817" i="19"/>
  <c r="H817" i="19"/>
  <c r="I817" i="19"/>
  <c r="J817" i="19"/>
  <c r="L817" i="19"/>
  <c r="M817" i="19"/>
  <c r="N817" i="19"/>
  <c r="O817" i="19"/>
  <c r="X817" i="19"/>
  <c r="G818" i="19"/>
  <c r="H818" i="19"/>
  <c r="I818" i="19"/>
  <c r="J818" i="19"/>
  <c r="L818" i="19"/>
  <c r="M818" i="19"/>
  <c r="N818" i="19"/>
  <c r="O818" i="19"/>
  <c r="X818" i="19"/>
  <c r="G819" i="19"/>
  <c r="H819" i="19"/>
  <c r="I819" i="19"/>
  <c r="J819" i="19"/>
  <c r="L819" i="19"/>
  <c r="M819" i="19"/>
  <c r="N819" i="19"/>
  <c r="O819" i="19"/>
  <c r="X819" i="19"/>
  <c r="G820" i="19"/>
  <c r="H820" i="19"/>
  <c r="I820" i="19"/>
  <c r="J820" i="19"/>
  <c r="L820" i="19"/>
  <c r="M820" i="19"/>
  <c r="N820" i="19"/>
  <c r="O820" i="19"/>
  <c r="X820" i="19"/>
  <c r="G821" i="19"/>
  <c r="H821" i="19"/>
  <c r="I821" i="19"/>
  <c r="J821" i="19"/>
  <c r="L821" i="19"/>
  <c r="M821" i="19"/>
  <c r="N821" i="19"/>
  <c r="O821" i="19"/>
  <c r="X821" i="19"/>
  <c r="G822" i="19"/>
  <c r="H822" i="19"/>
  <c r="I822" i="19"/>
  <c r="J822" i="19"/>
  <c r="L822" i="19"/>
  <c r="M822" i="19"/>
  <c r="N822" i="19"/>
  <c r="O822" i="19"/>
  <c r="X822" i="19"/>
  <c r="G823" i="19"/>
  <c r="H823" i="19"/>
  <c r="I823" i="19"/>
  <c r="J823" i="19"/>
  <c r="L823" i="19"/>
  <c r="M823" i="19"/>
  <c r="N823" i="19"/>
  <c r="O823" i="19"/>
  <c r="X823" i="19"/>
  <c r="G824" i="19"/>
  <c r="H824" i="19"/>
  <c r="I824" i="19"/>
  <c r="J824" i="19"/>
  <c r="L824" i="19"/>
  <c r="M824" i="19"/>
  <c r="N824" i="19"/>
  <c r="O824" i="19"/>
  <c r="X824" i="19"/>
  <c r="G825" i="19"/>
  <c r="H825" i="19"/>
  <c r="I825" i="19"/>
  <c r="J825" i="19"/>
  <c r="L825" i="19"/>
  <c r="M825" i="19"/>
  <c r="N825" i="19"/>
  <c r="O825" i="19"/>
  <c r="X825" i="19"/>
  <c r="G826" i="19"/>
  <c r="H826" i="19"/>
  <c r="I826" i="19"/>
  <c r="J826" i="19"/>
  <c r="L826" i="19"/>
  <c r="M826" i="19"/>
  <c r="N826" i="19"/>
  <c r="O826" i="19"/>
  <c r="X826" i="19"/>
  <c r="G827" i="19"/>
  <c r="H827" i="19"/>
  <c r="I827" i="19"/>
  <c r="J827" i="19"/>
  <c r="L827" i="19"/>
  <c r="M827" i="19"/>
  <c r="N827" i="19"/>
  <c r="O827" i="19"/>
  <c r="X827" i="19"/>
  <c r="G828" i="19"/>
  <c r="H828" i="19"/>
  <c r="I828" i="19"/>
  <c r="J828" i="19"/>
  <c r="L828" i="19"/>
  <c r="M828" i="19"/>
  <c r="N828" i="19"/>
  <c r="O828" i="19"/>
  <c r="X828" i="19"/>
  <c r="G829" i="19"/>
  <c r="H829" i="19"/>
  <c r="I829" i="19"/>
  <c r="J829" i="19"/>
  <c r="L829" i="19"/>
  <c r="M829" i="19"/>
  <c r="N829" i="19"/>
  <c r="O829" i="19"/>
  <c r="X829" i="19"/>
  <c r="G830" i="19"/>
  <c r="H830" i="19"/>
  <c r="I830" i="19"/>
  <c r="J830" i="19"/>
  <c r="L830" i="19"/>
  <c r="M830" i="19"/>
  <c r="N830" i="19"/>
  <c r="O830" i="19"/>
  <c r="X830" i="19"/>
  <c r="G831" i="19"/>
  <c r="H831" i="19"/>
  <c r="I831" i="19"/>
  <c r="J831" i="19"/>
  <c r="L831" i="19"/>
  <c r="M831" i="19"/>
  <c r="N831" i="19"/>
  <c r="O831" i="19"/>
  <c r="X831" i="19"/>
  <c r="G832" i="19"/>
  <c r="H832" i="19"/>
  <c r="I832" i="19"/>
  <c r="J832" i="19"/>
  <c r="L832" i="19"/>
  <c r="M832" i="19"/>
  <c r="N832" i="19"/>
  <c r="O832" i="19"/>
  <c r="X832" i="19"/>
  <c r="G833" i="19"/>
  <c r="H833" i="19"/>
  <c r="I833" i="19"/>
  <c r="J833" i="19"/>
  <c r="L833" i="19"/>
  <c r="M833" i="19"/>
  <c r="N833" i="19"/>
  <c r="O833" i="19"/>
  <c r="X833" i="19"/>
  <c r="G834" i="19"/>
  <c r="H834" i="19"/>
  <c r="I834" i="19"/>
  <c r="J834" i="19"/>
  <c r="L834" i="19"/>
  <c r="M834" i="19"/>
  <c r="N834" i="19"/>
  <c r="O834" i="19"/>
  <c r="X834" i="19"/>
  <c r="G835" i="19"/>
  <c r="H835" i="19"/>
  <c r="I835" i="19"/>
  <c r="J835" i="19"/>
  <c r="L835" i="19"/>
  <c r="M835" i="19"/>
  <c r="N835" i="19"/>
  <c r="O835" i="19"/>
  <c r="X835" i="19"/>
  <c r="G836" i="19"/>
  <c r="H836" i="19"/>
  <c r="I836" i="19"/>
  <c r="J836" i="19"/>
  <c r="L836" i="19"/>
  <c r="M836" i="19"/>
  <c r="N836" i="19"/>
  <c r="O836" i="19"/>
  <c r="X836" i="19"/>
  <c r="G837" i="19"/>
  <c r="H837" i="19"/>
  <c r="I837" i="19"/>
  <c r="J837" i="19"/>
  <c r="L837" i="19"/>
  <c r="M837" i="19"/>
  <c r="N837" i="19"/>
  <c r="O837" i="19"/>
  <c r="X837" i="19"/>
  <c r="G838" i="19"/>
  <c r="H838" i="19"/>
  <c r="I838" i="19"/>
  <c r="J838" i="19"/>
  <c r="L838" i="19"/>
  <c r="M838" i="19"/>
  <c r="N838" i="19"/>
  <c r="O838" i="19"/>
  <c r="X838" i="19"/>
  <c r="G839" i="19"/>
  <c r="H839" i="19"/>
  <c r="I839" i="19"/>
  <c r="J839" i="19"/>
  <c r="L839" i="19"/>
  <c r="M839" i="19"/>
  <c r="N839" i="19"/>
  <c r="O839" i="19"/>
  <c r="X839" i="19"/>
  <c r="G840" i="19"/>
  <c r="H840" i="19"/>
  <c r="I840" i="19"/>
  <c r="J840" i="19"/>
  <c r="L840" i="19"/>
  <c r="M840" i="19"/>
  <c r="N840" i="19"/>
  <c r="O840" i="19"/>
  <c r="X840" i="19"/>
  <c r="G841" i="19"/>
  <c r="H841" i="19"/>
  <c r="I841" i="19"/>
  <c r="J841" i="19"/>
  <c r="L841" i="19"/>
  <c r="M841" i="19"/>
  <c r="N841" i="19"/>
  <c r="O841" i="19"/>
  <c r="X841" i="19"/>
  <c r="G842" i="19"/>
  <c r="H842" i="19"/>
  <c r="I842" i="19"/>
  <c r="J842" i="19"/>
  <c r="L842" i="19"/>
  <c r="M842" i="19"/>
  <c r="N842" i="19"/>
  <c r="O842" i="19"/>
  <c r="X842" i="19"/>
  <c r="G843" i="19"/>
  <c r="H843" i="19"/>
  <c r="I843" i="19"/>
  <c r="J843" i="19"/>
  <c r="L843" i="19"/>
  <c r="M843" i="19"/>
  <c r="N843" i="19"/>
  <c r="O843" i="19"/>
  <c r="X843" i="19"/>
  <c r="G844" i="19"/>
  <c r="H844" i="19"/>
  <c r="I844" i="19"/>
  <c r="J844" i="19"/>
  <c r="L844" i="19"/>
  <c r="M844" i="19"/>
  <c r="N844" i="19"/>
  <c r="O844" i="19"/>
  <c r="X844" i="19"/>
  <c r="G845" i="19"/>
  <c r="H845" i="19"/>
  <c r="I845" i="19"/>
  <c r="J845" i="19"/>
  <c r="L845" i="19"/>
  <c r="M845" i="19"/>
  <c r="N845" i="19"/>
  <c r="O845" i="19"/>
  <c r="X845" i="19"/>
  <c r="G846" i="19"/>
  <c r="H846" i="19"/>
  <c r="I846" i="19"/>
  <c r="J846" i="19"/>
  <c r="L846" i="19"/>
  <c r="M846" i="19"/>
  <c r="N846" i="19"/>
  <c r="O846" i="19"/>
  <c r="X846" i="19"/>
  <c r="G847" i="19"/>
  <c r="H847" i="19"/>
  <c r="I847" i="19"/>
  <c r="J847" i="19"/>
  <c r="L847" i="19"/>
  <c r="M847" i="19"/>
  <c r="N847" i="19"/>
  <c r="O847" i="19"/>
  <c r="X847" i="19"/>
  <c r="G848" i="19"/>
  <c r="H848" i="19"/>
  <c r="I848" i="19"/>
  <c r="J848" i="19"/>
  <c r="L848" i="19"/>
  <c r="M848" i="19"/>
  <c r="N848" i="19"/>
  <c r="O848" i="19"/>
  <c r="X848" i="19"/>
  <c r="G849" i="19"/>
  <c r="H849" i="19"/>
  <c r="I849" i="19"/>
  <c r="J849" i="19"/>
  <c r="L849" i="19"/>
  <c r="M849" i="19"/>
  <c r="N849" i="19"/>
  <c r="O849" i="19"/>
  <c r="X849" i="19"/>
  <c r="G850" i="19"/>
  <c r="H850" i="19"/>
  <c r="I850" i="19"/>
  <c r="J850" i="19"/>
  <c r="L850" i="19"/>
  <c r="M850" i="19"/>
  <c r="N850" i="19"/>
  <c r="O850" i="19"/>
  <c r="X850" i="19"/>
  <c r="G851" i="19"/>
  <c r="H851" i="19"/>
  <c r="I851" i="19"/>
  <c r="J851" i="19"/>
  <c r="L851" i="19"/>
  <c r="M851" i="19"/>
  <c r="N851" i="19"/>
  <c r="O851" i="19"/>
  <c r="X851" i="19"/>
  <c r="G852" i="19"/>
  <c r="H852" i="19"/>
  <c r="I852" i="19"/>
  <c r="J852" i="19"/>
  <c r="L852" i="19"/>
  <c r="M852" i="19"/>
  <c r="N852" i="19"/>
  <c r="O852" i="19"/>
  <c r="X852" i="19"/>
  <c r="G853" i="19"/>
  <c r="H853" i="19"/>
  <c r="I853" i="19"/>
  <c r="J853" i="19"/>
  <c r="L853" i="19"/>
  <c r="M853" i="19"/>
  <c r="N853" i="19"/>
  <c r="O853" i="19"/>
  <c r="X853" i="19"/>
  <c r="G854" i="19"/>
  <c r="H854" i="19"/>
  <c r="I854" i="19"/>
  <c r="J854" i="19"/>
  <c r="L854" i="19"/>
  <c r="M854" i="19"/>
  <c r="N854" i="19"/>
  <c r="O854" i="19"/>
  <c r="X854" i="19"/>
  <c r="G855" i="19"/>
  <c r="H855" i="19"/>
  <c r="I855" i="19"/>
  <c r="J855" i="19"/>
  <c r="L855" i="19"/>
  <c r="M855" i="19"/>
  <c r="N855" i="19"/>
  <c r="O855" i="19"/>
  <c r="X855" i="19"/>
  <c r="G856" i="19"/>
  <c r="H856" i="19"/>
  <c r="I856" i="19"/>
  <c r="J856" i="19"/>
  <c r="L856" i="19"/>
  <c r="M856" i="19"/>
  <c r="N856" i="19"/>
  <c r="O856" i="19"/>
  <c r="X856" i="19"/>
  <c r="G857" i="19"/>
  <c r="H857" i="19"/>
  <c r="I857" i="19"/>
  <c r="J857" i="19"/>
  <c r="L857" i="19"/>
  <c r="M857" i="19"/>
  <c r="N857" i="19"/>
  <c r="O857" i="19"/>
  <c r="X857" i="19"/>
  <c r="G858" i="19"/>
  <c r="H858" i="19"/>
  <c r="I858" i="19"/>
  <c r="J858" i="19"/>
  <c r="L858" i="19"/>
  <c r="M858" i="19"/>
  <c r="N858" i="19"/>
  <c r="O858" i="19"/>
  <c r="X858" i="19"/>
  <c r="G859" i="19"/>
  <c r="H859" i="19"/>
  <c r="I859" i="19"/>
  <c r="J859" i="19"/>
  <c r="L859" i="19"/>
  <c r="M859" i="19"/>
  <c r="N859" i="19"/>
  <c r="O859" i="19"/>
  <c r="X859" i="19"/>
  <c r="G860" i="19"/>
  <c r="H860" i="19"/>
  <c r="I860" i="19"/>
  <c r="J860" i="19"/>
  <c r="L860" i="19"/>
  <c r="M860" i="19"/>
  <c r="N860" i="19"/>
  <c r="O860" i="19"/>
  <c r="X860" i="19"/>
  <c r="G861" i="19"/>
  <c r="H861" i="19"/>
  <c r="I861" i="19"/>
  <c r="J861" i="19"/>
  <c r="L861" i="19"/>
  <c r="M861" i="19"/>
  <c r="N861" i="19"/>
  <c r="O861" i="19"/>
  <c r="X861" i="19"/>
  <c r="G862" i="19"/>
  <c r="H862" i="19"/>
  <c r="I862" i="19"/>
  <c r="J862" i="19"/>
  <c r="L862" i="19"/>
  <c r="M862" i="19"/>
  <c r="N862" i="19"/>
  <c r="O862" i="19"/>
  <c r="X862" i="19"/>
  <c r="G863" i="19"/>
  <c r="H863" i="19"/>
  <c r="I863" i="19"/>
  <c r="J863" i="19"/>
  <c r="L863" i="19"/>
  <c r="M863" i="19"/>
  <c r="N863" i="19"/>
  <c r="O863" i="19"/>
  <c r="X863" i="19"/>
  <c r="G864" i="19"/>
  <c r="H864" i="19"/>
  <c r="I864" i="19"/>
  <c r="J864" i="19"/>
  <c r="L864" i="19"/>
  <c r="M864" i="19"/>
  <c r="N864" i="19"/>
  <c r="O864" i="19"/>
  <c r="X864" i="19"/>
  <c r="G865" i="19"/>
  <c r="H865" i="19"/>
  <c r="I865" i="19"/>
  <c r="J865" i="19"/>
  <c r="L865" i="19"/>
  <c r="M865" i="19"/>
  <c r="N865" i="19"/>
  <c r="O865" i="19"/>
  <c r="X865" i="19"/>
  <c r="G866" i="19"/>
  <c r="H866" i="19"/>
  <c r="I866" i="19"/>
  <c r="J866" i="19"/>
  <c r="L866" i="19"/>
  <c r="M866" i="19"/>
  <c r="N866" i="19"/>
  <c r="O866" i="19"/>
  <c r="X866" i="19"/>
  <c r="G867" i="19"/>
  <c r="H867" i="19"/>
  <c r="I867" i="19"/>
  <c r="J867" i="19"/>
  <c r="L867" i="19"/>
  <c r="M867" i="19"/>
  <c r="N867" i="19"/>
  <c r="O867" i="19"/>
  <c r="X867" i="19"/>
  <c r="G868" i="19"/>
  <c r="H868" i="19"/>
  <c r="I868" i="19"/>
  <c r="J868" i="19"/>
  <c r="L868" i="19"/>
  <c r="M868" i="19"/>
  <c r="N868" i="19"/>
  <c r="O868" i="19"/>
  <c r="X868" i="19"/>
  <c r="G869" i="19"/>
  <c r="H869" i="19"/>
  <c r="I869" i="19"/>
  <c r="J869" i="19"/>
  <c r="L869" i="19"/>
  <c r="M869" i="19"/>
  <c r="N869" i="19"/>
  <c r="O869" i="19"/>
  <c r="X869" i="19"/>
  <c r="G870" i="19"/>
  <c r="H870" i="19"/>
  <c r="I870" i="19"/>
  <c r="J870" i="19"/>
  <c r="L870" i="19"/>
  <c r="M870" i="19"/>
  <c r="N870" i="19"/>
  <c r="O870" i="19"/>
  <c r="X870" i="19"/>
  <c r="G871" i="19"/>
  <c r="H871" i="19"/>
  <c r="I871" i="19"/>
  <c r="J871" i="19"/>
  <c r="L871" i="19"/>
  <c r="M871" i="19"/>
  <c r="N871" i="19"/>
  <c r="O871" i="19"/>
  <c r="X871" i="19"/>
  <c r="G872" i="19"/>
  <c r="H872" i="19"/>
  <c r="I872" i="19"/>
  <c r="J872" i="19"/>
  <c r="L872" i="19"/>
  <c r="M872" i="19"/>
  <c r="N872" i="19"/>
  <c r="O872" i="19"/>
  <c r="X872" i="19"/>
  <c r="G873" i="19"/>
  <c r="H873" i="19"/>
  <c r="I873" i="19"/>
  <c r="J873" i="19"/>
  <c r="L873" i="19"/>
  <c r="M873" i="19"/>
  <c r="N873" i="19"/>
  <c r="O873" i="19"/>
  <c r="X873" i="19"/>
  <c r="G874" i="19"/>
  <c r="H874" i="19"/>
  <c r="I874" i="19"/>
  <c r="J874" i="19"/>
  <c r="L874" i="19"/>
  <c r="M874" i="19"/>
  <c r="N874" i="19"/>
  <c r="O874" i="19"/>
  <c r="X874" i="19"/>
  <c r="G875" i="19"/>
  <c r="H875" i="19"/>
  <c r="I875" i="19"/>
  <c r="J875" i="19"/>
  <c r="L875" i="19"/>
  <c r="M875" i="19"/>
  <c r="N875" i="19"/>
  <c r="O875" i="19"/>
  <c r="X875" i="19"/>
  <c r="G876" i="19"/>
  <c r="H876" i="19"/>
  <c r="I876" i="19"/>
  <c r="J876" i="19"/>
  <c r="L876" i="19"/>
  <c r="M876" i="19"/>
  <c r="N876" i="19"/>
  <c r="O876" i="19"/>
  <c r="X876" i="19"/>
  <c r="G877" i="19"/>
  <c r="H877" i="19"/>
  <c r="I877" i="19"/>
  <c r="J877" i="19"/>
  <c r="L877" i="19"/>
  <c r="M877" i="19"/>
  <c r="N877" i="19"/>
  <c r="O877" i="19"/>
  <c r="X877" i="19"/>
  <c r="G878" i="19"/>
  <c r="H878" i="19"/>
  <c r="I878" i="19"/>
  <c r="J878" i="19"/>
  <c r="L878" i="19"/>
  <c r="M878" i="19"/>
  <c r="N878" i="19"/>
  <c r="O878" i="19"/>
  <c r="X878" i="19"/>
  <c r="G879" i="19"/>
  <c r="H879" i="19"/>
  <c r="I879" i="19"/>
  <c r="J879" i="19"/>
  <c r="L879" i="19"/>
  <c r="M879" i="19"/>
  <c r="N879" i="19"/>
  <c r="O879" i="19"/>
  <c r="X879" i="19"/>
  <c r="G880" i="19"/>
  <c r="H880" i="19"/>
  <c r="I880" i="19"/>
  <c r="J880" i="19"/>
  <c r="L880" i="19"/>
  <c r="M880" i="19"/>
  <c r="N880" i="19"/>
  <c r="O880" i="19"/>
  <c r="X880" i="19"/>
  <c r="G881" i="19"/>
  <c r="H881" i="19"/>
  <c r="I881" i="19"/>
  <c r="J881" i="19"/>
  <c r="L881" i="19"/>
  <c r="M881" i="19"/>
  <c r="N881" i="19"/>
  <c r="O881" i="19"/>
  <c r="X881" i="19"/>
  <c r="G882" i="19"/>
  <c r="H882" i="19"/>
  <c r="I882" i="19"/>
  <c r="J882" i="19"/>
  <c r="L882" i="19"/>
  <c r="M882" i="19"/>
  <c r="N882" i="19"/>
  <c r="O882" i="19"/>
  <c r="X882" i="19"/>
  <c r="G883" i="19"/>
  <c r="H883" i="19"/>
  <c r="I883" i="19"/>
  <c r="J883" i="19"/>
  <c r="L883" i="19"/>
  <c r="M883" i="19"/>
  <c r="N883" i="19"/>
  <c r="O883" i="19"/>
  <c r="X883" i="19"/>
  <c r="G884" i="19"/>
  <c r="H884" i="19"/>
  <c r="I884" i="19"/>
  <c r="J884" i="19"/>
  <c r="L884" i="19"/>
  <c r="M884" i="19"/>
  <c r="N884" i="19"/>
  <c r="O884" i="19"/>
  <c r="X884" i="19"/>
  <c r="G885" i="19"/>
  <c r="H885" i="19"/>
  <c r="I885" i="19"/>
  <c r="J885" i="19"/>
  <c r="L885" i="19"/>
  <c r="M885" i="19"/>
  <c r="N885" i="19"/>
  <c r="O885" i="19"/>
  <c r="X885" i="19"/>
  <c r="G886" i="19"/>
  <c r="H886" i="19"/>
  <c r="I886" i="19"/>
  <c r="J886" i="19"/>
  <c r="L886" i="19"/>
  <c r="M886" i="19"/>
  <c r="N886" i="19"/>
  <c r="O886" i="19"/>
  <c r="X886" i="19"/>
  <c r="G887" i="19"/>
  <c r="H887" i="19"/>
  <c r="I887" i="19"/>
  <c r="J887" i="19"/>
  <c r="L887" i="19"/>
  <c r="M887" i="19"/>
  <c r="N887" i="19"/>
  <c r="O887" i="19"/>
  <c r="X887" i="19"/>
  <c r="G888" i="19"/>
  <c r="H888" i="19"/>
  <c r="I888" i="19"/>
  <c r="J888" i="19"/>
  <c r="L888" i="19"/>
  <c r="M888" i="19"/>
  <c r="N888" i="19"/>
  <c r="O888" i="19"/>
  <c r="X888" i="19"/>
  <c r="G889" i="19"/>
  <c r="H889" i="19"/>
  <c r="I889" i="19"/>
  <c r="J889" i="19"/>
  <c r="L889" i="19"/>
  <c r="M889" i="19"/>
  <c r="N889" i="19"/>
  <c r="O889" i="19"/>
  <c r="X889" i="19"/>
  <c r="G890" i="19"/>
  <c r="H890" i="19"/>
  <c r="I890" i="19"/>
  <c r="J890" i="19"/>
  <c r="L890" i="19"/>
  <c r="M890" i="19"/>
  <c r="N890" i="19"/>
  <c r="O890" i="19"/>
  <c r="X890" i="19"/>
  <c r="G891" i="19"/>
  <c r="H891" i="19"/>
  <c r="I891" i="19"/>
  <c r="J891" i="19"/>
  <c r="L891" i="19"/>
  <c r="M891" i="19"/>
  <c r="N891" i="19"/>
  <c r="O891" i="19"/>
  <c r="X891" i="19"/>
  <c r="G892" i="19"/>
  <c r="H892" i="19"/>
  <c r="I892" i="19"/>
  <c r="J892" i="19"/>
  <c r="L892" i="19"/>
  <c r="M892" i="19"/>
  <c r="N892" i="19"/>
  <c r="O892" i="19"/>
  <c r="X892" i="19"/>
  <c r="G893" i="19"/>
  <c r="H893" i="19"/>
  <c r="I893" i="19"/>
  <c r="J893" i="19"/>
  <c r="L893" i="19"/>
  <c r="M893" i="19"/>
  <c r="N893" i="19"/>
  <c r="O893" i="19"/>
  <c r="X893" i="19"/>
  <c r="G894" i="19"/>
  <c r="H894" i="19"/>
  <c r="I894" i="19"/>
  <c r="J894" i="19"/>
  <c r="L894" i="19"/>
  <c r="M894" i="19"/>
  <c r="N894" i="19"/>
  <c r="O894" i="19"/>
  <c r="X894" i="19"/>
  <c r="G895" i="19"/>
  <c r="H895" i="19"/>
  <c r="I895" i="19"/>
  <c r="J895" i="19"/>
  <c r="L895" i="19"/>
  <c r="M895" i="19"/>
  <c r="N895" i="19"/>
  <c r="O895" i="19"/>
  <c r="X895" i="19"/>
  <c r="G896" i="19"/>
  <c r="H896" i="19"/>
  <c r="I896" i="19"/>
  <c r="J896" i="19"/>
  <c r="L896" i="19"/>
  <c r="M896" i="19"/>
  <c r="N896" i="19"/>
  <c r="O896" i="19"/>
  <c r="X896" i="19"/>
  <c r="G897" i="19"/>
  <c r="H897" i="19"/>
  <c r="I897" i="19"/>
  <c r="J897" i="19"/>
  <c r="L897" i="19"/>
  <c r="M897" i="19"/>
  <c r="N897" i="19"/>
  <c r="O897" i="19"/>
  <c r="X897" i="19"/>
  <c r="G898" i="19"/>
  <c r="H898" i="19"/>
  <c r="I898" i="19"/>
  <c r="J898" i="19"/>
  <c r="L898" i="19"/>
  <c r="M898" i="19"/>
  <c r="N898" i="19"/>
  <c r="O898" i="19"/>
  <c r="X898" i="19"/>
  <c r="G899" i="19"/>
  <c r="H899" i="19"/>
  <c r="I899" i="19"/>
  <c r="J899" i="19"/>
  <c r="L899" i="19"/>
  <c r="M899" i="19"/>
  <c r="N899" i="19"/>
  <c r="O899" i="19"/>
  <c r="X899" i="19"/>
  <c r="G900" i="19"/>
  <c r="H900" i="19"/>
  <c r="I900" i="19"/>
  <c r="J900" i="19"/>
  <c r="L900" i="19"/>
  <c r="M900" i="19"/>
  <c r="N900" i="19"/>
  <c r="O900" i="19"/>
  <c r="X900" i="19"/>
  <c r="G901" i="19"/>
  <c r="H901" i="19"/>
  <c r="I901" i="19"/>
  <c r="J901" i="19"/>
  <c r="L901" i="19"/>
  <c r="M901" i="19"/>
  <c r="N901" i="19"/>
  <c r="O901" i="19"/>
  <c r="X901" i="19"/>
  <c r="G902" i="19"/>
  <c r="H902" i="19"/>
  <c r="I902" i="19"/>
  <c r="J902" i="19"/>
  <c r="L902" i="19"/>
  <c r="M902" i="19"/>
  <c r="N902" i="19"/>
  <c r="O902" i="19"/>
  <c r="X902" i="19"/>
  <c r="G903" i="19"/>
  <c r="H903" i="19"/>
  <c r="I903" i="19"/>
  <c r="J903" i="19"/>
  <c r="L903" i="19"/>
  <c r="M903" i="19"/>
  <c r="N903" i="19"/>
  <c r="O903" i="19"/>
  <c r="X903" i="19"/>
  <c r="G904" i="19"/>
  <c r="H904" i="19"/>
  <c r="I904" i="19"/>
  <c r="J904" i="19"/>
  <c r="L904" i="19"/>
  <c r="M904" i="19"/>
  <c r="N904" i="19"/>
  <c r="O904" i="19"/>
  <c r="X904" i="19"/>
  <c r="G905" i="19"/>
  <c r="H905" i="19"/>
  <c r="I905" i="19"/>
  <c r="J905" i="19"/>
  <c r="L905" i="19"/>
  <c r="M905" i="19"/>
  <c r="N905" i="19"/>
  <c r="O905" i="19"/>
  <c r="X905" i="19"/>
  <c r="G906" i="19"/>
  <c r="H906" i="19"/>
  <c r="I906" i="19"/>
  <c r="J906" i="19"/>
  <c r="L906" i="19"/>
  <c r="M906" i="19"/>
  <c r="N906" i="19"/>
  <c r="O906" i="19"/>
  <c r="X906" i="19"/>
  <c r="G907" i="19"/>
  <c r="H907" i="19"/>
  <c r="I907" i="19"/>
  <c r="J907" i="19"/>
  <c r="L907" i="19"/>
  <c r="M907" i="19"/>
  <c r="N907" i="19"/>
  <c r="O907" i="19"/>
  <c r="X907" i="19"/>
  <c r="G908" i="19"/>
  <c r="H908" i="19"/>
  <c r="I908" i="19"/>
  <c r="J908" i="19"/>
  <c r="L908" i="19"/>
  <c r="M908" i="19"/>
  <c r="N908" i="19"/>
  <c r="O908" i="19"/>
  <c r="X908" i="19"/>
  <c r="G909" i="19"/>
  <c r="H909" i="19"/>
  <c r="I909" i="19"/>
  <c r="J909" i="19"/>
  <c r="L909" i="19"/>
  <c r="M909" i="19"/>
  <c r="N909" i="19"/>
  <c r="O909" i="19"/>
  <c r="X909" i="19"/>
  <c r="G910" i="19"/>
  <c r="H910" i="19"/>
  <c r="I910" i="19"/>
  <c r="J910" i="19"/>
  <c r="L910" i="19"/>
  <c r="M910" i="19"/>
  <c r="N910" i="19"/>
  <c r="O910" i="19"/>
  <c r="X910" i="19"/>
  <c r="G911" i="19"/>
  <c r="H911" i="19"/>
  <c r="I911" i="19"/>
  <c r="J911" i="19"/>
  <c r="L911" i="19"/>
  <c r="M911" i="19"/>
  <c r="N911" i="19"/>
  <c r="O911" i="19"/>
  <c r="X911" i="19"/>
  <c r="G912" i="19"/>
  <c r="H912" i="19"/>
  <c r="I912" i="19"/>
  <c r="J912" i="19"/>
  <c r="L912" i="19"/>
  <c r="M912" i="19"/>
  <c r="N912" i="19"/>
  <c r="O912" i="19"/>
  <c r="X912" i="19"/>
  <c r="G913" i="19"/>
  <c r="H913" i="19"/>
  <c r="I913" i="19"/>
  <c r="J913" i="19"/>
  <c r="L913" i="19"/>
  <c r="M913" i="19"/>
  <c r="N913" i="19"/>
  <c r="O913" i="19"/>
  <c r="X913" i="19"/>
  <c r="G914" i="19"/>
  <c r="H914" i="19"/>
  <c r="I914" i="19"/>
  <c r="J914" i="19"/>
  <c r="L914" i="19"/>
  <c r="M914" i="19"/>
  <c r="N914" i="19"/>
  <c r="O914" i="19"/>
  <c r="X914" i="19"/>
  <c r="G915" i="19"/>
  <c r="H915" i="19"/>
  <c r="I915" i="19"/>
  <c r="J915" i="19"/>
  <c r="L915" i="19"/>
  <c r="M915" i="19"/>
  <c r="N915" i="19"/>
  <c r="O915" i="19"/>
  <c r="X915" i="19"/>
  <c r="G916" i="19"/>
  <c r="H916" i="19"/>
  <c r="I916" i="19"/>
  <c r="J916" i="19"/>
  <c r="L916" i="19"/>
  <c r="M916" i="19"/>
  <c r="N916" i="19"/>
  <c r="O916" i="19"/>
  <c r="X916" i="19"/>
  <c r="G917" i="19"/>
  <c r="H917" i="19"/>
  <c r="I917" i="19"/>
  <c r="J917" i="19"/>
  <c r="L917" i="19"/>
  <c r="M917" i="19"/>
  <c r="N917" i="19"/>
  <c r="O917" i="19"/>
  <c r="X917" i="19"/>
  <c r="G918" i="19"/>
  <c r="H918" i="19"/>
  <c r="I918" i="19"/>
  <c r="J918" i="19"/>
  <c r="L918" i="19"/>
  <c r="M918" i="19"/>
  <c r="N918" i="19"/>
  <c r="O918" i="19"/>
  <c r="X918" i="19"/>
  <c r="G919" i="19"/>
  <c r="H919" i="19"/>
  <c r="I919" i="19"/>
  <c r="J919" i="19"/>
  <c r="L919" i="19"/>
  <c r="M919" i="19"/>
  <c r="N919" i="19"/>
  <c r="O919" i="19"/>
  <c r="X919" i="19"/>
  <c r="G920" i="19"/>
  <c r="H920" i="19"/>
  <c r="I920" i="19"/>
  <c r="J920" i="19"/>
  <c r="L920" i="19"/>
  <c r="M920" i="19"/>
  <c r="N920" i="19"/>
  <c r="O920" i="19"/>
  <c r="X920" i="19"/>
  <c r="G921" i="19"/>
  <c r="H921" i="19"/>
  <c r="I921" i="19"/>
  <c r="J921" i="19"/>
  <c r="L921" i="19"/>
  <c r="M921" i="19"/>
  <c r="N921" i="19"/>
  <c r="O921" i="19"/>
  <c r="X921" i="19"/>
  <c r="G922" i="19"/>
  <c r="H922" i="19"/>
  <c r="I922" i="19"/>
  <c r="J922" i="19"/>
  <c r="L922" i="19"/>
  <c r="M922" i="19"/>
  <c r="N922" i="19"/>
  <c r="O922" i="19"/>
  <c r="X922" i="19"/>
  <c r="G923" i="19"/>
  <c r="H923" i="19"/>
  <c r="I923" i="19"/>
  <c r="J923" i="19"/>
  <c r="L923" i="19"/>
  <c r="M923" i="19"/>
  <c r="N923" i="19"/>
  <c r="O923" i="19"/>
  <c r="X923" i="19"/>
  <c r="G924" i="19"/>
  <c r="H924" i="19"/>
  <c r="I924" i="19"/>
  <c r="J924" i="19"/>
  <c r="L924" i="19"/>
  <c r="M924" i="19"/>
  <c r="N924" i="19"/>
  <c r="O924" i="19"/>
  <c r="X924" i="19"/>
  <c r="G925" i="19"/>
  <c r="H925" i="19"/>
  <c r="I925" i="19"/>
  <c r="J925" i="19"/>
  <c r="L925" i="19"/>
  <c r="M925" i="19"/>
  <c r="N925" i="19"/>
  <c r="O925" i="19"/>
  <c r="X925" i="19"/>
  <c r="G926" i="19"/>
  <c r="H926" i="19"/>
  <c r="I926" i="19"/>
  <c r="J926" i="19"/>
  <c r="L926" i="19"/>
  <c r="M926" i="19"/>
  <c r="N926" i="19"/>
  <c r="O926" i="19"/>
  <c r="X926" i="19"/>
  <c r="G927" i="19"/>
  <c r="H927" i="19"/>
  <c r="I927" i="19"/>
  <c r="J927" i="19"/>
  <c r="L927" i="19"/>
  <c r="M927" i="19"/>
  <c r="N927" i="19"/>
  <c r="O927" i="19"/>
  <c r="X927" i="19"/>
  <c r="G928" i="19"/>
  <c r="H928" i="19"/>
  <c r="I928" i="19"/>
  <c r="J928" i="19"/>
  <c r="L928" i="19"/>
  <c r="M928" i="19"/>
  <c r="N928" i="19"/>
  <c r="O928" i="19"/>
  <c r="X928" i="19"/>
  <c r="G929" i="19"/>
  <c r="H929" i="19"/>
  <c r="I929" i="19"/>
  <c r="J929" i="19"/>
  <c r="L929" i="19"/>
  <c r="M929" i="19"/>
  <c r="N929" i="19"/>
  <c r="O929" i="19"/>
  <c r="X929" i="19"/>
  <c r="G930" i="19"/>
  <c r="H930" i="19"/>
  <c r="I930" i="19"/>
  <c r="J930" i="19"/>
  <c r="L930" i="19"/>
  <c r="M930" i="19"/>
  <c r="N930" i="19"/>
  <c r="O930" i="19"/>
  <c r="X930" i="19"/>
  <c r="G931" i="19"/>
  <c r="H931" i="19"/>
  <c r="I931" i="19"/>
  <c r="J931" i="19"/>
  <c r="L931" i="19"/>
  <c r="M931" i="19"/>
  <c r="N931" i="19"/>
  <c r="O931" i="19"/>
  <c r="X931" i="19"/>
  <c r="G932" i="19"/>
  <c r="H932" i="19"/>
  <c r="I932" i="19"/>
  <c r="J932" i="19"/>
  <c r="L932" i="19"/>
  <c r="M932" i="19"/>
  <c r="N932" i="19"/>
  <c r="O932" i="19"/>
  <c r="X932" i="19"/>
  <c r="G933" i="19"/>
  <c r="H933" i="19"/>
  <c r="I933" i="19"/>
  <c r="J933" i="19"/>
  <c r="L933" i="19"/>
  <c r="M933" i="19"/>
  <c r="N933" i="19"/>
  <c r="O933" i="19"/>
  <c r="X933" i="19"/>
  <c r="G934" i="19"/>
  <c r="H934" i="19"/>
  <c r="I934" i="19"/>
  <c r="J934" i="19"/>
  <c r="L934" i="19"/>
  <c r="M934" i="19"/>
  <c r="N934" i="19"/>
  <c r="O934" i="19"/>
  <c r="X934" i="19"/>
  <c r="G935" i="19"/>
  <c r="H935" i="19"/>
  <c r="I935" i="19"/>
  <c r="J935" i="19"/>
  <c r="L935" i="19"/>
  <c r="M935" i="19"/>
  <c r="N935" i="19"/>
  <c r="O935" i="19"/>
  <c r="X935" i="19"/>
  <c r="G936" i="19"/>
  <c r="H936" i="19"/>
  <c r="I936" i="19"/>
  <c r="J936" i="19"/>
  <c r="L936" i="19"/>
  <c r="M936" i="19"/>
  <c r="N936" i="19"/>
  <c r="O936" i="19"/>
  <c r="X936" i="19"/>
  <c r="G937" i="19"/>
  <c r="H937" i="19"/>
  <c r="I937" i="19"/>
  <c r="J937" i="19"/>
  <c r="L937" i="19"/>
  <c r="M937" i="19"/>
  <c r="N937" i="19"/>
  <c r="O937" i="19"/>
  <c r="X937" i="19"/>
  <c r="G938" i="19"/>
  <c r="H938" i="19"/>
  <c r="I938" i="19"/>
  <c r="J938" i="19"/>
  <c r="L938" i="19"/>
  <c r="M938" i="19"/>
  <c r="N938" i="19"/>
  <c r="O938" i="19"/>
  <c r="X938" i="19"/>
  <c r="G939" i="19"/>
  <c r="H939" i="19"/>
  <c r="I939" i="19"/>
  <c r="J939" i="19"/>
  <c r="L939" i="19"/>
  <c r="M939" i="19"/>
  <c r="N939" i="19"/>
  <c r="O939" i="19"/>
  <c r="X939" i="19"/>
  <c r="G940" i="19"/>
  <c r="H940" i="19"/>
  <c r="I940" i="19"/>
  <c r="J940" i="19"/>
  <c r="L940" i="19"/>
  <c r="M940" i="19"/>
  <c r="N940" i="19"/>
  <c r="O940" i="19"/>
  <c r="X940" i="19"/>
  <c r="G941" i="19"/>
  <c r="H941" i="19"/>
  <c r="I941" i="19"/>
  <c r="J941" i="19"/>
  <c r="L941" i="19"/>
  <c r="M941" i="19"/>
  <c r="N941" i="19"/>
  <c r="O941" i="19"/>
  <c r="X941" i="19"/>
  <c r="G942" i="19"/>
  <c r="H942" i="19"/>
  <c r="I942" i="19"/>
  <c r="J942" i="19"/>
  <c r="L942" i="19"/>
  <c r="M942" i="19"/>
  <c r="N942" i="19"/>
  <c r="O942" i="19"/>
  <c r="X942" i="19"/>
  <c r="G943" i="19"/>
  <c r="H943" i="19"/>
  <c r="I943" i="19"/>
  <c r="J943" i="19"/>
  <c r="L943" i="19"/>
  <c r="M943" i="19"/>
  <c r="N943" i="19"/>
  <c r="O943" i="19"/>
  <c r="X943" i="19"/>
  <c r="G944" i="19"/>
  <c r="H944" i="19"/>
  <c r="I944" i="19"/>
  <c r="J944" i="19"/>
  <c r="L944" i="19"/>
  <c r="M944" i="19"/>
  <c r="N944" i="19"/>
  <c r="O944" i="19"/>
  <c r="X944" i="19"/>
  <c r="G945" i="19"/>
  <c r="H945" i="19"/>
  <c r="I945" i="19"/>
  <c r="J945" i="19"/>
  <c r="L945" i="19"/>
  <c r="M945" i="19"/>
  <c r="N945" i="19"/>
  <c r="O945" i="19"/>
  <c r="X945" i="19"/>
  <c r="G946" i="19"/>
  <c r="H946" i="19"/>
  <c r="I946" i="19"/>
  <c r="J946" i="19"/>
  <c r="L946" i="19"/>
  <c r="M946" i="19"/>
  <c r="N946" i="19"/>
  <c r="O946" i="19"/>
  <c r="X946" i="19"/>
  <c r="G947" i="19"/>
  <c r="H947" i="19"/>
  <c r="I947" i="19"/>
  <c r="J947" i="19"/>
  <c r="L947" i="19"/>
  <c r="M947" i="19"/>
  <c r="N947" i="19"/>
  <c r="O947" i="19"/>
  <c r="X947" i="19"/>
  <c r="G948" i="19"/>
  <c r="H948" i="19"/>
  <c r="I948" i="19"/>
  <c r="J948" i="19"/>
  <c r="L948" i="19"/>
  <c r="M948" i="19"/>
  <c r="N948" i="19"/>
  <c r="O948" i="19"/>
  <c r="X948" i="19"/>
  <c r="G949" i="19"/>
  <c r="H949" i="19"/>
  <c r="I949" i="19"/>
  <c r="J949" i="19"/>
  <c r="L949" i="19"/>
  <c r="M949" i="19"/>
  <c r="N949" i="19"/>
  <c r="O949" i="19"/>
  <c r="X949" i="19"/>
  <c r="G950" i="19"/>
  <c r="H950" i="19"/>
  <c r="I950" i="19"/>
  <c r="J950" i="19"/>
  <c r="L950" i="19"/>
  <c r="M950" i="19"/>
  <c r="N950" i="19"/>
  <c r="O950" i="19"/>
  <c r="X950" i="19"/>
  <c r="G951" i="19"/>
  <c r="H951" i="19"/>
  <c r="I951" i="19"/>
  <c r="J951" i="19"/>
  <c r="L951" i="19"/>
  <c r="M951" i="19"/>
  <c r="N951" i="19"/>
  <c r="O951" i="19"/>
  <c r="X951" i="19"/>
  <c r="G952" i="19"/>
  <c r="H952" i="19"/>
  <c r="I952" i="19"/>
  <c r="J952" i="19"/>
  <c r="L952" i="19"/>
  <c r="M952" i="19"/>
  <c r="N952" i="19"/>
  <c r="O952" i="19"/>
  <c r="X952" i="19"/>
  <c r="G953" i="19"/>
  <c r="H953" i="19"/>
  <c r="I953" i="19"/>
  <c r="J953" i="19"/>
  <c r="L953" i="19"/>
  <c r="M953" i="19"/>
  <c r="N953" i="19"/>
  <c r="O953" i="19"/>
  <c r="X953" i="19"/>
  <c r="G954" i="19"/>
  <c r="H954" i="19"/>
  <c r="I954" i="19"/>
  <c r="J954" i="19"/>
  <c r="L954" i="19"/>
  <c r="M954" i="19"/>
  <c r="N954" i="19"/>
  <c r="O954" i="19"/>
  <c r="X954" i="19"/>
  <c r="G955" i="19"/>
  <c r="H955" i="19"/>
  <c r="I955" i="19"/>
  <c r="J955" i="19"/>
  <c r="L955" i="19"/>
  <c r="M955" i="19"/>
  <c r="N955" i="19"/>
  <c r="O955" i="19"/>
  <c r="X955" i="19"/>
  <c r="G956" i="19"/>
  <c r="H956" i="19"/>
  <c r="I956" i="19"/>
  <c r="J956" i="19"/>
  <c r="L956" i="19"/>
  <c r="M956" i="19"/>
  <c r="N956" i="19"/>
  <c r="O956" i="19"/>
  <c r="X956" i="19"/>
  <c r="G957" i="19"/>
  <c r="H957" i="19"/>
  <c r="I957" i="19"/>
  <c r="J957" i="19"/>
  <c r="L957" i="19"/>
  <c r="M957" i="19"/>
  <c r="N957" i="19"/>
  <c r="O957" i="19"/>
  <c r="X957" i="19"/>
  <c r="G958" i="19"/>
  <c r="H958" i="19"/>
  <c r="I958" i="19"/>
  <c r="J958" i="19"/>
  <c r="L958" i="19"/>
  <c r="M958" i="19"/>
  <c r="N958" i="19"/>
  <c r="O958" i="19"/>
  <c r="X958" i="19"/>
  <c r="G959" i="19"/>
  <c r="H959" i="19"/>
  <c r="I959" i="19"/>
  <c r="J959" i="19"/>
  <c r="L959" i="19"/>
  <c r="M959" i="19"/>
  <c r="N959" i="19"/>
  <c r="O959" i="19"/>
  <c r="X959" i="19"/>
  <c r="G960" i="19"/>
  <c r="H960" i="19"/>
  <c r="I960" i="19"/>
  <c r="J960" i="19"/>
  <c r="L960" i="19"/>
  <c r="M960" i="19"/>
  <c r="N960" i="19"/>
  <c r="O960" i="19"/>
  <c r="X960" i="19"/>
  <c r="G961" i="19"/>
  <c r="H961" i="19"/>
  <c r="I961" i="19"/>
  <c r="J961" i="19"/>
  <c r="L961" i="19"/>
  <c r="M961" i="19"/>
  <c r="N961" i="19"/>
  <c r="O961" i="19"/>
  <c r="X961" i="19"/>
  <c r="G962" i="19"/>
  <c r="H962" i="19"/>
  <c r="I962" i="19"/>
  <c r="J962" i="19"/>
  <c r="L962" i="19"/>
  <c r="M962" i="19"/>
  <c r="N962" i="19"/>
  <c r="O962" i="19"/>
  <c r="X962" i="19"/>
  <c r="G963" i="19"/>
  <c r="H963" i="19"/>
  <c r="I963" i="19"/>
  <c r="J963" i="19"/>
  <c r="L963" i="19"/>
  <c r="M963" i="19"/>
  <c r="N963" i="19"/>
  <c r="O963" i="19"/>
  <c r="X963" i="19"/>
  <c r="G964" i="19"/>
  <c r="H964" i="19"/>
  <c r="I964" i="19"/>
  <c r="J964" i="19"/>
  <c r="L964" i="19"/>
  <c r="M964" i="19"/>
  <c r="N964" i="19"/>
  <c r="O964" i="19"/>
  <c r="X964" i="19"/>
  <c r="G965" i="19"/>
  <c r="H965" i="19"/>
  <c r="I965" i="19"/>
  <c r="J965" i="19"/>
  <c r="L965" i="19"/>
  <c r="M965" i="19"/>
  <c r="N965" i="19"/>
  <c r="O965" i="19"/>
  <c r="X965" i="19"/>
  <c r="G966" i="19"/>
  <c r="H966" i="19"/>
  <c r="I966" i="19"/>
  <c r="J966" i="19"/>
  <c r="L966" i="19"/>
  <c r="M966" i="19"/>
  <c r="N966" i="19"/>
  <c r="O966" i="19"/>
  <c r="X966" i="19"/>
  <c r="G967" i="19"/>
  <c r="H967" i="19"/>
  <c r="I967" i="19"/>
  <c r="J967" i="19"/>
  <c r="L967" i="19"/>
  <c r="M967" i="19"/>
  <c r="N967" i="19"/>
  <c r="O967" i="19"/>
  <c r="X967" i="19"/>
  <c r="G968" i="19"/>
  <c r="H968" i="19"/>
  <c r="I968" i="19"/>
  <c r="J968" i="19"/>
  <c r="L968" i="19"/>
  <c r="M968" i="19"/>
  <c r="N968" i="19"/>
  <c r="O968" i="19"/>
  <c r="X968" i="19"/>
  <c r="G969" i="19"/>
  <c r="H969" i="19"/>
  <c r="I969" i="19"/>
  <c r="J969" i="19"/>
  <c r="L969" i="19"/>
  <c r="M969" i="19"/>
  <c r="N969" i="19"/>
  <c r="O969" i="19"/>
  <c r="X969" i="19"/>
  <c r="G970" i="19"/>
  <c r="H970" i="19"/>
  <c r="I970" i="19"/>
  <c r="J970" i="19"/>
  <c r="L970" i="19"/>
  <c r="M970" i="19"/>
  <c r="N970" i="19"/>
  <c r="O970" i="19"/>
  <c r="X970" i="19"/>
  <c r="G971" i="19"/>
  <c r="H971" i="19"/>
  <c r="I971" i="19"/>
  <c r="J971" i="19"/>
  <c r="L971" i="19"/>
  <c r="M971" i="19"/>
  <c r="N971" i="19"/>
  <c r="O971" i="19"/>
  <c r="X971" i="19"/>
  <c r="G972" i="19"/>
  <c r="H972" i="19"/>
  <c r="I972" i="19"/>
  <c r="J972" i="19"/>
  <c r="L972" i="19"/>
  <c r="M972" i="19"/>
  <c r="N972" i="19"/>
  <c r="O972" i="19"/>
  <c r="X972" i="19"/>
  <c r="G973" i="19"/>
  <c r="H973" i="19"/>
  <c r="I973" i="19"/>
  <c r="J973" i="19"/>
  <c r="L973" i="19"/>
  <c r="M973" i="19"/>
  <c r="N973" i="19"/>
  <c r="O973" i="19"/>
  <c r="X973" i="19"/>
  <c r="G974" i="19"/>
  <c r="H974" i="19"/>
  <c r="I974" i="19"/>
  <c r="J974" i="19"/>
  <c r="L974" i="19"/>
  <c r="M974" i="19"/>
  <c r="N974" i="19"/>
  <c r="O974" i="19"/>
  <c r="X974" i="19"/>
  <c r="G975" i="19"/>
  <c r="H975" i="19"/>
  <c r="I975" i="19"/>
  <c r="J975" i="19"/>
  <c r="L975" i="19"/>
  <c r="M975" i="19"/>
  <c r="N975" i="19"/>
  <c r="O975" i="19"/>
  <c r="X975" i="19"/>
  <c r="G976" i="19"/>
  <c r="H976" i="19"/>
  <c r="I976" i="19"/>
  <c r="J976" i="19"/>
  <c r="L976" i="19"/>
  <c r="M976" i="19"/>
  <c r="N976" i="19"/>
  <c r="O976" i="19"/>
  <c r="X976" i="19"/>
  <c r="G977" i="19"/>
  <c r="H977" i="19"/>
  <c r="I977" i="19"/>
  <c r="J977" i="19"/>
  <c r="L977" i="19"/>
  <c r="M977" i="19"/>
  <c r="N977" i="19"/>
  <c r="O977" i="19"/>
  <c r="X977" i="19"/>
  <c r="G978" i="19"/>
  <c r="H978" i="19"/>
  <c r="I978" i="19"/>
  <c r="J978" i="19"/>
  <c r="L978" i="19"/>
  <c r="M978" i="19"/>
  <c r="N978" i="19"/>
  <c r="O978" i="19"/>
  <c r="X978" i="19"/>
  <c r="G979" i="19"/>
  <c r="H979" i="19"/>
  <c r="I979" i="19"/>
  <c r="J979" i="19"/>
  <c r="L979" i="19"/>
  <c r="M979" i="19"/>
  <c r="N979" i="19"/>
  <c r="O979" i="19"/>
  <c r="X979" i="19"/>
  <c r="G980" i="19"/>
  <c r="H980" i="19"/>
  <c r="I980" i="19"/>
  <c r="J980" i="19"/>
  <c r="L980" i="19"/>
  <c r="M980" i="19"/>
  <c r="N980" i="19"/>
  <c r="O980" i="19"/>
  <c r="X980" i="19"/>
  <c r="G981" i="19"/>
  <c r="H981" i="19"/>
  <c r="I981" i="19"/>
  <c r="J981" i="19"/>
  <c r="L981" i="19"/>
  <c r="M981" i="19"/>
  <c r="N981" i="19"/>
  <c r="O981" i="19"/>
  <c r="X981" i="19"/>
  <c r="G982" i="19"/>
  <c r="H982" i="19"/>
  <c r="I982" i="19"/>
  <c r="J982" i="19"/>
  <c r="L982" i="19"/>
  <c r="M982" i="19"/>
  <c r="N982" i="19"/>
  <c r="O982" i="19"/>
  <c r="X982" i="19"/>
  <c r="G983" i="19"/>
  <c r="H983" i="19"/>
  <c r="I983" i="19"/>
  <c r="J983" i="19"/>
  <c r="L983" i="19"/>
  <c r="M983" i="19"/>
  <c r="N983" i="19"/>
  <c r="O983" i="19"/>
  <c r="X983" i="19"/>
  <c r="G984" i="19"/>
  <c r="H984" i="19"/>
  <c r="I984" i="19"/>
  <c r="J984" i="19"/>
  <c r="L984" i="19"/>
  <c r="M984" i="19"/>
  <c r="N984" i="19"/>
  <c r="O984" i="19"/>
  <c r="X984" i="19"/>
  <c r="G985" i="19"/>
  <c r="H985" i="19"/>
  <c r="I985" i="19"/>
  <c r="J985" i="19"/>
  <c r="L985" i="19"/>
  <c r="M985" i="19"/>
  <c r="N985" i="19"/>
  <c r="O985" i="19"/>
  <c r="X985" i="19"/>
  <c r="G986" i="19"/>
  <c r="H986" i="19"/>
  <c r="I986" i="19"/>
  <c r="J986" i="19"/>
  <c r="L986" i="19"/>
  <c r="M986" i="19"/>
  <c r="N986" i="19"/>
  <c r="O986" i="19"/>
  <c r="X986" i="19"/>
  <c r="G987" i="19"/>
  <c r="H987" i="19"/>
  <c r="I987" i="19"/>
  <c r="J987" i="19"/>
  <c r="L987" i="19"/>
  <c r="M987" i="19"/>
  <c r="N987" i="19"/>
  <c r="O987" i="19"/>
  <c r="X987" i="19"/>
  <c r="G988" i="19"/>
  <c r="H988" i="19"/>
  <c r="I988" i="19"/>
  <c r="J988" i="19"/>
  <c r="L988" i="19"/>
  <c r="M988" i="19"/>
  <c r="N988" i="19"/>
  <c r="O988" i="19"/>
  <c r="X988" i="19"/>
  <c r="G989" i="19"/>
  <c r="H989" i="19"/>
  <c r="I989" i="19"/>
  <c r="J989" i="19"/>
  <c r="L989" i="19"/>
  <c r="M989" i="19"/>
  <c r="N989" i="19"/>
  <c r="O989" i="19"/>
  <c r="X989" i="19"/>
  <c r="G990" i="19"/>
  <c r="H990" i="19"/>
  <c r="I990" i="19"/>
  <c r="J990" i="19"/>
  <c r="L990" i="19"/>
  <c r="M990" i="19"/>
  <c r="N990" i="19"/>
  <c r="O990" i="19"/>
  <c r="X990" i="19"/>
  <c r="G991" i="19"/>
  <c r="H991" i="19"/>
  <c r="I991" i="19"/>
  <c r="J991" i="19"/>
  <c r="L991" i="19"/>
  <c r="M991" i="19"/>
  <c r="N991" i="19"/>
  <c r="O991" i="19"/>
  <c r="X991" i="19"/>
  <c r="G992" i="19"/>
  <c r="H992" i="19"/>
  <c r="I992" i="19"/>
  <c r="J992" i="19"/>
  <c r="L992" i="19"/>
  <c r="M992" i="19"/>
  <c r="N992" i="19"/>
  <c r="O992" i="19"/>
  <c r="X992" i="19"/>
  <c r="G993" i="19"/>
  <c r="H993" i="19"/>
  <c r="I993" i="19"/>
  <c r="J993" i="19"/>
  <c r="L993" i="19"/>
  <c r="M993" i="19"/>
  <c r="N993" i="19"/>
  <c r="O993" i="19"/>
  <c r="X993" i="19"/>
  <c r="G994" i="19"/>
  <c r="H994" i="19"/>
  <c r="I994" i="19"/>
  <c r="J994" i="19"/>
  <c r="L994" i="19"/>
  <c r="M994" i="19"/>
  <c r="N994" i="19"/>
  <c r="O994" i="19"/>
  <c r="X994" i="19"/>
  <c r="G995" i="19"/>
  <c r="H995" i="19"/>
  <c r="I995" i="19"/>
  <c r="J995" i="19"/>
  <c r="L995" i="19"/>
  <c r="M995" i="19"/>
  <c r="N995" i="19"/>
  <c r="O995" i="19"/>
  <c r="X995" i="19"/>
  <c r="G996" i="19"/>
  <c r="H996" i="19"/>
  <c r="I996" i="19"/>
  <c r="J996" i="19"/>
  <c r="L996" i="19"/>
  <c r="M996" i="19"/>
  <c r="N996" i="19"/>
  <c r="O996" i="19"/>
  <c r="X996" i="19"/>
  <c r="G997" i="19"/>
  <c r="H997" i="19"/>
  <c r="I997" i="19"/>
  <c r="J997" i="19"/>
  <c r="L997" i="19"/>
  <c r="M997" i="19"/>
  <c r="N997" i="19"/>
  <c r="O997" i="19"/>
  <c r="X997" i="19"/>
  <c r="G998" i="19"/>
  <c r="H998" i="19"/>
  <c r="I998" i="19"/>
  <c r="J998" i="19"/>
  <c r="L998" i="19"/>
  <c r="M998" i="19"/>
  <c r="N998" i="19"/>
  <c r="O998" i="19"/>
  <c r="X998" i="19"/>
  <c r="G999" i="19"/>
  <c r="H999" i="19"/>
  <c r="I999" i="19"/>
  <c r="J999" i="19"/>
  <c r="L999" i="19"/>
  <c r="M999" i="19"/>
  <c r="N999" i="19"/>
  <c r="O999" i="19"/>
  <c r="X999" i="19"/>
  <c r="G1000" i="19"/>
  <c r="H1000" i="19"/>
  <c r="I1000" i="19"/>
  <c r="J1000" i="19"/>
  <c r="L1000" i="19"/>
  <c r="M1000" i="19"/>
  <c r="N1000" i="19"/>
  <c r="O1000" i="19"/>
  <c r="X1000" i="19"/>
  <c r="G1001" i="19"/>
  <c r="H1001" i="19"/>
  <c r="I1001" i="19"/>
  <c r="J1001" i="19"/>
  <c r="L1001" i="19"/>
  <c r="M1001" i="19"/>
  <c r="N1001" i="19"/>
  <c r="O1001" i="19"/>
  <c r="X1001" i="19"/>
  <c r="G1002" i="19"/>
  <c r="H1002" i="19"/>
  <c r="I1002" i="19"/>
  <c r="J1002" i="19"/>
  <c r="L1002" i="19"/>
  <c r="M1002" i="19"/>
  <c r="N1002" i="19"/>
  <c r="O1002" i="19"/>
  <c r="X1002" i="19"/>
  <c r="G1003" i="19"/>
  <c r="H1003" i="19"/>
  <c r="I1003" i="19"/>
  <c r="J1003" i="19"/>
  <c r="L1003" i="19"/>
  <c r="M1003" i="19"/>
  <c r="N1003" i="19"/>
  <c r="O1003" i="19"/>
  <c r="X1003" i="19"/>
  <c r="G1004" i="19"/>
  <c r="H1004" i="19"/>
  <c r="I1004" i="19"/>
  <c r="J1004" i="19"/>
  <c r="L1004" i="19"/>
  <c r="M1004" i="19"/>
  <c r="N1004" i="19"/>
  <c r="O1004" i="19"/>
  <c r="X1004" i="19"/>
  <c r="G1005" i="19"/>
  <c r="H1005" i="19"/>
  <c r="I1005" i="19"/>
  <c r="J1005" i="19"/>
  <c r="L1005" i="19"/>
  <c r="M1005" i="19"/>
  <c r="N1005" i="19"/>
  <c r="O1005" i="19"/>
  <c r="X1005" i="19"/>
  <c r="G1006" i="19"/>
  <c r="H1006" i="19"/>
  <c r="I1006" i="19"/>
  <c r="J1006" i="19"/>
  <c r="L1006" i="19"/>
  <c r="M1006" i="19"/>
  <c r="N1006" i="19"/>
  <c r="O1006" i="19"/>
  <c r="X1006" i="19"/>
  <c r="G1007" i="19"/>
  <c r="H1007" i="19"/>
  <c r="I1007" i="19"/>
  <c r="J1007" i="19"/>
  <c r="L1007" i="19"/>
  <c r="M1007" i="19"/>
  <c r="N1007" i="19"/>
  <c r="O1007" i="19"/>
  <c r="X1007" i="19"/>
  <c r="G1008" i="19"/>
  <c r="H1008" i="19"/>
  <c r="I1008" i="19"/>
  <c r="J1008" i="19"/>
  <c r="L1008" i="19"/>
  <c r="M1008" i="19"/>
  <c r="N1008" i="19"/>
  <c r="O1008" i="19"/>
  <c r="X1008" i="19"/>
  <c r="G1009" i="19"/>
  <c r="H1009" i="19"/>
  <c r="I1009" i="19"/>
  <c r="J1009" i="19"/>
  <c r="L1009" i="19"/>
  <c r="M1009" i="19"/>
  <c r="N1009" i="19"/>
  <c r="O1009" i="19"/>
  <c r="X1009" i="19"/>
  <c r="G1010" i="19"/>
  <c r="H1010" i="19"/>
  <c r="I1010" i="19"/>
  <c r="J1010" i="19"/>
  <c r="L1010" i="19"/>
  <c r="M1010" i="19"/>
  <c r="N1010" i="19"/>
  <c r="O1010" i="19"/>
  <c r="X1010" i="19"/>
  <c r="G1011" i="19"/>
  <c r="H1011" i="19"/>
  <c r="I1011" i="19"/>
  <c r="J1011" i="19"/>
  <c r="L1011" i="19"/>
  <c r="M1011" i="19"/>
  <c r="N1011" i="19"/>
  <c r="O1011" i="19"/>
  <c r="X1011" i="19"/>
  <c r="G1012" i="19"/>
  <c r="H1012" i="19"/>
  <c r="I1012" i="19"/>
  <c r="J1012" i="19"/>
  <c r="L1012" i="19"/>
  <c r="M1012" i="19"/>
  <c r="N1012" i="19"/>
  <c r="O1012" i="19"/>
  <c r="X1012" i="19"/>
  <c r="G1013" i="19"/>
  <c r="H1013" i="19"/>
  <c r="I1013" i="19"/>
  <c r="J1013" i="19"/>
  <c r="L1013" i="19"/>
  <c r="M1013" i="19"/>
  <c r="N1013" i="19"/>
  <c r="O1013" i="19"/>
  <c r="X1013" i="19"/>
  <c r="G1014" i="19"/>
  <c r="H1014" i="19"/>
  <c r="I1014" i="19"/>
  <c r="J1014" i="19"/>
  <c r="L1014" i="19"/>
  <c r="M1014" i="19"/>
  <c r="N1014" i="19"/>
  <c r="O1014" i="19"/>
  <c r="X1014" i="19"/>
  <c r="G1015" i="19"/>
  <c r="H1015" i="19"/>
  <c r="I1015" i="19"/>
  <c r="J1015" i="19"/>
  <c r="L1015" i="19"/>
  <c r="M1015" i="19"/>
  <c r="N1015" i="19"/>
  <c r="O1015" i="19"/>
  <c r="X1015" i="19"/>
  <c r="G1016" i="19"/>
  <c r="H1016" i="19"/>
  <c r="I1016" i="19"/>
  <c r="J1016" i="19"/>
  <c r="L1016" i="19"/>
  <c r="M1016" i="19"/>
  <c r="N1016" i="19"/>
  <c r="O1016" i="19"/>
  <c r="X1016" i="19"/>
  <c r="G1017" i="19"/>
  <c r="H1017" i="19"/>
  <c r="I1017" i="19"/>
  <c r="J1017" i="19"/>
  <c r="L1017" i="19"/>
  <c r="M1017" i="19"/>
  <c r="N1017" i="19"/>
  <c r="O1017" i="19"/>
  <c r="X1017" i="19"/>
  <c r="G1018" i="19"/>
  <c r="H1018" i="19"/>
  <c r="I1018" i="19"/>
  <c r="J1018" i="19"/>
  <c r="L1018" i="19"/>
  <c r="M1018" i="19"/>
  <c r="N1018" i="19"/>
  <c r="O1018" i="19"/>
  <c r="X1018" i="19"/>
  <c r="G1019" i="19"/>
  <c r="H1019" i="19"/>
  <c r="I1019" i="19"/>
  <c r="J1019" i="19"/>
  <c r="L1019" i="19"/>
  <c r="M1019" i="19"/>
  <c r="N1019" i="19"/>
  <c r="O1019" i="19"/>
  <c r="X1019" i="19"/>
  <c r="G1020" i="19"/>
  <c r="H1020" i="19"/>
  <c r="I1020" i="19"/>
  <c r="J1020" i="19"/>
  <c r="L1020" i="19"/>
  <c r="M1020" i="19"/>
  <c r="N1020" i="19"/>
  <c r="O1020" i="19"/>
  <c r="X1020" i="19"/>
  <c r="G1021" i="19"/>
  <c r="H1021" i="19"/>
  <c r="I1021" i="19"/>
  <c r="J1021" i="19"/>
  <c r="L1021" i="19"/>
  <c r="M1021" i="19"/>
  <c r="N1021" i="19"/>
  <c r="O1021" i="19"/>
  <c r="X1021" i="19"/>
  <c r="G1022" i="19"/>
  <c r="H1022" i="19"/>
  <c r="I1022" i="19"/>
  <c r="J1022" i="19"/>
  <c r="L1022" i="19"/>
  <c r="M1022" i="19"/>
  <c r="N1022" i="19"/>
  <c r="O1022" i="19"/>
  <c r="X1022" i="19"/>
  <c r="G1023" i="19"/>
  <c r="H1023" i="19"/>
  <c r="I1023" i="19"/>
  <c r="J1023" i="19"/>
  <c r="L1023" i="19"/>
  <c r="M1023" i="19"/>
  <c r="N1023" i="19"/>
  <c r="O1023" i="19"/>
  <c r="X1023" i="19"/>
  <c r="G1024" i="19"/>
  <c r="H1024" i="19"/>
  <c r="I1024" i="19"/>
  <c r="J1024" i="19"/>
  <c r="L1024" i="19"/>
  <c r="M1024" i="19"/>
  <c r="N1024" i="19"/>
  <c r="O1024" i="19"/>
  <c r="X1024" i="19"/>
  <c r="G1025" i="19"/>
  <c r="H1025" i="19"/>
  <c r="I1025" i="19"/>
  <c r="J1025" i="19"/>
  <c r="L1025" i="19"/>
  <c r="M1025" i="19"/>
  <c r="N1025" i="19"/>
  <c r="O1025" i="19"/>
  <c r="X1025" i="19"/>
  <c r="G1026" i="19"/>
  <c r="H1026" i="19"/>
  <c r="I1026" i="19"/>
  <c r="J1026" i="19"/>
  <c r="L1026" i="19"/>
  <c r="M1026" i="19"/>
  <c r="N1026" i="19"/>
  <c r="O1026" i="19"/>
  <c r="X1026" i="19"/>
  <c r="G1027" i="19"/>
  <c r="H1027" i="19"/>
  <c r="I1027" i="19"/>
  <c r="J1027" i="19"/>
  <c r="L1027" i="19"/>
  <c r="M1027" i="19"/>
  <c r="N1027" i="19"/>
  <c r="O1027" i="19"/>
  <c r="X1027" i="19"/>
  <c r="G1028" i="19"/>
  <c r="H1028" i="19"/>
  <c r="I1028" i="19"/>
  <c r="J1028" i="19"/>
  <c r="L1028" i="19"/>
  <c r="M1028" i="19"/>
  <c r="N1028" i="19"/>
  <c r="O1028" i="19"/>
  <c r="X1028" i="19"/>
  <c r="G1029" i="19"/>
  <c r="H1029" i="19"/>
  <c r="I1029" i="19"/>
  <c r="J1029" i="19"/>
  <c r="L1029" i="19"/>
  <c r="M1029" i="19"/>
  <c r="N1029" i="19"/>
  <c r="O1029" i="19"/>
  <c r="X1029" i="19"/>
  <c r="G1030" i="19"/>
  <c r="H1030" i="19"/>
  <c r="I1030" i="19"/>
  <c r="J1030" i="19"/>
  <c r="L1030" i="19"/>
  <c r="M1030" i="19"/>
  <c r="N1030" i="19"/>
  <c r="O1030" i="19"/>
  <c r="X1030" i="19"/>
  <c r="G1031" i="19"/>
  <c r="H1031" i="19"/>
  <c r="I1031" i="19"/>
  <c r="J1031" i="19"/>
  <c r="L1031" i="19"/>
  <c r="M1031" i="19"/>
  <c r="N1031" i="19"/>
  <c r="O1031" i="19"/>
  <c r="X1031" i="19"/>
  <c r="G1032" i="19"/>
  <c r="H1032" i="19"/>
  <c r="I1032" i="19"/>
  <c r="J1032" i="19"/>
  <c r="L1032" i="19"/>
  <c r="M1032" i="19"/>
  <c r="N1032" i="19"/>
  <c r="O1032" i="19"/>
  <c r="X1032" i="19"/>
  <c r="G1033" i="19"/>
  <c r="H1033" i="19"/>
  <c r="I1033" i="19"/>
  <c r="J1033" i="19"/>
  <c r="L1033" i="19"/>
  <c r="M1033" i="19"/>
  <c r="N1033" i="19"/>
  <c r="O1033" i="19"/>
  <c r="X1033" i="19"/>
  <c r="G1034" i="19"/>
  <c r="H1034" i="19"/>
  <c r="I1034" i="19"/>
  <c r="J1034" i="19"/>
  <c r="L1034" i="19"/>
  <c r="M1034" i="19"/>
  <c r="N1034" i="19"/>
  <c r="O1034" i="19"/>
  <c r="X1034" i="19"/>
  <c r="G1035" i="19"/>
  <c r="H1035" i="19"/>
  <c r="I1035" i="19"/>
  <c r="J1035" i="19"/>
  <c r="L1035" i="19"/>
  <c r="M1035" i="19"/>
  <c r="N1035" i="19"/>
  <c r="O1035" i="19"/>
  <c r="X1035" i="19"/>
  <c r="G1036" i="19"/>
  <c r="H1036" i="19"/>
  <c r="I1036" i="19"/>
  <c r="J1036" i="19"/>
  <c r="L1036" i="19"/>
  <c r="M1036" i="19"/>
  <c r="N1036" i="19"/>
  <c r="O1036" i="19"/>
  <c r="X1036" i="19"/>
  <c r="G1037" i="19"/>
  <c r="H1037" i="19"/>
  <c r="I1037" i="19"/>
  <c r="J1037" i="19"/>
  <c r="L1037" i="19"/>
  <c r="M1037" i="19"/>
  <c r="N1037" i="19"/>
  <c r="O1037" i="19"/>
  <c r="X1037" i="19"/>
  <c r="G1038" i="19"/>
  <c r="H1038" i="19"/>
  <c r="I1038" i="19"/>
  <c r="J1038" i="19"/>
  <c r="L1038" i="19"/>
  <c r="M1038" i="19"/>
  <c r="N1038" i="19"/>
  <c r="O1038" i="19"/>
  <c r="X1038" i="19"/>
  <c r="G1039" i="19"/>
  <c r="H1039" i="19"/>
  <c r="I1039" i="19"/>
  <c r="J1039" i="19"/>
  <c r="L1039" i="19"/>
  <c r="M1039" i="19"/>
  <c r="N1039" i="19"/>
  <c r="O1039" i="19"/>
  <c r="X1039" i="19"/>
  <c r="G1040" i="19"/>
  <c r="H1040" i="19"/>
  <c r="I1040" i="19"/>
  <c r="J1040" i="19"/>
  <c r="L1040" i="19"/>
  <c r="M1040" i="19"/>
  <c r="N1040" i="19"/>
  <c r="O1040" i="19"/>
  <c r="X1040" i="19"/>
  <c r="G1041" i="19"/>
  <c r="H1041" i="19"/>
  <c r="I1041" i="19"/>
  <c r="J1041" i="19"/>
  <c r="L1041" i="19"/>
  <c r="M1041" i="19"/>
  <c r="N1041" i="19"/>
  <c r="O1041" i="19"/>
  <c r="X1041" i="19"/>
  <c r="G1042" i="19"/>
  <c r="H1042" i="19"/>
  <c r="I1042" i="19"/>
  <c r="J1042" i="19"/>
  <c r="L1042" i="19"/>
  <c r="M1042" i="19"/>
  <c r="N1042" i="19"/>
  <c r="O1042" i="19"/>
  <c r="X1042" i="19"/>
  <c r="G1043" i="19"/>
  <c r="H1043" i="19"/>
  <c r="I1043" i="19"/>
  <c r="J1043" i="19"/>
  <c r="L1043" i="19"/>
  <c r="M1043" i="19"/>
  <c r="N1043" i="19"/>
  <c r="O1043" i="19"/>
  <c r="X1043" i="19"/>
  <c r="G1044" i="19"/>
  <c r="H1044" i="19"/>
  <c r="I1044" i="19"/>
  <c r="J1044" i="19"/>
  <c r="L1044" i="19"/>
  <c r="M1044" i="19"/>
  <c r="N1044" i="19"/>
  <c r="O1044" i="19"/>
  <c r="X1044" i="19"/>
  <c r="G1045" i="19"/>
  <c r="H1045" i="19"/>
  <c r="I1045" i="19"/>
  <c r="J1045" i="19"/>
  <c r="L1045" i="19"/>
  <c r="M1045" i="19"/>
  <c r="N1045" i="19"/>
  <c r="O1045" i="19"/>
  <c r="X1045" i="19"/>
  <c r="G1046" i="19"/>
  <c r="H1046" i="19"/>
  <c r="I1046" i="19"/>
  <c r="J1046" i="19"/>
  <c r="L1046" i="19"/>
  <c r="M1046" i="19"/>
  <c r="N1046" i="19"/>
  <c r="O1046" i="19"/>
  <c r="X1046" i="19"/>
  <c r="G1047" i="19"/>
  <c r="H1047" i="19"/>
  <c r="I1047" i="19"/>
  <c r="J1047" i="19"/>
  <c r="L1047" i="19"/>
  <c r="M1047" i="19"/>
  <c r="N1047" i="19"/>
  <c r="O1047" i="19"/>
  <c r="X1047" i="19"/>
  <c r="G1048" i="19"/>
  <c r="H1048" i="19"/>
  <c r="I1048" i="19"/>
  <c r="J1048" i="19"/>
  <c r="L1048" i="19"/>
  <c r="M1048" i="19"/>
  <c r="N1048" i="19"/>
  <c r="O1048" i="19"/>
  <c r="X1048" i="19"/>
  <c r="G1049" i="19"/>
  <c r="H1049" i="19"/>
  <c r="I1049" i="19"/>
  <c r="J1049" i="19"/>
  <c r="L1049" i="19"/>
  <c r="M1049" i="19"/>
  <c r="N1049" i="19"/>
  <c r="O1049" i="19"/>
  <c r="X1049" i="19"/>
  <c r="G1050" i="19"/>
  <c r="H1050" i="19"/>
  <c r="I1050" i="19"/>
  <c r="J1050" i="19"/>
  <c r="L1050" i="19"/>
  <c r="M1050" i="19"/>
  <c r="N1050" i="19"/>
  <c r="O1050" i="19"/>
  <c r="X1050" i="19"/>
  <c r="G1051" i="19"/>
  <c r="H1051" i="19"/>
  <c r="I1051" i="19"/>
  <c r="J1051" i="19"/>
  <c r="L1051" i="19"/>
  <c r="M1051" i="19"/>
  <c r="N1051" i="19"/>
  <c r="O1051" i="19"/>
  <c r="X1051" i="19"/>
  <c r="G1052" i="19"/>
  <c r="H1052" i="19"/>
  <c r="I1052" i="19"/>
  <c r="J1052" i="19"/>
  <c r="L1052" i="19"/>
  <c r="M1052" i="19"/>
  <c r="N1052" i="19"/>
  <c r="O1052" i="19"/>
  <c r="X1052" i="19"/>
  <c r="G1053" i="19"/>
  <c r="H1053" i="19"/>
  <c r="I1053" i="19"/>
  <c r="J1053" i="19"/>
  <c r="L1053" i="19"/>
  <c r="M1053" i="19"/>
  <c r="N1053" i="19"/>
  <c r="O1053" i="19"/>
  <c r="X1053" i="19"/>
  <c r="G1054" i="19"/>
  <c r="H1054" i="19"/>
  <c r="I1054" i="19"/>
  <c r="J1054" i="19"/>
  <c r="L1054" i="19"/>
  <c r="M1054" i="19"/>
  <c r="N1054" i="19"/>
  <c r="O1054" i="19"/>
  <c r="X1054" i="19"/>
  <c r="G1055" i="19"/>
  <c r="H1055" i="19"/>
  <c r="I1055" i="19"/>
  <c r="J1055" i="19"/>
  <c r="L1055" i="19"/>
  <c r="M1055" i="19"/>
  <c r="N1055" i="19"/>
  <c r="O1055" i="19"/>
  <c r="X1055" i="19"/>
  <c r="G1056" i="19"/>
  <c r="H1056" i="19"/>
  <c r="I1056" i="19"/>
  <c r="J1056" i="19"/>
  <c r="L1056" i="19"/>
  <c r="M1056" i="19"/>
  <c r="N1056" i="19"/>
  <c r="O1056" i="19"/>
  <c r="X1056" i="19"/>
  <c r="G1057" i="19"/>
  <c r="H1057" i="19"/>
  <c r="I1057" i="19"/>
  <c r="J1057" i="19"/>
  <c r="L1057" i="19"/>
  <c r="M1057" i="19"/>
  <c r="N1057" i="19"/>
  <c r="O1057" i="19"/>
  <c r="X1057" i="19"/>
  <c r="G1058" i="19"/>
  <c r="H1058" i="19"/>
  <c r="I1058" i="19"/>
  <c r="J1058" i="19"/>
  <c r="L1058" i="19"/>
  <c r="M1058" i="19"/>
  <c r="N1058" i="19"/>
  <c r="O1058" i="19"/>
  <c r="X1058" i="19"/>
  <c r="G1059" i="19"/>
  <c r="H1059" i="19"/>
  <c r="I1059" i="19"/>
  <c r="J1059" i="19"/>
  <c r="L1059" i="19"/>
  <c r="M1059" i="19"/>
  <c r="N1059" i="19"/>
  <c r="O1059" i="19"/>
  <c r="X1059" i="19"/>
  <c r="G1060" i="19"/>
  <c r="H1060" i="19"/>
  <c r="I1060" i="19"/>
  <c r="J1060" i="19"/>
  <c r="L1060" i="19"/>
  <c r="M1060" i="19"/>
  <c r="N1060" i="19"/>
  <c r="O1060" i="19"/>
  <c r="X1060" i="19"/>
  <c r="G1061" i="19"/>
  <c r="H1061" i="19"/>
  <c r="I1061" i="19"/>
  <c r="J1061" i="19"/>
  <c r="L1061" i="19"/>
  <c r="M1061" i="19"/>
  <c r="N1061" i="19"/>
  <c r="O1061" i="19"/>
  <c r="X1061" i="19"/>
  <c r="G1062" i="19"/>
  <c r="H1062" i="19"/>
  <c r="I1062" i="19"/>
  <c r="J1062" i="19"/>
  <c r="L1062" i="19"/>
  <c r="M1062" i="19"/>
  <c r="N1062" i="19"/>
  <c r="O1062" i="19"/>
  <c r="X1062" i="19"/>
  <c r="G1063" i="19"/>
  <c r="H1063" i="19"/>
  <c r="I1063" i="19"/>
  <c r="J1063" i="19"/>
  <c r="L1063" i="19"/>
  <c r="M1063" i="19"/>
  <c r="N1063" i="19"/>
  <c r="O1063" i="19"/>
  <c r="X1063" i="19"/>
  <c r="G1064" i="19"/>
  <c r="H1064" i="19"/>
  <c r="I1064" i="19"/>
  <c r="J1064" i="19"/>
  <c r="L1064" i="19"/>
  <c r="M1064" i="19"/>
  <c r="N1064" i="19"/>
  <c r="O1064" i="19"/>
  <c r="X1064" i="19"/>
  <c r="G1065" i="19"/>
  <c r="H1065" i="19"/>
  <c r="I1065" i="19"/>
  <c r="J1065" i="19"/>
  <c r="L1065" i="19"/>
  <c r="M1065" i="19"/>
  <c r="N1065" i="19"/>
  <c r="O1065" i="19"/>
  <c r="X1065" i="19"/>
  <c r="G1066" i="19"/>
  <c r="H1066" i="19"/>
  <c r="I1066" i="19"/>
  <c r="J1066" i="19"/>
  <c r="L1066" i="19"/>
  <c r="M1066" i="19"/>
  <c r="N1066" i="19"/>
  <c r="O1066" i="19"/>
  <c r="X1066" i="19"/>
  <c r="G1067" i="19"/>
  <c r="H1067" i="19"/>
  <c r="I1067" i="19"/>
  <c r="J1067" i="19"/>
  <c r="L1067" i="19"/>
  <c r="M1067" i="19"/>
  <c r="N1067" i="19"/>
  <c r="O1067" i="19"/>
  <c r="X1067" i="19"/>
  <c r="G1068" i="19"/>
  <c r="H1068" i="19"/>
  <c r="I1068" i="19"/>
  <c r="J1068" i="19"/>
  <c r="L1068" i="19"/>
  <c r="M1068" i="19"/>
  <c r="N1068" i="19"/>
  <c r="O1068" i="19"/>
  <c r="X1068" i="19"/>
  <c r="G1069" i="19"/>
  <c r="H1069" i="19"/>
  <c r="I1069" i="19"/>
  <c r="J1069" i="19"/>
  <c r="L1069" i="19"/>
  <c r="M1069" i="19"/>
  <c r="N1069" i="19"/>
  <c r="O1069" i="19"/>
  <c r="X1069" i="19"/>
  <c r="G1070" i="19"/>
  <c r="H1070" i="19"/>
  <c r="I1070" i="19"/>
  <c r="J1070" i="19"/>
  <c r="L1070" i="19"/>
  <c r="M1070" i="19"/>
  <c r="N1070" i="19"/>
  <c r="O1070" i="19"/>
  <c r="X1070" i="19"/>
  <c r="G1071" i="19"/>
  <c r="H1071" i="19"/>
  <c r="I1071" i="19"/>
  <c r="J1071" i="19"/>
  <c r="L1071" i="19"/>
  <c r="M1071" i="19"/>
  <c r="N1071" i="19"/>
  <c r="O1071" i="19"/>
  <c r="X1071" i="19"/>
  <c r="G1072" i="19"/>
  <c r="H1072" i="19"/>
  <c r="I1072" i="19"/>
  <c r="J1072" i="19"/>
  <c r="L1072" i="19"/>
  <c r="M1072" i="19"/>
  <c r="N1072" i="19"/>
  <c r="O1072" i="19"/>
  <c r="X1072" i="19"/>
  <c r="G1073" i="19"/>
  <c r="H1073" i="19"/>
  <c r="I1073" i="19"/>
  <c r="J1073" i="19"/>
  <c r="L1073" i="19"/>
  <c r="M1073" i="19"/>
  <c r="N1073" i="19"/>
  <c r="O1073" i="19"/>
  <c r="X1073" i="19"/>
  <c r="G1074" i="19"/>
  <c r="H1074" i="19"/>
  <c r="I1074" i="19"/>
  <c r="J1074" i="19"/>
  <c r="L1074" i="19"/>
  <c r="M1074" i="19"/>
  <c r="N1074" i="19"/>
  <c r="O1074" i="19"/>
  <c r="X1074" i="19"/>
  <c r="G1075" i="19"/>
  <c r="H1075" i="19"/>
  <c r="I1075" i="19"/>
  <c r="J1075" i="19"/>
  <c r="L1075" i="19"/>
  <c r="M1075" i="19"/>
  <c r="N1075" i="19"/>
  <c r="O1075" i="19"/>
  <c r="X1075" i="19"/>
  <c r="G1076" i="19"/>
  <c r="H1076" i="19"/>
  <c r="I1076" i="19"/>
  <c r="J1076" i="19"/>
  <c r="L1076" i="19"/>
  <c r="M1076" i="19"/>
  <c r="N1076" i="19"/>
  <c r="O1076" i="19"/>
  <c r="X1076" i="19"/>
  <c r="G1077" i="19"/>
  <c r="H1077" i="19"/>
  <c r="I1077" i="19"/>
  <c r="J1077" i="19"/>
  <c r="L1077" i="19"/>
  <c r="M1077" i="19"/>
  <c r="N1077" i="19"/>
  <c r="O1077" i="19"/>
  <c r="X1077" i="19"/>
  <c r="G1078" i="19"/>
  <c r="H1078" i="19"/>
  <c r="I1078" i="19"/>
  <c r="J1078" i="19"/>
  <c r="L1078" i="19"/>
  <c r="M1078" i="19"/>
  <c r="N1078" i="19"/>
  <c r="O1078" i="19"/>
  <c r="X1078" i="19"/>
  <c r="G1079" i="19"/>
  <c r="H1079" i="19"/>
  <c r="I1079" i="19"/>
  <c r="J1079" i="19"/>
  <c r="L1079" i="19"/>
  <c r="M1079" i="19"/>
  <c r="N1079" i="19"/>
  <c r="O1079" i="19"/>
  <c r="X1079" i="19"/>
  <c r="G1080" i="19"/>
  <c r="H1080" i="19"/>
  <c r="I1080" i="19"/>
  <c r="J1080" i="19"/>
  <c r="L1080" i="19"/>
  <c r="M1080" i="19"/>
  <c r="N1080" i="19"/>
  <c r="O1080" i="19"/>
  <c r="X1080" i="19"/>
  <c r="G1081" i="19"/>
  <c r="H1081" i="19"/>
  <c r="I1081" i="19"/>
  <c r="J1081" i="19"/>
  <c r="L1081" i="19"/>
  <c r="M1081" i="19"/>
  <c r="N1081" i="19"/>
  <c r="O1081" i="19"/>
  <c r="X1081" i="19"/>
  <c r="G1082" i="19"/>
  <c r="H1082" i="19"/>
  <c r="I1082" i="19"/>
  <c r="J1082" i="19"/>
  <c r="L1082" i="19"/>
  <c r="M1082" i="19"/>
  <c r="N1082" i="19"/>
  <c r="O1082" i="19"/>
  <c r="X1082" i="19"/>
  <c r="G1083" i="19"/>
  <c r="H1083" i="19"/>
  <c r="I1083" i="19"/>
  <c r="J1083" i="19"/>
  <c r="L1083" i="19"/>
  <c r="M1083" i="19"/>
  <c r="N1083" i="19"/>
  <c r="O1083" i="19"/>
  <c r="X1083" i="19"/>
  <c r="G1084" i="19"/>
  <c r="H1084" i="19"/>
  <c r="I1084" i="19"/>
  <c r="J1084" i="19"/>
  <c r="L1084" i="19"/>
  <c r="M1084" i="19"/>
  <c r="N1084" i="19"/>
  <c r="O1084" i="19"/>
  <c r="X1084" i="19"/>
  <c r="G1085" i="19"/>
  <c r="H1085" i="19"/>
  <c r="I1085" i="19"/>
  <c r="J1085" i="19"/>
  <c r="L1085" i="19"/>
  <c r="M1085" i="19"/>
  <c r="N1085" i="19"/>
  <c r="O1085" i="19"/>
  <c r="X1085" i="19"/>
  <c r="G1086" i="19"/>
  <c r="H1086" i="19"/>
  <c r="I1086" i="19"/>
  <c r="J1086" i="19"/>
  <c r="L1086" i="19"/>
  <c r="M1086" i="19"/>
  <c r="N1086" i="19"/>
  <c r="O1086" i="19"/>
  <c r="X1086" i="19"/>
  <c r="G1087" i="19"/>
  <c r="H1087" i="19"/>
  <c r="I1087" i="19"/>
  <c r="J1087" i="19"/>
  <c r="L1087" i="19"/>
  <c r="M1087" i="19"/>
  <c r="N1087" i="19"/>
  <c r="O1087" i="19"/>
  <c r="X1087" i="19"/>
  <c r="G1088" i="19"/>
  <c r="H1088" i="19"/>
  <c r="I1088" i="19"/>
  <c r="J1088" i="19"/>
  <c r="L1088" i="19"/>
  <c r="M1088" i="19"/>
  <c r="N1088" i="19"/>
  <c r="O1088" i="19"/>
  <c r="X1088" i="19"/>
  <c r="G1089" i="19"/>
  <c r="H1089" i="19"/>
  <c r="I1089" i="19"/>
  <c r="J1089" i="19"/>
  <c r="L1089" i="19"/>
  <c r="M1089" i="19"/>
  <c r="N1089" i="19"/>
  <c r="O1089" i="19"/>
  <c r="X1089" i="19"/>
  <c r="G1090" i="19"/>
  <c r="H1090" i="19"/>
  <c r="I1090" i="19"/>
  <c r="J1090" i="19"/>
  <c r="L1090" i="19"/>
  <c r="M1090" i="19"/>
  <c r="N1090" i="19"/>
  <c r="O1090" i="19"/>
  <c r="X1090" i="19"/>
  <c r="G1091" i="19"/>
  <c r="H1091" i="19"/>
  <c r="I1091" i="19"/>
  <c r="J1091" i="19"/>
  <c r="L1091" i="19"/>
  <c r="M1091" i="19"/>
  <c r="N1091" i="19"/>
  <c r="O1091" i="19"/>
  <c r="X1091" i="19"/>
  <c r="G1092" i="19"/>
  <c r="H1092" i="19"/>
  <c r="I1092" i="19"/>
  <c r="J1092" i="19"/>
  <c r="L1092" i="19"/>
  <c r="M1092" i="19"/>
  <c r="N1092" i="19"/>
  <c r="O1092" i="19"/>
  <c r="X1092" i="19"/>
  <c r="G1093" i="19"/>
  <c r="H1093" i="19"/>
  <c r="I1093" i="19"/>
  <c r="J1093" i="19"/>
  <c r="L1093" i="19"/>
  <c r="M1093" i="19"/>
  <c r="N1093" i="19"/>
  <c r="O1093" i="19"/>
  <c r="X1093" i="19"/>
  <c r="G1094" i="19"/>
  <c r="H1094" i="19"/>
  <c r="I1094" i="19"/>
  <c r="J1094" i="19"/>
  <c r="L1094" i="19"/>
  <c r="M1094" i="19"/>
  <c r="N1094" i="19"/>
  <c r="O1094" i="19"/>
  <c r="X1094" i="19"/>
  <c r="G1095" i="19"/>
  <c r="H1095" i="19"/>
  <c r="I1095" i="19"/>
  <c r="J1095" i="19"/>
  <c r="L1095" i="19"/>
  <c r="M1095" i="19"/>
  <c r="N1095" i="19"/>
  <c r="O1095" i="19"/>
  <c r="X1095" i="19"/>
  <c r="G1096" i="19"/>
  <c r="H1096" i="19"/>
  <c r="I1096" i="19"/>
  <c r="J1096" i="19"/>
  <c r="L1096" i="19"/>
  <c r="M1096" i="19"/>
  <c r="N1096" i="19"/>
  <c r="O1096" i="19"/>
  <c r="X1096" i="19"/>
  <c r="G1097" i="19"/>
  <c r="H1097" i="19"/>
  <c r="I1097" i="19"/>
  <c r="J1097" i="19"/>
  <c r="L1097" i="19"/>
  <c r="M1097" i="19"/>
  <c r="N1097" i="19"/>
  <c r="O1097" i="19"/>
  <c r="X1097" i="19"/>
  <c r="G1098" i="19"/>
  <c r="H1098" i="19"/>
  <c r="I1098" i="19"/>
  <c r="J1098" i="19"/>
  <c r="L1098" i="19"/>
  <c r="M1098" i="19"/>
  <c r="N1098" i="19"/>
  <c r="O1098" i="19"/>
  <c r="X1098" i="19"/>
  <c r="G1099" i="19"/>
  <c r="H1099" i="19"/>
  <c r="I1099" i="19"/>
  <c r="J1099" i="19"/>
  <c r="L1099" i="19"/>
  <c r="M1099" i="19"/>
  <c r="N1099" i="19"/>
  <c r="O1099" i="19"/>
  <c r="X1099" i="19"/>
  <c r="G1100" i="19"/>
  <c r="H1100" i="19"/>
  <c r="I1100" i="19"/>
  <c r="J1100" i="19"/>
  <c r="L1100" i="19"/>
  <c r="M1100" i="19"/>
  <c r="N1100" i="19"/>
  <c r="O1100" i="19"/>
  <c r="X1100" i="19"/>
  <c r="G1101" i="19"/>
  <c r="H1101" i="19"/>
  <c r="I1101" i="19"/>
  <c r="J1101" i="19"/>
  <c r="L1101" i="19"/>
  <c r="M1101" i="19"/>
  <c r="N1101" i="19"/>
  <c r="O1101" i="19"/>
  <c r="X1101" i="19"/>
  <c r="G1102" i="19"/>
  <c r="H1102" i="19"/>
  <c r="I1102" i="19"/>
  <c r="J1102" i="19"/>
  <c r="L1102" i="19"/>
  <c r="M1102" i="19"/>
  <c r="N1102" i="19"/>
  <c r="O1102" i="19"/>
  <c r="X1102" i="19"/>
  <c r="G1103" i="19"/>
  <c r="H1103" i="19"/>
  <c r="I1103" i="19"/>
  <c r="J1103" i="19"/>
  <c r="L1103" i="19"/>
  <c r="M1103" i="19"/>
  <c r="N1103" i="19"/>
  <c r="O1103" i="19"/>
  <c r="X1103" i="19"/>
  <c r="G1104" i="19"/>
  <c r="H1104" i="19"/>
  <c r="I1104" i="19"/>
  <c r="J1104" i="19"/>
  <c r="L1104" i="19"/>
  <c r="M1104" i="19"/>
  <c r="N1104" i="19"/>
  <c r="O1104" i="19"/>
  <c r="X1104" i="19"/>
  <c r="G1105" i="19"/>
  <c r="H1105" i="19"/>
  <c r="I1105" i="19"/>
  <c r="J1105" i="19"/>
  <c r="L1105" i="19"/>
  <c r="M1105" i="19"/>
  <c r="N1105" i="19"/>
  <c r="O1105" i="19"/>
  <c r="X1105" i="19"/>
  <c r="G1106" i="19"/>
  <c r="H1106" i="19"/>
  <c r="I1106" i="19"/>
  <c r="J1106" i="19"/>
  <c r="L1106" i="19"/>
  <c r="M1106" i="19"/>
  <c r="N1106" i="19"/>
  <c r="O1106" i="19"/>
  <c r="X1106" i="19"/>
  <c r="G1107" i="19"/>
  <c r="H1107" i="19"/>
  <c r="I1107" i="19"/>
  <c r="J1107" i="19"/>
  <c r="L1107" i="19"/>
  <c r="M1107" i="19"/>
  <c r="N1107" i="19"/>
  <c r="O1107" i="19"/>
  <c r="X1107" i="19"/>
  <c r="G1108" i="19"/>
  <c r="H1108" i="19"/>
  <c r="I1108" i="19"/>
  <c r="J1108" i="19"/>
  <c r="L1108" i="19"/>
  <c r="M1108" i="19"/>
  <c r="N1108" i="19"/>
  <c r="O1108" i="19"/>
  <c r="X1108" i="19"/>
  <c r="G1109" i="19"/>
  <c r="H1109" i="19"/>
  <c r="I1109" i="19"/>
  <c r="J1109" i="19"/>
  <c r="L1109" i="19"/>
  <c r="M1109" i="19"/>
  <c r="N1109" i="19"/>
  <c r="O1109" i="19"/>
  <c r="X1109" i="19"/>
  <c r="G1110" i="19"/>
  <c r="H1110" i="19"/>
  <c r="I1110" i="19"/>
  <c r="J1110" i="19"/>
  <c r="L1110" i="19"/>
  <c r="M1110" i="19"/>
  <c r="N1110" i="19"/>
  <c r="O1110" i="19"/>
  <c r="X1110" i="19"/>
  <c r="G1111" i="19"/>
  <c r="H1111" i="19"/>
  <c r="I1111" i="19"/>
  <c r="J1111" i="19"/>
  <c r="L1111" i="19"/>
  <c r="M1111" i="19"/>
  <c r="N1111" i="19"/>
  <c r="O1111" i="19"/>
  <c r="X1111" i="19"/>
  <c r="G1112" i="19"/>
  <c r="H1112" i="19"/>
  <c r="I1112" i="19"/>
  <c r="J1112" i="19"/>
  <c r="L1112" i="19"/>
  <c r="M1112" i="19"/>
  <c r="N1112" i="19"/>
  <c r="O1112" i="19"/>
  <c r="X1112" i="19"/>
  <c r="G1113" i="19"/>
  <c r="H1113" i="19"/>
  <c r="I1113" i="19"/>
  <c r="J1113" i="19"/>
  <c r="L1113" i="19"/>
  <c r="M1113" i="19"/>
  <c r="N1113" i="19"/>
  <c r="O1113" i="19"/>
  <c r="X1113" i="19"/>
  <c r="G1114" i="19"/>
  <c r="H1114" i="19"/>
  <c r="I1114" i="19"/>
  <c r="J1114" i="19"/>
  <c r="L1114" i="19"/>
  <c r="M1114" i="19"/>
  <c r="N1114" i="19"/>
  <c r="O1114" i="19"/>
  <c r="X1114" i="19"/>
  <c r="G1115" i="19"/>
  <c r="H1115" i="19"/>
  <c r="I1115" i="19"/>
  <c r="J1115" i="19"/>
  <c r="L1115" i="19"/>
  <c r="M1115" i="19"/>
  <c r="N1115" i="19"/>
  <c r="O1115" i="19"/>
  <c r="X1115" i="19"/>
  <c r="G1116" i="19"/>
  <c r="H1116" i="19"/>
  <c r="I1116" i="19"/>
  <c r="J1116" i="19"/>
  <c r="L1116" i="19"/>
  <c r="M1116" i="19"/>
  <c r="N1116" i="19"/>
  <c r="O1116" i="19"/>
  <c r="X1116" i="19"/>
  <c r="G1117" i="19"/>
  <c r="H1117" i="19"/>
  <c r="I1117" i="19"/>
  <c r="J1117" i="19"/>
  <c r="L1117" i="19"/>
  <c r="M1117" i="19"/>
  <c r="N1117" i="19"/>
  <c r="O1117" i="19"/>
  <c r="X1117" i="19"/>
  <c r="G1118" i="19"/>
  <c r="H1118" i="19"/>
  <c r="I1118" i="19"/>
  <c r="J1118" i="19"/>
  <c r="L1118" i="19"/>
  <c r="M1118" i="19"/>
  <c r="N1118" i="19"/>
  <c r="O1118" i="19"/>
  <c r="X1118" i="19"/>
  <c r="G1119" i="19"/>
  <c r="H1119" i="19"/>
  <c r="I1119" i="19"/>
  <c r="J1119" i="19"/>
  <c r="L1119" i="19"/>
  <c r="M1119" i="19"/>
  <c r="N1119" i="19"/>
  <c r="O1119" i="19"/>
  <c r="X1119" i="19"/>
  <c r="G1120" i="19"/>
  <c r="H1120" i="19"/>
  <c r="I1120" i="19"/>
  <c r="J1120" i="19"/>
  <c r="L1120" i="19"/>
  <c r="M1120" i="19"/>
  <c r="N1120" i="19"/>
  <c r="O1120" i="19"/>
  <c r="X1120" i="19"/>
  <c r="G1121" i="19"/>
  <c r="H1121" i="19"/>
  <c r="I1121" i="19"/>
  <c r="J1121" i="19"/>
  <c r="L1121" i="19"/>
  <c r="M1121" i="19"/>
  <c r="N1121" i="19"/>
  <c r="O1121" i="19"/>
  <c r="X1121" i="19"/>
  <c r="G1122" i="19"/>
  <c r="H1122" i="19"/>
  <c r="I1122" i="19"/>
  <c r="J1122" i="19"/>
  <c r="L1122" i="19"/>
  <c r="M1122" i="19"/>
  <c r="N1122" i="19"/>
  <c r="O1122" i="19"/>
  <c r="X1122" i="19"/>
  <c r="G1123" i="19"/>
  <c r="H1123" i="19"/>
  <c r="I1123" i="19"/>
  <c r="J1123" i="19"/>
  <c r="L1123" i="19"/>
  <c r="M1123" i="19"/>
  <c r="N1123" i="19"/>
  <c r="O1123" i="19"/>
  <c r="X1123" i="19"/>
  <c r="G1124" i="19"/>
  <c r="H1124" i="19"/>
  <c r="I1124" i="19"/>
  <c r="J1124" i="19"/>
  <c r="L1124" i="19"/>
  <c r="M1124" i="19"/>
  <c r="N1124" i="19"/>
  <c r="O1124" i="19"/>
  <c r="X1124" i="19"/>
  <c r="G1125" i="19"/>
  <c r="H1125" i="19"/>
  <c r="I1125" i="19"/>
  <c r="J1125" i="19"/>
  <c r="L1125" i="19"/>
  <c r="M1125" i="19"/>
  <c r="N1125" i="19"/>
  <c r="O1125" i="19"/>
  <c r="X1125" i="19"/>
  <c r="G1126" i="19"/>
  <c r="H1126" i="19"/>
  <c r="I1126" i="19"/>
  <c r="J1126" i="19"/>
  <c r="L1126" i="19"/>
  <c r="M1126" i="19"/>
  <c r="N1126" i="19"/>
  <c r="O1126" i="19"/>
  <c r="X1126" i="19"/>
  <c r="G1127" i="19"/>
  <c r="H1127" i="19"/>
  <c r="I1127" i="19"/>
  <c r="J1127" i="19"/>
  <c r="L1127" i="19"/>
  <c r="M1127" i="19"/>
  <c r="N1127" i="19"/>
  <c r="O1127" i="19"/>
  <c r="X1127" i="19"/>
  <c r="G1128" i="19"/>
  <c r="H1128" i="19"/>
  <c r="I1128" i="19"/>
  <c r="J1128" i="19"/>
  <c r="L1128" i="19"/>
  <c r="M1128" i="19"/>
  <c r="N1128" i="19"/>
  <c r="O1128" i="19"/>
  <c r="X1128" i="19"/>
  <c r="G1129" i="19"/>
  <c r="H1129" i="19"/>
  <c r="I1129" i="19"/>
  <c r="J1129" i="19"/>
  <c r="L1129" i="19"/>
  <c r="M1129" i="19"/>
  <c r="N1129" i="19"/>
  <c r="O1129" i="19"/>
  <c r="X1129" i="19"/>
  <c r="G1130" i="19"/>
  <c r="H1130" i="19"/>
  <c r="I1130" i="19"/>
  <c r="J1130" i="19"/>
  <c r="L1130" i="19"/>
  <c r="M1130" i="19"/>
  <c r="N1130" i="19"/>
  <c r="O1130" i="19"/>
  <c r="X1130" i="19"/>
  <c r="G1131" i="19"/>
  <c r="H1131" i="19"/>
  <c r="I1131" i="19"/>
  <c r="J1131" i="19"/>
  <c r="L1131" i="19"/>
  <c r="M1131" i="19"/>
  <c r="N1131" i="19"/>
  <c r="O1131" i="19"/>
  <c r="X1131" i="19"/>
  <c r="G1132" i="19"/>
  <c r="H1132" i="19"/>
  <c r="I1132" i="19"/>
  <c r="J1132" i="19"/>
  <c r="L1132" i="19"/>
  <c r="M1132" i="19"/>
  <c r="N1132" i="19"/>
  <c r="O1132" i="19"/>
  <c r="X1132" i="19"/>
  <c r="G1133" i="19"/>
  <c r="H1133" i="19"/>
  <c r="I1133" i="19"/>
  <c r="J1133" i="19"/>
  <c r="L1133" i="19"/>
  <c r="M1133" i="19"/>
  <c r="N1133" i="19"/>
  <c r="O1133" i="19"/>
  <c r="X1133" i="19"/>
  <c r="G1134" i="19"/>
  <c r="H1134" i="19"/>
  <c r="I1134" i="19"/>
  <c r="J1134" i="19"/>
  <c r="L1134" i="19"/>
  <c r="M1134" i="19"/>
  <c r="N1134" i="19"/>
  <c r="O1134" i="19"/>
  <c r="X1134" i="19"/>
  <c r="G1135" i="19"/>
  <c r="H1135" i="19"/>
  <c r="I1135" i="19"/>
  <c r="J1135" i="19"/>
  <c r="L1135" i="19"/>
  <c r="M1135" i="19"/>
  <c r="N1135" i="19"/>
  <c r="O1135" i="19"/>
  <c r="X1135" i="19"/>
  <c r="G1136" i="19"/>
  <c r="H1136" i="19"/>
  <c r="I1136" i="19"/>
  <c r="J1136" i="19"/>
  <c r="L1136" i="19"/>
  <c r="M1136" i="19"/>
  <c r="N1136" i="19"/>
  <c r="O1136" i="19"/>
  <c r="X1136" i="19"/>
  <c r="G1137" i="19"/>
  <c r="H1137" i="19"/>
  <c r="I1137" i="19"/>
  <c r="J1137" i="19"/>
  <c r="L1137" i="19"/>
  <c r="M1137" i="19"/>
  <c r="N1137" i="19"/>
  <c r="O1137" i="19"/>
  <c r="X1137" i="19"/>
  <c r="G1138" i="19"/>
  <c r="H1138" i="19"/>
  <c r="I1138" i="19"/>
  <c r="J1138" i="19"/>
  <c r="L1138" i="19"/>
  <c r="M1138" i="19"/>
  <c r="N1138" i="19"/>
  <c r="O1138" i="19"/>
  <c r="X1138" i="19"/>
  <c r="G1139" i="19"/>
  <c r="H1139" i="19"/>
  <c r="I1139" i="19"/>
  <c r="J1139" i="19"/>
  <c r="L1139" i="19"/>
  <c r="M1139" i="19"/>
  <c r="N1139" i="19"/>
  <c r="O1139" i="19"/>
  <c r="X1139" i="19"/>
  <c r="G1140" i="19"/>
  <c r="H1140" i="19"/>
  <c r="I1140" i="19"/>
  <c r="J1140" i="19"/>
  <c r="L1140" i="19"/>
  <c r="M1140" i="19"/>
  <c r="N1140" i="19"/>
  <c r="O1140" i="19"/>
  <c r="X1140" i="19"/>
  <c r="G1141" i="19"/>
  <c r="H1141" i="19"/>
  <c r="I1141" i="19"/>
  <c r="J1141" i="19"/>
  <c r="L1141" i="19"/>
  <c r="M1141" i="19"/>
  <c r="N1141" i="19"/>
  <c r="O1141" i="19"/>
  <c r="X1141" i="19"/>
  <c r="G1142" i="19"/>
  <c r="H1142" i="19"/>
  <c r="I1142" i="19"/>
  <c r="J1142" i="19"/>
  <c r="L1142" i="19"/>
  <c r="M1142" i="19"/>
  <c r="N1142" i="19"/>
  <c r="O1142" i="19"/>
  <c r="X1142" i="19"/>
  <c r="G1143" i="19"/>
  <c r="H1143" i="19"/>
  <c r="I1143" i="19"/>
  <c r="J1143" i="19"/>
  <c r="L1143" i="19"/>
  <c r="M1143" i="19"/>
  <c r="N1143" i="19"/>
  <c r="O1143" i="19"/>
  <c r="X1143" i="19"/>
  <c r="G1144" i="19"/>
  <c r="H1144" i="19"/>
  <c r="I1144" i="19"/>
  <c r="J1144" i="19"/>
  <c r="L1144" i="19"/>
  <c r="M1144" i="19"/>
  <c r="N1144" i="19"/>
  <c r="O1144" i="19"/>
  <c r="X1144" i="19"/>
  <c r="G1145" i="19"/>
  <c r="H1145" i="19"/>
  <c r="I1145" i="19"/>
  <c r="J1145" i="19"/>
  <c r="L1145" i="19"/>
  <c r="M1145" i="19"/>
  <c r="N1145" i="19"/>
  <c r="O1145" i="19"/>
  <c r="X1145" i="19"/>
  <c r="G1146" i="19"/>
  <c r="H1146" i="19"/>
  <c r="I1146" i="19"/>
  <c r="J1146" i="19"/>
  <c r="L1146" i="19"/>
  <c r="M1146" i="19"/>
  <c r="N1146" i="19"/>
  <c r="O1146" i="19"/>
  <c r="X1146" i="19"/>
  <c r="G1147" i="19"/>
  <c r="H1147" i="19"/>
  <c r="I1147" i="19"/>
  <c r="J1147" i="19"/>
  <c r="L1147" i="19"/>
  <c r="M1147" i="19"/>
  <c r="N1147" i="19"/>
  <c r="O1147" i="19"/>
  <c r="X1147" i="19"/>
  <c r="G1148" i="19"/>
  <c r="H1148" i="19"/>
  <c r="I1148" i="19"/>
  <c r="J1148" i="19"/>
  <c r="L1148" i="19"/>
  <c r="M1148" i="19"/>
  <c r="N1148" i="19"/>
  <c r="O1148" i="19"/>
  <c r="X1148" i="19"/>
  <c r="G1149" i="19"/>
  <c r="H1149" i="19"/>
  <c r="I1149" i="19"/>
  <c r="J1149" i="19"/>
  <c r="L1149" i="19"/>
  <c r="M1149" i="19"/>
  <c r="N1149" i="19"/>
  <c r="O1149" i="19"/>
  <c r="X1149" i="19"/>
  <c r="G1150" i="19"/>
  <c r="H1150" i="19"/>
  <c r="I1150" i="19"/>
  <c r="J1150" i="19"/>
  <c r="L1150" i="19"/>
  <c r="M1150" i="19"/>
  <c r="N1150" i="19"/>
  <c r="O1150" i="19"/>
  <c r="X1150" i="19"/>
  <c r="G1151" i="19"/>
  <c r="H1151" i="19"/>
  <c r="I1151" i="19"/>
  <c r="J1151" i="19"/>
  <c r="L1151" i="19"/>
  <c r="M1151" i="19"/>
  <c r="N1151" i="19"/>
  <c r="O1151" i="19"/>
  <c r="X1151" i="19"/>
  <c r="G1152" i="19"/>
  <c r="H1152" i="19"/>
  <c r="I1152" i="19"/>
  <c r="J1152" i="19"/>
  <c r="L1152" i="19"/>
  <c r="M1152" i="19"/>
  <c r="N1152" i="19"/>
  <c r="O1152" i="19"/>
  <c r="X1152" i="19"/>
  <c r="G1153" i="19"/>
  <c r="H1153" i="19"/>
  <c r="I1153" i="19"/>
  <c r="J1153" i="19"/>
  <c r="L1153" i="19"/>
  <c r="M1153" i="19"/>
  <c r="N1153" i="19"/>
  <c r="O1153" i="19"/>
  <c r="X1153" i="19"/>
  <c r="G1154" i="19"/>
  <c r="H1154" i="19"/>
  <c r="I1154" i="19"/>
  <c r="J1154" i="19"/>
  <c r="L1154" i="19"/>
  <c r="M1154" i="19"/>
  <c r="N1154" i="19"/>
  <c r="O1154" i="19"/>
  <c r="X1154" i="19"/>
  <c r="G1155" i="19"/>
  <c r="H1155" i="19"/>
  <c r="I1155" i="19"/>
  <c r="J1155" i="19"/>
  <c r="L1155" i="19"/>
  <c r="M1155" i="19"/>
  <c r="N1155" i="19"/>
  <c r="O1155" i="19"/>
  <c r="X1155" i="19"/>
  <c r="G1156" i="19"/>
  <c r="H1156" i="19"/>
  <c r="I1156" i="19"/>
  <c r="J1156" i="19"/>
  <c r="L1156" i="19"/>
  <c r="M1156" i="19"/>
  <c r="N1156" i="19"/>
  <c r="O1156" i="19"/>
  <c r="X1156" i="19"/>
  <c r="G1157" i="19"/>
  <c r="H1157" i="19"/>
  <c r="I1157" i="19"/>
  <c r="J1157" i="19"/>
  <c r="L1157" i="19"/>
  <c r="M1157" i="19"/>
  <c r="N1157" i="19"/>
  <c r="O1157" i="19"/>
  <c r="X1157" i="19"/>
  <c r="G1158" i="19"/>
  <c r="H1158" i="19"/>
  <c r="I1158" i="19"/>
  <c r="J1158" i="19"/>
  <c r="L1158" i="19"/>
  <c r="M1158" i="19"/>
  <c r="N1158" i="19"/>
  <c r="O1158" i="19"/>
  <c r="X1158" i="19"/>
  <c r="G1159" i="19"/>
  <c r="H1159" i="19"/>
  <c r="I1159" i="19"/>
  <c r="J1159" i="19"/>
  <c r="L1159" i="19"/>
  <c r="M1159" i="19"/>
  <c r="N1159" i="19"/>
  <c r="O1159" i="19"/>
  <c r="X1159" i="19"/>
  <c r="G1160" i="19"/>
  <c r="H1160" i="19"/>
  <c r="I1160" i="19"/>
  <c r="J1160" i="19"/>
  <c r="L1160" i="19"/>
  <c r="M1160" i="19"/>
  <c r="N1160" i="19"/>
  <c r="O1160" i="19"/>
  <c r="X1160" i="19"/>
  <c r="G1161" i="19"/>
  <c r="H1161" i="19"/>
  <c r="I1161" i="19"/>
  <c r="J1161" i="19"/>
  <c r="L1161" i="19"/>
  <c r="M1161" i="19"/>
  <c r="N1161" i="19"/>
  <c r="O1161" i="19"/>
  <c r="X1161" i="19"/>
  <c r="G1162" i="19"/>
  <c r="H1162" i="19"/>
  <c r="I1162" i="19"/>
  <c r="J1162" i="19"/>
  <c r="L1162" i="19"/>
  <c r="M1162" i="19"/>
  <c r="N1162" i="19"/>
  <c r="O1162" i="19"/>
  <c r="X1162" i="19"/>
  <c r="G1163" i="19"/>
  <c r="H1163" i="19"/>
  <c r="I1163" i="19"/>
  <c r="J1163" i="19"/>
  <c r="L1163" i="19"/>
  <c r="M1163" i="19"/>
  <c r="N1163" i="19"/>
  <c r="O1163" i="19"/>
  <c r="X1163" i="19"/>
  <c r="G1164" i="19"/>
  <c r="H1164" i="19"/>
  <c r="I1164" i="19"/>
  <c r="J1164" i="19"/>
  <c r="L1164" i="19"/>
  <c r="M1164" i="19"/>
  <c r="N1164" i="19"/>
  <c r="O1164" i="19"/>
  <c r="X1164" i="19"/>
  <c r="G1165" i="19"/>
  <c r="H1165" i="19"/>
  <c r="I1165" i="19"/>
  <c r="J1165" i="19"/>
  <c r="L1165" i="19"/>
  <c r="M1165" i="19"/>
  <c r="N1165" i="19"/>
  <c r="O1165" i="19"/>
  <c r="X1165" i="19"/>
  <c r="G1166" i="19"/>
  <c r="H1166" i="19"/>
  <c r="I1166" i="19"/>
  <c r="J1166" i="19"/>
  <c r="L1166" i="19"/>
  <c r="M1166" i="19"/>
  <c r="N1166" i="19"/>
  <c r="O1166" i="19"/>
  <c r="X1166" i="19"/>
  <c r="G1167" i="19"/>
  <c r="H1167" i="19"/>
  <c r="I1167" i="19"/>
  <c r="J1167" i="19"/>
  <c r="L1167" i="19"/>
  <c r="M1167" i="19"/>
  <c r="N1167" i="19"/>
  <c r="O1167" i="19"/>
  <c r="X1167" i="19"/>
  <c r="G1168" i="19"/>
  <c r="H1168" i="19"/>
  <c r="I1168" i="19"/>
  <c r="J1168" i="19"/>
  <c r="L1168" i="19"/>
  <c r="M1168" i="19"/>
  <c r="N1168" i="19"/>
  <c r="O1168" i="19"/>
  <c r="X1168" i="19"/>
  <c r="G1169" i="19"/>
  <c r="H1169" i="19"/>
  <c r="I1169" i="19"/>
  <c r="J1169" i="19"/>
  <c r="L1169" i="19"/>
  <c r="M1169" i="19"/>
  <c r="N1169" i="19"/>
  <c r="O1169" i="19"/>
  <c r="X1169" i="19"/>
  <c r="G1170" i="19"/>
  <c r="H1170" i="19"/>
  <c r="I1170" i="19"/>
  <c r="J1170" i="19"/>
  <c r="L1170" i="19"/>
  <c r="M1170" i="19"/>
  <c r="N1170" i="19"/>
  <c r="O1170" i="19"/>
  <c r="X1170" i="19"/>
  <c r="G1171" i="19"/>
  <c r="H1171" i="19"/>
  <c r="I1171" i="19"/>
  <c r="J1171" i="19"/>
  <c r="L1171" i="19"/>
  <c r="M1171" i="19"/>
  <c r="N1171" i="19"/>
  <c r="O1171" i="19"/>
  <c r="X1171" i="19"/>
  <c r="G1172" i="19"/>
  <c r="H1172" i="19"/>
  <c r="I1172" i="19"/>
  <c r="J1172" i="19"/>
  <c r="L1172" i="19"/>
  <c r="M1172" i="19"/>
  <c r="N1172" i="19"/>
  <c r="O1172" i="19"/>
  <c r="X1172" i="19"/>
  <c r="G1173" i="19"/>
  <c r="H1173" i="19"/>
  <c r="I1173" i="19"/>
  <c r="J1173" i="19"/>
  <c r="L1173" i="19"/>
  <c r="M1173" i="19"/>
  <c r="N1173" i="19"/>
  <c r="O1173" i="19"/>
  <c r="X1173" i="19"/>
  <c r="G1174" i="19"/>
  <c r="H1174" i="19"/>
  <c r="I1174" i="19"/>
  <c r="J1174" i="19"/>
  <c r="L1174" i="19"/>
  <c r="M1174" i="19"/>
  <c r="N1174" i="19"/>
  <c r="O1174" i="19"/>
  <c r="X1174" i="19"/>
  <c r="G1175" i="19"/>
  <c r="H1175" i="19"/>
  <c r="I1175" i="19"/>
  <c r="J1175" i="19"/>
  <c r="L1175" i="19"/>
  <c r="M1175" i="19"/>
  <c r="N1175" i="19"/>
  <c r="O1175" i="19"/>
  <c r="X1175" i="19"/>
  <c r="G1176" i="19"/>
  <c r="H1176" i="19"/>
  <c r="I1176" i="19"/>
  <c r="J1176" i="19"/>
  <c r="L1176" i="19"/>
  <c r="M1176" i="19"/>
  <c r="N1176" i="19"/>
  <c r="O1176" i="19"/>
  <c r="X1176" i="19"/>
  <c r="G1177" i="19"/>
  <c r="H1177" i="19"/>
  <c r="I1177" i="19"/>
  <c r="J1177" i="19"/>
  <c r="L1177" i="19"/>
  <c r="M1177" i="19"/>
  <c r="N1177" i="19"/>
  <c r="O1177" i="19"/>
  <c r="X1177" i="19"/>
  <c r="G1178" i="19"/>
  <c r="H1178" i="19"/>
  <c r="I1178" i="19"/>
  <c r="J1178" i="19"/>
  <c r="L1178" i="19"/>
  <c r="M1178" i="19"/>
  <c r="N1178" i="19"/>
  <c r="O1178" i="19"/>
  <c r="X1178" i="19"/>
  <c r="G1179" i="19"/>
  <c r="H1179" i="19"/>
  <c r="I1179" i="19"/>
  <c r="J1179" i="19"/>
  <c r="L1179" i="19"/>
  <c r="M1179" i="19"/>
  <c r="N1179" i="19"/>
  <c r="O1179" i="19"/>
  <c r="X1179" i="19"/>
  <c r="G1180" i="19"/>
  <c r="H1180" i="19"/>
  <c r="I1180" i="19"/>
  <c r="J1180" i="19"/>
  <c r="L1180" i="19"/>
  <c r="M1180" i="19"/>
  <c r="N1180" i="19"/>
  <c r="O1180" i="19"/>
  <c r="X1180" i="19"/>
  <c r="G1181" i="19"/>
  <c r="H1181" i="19"/>
  <c r="I1181" i="19"/>
  <c r="J1181" i="19"/>
  <c r="L1181" i="19"/>
  <c r="M1181" i="19"/>
  <c r="N1181" i="19"/>
  <c r="O1181" i="19"/>
  <c r="X1181" i="19"/>
  <c r="G1182" i="19"/>
  <c r="H1182" i="19"/>
  <c r="I1182" i="19"/>
  <c r="J1182" i="19"/>
  <c r="L1182" i="19"/>
  <c r="M1182" i="19"/>
  <c r="N1182" i="19"/>
  <c r="O1182" i="19"/>
  <c r="X1182" i="19"/>
  <c r="G1183" i="19"/>
  <c r="H1183" i="19"/>
  <c r="I1183" i="19"/>
  <c r="J1183" i="19"/>
  <c r="L1183" i="19"/>
  <c r="M1183" i="19"/>
  <c r="N1183" i="19"/>
  <c r="O1183" i="19"/>
  <c r="X1183" i="19"/>
  <c r="G1184" i="19"/>
  <c r="H1184" i="19"/>
  <c r="I1184" i="19"/>
  <c r="J1184" i="19"/>
  <c r="L1184" i="19"/>
  <c r="M1184" i="19"/>
  <c r="N1184" i="19"/>
  <c r="O1184" i="19"/>
  <c r="X1184" i="19"/>
  <c r="G1185" i="19"/>
  <c r="H1185" i="19"/>
  <c r="I1185" i="19"/>
  <c r="J1185" i="19"/>
  <c r="L1185" i="19"/>
  <c r="M1185" i="19"/>
  <c r="N1185" i="19"/>
  <c r="O1185" i="19"/>
  <c r="X1185" i="19"/>
  <c r="G1186" i="19"/>
  <c r="H1186" i="19"/>
  <c r="I1186" i="19"/>
  <c r="J1186" i="19"/>
  <c r="L1186" i="19"/>
  <c r="M1186" i="19"/>
  <c r="N1186" i="19"/>
  <c r="O1186" i="19"/>
  <c r="X1186" i="19"/>
  <c r="G1187" i="19"/>
  <c r="H1187" i="19"/>
  <c r="I1187" i="19"/>
  <c r="J1187" i="19"/>
  <c r="L1187" i="19"/>
  <c r="M1187" i="19"/>
  <c r="N1187" i="19"/>
  <c r="O1187" i="19"/>
  <c r="X1187" i="19"/>
  <c r="G1188" i="19"/>
  <c r="H1188" i="19"/>
  <c r="I1188" i="19"/>
  <c r="J1188" i="19"/>
  <c r="L1188" i="19"/>
  <c r="M1188" i="19"/>
  <c r="N1188" i="19"/>
  <c r="O1188" i="19"/>
  <c r="X1188" i="19"/>
  <c r="G1189" i="19"/>
  <c r="H1189" i="19"/>
  <c r="I1189" i="19"/>
  <c r="J1189" i="19"/>
  <c r="L1189" i="19"/>
  <c r="M1189" i="19"/>
  <c r="N1189" i="19"/>
  <c r="O1189" i="19"/>
  <c r="X1189" i="19"/>
  <c r="G1190" i="19"/>
  <c r="H1190" i="19"/>
  <c r="I1190" i="19"/>
  <c r="J1190" i="19"/>
  <c r="L1190" i="19"/>
  <c r="M1190" i="19"/>
  <c r="N1190" i="19"/>
  <c r="O1190" i="19"/>
  <c r="X1190" i="19"/>
  <c r="G1191" i="19"/>
  <c r="H1191" i="19"/>
  <c r="I1191" i="19"/>
  <c r="J1191" i="19"/>
  <c r="L1191" i="19"/>
  <c r="M1191" i="19"/>
  <c r="N1191" i="19"/>
  <c r="O1191" i="19"/>
  <c r="X1191" i="19"/>
  <c r="G1192" i="19"/>
  <c r="H1192" i="19"/>
  <c r="I1192" i="19"/>
  <c r="J1192" i="19"/>
  <c r="L1192" i="19"/>
  <c r="M1192" i="19"/>
  <c r="N1192" i="19"/>
  <c r="O1192" i="19"/>
  <c r="X1192" i="19"/>
  <c r="G1193" i="19"/>
  <c r="H1193" i="19"/>
  <c r="I1193" i="19"/>
  <c r="J1193" i="19"/>
  <c r="L1193" i="19"/>
  <c r="M1193" i="19"/>
  <c r="N1193" i="19"/>
  <c r="O1193" i="19"/>
  <c r="X1193" i="19"/>
  <c r="G1194" i="19"/>
  <c r="H1194" i="19"/>
  <c r="I1194" i="19"/>
  <c r="J1194" i="19"/>
  <c r="L1194" i="19"/>
  <c r="M1194" i="19"/>
  <c r="N1194" i="19"/>
  <c r="O1194" i="19"/>
  <c r="X1194" i="19"/>
  <c r="G1195" i="19"/>
  <c r="H1195" i="19"/>
  <c r="I1195" i="19"/>
  <c r="J1195" i="19"/>
  <c r="L1195" i="19"/>
  <c r="M1195" i="19"/>
  <c r="N1195" i="19"/>
  <c r="O1195" i="19"/>
  <c r="X1195" i="19"/>
  <c r="G1196" i="19"/>
  <c r="H1196" i="19"/>
  <c r="I1196" i="19"/>
  <c r="J1196" i="19"/>
  <c r="L1196" i="19"/>
  <c r="M1196" i="19"/>
  <c r="N1196" i="19"/>
  <c r="O1196" i="19"/>
  <c r="X1196" i="19"/>
  <c r="G1197" i="19"/>
  <c r="H1197" i="19"/>
  <c r="I1197" i="19"/>
  <c r="J1197" i="19"/>
  <c r="L1197" i="19"/>
  <c r="M1197" i="19"/>
  <c r="N1197" i="19"/>
  <c r="O1197" i="19"/>
  <c r="X1197" i="19"/>
  <c r="G1198" i="19"/>
  <c r="H1198" i="19"/>
  <c r="I1198" i="19"/>
  <c r="J1198" i="19"/>
  <c r="L1198" i="19"/>
  <c r="M1198" i="19"/>
  <c r="N1198" i="19"/>
  <c r="O1198" i="19"/>
  <c r="X1198" i="19"/>
  <c r="G1199" i="19"/>
  <c r="H1199" i="19"/>
  <c r="I1199" i="19"/>
  <c r="J1199" i="19"/>
  <c r="L1199" i="19"/>
  <c r="M1199" i="19"/>
  <c r="N1199" i="19"/>
  <c r="O1199" i="19"/>
  <c r="X1199" i="19"/>
  <c r="G1200" i="19"/>
  <c r="H1200" i="19"/>
  <c r="I1200" i="19"/>
  <c r="J1200" i="19"/>
  <c r="L1200" i="19"/>
  <c r="M1200" i="19"/>
  <c r="N1200" i="19"/>
  <c r="O1200" i="19"/>
  <c r="X1200" i="19"/>
  <c r="G1201" i="19"/>
  <c r="H1201" i="19"/>
  <c r="I1201" i="19"/>
  <c r="J1201" i="19"/>
  <c r="L1201" i="19"/>
  <c r="M1201" i="19"/>
  <c r="N1201" i="19"/>
  <c r="O1201" i="19"/>
  <c r="X1201" i="19"/>
  <c r="G1202" i="19"/>
  <c r="H1202" i="19"/>
  <c r="I1202" i="19"/>
  <c r="J1202" i="19"/>
  <c r="L1202" i="19"/>
  <c r="M1202" i="19"/>
  <c r="N1202" i="19"/>
  <c r="O1202" i="19"/>
  <c r="X1202" i="19"/>
  <c r="G1203" i="19"/>
  <c r="H1203" i="19"/>
  <c r="I1203" i="19"/>
  <c r="J1203" i="19"/>
  <c r="L1203" i="19"/>
  <c r="M1203" i="19"/>
  <c r="N1203" i="19"/>
  <c r="O1203" i="19"/>
  <c r="X1203" i="19"/>
  <c r="G1204" i="19"/>
  <c r="H1204" i="19"/>
  <c r="I1204" i="19"/>
  <c r="J1204" i="19"/>
  <c r="L1204" i="19"/>
  <c r="M1204" i="19"/>
  <c r="N1204" i="19"/>
  <c r="O1204" i="19"/>
  <c r="X1204" i="19"/>
  <c r="G1205" i="19"/>
  <c r="H1205" i="19"/>
  <c r="I1205" i="19"/>
  <c r="J1205" i="19"/>
  <c r="L1205" i="19"/>
  <c r="M1205" i="19"/>
  <c r="N1205" i="19"/>
  <c r="O1205" i="19"/>
  <c r="X1205" i="19"/>
  <c r="G1206" i="19"/>
  <c r="H1206" i="19"/>
  <c r="I1206" i="19"/>
  <c r="J1206" i="19"/>
  <c r="L1206" i="19"/>
  <c r="M1206" i="19"/>
  <c r="N1206" i="19"/>
  <c r="O1206" i="19"/>
  <c r="X1206" i="19"/>
  <c r="G1207" i="19"/>
  <c r="H1207" i="19"/>
  <c r="I1207" i="19"/>
  <c r="J1207" i="19"/>
  <c r="L1207" i="19"/>
  <c r="M1207" i="19"/>
  <c r="N1207" i="19"/>
  <c r="O1207" i="19"/>
  <c r="X1207" i="19"/>
  <c r="G1208" i="19"/>
  <c r="H1208" i="19"/>
  <c r="I1208" i="19"/>
  <c r="J1208" i="19"/>
  <c r="L1208" i="19"/>
  <c r="M1208" i="19"/>
  <c r="N1208" i="19"/>
  <c r="O1208" i="19"/>
  <c r="X1208" i="19"/>
  <c r="G1209" i="19"/>
  <c r="H1209" i="19"/>
  <c r="I1209" i="19"/>
  <c r="J1209" i="19"/>
  <c r="L1209" i="19"/>
  <c r="M1209" i="19"/>
  <c r="N1209" i="19"/>
  <c r="O1209" i="19"/>
  <c r="X1209" i="19"/>
  <c r="G1210" i="19"/>
  <c r="H1210" i="19"/>
  <c r="I1210" i="19"/>
  <c r="J1210" i="19"/>
  <c r="L1210" i="19"/>
  <c r="M1210" i="19"/>
  <c r="N1210" i="19"/>
  <c r="O1210" i="19"/>
  <c r="X1210" i="19"/>
  <c r="G1211" i="19"/>
  <c r="H1211" i="19"/>
  <c r="I1211" i="19"/>
  <c r="J1211" i="19"/>
  <c r="L1211" i="19"/>
  <c r="M1211" i="19"/>
  <c r="N1211" i="19"/>
  <c r="O1211" i="19"/>
  <c r="X1211" i="19"/>
  <c r="G1212" i="19"/>
  <c r="H1212" i="19"/>
  <c r="I1212" i="19"/>
  <c r="J1212" i="19"/>
  <c r="L1212" i="19"/>
  <c r="M1212" i="19"/>
  <c r="N1212" i="19"/>
  <c r="O1212" i="19"/>
  <c r="X1212" i="19"/>
  <c r="G1213" i="19"/>
  <c r="H1213" i="19"/>
  <c r="I1213" i="19"/>
  <c r="J1213" i="19"/>
  <c r="L1213" i="19"/>
  <c r="M1213" i="19"/>
  <c r="N1213" i="19"/>
  <c r="O1213" i="19"/>
  <c r="X1213" i="19"/>
  <c r="G1214" i="19"/>
  <c r="H1214" i="19"/>
  <c r="I1214" i="19"/>
  <c r="J1214" i="19"/>
  <c r="L1214" i="19"/>
  <c r="M1214" i="19"/>
  <c r="N1214" i="19"/>
  <c r="O1214" i="19"/>
  <c r="X1214" i="19"/>
  <c r="G1215" i="19"/>
  <c r="H1215" i="19"/>
  <c r="I1215" i="19"/>
  <c r="J1215" i="19"/>
  <c r="L1215" i="19"/>
  <c r="M1215" i="19"/>
  <c r="N1215" i="19"/>
  <c r="O1215" i="19"/>
  <c r="X1215" i="19"/>
  <c r="G1216" i="19"/>
  <c r="H1216" i="19"/>
  <c r="I1216" i="19"/>
  <c r="J1216" i="19"/>
  <c r="L1216" i="19"/>
  <c r="M1216" i="19"/>
  <c r="N1216" i="19"/>
  <c r="O1216" i="19"/>
  <c r="X1216" i="19"/>
  <c r="G1217" i="19"/>
  <c r="H1217" i="19"/>
  <c r="I1217" i="19"/>
  <c r="J1217" i="19"/>
  <c r="L1217" i="19"/>
  <c r="M1217" i="19"/>
  <c r="N1217" i="19"/>
  <c r="O1217" i="19"/>
  <c r="X1217" i="19"/>
  <c r="G1218" i="19"/>
  <c r="H1218" i="19"/>
  <c r="I1218" i="19"/>
  <c r="J1218" i="19"/>
  <c r="L1218" i="19"/>
  <c r="M1218" i="19"/>
  <c r="N1218" i="19"/>
  <c r="O1218" i="19"/>
  <c r="X1218" i="19"/>
  <c r="G1219" i="19"/>
  <c r="H1219" i="19"/>
  <c r="I1219" i="19"/>
  <c r="J1219" i="19"/>
  <c r="L1219" i="19"/>
  <c r="M1219" i="19"/>
  <c r="N1219" i="19"/>
  <c r="O1219" i="19"/>
  <c r="X1219" i="19"/>
  <c r="G1220" i="19"/>
  <c r="H1220" i="19"/>
  <c r="I1220" i="19"/>
  <c r="J1220" i="19"/>
  <c r="L1220" i="19"/>
  <c r="M1220" i="19"/>
  <c r="N1220" i="19"/>
  <c r="O1220" i="19"/>
  <c r="X1220" i="19"/>
  <c r="G1221" i="19"/>
  <c r="H1221" i="19"/>
  <c r="I1221" i="19"/>
  <c r="J1221" i="19"/>
  <c r="L1221" i="19"/>
  <c r="M1221" i="19"/>
  <c r="N1221" i="19"/>
  <c r="O1221" i="19"/>
  <c r="X1221" i="19"/>
  <c r="G1222" i="19"/>
  <c r="H1222" i="19"/>
  <c r="I1222" i="19"/>
  <c r="J1222" i="19"/>
  <c r="L1222" i="19"/>
  <c r="M1222" i="19"/>
  <c r="N1222" i="19"/>
  <c r="O1222" i="19"/>
  <c r="X1222" i="19"/>
  <c r="G1223" i="19"/>
  <c r="H1223" i="19"/>
  <c r="I1223" i="19"/>
  <c r="J1223" i="19"/>
  <c r="L1223" i="19"/>
  <c r="M1223" i="19"/>
  <c r="N1223" i="19"/>
  <c r="O1223" i="19"/>
  <c r="X1223" i="19"/>
  <c r="G1224" i="19"/>
  <c r="H1224" i="19"/>
  <c r="I1224" i="19"/>
  <c r="J1224" i="19"/>
  <c r="L1224" i="19"/>
  <c r="M1224" i="19"/>
  <c r="N1224" i="19"/>
  <c r="O1224" i="19"/>
  <c r="X1224" i="19"/>
  <c r="G1225" i="19"/>
  <c r="H1225" i="19"/>
  <c r="I1225" i="19"/>
  <c r="J1225" i="19"/>
  <c r="L1225" i="19"/>
  <c r="M1225" i="19"/>
  <c r="N1225" i="19"/>
  <c r="O1225" i="19"/>
  <c r="X1225" i="19"/>
  <c r="G1226" i="19"/>
  <c r="H1226" i="19"/>
  <c r="I1226" i="19"/>
  <c r="J1226" i="19"/>
  <c r="L1226" i="19"/>
  <c r="M1226" i="19"/>
  <c r="N1226" i="19"/>
  <c r="O1226" i="19"/>
  <c r="X1226" i="19"/>
  <c r="G1227" i="19"/>
  <c r="H1227" i="19"/>
  <c r="I1227" i="19"/>
  <c r="J1227" i="19"/>
  <c r="L1227" i="19"/>
  <c r="M1227" i="19"/>
  <c r="N1227" i="19"/>
  <c r="O1227" i="19"/>
  <c r="X1227" i="19"/>
  <c r="G1228" i="19"/>
  <c r="H1228" i="19"/>
  <c r="I1228" i="19"/>
  <c r="J1228" i="19"/>
  <c r="L1228" i="19"/>
  <c r="M1228" i="19"/>
  <c r="N1228" i="19"/>
  <c r="O1228" i="19"/>
  <c r="X1228" i="19"/>
  <c r="G1229" i="19"/>
  <c r="H1229" i="19"/>
  <c r="I1229" i="19"/>
  <c r="J1229" i="19"/>
  <c r="L1229" i="19"/>
  <c r="M1229" i="19"/>
  <c r="N1229" i="19"/>
  <c r="O1229" i="19"/>
  <c r="X1229" i="19"/>
  <c r="G1230" i="19"/>
  <c r="H1230" i="19"/>
  <c r="I1230" i="19"/>
  <c r="J1230" i="19"/>
  <c r="L1230" i="19"/>
  <c r="M1230" i="19"/>
  <c r="N1230" i="19"/>
  <c r="O1230" i="19"/>
  <c r="X1230" i="19"/>
  <c r="G1231" i="19"/>
  <c r="H1231" i="19"/>
  <c r="I1231" i="19"/>
  <c r="J1231" i="19"/>
  <c r="L1231" i="19"/>
  <c r="M1231" i="19"/>
  <c r="N1231" i="19"/>
  <c r="O1231" i="19"/>
  <c r="X1231" i="19"/>
  <c r="G1232" i="19"/>
  <c r="H1232" i="19"/>
  <c r="I1232" i="19"/>
  <c r="J1232" i="19"/>
  <c r="L1232" i="19"/>
  <c r="M1232" i="19"/>
  <c r="N1232" i="19"/>
  <c r="O1232" i="19"/>
  <c r="X1232" i="19"/>
  <c r="G1233" i="19"/>
  <c r="H1233" i="19"/>
  <c r="I1233" i="19"/>
  <c r="J1233" i="19"/>
  <c r="L1233" i="19"/>
  <c r="M1233" i="19"/>
  <c r="N1233" i="19"/>
  <c r="O1233" i="19"/>
  <c r="X1233" i="19"/>
  <c r="G1234" i="19"/>
  <c r="H1234" i="19"/>
  <c r="I1234" i="19"/>
  <c r="J1234" i="19"/>
  <c r="L1234" i="19"/>
  <c r="M1234" i="19"/>
  <c r="N1234" i="19"/>
  <c r="O1234" i="19"/>
  <c r="X1234" i="19"/>
  <c r="G1235" i="19"/>
  <c r="H1235" i="19"/>
  <c r="I1235" i="19"/>
  <c r="J1235" i="19"/>
  <c r="L1235" i="19"/>
  <c r="M1235" i="19"/>
  <c r="N1235" i="19"/>
  <c r="O1235" i="19"/>
  <c r="X1235" i="19"/>
  <c r="G1236" i="19"/>
  <c r="H1236" i="19"/>
  <c r="I1236" i="19"/>
  <c r="J1236" i="19"/>
  <c r="L1236" i="19"/>
  <c r="M1236" i="19"/>
  <c r="N1236" i="19"/>
  <c r="O1236" i="19"/>
  <c r="X1236" i="19"/>
  <c r="G1237" i="19"/>
  <c r="H1237" i="19"/>
  <c r="I1237" i="19"/>
  <c r="J1237" i="19"/>
  <c r="L1237" i="19"/>
  <c r="M1237" i="19"/>
  <c r="N1237" i="19"/>
  <c r="O1237" i="19"/>
  <c r="X1237" i="19"/>
  <c r="G1238" i="19"/>
  <c r="H1238" i="19"/>
  <c r="I1238" i="19"/>
  <c r="J1238" i="19"/>
  <c r="L1238" i="19"/>
  <c r="M1238" i="19"/>
  <c r="N1238" i="19"/>
  <c r="O1238" i="19"/>
  <c r="X1238" i="19"/>
  <c r="G1239" i="19"/>
  <c r="H1239" i="19"/>
  <c r="I1239" i="19"/>
  <c r="J1239" i="19"/>
  <c r="L1239" i="19"/>
  <c r="M1239" i="19"/>
  <c r="N1239" i="19"/>
  <c r="O1239" i="19"/>
  <c r="X1239" i="19"/>
  <c r="G1240" i="19"/>
  <c r="H1240" i="19"/>
  <c r="I1240" i="19"/>
  <c r="J1240" i="19"/>
  <c r="L1240" i="19"/>
  <c r="M1240" i="19"/>
  <c r="N1240" i="19"/>
  <c r="O1240" i="19"/>
  <c r="X1240" i="19"/>
  <c r="G1241" i="19"/>
  <c r="H1241" i="19"/>
  <c r="I1241" i="19"/>
  <c r="J1241" i="19"/>
  <c r="L1241" i="19"/>
  <c r="M1241" i="19"/>
  <c r="N1241" i="19"/>
  <c r="O1241" i="19"/>
  <c r="X1241" i="19"/>
  <c r="G1242" i="19"/>
  <c r="H1242" i="19"/>
  <c r="I1242" i="19"/>
  <c r="J1242" i="19"/>
  <c r="L1242" i="19"/>
  <c r="M1242" i="19"/>
  <c r="N1242" i="19"/>
  <c r="O1242" i="19"/>
  <c r="X1242" i="19"/>
  <c r="G1243" i="19"/>
  <c r="H1243" i="19"/>
  <c r="I1243" i="19"/>
  <c r="J1243" i="19"/>
  <c r="L1243" i="19"/>
  <c r="M1243" i="19"/>
  <c r="N1243" i="19"/>
  <c r="O1243" i="19"/>
  <c r="X1243" i="19"/>
  <c r="G1244" i="19"/>
  <c r="H1244" i="19"/>
  <c r="I1244" i="19"/>
  <c r="J1244" i="19"/>
  <c r="L1244" i="19"/>
  <c r="M1244" i="19"/>
  <c r="N1244" i="19"/>
  <c r="O1244" i="19"/>
  <c r="X1244" i="19"/>
  <c r="G1245" i="19"/>
  <c r="H1245" i="19"/>
  <c r="I1245" i="19"/>
  <c r="J1245" i="19"/>
  <c r="L1245" i="19"/>
  <c r="M1245" i="19"/>
  <c r="N1245" i="19"/>
  <c r="O1245" i="19"/>
  <c r="X1245" i="19"/>
  <c r="G1246" i="19"/>
  <c r="H1246" i="19"/>
  <c r="I1246" i="19"/>
  <c r="J1246" i="19"/>
  <c r="L1246" i="19"/>
  <c r="M1246" i="19"/>
  <c r="N1246" i="19"/>
  <c r="O1246" i="19"/>
  <c r="X1246" i="19"/>
  <c r="G1247" i="19"/>
  <c r="H1247" i="19"/>
  <c r="I1247" i="19"/>
  <c r="J1247" i="19"/>
  <c r="L1247" i="19"/>
  <c r="M1247" i="19"/>
  <c r="N1247" i="19"/>
  <c r="O1247" i="19"/>
  <c r="X1247" i="19"/>
  <c r="G1248" i="19"/>
  <c r="H1248" i="19"/>
  <c r="I1248" i="19"/>
  <c r="J1248" i="19"/>
  <c r="L1248" i="19"/>
  <c r="M1248" i="19"/>
  <c r="N1248" i="19"/>
  <c r="O1248" i="19"/>
  <c r="X1248" i="19"/>
  <c r="G1249" i="19"/>
  <c r="H1249" i="19"/>
  <c r="I1249" i="19"/>
  <c r="J1249" i="19"/>
  <c r="L1249" i="19"/>
  <c r="M1249" i="19"/>
  <c r="N1249" i="19"/>
  <c r="O1249" i="19"/>
  <c r="X1249" i="19"/>
  <c r="G1250" i="19"/>
  <c r="H1250" i="19"/>
  <c r="I1250" i="19"/>
  <c r="J1250" i="19"/>
  <c r="L1250" i="19"/>
  <c r="M1250" i="19"/>
  <c r="N1250" i="19"/>
  <c r="O1250" i="19"/>
  <c r="X1250" i="19"/>
  <c r="G1251" i="19"/>
  <c r="H1251" i="19"/>
  <c r="I1251" i="19"/>
  <c r="J1251" i="19"/>
  <c r="L1251" i="19"/>
  <c r="M1251" i="19"/>
  <c r="N1251" i="19"/>
  <c r="O1251" i="19"/>
  <c r="X1251" i="19"/>
  <c r="G1252" i="19"/>
  <c r="H1252" i="19"/>
  <c r="I1252" i="19"/>
  <c r="J1252" i="19"/>
  <c r="L1252" i="19"/>
  <c r="M1252" i="19"/>
  <c r="N1252" i="19"/>
  <c r="O1252" i="19"/>
  <c r="X1252" i="19"/>
  <c r="G1253" i="19"/>
  <c r="H1253" i="19"/>
  <c r="I1253" i="19"/>
  <c r="J1253" i="19"/>
  <c r="L1253" i="19"/>
  <c r="M1253" i="19"/>
  <c r="N1253" i="19"/>
  <c r="O1253" i="19"/>
  <c r="X1253" i="19"/>
  <c r="G1254" i="19"/>
  <c r="H1254" i="19"/>
  <c r="I1254" i="19"/>
  <c r="J1254" i="19"/>
  <c r="L1254" i="19"/>
  <c r="M1254" i="19"/>
  <c r="N1254" i="19"/>
  <c r="O1254" i="19"/>
  <c r="X1254" i="19"/>
  <c r="G1255" i="19"/>
  <c r="H1255" i="19"/>
  <c r="I1255" i="19"/>
  <c r="J1255" i="19"/>
  <c r="L1255" i="19"/>
  <c r="M1255" i="19"/>
  <c r="N1255" i="19"/>
  <c r="O1255" i="19"/>
  <c r="X1255" i="19"/>
  <c r="G1256" i="19"/>
  <c r="H1256" i="19"/>
  <c r="I1256" i="19"/>
  <c r="J1256" i="19"/>
  <c r="L1256" i="19"/>
  <c r="M1256" i="19"/>
  <c r="N1256" i="19"/>
  <c r="O1256" i="19"/>
  <c r="X1256" i="19"/>
  <c r="G1257" i="19"/>
  <c r="H1257" i="19"/>
  <c r="I1257" i="19"/>
  <c r="J1257" i="19"/>
  <c r="L1257" i="19"/>
  <c r="M1257" i="19"/>
  <c r="N1257" i="19"/>
  <c r="O1257" i="19"/>
  <c r="X1257" i="19"/>
  <c r="G1258" i="19"/>
  <c r="H1258" i="19"/>
  <c r="I1258" i="19"/>
  <c r="J1258" i="19"/>
  <c r="L1258" i="19"/>
  <c r="M1258" i="19"/>
  <c r="N1258" i="19"/>
  <c r="O1258" i="19"/>
  <c r="X1258" i="19"/>
  <c r="G1259" i="19"/>
  <c r="H1259" i="19"/>
  <c r="I1259" i="19"/>
  <c r="J1259" i="19"/>
  <c r="L1259" i="19"/>
  <c r="M1259" i="19"/>
  <c r="N1259" i="19"/>
  <c r="O1259" i="19"/>
  <c r="X1259" i="19"/>
  <c r="G1260" i="19"/>
  <c r="H1260" i="19"/>
  <c r="I1260" i="19"/>
  <c r="J1260" i="19"/>
  <c r="L1260" i="19"/>
  <c r="M1260" i="19"/>
  <c r="N1260" i="19"/>
  <c r="O1260" i="19"/>
  <c r="X1260" i="19"/>
  <c r="G1261" i="19"/>
  <c r="H1261" i="19"/>
  <c r="I1261" i="19"/>
  <c r="J1261" i="19"/>
  <c r="L1261" i="19"/>
  <c r="M1261" i="19"/>
  <c r="N1261" i="19"/>
  <c r="O1261" i="19"/>
  <c r="X1261" i="19"/>
  <c r="G1262" i="19"/>
  <c r="H1262" i="19"/>
  <c r="I1262" i="19"/>
  <c r="J1262" i="19"/>
  <c r="L1262" i="19"/>
  <c r="M1262" i="19"/>
  <c r="N1262" i="19"/>
  <c r="O1262" i="19"/>
  <c r="X1262" i="19"/>
  <c r="G1263" i="19"/>
  <c r="H1263" i="19"/>
  <c r="I1263" i="19"/>
  <c r="J1263" i="19"/>
  <c r="L1263" i="19"/>
  <c r="M1263" i="19"/>
  <c r="N1263" i="19"/>
  <c r="O1263" i="19"/>
  <c r="X1263" i="19"/>
  <c r="G1264" i="19"/>
  <c r="H1264" i="19"/>
  <c r="I1264" i="19"/>
  <c r="J1264" i="19"/>
  <c r="L1264" i="19"/>
  <c r="M1264" i="19"/>
  <c r="N1264" i="19"/>
  <c r="O1264" i="19"/>
  <c r="X1264" i="19"/>
  <c r="G1265" i="19"/>
  <c r="H1265" i="19"/>
  <c r="I1265" i="19"/>
  <c r="J1265" i="19"/>
  <c r="L1265" i="19"/>
  <c r="M1265" i="19"/>
  <c r="N1265" i="19"/>
  <c r="O1265" i="19"/>
  <c r="X1265" i="19"/>
  <c r="G1266" i="19"/>
  <c r="H1266" i="19"/>
  <c r="I1266" i="19"/>
  <c r="J1266" i="19"/>
  <c r="L1266" i="19"/>
  <c r="M1266" i="19"/>
  <c r="N1266" i="19"/>
  <c r="O1266" i="19"/>
  <c r="X1266" i="19"/>
  <c r="G1267" i="19"/>
  <c r="H1267" i="19"/>
  <c r="I1267" i="19"/>
  <c r="J1267" i="19"/>
  <c r="L1267" i="19"/>
  <c r="M1267" i="19"/>
  <c r="N1267" i="19"/>
  <c r="O1267" i="19"/>
  <c r="X1267" i="19"/>
  <c r="G1268" i="19"/>
  <c r="H1268" i="19"/>
  <c r="I1268" i="19"/>
  <c r="J1268" i="19"/>
  <c r="L1268" i="19"/>
  <c r="M1268" i="19"/>
  <c r="N1268" i="19"/>
  <c r="O1268" i="19"/>
  <c r="X1268" i="19"/>
  <c r="G1269" i="19"/>
  <c r="H1269" i="19"/>
  <c r="I1269" i="19"/>
  <c r="J1269" i="19"/>
  <c r="L1269" i="19"/>
  <c r="M1269" i="19"/>
  <c r="N1269" i="19"/>
  <c r="O1269" i="19"/>
  <c r="X1269" i="19"/>
  <c r="G1270" i="19"/>
  <c r="H1270" i="19"/>
  <c r="I1270" i="19"/>
  <c r="J1270" i="19"/>
  <c r="L1270" i="19"/>
  <c r="M1270" i="19"/>
  <c r="N1270" i="19"/>
  <c r="O1270" i="19"/>
  <c r="X1270" i="19"/>
  <c r="G1271" i="19"/>
  <c r="H1271" i="19"/>
  <c r="I1271" i="19"/>
  <c r="J1271" i="19"/>
  <c r="L1271" i="19"/>
  <c r="M1271" i="19"/>
  <c r="N1271" i="19"/>
  <c r="O1271" i="19"/>
  <c r="X1271" i="19"/>
  <c r="G1272" i="19"/>
  <c r="H1272" i="19"/>
  <c r="I1272" i="19"/>
  <c r="J1272" i="19"/>
  <c r="L1272" i="19"/>
  <c r="M1272" i="19"/>
  <c r="N1272" i="19"/>
  <c r="O1272" i="19"/>
  <c r="X1272" i="19"/>
  <c r="G1273" i="19"/>
  <c r="H1273" i="19"/>
  <c r="I1273" i="19"/>
  <c r="J1273" i="19"/>
  <c r="L1273" i="19"/>
  <c r="M1273" i="19"/>
  <c r="N1273" i="19"/>
  <c r="O1273" i="19"/>
  <c r="X1273" i="19"/>
  <c r="G1274" i="19"/>
  <c r="H1274" i="19"/>
  <c r="I1274" i="19"/>
  <c r="J1274" i="19"/>
  <c r="L1274" i="19"/>
  <c r="M1274" i="19"/>
  <c r="N1274" i="19"/>
  <c r="O1274" i="19"/>
  <c r="X1274" i="19"/>
  <c r="G1275" i="19"/>
  <c r="H1275" i="19"/>
  <c r="I1275" i="19"/>
  <c r="J1275" i="19"/>
  <c r="L1275" i="19"/>
  <c r="M1275" i="19"/>
  <c r="N1275" i="19"/>
  <c r="O1275" i="19"/>
  <c r="X1275" i="19"/>
  <c r="G1276" i="19"/>
  <c r="H1276" i="19"/>
  <c r="I1276" i="19"/>
  <c r="J1276" i="19"/>
  <c r="L1276" i="19"/>
  <c r="M1276" i="19"/>
  <c r="N1276" i="19"/>
  <c r="O1276" i="19"/>
  <c r="X1276" i="19"/>
  <c r="G1277" i="19"/>
  <c r="H1277" i="19"/>
  <c r="I1277" i="19"/>
  <c r="J1277" i="19"/>
  <c r="L1277" i="19"/>
  <c r="M1277" i="19"/>
  <c r="N1277" i="19"/>
  <c r="O1277" i="19"/>
  <c r="X1277" i="19"/>
  <c r="G1278" i="19"/>
  <c r="H1278" i="19"/>
  <c r="I1278" i="19"/>
  <c r="J1278" i="19"/>
  <c r="L1278" i="19"/>
  <c r="M1278" i="19"/>
  <c r="N1278" i="19"/>
  <c r="O1278" i="19"/>
  <c r="X1278" i="19"/>
  <c r="G1279" i="19"/>
  <c r="H1279" i="19"/>
  <c r="I1279" i="19"/>
  <c r="J1279" i="19"/>
  <c r="L1279" i="19"/>
  <c r="M1279" i="19"/>
  <c r="N1279" i="19"/>
  <c r="O1279" i="19"/>
  <c r="X1279" i="19"/>
  <c r="G1280" i="19"/>
  <c r="H1280" i="19"/>
  <c r="I1280" i="19"/>
  <c r="J1280" i="19"/>
  <c r="L1280" i="19"/>
  <c r="M1280" i="19"/>
  <c r="N1280" i="19"/>
  <c r="O1280" i="19"/>
  <c r="X1280" i="19"/>
  <c r="G1281" i="19"/>
  <c r="H1281" i="19"/>
  <c r="I1281" i="19"/>
  <c r="J1281" i="19"/>
  <c r="L1281" i="19"/>
  <c r="M1281" i="19"/>
  <c r="N1281" i="19"/>
  <c r="O1281" i="19"/>
  <c r="X1281" i="19"/>
  <c r="G1282" i="19"/>
  <c r="H1282" i="19"/>
  <c r="I1282" i="19"/>
  <c r="J1282" i="19"/>
  <c r="L1282" i="19"/>
  <c r="M1282" i="19"/>
  <c r="N1282" i="19"/>
  <c r="O1282" i="19"/>
  <c r="X1282" i="19"/>
  <c r="G1283" i="19"/>
  <c r="H1283" i="19"/>
  <c r="I1283" i="19"/>
  <c r="J1283" i="19"/>
  <c r="L1283" i="19"/>
  <c r="M1283" i="19"/>
  <c r="N1283" i="19"/>
  <c r="O1283" i="19"/>
  <c r="X1283" i="19"/>
  <c r="G1284" i="19"/>
  <c r="H1284" i="19"/>
  <c r="I1284" i="19"/>
  <c r="J1284" i="19"/>
  <c r="L1284" i="19"/>
  <c r="M1284" i="19"/>
  <c r="N1284" i="19"/>
  <c r="O1284" i="19"/>
  <c r="X1284" i="19"/>
  <c r="G1285" i="19"/>
  <c r="H1285" i="19"/>
  <c r="I1285" i="19"/>
  <c r="J1285" i="19"/>
  <c r="L1285" i="19"/>
  <c r="M1285" i="19"/>
  <c r="N1285" i="19"/>
  <c r="O1285" i="19"/>
  <c r="X1285" i="19"/>
  <c r="G1286" i="19"/>
  <c r="H1286" i="19"/>
  <c r="I1286" i="19"/>
  <c r="J1286" i="19"/>
  <c r="L1286" i="19"/>
  <c r="M1286" i="19"/>
  <c r="N1286" i="19"/>
  <c r="O1286" i="19"/>
  <c r="X1286" i="19"/>
  <c r="G1287" i="19"/>
  <c r="H1287" i="19"/>
  <c r="I1287" i="19"/>
  <c r="J1287" i="19"/>
  <c r="L1287" i="19"/>
  <c r="M1287" i="19"/>
  <c r="N1287" i="19"/>
  <c r="O1287" i="19"/>
  <c r="X1287" i="19"/>
  <c r="G1288" i="19"/>
  <c r="H1288" i="19"/>
  <c r="I1288" i="19"/>
  <c r="J1288" i="19"/>
  <c r="L1288" i="19"/>
  <c r="M1288" i="19"/>
  <c r="N1288" i="19"/>
  <c r="O1288" i="19"/>
  <c r="X1288" i="19"/>
  <c r="G1289" i="19"/>
  <c r="H1289" i="19"/>
  <c r="I1289" i="19"/>
  <c r="J1289" i="19"/>
  <c r="L1289" i="19"/>
  <c r="M1289" i="19"/>
  <c r="N1289" i="19"/>
  <c r="O1289" i="19"/>
  <c r="X1289" i="19"/>
  <c r="G1290" i="19"/>
  <c r="H1290" i="19"/>
  <c r="I1290" i="19"/>
  <c r="J1290" i="19"/>
  <c r="L1290" i="19"/>
  <c r="M1290" i="19"/>
  <c r="N1290" i="19"/>
  <c r="O1290" i="19"/>
  <c r="X1290" i="19"/>
  <c r="G1291" i="19"/>
  <c r="H1291" i="19"/>
  <c r="I1291" i="19"/>
  <c r="J1291" i="19"/>
  <c r="L1291" i="19"/>
  <c r="M1291" i="19"/>
  <c r="N1291" i="19"/>
  <c r="O1291" i="19"/>
  <c r="X1291" i="19"/>
  <c r="G1292" i="19"/>
  <c r="H1292" i="19"/>
  <c r="I1292" i="19"/>
  <c r="J1292" i="19"/>
  <c r="L1292" i="19"/>
  <c r="M1292" i="19"/>
  <c r="N1292" i="19"/>
  <c r="O1292" i="19"/>
  <c r="X1292" i="19"/>
  <c r="G1293" i="19"/>
  <c r="H1293" i="19"/>
  <c r="I1293" i="19"/>
  <c r="J1293" i="19"/>
  <c r="L1293" i="19"/>
  <c r="M1293" i="19"/>
  <c r="N1293" i="19"/>
  <c r="O1293" i="19"/>
  <c r="X1293" i="19"/>
  <c r="G1294" i="19"/>
  <c r="H1294" i="19"/>
  <c r="I1294" i="19"/>
  <c r="J1294" i="19"/>
  <c r="L1294" i="19"/>
  <c r="M1294" i="19"/>
  <c r="N1294" i="19"/>
  <c r="O1294" i="19"/>
  <c r="X1294" i="19"/>
  <c r="G1295" i="19"/>
  <c r="H1295" i="19"/>
  <c r="I1295" i="19"/>
  <c r="J1295" i="19"/>
  <c r="L1295" i="19"/>
  <c r="M1295" i="19"/>
  <c r="N1295" i="19"/>
  <c r="O1295" i="19"/>
  <c r="X1295" i="19"/>
  <c r="G1296" i="19"/>
  <c r="H1296" i="19"/>
  <c r="I1296" i="19"/>
  <c r="J1296" i="19"/>
  <c r="L1296" i="19"/>
  <c r="M1296" i="19"/>
  <c r="N1296" i="19"/>
  <c r="O1296" i="19"/>
  <c r="X1296" i="19"/>
  <c r="G1297" i="19"/>
  <c r="H1297" i="19"/>
  <c r="I1297" i="19"/>
  <c r="J1297" i="19"/>
  <c r="L1297" i="19"/>
  <c r="M1297" i="19"/>
  <c r="N1297" i="19"/>
  <c r="O1297" i="19"/>
  <c r="X1297" i="19"/>
  <c r="G1298" i="19"/>
  <c r="H1298" i="19"/>
  <c r="I1298" i="19"/>
  <c r="J1298" i="19"/>
  <c r="L1298" i="19"/>
  <c r="M1298" i="19"/>
  <c r="N1298" i="19"/>
  <c r="O1298" i="19"/>
  <c r="X1298" i="19"/>
  <c r="G1299" i="19"/>
  <c r="H1299" i="19"/>
  <c r="I1299" i="19"/>
  <c r="J1299" i="19"/>
  <c r="L1299" i="19"/>
  <c r="M1299" i="19"/>
  <c r="N1299" i="19"/>
  <c r="O1299" i="19"/>
  <c r="X1299" i="19"/>
  <c r="G1300" i="19"/>
  <c r="H1300" i="19"/>
  <c r="I1300" i="19"/>
  <c r="J1300" i="19"/>
  <c r="L1300" i="19"/>
  <c r="M1300" i="19"/>
  <c r="N1300" i="19"/>
  <c r="O1300" i="19"/>
  <c r="X1300" i="19"/>
  <c r="G1301" i="19"/>
  <c r="H1301" i="19"/>
  <c r="I1301" i="19"/>
  <c r="J1301" i="19"/>
  <c r="L1301" i="19"/>
  <c r="M1301" i="19"/>
  <c r="N1301" i="19"/>
  <c r="O1301" i="19"/>
  <c r="X1301" i="19"/>
  <c r="G1302" i="19"/>
  <c r="H1302" i="19"/>
  <c r="I1302" i="19"/>
  <c r="J1302" i="19"/>
  <c r="L1302" i="19"/>
  <c r="M1302" i="19"/>
  <c r="N1302" i="19"/>
  <c r="O1302" i="19"/>
  <c r="X1302" i="19"/>
  <c r="G1303" i="19"/>
  <c r="H1303" i="19"/>
  <c r="I1303" i="19"/>
  <c r="J1303" i="19"/>
  <c r="L1303" i="19"/>
  <c r="M1303" i="19"/>
  <c r="N1303" i="19"/>
  <c r="O1303" i="19"/>
  <c r="X1303" i="19"/>
  <c r="G1304" i="19"/>
  <c r="H1304" i="19"/>
  <c r="I1304" i="19"/>
  <c r="J1304" i="19"/>
  <c r="L1304" i="19"/>
  <c r="M1304" i="19"/>
  <c r="N1304" i="19"/>
  <c r="O1304" i="19"/>
  <c r="X1304" i="19"/>
  <c r="G1305" i="19"/>
  <c r="H1305" i="19"/>
  <c r="I1305" i="19"/>
  <c r="J1305" i="19"/>
  <c r="L1305" i="19"/>
  <c r="M1305" i="19"/>
  <c r="N1305" i="19"/>
  <c r="O1305" i="19"/>
  <c r="X1305" i="19"/>
  <c r="G1306" i="19"/>
  <c r="H1306" i="19"/>
  <c r="I1306" i="19"/>
  <c r="J1306" i="19"/>
  <c r="L1306" i="19"/>
  <c r="M1306" i="19"/>
  <c r="N1306" i="19"/>
  <c r="O1306" i="19"/>
  <c r="X1306" i="19"/>
  <c r="G1307" i="19"/>
  <c r="H1307" i="19"/>
  <c r="I1307" i="19"/>
  <c r="J1307" i="19"/>
  <c r="L1307" i="19"/>
  <c r="M1307" i="19"/>
  <c r="N1307" i="19"/>
  <c r="O1307" i="19"/>
  <c r="X1307" i="19"/>
  <c r="G1308" i="19"/>
  <c r="H1308" i="19"/>
  <c r="I1308" i="19"/>
  <c r="J1308" i="19"/>
  <c r="L1308" i="19"/>
  <c r="M1308" i="19"/>
  <c r="N1308" i="19"/>
  <c r="O1308" i="19"/>
  <c r="X1308" i="19"/>
  <c r="G1309" i="19"/>
  <c r="H1309" i="19"/>
  <c r="I1309" i="19"/>
  <c r="J1309" i="19"/>
  <c r="L1309" i="19"/>
  <c r="M1309" i="19"/>
  <c r="N1309" i="19"/>
  <c r="O1309" i="19"/>
  <c r="X1309" i="19"/>
  <c r="G1310" i="19"/>
  <c r="H1310" i="19"/>
  <c r="I1310" i="19"/>
  <c r="J1310" i="19"/>
  <c r="L1310" i="19"/>
  <c r="M1310" i="19"/>
  <c r="N1310" i="19"/>
  <c r="O1310" i="19"/>
  <c r="X1310" i="19"/>
  <c r="G1311" i="19"/>
  <c r="H1311" i="19"/>
  <c r="I1311" i="19"/>
  <c r="J1311" i="19"/>
  <c r="L1311" i="19"/>
  <c r="M1311" i="19"/>
  <c r="N1311" i="19"/>
  <c r="O1311" i="19"/>
  <c r="X1311" i="19"/>
  <c r="G1312" i="19"/>
  <c r="H1312" i="19"/>
  <c r="I1312" i="19"/>
  <c r="J1312" i="19"/>
  <c r="L1312" i="19"/>
  <c r="M1312" i="19"/>
  <c r="N1312" i="19"/>
  <c r="O1312" i="19"/>
  <c r="X1312" i="19"/>
  <c r="G1313" i="19"/>
  <c r="H1313" i="19"/>
  <c r="I1313" i="19"/>
  <c r="J1313" i="19"/>
  <c r="L1313" i="19"/>
  <c r="M1313" i="19"/>
  <c r="N1313" i="19"/>
  <c r="O1313" i="19"/>
  <c r="X1313" i="19"/>
  <c r="G1314" i="19"/>
  <c r="H1314" i="19"/>
  <c r="I1314" i="19"/>
  <c r="J1314" i="19"/>
  <c r="L1314" i="19"/>
  <c r="M1314" i="19"/>
  <c r="N1314" i="19"/>
  <c r="O1314" i="19"/>
  <c r="X1314" i="19"/>
  <c r="G1315" i="19"/>
  <c r="H1315" i="19"/>
  <c r="I1315" i="19"/>
  <c r="J1315" i="19"/>
  <c r="L1315" i="19"/>
  <c r="M1315" i="19"/>
  <c r="N1315" i="19"/>
  <c r="O1315" i="19"/>
  <c r="X1315" i="19"/>
  <c r="G1316" i="19"/>
  <c r="H1316" i="19"/>
  <c r="I1316" i="19"/>
  <c r="J1316" i="19"/>
  <c r="L1316" i="19"/>
  <c r="M1316" i="19"/>
  <c r="N1316" i="19"/>
  <c r="O1316" i="19"/>
  <c r="X1316" i="19"/>
  <c r="G1317" i="19"/>
  <c r="H1317" i="19"/>
  <c r="I1317" i="19"/>
  <c r="J1317" i="19"/>
  <c r="L1317" i="19"/>
  <c r="M1317" i="19"/>
  <c r="N1317" i="19"/>
  <c r="O1317" i="19"/>
  <c r="X1317" i="19"/>
  <c r="G1318" i="19"/>
  <c r="H1318" i="19"/>
  <c r="I1318" i="19"/>
  <c r="J1318" i="19"/>
  <c r="L1318" i="19"/>
  <c r="M1318" i="19"/>
  <c r="N1318" i="19"/>
  <c r="O1318" i="19"/>
  <c r="X1318" i="19"/>
  <c r="G1319" i="19"/>
  <c r="H1319" i="19"/>
  <c r="I1319" i="19"/>
  <c r="J1319" i="19"/>
  <c r="L1319" i="19"/>
  <c r="M1319" i="19"/>
  <c r="N1319" i="19"/>
  <c r="O1319" i="19"/>
  <c r="X1319" i="19"/>
  <c r="G1320" i="19"/>
  <c r="H1320" i="19"/>
  <c r="I1320" i="19"/>
  <c r="J1320" i="19"/>
  <c r="L1320" i="19"/>
  <c r="M1320" i="19"/>
  <c r="N1320" i="19"/>
  <c r="O1320" i="19"/>
  <c r="X1320" i="19"/>
  <c r="G1321" i="19"/>
  <c r="H1321" i="19"/>
  <c r="I1321" i="19"/>
  <c r="J1321" i="19"/>
  <c r="L1321" i="19"/>
  <c r="M1321" i="19"/>
  <c r="N1321" i="19"/>
  <c r="O1321" i="19"/>
  <c r="X1321" i="19"/>
  <c r="G1322" i="19"/>
  <c r="H1322" i="19"/>
  <c r="I1322" i="19"/>
  <c r="J1322" i="19"/>
  <c r="L1322" i="19"/>
  <c r="M1322" i="19"/>
  <c r="N1322" i="19"/>
  <c r="O1322" i="19"/>
  <c r="X1322" i="19"/>
  <c r="G1323" i="19"/>
  <c r="H1323" i="19"/>
  <c r="I1323" i="19"/>
  <c r="J1323" i="19"/>
  <c r="L1323" i="19"/>
  <c r="M1323" i="19"/>
  <c r="N1323" i="19"/>
  <c r="O1323" i="19"/>
  <c r="X1323" i="19"/>
  <c r="G1324" i="19"/>
  <c r="H1324" i="19"/>
  <c r="I1324" i="19"/>
  <c r="J1324" i="19"/>
  <c r="L1324" i="19"/>
  <c r="M1324" i="19"/>
  <c r="N1324" i="19"/>
  <c r="O1324" i="19"/>
  <c r="X1324" i="19"/>
  <c r="G1325" i="19"/>
  <c r="H1325" i="19"/>
  <c r="I1325" i="19"/>
  <c r="J1325" i="19"/>
  <c r="L1325" i="19"/>
  <c r="M1325" i="19"/>
  <c r="N1325" i="19"/>
  <c r="O1325" i="19"/>
  <c r="X1325" i="19"/>
  <c r="G1326" i="19"/>
  <c r="H1326" i="19"/>
  <c r="I1326" i="19"/>
  <c r="J1326" i="19"/>
  <c r="L1326" i="19"/>
  <c r="M1326" i="19"/>
  <c r="N1326" i="19"/>
  <c r="O1326" i="19"/>
  <c r="X1326" i="19"/>
  <c r="G1327" i="19"/>
  <c r="H1327" i="19"/>
  <c r="I1327" i="19"/>
  <c r="J1327" i="19"/>
  <c r="L1327" i="19"/>
  <c r="M1327" i="19"/>
  <c r="N1327" i="19"/>
  <c r="O1327" i="19"/>
  <c r="X1327" i="19"/>
  <c r="G1328" i="19"/>
  <c r="H1328" i="19"/>
  <c r="I1328" i="19"/>
  <c r="J1328" i="19"/>
  <c r="L1328" i="19"/>
  <c r="M1328" i="19"/>
  <c r="N1328" i="19"/>
  <c r="O1328" i="19"/>
  <c r="X1328" i="19"/>
  <c r="G1329" i="19"/>
  <c r="H1329" i="19"/>
  <c r="I1329" i="19"/>
  <c r="J1329" i="19"/>
  <c r="L1329" i="19"/>
  <c r="M1329" i="19"/>
  <c r="N1329" i="19"/>
  <c r="O1329" i="19"/>
  <c r="X1329" i="19"/>
  <c r="G1330" i="19"/>
  <c r="H1330" i="19"/>
  <c r="I1330" i="19"/>
  <c r="J1330" i="19"/>
  <c r="L1330" i="19"/>
  <c r="M1330" i="19"/>
  <c r="N1330" i="19"/>
  <c r="O1330" i="19"/>
  <c r="X1330" i="19"/>
  <c r="G1331" i="19"/>
  <c r="H1331" i="19"/>
  <c r="I1331" i="19"/>
  <c r="J1331" i="19"/>
  <c r="L1331" i="19"/>
  <c r="M1331" i="19"/>
  <c r="N1331" i="19"/>
  <c r="O1331" i="19"/>
  <c r="X1331" i="19"/>
  <c r="G1332" i="19"/>
  <c r="H1332" i="19"/>
  <c r="I1332" i="19"/>
  <c r="J1332" i="19"/>
  <c r="L1332" i="19"/>
  <c r="M1332" i="19"/>
  <c r="N1332" i="19"/>
  <c r="O1332" i="19"/>
  <c r="X1332" i="19"/>
  <c r="G1333" i="19"/>
  <c r="H1333" i="19"/>
  <c r="I1333" i="19"/>
  <c r="J1333" i="19"/>
  <c r="L1333" i="19"/>
  <c r="M1333" i="19"/>
  <c r="N1333" i="19"/>
  <c r="O1333" i="19"/>
  <c r="X1333" i="19"/>
  <c r="G1334" i="19"/>
  <c r="H1334" i="19"/>
  <c r="I1334" i="19"/>
  <c r="J1334" i="19"/>
  <c r="L1334" i="19"/>
  <c r="M1334" i="19"/>
  <c r="N1334" i="19"/>
  <c r="O1334" i="19"/>
  <c r="X1334" i="19"/>
  <c r="G1335" i="19"/>
  <c r="H1335" i="19"/>
  <c r="I1335" i="19"/>
  <c r="J1335" i="19"/>
  <c r="L1335" i="19"/>
  <c r="M1335" i="19"/>
  <c r="N1335" i="19"/>
  <c r="O1335" i="19"/>
  <c r="X1335" i="19"/>
  <c r="G1336" i="19"/>
  <c r="H1336" i="19"/>
  <c r="I1336" i="19"/>
  <c r="J1336" i="19"/>
  <c r="L1336" i="19"/>
  <c r="M1336" i="19"/>
  <c r="N1336" i="19"/>
  <c r="O1336" i="19"/>
  <c r="X1336" i="19"/>
  <c r="G1337" i="19"/>
  <c r="H1337" i="19"/>
  <c r="I1337" i="19"/>
  <c r="J1337" i="19"/>
  <c r="L1337" i="19"/>
  <c r="M1337" i="19"/>
  <c r="N1337" i="19"/>
  <c r="O1337" i="19"/>
  <c r="X1337" i="19"/>
  <c r="G1338" i="19"/>
  <c r="H1338" i="19"/>
  <c r="I1338" i="19"/>
  <c r="J1338" i="19"/>
  <c r="L1338" i="19"/>
  <c r="M1338" i="19"/>
  <c r="N1338" i="19"/>
  <c r="O1338" i="19"/>
  <c r="X1338" i="19"/>
  <c r="G1339" i="19"/>
  <c r="H1339" i="19"/>
  <c r="I1339" i="19"/>
  <c r="J1339" i="19"/>
  <c r="L1339" i="19"/>
  <c r="M1339" i="19"/>
  <c r="N1339" i="19"/>
  <c r="O1339" i="19"/>
  <c r="X1339" i="19"/>
  <c r="G1340" i="19"/>
  <c r="H1340" i="19"/>
  <c r="I1340" i="19"/>
  <c r="J1340" i="19"/>
  <c r="L1340" i="19"/>
  <c r="M1340" i="19"/>
  <c r="N1340" i="19"/>
  <c r="O1340" i="19"/>
  <c r="X1340" i="19"/>
  <c r="G1341" i="19"/>
  <c r="H1341" i="19"/>
  <c r="I1341" i="19"/>
  <c r="J1341" i="19"/>
  <c r="L1341" i="19"/>
  <c r="M1341" i="19"/>
  <c r="N1341" i="19"/>
  <c r="O1341" i="19"/>
  <c r="X1341" i="19"/>
  <c r="G1342" i="19"/>
  <c r="H1342" i="19"/>
  <c r="I1342" i="19"/>
  <c r="J1342" i="19"/>
  <c r="L1342" i="19"/>
  <c r="M1342" i="19"/>
  <c r="N1342" i="19"/>
  <c r="O1342" i="19"/>
  <c r="X1342" i="19"/>
  <c r="G1343" i="19"/>
  <c r="H1343" i="19"/>
  <c r="I1343" i="19"/>
  <c r="J1343" i="19"/>
  <c r="L1343" i="19"/>
  <c r="M1343" i="19"/>
  <c r="N1343" i="19"/>
  <c r="O1343" i="19"/>
  <c r="X1343" i="19"/>
  <c r="G1344" i="19"/>
  <c r="H1344" i="19"/>
  <c r="I1344" i="19"/>
  <c r="J1344" i="19"/>
  <c r="L1344" i="19"/>
  <c r="M1344" i="19"/>
  <c r="N1344" i="19"/>
  <c r="O1344" i="19"/>
  <c r="X1344" i="19"/>
  <c r="G1345" i="19"/>
  <c r="H1345" i="19"/>
  <c r="I1345" i="19"/>
  <c r="J1345" i="19"/>
  <c r="L1345" i="19"/>
  <c r="M1345" i="19"/>
  <c r="N1345" i="19"/>
  <c r="O1345" i="19"/>
  <c r="X1345" i="19"/>
  <c r="G1346" i="19"/>
  <c r="H1346" i="19"/>
  <c r="I1346" i="19"/>
  <c r="J1346" i="19"/>
  <c r="L1346" i="19"/>
  <c r="M1346" i="19"/>
  <c r="N1346" i="19"/>
  <c r="O1346" i="19"/>
  <c r="X1346" i="19"/>
  <c r="G1347" i="19"/>
  <c r="H1347" i="19"/>
  <c r="I1347" i="19"/>
  <c r="J1347" i="19"/>
  <c r="L1347" i="19"/>
  <c r="M1347" i="19"/>
  <c r="N1347" i="19"/>
  <c r="O1347" i="19"/>
  <c r="X1347" i="19"/>
  <c r="G1348" i="19"/>
  <c r="H1348" i="19"/>
  <c r="I1348" i="19"/>
  <c r="J1348" i="19"/>
  <c r="L1348" i="19"/>
  <c r="M1348" i="19"/>
  <c r="N1348" i="19"/>
  <c r="O1348" i="19"/>
  <c r="X1348" i="19"/>
  <c r="G1349" i="19"/>
  <c r="H1349" i="19"/>
  <c r="I1349" i="19"/>
  <c r="J1349" i="19"/>
  <c r="L1349" i="19"/>
  <c r="M1349" i="19"/>
  <c r="N1349" i="19"/>
  <c r="O1349" i="19"/>
  <c r="X1349" i="19"/>
  <c r="G1350" i="19"/>
  <c r="H1350" i="19"/>
  <c r="I1350" i="19"/>
  <c r="J1350" i="19"/>
  <c r="L1350" i="19"/>
  <c r="M1350" i="19"/>
  <c r="N1350" i="19"/>
  <c r="O1350" i="19"/>
  <c r="X1350" i="19"/>
  <c r="G1351" i="19"/>
  <c r="H1351" i="19"/>
  <c r="I1351" i="19"/>
  <c r="J1351" i="19"/>
  <c r="L1351" i="19"/>
  <c r="M1351" i="19"/>
  <c r="N1351" i="19"/>
  <c r="O1351" i="19"/>
  <c r="X1351" i="19"/>
  <c r="G1352" i="19"/>
  <c r="H1352" i="19"/>
  <c r="I1352" i="19"/>
  <c r="J1352" i="19"/>
  <c r="L1352" i="19"/>
  <c r="M1352" i="19"/>
  <c r="N1352" i="19"/>
  <c r="O1352" i="19"/>
  <c r="X1352" i="19"/>
  <c r="G1353" i="19"/>
  <c r="H1353" i="19"/>
  <c r="I1353" i="19"/>
  <c r="J1353" i="19"/>
  <c r="L1353" i="19"/>
  <c r="M1353" i="19"/>
  <c r="N1353" i="19"/>
  <c r="O1353" i="19"/>
  <c r="X1353" i="19"/>
  <c r="G1354" i="19"/>
  <c r="H1354" i="19"/>
  <c r="I1354" i="19"/>
  <c r="J1354" i="19"/>
  <c r="L1354" i="19"/>
  <c r="M1354" i="19"/>
  <c r="N1354" i="19"/>
  <c r="O1354" i="19"/>
  <c r="X1354" i="19"/>
  <c r="G1355" i="19"/>
  <c r="H1355" i="19"/>
  <c r="I1355" i="19"/>
  <c r="J1355" i="19"/>
  <c r="L1355" i="19"/>
  <c r="M1355" i="19"/>
  <c r="N1355" i="19"/>
  <c r="O1355" i="19"/>
  <c r="X1355" i="19"/>
  <c r="G1356" i="19"/>
  <c r="H1356" i="19"/>
  <c r="I1356" i="19"/>
  <c r="J1356" i="19"/>
  <c r="L1356" i="19"/>
  <c r="M1356" i="19"/>
  <c r="N1356" i="19"/>
  <c r="O1356" i="19"/>
  <c r="X1356" i="19"/>
  <c r="G1357" i="19"/>
  <c r="H1357" i="19"/>
  <c r="I1357" i="19"/>
  <c r="J1357" i="19"/>
  <c r="L1357" i="19"/>
  <c r="M1357" i="19"/>
  <c r="N1357" i="19"/>
  <c r="O1357" i="19"/>
  <c r="X1357" i="19"/>
  <c r="G1358" i="19"/>
  <c r="H1358" i="19"/>
  <c r="I1358" i="19"/>
  <c r="J1358" i="19"/>
  <c r="L1358" i="19"/>
  <c r="M1358" i="19"/>
  <c r="N1358" i="19"/>
  <c r="O1358" i="19"/>
  <c r="X1358" i="19"/>
  <c r="G1359" i="19"/>
  <c r="H1359" i="19"/>
  <c r="I1359" i="19"/>
  <c r="J1359" i="19"/>
  <c r="L1359" i="19"/>
  <c r="M1359" i="19"/>
  <c r="N1359" i="19"/>
  <c r="O1359" i="19"/>
  <c r="X1359" i="19"/>
  <c r="G1360" i="19"/>
  <c r="H1360" i="19"/>
  <c r="I1360" i="19"/>
  <c r="J1360" i="19"/>
  <c r="L1360" i="19"/>
  <c r="M1360" i="19"/>
  <c r="N1360" i="19"/>
  <c r="O1360" i="19"/>
  <c r="X1360" i="19"/>
  <c r="G1361" i="19"/>
  <c r="H1361" i="19"/>
  <c r="I1361" i="19"/>
  <c r="J1361" i="19"/>
  <c r="L1361" i="19"/>
  <c r="M1361" i="19"/>
  <c r="N1361" i="19"/>
  <c r="O1361" i="19"/>
  <c r="X1361" i="19"/>
  <c r="G1362" i="19"/>
  <c r="H1362" i="19"/>
  <c r="I1362" i="19"/>
  <c r="J1362" i="19"/>
  <c r="L1362" i="19"/>
  <c r="M1362" i="19"/>
  <c r="N1362" i="19"/>
  <c r="O1362" i="19"/>
  <c r="X1362" i="19"/>
  <c r="G1363" i="19"/>
  <c r="H1363" i="19"/>
  <c r="I1363" i="19"/>
  <c r="J1363" i="19"/>
  <c r="L1363" i="19"/>
  <c r="M1363" i="19"/>
  <c r="N1363" i="19"/>
  <c r="O1363" i="19"/>
  <c r="X1363" i="19"/>
  <c r="G1364" i="19"/>
  <c r="H1364" i="19"/>
  <c r="I1364" i="19"/>
  <c r="J1364" i="19"/>
  <c r="L1364" i="19"/>
  <c r="M1364" i="19"/>
  <c r="N1364" i="19"/>
  <c r="O1364" i="19"/>
  <c r="X1364" i="19"/>
  <c r="G1365" i="19"/>
  <c r="H1365" i="19"/>
  <c r="I1365" i="19"/>
  <c r="J1365" i="19"/>
  <c r="L1365" i="19"/>
  <c r="M1365" i="19"/>
  <c r="N1365" i="19"/>
  <c r="O1365" i="19"/>
  <c r="X1365" i="19"/>
  <c r="G1366" i="19"/>
  <c r="H1366" i="19"/>
  <c r="I1366" i="19"/>
  <c r="J1366" i="19"/>
  <c r="L1366" i="19"/>
  <c r="M1366" i="19"/>
  <c r="N1366" i="19"/>
  <c r="O1366" i="19"/>
  <c r="X1366" i="19"/>
  <c r="G1367" i="19"/>
  <c r="H1367" i="19"/>
  <c r="I1367" i="19"/>
  <c r="J1367" i="19"/>
  <c r="L1367" i="19"/>
  <c r="M1367" i="19"/>
  <c r="N1367" i="19"/>
  <c r="O1367" i="19"/>
  <c r="X1367" i="19"/>
  <c r="G1368" i="19"/>
  <c r="H1368" i="19"/>
  <c r="I1368" i="19"/>
  <c r="J1368" i="19"/>
  <c r="L1368" i="19"/>
  <c r="M1368" i="19"/>
  <c r="N1368" i="19"/>
  <c r="O1368" i="19"/>
  <c r="X1368" i="19"/>
  <c r="G1369" i="19"/>
  <c r="H1369" i="19"/>
  <c r="I1369" i="19"/>
  <c r="J1369" i="19"/>
  <c r="L1369" i="19"/>
  <c r="M1369" i="19"/>
  <c r="N1369" i="19"/>
  <c r="O1369" i="19"/>
  <c r="X1369" i="19"/>
  <c r="G1370" i="19"/>
  <c r="H1370" i="19"/>
  <c r="I1370" i="19"/>
  <c r="J1370" i="19"/>
  <c r="L1370" i="19"/>
  <c r="M1370" i="19"/>
  <c r="N1370" i="19"/>
  <c r="O1370" i="19"/>
  <c r="X1370" i="19"/>
  <c r="G1371" i="19"/>
  <c r="H1371" i="19"/>
  <c r="I1371" i="19"/>
  <c r="J1371" i="19"/>
  <c r="L1371" i="19"/>
  <c r="M1371" i="19"/>
  <c r="N1371" i="19"/>
  <c r="O1371" i="19"/>
  <c r="X1371" i="19"/>
  <c r="G1372" i="19"/>
  <c r="H1372" i="19"/>
  <c r="I1372" i="19"/>
  <c r="J1372" i="19"/>
  <c r="L1372" i="19"/>
  <c r="M1372" i="19"/>
  <c r="N1372" i="19"/>
  <c r="O1372" i="19"/>
  <c r="X1372" i="19"/>
  <c r="G1373" i="19"/>
  <c r="H1373" i="19"/>
  <c r="I1373" i="19"/>
  <c r="J1373" i="19"/>
  <c r="L1373" i="19"/>
  <c r="M1373" i="19"/>
  <c r="N1373" i="19"/>
  <c r="O1373" i="19"/>
  <c r="X1373" i="19"/>
  <c r="G1374" i="19"/>
  <c r="H1374" i="19"/>
  <c r="I1374" i="19"/>
  <c r="J1374" i="19"/>
  <c r="L1374" i="19"/>
  <c r="M1374" i="19"/>
  <c r="N1374" i="19"/>
  <c r="O1374" i="19"/>
  <c r="X1374" i="19"/>
  <c r="G1375" i="19"/>
  <c r="H1375" i="19"/>
  <c r="I1375" i="19"/>
  <c r="J1375" i="19"/>
  <c r="L1375" i="19"/>
  <c r="M1375" i="19"/>
  <c r="N1375" i="19"/>
  <c r="O1375" i="19"/>
  <c r="X1375" i="19"/>
  <c r="G1376" i="19"/>
  <c r="H1376" i="19"/>
  <c r="I1376" i="19"/>
  <c r="J1376" i="19"/>
  <c r="L1376" i="19"/>
  <c r="M1376" i="19"/>
  <c r="N1376" i="19"/>
  <c r="O1376" i="19"/>
  <c r="X1376" i="19"/>
  <c r="G1377" i="19"/>
  <c r="H1377" i="19"/>
  <c r="I1377" i="19"/>
  <c r="J1377" i="19"/>
  <c r="L1377" i="19"/>
  <c r="M1377" i="19"/>
  <c r="N1377" i="19"/>
  <c r="O1377" i="19"/>
  <c r="X1377" i="19"/>
  <c r="G1378" i="19"/>
  <c r="H1378" i="19"/>
  <c r="I1378" i="19"/>
  <c r="J1378" i="19"/>
  <c r="L1378" i="19"/>
  <c r="M1378" i="19"/>
  <c r="N1378" i="19"/>
  <c r="O1378" i="19"/>
  <c r="X1378" i="19"/>
  <c r="G1379" i="19"/>
  <c r="H1379" i="19"/>
  <c r="I1379" i="19"/>
  <c r="J1379" i="19"/>
  <c r="L1379" i="19"/>
  <c r="M1379" i="19"/>
  <c r="N1379" i="19"/>
  <c r="O1379" i="19"/>
  <c r="X1379" i="19"/>
  <c r="G1380" i="19"/>
  <c r="H1380" i="19"/>
  <c r="I1380" i="19"/>
  <c r="J1380" i="19"/>
  <c r="L1380" i="19"/>
  <c r="M1380" i="19"/>
  <c r="N1380" i="19"/>
  <c r="O1380" i="19"/>
  <c r="X1380" i="19"/>
  <c r="G1381" i="19"/>
  <c r="H1381" i="19"/>
  <c r="I1381" i="19"/>
  <c r="J1381" i="19"/>
  <c r="L1381" i="19"/>
  <c r="M1381" i="19"/>
  <c r="N1381" i="19"/>
  <c r="O1381" i="19"/>
  <c r="X1381" i="19"/>
  <c r="G1382" i="19"/>
  <c r="H1382" i="19"/>
  <c r="I1382" i="19"/>
  <c r="J1382" i="19"/>
  <c r="L1382" i="19"/>
  <c r="M1382" i="19"/>
  <c r="N1382" i="19"/>
  <c r="O1382" i="19"/>
  <c r="X1382" i="19"/>
  <c r="G1383" i="19"/>
  <c r="H1383" i="19"/>
  <c r="I1383" i="19"/>
  <c r="J1383" i="19"/>
  <c r="L1383" i="19"/>
  <c r="M1383" i="19"/>
  <c r="N1383" i="19"/>
  <c r="O1383" i="19"/>
  <c r="X1383" i="19"/>
  <c r="G1384" i="19"/>
  <c r="H1384" i="19"/>
  <c r="I1384" i="19"/>
  <c r="J1384" i="19"/>
  <c r="L1384" i="19"/>
  <c r="M1384" i="19"/>
  <c r="N1384" i="19"/>
  <c r="O1384" i="19"/>
  <c r="X1384" i="19"/>
  <c r="G1385" i="19"/>
  <c r="H1385" i="19"/>
  <c r="I1385" i="19"/>
  <c r="J1385" i="19"/>
  <c r="L1385" i="19"/>
  <c r="M1385" i="19"/>
  <c r="N1385" i="19"/>
  <c r="O1385" i="19"/>
  <c r="X1385" i="19"/>
  <c r="G1386" i="19"/>
  <c r="H1386" i="19"/>
  <c r="I1386" i="19"/>
  <c r="J1386" i="19"/>
  <c r="L1386" i="19"/>
  <c r="M1386" i="19"/>
  <c r="N1386" i="19"/>
  <c r="O1386" i="19"/>
  <c r="X1386" i="19"/>
  <c r="G1387" i="19"/>
  <c r="H1387" i="19"/>
  <c r="I1387" i="19"/>
  <c r="J1387" i="19"/>
  <c r="L1387" i="19"/>
  <c r="M1387" i="19"/>
  <c r="N1387" i="19"/>
  <c r="O1387" i="19"/>
  <c r="X1387" i="19"/>
  <c r="G1388" i="19"/>
  <c r="H1388" i="19"/>
  <c r="I1388" i="19"/>
  <c r="J1388" i="19"/>
  <c r="L1388" i="19"/>
  <c r="M1388" i="19"/>
  <c r="N1388" i="19"/>
  <c r="O1388" i="19"/>
  <c r="X1388" i="19"/>
  <c r="G1389" i="19"/>
  <c r="H1389" i="19"/>
  <c r="I1389" i="19"/>
  <c r="J1389" i="19"/>
  <c r="L1389" i="19"/>
  <c r="M1389" i="19"/>
  <c r="N1389" i="19"/>
  <c r="O1389" i="19"/>
  <c r="X1389" i="19"/>
  <c r="G1390" i="19"/>
  <c r="H1390" i="19"/>
  <c r="I1390" i="19"/>
  <c r="J1390" i="19"/>
  <c r="L1390" i="19"/>
  <c r="M1390" i="19"/>
  <c r="N1390" i="19"/>
  <c r="O1390" i="19"/>
  <c r="X1390" i="19"/>
  <c r="G1391" i="19"/>
  <c r="H1391" i="19"/>
  <c r="I1391" i="19"/>
  <c r="J1391" i="19"/>
  <c r="L1391" i="19"/>
  <c r="M1391" i="19"/>
  <c r="N1391" i="19"/>
  <c r="O1391" i="19"/>
  <c r="X1391" i="19"/>
  <c r="G1392" i="19"/>
  <c r="H1392" i="19"/>
  <c r="I1392" i="19"/>
  <c r="J1392" i="19"/>
  <c r="L1392" i="19"/>
  <c r="M1392" i="19"/>
  <c r="N1392" i="19"/>
  <c r="O1392" i="19"/>
  <c r="X1392" i="19"/>
  <c r="G1393" i="19"/>
  <c r="H1393" i="19"/>
  <c r="I1393" i="19"/>
  <c r="J1393" i="19"/>
  <c r="L1393" i="19"/>
  <c r="M1393" i="19"/>
  <c r="N1393" i="19"/>
  <c r="O1393" i="19"/>
  <c r="X1393" i="19"/>
  <c r="G1394" i="19"/>
  <c r="H1394" i="19"/>
  <c r="I1394" i="19"/>
  <c r="J1394" i="19"/>
  <c r="L1394" i="19"/>
  <c r="M1394" i="19"/>
  <c r="N1394" i="19"/>
  <c r="O1394" i="19"/>
  <c r="X1394" i="19"/>
  <c r="G1395" i="19"/>
  <c r="H1395" i="19"/>
  <c r="I1395" i="19"/>
  <c r="J1395" i="19"/>
  <c r="L1395" i="19"/>
  <c r="M1395" i="19"/>
  <c r="N1395" i="19"/>
  <c r="O1395" i="19"/>
  <c r="X1395" i="19"/>
  <c r="G1396" i="19"/>
  <c r="H1396" i="19"/>
  <c r="I1396" i="19"/>
  <c r="J1396" i="19"/>
  <c r="L1396" i="19"/>
  <c r="M1396" i="19"/>
  <c r="N1396" i="19"/>
  <c r="O1396" i="19"/>
  <c r="X1396" i="19"/>
  <c r="G1397" i="19"/>
  <c r="H1397" i="19"/>
  <c r="I1397" i="19"/>
  <c r="J1397" i="19"/>
  <c r="L1397" i="19"/>
  <c r="M1397" i="19"/>
  <c r="N1397" i="19"/>
  <c r="O1397" i="19"/>
  <c r="X1397" i="19"/>
  <c r="G1398" i="19"/>
  <c r="H1398" i="19"/>
  <c r="I1398" i="19"/>
  <c r="J1398" i="19"/>
  <c r="L1398" i="19"/>
  <c r="M1398" i="19"/>
  <c r="N1398" i="19"/>
  <c r="O1398" i="19"/>
  <c r="X1398" i="19"/>
  <c r="G1399" i="19"/>
  <c r="H1399" i="19"/>
  <c r="I1399" i="19"/>
  <c r="J1399" i="19"/>
  <c r="L1399" i="19"/>
  <c r="M1399" i="19"/>
  <c r="N1399" i="19"/>
  <c r="O1399" i="19"/>
  <c r="X1399" i="19"/>
  <c r="G1400" i="19"/>
  <c r="H1400" i="19"/>
  <c r="I1400" i="19"/>
  <c r="J1400" i="19"/>
  <c r="L1400" i="19"/>
  <c r="M1400" i="19"/>
  <c r="N1400" i="19"/>
  <c r="O1400" i="19"/>
  <c r="X1400" i="19"/>
  <c r="G1401" i="19"/>
  <c r="H1401" i="19"/>
  <c r="I1401" i="19"/>
  <c r="J1401" i="19"/>
  <c r="L1401" i="19"/>
  <c r="M1401" i="19"/>
  <c r="N1401" i="19"/>
  <c r="O1401" i="19"/>
  <c r="X1401" i="19"/>
  <c r="G1402" i="19"/>
  <c r="H1402" i="19"/>
  <c r="I1402" i="19"/>
  <c r="J1402" i="19"/>
  <c r="L1402" i="19"/>
  <c r="M1402" i="19"/>
  <c r="N1402" i="19"/>
  <c r="O1402" i="19"/>
  <c r="X1402" i="19"/>
  <c r="G1403" i="19"/>
  <c r="H1403" i="19"/>
  <c r="I1403" i="19"/>
  <c r="J1403" i="19"/>
  <c r="L1403" i="19"/>
  <c r="M1403" i="19"/>
  <c r="N1403" i="19"/>
  <c r="O1403" i="19"/>
  <c r="X1403" i="19"/>
  <c r="G1404" i="19"/>
  <c r="H1404" i="19"/>
  <c r="I1404" i="19"/>
  <c r="J1404" i="19"/>
  <c r="L1404" i="19"/>
  <c r="M1404" i="19"/>
  <c r="N1404" i="19"/>
  <c r="O1404" i="19"/>
  <c r="X1404" i="19"/>
  <c r="G1405" i="19"/>
  <c r="H1405" i="19"/>
  <c r="I1405" i="19"/>
  <c r="J1405" i="19"/>
  <c r="L1405" i="19"/>
  <c r="M1405" i="19"/>
  <c r="N1405" i="19"/>
  <c r="O1405" i="19"/>
  <c r="X1405" i="19"/>
  <c r="G1406" i="19"/>
  <c r="H1406" i="19"/>
  <c r="I1406" i="19"/>
  <c r="J1406" i="19"/>
  <c r="L1406" i="19"/>
  <c r="M1406" i="19"/>
  <c r="N1406" i="19"/>
  <c r="O1406" i="19"/>
  <c r="X1406" i="19"/>
  <c r="G1407" i="19"/>
  <c r="H1407" i="19"/>
  <c r="I1407" i="19"/>
  <c r="J1407" i="19"/>
  <c r="L1407" i="19"/>
  <c r="M1407" i="19"/>
  <c r="N1407" i="19"/>
  <c r="O1407" i="19"/>
  <c r="X1407" i="19"/>
  <c r="G1408" i="19"/>
  <c r="H1408" i="19"/>
  <c r="I1408" i="19"/>
  <c r="J1408" i="19"/>
  <c r="L1408" i="19"/>
  <c r="M1408" i="19"/>
  <c r="N1408" i="19"/>
  <c r="O1408" i="19"/>
  <c r="X1408" i="19"/>
  <c r="G1409" i="19"/>
  <c r="H1409" i="19"/>
  <c r="I1409" i="19"/>
  <c r="J1409" i="19"/>
  <c r="L1409" i="19"/>
  <c r="M1409" i="19"/>
  <c r="N1409" i="19"/>
  <c r="O1409" i="19"/>
  <c r="X1409" i="19"/>
  <c r="G1410" i="19"/>
  <c r="H1410" i="19"/>
  <c r="I1410" i="19"/>
  <c r="J1410" i="19"/>
  <c r="L1410" i="19"/>
  <c r="M1410" i="19"/>
  <c r="N1410" i="19"/>
  <c r="O1410" i="19"/>
  <c r="X1410" i="19"/>
  <c r="G1411" i="19"/>
  <c r="H1411" i="19"/>
  <c r="I1411" i="19"/>
  <c r="J1411" i="19"/>
  <c r="L1411" i="19"/>
  <c r="M1411" i="19"/>
  <c r="N1411" i="19"/>
  <c r="O1411" i="19"/>
  <c r="X1411" i="19"/>
  <c r="G1412" i="19"/>
  <c r="H1412" i="19"/>
  <c r="I1412" i="19"/>
  <c r="J1412" i="19"/>
  <c r="L1412" i="19"/>
  <c r="M1412" i="19"/>
  <c r="N1412" i="19"/>
  <c r="O1412" i="19"/>
  <c r="X1412" i="19"/>
  <c r="G1413" i="19"/>
  <c r="H1413" i="19"/>
  <c r="I1413" i="19"/>
  <c r="J1413" i="19"/>
  <c r="L1413" i="19"/>
  <c r="M1413" i="19"/>
  <c r="N1413" i="19"/>
  <c r="O1413" i="19"/>
  <c r="X1413" i="19"/>
  <c r="G1414" i="19"/>
  <c r="H1414" i="19"/>
  <c r="I1414" i="19"/>
  <c r="J1414" i="19"/>
  <c r="L1414" i="19"/>
  <c r="M1414" i="19"/>
  <c r="N1414" i="19"/>
  <c r="O1414" i="19"/>
  <c r="X1414" i="19"/>
  <c r="G1415" i="19"/>
  <c r="H1415" i="19"/>
  <c r="I1415" i="19"/>
  <c r="J1415" i="19"/>
  <c r="L1415" i="19"/>
  <c r="M1415" i="19"/>
  <c r="N1415" i="19"/>
  <c r="O1415" i="19"/>
  <c r="X1415" i="19"/>
  <c r="G1416" i="19"/>
  <c r="H1416" i="19"/>
  <c r="I1416" i="19"/>
  <c r="J1416" i="19"/>
  <c r="L1416" i="19"/>
  <c r="M1416" i="19"/>
  <c r="N1416" i="19"/>
  <c r="O1416" i="19"/>
  <c r="X1416" i="19"/>
  <c r="G1417" i="19"/>
  <c r="H1417" i="19"/>
  <c r="I1417" i="19"/>
  <c r="J1417" i="19"/>
  <c r="L1417" i="19"/>
  <c r="M1417" i="19"/>
  <c r="N1417" i="19"/>
  <c r="O1417" i="19"/>
  <c r="X1417" i="19"/>
  <c r="G1418" i="19"/>
  <c r="H1418" i="19"/>
  <c r="I1418" i="19"/>
  <c r="J1418" i="19"/>
  <c r="L1418" i="19"/>
  <c r="M1418" i="19"/>
  <c r="N1418" i="19"/>
  <c r="O1418" i="19"/>
  <c r="X1418" i="19"/>
  <c r="G1419" i="19"/>
  <c r="H1419" i="19"/>
  <c r="I1419" i="19"/>
  <c r="J1419" i="19"/>
  <c r="L1419" i="19"/>
  <c r="M1419" i="19"/>
  <c r="N1419" i="19"/>
  <c r="O1419" i="19"/>
  <c r="X1419" i="19"/>
  <c r="G1420" i="19"/>
  <c r="H1420" i="19"/>
  <c r="I1420" i="19"/>
  <c r="J1420" i="19"/>
  <c r="L1420" i="19"/>
  <c r="M1420" i="19"/>
  <c r="N1420" i="19"/>
  <c r="O1420" i="19"/>
  <c r="X1420" i="19"/>
  <c r="G1421" i="19"/>
  <c r="H1421" i="19"/>
  <c r="I1421" i="19"/>
  <c r="J1421" i="19"/>
  <c r="L1421" i="19"/>
  <c r="M1421" i="19"/>
  <c r="N1421" i="19"/>
  <c r="O1421" i="19"/>
  <c r="X1421" i="19"/>
  <c r="G1422" i="19"/>
  <c r="H1422" i="19"/>
  <c r="I1422" i="19"/>
  <c r="J1422" i="19"/>
  <c r="L1422" i="19"/>
  <c r="M1422" i="19"/>
  <c r="N1422" i="19"/>
  <c r="O1422" i="19"/>
  <c r="X1422" i="19"/>
  <c r="G1423" i="19"/>
  <c r="H1423" i="19"/>
  <c r="I1423" i="19"/>
  <c r="J1423" i="19"/>
  <c r="L1423" i="19"/>
  <c r="M1423" i="19"/>
  <c r="N1423" i="19"/>
  <c r="O1423" i="19"/>
  <c r="X1423" i="19"/>
  <c r="G1424" i="19"/>
  <c r="H1424" i="19"/>
  <c r="I1424" i="19"/>
  <c r="J1424" i="19"/>
  <c r="L1424" i="19"/>
  <c r="M1424" i="19"/>
  <c r="N1424" i="19"/>
  <c r="O1424" i="19"/>
  <c r="X1424" i="19"/>
  <c r="G1425" i="19"/>
  <c r="H1425" i="19"/>
  <c r="I1425" i="19"/>
  <c r="J1425" i="19"/>
  <c r="L1425" i="19"/>
  <c r="M1425" i="19"/>
  <c r="N1425" i="19"/>
  <c r="O1425" i="19"/>
  <c r="X1425" i="19"/>
  <c r="G1426" i="19"/>
  <c r="H1426" i="19"/>
  <c r="I1426" i="19"/>
  <c r="J1426" i="19"/>
  <c r="L1426" i="19"/>
  <c r="M1426" i="19"/>
  <c r="N1426" i="19"/>
  <c r="O1426" i="19"/>
  <c r="X1426" i="19"/>
  <c r="G1427" i="19"/>
  <c r="H1427" i="19"/>
  <c r="I1427" i="19"/>
  <c r="J1427" i="19"/>
  <c r="L1427" i="19"/>
  <c r="M1427" i="19"/>
  <c r="N1427" i="19"/>
  <c r="O1427" i="19"/>
  <c r="X1427" i="19"/>
  <c r="G1428" i="19"/>
  <c r="H1428" i="19"/>
  <c r="I1428" i="19"/>
  <c r="J1428" i="19"/>
  <c r="L1428" i="19"/>
  <c r="M1428" i="19"/>
  <c r="N1428" i="19"/>
  <c r="O1428" i="19"/>
  <c r="X1428" i="19"/>
  <c r="G1429" i="19"/>
  <c r="H1429" i="19"/>
  <c r="I1429" i="19"/>
  <c r="J1429" i="19"/>
  <c r="L1429" i="19"/>
  <c r="M1429" i="19"/>
  <c r="N1429" i="19"/>
  <c r="O1429" i="19"/>
  <c r="X1429" i="19"/>
  <c r="G1430" i="19"/>
  <c r="H1430" i="19"/>
  <c r="I1430" i="19"/>
  <c r="J1430" i="19"/>
  <c r="L1430" i="19"/>
  <c r="M1430" i="19"/>
  <c r="N1430" i="19"/>
  <c r="O1430" i="19"/>
  <c r="X1430" i="19"/>
  <c r="G1431" i="19"/>
  <c r="H1431" i="19"/>
  <c r="I1431" i="19"/>
  <c r="J1431" i="19"/>
  <c r="L1431" i="19"/>
  <c r="M1431" i="19"/>
  <c r="N1431" i="19"/>
  <c r="O1431" i="19"/>
  <c r="X1431" i="19"/>
  <c r="G1432" i="19"/>
  <c r="H1432" i="19"/>
  <c r="I1432" i="19"/>
  <c r="J1432" i="19"/>
  <c r="L1432" i="19"/>
  <c r="M1432" i="19"/>
  <c r="N1432" i="19"/>
  <c r="O1432" i="19"/>
  <c r="X1432" i="19"/>
  <c r="G1433" i="19"/>
  <c r="H1433" i="19"/>
  <c r="I1433" i="19"/>
  <c r="J1433" i="19"/>
  <c r="L1433" i="19"/>
  <c r="M1433" i="19"/>
  <c r="N1433" i="19"/>
  <c r="O1433" i="19"/>
  <c r="X1433" i="19"/>
  <c r="G1434" i="19"/>
  <c r="H1434" i="19"/>
  <c r="I1434" i="19"/>
  <c r="J1434" i="19"/>
  <c r="L1434" i="19"/>
  <c r="M1434" i="19"/>
  <c r="N1434" i="19"/>
  <c r="O1434" i="19"/>
  <c r="X1434" i="19"/>
  <c r="G1435" i="19"/>
  <c r="H1435" i="19"/>
  <c r="I1435" i="19"/>
  <c r="J1435" i="19"/>
  <c r="L1435" i="19"/>
  <c r="M1435" i="19"/>
  <c r="N1435" i="19"/>
  <c r="O1435" i="19"/>
  <c r="X1435" i="19"/>
  <c r="G1436" i="19"/>
  <c r="H1436" i="19"/>
  <c r="I1436" i="19"/>
  <c r="J1436" i="19"/>
  <c r="L1436" i="19"/>
  <c r="M1436" i="19"/>
  <c r="N1436" i="19"/>
  <c r="O1436" i="19"/>
  <c r="X1436" i="19"/>
  <c r="G1437" i="19"/>
  <c r="H1437" i="19"/>
  <c r="I1437" i="19"/>
  <c r="J1437" i="19"/>
  <c r="L1437" i="19"/>
  <c r="M1437" i="19"/>
  <c r="N1437" i="19"/>
  <c r="O1437" i="19"/>
  <c r="X1437" i="19"/>
  <c r="G1438" i="19"/>
  <c r="H1438" i="19"/>
  <c r="I1438" i="19"/>
  <c r="J1438" i="19"/>
  <c r="L1438" i="19"/>
  <c r="M1438" i="19"/>
  <c r="N1438" i="19"/>
  <c r="O1438" i="19"/>
  <c r="X1438" i="19"/>
  <c r="G1439" i="19"/>
  <c r="H1439" i="19"/>
  <c r="I1439" i="19"/>
  <c r="J1439" i="19"/>
  <c r="L1439" i="19"/>
  <c r="M1439" i="19"/>
  <c r="N1439" i="19"/>
  <c r="O1439" i="19"/>
  <c r="X1439" i="19"/>
  <c r="G1440" i="19"/>
  <c r="H1440" i="19"/>
  <c r="I1440" i="19"/>
  <c r="J1440" i="19"/>
  <c r="L1440" i="19"/>
  <c r="M1440" i="19"/>
  <c r="N1440" i="19"/>
  <c r="O1440" i="19"/>
  <c r="X1440" i="19"/>
  <c r="G1441" i="19"/>
  <c r="H1441" i="19"/>
  <c r="I1441" i="19"/>
  <c r="J1441" i="19"/>
  <c r="L1441" i="19"/>
  <c r="M1441" i="19"/>
  <c r="N1441" i="19"/>
  <c r="O1441" i="19"/>
  <c r="X1441" i="19"/>
  <c r="G1442" i="19"/>
  <c r="H1442" i="19"/>
  <c r="I1442" i="19"/>
  <c r="J1442" i="19"/>
  <c r="L1442" i="19"/>
  <c r="M1442" i="19"/>
  <c r="N1442" i="19"/>
  <c r="O1442" i="19"/>
  <c r="X1442" i="19"/>
  <c r="G1443" i="19"/>
  <c r="H1443" i="19"/>
  <c r="I1443" i="19"/>
  <c r="J1443" i="19"/>
  <c r="L1443" i="19"/>
  <c r="M1443" i="19"/>
  <c r="N1443" i="19"/>
  <c r="O1443" i="19"/>
  <c r="X1443" i="19"/>
  <c r="G1444" i="19"/>
  <c r="H1444" i="19"/>
  <c r="I1444" i="19"/>
  <c r="J1444" i="19"/>
  <c r="L1444" i="19"/>
  <c r="M1444" i="19"/>
  <c r="N1444" i="19"/>
  <c r="O1444" i="19"/>
  <c r="X1444" i="19"/>
  <c r="G1445" i="19"/>
  <c r="H1445" i="19"/>
  <c r="I1445" i="19"/>
  <c r="J1445" i="19"/>
  <c r="L1445" i="19"/>
  <c r="M1445" i="19"/>
  <c r="N1445" i="19"/>
  <c r="O1445" i="19"/>
  <c r="X1445" i="19"/>
  <c r="G1446" i="19"/>
  <c r="H1446" i="19"/>
  <c r="I1446" i="19"/>
  <c r="J1446" i="19"/>
  <c r="L1446" i="19"/>
  <c r="M1446" i="19"/>
  <c r="N1446" i="19"/>
  <c r="O1446" i="19"/>
  <c r="X1446" i="19"/>
  <c r="G1447" i="19"/>
  <c r="H1447" i="19"/>
  <c r="I1447" i="19"/>
  <c r="J1447" i="19"/>
  <c r="L1447" i="19"/>
  <c r="M1447" i="19"/>
  <c r="N1447" i="19"/>
  <c r="O1447" i="19"/>
  <c r="X1447" i="19"/>
  <c r="G1448" i="19"/>
  <c r="H1448" i="19"/>
  <c r="I1448" i="19"/>
  <c r="J1448" i="19"/>
  <c r="L1448" i="19"/>
  <c r="M1448" i="19"/>
  <c r="N1448" i="19"/>
  <c r="O1448" i="19"/>
  <c r="X1448" i="19"/>
  <c r="G1449" i="19"/>
  <c r="H1449" i="19"/>
  <c r="I1449" i="19"/>
  <c r="J1449" i="19"/>
  <c r="L1449" i="19"/>
  <c r="M1449" i="19"/>
  <c r="N1449" i="19"/>
  <c r="O1449" i="19"/>
  <c r="X1449" i="19"/>
  <c r="G1450" i="19"/>
  <c r="H1450" i="19"/>
  <c r="I1450" i="19"/>
  <c r="J1450" i="19"/>
  <c r="L1450" i="19"/>
  <c r="M1450" i="19"/>
  <c r="N1450" i="19"/>
  <c r="O1450" i="19"/>
  <c r="X1450" i="19"/>
  <c r="G1451" i="19"/>
  <c r="H1451" i="19"/>
  <c r="I1451" i="19"/>
  <c r="J1451" i="19"/>
  <c r="L1451" i="19"/>
  <c r="M1451" i="19"/>
  <c r="N1451" i="19"/>
  <c r="O1451" i="19"/>
  <c r="X1451" i="19"/>
  <c r="G1452" i="19"/>
  <c r="H1452" i="19"/>
  <c r="I1452" i="19"/>
  <c r="J1452" i="19"/>
  <c r="L1452" i="19"/>
  <c r="M1452" i="19"/>
  <c r="N1452" i="19"/>
  <c r="O1452" i="19"/>
  <c r="X1452" i="19"/>
  <c r="G1453" i="19"/>
  <c r="H1453" i="19"/>
  <c r="I1453" i="19"/>
  <c r="J1453" i="19"/>
  <c r="L1453" i="19"/>
  <c r="M1453" i="19"/>
  <c r="N1453" i="19"/>
  <c r="O1453" i="19"/>
  <c r="X1453" i="19"/>
  <c r="G1454" i="19"/>
  <c r="H1454" i="19"/>
  <c r="I1454" i="19"/>
  <c r="J1454" i="19"/>
  <c r="L1454" i="19"/>
  <c r="M1454" i="19"/>
  <c r="N1454" i="19"/>
  <c r="O1454" i="19"/>
  <c r="X1454" i="19"/>
  <c r="G1455" i="19"/>
  <c r="H1455" i="19"/>
  <c r="I1455" i="19"/>
  <c r="J1455" i="19"/>
  <c r="L1455" i="19"/>
  <c r="M1455" i="19"/>
  <c r="N1455" i="19"/>
  <c r="O1455" i="19"/>
  <c r="X1455" i="19"/>
  <c r="G1456" i="19"/>
  <c r="H1456" i="19"/>
  <c r="I1456" i="19"/>
  <c r="J1456" i="19"/>
  <c r="L1456" i="19"/>
  <c r="M1456" i="19"/>
  <c r="N1456" i="19"/>
  <c r="O1456" i="19"/>
  <c r="X1456" i="19"/>
  <c r="G1457" i="19"/>
  <c r="H1457" i="19"/>
  <c r="I1457" i="19"/>
  <c r="J1457" i="19"/>
  <c r="L1457" i="19"/>
  <c r="M1457" i="19"/>
  <c r="N1457" i="19"/>
  <c r="O1457" i="19"/>
  <c r="X1457" i="19"/>
  <c r="G1458" i="19"/>
  <c r="H1458" i="19"/>
  <c r="I1458" i="19"/>
  <c r="J1458" i="19"/>
  <c r="L1458" i="19"/>
  <c r="M1458" i="19"/>
  <c r="N1458" i="19"/>
  <c r="O1458" i="19"/>
  <c r="X1458" i="19"/>
  <c r="G1459" i="19"/>
  <c r="H1459" i="19"/>
  <c r="I1459" i="19"/>
  <c r="J1459" i="19"/>
  <c r="L1459" i="19"/>
  <c r="M1459" i="19"/>
  <c r="N1459" i="19"/>
  <c r="O1459" i="19"/>
  <c r="X1459" i="19"/>
  <c r="G1460" i="19"/>
  <c r="H1460" i="19"/>
  <c r="I1460" i="19"/>
  <c r="J1460" i="19"/>
  <c r="L1460" i="19"/>
  <c r="M1460" i="19"/>
  <c r="N1460" i="19"/>
  <c r="O1460" i="19"/>
  <c r="X1460" i="19"/>
  <c r="G1461" i="19"/>
  <c r="H1461" i="19"/>
  <c r="I1461" i="19"/>
  <c r="J1461" i="19"/>
  <c r="L1461" i="19"/>
  <c r="M1461" i="19"/>
  <c r="N1461" i="19"/>
  <c r="O1461" i="19"/>
  <c r="X1461" i="19"/>
  <c r="G1462" i="19"/>
  <c r="H1462" i="19"/>
  <c r="I1462" i="19"/>
  <c r="J1462" i="19"/>
  <c r="L1462" i="19"/>
  <c r="M1462" i="19"/>
  <c r="N1462" i="19"/>
  <c r="O1462" i="19"/>
  <c r="X1462" i="19"/>
  <c r="G1463" i="19"/>
  <c r="H1463" i="19"/>
  <c r="I1463" i="19"/>
  <c r="J1463" i="19"/>
  <c r="L1463" i="19"/>
  <c r="M1463" i="19"/>
  <c r="N1463" i="19"/>
  <c r="O1463" i="19"/>
  <c r="X1463" i="19"/>
  <c r="G1464" i="19"/>
  <c r="H1464" i="19"/>
  <c r="I1464" i="19"/>
  <c r="J1464" i="19"/>
  <c r="L1464" i="19"/>
  <c r="M1464" i="19"/>
  <c r="N1464" i="19"/>
  <c r="O1464" i="19"/>
  <c r="X1464" i="19"/>
  <c r="G1465" i="19"/>
  <c r="H1465" i="19"/>
  <c r="I1465" i="19"/>
  <c r="J1465" i="19"/>
  <c r="L1465" i="19"/>
  <c r="M1465" i="19"/>
  <c r="N1465" i="19"/>
  <c r="O1465" i="19"/>
  <c r="X1465" i="19"/>
  <c r="G1466" i="19"/>
  <c r="H1466" i="19"/>
  <c r="I1466" i="19"/>
  <c r="J1466" i="19"/>
  <c r="L1466" i="19"/>
  <c r="M1466" i="19"/>
  <c r="N1466" i="19"/>
  <c r="O1466" i="19"/>
  <c r="X1466" i="19"/>
  <c r="G1467" i="19"/>
  <c r="H1467" i="19"/>
  <c r="I1467" i="19"/>
  <c r="J1467" i="19"/>
  <c r="L1467" i="19"/>
  <c r="M1467" i="19"/>
  <c r="N1467" i="19"/>
  <c r="O1467" i="19"/>
  <c r="X1467" i="19"/>
  <c r="G1468" i="19"/>
  <c r="H1468" i="19"/>
  <c r="I1468" i="19"/>
  <c r="J1468" i="19"/>
  <c r="L1468" i="19"/>
  <c r="M1468" i="19"/>
  <c r="N1468" i="19"/>
  <c r="O1468" i="19"/>
  <c r="X1468" i="19"/>
  <c r="G1469" i="19"/>
  <c r="H1469" i="19"/>
  <c r="I1469" i="19"/>
  <c r="J1469" i="19"/>
  <c r="L1469" i="19"/>
  <c r="M1469" i="19"/>
  <c r="N1469" i="19"/>
  <c r="O1469" i="19"/>
  <c r="X1469" i="19"/>
  <c r="G1470" i="19"/>
  <c r="H1470" i="19"/>
  <c r="I1470" i="19"/>
  <c r="J1470" i="19"/>
  <c r="L1470" i="19"/>
  <c r="M1470" i="19"/>
  <c r="N1470" i="19"/>
  <c r="O1470" i="19"/>
  <c r="X1470" i="19"/>
  <c r="G1471" i="19"/>
  <c r="H1471" i="19"/>
  <c r="I1471" i="19"/>
  <c r="J1471" i="19"/>
  <c r="L1471" i="19"/>
  <c r="M1471" i="19"/>
  <c r="N1471" i="19"/>
  <c r="O1471" i="19"/>
  <c r="X1471" i="19"/>
  <c r="G1472" i="19"/>
  <c r="H1472" i="19"/>
  <c r="I1472" i="19"/>
  <c r="J1472" i="19"/>
  <c r="L1472" i="19"/>
  <c r="M1472" i="19"/>
  <c r="N1472" i="19"/>
  <c r="O1472" i="19"/>
  <c r="X1472" i="19"/>
  <c r="G1473" i="19"/>
  <c r="H1473" i="19"/>
  <c r="I1473" i="19"/>
  <c r="J1473" i="19"/>
  <c r="L1473" i="19"/>
  <c r="M1473" i="19"/>
  <c r="N1473" i="19"/>
  <c r="O1473" i="19"/>
  <c r="X1473" i="19"/>
  <c r="G1474" i="19"/>
  <c r="H1474" i="19"/>
  <c r="I1474" i="19"/>
  <c r="J1474" i="19"/>
  <c r="L1474" i="19"/>
  <c r="M1474" i="19"/>
  <c r="N1474" i="19"/>
  <c r="O1474" i="19"/>
  <c r="X1474" i="19"/>
  <c r="G1475" i="19"/>
  <c r="H1475" i="19"/>
  <c r="I1475" i="19"/>
  <c r="J1475" i="19"/>
  <c r="L1475" i="19"/>
  <c r="M1475" i="19"/>
  <c r="N1475" i="19"/>
  <c r="O1475" i="19"/>
  <c r="X1475" i="19"/>
  <c r="G1476" i="19"/>
  <c r="H1476" i="19"/>
  <c r="I1476" i="19"/>
  <c r="J1476" i="19"/>
  <c r="L1476" i="19"/>
  <c r="M1476" i="19"/>
  <c r="N1476" i="19"/>
  <c r="O1476" i="19"/>
  <c r="X1476" i="19"/>
  <c r="G1477" i="19"/>
  <c r="H1477" i="19"/>
  <c r="I1477" i="19"/>
  <c r="J1477" i="19"/>
  <c r="L1477" i="19"/>
  <c r="M1477" i="19"/>
  <c r="N1477" i="19"/>
  <c r="O1477" i="19"/>
  <c r="X1477" i="19"/>
  <c r="G1478" i="19"/>
  <c r="H1478" i="19"/>
  <c r="I1478" i="19"/>
  <c r="J1478" i="19"/>
  <c r="L1478" i="19"/>
  <c r="M1478" i="19"/>
  <c r="N1478" i="19"/>
  <c r="O1478" i="19"/>
  <c r="X1478" i="19"/>
  <c r="G1479" i="19"/>
  <c r="H1479" i="19"/>
  <c r="I1479" i="19"/>
  <c r="J1479" i="19"/>
  <c r="L1479" i="19"/>
  <c r="M1479" i="19"/>
  <c r="N1479" i="19"/>
  <c r="O1479" i="19"/>
  <c r="X1479" i="19"/>
  <c r="G1480" i="19"/>
  <c r="H1480" i="19"/>
  <c r="I1480" i="19"/>
  <c r="J1480" i="19"/>
  <c r="L1480" i="19"/>
  <c r="M1480" i="19"/>
  <c r="N1480" i="19"/>
  <c r="O1480" i="19"/>
  <c r="X1480" i="19"/>
  <c r="G1481" i="19"/>
  <c r="H1481" i="19"/>
  <c r="I1481" i="19"/>
  <c r="J1481" i="19"/>
  <c r="L1481" i="19"/>
  <c r="M1481" i="19"/>
  <c r="N1481" i="19"/>
  <c r="O1481" i="19"/>
  <c r="X1481" i="19"/>
  <c r="G1482" i="19"/>
  <c r="H1482" i="19"/>
  <c r="I1482" i="19"/>
  <c r="J1482" i="19"/>
  <c r="L1482" i="19"/>
  <c r="M1482" i="19"/>
  <c r="N1482" i="19"/>
  <c r="O1482" i="19"/>
  <c r="X1482" i="19"/>
  <c r="G1483" i="19"/>
  <c r="H1483" i="19"/>
  <c r="I1483" i="19"/>
  <c r="J1483" i="19"/>
  <c r="L1483" i="19"/>
  <c r="M1483" i="19"/>
  <c r="N1483" i="19"/>
  <c r="O1483" i="19"/>
  <c r="X1483" i="19"/>
  <c r="G1484" i="19"/>
  <c r="H1484" i="19"/>
  <c r="I1484" i="19"/>
  <c r="J1484" i="19"/>
  <c r="L1484" i="19"/>
  <c r="M1484" i="19"/>
  <c r="N1484" i="19"/>
  <c r="O1484" i="19"/>
  <c r="X1484" i="19"/>
  <c r="G1485" i="19"/>
  <c r="H1485" i="19"/>
  <c r="I1485" i="19"/>
  <c r="J1485" i="19"/>
  <c r="L1485" i="19"/>
  <c r="M1485" i="19"/>
  <c r="N1485" i="19"/>
  <c r="O1485" i="19"/>
  <c r="X1485" i="19"/>
  <c r="G1486" i="19"/>
  <c r="H1486" i="19"/>
  <c r="I1486" i="19"/>
  <c r="J1486" i="19"/>
  <c r="L1486" i="19"/>
  <c r="M1486" i="19"/>
  <c r="N1486" i="19"/>
  <c r="O1486" i="19"/>
  <c r="X1486" i="19"/>
  <c r="G1487" i="19"/>
  <c r="H1487" i="19"/>
  <c r="I1487" i="19"/>
  <c r="J1487" i="19"/>
  <c r="L1487" i="19"/>
  <c r="M1487" i="19"/>
  <c r="N1487" i="19"/>
  <c r="O1487" i="19"/>
  <c r="X1487" i="19"/>
  <c r="G1488" i="19"/>
  <c r="H1488" i="19"/>
  <c r="I1488" i="19"/>
  <c r="J1488" i="19"/>
  <c r="L1488" i="19"/>
  <c r="M1488" i="19"/>
  <c r="N1488" i="19"/>
  <c r="O1488" i="19"/>
  <c r="X1488" i="19"/>
  <c r="G1489" i="19"/>
  <c r="H1489" i="19"/>
  <c r="I1489" i="19"/>
  <c r="J1489" i="19"/>
  <c r="L1489" i="19"/>
  <c r="M1489" i="19"/>
  <c r="N1489" i="19"/>
  <c r="O1489" i="19"/>
  <c r="X1489" i="19"/>
  <c r="G1490" i="19"/>
  <c r="H1490" i="19"/>
  <c r="I1490" i="19"/>
  <c r="J1490" i="19"/>
  <c r="L1490" i="19"/>
  <c r="M1490" i="19"/>
  <c r="N1490" i="19"/>
  <c r="O1490" i="19"/>
  <c r="X1490" i="19"/>
  <c r="G1491" i="19"/>
  <c r="H1491" i="19"/>
  <c r="I1491" i="19"/>
  <c r="J1491" i="19"/>
  <c r="L1491" i="19"/>
  <c r="M1491" i="19"/>
  <c r="N1491" i="19"/>
  <c r="O1491" i="19"/>
  <c r="X1491" i="19"/>
  <c r="G1492" i="19"/>
  <c r="H1492" i="19"/>
  <c r="I1492" i="19"/>
  <c r="J1492" i="19"/>
  <c r="L1492" i="19"/>
  <c r="M1492" i="19"/>
  <c r="N1492" i="19"/>
  <c r="O1492" i="19"/>
  <c r="X1492" i="19"/>
  <c r="G1493" i="19"/>
  <c r="H1493" i="19"/>
  <c r="I1493" i="19"/>
  <c r="J1493" i="19"/>
  <c r="L1493" i="19"/>
  <c r="M1493" i="19"/>
  <c r="N1493" i="19"/>
  <c r="O1493" i="19"/>
  <c r="X1493" i="19"/>
  <c r="G1494" i="19"/>
  <c r="H1494" i="19"/>
  <c r="I1494" i="19"/>
  <c r="J1494" i="19"/>
  <c r="L1494" i="19"/>
  <c r="M1494" i="19"/>
  <c r="N1494" i="19"/>
  <c r="O1494" i="19"/>
  <c r="X1494" i="19"/>
  <c r="G1495" i="19"/>
  <c r="H1495" i="19"/>
  <c r="I1495" i="19"/>
  <c r="J1495" i="19"/>
  <c r="L1495" i="19"/>
  <c r="M1495" i="19"/>
  <c r="N1495" i="19"/>
  <c r="O1495" i="19"/>
  <c r="X1495" i="19"/>
  <c r="G1496" i="19"/>
  <c r="H1496" i="19"/>
  <c r="I1496" i="19"/>
  <c r="J1496" i="19"/>
  <c r="L1496" i="19"/>
  <c r="M1496" i="19"/>
  <c r="N1496" i="19"/>
  <c r="O1496" i="19"/>
  <c r="X1496" i="19"/>
  <c r="G1497" i="19"/>
  <c r="H1497" i="19"/>
  <c r="I1497" i="19"/>
  <c r="J1497" i="19"/>
  <c r="L1497" i="19"/>
  <c r="M1497" i="19"/>
  <c r="N1497" i="19"/>
  <c r="O1497" i="19"/>
  <c r="X1497" i="19"/>
  <c r="G1498" i="19"/>
  <c r="H1498" i="19"/>
  <c r="I1498" i="19"/>
  <c r="J1498" i="19"/>
  <c r="L1498" i="19"/>
  <c r="M1498" i="19"/>
  <c r="N1498" i="19"/>
  <c r="O1498" i="19"/>
  <c r="X1498" i="19"/>
  <c r="G1499" i="19"/>
  <c r="H1499" i="19"/>
  <c r="I1499" i="19"/>
  <c r="J1499" i="19"/>
  <c r="L1499" i="19"/>
  <c r="M1499" i="19"/>
  <c r="N1499" i="19"/>
  <c r="O1499" i="19"/>
  <c r="X1499" i="19"/>
  <c r="G1500" i="19"/>
  <c r="H1500" i="19"/>
  <c r="I1500" i="19"/>
  <c r="J1500" i="19"/>
  <c r="L1500" i="19"/>
  <c r="M1500" i="19"/>
  <c r="N1500" i="19"/>
  <c r="O1500" i="19"/>
  <c r="X1500" i="19"/>
  <c r="G1501" i="19"/>
  <c r="H1501" i="19"/>
  <c r="I1501" i="19"/>
  <c r="J1501" i="19"/>
  <c r="L1501" i="19"/>
  <c r="M1501" i="19"/>
  <c r="N1501" i="19"/>
  <c r="O1501" i="19"/>
  <c r="X1501" i="19"/>
  <c r="G1502" i="19"/>
  <c r="H1502" i="19"/>
  <c r="I1502" i="19"/>
  <c r="J1502" i="19"/>
  <c r="L1502" i="19"/>
  <c r="M1502" i="19"/>
  <c r="N1502" i="19"/>
  <c r="O1502" i="19"/>
  <c r="X1502" i="19"/>
  <c r="G1503" i="19"/>
  <c r="H1503" i="19"/>
  <c r="I1503" i="19"/>
  <c r="J1503" i="19"/>
  <c r="L1503" i="19"/>
  <c r="M1503" i="19"/>
  <c r="N1503" i="19"/>
  <c r="O1503" i="19"/>
  <c r="X1503" i="19"/>
  <c r="G1504" i="19"/>
  <c r="H1504" i="19"/>
  <c r="I1504" i="19"/>
  <c r="J1504" i="19"/>
  <c r="L1504" i="19"/>
  <c r="M1504" i="19"/>
  <c r="N1504" i="19"/>
  <c r="O1504" i="19"/>
  <c r="X1504" i="19"/>
  <c r="G1505" i="19"/>
  <c r="H1505" i="19"/>
  <c r="I1505" i="19"/>
  <c r="J1505" i="19"/>
  <c r="L1505" i="19"/>
  <c r="M1505" i="19"/>
  <c r="N1505" i="19"/>
  <c r="O1505" i="19"/>
  <c r="X1505" i="19"/>
  <c r="G1506" i="19"/>
  <c r="H1506" i="19"/>
  <c r="I1506" i="19"/>
  <c r="J1506" i="19"/>
  <c r="L1506" i="19"/>
  <c r="M1506" i="19"/>
  <c r="N1506" i="19"/>
  <c r="O1506" i="19"/>
  <c r="X1506" i="19"/>
  <c r="G1507" i="19"/>
  <c r="H1507" i="19"/>
  <c r="I1507" i="19"/>
  <c r="J1507" i="19"/>
  <c r="L1507" i="19"/>
  <c r="M1507" i="19"/>
  <c r="N1507" i="19"/>
  <c r="O1507" i="19"/>
  <c r="X1507" i="19"/>
  <c r="G1508" i="19"/>
  <c r="H1508" i="19"/>
  <c r="I1508" i="19"/>
  <c r="J1508" i="19"/>
  <c r="L1508" i="19"/>
  <c r="M1508" i="19"/>
  <c r="N1508" i="19"/>
  <c r="O1508" i="19"/>
  <c r="X1508" i="19"/>
  <c r="G1509" i="19"/>
  <c r="H1509" i="19"/>
  <c r="I1509" i="19"/>
  <c r="J1509" i="19"/>
  <c r="L1509" i="19"/>
  <c r="M1509" i="19"/>
  <c r="N1509" i="19"/>
  <c r="O1509" i="19"/>
  <c r="X1509" i="19"/>
  <c r="G1510" i="19"/>
  <c r="H1510" i="19"/>
  <c r="I1510" i="19"/>
  <c r="J1510" i="19"/>
  <c r="L1510" i="19"/>
  <c r="M1510" i="19"/>
  <c r="N1510" i="19"/>
  <c r="O1510" i="19"/>
  <c r="X1510" i="19"/>
  <c r="G1511" i="19"/>
  <c r="H1511" i="19"/>
  <c r="I1511" i="19"/>
  <c r="J1511" i="19"/>
  <c r="L1511" i="19"/>
  <c r="M1511" i="19"/>
  <c r="N1511" i="19"/>
  <c r="O1511" i="19"/>
  <c r="X1511" i="19"/>
  <c r="G1512" i="19"/>
  <c r="H1512" i="19"/>
  <c r="I1512" i="19"/>
  <c r="J1512" i="19"/>
  <c r="L1512" i="19"/>
  <c r="M1512" i="19"/>
  <c r="N1512" i="19"/>
  <c r="O1512" i="19"/>
  <c r="X1512" i="19"/>
  <c r="G1513" i="19"/>
  <c r="H1513" i="19"/>
  <c r="I1513" i="19"/>
  <c r="J1513" i="19"/>
  <c r="L1513" i="19"/>
  <c r="M1513" i="19"/>
  <c r="N1513" i="19"/>
  <c r="O1513" i="19"/>
  <c r="X1513" i="19"/>
  <c r="G1514" i="19"/>
  <c r="H1514" i="19"/>
  <c r="I1514" i="19"/>
  <c r="J1514" i="19"/>
  <c r="L1514" i="19"/>
  <c r="M1514" i="19"/>
  <c r="N1514" i="19"/>
  <c r="O1514" i="19"/>
  <c r="X1514" i="19"/>
  <c r="G1515" i="19"/>
  <c r="H1515" i="19"/>
  <c r="I1515" i="19"/>
  <c r="J1515" i="19"/>
  <c r="L1515" i="19"/>
  <c r="M1515" i="19"/>
  <c r="N1515" i="19"/>
  <c r="O1515" i="19"/>
  <c r="X1515" i="19"/>
  <c r="G1516" i="19"/>
  <c r="H1516" i="19"/>
  <c r="I1516" i="19"/>
  <c r="J1516" i="19"/>
  <c r="L1516" i="19"/>
  <c r="M1516" i="19"/>
  <c r="N1516" i="19"/>
  <c r="O1516" i="19"/>
  <c r="X1516" i="19"/>
  <c r="G1517" i="19"/>
  <c r="H1517" i="19"/>
  <c r="I1517" i="19"/>
  <c r="J1517" i="19"/>
  <c r="L1517" i="19"/>
  <c r="M1517" i="19"/>
  <c r="N1517" i="19"/>
  <c r="O1517" i="19"/>
  <c r="X1517" i="19"/>
  <c r="G1518" i="19"/>
  <c r="H1518" i="19"/>
  <c r="I1518" i="19"/>
  <c r="J1518" i="19"/>
  <c r="L1518" i="19"/>
  <c r="M1518" i="19"/>
  <c r="N1518" i="19"/>
  <c r="O1518" i="19"/>
  <c r="X1518" i="19"/>
  <c r="G1519" i="19"/>
  <c r="H1519" i="19"/>
  <c r="I1519" i="19"/>
  <c r="J1519" i="19"/>
  <c r="L1519" i="19"/>
  <c r="M1519" i="19"/>
  <c r="N1519" i="19"/>
  <c r="O1519" i="19"/>
  <c r="X1519" i="19"/>
  <c r="G1520" i="19"/>
  <c r="H1520" i="19"/>
  <c r="I1520" i="19"/>
  <c r="J1520" i="19"/>
  <c r="L1520" i="19"/>
  <c r="M1520" i="19"/>
  <c r="N1520" i="19"/>
  <c r="O1520" i="19"/>
  <c r="X1520" i="19"/>
  <c r="G1521" i="19"/>
  <c r="H1521" i="19"/>
  <c r="I1521" i="19"/>
  <c r="J1521" i="19"/>
  <c r="L1521" i="19"/>
  <c r="M1521" i="19"/>
  <c r="N1521" i="19"/>
  <c r="O1521" i="19"/>
  <c r="X1521" i="19"/>
  <c r="G1522" i="19"/>
  <c r="H1522" i="19"/>
  <c r="I1522" i="19"/>
  <c r="J1522" i="19"/>
  <c r="L1522" i="19"/>
  <c r="M1522" i="19"/>
  <c r="N1522" i="19"/>
  <c r="O1522" i="19"/>
  <c r="X1522" i="19"/>
  <c r="G1523" i="19"/>
  <c r="H1523" i="19"/>
  <c r="I1523" i="19"/>
  <c r="J1523" i="19"/>
  <c r="L1523" i="19"/>
  <c r="M1523" i="19"/>
  <c r="N1523" i="19"/>
  <c r="O1523" i="19"/>
  <c r="X1523" i="19"/>
  <c r="G1524" i="19"/>
  <c r="H1524" i="19"/>
  <c r="I1524" i="19"/>
  <c r="J1524" i="19"/>
  <c r="L1524" i="19"/>
  <c r="M1524" i="19"/>
  <c r="N1524" i="19"/>
  <c r="O1524" i="19"/>
  <c r="X1524" i="19"/>
  <c r="G1525" i="19"/>
  <c r="H1525" i="19"/>
  <c r="I1525" i="19"/>
  <c r="J1525" i="19"/>
  <c r="L1525" i="19"/>
  <c r="M1525" i="19"/>
  <c r="N1525" i="19"/>
  <c r="O1525" i="19"/>
  <c r="X1525" i="19"/>
  <c r="G1526" i="19"/>
  <c r="H1526" i="19"/>
  <c r="I1526" i="19"/>
  <c r="J1526" i="19"/>
  <c r="L1526" i="19"/>
  <c r="M1526" i="19"/>
  <c r="N1526" i="19"/>
  <c r="O1526" i="19"/>
  <c r="X1526" i="19"/>
  <c r="G1527" i="19"/>
  <c r="H1527" i="19"/>
  <c r="I1527" i="19"/>
  <c r="J1527" i="19"/>
  <c r="L1527" i="19"/>
  <c r="M1527" i="19"/>
  <c r="N1527" i="19"/>
  <c r="O1527" i="19"/>
  <c r="X1527" i="19"/>
  <c r="G1528" i="19"/>
  <c r="H1528" i="19"/>
  <c r="I1528" i="19"/>
  <c r="J1528" i="19"/>
  <c r="L1528" i="19"/>
  <c r="M1528" i="19"/>
  <c r="N1528" i="19"/>
  <c r="O1528" i="19"/>
  <c r="X1528" i="19"/>
  <c r="G1529" i="19"/>
  <c r="H1529" i="19"/>
  <c r="I1529" i="19"/>
  <c r="J1529" i="19"/>
  <c r="L1529" i="19"/>
  <c r="M1529" i="19"/>
  <c r="N1529" i="19"/>
  <c r="O1529" i="19"/>
  <c r="X1529" i="19"/>
  <c r="G1530" i="19"/>
  <c r="H1530" i="19"/>
  <c r="I1530" i="19"/>
  <c r="J1530" i="19"/>
  <c r="L1530" i="19"/>
  <c r="M1530" i="19"/>
  <c r="N1530" i="19"/>
  <c r="O1530" i="19"/>
  <c r="X1530" i="19"/>
  <c r="G1531" i="19"/>
  <c r="H1531" i="19"/>
  <c r="I1531" i="19"/>
  <c r="J1531" i="19"/>
  <c r="L1531" i="19"/>
  <c r="M1531" i="19"/>
  <c r="N1531" i="19"/>
  <c r="O1531" i="19"/>
  <c r="X1531" i="19"/>
  <c r="G1532" i="19"/>
  <c r="H1532" i="19"/>
  <c r="I1532" i="19"/>
  <c r="J1532" i="19"/>
  <c r="L1532" i="19"/>
  <c r="M1532" i="19"/>
  <c r="N1532" i="19"/>
  <c r="O1532" i="19"/>
  <c r="X1532" i="19"/>
  <c r="G1533" i="19"/>
  <c r="H1533" i="19"/>
  <c r="I1533" i="19"/>
  <c r="J1533" i="19"/>
  <c r="L1533" i="19"/>
  <c r="M1533" i="19"/>
  <c r="N1533" i="19"/>
  <c r="O1533" i="19"/>
  <c r="X1533" i="19"/>
  <c r="G1534" i="19"/>
  <c r="H1534" i="19"/>
  <c r="I1534" i="19"/>
  <c r="J1534" i="19"/>
  <c r="L1534" i="19"/>
  <c r="M1534" i="19"/>
  <c r="N1534" i="19"/>
  <c r="O1534" i="19"/>
  <c r="X1534" i="19"/>
  <c r="G1535" i="19"/>
  <c r="H1535" i="19"/>
  <c r="I1535" i="19"/>
  <c r="J1535" i="19"/>
  <c r="L1535" i="19"/>
  <c r="M1535" i="19"/>
  <c r="N1535" i="19"/>
  <c r="O1535" i="19"/>
  <c r="X1535" i="19"/>
  <c r="G1536" i="19"/>
  <c r="H1536" i="19"/>
  <c r="I1536" i="19"/>
  <c r="J1536" i="19"/>
  <c r="L1536" i="19"/>
  <c r="M1536" i="19"/>
  <c r="N1536" i="19"/>
  <c r="O1536" i="19"/>
  <c r="X1536" i="19"/>
  <c r="G1537" i="19"/>
  <c r="H1537" i="19"/>
  <c r="I1537" i="19"/>
  <c r="J1537" i="19"/>
  <c r="L1537" i="19"/>
  <c r="M1537" i="19"/>
  <c r="N1537" i="19"/>
  <c r="O1537" i="19"/>
  <c r="X1537" i="19"/>
  <c r="G1538" i="19"/>
  <c r="H1538" i="19"/>
  <c r="I1538" i="19"/>
  <c r="J1538" i="19"/>
  <c r="L1538" i="19"/>
  <c r="M1538" i="19"/>
  <c r="N1538" i="19"/>
  <c r="O1538" i="19"/>
  <c r="X1538" i="19"/>
  <c r="G1539" i="19"/>
  <c r="H1539" i="19"/>
  <c r="I1539" i="19"/>
  <c r="J1539" i="19"/>
  <c r="L1539" i="19"/>
  <c r="M1539" i="19"/>
  <c r="N1539" i="19"/>
  <c r="O1539" i="19"/>
  <c r="X1539" i="19"/>
  <c r="G1540" i="19"/>
  <c r="H1540" i="19"/>
  <c r="I1540" i="19"/>
  <c r="J1540" i="19"/>
  <c r="L1540" i="19"/>
  <c r="M1540" i="19"/>
  <c r="N1540" i="19"/>
  <c r="O1540" i="19"/>
  <c r="X1540" i="19"/>
  <c r="G1541" i="19"/>
  <c r="H1541" i="19"/>
  <c r="I1541" i="19"/>
  <c r="J1541" i="19"/>
  <c r="L1541" i="19"/>
  <c r="M1541" i="19"/>
  <c r="N1541" i="19"/>
  <c r="O1541" i="19"/>
  <c r="X1541" i="19"/>
  <c r="G1542" i="19"/>
  <c r="H1542" i="19"/>
  <c r="I1542" i="19"/>
  <c r="J1542" i="19"/>
  <c r="L1542" i="19"/>
  <c r="M1542" i="19"/>
  <c r="N1542" i="19"/>
  <c r="O1542" i="19"/>
  <c r="X1542" i="19"/>
  <c r="G1543" i="19"/>
  <c r="H1543" i="19"/>
  <c r="I1543" i="19"/>
  <c r="J1543" i="19"/>
  <c r="L1543" i="19"/>
  <c r="M1543" i="19"/>
  <c r="N1543" i="19"/>
  <c r="O1543" i="19"/>
  <c r="X1543" i="19"/>
  <c r="G1544" i="19"/>
  <c r="H1544" i="19"/>
  <c r="I1544" i="19"/>
  <c r="J1544" i="19"/>
  <c r="L1544" i="19"/>
  <c r="M1544" i="19"/>
  <c r="N1544" i="19"/>
  <c r="O1544" i="19"/>
  <c r="X1544" i="19"/>
  <c r="G1545" i="19"/>
  <c r="H1545" i="19"/>
  <c r="I1545" i="19"/>
  <c r="J1545" i="19"/>
  <c r="L1545" i="19"/>
  <c r="M1545" i="19"/>
  <c r="N1545" i="19"/>
  <c r="O1545" i="19"/>
  <c r="X1545" i="19"/>
  <c r="G1546" i="19"/>
  <c r="H1546" i="19"/>
  <c r="I1546" i="19"/>
  <c r="J1546" i="19"/>
  <c r="L1546" i="19"/>
  <c r="M1546" i="19"/>
  <c r="N1546" i="19"/>
  <c r="O1546" i="19"/>
  <c r="X1546" i="19"/>
  <c r="G1547" i="19"/>
  <c r="H1547" i="19"/>
  <c r="I1547" i="19"/>
  <c r="J1547" i="19"/>
  <c r="L1547" i="19"/>
  <c r="M1547" i="19"/>
  <c r="N1547" i="19"/>
  <c r="O1547" i="19"/>
  <c r="X1547" i="19"/>
  <c r="G1548" i="19"/>
  <c r="H1548" i="19"/>
  <c r="I1548" i="19"/>
  <c r="J1548" i="19"/>
  <c r="L1548" i="19"/>
  <c r="M1548" i="19"/>
  <c r="N1548" i="19"/>
  <c r="O1548" i="19"/>
  <c r="X1548" i="19"/>
  <c r="G1549" i="19"/>
  <c r="H1549" i="19"/>
  <c r="I1549" i="19"/>
  <c r="J1549" i="19"/>
  <c r="L1549" i="19"/>
  <c r="M1549" i="19"/>
  <c r="N1549" i="19"/>
  <c r="O1549" i="19"/>
  <c r="X1549" i="19"/>
  <c r="G1550" i="19"/>
  <c r="H1550" i="19"/>
  <c r="I1550" i="19"/>
  <c r="J1550" i="19"/>
  <c r="L1550" i="19"/>
  <c r="M1550" i="19"/>
  <c r="N1550" i="19"/>
  <c r="O1550" i="19"/>
  <c r="X1550" i="19"/>
  <c r="G1551" i="19"/>
  <c r="H1551" i="19"/>
  <c r="I1551" i="19"/>
  <c r="J1551" i="19"/>
  <c r="L1551" i="19"/>
  <c r="M1551" i="19"/>
  <c r="N1551" i="19"/>
  <c r="O1551" i="19"/>
  <c r="X1551" i="19"/>
  <c r="G1552" i="19"/>
  <c r="H1552" i="19"/>
  <c r="I1552" i="19"/>
  <c r="J1552" i="19"/>
  <c r="L1552" i="19"/>
  <c r="M1552" i="19"/>
  <c r="N1552" i="19"/>
  <c r="O1552" i="19"/>
  <c r="X1552" i="19"/>
  <c r="G1553" i="19"/>
  <c r="H1553" i="19"/>
  <c r="I1553" i="19"/>
  <c r="J1553" i="19"/>
  <c r="L1553" i="19"/>
  <c r="M1553" i="19"/>
  <c r="N1553" i="19"/>
  <c r="O1553" i="19"/>
  <c r="X1553" i="19"/>
  <c r="G1554" i="19"/>
  <c r="H1554" i="19"/>
  <c r="I1554" i="19"/>
  <c r="J1554" i="19"/>
  <c r="L1554" i="19"/>
  <c r="M1554" i="19"/>
  <c r="N1554" i="19"/>
  <c r="O1554" i="19"/>
  <c r="X1554" i="19"/>
  <c r="G1555" i="19"/>
  <c r="H1555" i="19"/>
  <c r="I1555" i="19"/>
  <c r="J1555" i="19"/>
  <c r="L1555" i="19"/>
  <c r="M1555" i="19"/>
  <c r="N1555" i="19"/>
  <c r="O1555" i="19"/>
  <c r="X1555" i="19"/>
  <c r="G1556" i="19"/>
  <c r="H1556" i="19"/>
  <c r="I1556" i="19"/>
  <c r="J1556" i="19"/>
  <c r="L1556" i="19"/>
  <c r="M1556" i="19"/>
  <c r="N1556" i="19"/>
  <c r="O1556" i="19"/>
  <c r="X1556" i="19"/>
  <c r="G1557" i="19"/>
  <c r="H1557" i="19"/>
  <c r="I1557" i="19"/>
  <c r="J1557" i="19"/>
  <c r="L1557" i="19"/>
  <c r="M1557" i="19"/>
  <c r="N1557" i="19"/>
  <c r="O1557" i="19"/>
  <c r="X1557" i="19"/>
  <c r="G1558" i="19"/>
  <c r="H1558" i="19"/>
  <c r="I1558" i="19"/>
  <c r="J1558" i="19"/>
  <c r="L1558" i="19"/>
  <c r="M1558" i="19"/>
  <c r="N1558" i="19"/>
  <c r="O1558" i="19"/>
  <c r="X1558" i="19"/>
  <c r="G1559" i="19"/>
  <c r="H1559" i="19"/>
  <c r="I1559" i="19"/>
  <c r="J1559" i="19"/>
  <c r="L1559" i="19"/>
  <c r="M1559" i="19"/>
  <c r="N1559" i="19"/>
  <c r="O1559" i="19"/>
  <c r="X1559" i="19"/>
  <c r="G1560" i="19"/>
  <c r="H1560" i="19"/>
  <c r="I1560" i="19"/>
  <c r="J1560" i="19"/>
  <c r="L1560" i="19"/>
  <c r="M1560" i="19"/>
  <c r="N1560" i="19"/>
  <c r="O1560" i="19"/>
  <c r="X1560" i="19"/>
  <c r="G1561" i="19"/>
  <c r="H1561" i="19"/>
  <c r="I1561" i="19"/>
  <c r="J1561" i="19"/>
  <c r="L1561" i="19"/>
  <c r="M1561" i="19"/>
  <c r="N1561" i="19"/>
  <c r="O1561" i="19"/>
  <c r="X1561" i="19"/>
  <c r="G1562" i="19"/>
  <c r="H1562" i="19"/>
  <c r="I1562" i="19"/>
  <c r="J1562" i="19"/>
  <c r="L1562" i="19"/>
  <c r="M1562" i="19"/>
  <c r="N1562" i="19"/>
  <c r="O1562" i="19"/>
  <c r="X1562" i="19"/>
  <c r="G1563" i="19"/>
  <c r="H1563" i="19"/>
  <c r="I1563" i="19"/>
  <c r="J1563" i="19"/>
  <c r="L1563" i="19"/>
  <c r="M1563" i="19"/>
  <c r="N1563" i="19"/>
  <c r="O1563" i="19"/>
  <c r="X1563" i="19"/>
  <c r="G1564" i="19"/>
  <c r="H1564" i="19"/>
  <c r="I1564" i="19"/>
  <c r="J1564" i="19"/>
  <c r="L1564" i="19"/>
  <c r="M1564" i="19"/>
  <c r="N1564" i="19"/>
  <c r="O1564" i="19"/>
  <c r="X1564" i="19"/>
  <c r="G1565" i="19"/>
  <c r="H1565" i="19"/>
  <c r="I1565" i="19"/>
  <c r="J1565" i="19"/>
  <c r="L1565" i="19"/>
  <c r="M1565" i="19"/>
  <c r="N1565" i="19"/>
  <c r="O1565" i="19"/>
  <c r="X1565" i="19"/>
  <c r="G1566" i="19"/>
  <c r="H1566" i="19"/>
  <c r="I1566" i="19"/>
  <c r="J1566" i="19"/>
  <c r="L1566" i="19"/>
  <c r="M1566" i="19"/>
  <c r="N1566" i="19"/>
  <c r="O1566" i="19"/>
  <c r="X1566" i="19"/>
  <c r="G1567" i="19"/>
  <c r="H1567" i="19"/>
  <c r="I1567" i="19"/>
  <c r="J1567" i="19"/>
  <c r="L1567" i="19"/>
  <c r="M1567" i="19"/>
  <c r="N1567" i="19"/>
  <c r="O1567" i="19"/>
  <c r="X1567" i="19"/>
  <c r="G1568" i="19"/>
  <c r="H1568" i="19"/>
  <c r="I1568" i="19"/>
  <c r="J1568" i="19"/>
  <c r="L1568" i="19"/>
  <c r="M1568" i="19"/>
  <c r="N1568" i="19"/>
  <c r="O1568" i="19"/>
  <c r="X1568" i="19"/>
  <c r="G1569" i="19"/>
  <c r="H1569" i="19"/>
  <c r="I1569" i="19"/>
  <c r="J1569" i="19"/>
  <c r="L1569" i="19"/>
  <c r="M1569" i="19"/>
  <c r="N1569" i="19"/>
  <c r="O1569" i="19"/>
  <c r="X1569" i="19"/>
  <c r="G1570" i="19"/>
  <c r="H1570" i="19"/>
  <c r="I1570" i="19"/>
  <c r="J1570" i="19"/>
  <c r="L1570" i="19"/>
  <c r="M1570" i="19"/>
  <c r="N1570" i="19"/>
  <c r="O1570" i="19"/>
  <c r="X1570" i="19"/>
  <c r="G1571" i="19"/>
  <c r="H1571" i="19"/>
  <c r="I1571" i="19"/>
  <c r="J1571" i="19"/>
  <c r="L1571" i="19"/>
  <c r="M1571" i="19"/>
  <c r="N1571" i="19"/>
  <c r="O1571" i="19"/>
  <c r="X1571" i="19"/>
  <c r="G1572" i="19"/>
  <c r="H1572" i="19"/>
  <c r="I1572" i="19"/>
  <c r="J1572" i="19"/>
  <c r="L1572" i="19"/>
  <c r="M1572" i="19"/>
  <c r="N1572" i="19"/>
  <c r="O1572" i="19"/>
  <c r="X1572" i="19"/>
  <c r="G1573" i="19"/>
  <c r="H1573" i="19"/>
  <c r="I1573" i="19"/>
  <c r="J1573" i="19"/>
  <c r="L1573" i="19"/>
  <c r="M1573" i="19"/>
  <c r="N1573" i="19"/>
  <c r="O1573" i="19"/>
  <c r="X1573" i="19"/>
  <c r="G1574" i="19"/>
  <c r="H1574" i="19"/>
  <c r="I1574" i="19"/>
  <c r="J1574" i="19"/>
  <c r="L1574" i="19"/>
  <c r="M1574" i="19"/>
  <c r="N1574" i="19"/>
  <c r="O1574" i="19"/>
  <c r="X1574" i="19"/>
  <c r="G1575" i="19"/>
  <c r="H1575" i="19"/>
  <c r="I1575" i="19"/>
  <c r="J1575" i="19"/>
  <c r="L1575" i="19"/>
  <c r="M1575" i="19"/>
  <c r="N1575" i="19"/>
  <c r="O1575" i="19"/>
  <c r="X1575" i="19"/>
  <c r="G1576" i="19"/>
  <c r="H1576" i="19"/>
  <c r="I1576" i="19"/>
  <c r="J1576" i="19"/>
  <c r="L1576" i="19"/>
  <c r="M1576" i="19"/>
  <c r="N1576" i="19"/>
  <c r="O1576" i="19"/>
  <c r="X1576" i="19"/>
  <c r="G1577" i="19"/>
  <c r="H1577" i="19"/>
  <c r="I1577" i="19"/>
  <c r="J1577" i="19"/>
  <c r="L1577" i="19"/>
  <c r="M1577" i="19"/>
  <c r="N1577" i="19"/>
  <c r="O1577" i="19"/>
  <c r="X1577" i="19"/>
  <c r="G1578" i="19"/>
  <c r="H1578" i="19"/>
  <c r="I1578" i="19"/>
  <c r="J1578" i="19"/>
  <c r="L1578" i="19"/>
  <c r="M1578" i="19"/>
  <c r="N1578" i="19"/>
  <c r="O1578" i="19"/>
  <c r="X1578" i="19"/>
  <c r="G1579" i="19"/>
  <c r="H1579" i="19"/>
  <c r="I1579" i="19"/>
  <c r="J1579" i="19"/>
  <c r="L1579" i="19"/>
  <c r="M1579" i="19"/>
  <c r="N1579" i="19"/>
  <c r="O1579" i="19"/>
  <c r="X1579" i="19"/>
  <c r="G1580" i="19"/>
  <c r="H1580" i="19"/>
  <c r="I1580" i="19"/>
  <c r="J1580" i="19"/>
  <c r="L1580" i="19"/>
  <c r="M1580" i="19"/>
  <c r="N1580" i="19"/>
  <c r="O1580" i="19"/>
  <c r="X1580" i="19"/>
  <c r="G1581" i="19"/>
  <c r="H1581" i="19"/>
  <c r="I1581" i="19"/>
  <c r="J1581" i="19"/>
  <c r="L1581" i="19"/>
  <c r="M1581" i="19"/>
  <c r="N1581" i="19"/>
  <c r="O1581" i="19"/>
  <c r="X1581" i="19"/>
  <c r="G1582" i="19"/>
  <c r="H1582" i="19"/>
  <c r="I1582" i="19"/>
  <c r="J1582" i="19"/>
  <c r="L1582" i="19"/>
  <c r="M1582" i="19"/>
  <c r="N1582" i="19"/>
  <c r="O1582" i="19"/>
  <c r="X1582" i="19"/>
  <c r="G1583" i="19"/>
  <c r="H1583" i="19"/>
  <c r="I1583" i="19"/>
  <c r="J1583" i="19"/>
  <c r="L1583" i="19"/>
  <c r="M1583" i="19"/>
  <c r="N1583" i="19"/>
  <c r="O1583" i="19"/>
  <c r="X1583" i="19"/>
  <c r="G1584" i="19"/>
  <c r="H1584" i="19"/>
  <c r="I1584" i="19"/>
  <c r="J1584" i="19"/>
  <c r="L1584" i="19"/>
  <c r="M1584" i="19"/>
  <c r="N1584" i="19"/>
  <c r="O1584" i="19"/>
  <c r="X1584" i="19"/>
  <c r="G1585" i="19"/>
  <c r="H1585" i="19"/>
  <c r="I1585" i="19"/>
  <c r="J1585" i="19"/>
  <c r="L1585" i="19"/>
  <c r="M1585" i="19"/>
  <c r="N1585" i="19"/>
  <c r="O1585" i="19"/>
  <c r="X1585" i="19"/>
  <c r="G1586" i="19"/>
  <c r="H1586" i="19"/>
  <c r="I1586" i="19"/>
  <c r="J1586" i="19"/>
  <c r="L1586" i="19"/>
  <c r="M1586" i="19"/>
  <c r="N1586" i="19"/>
  <c r="O1586" i="19"/>
  <c r="X1586" i="19"/>
  <c r="G1587" i="19"/>
  <c r="H1587" i="19"/>
  <c r="I1587" i="19"/>
  <c r="J1587" i="19"/>
  <c r="L1587" i="19"/>
  <c r="M1587" i="19"/>
  <c r="N1587" i="19"/>
  <c r="O1587" i="19"/>
  <c r="X1587" i="19"/>
  <c r="G1588" i="19"/>
  <c r="H1588" i="19"/>
  <c r="I1588" i="19"/>
  <c r="J1588" i="19"/>
  <c r="L1588" i="19"/>
  <c r="M1588" i="19"/>
  <c r="N1588" i="19"/>
  <c r="O1588" i="19"/>
  <c r="X1588" i="19"/>
  <c r="G1589" i="19"/>
  <c r="H1589" i="19"/>
  <c r="I1589" i="19"/>
  <c r="J1589" i="19"/>
  <c r="L1589" i="19"/>
  <c r="M1589" i="19"/>
  <c r="N1589" i="19"/>
  <c r="O1589" i="19"/>
  <c r="X1589" i="19"/>
  <c r="G1590" i="19"/>
  <c r="H1590" i="19"/>
  <c r="I1590" i="19"/>
  <c r="J1590" i="19"/>
  <c r="L1590" i="19"/>
  <c r="M1590" i="19"/>
  <c r="N1590" i="19"/>
  <c r="O1590" i="19"/>
  <c r="X1590" i="19"/>
  <c r="G1591" i="19"/>
  <c r="H1591" i="19"/>
  <c r="I1591" i="19"/>
  <c r="J1591" i="19"/>
  <c r="L1591" i="19"/>
  <c r="M1591" i="19"/>
  <c r="N1591" i="19"/>
  <c r="O1591" i="19"/>
  <c r="X1591" i="19"/>
  <c r="G1592" i="19"/>
  <c r="H1592" i="19"/>
  <c r="I1592" i="19"/>
  <c r="J1592" i="19"/>
  <c r="L1592" i="19"/>
  <c r="M1592" i="19"/>
  <c r="N1592" i="19"/>
  <c r="O1592" i="19"/>
  <c r="X1592" i="19"/>
  <c r="G1593" i="19"/>
  <c r="H1593" i="19"/>
  <c r="I1593" i="19"/>
  <c r="J1593" i="19"/>
  <c r="L1593" i="19"/>
  <c r="M1593" i="19"/>
  <c r="N1593" i="19"/>
  <c r="O1593" i="19"/>
  <c r="X1593" i="19"/>
  <c r="G1594" i="19"/>
  <c r="H1594" i="19"/>
  <c r="I1594" i="19"/>
  <c r="J1594" i="19"/>
  <c r="L1594" i="19"/>
  <c r="M1594" i="19"/>
  <c r="N1594" i="19"/>
  <c r="O1594" i="19"/>
  <c r="X1594" i="19"/>
  <c r="G1595" i="19"/>
  <c r="H1595" i="19"/>
  <c r="I1595" i="19"/>
  <c r="J1595" i="19"/>
  <c r="L1595" i="19"/>
  <c r="M1595" i="19"/>
  <c r="N1595" i="19"/>
  <c r="O1595" i="19"/>
  <c r="X1595" i="19"/>
  <c r="G1596" i="19"/>
  <c r="H1596" i="19"/>
  <c r="I1596" i="19"/>
  <c r="J1596" i="19"/>
  <c r="L1596" i="19"/>
  <c r="M1596" i="19"/>
  <c r="N1596" i="19"/>
  <c r="O1596" i="19"/>
  <c r="X1596" i="19"/>
  <c r="G1597" i="19"/>
  <c r="H1597" i="19"/>
  <c r="I1597" i="19"/>
  <c r="J1597" i="19"/>
  <c r="L1597" i="19"/>
  <c r="M1597" i="19"/>
  <c r="N1597" i="19"/>
  <c r="O1597" i="19"/>
  <c r="X1597" i="19"/>
  <c r="G1598" i="19"/>
  <c r="H1598" i="19"/>
  <c r="I1598" i="19"/>
  <c r="J1598" i="19"/>
  <c r="L1598" i="19"/>
  <c r="M1598" i="19"/>
  <c r="N1598" i="19"/>
  <c r="O1598" i="19"/>
  <c r="X1598" i="19"/>
  <c r="G1599" i="19"/>
  <c r="H1599" i="19"/>
  <c r="I1599" i="19"/>
  <c r="J1599" i="19"/>
  <c r="L1599" i="19"/>
  <c r="M1599" i="19"/>
  <c r="N1599" i="19"/>
  <c r="O1599" i="19"/>
  <c r="X1599" i="19"/>
  <c r="G1600" i="19"/>
  <c r="H1600" i="19"/>
  <c r="I1600" i="19"/>
  <c r="J1600" i="19"/>
  <c r="L1600" i="19"/>
  <c r="M1600" i="19"/>
  <c r="N1600" i="19"/>
  <c r="O1600" i="19"/>
  <c r="X1600" i="19"/>
  <c r="G1601" i="19"/>
  <c r="H1601" i="19"/>
  <c r="I1601" i="19"/>
  <c r="J1601" i="19"/>
  <c r="L1601" i="19"/>
  <c r="M1601" i="19"/>
  <c r="N1601" i="19"/>
  <c r="O1601" i="19"/>
  <c r="X1601" i="19"/>
  <c r="G1602" i="19"/>
  <c r="H1602" i="19"/>
  <c r="I1602" i="19"/>
  <c r="J1602" i="19"/>
  <c r="L1602" i="19"/>
  <c r="M1602" i="19"/>
  <c r="N1602" i="19"/>
  <c r="O1602" i="19"/>
  <c r="X1602" i="19"/>
  <c r="G1603" i="19"/>
  <c r="H1603" i="19"/>
  <c r="I1603" i="19"/>
  <c r="J1603" i="19"/>
  <c r="L1603" i="19"/>
  <c r="M1603" i="19"/>
  <c r="N1603" i="19"/>
  <c r="O1603" i="19"/>
  <c r="X1603" i="19"/>
  <c r="G1604" i="19"/>
  <c r="H1604" i="19"/>
  <c r="I1604" i="19"/>
  <c r="J1604" i="19"/>
  <c r="L1604" i="19"/>
  <c r="M1604" i="19"/>
  <c r="N1604" i="19"/>
  <c r="O1604" i="19"/>
  <c r="X1604" i="19"/>
  <c r="G1605" i="19"/>
  <c r="H1605" i="19"/>
  <c r="I1605" i="19"/>
  <c r="J1605" i="19"/>
  <c r="L1605" i="19"/>
  <c r="M1605" i="19"/>
  <c r="N1605" i="19"/>
  <c r="O1605" i="19"/>
  <c r="X1605" i="19"/>
  <c r="G1606" i="19"/>
  <c r="H1606" i="19"/>
  <c r="I1606" i="19"/>
  <c r="J1606" i="19"/>
  <c r="L1606" i="19"/>
  <c r="M1606" i="19"/>
  <c r="N1606" i="19"/>
  <c r="O1606" i="19"/>
  <c r="X1606" i="19"/>
  <c r="G1607" i="19"/>
  <c r="H1607" i="19"/>
  <c r="I1607" i="19"/>
  <c r="J1607" i="19"/>
  <c r="L1607" i="19"/>
  <c r="M1607" i="19"/>
  <c r="N1607" i="19"/>
  <c r="O1607" i="19"/>
  <c r="X1607" i="19"/>
  <c r="G1608" i="19"/>
  <c r="H1608" i="19"/>
  <c r="I1608" i="19"/>
  <c r="J1608" i="19"/>
  <c r="L1608" i="19"/>
  <c r="M1608" i="19"/>
  <c r="N1608" i="19"/>
  <c r="O1608" i="19"/>
  <c r="X1608" i="19"/>
  <c r="G1609" i="19"/>
  <c r="H1609" i="19"/>
  <c r="I1609" i="19"/>
  <c r="J1609" i="19"/>
  <c r="L1609" i="19"/>
  <c r="M1609" i="19"/>
  <c r="N1609" i="19"/>
  <c r="O1609" i="19"/>
  <c r="X1609" i="19"/>
  <c r="G1610" i="19"/>
  <c r="H1610" i="19"/>
  <c r="I1610" i="19"/>
  <c r="J1610" i="19"/>
  <c r="L1610" i="19"/>
  <c r="M1610" i="19"/>
  <c r="N1610" i="19"/>
  <c r="O1610" i="19"/>
  <c r="X1610" i="19"/>
  <c r="G1611" i="19"/>
  <c r="H1611" i="19"/>
  <c r="I1611" i="19"/>
  <c r="J1611" i="19"/>
  <c r="L1611" i="19"/>
  <c r="M1611" i="19"/>
  <c r="N1611" i="19"/>
  <c r="O1611" i="19"/>
  <c r="X1611" i="19"/>
  <c r="G1612" i="19"/>
  <c r="H1612" i="19"/>
  <c r="I1612" i="19"/>
  <c r="J1612" i="19"/>
  <c r="L1612" i="19"/>
  <c r="M1612" i="19"/>
  <c r="N1612" i="19"/>
  <c r="O1612" i="19"/>
  <c r="X1612" i="19"/>
  <c r="G1613" i="19"/>
  <c r="H1613" i="19"/>
  <c r="I1613" i="19"/>
  <c r="J1613" i="19"/>
  <c r="L1613" i="19"/>
  <c r="M1613" i="19"/>
  <c r="N1613" i="19"/>
  <c r="O1613" i="19"/>
  <c r="X1613" i="19"/>
  <c r="G1614" i="19"/>
  <c r="H1614" i="19"/>
  <c r="I1614" i="19"/>
  <c r="J1614" i="19"/>
  <c r="L1614" i="19"/>
  <c r="M1614" i="19"/>
  <c r="N1614" i="19"/>
  <c r="O1614" i="19"/>
  <c r="X1614" i="19"/>
  <c r="G1615" i="19"/>
  <c r="H1615" i="19"/>
  <c r="I1615" i="19"/>
  <c r="J1615" i="19"/>
  <c r="L1615" i="19"/>
  <c r="M1615" i="19"/>
  <c r="N1615" i="19"/>
  <c r="O1615" i="19"/>
  <c r="X1615" i="19"/>
  <c r="G1616" i="19"/>
  <c r="H1616" i="19"/>
  <c r="I1616" i="19"/>
  <c r="J1616" i="19"/>
  <c r="L1616" i="19"/>
  <c r="M1616" i="19"/>
  <c r="N1616" i="19"/>
  <c r="O1616" i="19"/>
  <c r="X1616" i="19"/>
  <c r="G1617" i="19"/>
  <c r="H1617" i="19"/>
  <c r="I1617" i="19"/>
  <c r="J1617" i="19"/>
  <c r="L1617" i="19"/>
  <c r="M1617" i="19"/>
  <c r="N1617" i="19"/>
  <c r="O1617" i="19"/>
  <c r="X1617" i="19"/>
  <c r="G1618" i="19"/>
  <c r="H1618" i="19"/>
  <c r="I1618" i="19"/>
  <c r="J1618" i="19"/>
  <c r="L1618" i="19"/>
  <c r="M1618" i="19"/>
  <c r="N1618" i="19"/>
  <c r="O1618" i="19"/>
  <c r="X1618" i="19"/>
  <c r="G1619" i="19"/>
  <c r="H1619" i="19"/>
  <c r="I1619" i="19"/>
  <c r="J1619" i="19"/>
  <c r="L1619" i="19"/>
  <c r="M1619" i="19"/>
  <c r="N1619" i="19"/>
  <c r="O1619" i="19"/>
  <c r="X1619" i="19"/>
  <c r="G1620" i="19"/>
  <c r="H1620" i="19"/>
  <c r="I1620" i="19"/>
  <c r="J1620" i="19"/>
  <c r="L1620" i="19"/>
  <c r="M1620" i="19"/>
  <c r="N1620" i="19"/>
  <c r="O1620" i="19"/>
  <c r="X1620" i="19"/>
  <c r="G1621" i="19"/>
  <c r="H1621" i="19"/>
  <c r="I1621" i="19"/>
  <c r="J1621" i="19"/>
  <c r="L1621" i="19"/>
  <c r="M1621" i="19"/>
  <c r="N1621" i="19"/>
  <c r="O1621" i="19"/>
  <c r="X1621" i="19"/>
  <c r="G1622" i="19"/>
  <c r="H1622" i="19"/>
  <c r="I1622" i="19"/>
  <c r="J1622" i="19"/>
  <c r="L1622" i="19"/>
  <c r="M1622" i="19"/>
  <c r="N1622" i="19"/>
  <c r="O1622" i="19"/>
  <c r="X1622" i="19"/>
  <c r="G1623" i="19"/>
  <c r="H1623" i="19"/>
  <c r="I1623" i="19"/>
  <c r="J1623" i="19"/>
  <c r="L1623" i="19"/>
  <c r="M1623" i="19"/>
  <c r="N1623" i="19"/>
  <c r="O1623" i="19"/>
  <c r="X1623" i="19"/>
  <c r="G1624" i="19"/>
  <c r="H1624" i="19"/>
  <c r="I1624" i="19"/>
  <c r="J1624" i="19"/>
  <c r="L1624" i="19"/>
  <c r="M1624" i="19"/>
  <c r="N1624" i="19"/>
  <c r="O1624" i="19"/>
  <c r="X1624" i="19"/>
  <c r="G1625" i="19"/>
  <c r="H1625" i="19"/>
  <c r="I1625" i="19"/>
  <c r="J1625" i="19"/>
  <c r="L1625" i="19"/>
  <c r="M1625" i="19"/>
  <c r="N1625" i="19"/>
  <c r="O1625" i="19"/>
  <c r="X1625" i="19"/>
  <c r="G1626" i="19"/>
  <c r="H1626" i="19"/>
  <c r="I1626" i="19"/>
  <c r="J1626" i="19"/>
  <c r="L1626" i="19"/>
  <c r="M1626" i="19"/>
  <c r="N1626" i="19"/>
  <c r="O1626" i="19"/>
  <c r="X1626" i="19"/>
  <c r="G1627" i="19"/>
  <c r="H1627" i="19"/>
  <c r="I1627" i="19"/>
  <c r="J1627" i="19"/>
  <c r="L1627" i="19"/>
  <c r="M1627" i="19"/>
  <c r="N1627" i="19"/>
  <c r="O1627" i="19"/>
  <c r="X1627" i="19"/>
  <c r="G1628" i="19"/>
  <c r="H1628" i="19"/>
  <c r="I1628" i="19"/>
  <c r="J1628" i="19"/>
  <c r="L1628" i="19"/>
  <c r="M1628" i="19"/>
  <c r="N1628" i="19"/>
  <c r="O1628" i="19"/>
  <c r="X1628" i="19"/>
  <c r="G1629" i="19"/>
  <c r="H1629" i="19"/>
  <c r="I1629" i="19"/>
  <c r="J1629" i="19"/>
  <c r="L1629" i="19"/>
  <c r="M1629" i="19"/>
  <c r="N1629" i="19"/>
  <c r="O1629" i="19"/>
  <c r="X1629" i="19"/>
  <c r="G1630" i="19"/>
  <c r="H1630" i="19"/>
  <c r="I1630" i="19"/>
  <c r="J1630" i="19"/>
  <c r="L1630" i="19"/>
  <c r="M1630" i="19"/>
  <c r="N1630" i="19"/>
  <c r="O1630" i="19"/>
  <c r="X1630" i="19"/>
  <c r="G1631" i="19"/>
  <c r="H1631" i="19"/>
  <c r="I1631" i="19"/>
  <c r="J1631" i="19"/>
  <c r="L1631" i="19"/>
  <c r="M1631" i="19"/>
  <c r="N1631" i="19"/>
  <c r="O1631" i="19"/>
  <c r="X1631" i="19"/>
  <c r="G1632" i="19"/>
  <c r="H1632" i="19"/>
  <c r="I1632" i="19"/>
  <c r="J1632" i="19"/>
  <c r="L1632" i="19"/>
  <c r="M1632" i="19"/>
  <c r="N1632" i="19"/>
  <c r="O1632" i="19"/>
  <c r="X1632" i="19"/>
  <c r="G1633" i="19"/>
  <c r="H1633" i="19"/>
  <c r="I1633" i="19"/>
  <c r="J1633" i="19"/>
  <c r="L1633" i="19"/>
  <c r="M1633" i="19"/>
  <c r="N1633" i="19"/>
  <c r="O1633" i="19"/>
  <c r="X1633" i="19"/>
  <c r="G1634" i="19"/>
  <c r="H1634" i="19"/>
  <c r="I1634" i="19"/>
  <c r="J1634" i="19"/>
  <c r="L1634" i="19"/>
  <c r="M1634" i="19"/>
  <c r="N1634" i="19"/>
  <c r="O1634" i="19"/>
  <c r="X1634" i="19"/>
  <c r="G1635" i="19"/>
  <c r="H1635" i="19"/>
  <c r="I1635" i="19"/>
  <c r="J1635" i="19"/>
  <c r="L1635" i="19"/>
  <c r="M1635" i="19"/>
  <c r="N1635" i="19"/>
  <c r="O1635" i="19"/>
  <c r="X1635" i="19"/>
  <c r="G1636" i="19"/>
  <c r="H1636" i="19"/>
  <c r="I1636" i="19"/>
  <c r="J1636" i="19"/>
  <c r="L1636" i="19"/>
  <c r="M1636" i="19"/>
  <c r="N1636" i="19"/>
  <c r="O1636" i="19"/>
  <c r="X1636" i="19"/>
  <c r="G1637" i="19"/>
  <c r="H1637" i="19"/>
  <c r="I1637" i="19"/>
  <c r="J1637" i="19"/>
  <c r="L1637" i="19"/>
  <c r="M1637" i="19"/>
  <c r="N1637" i="19"/>
  <c r="O1637" i="19"/>
  <c r="X1637" i="19"/>
  <c r="G1638" i="19"/>
  <c r="H1638" i="19"/>
  <c r="I1638" i="19"/>
  <c r="J1638" i="19"/>
  <c r="L1638" i="19"/>
  <c r="M1638" i="19"/>
  <c r="N1638" i="19"/>
  <c r="O1638" i="19"/>
  <c r="X1638" i="19"/>
  <c r="G1639" i="19"/>
  <c r="H1639" i="19"/>
  <c r="I1639" i="19"/>
  <c r="J1639" i="19"/>
  <c r="L1639" i="19"/>
  <c r="M1639" i="19"/>
  <c r="N1639" i="19"/>
  <c r="O1639" i="19"/>
  <c r="X1639" i="19"/>
  <c r="G1640" i="19"/>
  <c r="H1640" i="19"/>
  <c r="I1640" i="19"/>
  <c r="J1640" i="19"/>
  <c r="L1640" i="19"/>
  <c r="M1640" i="19"/>
  <c r="N1640" i="19"/>
  <c r="O1640" i="19"/>
  <c r="X1640" i="19"/>
  <c r="G1641" i="19"/>
  <c r="H1641" i="19"/>
  <c r="I1641" i="19"/>
  <c r="J1641" i="19"/>
  <c r="L1641" i="19"/>
  <c r="M1641" i="19"/>
  <c r="N1641" i="19"/>
  <c r="O1641" i="19"/>
  <c r="X1641" i="19"/>
  <c r="G1642" i="19"/>
  <c r="H1642" i="19"/>
  <c r="I1642" i="19"/>
  <c r="J1642" i="19"/>
  <c r="L1642" i="19"/>
  <c r="M1642" i="19"/>
  <c r="N1642" i="19"/>
  <c r="O1642" i="19"/>
  <c r="X1642" i="19"/>
  <c r="G1643" i="19"/>
  <c r="H1643" i="19"/>
  <c r="I1643" i="19"/>
  <c r="J1643" i="19"/>
  <c r="L1643" i="19"/>
  <c r="M1643" i="19"/>
  <c r="N1643" i="19"/>
  <c r="O1643" i="19"/>
  <c r="X1643" i="19"/>
  <c r="G1644" i="19"/>
  <c r="H1644" i="19"/>
  <c r="I1644" i="19"/>
  <c r="J1644" i="19"/>
  <c r="L1644" i="19"/>
  <c r="M1644" i="19"/>
  <c r="N1644" i="19"/>
  <c r="O1644" i="19"/>
  <c r="X1644" i="19"/>
  <c r="G1645" i="19"/>
  <c r="H1645" i="19"/>
  <c r="I1645" i="19"/>
  <c r="J1645" i="19"/>
  <c r="L1645" i="19"/>
  <c r="M1645" i="19"/>
  <c r="N1645" i="19"/>
  <c r="O1645" i="19"/>
  <c r="X1645" i="19"/>
  <c r="G1646" i="19"/>
  <c r="H1646" i="19"/>
  <c r="I1646" i="19"/>
  <c r="J1646" i="19"/>
  <c r="L1646" i="19"/>
  <c r="M1646" i="19"/>
  <c r="N1646" i="19"/>
  <c r="O1646" i="19"/>
  <c r="X1646" i="19"/>
  <c r="G1647" i="19"/>
  <c r="H1647" i="19"/>
  <c r="I1647" i="19"/>
  <c r="J1647" i="19"/>
  <c r="L1647" i="19"/>
  <c r="M1647" i="19"/>
  <c r="N1647" i="19"/>
  <c r="O1647" i="19"/>
  <c r="X1647" i="19"/>
  <c r="G1648" i="19"/>
  <c r="H1648" i="19"/>
  <c r="I1648" i="19"/>
  <c r="J1648" i="19"/>
  <c r="L1648" i="19"/>
  <c r="M1648" i="19"/>
  <c r="N1648" i="19"/>
  <c r="O1648" i="19"/>
  <c r="X1648" i="19"/>
  <c r="G1649" i="19"/>
  <c r="H1649" i="19"/>
  <c r="I1649" i="19"/>
  <c r="J1649" i="19"/>
  <c r="L1649" i="19"/>
  <c r="M1649" i="19"/>
  <c r="N1649" i="19"/>
  <c r="O1649" i="19"/>
  <c r="X1649" i="19"/>
  <c r="G1650" i="19"/>
  <c r="H1650" i="19"/>
  <c r="I1650" i="19"/>
  <c r="J1650" i="19"/>
  <c r="L1650" i="19"/>
  <c r="M1650" i="19"/>
  <c r="N1650" i="19"/>
  <c r="O1650" i="19"/>
  <c r="X1650" i="19"/>
  <c r="G1651" i="19"/>
  <c r="H1651" i="19"/>
  <c r="I1651" i="19"/>
  <c r="J1651" i="19"/>
  <c r="L1651" i="19"/>
  <c r="M1651" i="19"/>
  <c r="N1651" i="19"/>
  <c r="O1651" i="19"/>
  <c r="X1651" i="19"/>
  <c r="G1652" i="19"/>
  <c r="H1652" i="19"/>
  <c r="I1652" i="19"/>
  <c r="J1652" i="19"/>
  <c r="L1652" i="19"/>
  <c r="M1652" i="19"/>
  <c r="N1652" i="19"/>
  <c r="O1652" i="19"/>
  <c r="X1652" i="19"/>
  <c r="G1653" i="19"/>
  <c r="H1653" i="19"/>
  <c r="I1653" i="19"/>
  <c r="J1653" i="19"/>
  <c r="L1653" i="19"/>
  <c r="M1653" i="19"/>
  <c r="N1653" i="19"/>
  <c r="O1653" i="19"/>
  <c r="X1653" i="19"/>
  <c r="G1654" i="19"/>
  <c r="H1654" i="19"/>
  <c r="I1654" i="19"/>
  <c r="J1654" i="19"/>
  <c r="L1654" i="19"/>
  <c r="M1654" i="19"/>
  <c r="N1654" i="19"/>
  <c r="O1654" i="19"/>
  <c r="X1654" i="19"/>
  <c r="G1655" i="19"/>
  <c r="H1655" i="19"/>
  <c r="I1655" i="19"/>
  <c r="J1655" i="19"/>
  <c r="L1655" i="19"/>
  <c r="M1655" i="19"/>
  <c r="N1655" i="19"/>
  <c r="O1655" i="19"/>
  <c r="X1655" i="19"/>
  <c r="G1656" i="19"/>
  <c r="H1656" i="19"/>
  <c r="I1656" i="19"/>
  <c r="J1656" i="19"/>
  <c r="L1656" i="19"/>
  <c r="M1656" i="19"/>
  <c r="N1656" i="19"/>
  <c r="O1656" i="19"/>
  <c r="X1656" i="19"/>
  <c r="G1657" i="19"/>
  <c r="H1657" i="19"/>
  <c r="I1657" i="19"/>
  <c r="J1657" i="19"/>
  <c r="L1657" i="19"/>
  <c r="M1657" i="19"/>
  <c r="N1657" i="19"/>
  <c r="O1657" i="19"/>
  <c r="X1657" i="19"/>
  <c r="G1658" i="19"/>
  <c r="H1658" i="19"/>
  <c r="I1658" i="19"/>
  <c r="J1658" i="19"/>
  <c r="L1658" i="19"/>
  <c r="M1658" i="19"/>
  <c r="N1658" i="19"/>
  <c r="O1658" i="19"/>
  <c r="X1658" i="19"/>
  <c r="G1659" i="19"/>
  <c r="H1659" i="19"/>
  <c r="I1659" i="19"/>
  <c r="J1659" i="19"/>
  <c r="L1659" i="19"/>
  <c r="M1659" i="19"/>
  <c r="N1659" i="19"/>
  <c r="O1659" i="19"/>
  <c r="X1659" i="19"/>
  <c r="G1660" i="19"/>
  <c r="H1660" i="19"/>
  <c r="I1660" i="19"/>
  <c r="J1660" i="19"/>
  <c r="L1660" i="19"/>
  <c r="M1660" i="19"/>
  <c r="N1660" i="19"/>
  <c r="O1660" i="19"/>
  <c r="X1660" i="19"/>
  <c r="G1661" i="19"/>
  <c r="H1661" i="19"/>
  <c r="I1661" i="19"/>
  <c r="J1661" i="19"/>
  <c r="L1661" i="19"/>
  <c r="M1661" i="19"/>
  <c r="N1661" i="19"/>
  <c r="O1661" i="19"/>
  <c r="X1661" i="19"/>
  <c r="G1662" i="19"/>
  <c r="H1662" i="19"/>
  <c r="I1662" i="19"/>
  <c r="J1662" i="19"/>
  <c r="L1662" i="19"/>
  <c r="M1662" i="19"/>
  <c r="N1662" i="19"/>
  <c r="O1662" i="19"/>
  <c r="X1662" i="19"/>
  <c r="G1663" i="19"/>
  <c r="H1663" i="19"/>
  <c r="I1663" i="19"/>
  <c r="J1663" i="19"/>
  <c r="L1663" i="19"/>
  <c r="M1663" i="19"/>
  <c r="N1663" i="19"/>
  <c r="O1663" i="19"/>
  <c r="X1663" i="19"/>
  <c r="G1664" i="19"/>
  <c r="H1664" i="19"/>
  <c r="I1664" i="19"/>
  <c r="J1664" i="19"/>
  <c r="L1664" i="19"/>
  <c r="M1664" i="19"/>
  <c r="N1664" i="19"/>
  <c r="O1664" i="19"/>
  <c r="X1664" i="19"/>
  <c r="G1665" i="19"/>
  <c r="H1665" i="19"/>
  <c r="I1665" i="19"/>
  <c r="J1665" i="19"/>
  <c r="L1665" i="19"/>
  <c r="M1665" i="19"/>
  <c r="N1665" i="19"/>
  <c r="O1665" i="19"/>
  <c r="X1665" i="19"/>
  <c r="G1666" i="19"/>
  <c r="H1666" i="19"/>
  <c r="I1666" i="19"/>
  <c r="J1666" i="19"/>
  <c r="L1666" i="19"/>
  <c r="M1666" i="19"/>
  <c r="N1666" i="19"/>
  <c r="O1666" i="19"/>
  <c r="X1666" i="19"/>
  <c r="G1667" i="19"/>
  <c r="H1667" i="19"/>
  <c r="I1667" i="19"/>
  <c r="J1667" i="19"/>
  <c r="L1667" i="19"/>
  <c r="M1667" i="19"/>
  <c r="N1667" i="19"/>
  <c r="O1667" i="19"/>
  <c r="X1667" i="19"/>
  <c r="G1668" i="19"/>
  <c r="H1668" i="19"/>
  <c r="I1668" i="19"/>
  <c r="J1668" i="19"/>
  <c r="L1668" i="19"/>
  <c r="M1668" i="19"/>
  <c r="N1668" i="19"/>
  <c r="O1668" i="19"/>
  <c r="X1668" i="19"/>
  <c r="G1669" i="19"/>
  <c r="H1669" i="19"/>
  <c r="I1669" i="19"/>
  <c r="J1669" i="19"/>
  <c r="L1669" i="19"/>
  <c r="M1669" i="19"/>
  <c r="N1669" i="19"/>
  <c r="O1669" i="19"/>
  <c r="X1669" i="19"/>
  <c r="G1670" i="19"/>
  <c r="H1670" i="19"/>
  <c r="I1670" i="19"/>
  <c r="J1670" i="19"/>
  <c r="L1670" i="19"/>
  <c r="M1670" i="19"/>
  <c r="N1670" i="19"/>
  <c r="O1670" i="19"/>
  <c r="X1670" i="19"/>
  <c r="G1671" i="19"/>
  <c r="H1671" i="19"/>
  <c r="I1671" i="19"/>
  <c r="J1671" i="19"/>
  <c r="L1671" i="19"/>
  <c r="M1671" i="19"/>
  <c r="N1671" i="19"/>
  <c r="O1671" i="19"/>
  <c r="X1671" i="19"/>
  <c r="G1672" i="19"/>
  <c r="H1672" i="19"/>
  <c r="I1672" i="19"/>
  <c r="J1672" i="19"/>
  <c r="L1672" i="19"/>
  <c r="M1672" i="19"/>
  <c r="N1672" i="19"/>
  <c r="O1672" i="19"/>
  <c r="X1672" i="19"/>
  <c r="G1673" i="19"/>
  <c r="H1673" i="19"/>
  <c r="I1673" i="19"/>
  <c r="J1673" i="19"/>
  <c r="L1673" i="19"/>
  <c r="M1673" i="19"/>
  <c r="N1673" i="19"/>
  <c r="O1673" i="19"/>
  <c r="X1673" i="19"/>
  <c r="G1674" i="19"/>
  <c r="H1674" i="19"/>
  <c r="I1674" i="19"/>
  <c r="J1674" i="19"/>
  <c r="L1674" i="19"/>
  <c r="M1674" i="19"/>
  <c r="N1674" i="19"/>
  <c r="O1674" i="19"/>
  <c r="X1674" i="19"/>
  <c r="G1675" i="19"/>
  <c r="H1675" i="19"/>
  <c r="I1675" i="19"/>
  <c r="J1675" i="19"/>
  <c r="L1675" i="19"/>
  <c r="M1675" i="19"/>
  <c r="N1675" i="19"/>
  <c r="O1675" i="19"/>
  <c r="X1675" i="19"/>
  <c r="G1676" i="19"/>
  <c r="H1676" i="19"/>
  <c r="I1676" i="19"/>
  <c r="J1676" i="19"/>
  <c r="L1676" i="19"/>
  <c r="M1676" i="19"/>
  <c r="N1676" i="19"/>
  <c r="O1676" i="19"/>
  <c r="X1676" i="19"/>
  <c r="G1677" i="19"/>
  <c r="H1677" i="19"/>
  <c r="I1677" i="19"/>
  <c r="J1677" i="19"/>
  <c r="L1677" i="19"/>
  <c r="M1677" i="19"/>
  <c r="N1677" i="19"/>
  <c r="O1677" i="19"/>
  <c r="X1677" i="19"/>
  <c r="G1678" i="19"/>
  <c r="H1678" i="19"/>
  <c r="I1678" i="19"/>
  <c r="J1678" i="19"/>
  <c r="L1678" i="19"/>
  <c r="M1678" i="19"/>
  <c r="N1678" i="19"/>
  <c r="O1678" i="19"/>
  <c r="X1678" i="19"/>
  <c r="G1679" i="19"/>
  <c r="H1679" i="19"/>
  <c r="I1679" i="19"/>
  <c r="J1679" i="19"/>
  <c r="L1679" i="19"/>
  <c r="M1679" i="19"/>
  <c r="N1679" i="19"/>
  <c r="O1679" i="19"/>
  <c r="X1679" i="19"/>
  <c r="G1680" i="19"/>
  <c r="H1680" i="19"/>
  <c r="I1680" i="19"/>
  <c r="J1680" i="19"/>
  <c r="L1680" i="19"/>
  <c r="M1680" i="19"/>
  <c r="N1680" i="19"/>
  <c r="O1680" i="19"/>
  <c r="X1680" i="19"/>
  <c r="G1681" i="19"/>
  <c r="H1681" i="19"/>
  <c r="I1681" i="19"/>
  <c r="J1681" i="19"/>
  <c r="L1681" i="19"/>
  <c r="M1681" i="19"/>
  <c r="N1681" i="19"/>
  <c r="O1681" i="19"/>
  <c r="X1681" i="19"/>
  <c r="G1682" i="19"/>
  <c r="H1682" i="19"/>
  <c r="I1682" i="19"/>
  <c r="J1682" i="19"/>
  <c r="L1682" i="19"/>
  <c r="M1682" i="19"/>
  <c r="N1682" i="19"/>
  <c r="O1682" i="19"/>
  <c r="X1682" i="19"/>
  <c r="G1683" i="19"/>
  <c r="H1683" i="19"/>
  <c r="I1683" i="19"/>
  <c r="J1683" i="19"/>
  <c r="L1683" i="19"/>
  <c r="M1683" i="19"/>
  <c r="N1683" i="19"/>
  <c r="O1683" i="19"/>
  <c r="X1683" i="19"/>
  <c r="G1684" i="19"/>
  <c r="H1684" i="19"/>
  <c r="I1684" i="19"/>
  <c r="J1684" i="19"/>
  <c r="L1684" i="19"/>
  <c r="M1684" i="19"/>
  <c r="N1684" i="19"/>
  <c r="O1684" i="19"/>
  <c r="X1684" i="19"/>
  <c r="G1685" i="19"/>
  <c r="H1685" i="19"/>
  <c r="I1685" i="19"/>
  <c r="J1685" i="19"/>
  <c r="L1685" i="19"/>
  <c r="M1685" i="19"/>
  <c r="N1685" i="19"/>
  <c r="O1685" i="19"/>
  <c r="X1685" i="19"/>
  <c r="G1686" i="19"/>
  <c r="H1686" i="19"/>
  <c r="I1686" i="19"/>
  <c r="J1686" i="19"/>
  <c r="L1686" i="19"/>
  <c r="M1686" i="19"/>
  <c r="N1686" i="19"/>
  <c r="O1686" i="19"/>
  <c r="X1686" i="19"/>
  <c r="G1687" i="19"/>
  <c r="H1687" i="19"/>
  <c r="I1687" i="19"/>
  <c r="J1687" i="19"/>
  <c r="L1687" i="19"/>
  <c r="M1687" i="19"/>
  <c r="N1687" i="19"/>
  <c r="O1687" i="19"/>
  <c r="X1687" i="19"/>
  <c r="G1688" i="19"/>
  <c r="H1688" i="19"/>
  <c r="I1688" i="19"/>
  <c r="J1688" i="19"/>
  <c r="L1688" i="19"/>
  <c r="M1688" i="19"/>
  <c r="N1688" i="19"/>
  <c r="O1688" i="19"/>
  <c r="X1688" i="19"/>
  <c r="G1689" i="19"/>
  <c r="H1689" i="19"/>
  <c r="I1689" i="19"/>
  <c r="J1689" i="19"/>
  <c r="L1689" i="19"/>
  <c r="M1689" i="19"/>
  <c r="N1689" i="19"/>
  <c r="O1689" i="19"/>
  <c r="X1689" i="19"/>
  <c r="G1690" i="19"/>
  <c r="H1690" i="19"/>
  <c r="I1690" i="19"/>
  <c r="J1690" i="19"/>
  <c r="L1690" i="19"/>
  <c r="M1690" i="19"/>
  <c r="N1690" i="19"/>
  <c r="O1690" i="19"/>
  <c r="X1690" i="19"/>
  <c r="G1691" i="19"/>
  <c r="H1691" i="19"/>
  <c r="I1691" i="19"/>
  <c r="J1691" i="19"/>
  <c r="L1691" i="19"/>
  <c r="M1691" i="19"/>
  <c r="N1691" i="19"/>
  <c r="O1691" i="19"/>
  <c r="X1691" i="19"/>
  <c r="G1692" i="19"/>
  <c r="H1692" i="19"/>
  <c r="I1692" i="19"/>
  <c r="J1692" i="19"/>
  <c r="L1692" i="19"/>
  <c r="M1692" i="19"/>
  <c r="N1692" i="19"/>
  <c r="O1692" i="19"/>
  <c r="X1692" i="19"/>
  <c r="G1693" i="19"/>
  <c r="H1693" i="19"/>
  <c r="I1693" i="19"/>
  <c r="J1693" i="19"/>
  <c r="L1693" i="19"/>
  <c r="M1693" i="19"/>
  <c r="N1693" i="19"/>
  <c r="O1693" i="19"/>
  <c r="X1693" i="19"/>
  <c r="G1694" i="19"/>
  <c r="H1694" i="19"/>
  <c r="I1694" i="19"/>
  <c r="J1694" i="19"/>
  <c r="L1694" i="19"/>
  <c r="M1694" i="19"/>
  <c r="N1694" i="19"/>
  <c r="O1694" i="19"/>
  <c r="X1694" i="19"/>
  <c r="G1695" i="19"/>
  <c r="H1695" i="19"/>
  <c r="I1695" i="19"/>
  <c r="J1695" i="19"/>
  <c r="L1695" i="19"/>
  <c r="M1695" i="19"/>
  <c r="N1695" i="19"/>
  <c r="O1695" i="19"/>
  <c r="X1695" i="19"/>
  <c r="G1696" i="19"/>
  <c r="H1696" i="19"/>
  <c r="I1696" i="19"/>
  <c r="J1696" i="19"/>
  <c r="L1696" i="19"/>
  <c r="M1696" i="19"/>
  <c r="N1696" i="19"/>
  <c r="O1696" i="19"/>
  <c r="X1696" i="19"/>
  <c r="G1697" i="19"/>
  <c r="H1697" i="19"/>
  <c r="I1697" i="19"/>
  <c r="J1697" i="19"/>
  <c r="L1697" i="19"/>
  <c r="M1697" i="19"/>
  <c r="N1697" i="19"/>
  <c r="O1697" i="19"/>
  <c r="X1697" i="19"/>
  <c r="G1698" i="19"/>
  <c r="H1698" i="19"/>
  <c r="I1698" i="19"/>
  <c r="J1698" i="19"/>
  <c r="L1698" i="19"/>
  <c r="M1698" i="19"/>
  <c r="N1698" i="19"/>
  <c r="O1698" i="19"/>
  <c r="X1698" i="19"/>
  <c r="G1699" i="19"/>
  <c r="H1699" i="19"/>
  <c r="I1699" i="19"/>
  <c r="J1699" i="19"/>
  <c r="L1699" i="19"/>
  <c r="M1699" i="19"/>
  <c r="N1699" i="19"/>
  <c r="O1699" i="19"/>
  <c r="X1699" i="19"/>
  <c r="G1700" i="19"/>
  <c r="H1700" i="19"/>
  <c r="I1700" i="19"/>
  <c r="J1700" i="19"/>
  <c r="L1700" i="19"/>
  <c r="M1700" i="19"/>
  <c r="N1700" i="19"/>
  <c r="O1700" i="19"/>
  <c r="X1700" i="19"/>
  <c r="G1701" i="19"/>
  <c r="H1701" i="19"/>
  <c r="I1701" i="19"/>
  <c r="J1701" i="19"/>
  <c r="L1701" i="19"/>
  <c r="M1701" i="19"/>
  <c r="N1701" i="19"/>
  <c r="O1701" i="19"/>
  <c r="X1701" i="19"/>
  <c r="G1702" i="19"/>
  <c r="H1702" i="19"/>
  <c r="I1702" i="19"/>
  <c r="J1702" i="19"/>
  <c r="L1702" i="19"/>
  <c r="M1702" i="19"/>
  <c r="N1702" i="19"/>
  <c r="O1702" i="19"/>
  <c r="X1702" i="19"/>
  <c r="G1703" i="19"/>
  <c r="H1703" i="19"/>
  <c r="I1703" i="19"/>
  <c r="J1703" i="19"/>
  <c r="L1703" i="19"/>
  <c r="M1703" i="19"/>
  <c r="N1703" i="19"/>
  <c r="O1703" i="19"/>
  <c r="X1703" i="19"/>
  <c r="G1704" i="19"/>
  <c r="H1704" i="19"/>
  <c r="I1704" i="19"/>
  <c r="J1704" i="19"/>
  <c r="L1704" i="19"/>
  <c r="M1704" i="19"/>
  <c r="N1704" i="19"/>
  <c r="O1704" i="19"/>
  <c r="X1704" i="19"/>
  <c r="G1705" i="19"/>
  <c r="H1705" i="19"/>
  <c r="I1705" i="19"/>
  <c r="J1705" i="19"/>
  <c r="L1705" i="19"/>
  <c r="M1705" i="19"/>
  <c r="N1705" i="19"/>
  <c r="O1705" i="19"/>
  <c r="X1705" i="19"/>
  <c r="G1706" i="19"/>
  <c r="H1706" i="19"/>
  <c r="I1706" i="19"/>
  <c r="J1706" i="19"/>
  <c r="L1706" i="19"/>
  <c r="M1706" i="19"/>
  <c r="N1706" i="19"/>
  <c r="O1706" i="19"/>
  <c r="X1706" i="19"/>
  <c r="G1707" i="19"/>
  <c r="H1707" i="19"/>
  <c r="I1707" i="19"/>
  <c r="J1707" i="19"/>
  <c r="L1707" i="19"/>
  <c r="M1707" i="19"/>
  <c r="N1707" i="19"/>
  <c r="O1707" i="19"/>
  <c r="X1707" i="19"/>
  <c r="G1708" i="19"/>
  <c r="H1708" i="19"/>
  <c r="I1708" i="19"/>
  <c r="J1708" i="19"/>
  <c r="L1708" i="19"/>
  <c r="M1708" i="19"/>
  <c r="N1708" i="19"/>
  <c r="O1708" i="19"/>
  <c r="X1708" i="19"/>
  <c r="G1709" i="19"/>
  <c r="H1709" i="19"/>
  <c r="I1709" i="19"/>
  <c r="J1709" i="19"/>
  <c r="L1709" i="19"/>
  <c r="M1709" i="19"/>
  <c r="N1709" i="19"/>
  <c r="O1709" i="19"/>
  <c r="X1709" i="19"/>
  <c r="G1710" i="19"/>
  <c r="H1710" i="19"/>
  <c r="I1710" i="19"/>
  <c r="J1710" i="19"/>
  <c r="L1710" i="19"/>
  <c r="M1710" i="19"/>
  <c r="N1710" i="19"/>
  <c r="O1710" i="19"/>
  <c r="X1710" i="19"/>
  <c r="G1711" i="19"/>
  <c r="H1711" i="19"/>
  <c r="I1711" i="19"/>
  <c r="J1711" i="19"/>
  <c r="L1711" i="19"/>
  <c r="M1711" i="19"/>
  <c r="N1711" i="19"/>
  <c r="O1711" i="19"/>
  <c r="X1711" i="19"/>
  <c r="G1712" i="19"/>
  <c r="H1712" i="19"/>
  <c r="I1712" i="19"/>
  <c r="J1712" i="19"/>
  <c r="L1712" i="19"/>
  <c r="M1712" i="19"/>
  <c r="N1712" i="19"/>
  <c r="O1712" i="19"/>
  <c r="X1712" i="19"/>
  <c r="G1713" i="19"/>
  <c r="H1713" i="19"/>
  <c r="I1713" i="19"/>
  <c r="J1713" i="19"/>
  <c r="L1713" i="19"/>
  <c r="M1713" i="19"/>
  <c r="N1713" i="19"/>
  <c r="O1713" i="19"/>
  <c r="X1713" i="19"/>
  <c r="G1714" i="19"/>
  <c r="H1714" i="19"/>
  <c r="I1714" i="19"/>
  <c r="J1714" i="19"/>
  <c r="L1714" i="19"/>
  <c r="M1714" i="19"/>
  <c r="N1714" i="19"/>
  <c r="O1714" i="19"/>
  <c r="X1714" i="19"/>
  <c r="G1715" i="19"/>
  <c r="H1715" i="19"/>
  <c r="I1715" i="19"/>
  <c r="J1715" i="19"/>
  <c r="L1715" i="19"/>
  <c r="M1715" i="19"/>
  <c r="N1715" i="19"/>
  <c r="O1715" i="19"/>
  <c r="X1715" i="19"/>
  <c r="G1716" i="19"/>
  <c r="H1716" i="19"/>
  <c r="I1716" i="19"/>
  <c r="J1716" i="19"/>
  <c r="L1716" i="19"/>
  <c r="M1716" i="19"/>
  <c r="N1716" i="19"/>
  <c r="O1716" i="19"/>
  <c r="X1716" i="19"/>
  <c r="G1717" i="19"/>
  <c r="H1717" i="19"/>
  <c r="I1717" i="19"/>
  <c r="J1717" i="19"/>
  <c r="L1717" i="19"/>
  <c r="M1717" i="19"/>
  <c r="N1717" i="19"/>
  <c r="O1717" i="19"/>
  <c r="X1717" i="19"/>
  <c r="G1718" i="19"/>
  <c r="H1718" i="19"/>
  <c r="I1718" i="19"/>
  <c r="J1718" i="19"/>
  <c r="L1718" i="19"/>
  <c r="M1718" i="19"/>
  <c r="N1718" i="19"/>
  <c r="O1718" i="19"/>
  <c r="X1718" i="19"/>
  <c r="G1719" i="19"/>
  <c r="H1719" i="19"/>
  <c r="I1719" i="19"/>
  <c r="J1719" i="19"/>
  <c r="L1719" i="19"/>
  <c r="M1719" i="19"/>
  <c r="N1719" i="19"/>
  <c r="O1719" i="19"/>
  <c r="X1719" i="19"/>
  <c r="G1720" i="19"/>
  <c r="H1720" i="19"/>
  <c r="I1720" i="19"/>
  <c r="J1720" i="19"/>
  <c r="L1720" i="19"/>
  <c r="M1720" i="19"/>
  <c r="N1720" i="19"/>
  <c r="O1720" i="19"/>
  <c r="X1720" i="19"/>
  <c r="G1721" i="19"/>
  <c r="H1721" i="19"/>
  <c r="I1721" i="19"/>
  <c r="J1721" i="19"/>
  <c r="L1721" i="19"/>
  <c r="M1721" i="19"/>
  <c r="N1721" i="19"/>
  <c r="O1721" i="19"/>
  <c r="X1721" i="19"/>
  <c r="G1722" i="19"/>
  <c r="H1722" i="19"/>
  <c r="I1722" i="19"/>
  <c r="J1722" i="19"/>
  <c r="L1722" i="19"/>
  <c r="M1722" i="19"/>
  <c r="N1722" i="19"/>
  <c r="O1722" i="19"/>
  <c r="X1722" i="19"/>
  <c r="G1723" i="19"/>
  <c r="H1723" i="19"/>
  <c r="I1723" i="19"/>
  <c r="J1723" i="19"/>
  <c r="L1723" i="19"/>
  <c r="M1723" i="19"/>
  <c r="N1723" i="19"/>
  <c r="O1723" i="19"/>
  <c r="X1723" i="19"/>
  <c r="G1724" i="19"/>
  <c r="H1724" i="19"/>
  <c r="I1724" i="19"/>
  <c r="J1724" i="19"/>
  <c r="L1724" i="19"/>
  <c r="M1724" i="19"/>
  <c r="N1724" i="19"/>
  <c r="O1724" i="19"/>
  <c r="X1724" i="19"/>
  <c r="G1725" i="19"/>
  <c r="H1725" i="19"/>
  <c r="I1725" i="19"/>
  <c r="J1725" i="19"/>
  <c r="L1725" i="19"/>
  <c r="M1725" i="19"/>
  <c r="N1725" i="19"/>
  <c r="O1725" i="19"/>
  <c r="X1725" i="19"/>
  <c r="G1726" i="19"/>
  <c r="H1726" i="19"/>
  <c r="I1726" i="19"/>
  <c r="J1726" i="19"/>
  <c r="L1726" i="19"/>
  <c r="M1726" i="19"/>
  <c r="N1726" i="19"/>
  <c r="O1726" i="19"/>
  <c r="X1726" i="19"/>
  <c r="G1727" i="19"/>
  <c r="H1727" i="19"/>
  <c r="I1727" i="19"/>
  <c r="J1727" i="19"/>
  <c r="L1727" i="19"/>
  <c r="M1727" i="19"/>
  <c r="N1727" i="19"/>
  <c r="O1727" i="19"/>
  <c r="X1727" i="19"/>
  <c r="G1728" i="19"/>
  <c r="H1728" i="19"/>
  <c r="I1728" i="19"/>
  <c r="J1728" i="19"/>
  <c r="L1728" i="19"/>
  <c r="M1728" i="19"/>
  <c r="N1728" i="19"/>
  <c r="O1728" i="19"/>
  <c r="X1728" i="19"/>
  <c r="G1729" i="19"/>
  <c r="H1729" i="19"/>
  <c r="I1729" i="19"/>
  <c r="J1729" i="19"/>
  <c r="L1729" i="19"/>
  <c r="M1729" i="19"/>
  <c r="N1729" i="19"/>
  <c r="O1729" i="19"/>
  <c r="X1729" i="19"/>
  <c r="G1730" i="19"/>
  <c r="H1730" i="19"/>
  <c r="I1730" i="19"/>
  <c r="J1730" i="19"/>
  <c r="L1730" i="19"/>
  <c r="M1730" i="19"/>
  <c r="N1730" i="19"/>
  <c r="O1730" i="19"/>
  <c r="X1730" i="19"/>
  <c r="G1731" i="19"/>
  <c r="H1731" i="19"/>
  <c r="I1731" i="19"/>
  <c r="J1731" i="19"/>
  <c r="L1731" i="19"/>
  <c r="M1731" i="19"/>
  <c r="N1731" i="19"/>
  <c r="O1731" i="19"/>
  <c r="X1731" i="19"/>
  <c r="G1732" i="19"/>
  <c r="H1732" i="19"/>
  <c r="I1732" i="19"/>
  <c r="J1732" i="19"/>
  <c r="L1732" i="19"/>
  <c r="M1732" i="19"/>
  <c r="N1732" i="19"/>
  <c r="O1732" i="19"/>
  <c r="X1732" i="19"/>
  <c r="G1733" i="19"/>
  <c r="H1733" i="19"/>
  <c r="I1733" i="19"/>
  <c r="J1733" i="19"/>
  <c r="L1733" i="19"/>
  <c r="M1733" i="19"/>
  <c r="N1733" i="19"/>
  <c r="O1733" i="19"/>
  <c r="X1733" i="19"/>
  <c r="G1734" i="19"/>
  <c r="H1734" i="19"/>
  <c r="I1734" i="19"/>
  <c r="J1734" i="19"/>
  <c r="L1734" i="19"/>
  <c r="M1734" i="19"/>
  <c r="N1734" i="19"/>
  <c r="O1734" i="19"/>
  <c r="X1734" i="19"/>
  <c r="G1735" i="19"/>
  <c r="H1735" i="19"/>
  <c r="I1735" i="19"/>
  <c r="J1735" i="19"/>
  <c r="L1735" i="19"/>
  <c r="M1735" i="19"/>
  <c r="N1735" i="19"/>
  <c r="O1735" i="19"/>
  <c r="X1735" i="19"/>
  <c r="G1736" i="19"/>
  <c r="H1736" i="19"/>
  <c r="I1736" i="19"/>
  <c r="J1736" i="19"/>
  <c r="L1736" i="19"/>
  <c r="M1736" i="19"/>
  <c r="N1736" i="19"/>
  <c r="O1736" i="19"/>
  <c r="X1736" i="19"/>
  <c r="G1737" i="19"/>
  <c r="H1737" i="19"/>
  <c r="I1737" i="19"/>
  <c r="J1737" i="19"/>
  <c r="L1737" i="19"/>
  <c r="M1737" i="19"/>
  <c r="N1737" i="19"/>
  <c r="O1737" i="19"/>
  <c r="X1737" i="19"/>
  <c r="G1738" i="19"/>
  <c r="H1738" i="19"/>
  <c r="I1738" i="19"/>
  <c r="J1738" i="19"/>
  <c r="L1738" i="19"/>
  <c r="M1738" i="19"/>
  <c r="N1738" i="19"/>
  <c r="O1738" i="19"/>
  <c r="X1738" i="19"/>
  <c r="G1739" i="19"/>
  <c r="H1739" i="19"/>
  <c r="I1739" i="19"/>
  <c r="J1739" i="19"/>
  <c r="L1739" i="19"/>
  <c r="M1739" i="19"/>
  <c r="N1739" i="19"/>
  <c r="O1739" i="19"/>
  <c r="X1739" i="19"/>
  <c r="G1740" i="19"/>
  <c r="H1740" i="19"/>
  <c r="I1740" i="19"/>
  <c r="J1740" i="19"/>
  <c r="L1740" i="19"/>
  <c r="M1740" i="19"/>
  <c r="N1740" i="19"/>
  <c r="O1740" i="19"/>
  <c r="X1740" i="19"/>
  <c r="G1741" i="19"/>
  <c r="H1741" i="19"/>
  <c r="I1741" i="19"/>
  <c r="J1741" i="19"/>
  <c r="L1741" i="19"/>
  <c r="M1741" i="19"/>
  <c r="N1741" i="19"/>
  <c r="O1741" i="19"/>
  <c r="X1741" i="19"/>
  <c r="G1742" i="19"/>
  <c r="H1742" i="19"/>
  <c r="I1742" i="19"/>
  <c r="J1742" i="19"/>
  <c r="L1742" i="19"/>
  <c r="M1742" i="19"/>
  <c r="N1742" i="19"/>
  <c r="O1742" i="19"/>
  <c r="X1742" i="19"/>
  <c r="G1743" i="19"/>
  <c r="H1743" i="19"/>
  <c r="I1743" i="19"/>
  <c r="J1743" i="19"/>
  <c r="L1743" i="19"/>
  <c r="M1743" i="19"/>
  <c r="N1743" i="19"/>
  <c r="O1743" i="19"/>
  <c r="X1743" i="19"/>
  <c r="G1744" i="19"/>
  <c r="H1744" i="19"/>
  <c r="I1744" i="19"/>
  <c r="J1744" i="19"/>
  <c r="L1744" i="19"/>
  <c r="M1744" i="19"/>
  <c r="N1744" i="19"/>
  <c r="O1744" i="19"/>
  <c r="X1744" i="19"/>
  <c r="G1745" i="19"/>
  <c r="H1745" i="19"/>
  <c r="I1745" i="19"/>
  <c r="J1745" i="19"/>
  <c r="L1745" i="19"/>
  <c r="M1745" i="19"/>
  <c r="N1745" i="19"/>
  <c r="O1745" i="19"/>
  <c r="X1745" i="19"/>
  <c r="G1746" i="19"/>
  <c r="H1746" i="19"/>
  <c r="I1746" i="19"/>
  <c r="J1746" i="19"/>
  <c r="L1746" i="19"/>
  <c r="M1746" i="19"/>
  <c r="N1746" i="19"/>
  <c r="O1746" i="19"/>
  <c r="X1746" i="19"/>
  <c r="G1747" i="19"/>
  <c r="H1747" i="19"/>
  <c r="I1747" i="19"/>
  <c r="J1747" i="19"/>
  <c r="L1747" i="19"/>
  <c r="M1747" i="19"/>
  <c r="N1747" i="19"/>
  <c r="O1747" i="19"/>
  <c r="X1747" i="19"/>
  <c r="G1748" i="19"/>
  <c r="H1748" i="19"/>
  <c r="I1748" i="19"/>
  <c r="J1748" i="19"/>
  <c r="L1748" i="19"/>
  <c r="M1748" i="19"/>
  <c r="N1748" i="19"/>
  <c r="O1748" i="19"/>
  <c r="X1748" i="19"/>
  <c r="G1749" i="19"/>
  <c r="H1749" i="19"/>
  <c r="I1749" i="19"/>
  <c r="J1749" i="19"/>
  <c r="L1749" i="19"/>
  <c r="M1749" i="19"/>
  <c r="N1749" i="19"/>
  <c r="O1749" i="19"/>
  <c r="X1749" i="19"/>
  <c r="G1750" i="19"/>
  <c r="H1750" i="19"/>
  <c r="I1750" i="19"/>
  <c r="J1750" i="19"/>
  <c r="L1750" i="19"/>
  <c r="M1750" i="19"/>
  <c r="N1750" i="19"/>
  <c r="O1750" i="19"/>
  <c r="X1750" i="19"/>
  <c r="G1751" i="19"/>
  <c r="H1751" i="19"/>
  <c r="I1751" i="19"/>
  <c r="J1751" i="19"/>
  <c r="L1751" i="19"/>
  <c r="M1751" i="19"/>
  <c r="N1751" i="19"/>
  <c r="O1751" i="19"/>
  <c r="X1751" i="19"/>
  <c r="G1752" i="19"/>
  <c r="H1752" i="19"/>
  <c r="I1752" i="19"/>
  <c r="J1752" i="19"/>
  <c r="L1752" i="19"/>
  <c r="M1752" i="19"/>
  <c r="N1752" i="19"/>
  <c r="O1752" i="19"/>
  <c r="X1752" i="19"/>
  <c r="G1753" i="19"/>
  <c r="H1753" i="19"/>
  <c r="I1753" i="19"/>
  <c r="J1753" i="19"/>
  <c r="L1753" i="19"/>
  <c r="M1753" i="19"/>
  <c r="N1753" i="19"/>
  <c r="O1753" i="19"/>
  <c r="X1753" i="19"/>
  <c r="G1754" i="19"/>
  <c r="H1754" i="19"/>
  <c r="I1754" i="19"/>
  <c r="J1754" i="19"/>
  <c r="L1754" i="19"/>
  <c r="M1754" i="19"/>
  <c r="N1754" i="19"/>
  <c r="O1754" i="19"/>
  <c r="X1754" i="19"/>
  <c r="G1755" i="19"/>
  <c r="H1755" i="19"/>
  <c r="I1755" i="19"/>
  <c r="J1755" i="19"/>
  <c r="L1755" i="19"/>
  <c r="M1755" i="19"/>
  <c r="N1755" i="19"/>
  <c r="O1755" i="19"/>
  <c r="X1755" i="19"/>
  <c r="G1756" i="19"/>
  <c r="H1756" i="19"/>
  <c r="I1756" i="19"/>
  <c r="J1756" i="19"/>
  <c r="L1756" i="19"/>
  <c r="M1756" i="19"/>
  <c r="N1756" i="19"/>
  <c r="O1756" i="19"/>
  <c r="X1756" i="19"/>
  <c r="G1757" i="19"/>
  <c r="H1757" i="19"/>
  <c r="I1757" i="19"/>
  <c r="J1757" i="19"/>
  <c r="L1757" i="19"/>
  <c r="M1757" i="19"/>
  <c r="N1757" i="19"/>
  <c r="O1757" i="19"/>
  <c r="X1757" i="19"/>
  <c r="G1758" i="19"/>
  <c r="H1758" i="19"/>
  <c r="I1758" i="19"/>
  <c r="J1758" i="19"/>
  <c r="L1758" i="19"/>
  <c r="M1758" i="19"/>
  <c r="N1758" i="19"/>
  <c r="O1758" i="19"/>
  <c r="X1758" i="19"/>
  <c r="G1759" i="19"/>
  <c r="H1759" i="19"/>
  <c r="I1759" i="19"/>
  <c r="J1759" i="19"/>
  <c r="L1759" i="19"/>
  <c r="M1759" i="19"/>
  <c r="N1759" i="19"/>
  <c r="O1759" i="19"/>
  <c r="X1759" i="19"/>
  <c r="G1760" i="19"/>
  <c r="H1760" i="19"/>
  <c r="I1760" i="19"/>
  <c r="J1760" i="19"/>
  <c r="L1760" i="19"/>
  <c r="M1760" i="19"/>
  <c r="N1760" i="19"/>
  <c r="O1760" i="19"/>
  <c r="X1760" i="19"/>
  <c r="G1761" i="19"/>
  <c r="H1761" i="19"/>
  <c r="I1761" i="19"/>
  <c r="J1761" i="19"/>
  <c r="L1761" i="19"/>
  <c r="M1761" i="19"/>
  <c r="N1761" i="19"/>
  <c r="O1761" i="19"/>
  <c r="X1761" i="19"/>
  <c r="G1762" i="19"/>
  <c r="H1762" i="19"/>
  <c r="I1762" i="19"/>
  <c r="J1762" i="19"/>
  <c r="L1762" i="19"/>
  <c r="M1762" i="19"/>
  <c r="N1762" i="19"/>
  <c r="O1762" i="19"/>
  <c r="X1762" i="19"/>
  <c r="G1763" i="19"/>
  <c r="H1763" i="19"/>
  <c r="I1763" i="19"/>
  <c r="J1763" i="19"/>
  <c r="L1763" i="19"/>
  <c r="M1763" i="19"/>
  <c r="N1763" i="19"/>
  <c r="O1763" i="19"/>
  <c r="X1763" i="19"/>
  <c r="G1764" i="19"/>
  <c r="H1764" i="19"/>
  <c r="I1764" i="19"/>
  <c r="J1764" i="19"/>
  <c r="L1764" i="19"/>
  <c r="M1764" i="19"/>
  <c r="N1764" i="19"/>
  <c r="O1764" i="19"/>
  <c r="X1764" i="19"/>
  <c r="G1765" i="19"/>
  <c r="H1765" i="19"/>
  <c r="I1765" i="19"/>
  <c r="J1765" i="19"/>
  <c r="L1765" i="19"/>
  <c r="M1765" i="19"/>
  <c r="N1765" i="19"/>
  <c r="O1765" i="19"/>
  <c r="X1765" i="19"/>
  <c r="G1766" i="19"/>
  <c r="H1766" i="19"/>
  <c r="I1766" i="19"/>
  <c r="J1766" i="19"/>
  <c r="L1766" i="19"/>
  <c r="M1766" i="19"/>
  <c r="N1766" i="19"/>
  <c r="O1766" i="19"/>
  <c r="X1766" i="19"/>
  <c r="G1767" i="19"/>
  <c r="H1767" i="19"/>
  <c r="I1767" i="19"/>
  <c r="J1767" i="19"/>
  <c r="L1767" i="19"/>
  <c r="M1767" i="19"/>
  <c r="N1767" i="19"/>
  <c r="O1767" i="19"/>
  <c r="X1767" i="19"/>
  <c r="G1768" i="19"/>
  <c r="H1768" i="19"/>
  <c r="I1768" i="19"/>
  <c r="J1768" i="19"/>
  <c r="L1768" i="19"/>
  <c r="M1768" i="19"/>
  <c r="N1768" i="19"/>
  <c r="O1768" i="19"/>
  <c r="X1768" i="19"/>
  <c r="G1769" i="19"/>
  <c r="H1769" i="19"/>
  <c r="I1769" i="19"/>
  <c r="J1769" i="19"/>
  <c r="L1769" i="19"/>
  <c r="M1769" i="19"/>
  <c r="N1769" i="19"/>
  <c r="O1769" i="19"/>
  <c r="X1769" i="19"/>
  <c r="G1770" i="19"/>
  <c r="H1770" i="19"/>
  <c r="I1770" i="19"/>
  <c r="J1770" i="19"/>
  <c r="L1770" i="19"/>
  <c r="M1770" i="19"/>
  <c r="N1770" i="19"/>
  <c r="O1770" i="19"/>
  <c r="X1770" i="19"/>
  <c r="G1771" i="19"/>
  <c r="H1771" i="19"/>
  <c r="I1771" i="19"/>
  <c r="J1771" i="19"/>
  <c r="L1771" i="19"/>
  <c r="M1771" i="19"/>
  <c r="N1771" i="19"/>
  <c r="O1771" i="19"/>
  <c r="X1771" i="19"/>
  <c r="G1772" i="19"/>
  <c r="H1772" i="19"/>
  <c r="I1772" i="19"/>
  <c r="J1772" i="19"/>
  <c r="L1772" i="19"/>
  <c r="M1772" i="19"/>
  <c r="N1772" i="19"/>
  <c r="O1772" i="19"/>
  <c r="X1772" i="19"/>
  <c r="G1773" i="19"/>
  <c r="H1773" i="19"/>
  <c r="I1773" i="19"/>
  <c r="J1773" i="19"/>
  <c r="L1773" i="19"/>
  <c r="M1773" i="19"/>
  <c r="N1773" i="19"/>
  <c r="O1773" i="19"/>
  <c r="X1773" i="19"/>
  <c r="G1774" i="19"/>
  <c r="H1774" i="19"/>
  <c r="I1774" i="19"/>
  <c r="J1774" i="19"/>
  <c r="L1774" i="19"/>
  <c r="M1774" i="19"/>
  <c r="N1774" i="19"/>
  <c r="O1774" i="19"/>
  <c r="X1774" i="19"/>
  <c r="G1775" i="19"/>
  <c r="H1775" i="19"/>
  <c r="I1775" i="19"/>
  <c r="J1775" i="19"/>
  <c r="L1775" i="19"/>
  <c r="M1775" i="19"/>
  <c r="N1775" i="19"/>
  <c r="O1775" i="19"/>
  <c r="X1775" i="19"/>
  <c r="G1776" i="19"/>
  <c r="H1776" i="19"/>
  <c r="I1776" i="19"/>
  <c r="J1776" i="19"/>
  <c r="L1776" i="19"/>
  <c r="M1776" i="19"/>
  <c r="N1776" i="19"/>
  <c r="O1776" i="19"/>
  <c r="X1776" i="19"/>
  <c r="G1777" i="19"/>
  <c r="H1777" i="19"/>
  <c r="I1777" i="19"/>
  <c r="J1777" i="19"/>
  <c r="L1777" i="19"/>
  <c r="M1777" i="19"/>
  <c r="N1777" i="19"/>
  <c r="O1777" i="19"/>
  <c r="X1777" i="19"/>
  <c r="G1778" i="19"/>
  <c r="H1778" i="19"/>
  <c r="I1778" i="19"/>
  <c r="J1778" i="19"/>
  <c r="L1778" i="19"/>
  <c r="M1778" i="19"/>
  <c r="N1778" i="19"/>
  <c r="O1778" i="19"/>
  <c r="X1778" i="19"/>
  <c r="G1779" i="19"/>
  <c r="H1779" i="19"/>
  <c r="I1779" i="19"/>
  <c r="J1779" i="19"/>
  <c r="L1779" i="19"/>
  <c r="M1779" i="19"/>
  <c r="N1779" i="19"/>
  <c r="O1779" i="19"/>
  <c r="X1779" i="19"/>
  <c r="G1780" i="19"/>
  <c r="H1780" i="19"/>
  <c r="I1780" i="19"/>
  <c r="J1780" i="19"/>
  <c r="L1780" i="19"/>
  <c r="M1780" i="19"/>
  <c r="N1780" i="19"/>
  <c r="O1780" i="19"/>
  <c r="X1780" i="19"/>
  <c r="G1781" i="19"/>
  <c r="H1781" i="19"/>
  <c r="I1781" i="19"/>
  <c r="J1781" i="19"/>
  <c r="L1781" i="19"/>
  <c r="M1781" i="19"/>
  <c r="N1781" i="19"/>
  <c r="O1781" i="19"/>
  <c r="X1781" i="19"/>
  <c r="G1782" i="19"/>
  <c r="H1782" i="19"/>
  <c r="I1782" i="19"/>
  <c r="J1782" i="19"/>
  <c r="L1782" i="19"/>
  <c r="M1782" i="19"/>
  <c r="N1782" i="19"/>
  <c r="O1782" i="19"/>
  <c r="X1782" i="19"/>
  <c r="G1783" i="19"/>
  <c r="H1783" i="19"/>
  <c r="I1783" i="19"/>
  <c r="J1783" i="19"/>
  <c r="L1783" i="19"/>
  <c r="M1783" i="19"/>
  <c r="N1783" i="19"/>
  <c r="O1783" i="19"/>
  <c r="X1783" i="19"/>
  <c r="G1784" i="19"/>
  <c r="H1784" i="19"/>
  <c r="I1784" i="19"/>
  <c r="J1784" i="19"/>
  <c r="L1784" i="19"/>
  <c r="M1784" i="19"/>
  <c r="N1784" i="19"/>
  <c r="O1784" i="19"/>
  <c r="X1784" i="19"/>
  <c r="G1785" i="19"/>
  <c r="H1785" i="19"/>
  <c r="I1785" i="19"/>
  <c r="J1785" i="19"/>
  <c r="L1785" i="19"/>
  <c r="M1785" i="19"/>
  <c r="N1785" i="19"/>
  <c r="O1785" i="19"/>
  <c r="X1785" i="19"/>
  <c r="G1786" i="19"/>
  <c r="H1786" i="19"/>
  <c r="I1786" i="19"/>
  <c r="J1786" i="19"/>
  <c r="L1786" i="19"/>
  <c r="M1786" i="19"/>
  <c r="N1786" i="19"/>
  <c r="O1786" i="19"/>
  <c r="X1786" i="19"/>
  <c r="G1787" i="19"/>
  <c r="H1787" i="19"/>
  <c r="I1787" i="19"/>
  <c r="J1787" i="19"/>
  <c r="L1787" i="19"/>
  <c r="M1787" i="19"/>
  <c r="N1787" i="19"/>
  <c r="O1787" i="19"/>
  <c r="X1787" i="19"/>
  <c r="G1788" i="19"/>
  <c r="H1788" i="19"/>
  <c r="I1788" i="19"/>
  <c r="J1788" i="19"/>
  <c r="L1788" i="19"/>
  <c r="M1788" i="19"/>
  <c r="N1788" i="19"/>
  <c r="O1788" i="19"/>
  <c r="X1788" i="19"/>
  <c r="G1789" i="19"/>
  <c r="H1789" i="19"/>
  <c r="I1789" i="19"/>
  <c r="J1789" i="19"/>
  <c r="L1789" i="19"/>
  <c r="M1789" i="19"/>
  <c r="N1789" i="19"/>
  <c r="O1789" i="19"/>
  <c r="X1789" i="19"/>
  <c r="G1790" i="19"/>
  <c r="H1790" i="19"/>
  <c r="I1790" i="19"/>
  <c r="J1790" i="19"/>
  <c r="L1790" i="19"/>
  <c r="M1790" i="19"/>
  <c r="N1790" i="19"/>
  <c r="O1790" i="19"/>
  <c r="X1790" i="19"/>
  <c r="G1791" i="19"/>
  <c r="H1791" i="19"/>
  <c r="I1791" i="19"/>
  <c r="J1791" i="19"/>
  <c r="L1791" i="19"/>
  <c r="M1791" i="19"/>
  <c r="N1791" i="19"/>
  <c r="O1791" i="19"/>
  <c r="X1791" i="19"/>
  <c r="G1792" i="19"/>
  <c r="H1792" i="19"/>
  <c r="I1792" i="19"/>
  <c r="J1792" i="19"/>
  <c r="L1792" i="19"/>
  <c r="M1792" i="19"/>
  <c r="N1792" i="19"/>
  <c r="O1792" i="19"/>
  <c r="X1792" i="19"/>
  <c r="G1793" i="19"/>
  <c r="H1793" i="19"/>
  <c r="I1793" i="19"/>
  <c r="J1793" i="19"/>
  <c r="L1793" i="19"/>
  <c r="M1793" i="19"/>
  <c r="N1793" i="19"/>
  <c r="O1793" i="19"/>
  <c r="X1793" i="19"/>
  <c r="G1794" i="19"/>
  <c r="H1794" i="19"/>
  <c r="I1794" i="19"/>
  <c r="J1794" i="19"/>
  <c r="L1794" i="19"/>
  <c r="M1794" i="19"/>
  <c r="N1794" i="19"/>
  <c r="O1794" i="19"/>
  <c r="X1794" i="19"/>
  <c r="G1795" i="19"/>
  <c r="H1795" i="19"/>
  <c r="I1795" i="19"/>
  <c r="J1795" i="19"/>
  <c r="L1795" i="19"/>
  <c r="M1795" i="19"/>
  <c r="N1795" i="19"/>
  <c r="O1795" i="19"/>
  <c r="X1795" i="19"/>
  <c r="G1796" i="19"/>
  <c r="H1796" i="19"/>
  <c r="I1796" i="19"/>
  <c r="J1796" i="19"/>
  <c r="L1796" i="19"/>
  <c r="M1796" i="19"/>
  <c r="N1796" i="19"/>
  <c r="O1796" i="19"/>
  <c r="X1796" i="19"/>
  <c r="G1797" i="19"/>
  <c r="H1797" i="19"/>
  <c r="I1797" i="19"/>
  <c r="J1797" i="19"/>
  <c r="L1797" i="19"/>
  <c r="M1797" i="19"/>
  <c r="N1797" i="19"/>
  <c r="O1797" i="19"/>
  <c r="X1797" i="19"/>
  <c r="G1798" i="19"/>
  <c r="H1798" i="19"/>
  <c r="I1798" i="19"/>
  <c r="J1798" i="19"/>
  <c r="L1798" i="19"/>
  <c r="M1798" i="19"/>
  <c r="N1798" i="19"/>
  <c r="O1798" i="19"/>
  <c r="X1798" i="19"/>
  <c r="G1799" i="19"/>
  <c r="H1799" i="19"/>
  <c r="I1799" i="19"/>
  <c r="J1799" i="19"/>
  <c r="L1799" i="19"/>
  <c r="M1799" i="19"/>
  <c r="N1799" i="19"/>
  <c r="O1799" i="19"/>
  <c r="X1799" i="19"/>
  <c r="G1800" i="19"/>
  <c r="H1800" i="19"/>
  <c r="I1800" i="19"/>
  <c r="J1800" i="19"/>
  <c r="L1800" i="19"/>
  <c r="M1800" i="19"/>
  <c r="N1800" i="19"/>
  <c r="O1800" i="19"/>
  <c r="X1800" i="19"/>
  <c r="G1801" i="19"/>
  <c r="H1801" i="19"/>
  <c r="I1801" i="19"/>
  <c r="J1801" i="19"/>
  <c r="L1801" i="19"/>
  <c r="M1801" i="19"/>
  <c r="N1801" i="19"/>
  <c r="O1801" i="19"/>
  <c r="X1801" i="19"/>
  <c r="G1802" i="19"/>
  <c r="H1802" i="19"/>
  <c r="I1802" i="19"/>
  <c r="J1802" i="19"/>
  <c r="L1802" i="19"/>
  <c r="M1802" i="19"/>
  <c r="N1802" i="19"/>
  <c r="O1802" i="19"/>
  <c r="X1802" i="19"/>
  <c r="G1803" i="19"/>
  <c r="H1803" i="19"/>
  <c r="I1803" i="19"/>
  <c r="J1803" i="19"/>
  <c r="L1803" i="19"/>
  <c r="M1803" i="19"/>
  <c r="N1803" i="19"/>
  <c r="O1803" i="19"/>
  <c r="X1803" i="19"/>
  <c r="G1804" i="19"/>
  <c r="H1804" i="19"/>
  <c r="I1804" i="19"/>
  <c r="J1804" i="19"/>
  <c r="L1804" i="19"/>
  <c r="M1804" i="19"/>
  <c r="N1804" i="19"/>
  <c r="O1804" i="19"/>
  <c r="X1804" i="19"/>
  <c r="G1805" i="19"/>
  <c r="H1805" i="19"/>
  <c r="I1805" i="19"/>
  <c r="J1805" i="19"/>
  <c r="L1805" i="19"/>
  <c r="M1805" i="19"/>
  <c r="N1805" i="19"/>
  <c r="O1805" i="19"/>
  <c r="X1805" i="19"/>
  <c r="G1806" i="19"/>
  <c r="H1806" i="19"/>
  <c r="I1806" i="19"/>
  <c r="J1806" i="19"/>
  <c r="L1806" i="19"/>
  <c r="M1806" i="19"/>
  <c r="N1806" i="19"/>
  <c r="O1806" i="19"/>
  <c r="X1806" i="19"/>
  <c r="G1807" i="19"/>
  <c r="H1807" i="19"/>
  <c r="I1807" i="19"/>
  <c r="J1807" i="19"/>
  <c r="L1807" i="19"/>
  <c r="M1807" i="19"/>
  <c r="N1807" i="19"/>
  <c r="O1807" i="19"/>
  <c r="X1807" i="19"/>
  <c r="G1808" i="19"/>
  <c r="H1808" i="19"/>
  <c r="I1808" i="19"/>
  <c r="J1808" i="19"/>
  <c r="L1808" i="19"/>
  <c r="M1808" i="19"/>
  <c r="N1808" i="19"/>
  <c r="O1808" i="19"/>
  <c r="X1808" i="19"/>
  <c r="G1809" i="19"/>
  <c r="H1809" i="19"/>
  <c r="I1809" i="19"/>
  <c r="J1809" i="19"/>
  <c r="L1809" i="19"/>
  <c r="M1809" i="19"/>
  <c r="N1809" i="19"/>
  <c r="O1809" i="19"/>
  <c r="X1809" i="19"/>
  <c r="G1810" i="19"/>
  <c r="H1810" i="19"/>
  <c r="I1810" i="19"/>
  <c r="J1810" i="19"/>
  <c r="L1810" i="19"/>
  <c r="M1810" i="19"/>
  <c r="N1810" i="19"/>
  <c r="O1810" i="19"/>
  <c r="X1810" i="19"/>
  <c r="G1811" i="19"/>
  <c r="H1811" i="19"/>
  <c r="I1811" i="19"/>
  <c r="J1811" i="19"/>
  <c r="L1811" i="19"/>
  <c r="M1811" i="19"/>
  <c r="N1811" i="19"/>
  <c r="O1811" i="19"/>
  <c r="X1811" i="19"/>
  <c r="G1812" i="19"/>
  <c r="H1812" i="19"/>
  <c r="I1812" i="19"/>
  <c r="J1812" i="19"/>
  <c r="L1812" i="19"/>
  <c r="M1812" i="19"/>
  <c r="N1812" i="19"/>
  <c r="O1812" i="19"/>
  <c r="X1812" i="19"/>
  <c r="G1813" i="19"/>
  <c r="H1813" i="19"/>
  <c r="I1813" i="19"/>
  <c r="J1813" i="19"/>
  <c r="L1813" i="19"/>
  <c r="M1813" i="19"/>
  <c r="N1813" i="19"/>
  <c r="O1813" i="19"/>
  <c r="X1813" i="19"/>
  <c r="G1814" i="19"/>
  <c r="H1814" i="19"/>
  <c r="I1814" i="19"/>
  <c r="J1814" i="19"/>
  <c r="L1814" i="19"/>
  <c r="M1814" i="19"/>
  <c r="N1814" i="19"/>
  <c r="O1814" i="19"/>
  <c r="X1814" i="19"/>
  <c r="G1815" i="19"/>
  <c r="H1815" i="19"/>
  <c r="I1815" i="19"/>
  <c r="J1815" i="19"/>
  <c r="L1815" i="19"/>
  <c r="M1815" i="19"/>
  <c r="N1815" i="19"/>
  <c r="O1815" i="19"/>
  <c r="X1815" i="19"/>
  <c r="G1816" i="19"/>
  <c r="H1816" i="19"/>
  <c r="I1816" i="19"/>
  <c r="J1816" i="19"/>
  <c r="L1816" i="19"/>
  <c r="M1816" i="19"/>
  <c r="N1816" i="19"/>
  <c r="O1816" i="19"/>
  <c r="X1816" i="19"/>
  <c r="G1817" i="19"/>
  <c r="H1817" i="19"/>
  <c r="I1817" i="19"/>
  <c r="J1817" i="19"/>
  <c r="L1817" i="19"/>
  <c r="M1817" i="19"/>
  <c r="N1817" i="19"/>
  <c r="O1817" i="19"/>
  <c r="X1817" i="19"/>
  <c r="G1818" i="19"/>
  <c r="H1818" i="19"/>
  <c r="I1818" i="19"/>
  <c r="J1818" i="19"/>
  <c r="L1818" i="19"/>
  <c r="M1818" i="19"/>
  <c r="N1818" i="19"/>
  <c r="O1818" i="19"/>
  <c r="X1818" i="19"/>
  <c r="G1819" i="19"/>
  <c r="H1819" i="19"/>
  <c r="I1819" i="19"/>
  <c r="J1819" i="19"/>
  <c r="L1819" i="19"/>
  <c r="M1819" i="19"/>
  <c r="N1819" i="19"/>
  <c r="O1819" i="19"/>
  <c r="X1819" i="19"/>
  <c r="G1820" i="19"/>
  <c r="H1820" i="19"/>
  <c r="I1820" i="19"/>
  <c r="J1820" i="19"/>
  <c r="L1820" i="19"/>
  <c r="M1820" i="19"/>
  <c r="N1820" i="19"/>
  <c r="O1820" i="19"/>
  <c r="X1820" i="19"/>
  <c r="G1821" i="19"/>
  <c r="H1821" i="19"/>
  <c r="I1821" i="19"/>
  <c r="J1821" i="19"/>
  <c r="L1821" i="19"/>
  <c r="M1821" i="19"/>
  <c r="N1821" i="19"/>
  <c r="O1821" i="19"/>
  <c r="X1821" i="19"/>
  <c r="G1822" i="19"/>
  <c r="H1822" i="19"/>
  <c r="I1822" i="19"/>
  <c r="J1822" i="19"/>
  <c r="L1822" i="19"/>
  <c r="M1822" i="19"/>
  <c r="N1822" i="19"/>
  <c r="O1822" i="19"/>
  <c r="X1822" i="19"/>
  <c r="G1823" i="19"/>
  <c r="H1823" i="19"/>
  <c r="I1823" i="19"/>
  <c r="J1823" i="19"/>
  <c r="L1823" i="19"/>
  <c r="M1823" i="19"/>
  <c r="N1823" i="19"/>
  <c r="O1823" i="19"/>
  <c r="X1823" i="19"/>
  <c r="G1824" i="19"/>
  <c r="H1824" i="19"/>
  <c r="I1824" i="19"/>
  <c r="J1824" i="19"/>
  <c r="L1824" i="19"/>
  <c r="M1824" i="19"/>
  <c r="N1824" i="19"/>
  <c r="O1824" i="19"/>
  <c r="X1824" i="19"/>
  <c r="G1825" i="19"/>
  <c r="H1825" i="19"/>
  <c r="I1825" i="19"/>
  <c r="J1825" i="19"/>
  <c r="L1825" i="19"/>
  <c r="M1825" i="19"/>
  <c r="N1825" i="19"/>
  <c r="O1825" i="19"/>
  <c r="X1825" i="19"/>
  <c r="G1826" i="19"/>
  <c r="H1826" i="19"/>
  <c r="I1826" i="19"/>
  <c r="J1826" i="19"/>
  <c r="L1826" i="19"/>
  <c r="M1826" i="19"/>
  <c r="N1826" i="19"/>
  <c r="O1826" i="19"/>
  <c r="X1826" i="19"/>
  <c r="G1827" i="19"/>
  <c r="H1827" i="19"/>
  <c r="I1827" i="19"/>
  <c r="J1827" i="19"/>
  <c r="L1827" i="19"/>
  <c r="M1827" i="19"/>
  <c r="N1827" i="19"/>
  <c r="O1827" i="19"/>
  <c r="X1827" i="19"/>
  <c r="G1828" i="19"/>
  <c r="H1828" i="19"/>
  <c r="I1828" i="19"/>
  <c r="J1828" i="19"/>
  <c r="L1828" i="19"/>
  <c r="M1828" i="19"/>
  <c r="N1828" i="19"/>
  <c r="O1828" i="19"/>
  <c r="X1828" i="19"/>
  <c r="G1829" i="19"/>
  <c r="H1829" i="19"/>
  <c r="I1829" i="19"/>
  <c r="J1829" i="19"/>
  <c r="L1829" i="19"/>
  <c r="M1829" i="19"/>
  <c r="N1829" i="19"/>
  <c r="O1829" i="19"/>
  <c r="X1829" i="19"/>
  <c r="G1830" i="19"/>
  <c r="H1830" i="19"/>
  <c r="I1830" i="19"/>
  <c r="J1830" i="19"/>
  <c r="L1830" i="19"/>
  <c r="M1830" i="19"/>
  <c r="N1830" i="19"/>
  <c r="O1830" i="19"/>
  <c r="X1830" i="19"/>
  <c r="G1831" i="19"/>
  <c r="H1831" i="19"/>
  <c r="I1831" i="19"/>
  <c r="J1831" i="19"/>
  <c r="L1831" i="19"/>
  <c r="M1831" i="19"/>
  <c r="N1831" i="19"/>
  <c r="O1831" i="19"/>
  <c r="X1831" i="19"/>
  <c r="G1832" i="19"/>
  <c r="H1832" i="19"/>
  <c r="I1832" i="19"/>
  <c r="J1832" i="19"/>
  <c r="L1832" i="19"/>
  <c r="M1832" i="19"/>
  <c r="N1832" i="19"/>
  <c r="O1832" i="19"/>
  <c r="X1832" i="19"/>
  <c r="G1833" i="19"/>
  <c r="H1833" i="19"/>
  <c r="I1833" i="19"/>
  <c r="J1833" i="19"/>
  <c r="L1833" i="19"/>
  <c r="M1833" i="19"/>
  <c r="N1833" i="19"/>
  <c r="O1833" i="19"/>
  <c r="X1833" i="19"/>
  <c r="G1834" i="19"/>
  <c r="H1834" i="19"/>
  <c r="I1834" i="19"/>
  <c r="J1834" i="19"/>
  <c r="L1834" i="19"/>
  <c r="M1834" i="19"/>
  <c r="N1834" i="19"/>
  <c r="O1834" i="19"/>
  <c r="X1834" i="19"/>
  <c r="G1835" i="19"/>
  <c r="H1835" i="19"/>
  <c r="I1835" i="19"/>
  <c r="J1835" i="19"/>
  <c r="L1835" i="19"/>
  <c r="M1835" i="19"/>
  <c r="N1835" i="19"/>
  <c r="O1835" i="19"/>
  <c r="X1835" i="19"/>
  <c r="G1836" i="19"/>
  <c r="H1836" i="19"/>
  <c r="I1836" i="19"/>
  <c r="J1836" i="19"/>
  <c r="L1836" i="19"/>
  <c r="M1836" i="19"/>
  <c r="N1836" i="19"/>
  <c r="O1836" i="19"/>
  <c r="X1836" i="19"/>
  <c r="G1837" i="19"/>
  <c r="H1837" i="19"/>
  <c r="I1837" i="19"/>
  <c r="J1837" i="19"/>
  <c r="L1837" i="19"/>
  <c r="M1837" i="19"/>
  <c r="N1837" i="19"/>
  <c r="O1837" i="19"/>
  <c r="X1837" i="19"/>
  <c r="G1838" i="19"/>
  <c r="H1838" i="19"/>
  <c r="I1838" i="19"/>
  <c r="J1838" i="19"/>
  <c r="L1838" i="19"/>
  <c r="M1838" i="19"/>
  <c r="N1838" i="19"/>
  <c r="O1838" i="19"/>
  <c r="X1838" i="19"/>
  <c r="G1839" i="19"/>
  <c r="H1839" i="19"/>
  <c r="I1839" i="19"/>
  <c r="J1839" i="19"/>
  <c r="L1839" i="19"/>
  <c r="M1839" i="19"/>
  <c r="N1839" i="19"/>
  <c r="O1839" i="19"/>
  <c r="X1839" i="19"/>
  <c r="G1840" i="19"/>
  <c r="H1840" i="19"/>
  <c r="I1840" i="19"/>
  <c r="J1840" i="19"/>
  <c r="L1840" i="19"/>
  <c r="M1840" i="19"/>
  <c r="N1840" i="19"/>
  <c r="O1840" i="19"/>
  <c r="X1840" i="19"/>
  <c r="G1841" i="19"/>
  <c r="H1841" i="19"/>
  <c r="I1841" i="19"/>
  <c r="J1841" i="19"/>
  <c r="L1841" i="19"/>
  <c r="M1841" i="19"/>
  <c r="N1841" i="19"/>
  <c r="O1841" i="19"/>
  <c r="X1841" i="19"/>
  <c r="G1842" i="19"/>
  <c r="H1842" i="19"/>
  <c r="I1842" i="19"/>
  <c r="J1842" i="19"/>
  <c r="L1842" i="19"/>
  <c r="M1842" i="19"/>
  <c r="N1842" i="19"/>
  <c r="O1842" i="19"/>
  <c r="X1842" i="19"/>
  <c r="G1843" i="19"/>
  <c r="H1843" i="19"/>
  <c r="I1843" i="19"/>
  <c r="J1843" i="19"/>
  <c r="L1843" i="19"/>
  <c r="M1843" i="19"/>
  <c r="N1843" i="19"/>
  <c r="O1843" i="19"/>
  <c r="X1843" i="19"/>
  <c r="G1844" i="19"/>
  <c r="H1844" i="19"/>
  <c r="I1844" i="19"/>
  <c r="J1844" i="19"/>
  <c r="L1844" i="19"/>
  <c r="M1844" i="19"/>
  <c r="N1844" i="19"/>
  <c r="O1844" i="19"/>
  <c r="X1844" i="19"/>
  <c r="G1845" i="19"/>
  <c r="H1845" i="19"/>
  <c r="I1845" i="19"/>
  <c r="J1845" i="19"/>
  <c r="L1845" i="19"/>
  <c r="M1845" i="19"/>
  <c r="N1845" i="19"/>
  <c r="O1845" i="19"/>
  <c r="X1845" i="19"/>
  <c r="G1846" i="19"/>
  <c r="H1846" i="19"/>
  <c r="I1846" i="19"/>
  <c r="J1846" i="19"/>
  <c r="L1846" i="19"/>
  <c r="M1846" i="19"/>
  <c r="N1846" i="19"/>
  <c r="O1846" i="19"/>
  <c r="X1846" i="19"/>
  <c r="G1847" i="19"/>
  <c r="H1847" i="19"/>
  <c r="I1847" i="19"/>
  <c r="J1847" i="19"/>
  <c r="L1847" i="19"/>
  <c r="M1847" i="19"/>
  <c r="N1847" i="19"/>
  <c r="O1847" i="19"/>
  <c r="X1847" i="19"/>
  <c r="G1848" i="19"/>
  <c r="H1848" i="19"/>
  <c r="I1848" i="19"/>
  <c r="J1848" i="19"/>
  <c r="L1848" i="19"/>
  <c r="M1848" i="19"/>
  <c r="N1848" i="19"/>
  <c r="O1848" i="19"/>
  <c r="X1848" i="19"/>
  <c r="G1849" i="19"/>
  <c r="H1849" i="19"/>
  <c r="I1849" i="19"/>
  <c r="J1849" i="19"/>
  <c r="L1849" i="19"/>
  <c r="M1849" i="19"/>
  <c r="N1849" i="19"/>
  <c r="O1849" i="19"/>
  <c r="X1849" i="19"/>
  <c r="G1850" i="19"/>
  <c r="H1850" i="19"/>
  <c r="I1850" i="19"/>
  <c r="J1850" i="19"/>
  <c r="L1850" i="19"/>
  <c r="M1850" i="19"/>
  <c r="N1850" i="19"/>
  <c r="O1850" i="19"/>
  <c r="X1850" i="19"/>
  <c r="G1851" i="19"/>
  <c r="H1851" i="19"/>
  <c r="I1851" i="19"/>
  <c r="J1851" i="19"/>
  <c r="L1851" i="19"/>
  <c r="M1851" i="19"/>
  <c r="N1851" i="19"/>
  <c r="O1851" i="19"/>
  <c r="X1851" i="19"/>
  <c r="G1852" i="19"/>
  <c r="H1852" i="19"/>
  <c r="I1852" i="19"/>
  <c r="J1852" i="19"/>
  <c r="L1852" i="19"/>
  <c r="M1852" i="19"/>
  <c r="N1852" i="19"/>
  <c r="O1852" i="19"/>
  <c r="X1852" i="19"/>
  <c r="G1853" i="19"/>
  <c r="H1853" i="19"/>
  <c r="I1853" i="19"/>
  <c r="J1853" i="19"/>
  <c r="L1853" i="19"/>
  <c r="M1853" i="19"/>
  <c r="N1853" i="19"/>
  <c r="O1853" i="19"/>
  <c r="X1853" i="19"/>
  <c r="G1854" i="19"/>
  <c r="H1854" i="19"/>
  <c r="I1854" i="19"/>
  <c r="J1854" i="19"/>
  <c r="L1854" i="19"/>
  <c r="M1854" i="19"/>
  <c r="N1854" i="19"/>
  <c r="O1854" i="19"/>
  <c r="X1854" i="19"/>
  <c r="G1855" i="19"/>
  <c r="H1855" i="19"/>
  <c r="I1855" i="19"/>
  <c r="J1855" i="19"/>
  <c r="L1855" i="19"/>
  <c r="M1855" i="19"/>
  <c r="N1855" i="19"/>
  <c r="O1855" i="19"/>
  <c r="X1855" i="19"/>
  <c r="G1856" i="19"/>
  <c r="H1856" i="19"/>
  <c r="I1856" i="19"/>
  <c r="J1856" i="19"/>
  <c r="L1856" i="19"/>
  <c r="M1856" i="19"/>
  <c r="N1856" i="19"/>
  <c r="O1856" i="19"/>
  <c r="X1856" i="19"/>
  <c r="G1857" i="19"/>
  <c r="H1857" i="19"/>
  <c r="I1857" i="19"/>
  <c r="J1857" i="19"/>
  <c r="L1857" i="19"/>
  <c r="M1857" i="19"/>
  <c r="N1857" i="19"/>
  <c r="O1857" i="19"/>
  <c r="X1857" i="19"/>
  <c r="G1858" i="19"/>
  <c r="H1858" i="19"/>
  <c r="I1858" i="19"/>
  <c r="J1858" i="19"/>
  <c r="L1858" i="19"/>
  <c r="M1858" i="19"/>
  <c r="N1858" i="19"/>
  <c r="O1858" i="19"/>
  <c r="X1858" i="19"/>
  <c r="G1859" i="19"/>
  <c r="H1859" i="19"/>
  <c r="I1859" i="19"/>
  <c r="J1859" i="19"/>
  <c r="L1859" i="19"/>
  <c r="M1859" i="19"/>
  <c r="N1859" i="19"/>
  <c r="O1859" i="19"/>
  <c r="X1859" i="19"/>
  <c r="G1860" i="19"/>
  <c r="H1860" i="19"/>
  <c r="I1860" i="19"/>
  <c r="J1860" i="19"/>
  <c r="L1860" i="19"/>
  <c r="M1860" i="19"/>
  <c r="N1860" i="19"/>
  <c r="O1860" i="19"/>
  <c r="X1860" i="19"/>
  <c r="G1861" i="19"/>
  <c r="H1861" i="19"/>
  <c r="I1861" i="19"/>
  <c r="J1861" i="19"/>
  <c r="L1861" i="19"/>
  <c r="M1861" i="19"/>
  <c r="N1861" i="19"/>
  <c r="O1861" i="19"/>
  <c r="X1861" i="19"/>
  <c r="G1862" i="19"/>
  <c r="H1862" i="19"/>
  <c r="I1862" i="19"/>
  <c r="J1862" i="19"/>
  <c r="L1862" i="19"/>
  <c r="M1862" i="19"/>
  <c r="N1862" i="19"/>
  <c r="O1862" i="19"/>
  <c r="X1862" i="19"/>
  <c r="G1863" i="19"/>
  <c r="H1863" i="19"/>
  <c r="I1863" i="19"/>
  <c r="J1863" i="19"/>
  <c r="L1863" i="19"/>
  <c r="M1863" i="19"/>
  <c r="N1863" i="19"/>
  <c r="O1863" i="19"/>
  <c r="X1863" i="19"/>
  <c r="G1864" i="19"/>
  <c r="H1864" i="19"/>
  <c r="I1864" i="19"/>
  <c r="J1864" i="19"/>
  <c r="L1864" i="19"/>
  <c r="M1864" i="19"/>
  <c r="N1864" i="19"/>
  <c r="O1864" i="19"/>
  <c r="X1864" i="19"/>
  <c r="G1865" i="19"/>
  <c r="H1865" i="19"/>
  <c r="I1865" i="19"/>
  <c r="J1865" i="19"/>
  <c r="L1865" i="19"/>
  <c r="M1865" i="19"/>
  <c r="N1865" i="19"/>
  <c r="O1865" i="19"/>
  <c r="X1865" i="19"/>
  <c r="G1866" i="19"/>
  <c r="H1866" i="19"/>
  <c r="I1866" i="19"/>
  <c r="J1866" i="19"/>
  <c r="L1866" i="19"/>
  <c r="M1866" i="19"/>
  <c r="N1866" i="19"/>
  <c r="O1866" i="19"/>
  <c r="X1866" i="19"/>
  <c r="G1867" i="19"/>
  <c r="H1867" i="19"/>
  <c r="I1867" i="19"/>
  <c r="J1867" i="19"/>
  <c r="L1867" i="19"/>
  <c r="M1867" i="19"/>
  <c r="N1867" i="19"/>
  <c r="O1867" i="19"/>
  <c r="X1867" i="19"/>
  <c r="G1868" i="19"/>
  <c r="H1868" i="19"/>
  <c r="I1868" i="19"/>
  <c r="J1868" i="19"/>
  <c r="L1868" i="19"/>
  <c r="M1868" i="19"/>
  <c r="N1868" i="19"/>
  <c r="O1868" i="19"/>
  <c r="X1868" i="19"/>
  <c r="G1869" i="19"/>
  <c r="H1869" i="19"/>
  <c r="I1869" i="19"/>
  <c r="J1869" i="19"/>
  <c r="L1869" i="19"/>
  <c r="M1869" i="19"/>
  <c r="N1869" i="19"/>
  <c r="O1869" i="19"/>
  <c r="X1869" i="19"/>
  <c r="G1870" i="19"/>
  <c r="H1870" i="19"/>
  <c r="I1870" i="19"/>
  <c r="J1870" i="19"/>
  <c r="L1870" i="19"/>
  <c r="M1870" i="19"/>
  <c r="N1870" i="19"/>
  <c r="O1870" i="19"/>
  <c r="X1870" i="19"/>
  <c r="G1871" i="19"/>
  <c r="H1871" i="19"/>
  <c r="I1871" i="19"/>
  <c r="J1871" i="19"/>
  <c r="L1871" i="19"/>
  <c r="M1871" i="19"/>
  <c r="N1871" i="19"/>
  <c r="O1871" i="19"/>
  <c r="X1871" i="19"/>
  <c r="G1872" i="19"/>
  <c r="H1872" i="19"/>
  <c r="I1872" i="19"/>
  <c r="J1872" i="19"/>
  <c r="L1872" i="19"/>
  <c r="M1872" i="19"/>
  <c r="N1872" i="19"/>
  <c r="O1872" i="19"/>
  <c r="X1872" i="19"/>
  <c r="G1873" i="19"/>
  <c r="H1873" i="19"/>
  <c r="I1873" i="19"/>
  <c r="J1873" i="19"/>
  <c r="L1873" i="19"/>
  <c r="M1873" i="19"/>
  <c r="N1873" i="19"/>
  <c r="O1873" i="19"/>
  <c r="X1873" i="19"/>
  <c r="G1874" i="19"/>
  <c r="H1874" i="19"/>
  <c r="I1874" i="19"/>
  <c r="J1874" i="19"/>
  <c r="L1874" i="19"/>
  <c r="M1874" i="19"/>
  <c r="N1874" i="19"/>
  <c r="O1874" i="19"/>
  <c r="X1874" i="19"/>
  <c r="G1875" i="19"/>
  <c r="H1875" i="19"/>
  <c r="I1875" i="19"/>
  <c r="J1875" i="19"/>
  <c r="L1875" i="19"/>
  <c r="M1875" i="19"/>
  <c r="N1875" i="19"/>
  <c r="O1875" i="19"/>
  <c r="X1875" i="19"/>
  <c r="G1876" i="19"/>
  <c r="H1876" i="19"/>
  <c r="I1876" i="19"/>
  <c r="J1876" i="19"/>
  <c r="L1876" i="19"/>
  <c r="M1876" i="19"/>
  <c r="N1876" i="19"/>
  <c r="O1876" i="19"/>
  <c r="X1876" i="19"/>
  <c r="G1877" i="19"/>
  <c r="H1877" i="19"/>
  <c r="I1877" i="19"/>
  <c r="J1877" i="19"/>
  <c r="L1877" i="19"/>
  <c r="M1877" i="19"/>
  <c r="N1877" i="19"/>
  <c r="O1877" i="19"/>
  <c r="X1877" i="19"/>
  <c r="G1878" i="19"/>
  <c r="H1878" i="19"/>
  <c r="I1878" i="19"/>
  <c r="J1878" i="19"/>
  <c r="L1878" i="19"/>
  <c r="M1878" i="19"/>
  <c r="N1878" i="19"/>
  <c r="O1878" i="19"/>
  <c r="X1878" i="19"/>
  <c r="G1879" i="19"/>
  <c r="H1879" i="19"/>
  <c r="I1879" i="19"/>
  <c r="J1879" i="19"/>
  <c r="L1879" i="19"/>
  <c r="M1879" i="19"/>
  <c r="N1879" i="19"/>
  <c r="O1879" i="19"/>
  <c r="X1879" i="19"/>
  <c r="G1880" i="19"/>
  <c r="H1880" i="19"/>
  <c r="I1880" i="19"/>
  <c r="J1880" i="19"/>
  <c r="L1880" i="19"/>
  <c r="M1880" i="19"/>
  <c r="N1880" i="19"/>
  <c r="O1880" i="19"/>
  <c r="X1880" i="19"/>
  <c r="G1881" i="19"/>
  <c r="H1881" i="19"/>
  <c r="I1881" i="19"/>
  <c r="J1881" i="19"/>
  <c r="L1881" i="19"/>
  <c r="M1881" i="19"/>
  <c r="N1881" i="19"/>
  <c r="O1881" i="19"/>
  <c r="X1881" i="19"/>
  <c r="G1882" i="19"/>
  <c r="H1882" i="19"/>
  <c r="I1882" i="19"/>
  <c r="J1882" i="19"/>
  <c r="L1882" i="19"/>
  <c r="M1882" i="19"/>
  <c r="N1882" i="19"/>
  <c r="O1882" i="19"/>
  <c r="X1882" i="19"/>
  <c r="G1883" i="19"/>
  <c r="H1883" i="19"/>
  <c r="I1883" i="19"/>
  <c r="J1883" i="19"/>
  <c r="L1883" i="19"/>
  <c r="M1883" i="19"/>
  <c r="N1883" i="19"/>
  <c r="O1883" i="19"/>
  <c r="X1883" i="19"/>
  <c r="G1884" i="19"/>
  <c r="H1884" i="19"/>
  <c r="I1884" i="19"/>
  <c r="J1884" i="19"/>
  <c r="L1884" i="19"/>
  <c r="M1884" i="19"/>
  <c r="N1884" i="19"/>
  <c r="O1884" i="19"/>
  <c r="X1884" i="19"/>
  <c r="G1885" i="19"/>
  <c r="H1885" i="19"/>
  <c r="I1885" i="19"/>
  <c r="J1885" i="19"/>
  <c r="L1885" i="19"/>
  <c r="M1885" i="19"/>
  <c r="N1885" i="19"/>
  <c r="O1885" i="19"/>
  <c r="X1885" i="19"/>
  <c r="G1886" i="19"/>
  <c r="H1886" i="19"/>
  <c r="I1886" i="19"/>
  <c r="J1886" i="19"/>
  <c r="L1886" i="19"/>
  <c r="M1886" i="19"/>
  <c r="N1886" i="19"/>
  <c r="O1886" i="19"/>
  <c r="X1886" i="19"/>
  <c r="G1887" i="19"/>
  <c r="H1887" i="19"/>
  <c r="I1887" i="19"/>
  <c r="J1887" i="19"/>
  <c r="L1887" i="19"/>
  <c r="M1887" i="19"/>
  <c r="N1887" i="19"/>
  <c r="O1887" i="19"/>
  <c r="X1887" i="19"/>
  <c r="G1888" i="19"/>
  <c r="H1888" i="19"/>
  <c r="I1888" i="19"/>
  <c r="J1888" i="19"/>
  <c r="L1888" i="19"/>
  <c r="M1888" i="19"/>
  <c r="N1888" i="19"/>
  <c r="O1888" i="19"/>
  <c r="X1888" i="19"/>
  <c r="G1889" i="19"/>
  <c r="H1889" i="19"/>
  <c r="I1889" i="19"/>
  <c r="J1889" i="19"/>
  <c r="L1889" i="19"/>
  <c r="M1889" i="19"/>
  <c r="N1889" i="19"/>
  <c r="O1889" i="19"/>
  <c r="X1889" i="19"/>
  <c r="G1890" i="19"/>
  <c r="H1890" i="19"/>
  <c r="I1890" i="19"/>
  <c r="J1890" i="19"/>
  <c r="L1890" i="19"/>
  <c r="M1890" i="19"/>
  <c r="N1890" i="19"/>
  <c r="O1890" i="19"/>
  <c r="X1890" i="19"/>
  <c r="G1891" i="19"/>
  <c r="H1891" i="19"/>
  <c r="I1891" i="19"/>
  <c r="J1891" i="19"/>
  <c r="L1891" i="19"/>
  <c r="M1891" i="19"/>
  <c r="N1891" i="19"/>
  <c r="O1891" i="19"/>
  <c r="X1891" i="19"/>
  <c r="G1892" i="19"/>
  <c r="H1892" i="19"/>
  <c r="I1892" i="19"/>
  <c r="J1892" i="19"/>
  <c r="L1892" i="19"/>
  <c r="M1892" i="19"/>
  <c r="N1892" i="19"/>
  <c r="O1892" i="19"/>
  <c r="X1892" i="19"/>
  <c r="G1893" i="19"/>
  <c r="H1893" i="19"/>
  <c r="I1893" i="19"/>
  <c r="J1893" i="19"/>
  <c r="L1893" i="19"/>
  <c r="M1893" i="19"/>
  <c r="N1893" i="19"/>
  <c r="O1893" i="19"/>
  <c r="X1893" i="19"/>
  <c r="G1894" i="19"/>
  <c r="H1894" i="19"/>
  <c r="I1894" i="19"/>
  <c r="J1894" i="19"/>
  <c r="L1894" i="19"/>
  <c r="M1894" i="19"/>
  <c r="N1894" i="19"/>
  <c r="O1894" i="19"/>
  <c r="X1894" i="19"/>
  <c r="G1895" i="19"/>
  <c r="H1895" i="19"/>
  <c r="I1895" i="19"/>
  <c r="J1895" i="19"/>
  <c r="L1895" i="19"/>
  <c r="M1895" i="19"/>
  <c r="N1895" i="19"/>
  <c r="O1895" i="19"/>
  <c r="X1895" i="19"/>
  <c r="G1896" i="19"/>
  <c r="H1896" i="19"/>
  <c r="I1896" i="19"/>
  <c r="J1896" i="19"/>
  <c r="L1896" i="19"/>
  <c r="M1896" i="19"/>
  <c r="N1896" i="19"/>
  <c r="O1896" i="19"/>
  <c r="X1896" i="19"/>
  <c r="G1897" i="19"/>
  <c r="H1897" i="19"/>
  <c r="I1897" i="19"/>
  <c r="J1897" i="19"/>
  <c r="L1897" i="19"/>
  <c r="M1897" i="19"/>
  <c r="N1897" i="19"/>
  <c r="O1897" i="19"/>
  <c r="X1897" i="19"/>
  <c r="G1898" i="19"/>
  <c r="H1898" i="19"/>
  <c r="I1898" i="19"/>
  <c r="J1898" i="19"/>
  <c r="L1898" i="19"/>
  <c r="M1898" i="19"/>
  <c r="N1898" i="19"/>
  <c r="O1898" i="19"/>
  <c r="X1898" i="19"/>
  <c r="G1899" i="19"/>
  <c r="H1899" i="19"/>
  <c r="I1899" i="19"/>
  <c r="J1899" i="19"/>
  <c r="L1899" i="19"/>
  <c r="M1899" i="19"/>
  <c r="N1899" i="19"/>
  <c r="O1899" i="19"/>
  <c r="X1899" i="19"/>
  <c r="G1900" i="19"/>
  <c r="H1900" i="19"/>
  <c r="I1900" i="19"/>
  <c r="J1900" i="19"/>
  <c r="L1900" i="19"/>
  <c r="M1900" i="19"/>
  <c r="N1900" i="19"/>
  <c r="O1900" i="19"/>
  <c r="X1900" i="19"/>
  <c r="G1901" i="19"/>
  <c r="H1901" i="19"/>
  <c r="I1901" i="19"/>
  <c r="J1901" i="19"/>
  <c r="L1901" i="19"/>
  <c r="M1901" i="19"/>
  <c r="N1901" i="19"/>
  <c r="O1901" i="19"/>
  <c r="X1901" i="19"/>
  <c r="G1902" i="19"/>
  <c r="H1902" i="19"/>
  <c r="I1902" i="19"/>
  <c r="J1902" i="19"/>
  <c r="L1902" i="19"/>
  <c r="M1902" i="19"/>
  <c r="N1902" i="19"/>
  <c r="O1902" i="19"/>
  <c r="X1902" i="19"/>
  <c r="G1903" i="19"/>
  <c r="H1903" i="19"/>
  <c r="I1903" i="19"/>
  <c r="J1903" i="19"/>
  <c r="L1903" i="19"/>
  <c r="M1903" i="19"/>
  <c r="N1903" i="19"/>
  <c r="O1903" i="19"/>
  <c r="X1903" i="19"/>
  <c r="G1904" i="19"/>
  <c r="H1904" i="19"/>
  <c r="I1904" i="19"/>
  <c r="J1904" i="19"/>
  <c r="L1904" i="19"/>
  <c r="M1904" i="19"/>
  <c r="N1904" i="19"/>
  <c r="O1904" i="19"/>
  <c r="X1904" i="19"/>
  <c r="G1905" i="19"/>
  <c r="H1905" i="19"/>
  <c r="I1905" i="19"/>
  <c r="J1905" i="19"/>
  <c r="L1905" i="19"/>
  <c r="M1905" i="19"/>
  <c r="N1905" i="19"/>
  <c r="O1905" i="19"/>
  <c r="X1905" i="19"/>
  <c r="G1906" i="19"/>
  <c r="H1906" i="19"/>
  <c r="I1906" i="19"/>
  <c r="J1906" i="19"/>
  <c r="L1906" i="19"/>
  <c r="M1906" i="19"/>
  <c r="N1906" i="19"/>
  <c r="O1906" i="19"/>
  <c r="X1906" i="19"/>
  <c r="G1907" i="19"/>
  <c r="H1907" i="19"/>
  <c r="I1907" i="19"/>
  <c r="J1907" i="19"/>
  <c r="L1907" i="19"/>
  <c r="M1907" i="19"/>
  <c r="N1907" i="19"/>
  <c r="O1907" i="19"/>
  <c r="X1907" i="19"/>
  <c r="G1908" i="19"/>
  <c r="H1908" i="19"/>
  <c r="I1908" i="19"/>
  <c r="J1908" i="19"/>
  <c r="L1908" i="19"/>
  <c r="M1908" i="19"/>
  <c r="N1908" i="19"/>
  <c r="O1908" i="19"/>
  <c r="X1908" i="19"/>
  <c r="G1909" i="19"/>
  <c r="H1909" i="19"/>
  <c r="I1909" i="19"/>
  <c r="J1909" i="19"/>
  <c r="L1909" i="19"/>
  <c r="M1909" i="19"/>
  <c r="N1909" i="19"/>
  <c r="O1909" i="19"/>
  <c r="X1909" i="19"/>
  <c r="G1910" i="19"/>
  <c r="H1910" i="19"/>
  <c r="I1910" i="19"/>
  <c r="J1910" i="19"/>
  <c r="L1910" i="19"/>
  <c r="M1910" i="19"/>
  <c r="N1910" i="19"/>
  <c r="O1910" i="19"/>
  <c r="X1910" i="19"/>
  <c r="G1911" i="19"/>
  <c r="H1911" i="19"/>
  <c r="I1911" i="19"/>
  <c r="J1911" i="19"/>
  <c r="L1911" i="19"/>
  <c r="M1911" i="19"/>
  <c r="N1911" i="19"/>
  <c r="O1911" i="19"/>
  <c r="X1911" i="19"/>
  <c r="G1912" i="19"/>
  <c r="H1912" i="19"/>
  <c r="I1912" i="19"/>
  <c r="J1912" i="19"/>
  <c r="L1912" i="19"/>
  <c r="M1912" i="19"/>
  <c r="N1912" i="19"/>
  <c r="O1912" i="19"/>
  <c r="X1912" i="19"/>
  <c r="G1913" i="19"/>
  <c r="H1913" i="19"/>
  <c r="I1913" i="19"/>
  <c r="J1913" i="19"/>
  <c r="L1913" i="19"/>
  <c r="M1913" i="19"/>
  <c r="N1913" i="19"/>
  <c r="O1913" i="19"/>
  <c r="X1913" i="19"/>
  <c r="G1914" i="19"/>
  <c r="H1914" i="19"/>
  <c r="I1914" i="19"/>
  <c r="J1914" i="19"/>
  <c r="L1914" i="19"/>
  <c r="M1914" i="19"/>
  <c r="N1914" i="19"/>
  <c r="O1914" i="19"/>
  <c r="X1914" i="19"/>
  <c r="G1915" i="19"/>
  <c r="H1915" i="19"/>
  <c r="I1915" i="19"/>
  <c r="J1915" i="19"/>
  <c r="L1915" i="19"/>
  <c r="M1915" i="19"/>
  <c r="N1915" i="19"/>
  <c r="O1915" i="19"/>
  <c r="X1915" i="19"/>
  <c r="G1916" i="19"/>
  <c r="H1916" i="19"/>
  <c r="I1916" i="19"/>
  <c r="J1916" i="19"/>
  <c r="L1916" i="19"/>
  <c r="M1916" i="19"/>
  <c r="N1916" i="19"/>
  <c r="O1916" i="19"/>
  <c r="X1916" i="19"/>
  <c r="G1917" i="19"/>
  <c r="H1917" i="19"/>
  <c r="I1917" i="19"/>
  <c r="J1917" i="19"/>
  <c r="L1917" i="19"/>
  <c r="M1917" i="19"/>
  <c r="N1917" i="19"/>
  <c r="O1917" i="19"/>
  <c r="X1917" i="19"/>
  <c r="G1918" i="19"/>
  <c r="H1918" i="19"/>
  <c r="I1918" i="19"/>
  <c r="J1918" i="19"/>
  <c r="L1918" i="19"/>
  <c r="M1918" i="19"/>
  <c r="N1918" i="19"/>
  <c r="O1918" i="19"/>
  <c r="X1918" i="19"/>
  <c r="G1919" i="19"/>
  <c r="H1919" i="19"/>
  <c r="I1919" i="19"/>
  <c r="J1919" i="19"/>
  <c r="L1919" i="19"/>
  <c r="M1919" i="19"/>
  <c r="N1919" i="19"/>
  <c r="O1919" i="19"/>
  <c r="X1919" i="19"/>
  <c r="G1920" i="19"/>
  <c r="H1920" i="19"/>
  <c r="I1920" i="19"/>
  <c r="J1920" i="19"/>
  <c r="L1920" i="19"/>
  <c r="M1920" i="19"/>
  <c r="N1920" i="19"/>
  <c r="O1920" i="19"/>
  <c r="X1920" i="19"/>
  <c r="G1921" i="19"/>
  <c r="H1921" i="19"/>
  <c r="I1921" i="19"/>
  <c r="J1921" i="19"/>
  <c r="L1921" i="19"/>
  <c r="M1921" i="19"/>
  <c r="N1921" i="19"/>
  <c r="O1921" i="19"/>
  <c r="X1921" i="19"/>
  <c r="G1922" i="19"/>
  <c r="H1922" i="19"/>
  <c r="I1922" i="19"/>
  <c r="J1922" i="19"/>
  <c r="L1922" i="19"/>
  <c r="M1922" i="19"/>
  <c r="N1922" i="19"/>
  <c r="O1922" i="19"/>
  <c r="X1922" i="19"/>
  <c r="G1923" i="19"/>
  <c r="H1923" i="19"/>
  <c r="I1923" i="19"/>
  <c r="J1923" i="19"/>
  <c r="L1923" i="19"/>
  <c r="M1923" i="19"/>
  <c r="N1923" i="19"/>
  <c r="O1923" i="19"/>
  <c r="X1923" i="19"/>
  <c r="G1924" i="19"/>
  <c r="H1924" i="19"/>
  <c r="I1924" i="19"/>
  <c r="J1924" i="19"/>
  <c r="L1924" i="19"/>
  <c r="M1924" i="19"/>
  <c r="N1924" i="19"/>
  <c r="O1924" i="19"/>
  <c r="X1924" i="19"/>
  <c r="G1925" i="19"/>
  <c r="H1925" i="19"/>
  <c r="I1925" i="19"/>
  <c r="J1925" i="19"/>
  <c r="L1925" i="19"/>
  <c r="M1925" i="19"/>
  <c r="N1925" i="19"/>
  <c r="O1925" i="19"/>
  <c r="X1925" i="19"/>
  <c r="G1926" i="19"/>
  <c r="H1926" i="19"/>
  <c r="I1926" i="19"/>
  <c r="J1926" i="19"/>
  <c r="L1926" i="19"/>
  <c r="M1926" i="19"/>
  <c r="N1926" i="19"/>
  <c r="O1926" i="19"/>
  <c r="X1926" i="19"/>
  <c r="G1927" i="19"/>
  <c r="H1927" i="19"/>
  <c r="I1927" i="19"/>
  <c r="J1927" i="19"/>
  <c r="L1927" i="19"/>
  <c r="M1927" i="19"/>
  <c r="N1927" i="19"/>
  <c r="O1927" i="19"/>
  <c r="X1927" i="19"/>
  <c r="G1928" i="19"/>
  <c r="H1928" i="19"/>
  <c r="I1928" i="19"/>
  <c r="J1928" i="19"/>
  <c r="L1928" i="19"/>
  <c r="M1928" i="19"/>
  <c r="N1928" i="19"/>
  <c r="O1928" i="19"/>
  <c r="X1928" i="19"/>
  <c r="G1929" i="19"/>
  <c r="H1929" i="19"/>
  <c r="I1929" i="19"/>
  <c r="J1929" i="19"/>
  <c r="L1929" i="19"/>
  <c r="M1929" i="19"/>
  <c r="N1929" i="19"/>
  <c r="O1929" i="19"/>
  <c r="X1929" i="19"/>
  <c r="G1930" i="19"/>
  <c r="H1930" i="19"/>
  <c r="I1930" i="19"/>
  <c r="J1930" i="19"/>
  <c r="L1930" i="19"/>
  <c r="M1930" i="19"/>
  <c r="N1930" i="19"/>
  <c r="O1930" i="19"/>
  <c r="X1930" i="19"/>
  <c r="G1931" i="19"/>
  <c r="H1931" i="19"/>
  <c r="I1931" i="19"/>
  <c r="J1931" i="19"/>
  <c r="L1931" i="19"/>
  <c r="M1931" i="19"/>
  <c r="N1931" i="19"/>
  <c r="O1931" i="19"/>
  <c r="X1931" i="19"/>
  <c r="G1932" i="19"/>
  <c r="H1932" i="19"/>
  <c r="I1932" i="19"/>
  <c r="J1932" i="19"/>
  <c r="L1932" i="19"/>
  <c r="M1932" i="19"/>
  <c r="N1932" i="19"/>
  <c r="O1932" i="19"/>
  <c r="X1932" i="19"/>
  <c r="G1933" i="19"/>
  <c r="H1933" i="19"/>
  <c r="I1933" i="19"/>
  <c r="J1933" i="19"/>
  <c r="L1933" i="19"/>
  <c r="M1933" i="19"/>
  <c r="N1933" i="19"/>
  <c r="O1933" i="19"/>
  <c r="X1933" i="19"/>
  <c r="G1934" i="19"/>
  <c r="H1934" i="19"/>
  <c r="I1934" i="19"/>
  <c r="J1934" i="19"/>
  <c r="L1934" i="19"/>
  <c r="M1934" i="19"/>
  <c r="N1934" i="19"/>
  <c r="O1934" i="19"/>
  <c r="X1934" i="19"/>
  <c r="G1935" i="19"/>
  <c r="H1935" i="19"/>
  <c r="I1935" i="19"/>
  <c r="J1935" i="19"/>
  <c r="L1935" i="19"/>
  <c r="M1935" i="19"/>
  <c r="N1935" i="19"/>
  <c r="O1935" i="19"/>
  <c r="X1935" i="19"/>
  <c r="G1936" i="19"/>
  <c r="H1936" i="19"/>
  <c r="I1936" i="19"/>
  <c r="J1936" i="19"/>
  <c r="L1936" i="19"/>
  <c r="M1936" i="19"/>
  <c r="N1936" i="19"/>
  <c r="O1936" i="19"/>
  <c r="X1936" i="19"/>
  <c r="G1937" i="19"/>
  <c r="H1937" i="19"/>
  <c r="I1937" i="19"/>
  <c r="J1937" i="19"/>
  <c r="L1937" i="19"/>
  <c r="M1937" i="19"/>
  <c r="N1937" i="19"/>
  <c r="O1937" i="19"/>
  <c r="X1937" i="19"/>
  <c r="G1938" i="19"/>
  <c r="H1938" i="19"/>
  <c r="I1938" i="19"/>
  <c r="J1938" i="19"/>
  <c r="L1938" i="19"/>
  <c r="M1938" i="19"/>
  <c r="N1938" i="19"/>
  <c r="O1938" i="19"/>
  <c r="X1938" i="19"/>
  <c r="G1939" i="19"/>
  <c r="H1939" i="19"/>
  <c r="I1939" i="19"/>
  <c r="J1939" i="19"/>
  <c r="L1939" i="19"/>
  <c r="M1939" i="19"/>
  <c r="N1939" i="19"/>
  <c r="O1939" i="19"/>
  <c r="X1939" i="19"/>
  <c r="G1940" i="19"/>
  <c r="H1940" i="19"/>
  <c r="I1940" i="19"/>
  <c r="J1940" i="19"/>
  <c r="L1940" i="19"/>
  <c r="M1940" i="19"/>
  <c r="N1940" i="19"/>
  <c r="O1940" i="19"/>
  <c r="X1940" i="19"/>
  <c r="G1941" i="19"/>
  <c r="H1941" i="19"/>
  <c r="I1941" i="19"/>
  <c r="J1941" i="19"/>
  <c r="L1941" i="19"/>
  <c r="M1941" i="19"/>
  <c r="N1941" i="19"/>
  <c r="O1941" i="19"/>
  <c r="X1941" i="19"/>
  <c r="G1942" i="19"/>
  <c r="H1942" i="19"/>
  <c r="I1942" i="19"/>
  <c r="J1942" i="19"/>
  <c r="L1942" i="19"/>
  <c r="M1942" i="19"/>
  <c r="N1942" i="19"/>
  <c r="O1942" i="19"/>
  <c r="X1942" i="19"/>
  <c r="G1943" i="19"/>
  <c r="H1943" i="19"/>
  <c r="I1943" i="19"/>
  <c r="J1943" i="19"/>
  <c r="L1943" i="19"/>
  <c r="M1943" i="19"/>
  <c r="N1943" i="19"/>
  <c r="O1943" i="19"/>
  <c r="X1943" i="19"/>
  <c r="G1944" i="19"/>
  <c r="H1944" i="19"/>
  <c r="I1944" i="19"/>
  <c r="J1944" i="19"/>
  <c r="L1944" i="19"/>
  <c r="M1944" i="19"/>
  <c r="N1944" i="19"/>
  <c r="O1944" i="19"/>
  <c r="X1944" i="19"/>
  <c r="G1945" i="19"/>
  <c r="H1945" i="19"/>
  <c r="I1945" i="19"/>
  <c r="J1945" i="19"/>
  <c r="L1945" i="19"/>
  <c r="M1945" i="19"/>
  <c r="N1945" i="19"/>
  <c r="O1945" i="19"/>
  <c r="X1945" i="19"/>
  <c r="G1946" i="19"/>
  <c r="H1946" i="19"/>
  <c r="I1946" i="19"/>
  <c r="J1946" i="19"/>
  <c r="L1946" i="19"/>
  <c r="M1946" i="19"/>
  <c r="N1946" i="19"/>
  <c r="O1946" i="19"/>
  <c r="X1946" i="19"/>
  <c r="G1947" i="19"/>
  <c r="H1947" i="19"/>
  <c r="I1947" i="19"/>
  <c r="J1947" i="19"/>
  <c r="L1947" i="19"/>
  <c r="M1947" i="19"/>
  <c r="N1947" i="19"/>
  <c r="O1947" i="19"/>
  <c r="X1947" i="19"/>
  <c r="G1948" i="19"/>
  <c r="H1948" i="19"/>
  <c r="I1948" i="19"/>
  <c r="J1948" i="19"/>
  <c r="L1948" i="19"/>
  <c r="M1948" i="19"/>
  <c r="N1948" i="19"/>
  <c r="O1948" i="19"/>
  <c r="X1948" i="19"/>
  <c r="G1949" i="19"/>
  <c r="H1949" i="19"/>
  <c r="I1949" i="19"/>
  <c r="J1949" i="19"/>
  <c r="L1949" i="19"/>
  <c r="M1949" i="19"/>
  <c r="N1949" i="19"/>
  <c r="O1949" i="19"/>
  <c r="X1949" i="19"/>
  <c r="G1950" i="19"/>
  <c r="H1950" i="19"/>
  <c r="I1950" i="19"/>
  <c r="J1950" i="19"/>
  <c r="L1950" i="19"/>
  <c r="M1950" i="19"/>
  <c r="N1950" i="19"/>
  <c r="O1950" i="19"/>
  <c r="X1950" i="19"/>
  <c r="G1951" i="19"/>
  <c r="H1951" i="19"/>
  <c r="I1951" i="19"/>
  <c r="J1951" i="19"/>
  <c r="L1951" i="19"/>
  <c r="M1951" i="19"/>
  <c r="N1951" i="19"/>
  <c r="O1951" i="19"/>
  <c r="X1951" i="19"/>
  <c r="G1952" i="19"/>
  <c r="H1952" i="19"/>
  <c r="I1952" i="19"/>
  <c r="J1952" i="19"/>
  <c r="L1952" i="19"/>
  <c r="M1952" i="19"/>
  <c r="N1952" i="19"/>
  <c r="O1952" i="19"/>
  <c r="X1952" i="19"/>
  <c r="G1953" i="19"/>
  <c r="H1953" i="19"/>
  <c r="I1953" i="19"/>
  <c r="J1953" i="19"/>
  <c r="L1953" i="19"/>
  <c r="M1953" i="19"/>
  <c r="N1953" i="19"/>
  <c r="O1953" i="19"/>
  <c r="X1953" i="19"/>
  <c r="G1954" i="19"/>
  <c r="H1954" i="19"/>
  <c r="I1954" i="19"/>
  <c r="J1954" i="19"/>
  <c r="L1954" i="19"/>
  <c r="M1954" i="19"/>
  <c r="N1954" i="19"/>
  <c r="O1954" i="19"/>
  <c r="X1954" i="19"/>
  <c r="G1955" i="19"/>
  <c r="H1955" i="19"/>
  <c r="I1955" i="19"/>
  <c r="J1955" i="19"/>
  <c r="L1955" i="19"/>
  <c r="M1955" i="19"/>
  <c r="N1955" i="19"/>
  <c r="O1955" i="19"/>
  <c r="X1955" i="19"/>
  <c r="G1956" i="19"/>
  <c r="H1956" i="19"/>
  <c r="I1956" i="19"/>
  <c r="J1956" i="19"/>
  <c r="L1956" i="19"/>
  <c r="M1956" i="19"/>
  <c r="N1956" i="19"/>
  <c r="O1956" i="19"/>
  <c r="X1956" i="19"/>
  <c r="G1957" i="19"/>
  <c r="H1957" i="19"/>
  <c r="I1957" i="19"/>
  <c r="J1957" i="19"/>
  <c r="L1957" i="19"/>
  <c r="M1957" i="19"/>
  <c r="N1957" i="19"/>
  <c r="O1957" i="19"/>
  <c r="X1957" i="19"/>
  <c r="G1958" i="19"/>
  <c r="H1958" i="19"/>
  <c r="I1958" i="19"/>
  <c r="J1958" i="19"/>
  <c r="L1958" i="19"/>
  <c r="M1958" i="19"/>
  <c r="N1958" i="19"/>
  <c r="O1958" i="19"/>
  <c r="X1958" i="19"/>
  <c r="G1959" i="19"/>
  <c r="H1959" i="19"/>
  <c r="I1959" i="19"/>
  <c r="J1959" i="19"/>
  <c r="L1959" i="19"/>
  <c r="M1959" i="19"/>
  <c r="N1959" i="19"/>
  <c r="O1959" i="19"/>
  <c r="X1959" i="19"/>
  <c r="G1960" i="19"/>
  <c r="H1960" i="19"/>
  <c r="I1960" i="19"/>
  <c r="J1960" i="19"/>
  <c r="L1960" i="19"/>
  <c r="M1960" i="19"/>
  <c r="N1960" i="19"/>
  <c r="O1960" i="19"/>
  <c r="X1960" i="19"/>
  <c r="G1961" i="19"/>
  <c r="H1961" i="19"/>
  <c r="I1961" i="19"/>
  <c r="J1961" i="19"/>
  <c r="L1961" i="19"/>
  <c r="M1961" i="19"/>
  <c r="N1961" i="19"/>
  <c r="O1961" i="19"/>
  <c r="X1961" i="19"/>
  <c r="G1962" i="19"/>
  <c r="H1962" i="19"/>
  <c r="I1962" i="19"/>
  <c r="J1962" i="19"/>
  <c r="L1962" i="19"/>
  <c r="M1962" i="19"/>
  <c r="N1962" i="19"/>
  <c r="O1962" i="19"/>
  <c r="X1962" i="19"/>
  <c r="G1963" i="19"/>
  <c r="H1963" i="19"/>
  <c r="I1963" i="19"/>
  <c r="J1963" i="19"/>
  <c r="L1963" i="19"/>
  <c r="M1963" i="19"/>
  <c r="N1963" i="19"/>
  <c r="O1963" i="19"/>
  <c r="X1963" i="19"/>
  <c r="G1964" i="19"/>
  <c r="H1964" i="19"/>
  <c r="I1964" i="19"/>
  <c r="J1964" i="19"/>
  <c r="L1964" i="19"/>
  <c r="M1964" i="19"/>
  <c r="N1964" i="19"/>
  <c r="O1964" i="19"/>
  <c r="X1964" i="19"/>
  <c r="G1965" i="19"/>
  <c r="H1965" i="19"/>
  <c r="I1965" i="19"/>
  <c r="J1965" i="19"/>
  <c r="L1965" i="19"/>
  <c r="M1965" i="19"/>
  <c r="N1965" i="19"/>
  <c r="O1965" i="19"/>
  <c r="X1965" i="19"/>
  <c r="G1966" i="19"/>
  <c r="H1966" i="19"/>
  <c r="I1966" i="19"/>
  <c r="J1966" i="19"/>
  <c r="L1966" i="19"/>
  <c r="M1966" i="19"/>
  <c r="N1966" i="19"/>
  <c r="O1966" i="19"/>
  <c r="X1966" i="19"/>
  <c r="G1967" i="19"/>
  <c r="H1967" i="19"/>
  <c r="I1967" i="19"/>
  <c r="J1967" i="19"/>
  <c r="L1967" i="19"/>
  <c r="M1967" i="19"/>
  <c r="N1967" i="19"/>
  <c r="O1967" i="19"/>
  <c r="X1967" i="19"/>
  <c r="G1968" i="19"/>
  <c r="H1968" i="19"/>
  <c r="I1968" i="19"/>
  <c r="J1968" i="19"/>
  <c r="L1968" i="19"/>
  <c r="M1968" i="19"/>
  <c r="N1968" i="19"/>
  <c r="O1968" i="19"/>
  <c r="X1968" i="19"/>
  <c r="G1969" i="19"/>
  <c r="H1969" i="19"/>
  <c r="I1969" i="19"/>
  <c r="J1969" i="19"/>
  <c r="L1969" i="19"/>
  <c r="M1969" i="19"/>
  <c r="N1969" i="19"/>
  <c r="O1969" i="19"/>
  <c r="X1969" i="19"/>
  <c r="G1970" i="19"/>
  <c r="H1970" i="19"/>
  <c r="I1970" i="19"/>
  <c r="J1970" i="19"/>
  <c r="L1970" i="19"/>
  <c r="M1970" i="19"/>
  <c r="N1970" i="19"/>
  <c r="O1970" i="19"/>
  <c r="X1970" i="19"/>
  <c r="G1971" i="19"/>
  <c r="H1971" i="19"/>
  <c r="I1971" i="19"/>
  <c r="J1971" i="19"/>
  <c r="L1971" i="19"/>
  <c r="M1971" i="19"/>
  <c r="N1971" i="19"/>
  <c r="O1971" i="19"/>
  <c r="X1971" i="19"/>
  <c r="G1972" i="19"/>
  <c r="H1972" i="19"/>
  <c r="I1972" i="19"/>
  <c r="J1972" i="19"/>
  <c r="L1972" i="19"/>
  <c r="M1972" i="19"/>
  <c r="N1972" i="19"/>
  <c r="O1972" i="19"/>
  <c r="X1972" i="19"/>
  <c r="G1973" i="19"/>
  <c r="H1973" i="19"/>
  <c r="I1973" i="19"/>
  <c r="J1973" i="19"/>
  <c r="L1973" i="19"/>
  <c r="M1973" i="19"/>
  <c r="N1973" i="19"/>
  <c r="O1973" i="19"/>
  <c r="X1973" i="19"/>
  <c r="G1974" i="19"/>
  <c r="H1974" i="19"/>
  <c r="I1974" i="19"/>
  <c r="J1974" i="19"/>
  <c r="L1974" i="19"/>
  <c r="M1974" i="19"/>
  <c r="N1974" i="19"/>
  <c r="O1974" i="19"/>
  <c r="X1974" i="19"/>
  <c r="G1975" i="19"/>
  <c r="H1975" i="19"/>
  <c r="I1975" i="19"/>
  <c r="J1975" i="19"/>
  <c r="L1975" i="19"/>
  <c r="M1975" i="19"/>
  <c r="N1975" i="19"/>
  <c r="O1975" i="19"/>
  <c r="X1975" i="19"/>
  <c r="G1976" i="19"/>
  <c r="H1976" i="19"/>
  <c r="I1976" i="19"/>
  <c r="J1976" i="19"/>
  <c r="L1976" i="19"/>
  <c r="M1976" i="19"/>
  <c r="N1976" i="19"/>
  <c r="O1976" i="19"/>
  <c r="X1976" i="19"/>
  <c r="G1977" i="19"/>
  <c r="H1977" i="19"/>
  <c r="I1977" i="19"/>
  <c r="J1977" i="19"/>
  <c r="L1977" i="19"/>
  <c r="M1977" i="19"/>
  <c r="N1977" i="19"/>
  <c r="O1977" i="19"/>
  <c r="X1977" i="19"/>
  <c r="G1978" i="19"/>
  <c r="H1978" i="19"/>
  <c r="I1978" i="19"/>
  <c r="J1978" i="19"/>
  <c r="L1978" i="19"/>
  <c r="M1978" i="19"/>
  <c r="N1978" i="19"/>
  <c r="O1978" i="19"/>
  <c r="X1978" i="19"/>
  <c r="G1979" i="19"/>
  <c r="H1979" i="19"/>
  <c r="I1979" i="19"/>
  <c r="J1979" i="19"/>
  <c r="L1979" i="19"/>
  <c r="M1979" i="19"/>
  <c r="N1979" i="19"/>
  <c r="O1979" i="19"/>
  <c r="X1979" i="19"/>
  <c r="G1980" i="19"/>
  <c r="H1980" i="19"/>
  <c r="I1980" i="19"/>
  <c r="J1980" i="19"/>
  <c r="L1980" i="19"/>
  <c r="M1980" i="19"/>
  <c r="N1980" i="19"/>
  <c r="O1980" i="19"/>
  <c r="X1980" i="19"/>
  <c r="G1981" i="19"/>
  <c r="H1981" i="19"/>
  <c r="I1981" i="19"/>
  <c r="J1981" i="19"/>
  <c r="L1981" i="19"/>
  <c r="M1981" i="19"/>
  <c r="N1981" i="19"/>
  <c r="O1981" i="19"/>
  <c r="X1981" i="19"/>
  <c r="G1982" i="19"/>
  <c r="H1982" i="19"/>
  <c r="I1982" i="19"/>
  <c r="J1982" i="19"/>
  <c r="L1982" i="19"/>
  <c r="M1982" i="19"/>
  <c r="N1982" i="19"/>
  <c r="O1982" i="19"/>
  <c r="X1982" i="19"/>
  <c r="G1983" i="19"/>
  <c r="H1983" i="19"/>
  <c r="I1983" i="19"/>
  <c r="J1983" i="19"/>
  <c r="L1983" i="19"/>
  <c r="M1983" i="19"/>
  <c r="N1983" i="19"/>
  <c r="O1983" i="19"/>
  <c r="X1983" i="19"/>
  <c r="G1984" i="19"/>
  <c r="H1984" i="19"/>
  <c r="I1984" i="19"/>
  <c r="J1984" i="19"/>
  <c r="L1984" i="19"/>
  <c r="M1984" i="19"/>
  <c r="N1984" i="19"/>
  <c r="O1984" i="19"/>
  <c r="X1984" i="19"/>
  <c r="G1985" i="19"/>
  <c r="H1985" i="19"/>
  <c r="I1985" i="19"/>
  <c r="J1985" i="19"/>
  <c r="L1985" i="19"/>
  <c r="M1985" i="19"/>
  <c r="N1985" i="19"/>
  <c r="O1985" i="19"/>
  <c r="X1985" i="19"/>
  <c r="G1986" i="19"/>
  <c r="H1986" i="19"/>
  <c r="I1986" i="19"/>
  <c r="J1986" i="19"/>
  <c r="L1986" i="19"/>
  <c r="M1986" i="19"/>
  <c r="N1986" i="19"/>
  <c r="O1986" i="19"/>
  <c r="X1986" i="19"/>
  <c r="G1987" i="19"/>
  <c r="H1987" i="19"/>
  <c r="I1987" i="19"/>
  <c r="J1987" i="19"/>
  <c r="L1987" i="19"/>
  <c r="M1987" i="19"/>
  <c r="N1987" i="19"/>
  <c r="O1987" i="19"/>
  <c r="X1987" i="19"/>
  <c r="G1988" i="19"/>
  <c r="H1988" i="19"/>
  <c r="I1988" i="19"/>
  <c r="J1988" i="19"/>
  <c r="L1988" i="19"/>
  <c r="M1988" i="19"/>
  <c r="N1988" i="19"/>
  <c r="O1988" i="19"/>
  <c r="X1988" i="19"/>
  <c r="G1989" i="19"/>
  <c r="H1989" i="19"/>
  <c r="I1989" i="19"/>
  <c r="J1989" i="19"/>
  <c r="L1989" i="19"/>
  <c r="M1989" i="19"/>
  <c r="N1989" i="19"/>
  <c r="O1989" i="19"/>
  <c r="X1989" i="19"/>
  <c r="G1990" i="19"/>
  <c r="H1990" i="19"/>
  <c r="I1990" i="19"/>
  <c r="J1990" i="19"/>
  <c r="L1990" i="19"/>
  <c r="M1990" i="19"/>
  <c r="N1990" i="19"/>
  <c r="O1990" i="19"/>
  <c r="X1990" i="19"/>
  <c r="G1991" i="19"/>
  <c r="H1991" i="19"/>
  <c r="I1991" i="19"/>
  <c r="J1991" i="19"/>
  <c r="L1991" i="19"/>
  <c r="M1991" i="19"/>
  <c r="N1991" i="19"/>
  <c r="O1991" i="19"/>
  <c r="X1991" i="19"/>
  <c r="G1992" i="19"/>
  <c r="H1992" i="19"/>
  <c r="I1992" i="19"/>
  <c r="J1992" i="19"/>
  <c r="L1992" i="19"/>
  <c r="M1992" i="19"/>
  <c r="N1992" i="19"/>
  <c r="O1992" i="19"/>
  <c r="X1992" i="19"/>
  <c r="G1993" i="19"/>
  <c r="H1993" i="19"/>
  <c r="I1993" i="19"/>
  <c r="J1993" i="19"/>
  <c r="L1993" i="19"/>
  <c r="M1993" i="19"/>
  <c r="N1993" i="19"/>
  <c r="O1993" i="19"/>
  <c r="X1993" i="19"/>
  <c r="G1994" i="19"/>
  <c r="H1994" i="19"/>
  <c r="I1994" i="19"/>
  <c r="J1994" i="19"/>
  <c r="L1994" i="19"/>
  <c r="M1994" i="19"/>
  <c r="N1994" i="19"/>
  <c r="O1994" i="19"/>
  <c r="X1994" i="19"/>
  <c r="G1995" i="19"/>
  <c r="H1995" i="19"/>
  <c r="I1995" i="19"/>
  <c r="J1995" i="19"/>
  <c r="L1995" i="19"/>
  <c r="M1995" i="19"/>
  <c r="N1995" i="19"/>
  <c r="O1995" i="19"/>
  <c r="X1995" i="19"/>
  <c r="G1996" i="19"/>
  <c r="H1996" i="19"/>
  <c r="I1996" i="19"/>
  <c r="J1996" i="19"/>
  <c r="L1996" i="19"/>
  <c r="M1996" i="19"/>
  <c r="N1996" i="19"/>
  <c r="O1996" i="19"/>
  <c r="X1996" i="19"/>
  <c r="G1997" i="19"/>
  <c r="H1997" i="19"/>
  <c r="I1997" i="19"/>
  <c r="J1997" i="19"/>
  <c r="L1997" i="19"/>
  <c r="M1997" i="19"/>
  <c r="N1997" i="19"/>
  <c r="O1997" i="19"/>
  <c r="X1997" i="19"/>
  <c r="G1998" i="19"/>
  <c r="H1998" i="19"/>
  <c r="I1998" i="19"/>
  <c r="J1998" i="19"/>
  <c r="L1998" i="19"/>
  <c r="M1998" i="19"/>
  <c r="N1998" i="19"/>
  <c r="O1998" i="19"/>
  <c r="X1998" i="19"/>
  <c r="G1999" i="19"/>
  <c r="H1999" i="19"/>
  <c r="I1999" i="19"/>
  <c r="J1999" i="19"/>
  <c r="L1999" i="19"/>
  <c r="M1999" i="19"/>
  <c r="N1999" i="19"/>
  <c r="O1999" i="19"/>
  <c r="X1999" i="19"/>
  <c r="G2000" i="19"/>
  <c r="H2000" i="19"/>
  <c r="I2000" i="19"/>
  <c r="J2000" i="19"/>
  <c r="L2000" i="19"/>
  <c r="M2000" i="19"/>
  <c r="N2000" i="19"/>
  <c r="O2000" i="19"/>
  <c r="X2000" i="19"/>
  <c r="G2001" i="19"/>
  <c r="H2001" i="19"/>
  <c r="I2001" i="19"/>
  <c r="J2001" i="19"/>
  <c r="L2001" i="19"/>
  <c r="M2001" i="19"/>
  <c r="N2001" i="19"/>
  <c r="O2001" i="19"/>
  <c r="X2001" i="19"/>
  <c r="G2002" i="19"/>
  <c r="H2002" i="19"/>
  <c r="I2002" i="19"/>
  <c r="J2002" i="19"/>
  <c r="L2002" i="19"/>
  <c r="M2002" i="19"/>
  <c r="N2002" i="19"/>
  <c r="O2002" i="19"/>
  <c r="X2002" i="19"/>
  <c r="G2003" i="19"/>
  <c r="H2003" i="19"/>
  <c r="I2003" i="19"/>
  <c r="J2003" i="19"/>
  <c r="L2003" i="19"/>
  <c r="M2003" i="19"/>
  <c r="N2003" i="19"/>
  <c r="O2003" i="19"/>
  <c r="X2003" i="19"/>
  <c r="G2004" i="19"/>
  <c r="H2004" i="19"/>
  <c r="I2004" i="19"/>
  <c r="J2004" i="19"/>
  <c r="L2004" i="19"/>
  <c r="M2004" i="19"/>
  <c r="N2004" i="19"/>
  <c r="O2004" i="19"/>
  <c r="X2004" i="19"/>
  <c r="G2005" i="19"/>
  <c r="H2005" i="19"/>
  <c r="I2005" i="19"/>
  <c r="J2005" i="19"/>
  <c r="L2005" i="19"/>
  <c r="M2005" i="19"/>
  <c r="N2005" i="19"/>
  <c r="O2005" i="19"/>
  <c r="X2005" i="19"/>
  <c r="G2006" i="19"/>
  <c r="H2006" i="19"/>
  <c r="I2006" i="19"/>
  <c r="J2006" i="19"/>
  <c r="L2006" i="19"/>
  <c r="M2006" i="19"/>
  <c r="N2006" i="19"/>
  <c r="O2006" i="19"/>
  <c r="X2006" i="19"/>
  <c r="G2007" i="19"/>
  <c r="H2007" i="19"/>
  <c r="I2007" i="19"/>
  <c r="J2007" i="19"/>
  <c r="L2007" i="19"/>
  <c r="M2007" i="19"/>
  <c r="N2007" i="19"/>
  <c r="O2007" i="19"/>
  <c r="X2007" i="19"/>
  <c r="G2008" i="19"/>
  <c r="H2008" i="19"/>
  <c r="I2008" i="19"/>
  <c r="J2008" i="19"/>
  <c r="L2008" i="19"/>
  <c r="M2008" i="19"/>
  <c r="N2008" i="19"/>
  <c r="O2008" i="19"/>
  <c r="X2008" i="19"/>
  <c r="G2009" i="19"/>
  <c r="H2009" i="19"/>
  <c r="I2009" i="19"/>
  <c r="J2009" i="19"/>
  <c r="L2009" i="19"/>
  <c r="M2009" i="19"/>
  <c r="N2009" i="19"/>
  <c r="O2009" i="19"/>
  <c r="X2009" i="19"/>
  <c r="G2010" i="19"/>
  <c r="H2010" i="19"/>
  <c r="I2010" i="19"/>
  <c r="J2010" i="19"/>
  <c r="L2010" i="19"/>
  <c r="M2010" i="19"/>
  <c r="N2010" i="19"/>
  <c r="O2010" i="19"/>
  <c r="X2010" i="19"/>
  <c r="G2011" i="19"/>
  <c r="H2011" i="19"/>
  <c r="I2011" i="19"/>
  <c r="J2011" i="19"/>
  <c r="L2011" i="19"/>
  <c r="M2011" i="19"/>
  <c r="N2011" i="19"/>
  <c r="O2011" i="19"/>
  <c r="X2011" i="19"/>
  <c r="G2012" i="19"/>
  <c r="H2012" i="19"/>
  <c r="I2012" i="19"/>
  <c r="J2012" i="19"/>
  <c r="L2012" i="19"/>
  <c r="M2012" i="19"/>
  <c r="N2012" i="19"/>
  <c r="O2012" i="19"/>
  <c r="X2012" i="19"/>
  <c r="G2013" i="19"/>
  <c r="H2013" i="19"/>
  <c r="I2013" i="19"/>
  <c r="J2013" i="19"/>
  <c r="L2013" i="19"/>
  <c r="M2013" i="19"/>
  <c r="N2013" i="19"/>
  <c r="O2013" i="19"/>
  <c r="X2013" i="19"/>
  <c r="G2014" i="19"/>
  <c r="H2014" i="19"/>
  <c r="I2014" i="19"/>
  <c r="J2014" i="19"/>
  <c r="L2014" i="19"/>
  <c r="M2014" i="19"/>
  <c r="N2014" i="19"/>
  <c r="O2014" i="19"/>
  <c r="X2014" i="19"/>
  <c r="G2015" i="19"/>
  <c r="H2015" i="19"/>
  <c r="I2015" i="19"/>
  <c r="J2015" i="19"/>
  <c r="L2015" i="19"/>
  <c r="M2015" i="19"/>
  <c r="N2015" i="19"/>
  <c r="O2015" i="19"/>
  <c r="X2015" i="19"/>
  <c r="G2016" i="19"/>
  <c r="H2016" i="19"/>
  <c r="I2016" i="19"/>
  <c r="J2016" i="19"/>
  <c r="L2016" i="19"/>
  <c r="M2016" i="19"/>
  <c r="N2016" i="19"/>
  <c r="O2016" i="19"/>
  <c r="X2016" i="19"/>
  <c r="G2017" i="19"/>
  <c r="H2017" i="19"/>
  <c r="I2017" i="19"/>
  <c r="J2017" i="19"/>
  <c r="L2017" i="19"/>
  <c r="M2017" i="19"/>
  <c r="N2017" i="19"/>
  <c r="O2017" i="19"/>
  <c r="X2017" i="19"/>
  <c r="G2018" i="19"/>
  <c r="H2018" i="19"/>
  <c r="I2018" i="19"/>
  <c r="J2018" i="19"/>
  <c r="L2018" i="19"/>
  <c r="M2018" i="19"/>
  <c r="N2018" i="19"/>
  <c r="O2018" i="19"/>
  <c r="X2018" i="19"/>
  <c r="G2019" i="19"/>
  <c r="H2019" i="19"/>
  <c r="I2019" i="19"/>
  <c r="J2019" i="19"/>
  <c r="L2019" i="19"/>
  <c r="M2019" i="19"/>
  <c r="N2019" i="19"/>
  <c r="O2019" i="19"/>
  <c r="X2019" i="19"/>
  <c r="G2020" i="19"/>
  <c r="H2020" i="19"/>
  <c r="I2020" i="19"/>
  <c r="J2020" i="19"/>
  <c r="L2020" i="19"/>
  <c r="M2020" i="19"/>
  <c r="N2020" i="19"/>
  <c r="O2020" i="19"/>
  <c r="X2020" i="19"/>
  <c r="G2021" i="19"/>
  <c r="H2021" i="19"/>
  <c r="I2021" i="19"/>
  <c r="J2021" i="19"/>
  <c r="L2021" i="19"/>
  <c r="M2021" i="19"/>
  <c r="N2021" i="19"/>
  <c r="O2021" i="19"/>
  <c r="X2021" i="19"/>
  <c r="G2022" i="19"/>
  <c r="H2022" i="19"/>
  <c r="I2022" i="19"/>
  <c r="J2022" i="19"/>
  <c r="L2022" i="19"/>
  <c r="M2022" i="19"/>
  <c r="N2022" i="19"/>
  <c r="O2022" i="19"/>
  <c r="X2022" i="19"/>
  <c r="G2023" i="19"/>
  <c r="H2023" i="19"/>
  <c r="I2023" i="19"/>
  <c r="J2023" i="19"/>
  <c r="L2023" i="19"/>
  <c r="M2023" i="19"/>
  <c r="N2023" i="19"/>
  <c r="O2023" i="19"/>
  <c r="X2023" i="19"/>
  <c r="G2024" i="19"/>
  <c r="H2024" i="19"/>
  <c r="I2024" i="19"/>
  <c r="J2024" i="19"/>
  <c r="L2024" i="19"/>
  <c r="M2024" i="19"/>
  <c r="N2024" i="19"/>
  <c r="O2024" i="19"/>
  <c r="X2024" i="19"/>
  <c r="G2025" i="19"/>
  <c r="H2025" i="19"/>
  <c r="I2025" i="19"/>
  <c r="J2025" i="19"/>
  <c r="L2025" i="19"/>
  <c r="M2025" i="19"/>
  <c r="N2025" i="19"/>
  <c r="O2025" i="19"/>
  <c r="X2025" i="19"/>
  <c r="G2026" i="19"/>
  <c r="H2026" i="19"/>
  <c r="I2026" i="19"/>
  <c r="J2026" i="19"/>
  <c r="L2026" i="19"/>
  <c r="M2026" i="19"/>
  <c r="N2026" i="19"/>
  <c r="O2026" i="19"/>
  <c r="X2026" i="19"/>
  <c r="G2027" i="19"/>
  <c r="H2027" i="19"/>
  <c r="I2027" i="19"/>
  <c r="J2027" i="19"/>
  <c r="L2027" i="19"/>
  <c r="M2027" i="19"/>
  <c r="N2027" i="19"/>
  <c r="O2027" i="19"/>
  <c r="X2027" i="19"/>
  <c r="G2028" i="19"/>
  <c r="H2028" i="19"/>
  <c r="I2028" i="19"/>
  <c r="J2028" i="19"/>
  <c r="L2028" i="19"/>
  <c r="M2028" i="19"/>
  <c r="N2028" i="19"/>
  <c r="O2028" i="19"/>
  <c r="X2028" i="19"/>
  <c r="G2029" i="19"/>
  <c r="H2029" i="19"/>
  <c r="I2029" i="19"/>
  <c r="J2029" i="19"/>
  <c r="L2029" i="19"/>
  <c r="M2029" i="19"/>
  <c r="N2029" i="19"/>
  <c r="O2029" i="19"/>
  <c r="X2029" i="19"/>
  <c r="G2030" i="19"/>
  <c r="H2030" i="19"/>
  <c r="I2030" i="19"/>
  <c r="J2030" i="19"/>
  <c r="L2030" i="19"/>
  <c r="M2030" i="19"/>
  <c r="N2030" i="19"/>
  <c r="O2030" i="19"/>
  <c r="X2030" i="19"/>
  <c r="G2031" i="19"/>
  <c r="H2031" i="19"/>
  <c r="I2031" i="19"/>
  <c r="J2031" i="19"/>
  <c r="L2031" i="19"/>
  <c r="M2031" i="19"/>
  <c r="N2031" i="19"/>
  <c r="O2031" i="19"/>
  <c r="X2031" i="19"/>
  <c r="G2032" i="19"/>
  <c r="H2032" i="19"/>
  <c r="I2032" i="19"/>
  <c r="J2032" i="19"/>
  <c r="L2032" i="19"/>
  <c r="M2032" i="19"/>
  <c r="N2032" i="19"/>
  <c r="O2032" i="19"/>
  <c r="X2032" i="19"/>
  <c r="G2033" i="19"/>
  <c r="H2033" i="19"/>
  <c r="I2033" i="19"/>
  <c r="J2033" i="19"/>
  <c r="L2033" i="19"/>
  <c r="M2033" i="19"/>
  <c r="N2033" i="19"/>
  <c r="O2033" i="19"/>
  <c r="X2033" i="19"/>
  <c r="G2034" i="19"/>
  <c r="H2034" i="19"/>
  <c r="I2034" i="19"/>
  <c r="J2034" i="19"/>
  <c r="L2034" i="19"/>
  <c r="M2034" i="19"/>
  <c r="N2034" i="19"/>
  <c r="O2034" i="19"/>
  <c r="X2034" i="19"/>
  <c r="G2035" i="19"/>
  <c r="H2035" i="19"/>
  <c r="I2035" i="19"/>
  <c r="J2035" i="19"/>
  <c r="L2035" i="19"/>
  <c r="M2035" i="19"/>
  <c r="N2035" i="19"/>
  <c r="O2035" i="19"/>
  <c r="X2035" i="19"/>
  <c r="G2036" i="19"/>
  <c r="H2036" i="19"/>
  <c r="I2036" i="19"/>
  <c r="J2036" i="19"/>
  <c r="L2036" i="19"/>
  <c r="M2036" i="19"/>
  <c r="N2036" i="19"/>
  <c r="O2036" i="19"/>
  <c r="X2036" i="19"/>
  <c r="G2037" i="19"/>
  <c r="H2037" i="19"/>
  <c r="I2037" i="19"/>
  <c r="J2037" i="19"/>
  <c r="L2037" i="19"/>
  <c r="M2037" i="19"/>
  <c r="N2037" i="19"/>
  <c r="O2037" i="19"/>
  <c r="X2037" i="19"/>
  <c r="G2038" i="19"/>
  <c r="H2038" i="19"/>
  <c r="I2038" i="19"/>
  <c r="J2038" i="19"/>
  <c r="L2038" i="19"/>
  <c r="M2038" i="19"/>
  <c r="N2038" i="19"/>
  <c r="O2038" i="19"/>
  <c r="X2038" i="19"/>
  <c r="G2039" i="19"/>
  <c r="H2039" i="19"/>
  <c r="I2039" i="19"/>
  <c r="J2039" i="19"/>
  <c r="L2039" i="19"/>
  <c r="M2039" i="19"/>
  <c r="N2039" i="19"/>
  <c r="O2039" i="19"/>
  <c r="X2039" i="19"/>
  <c r="G2040" i="19"/>
  <c r="H2040" i="19"/>
  <c r="I2040" i="19"/>
  <c r="J2040" i="19"/>
  <c r="L2040" i="19"/>
  <c r="M2040" i="19"/>
  <c r="N2040" i="19"/>
  <c r="O2040" i="19"/>
  <c r="X2040" i="19"/>
  <c r="G2041" i="19"/>
  <c r="H2041" i="19"/>
  <c r="I2041" i="19"/>
  <c r="J2041" i="19"/>
  <c r="L2041" i="19"/>
  <c r="M2041" i="19"/>
  <c r="N2041" i="19"/>
  <c r="O2041" i="19"/>
  <c r="X2041" i="19"/>
  <c r="G2042" i="19"/>
  <c r="H2042" i="19"/>
  <c r="I2042" i="19"/>
  <c r="J2042" i="19"/>
  <c r="L2042" i="19"/>
  <c r="M2042" i="19"/>
  <c r="N2042" i="19"/>
  <c r="O2042" i="19"/>
  <c r="X2042" i="19"/>
  <c r="G2043" i="19"/>
  <c r="H2043" i="19"/>
  <c r="I2043" i="19"/>
  <c r="J2043" i="19"/>
  <c r="L2043" i="19"/>
  <c r="M2043" i="19"/>
  <c r="N2043" i="19"/>
  <c r="O2043" i="19"/>
  <c r="X2043" i="19"/>
  <c r="G2044" i="19"/>
  <c r="H2044" i="19"/>
  <c r="I2044" i="19"/>
  <c r="J2044" i="19"/>
  <c r="L2044" i="19"/>
  <c r="M2044" i="19"/>
  <c r="N2044" i="19"/>
  <c r="O2044" i="19"/>
  <c r="X2044" i="19"/>
  <c r="G2045" i="19"/>
  <c r="H2045" i="19"/>
  <c r="I2045" i="19"/>
  <c r="J2045" i="19"/>
  <c r="L2045" i="19"/>
  <c r="M2045" i="19"/>
  <c r="N2045" i="19"/>
  <c r="O2045" i="19"/>
  <c r="X2045" i="19"/>
  <c r="G2046" i="19"/>
  <c r="H2046" i="19"/>
  <c r="I2046" i="19"/>
  <c r="J2046" i="19"/>
  <c r="L2046" i="19"/>
  <c r="M2046" i="19"/>
  <c r="N2046" i="19"/>
  <c r="O2046" i="19"/>
  <c r="X2046" i="19"/>
  <c r="G2047" i="19"/>
  <c r="H2047" i="19"/>
  <c r="I2047" i="19"/>
  <c r="J2047" i="19"/>
  <c r="L2047" i="19"/>
  <c r="M2047" i="19"/>
  <c r="N2047" i="19"/>
  <c r="O2047" i="19"/>
  <c r="X2047" i="19"/>
  <c r="G2048" i="19"/>
  <c r="H2048" i="19"/>
  <c r="I2048" i="19"/>
  <c r="J2048" i="19"/>
  <c r="L2048" i="19"/>
  <c r="M2048" i="19"/>
  <c r="N2048" i="19"/>
  <c r="O2048" i="19"/>
  <c r="X2048" i="19"/>
  <c r="G2049" i="19"/>
  <c r="H2049" i="19"/>
  <c r="I2049" i="19"/>
  <c r="J2049" i="19"/>
  <c r="L2049" i="19"/>
  <c r="M2049" i="19"/>
  <c r="N2049" i="19"/>
  <c r="O2049" i="19"/>
  <c r="X2049" i="19"/>
  <c r="G2050" i="19"/>
  <c r="H2050" i="19"/>
  <c r="I2050" i="19"/>
  <c r="J2050" i="19"/>
  <c r="L2050" i="19"/>
  <c r="M2050" i="19"/>
  <c r="N2050" i="19"/>
  <c r="O2050" i="19"/>
  <c r="X2050" i="19"/>
  <c r="G2051" i="19"/>
  <c r="H2051" i="19"/>
  <c r="I2051" i="19"/>
  <c r="J2051" i="19"/>
  <c r="L2051" i="19"/>
  <c r="M2051" i="19"/>
  <c r="N2051" i="19"/>
  <c r="O2051" i="19"/>
  <c r="X2051" i="19"/>
  <c r="G2052" i="19"/>
  <c r="H2052" i="19"/>
  <c r="I2052" i="19"/>
  <c r="J2052" i="19"/>
  <c r="L2052" i="19"/>
  <c r="M2052" i="19"/>
  <c r="N2052" i="19"/>
  <c r="O2052" i="19"/>
  <c r="X2052" i="19"/>
  <c r="G2053" i="19"/>
  <c r="H2053" i="19"/>
  <c r="I2053" i="19"/>
  <c r="J2053" i="19"/>
  <c r="L2053" i="19"/>
  <c r="M2053" i="19"/>
  <c r="N2053" i="19"/>
  <c r="O2053" i="19"/>
  <c r="X2053" i="19"/>
  <c r="G2054" i="19"/>
  <c r="H2054" i="19"/>
  <c r="I2054" i="19"/>
  <c r="J2054" i="19"/>
  <c r="L2054" i="19"/>
  <c r="M2054" i="19"/>
  <c r="N2054" i="19"/>
  <c r="O2054" i="19"/>
  <c r="X2054" i="19"/>
  <c r="G2055" i="19"/>
  <c r="H2055" i="19"/>
  <c r="I2055" i="19"/>
  <c r="J2055" i="19"/>
  <c r="L2055" i="19"/>
  <c r="M2055" i="19"/>
  <c r="N2055" i="19"/>
  <c r="O2055" i="19"/>
  <c r="X2055" i="19"/>
  <c r="G2056" i="19"/>
  <c r="H2056" i="19"/>
  <c r="I2056" i="19"/>
  <c r="J2056" i="19"/>
  <c r="L2056" i="19"/>
  <c r="M2056" i="19"/>
  <c r="N2056" i="19"/>
  <c r="O2056" i="19"/>
  <c r="X2056" i="19"/>
  <c r="G2057" i="19"/>
  <c r="H2057" i="19"/>
  <c r="I2057" i="19"/>
  <c r="J2057" i="19"/>
  <c r="L2057" i="19"/>
  <c r="M2057" i="19"/>
  <c r="N2057" i="19"/>
  <c r="O2057" i="19"/>
  <c r="X2057" i="19"/>
  <c r="G2058" i="19"/>
  <c r="H2058" i="19"/>
  <c r="I2058" i="19"/>
  <c r="J2058" i="19"/>
  <c r="L2058" i="19"/>
  <c r="M2058" i="19"/>
  <c r="N2058" i="19"/>
  <c r="O2058" i="19"/>
  <c r="X2058" i="19"/>
  <c r="G2059" i="19"/>
  <c r="H2059" i="19"/>
  <c r="I2059" i="19"/>
  <c r="J2059" i="19"/>
  <c r="L2059" i="19"/>
  <c r="M2059" i="19"/>
  <c r="N2059" i="19"/>
  <c r="O2059" i="19"/>
  <c r="X2059" i="19"/>
  <c r="G2060" i="19"/>
  <c r="H2060" i="19"/>
  <c r="I2060" i="19"/>
  <c r="J2060" i="19"/>
  <c r="L2060" i="19"/>
  <c r="M2060" i="19"/>
  <c r="N2060" i="19"/>
  <c r="O2060" i="19"/>
  <c r="X2060" i="19"/>
  <c r="G2061" i="19"/>
  <c r="H2061" i="19"/>
  <c r="I2061" i="19"/>
  <c r="J2061" i="19"/>
  <c r="L2061" i="19"/>
  <c r="M2061" i="19"/>
  <c r="N2061" i="19"/>
  <c r="O2061" i="19"/>
  <c r="X2061" i="19"/>
  <c r="G2062" i="19"/>
  <c r="H2062" i="19"/>
  <c r="I2062" i="19"/>
  <c r="J2062" i="19"/>
  <c r="L2062" i="19"/>
  <c r="M2062" i="19"/>
  <c r="N2062" i="19"/>
  <c r="O2062" i="19"/>
  <c r="X2062" i="19"/>
  <c r="G2063" i="19"/>
  <c r="H2063" i="19"/>
  <c r="I2063" i="19"/>
  <c r="J2063" i="19"/>
  <c r="L2063" i="19"/>
  <c r="M2063" i="19"/>
  <c r="N2063" i="19"/>
  <c r="O2063" i="19"/>
  <c r="X2063" i="19"/>
  <c r="G2064" i="19"/>
  <c r="H2064" i="19"/>
  <c r="I2064" i="19"/>
  <c r="J2064" i="19"/>
  <c r="L2064" i="19"/>
  <c r="M2064" i="19"/>
  <c r="N2064" i="19"/>
  <c r="O2064" i="19"/>
  <c r="X2064" i="19"/>
  <c r="G2065" i="19"/>
  <c r="H2065" i="19"/>
  <c r="I2065" i="19"/>
  <c r="J2065" i="19"/>
  <c r="L2065" i="19"/>
  <c r="M2065" i="19"/>
  <c r="N2065" i="19"/>
  <c r="O2065" i="19"/>
  <c r="X2065" i="19"/>
  <c r="G2066" i="19"/>
  <c r="H2066" i="19"/>
  <c r="I2066" i="19"/>
  <c r="J2066" i="19"/>
  <c r="L2066" i="19"/>
  <c r="M2066" i="19"/>
  <c r="N2066" i="19"/>
  <c r="O2066" i="19"/>
  <c r="X2066" i="19"/>
  <c r="G2067" i="19"/>
  <c r="H2067" i="19"/>
  <c r="I2067" i="19"/>
  <c r="J2067" i="19"/>
  <c r="L2067" i="19"/>
  <c r="M2067" i="19"/>
  <c r="N2067" i="19"/>
  <c r="O2067" i="19"/>
  <c r="X2067" i="19"/>
  <c r="G2068" i="19"/>
  <c r="H2068" i="19"/>
  <c r="I2068" i="19"/>
  <c r="J2068" i="19"/>
  <c r="L2068" i="19"/>
  <c r="M2068" i="19"/>
  <c r="N2068" i="19"/>
  <c r="O2068" i="19"/>
  <c r="X2068" i="19"/>
  <c r="G2069" i="19"/>
  <c r="H2069" i="19"/>
  <c r="I2069" i="19"/>
  <c r="J2069" i="19"/>
  <c r="L2069" i="19"/>
  <c r="M2069" i="19"/>
  <c r="N2069" i="19"/>
  <c r="O2069" i="19"/>
  <c r="X2069" i="19"/>
  <c r="G2070" i="19"/>
  <c r="H2070" i="19"/>
  <c r="I2070" i="19"/>
  <c r="J2070" i="19"/>
  <c r="L2070" i="19"/>
  <c r="M2070" i="19"/>
  <c r="N2070" i="19"/>
  <c r="O2070" i="19"/>
  <c r="X2070" i="19"/>
  <c r="G2071" i="19"/>
  <c r="H2071" i="19"/>
  <c r="I2071" i="19"/>
  <c r="J2071" i="19"/>
  <c r="L2071" i="19"/>
  <c r="M2071" i="19"/>
  <c r="N2071" i="19"/>
  <c r="O2071" i="19"/>
  <c r="X2071" i="19"/>
  <c r="G2072" i="19"/>
  <c r="H2072" i="19"/>
  <c r="I2072" i="19"/>
  <c r="J2072" i="19"/>
  <c r="L2072" i="19"/>
  <c r="M2072" i="19"/>
  <c r="N2072" i="19"/>
  <c r="O2072" i="19"/>
  <c r="X2072" i="19"/>
  <c r="G2073" i="19"/>
  <c r="H2073" i="19"/>
  <c r="I2073" i="19"/>
  <c r="J2073" i="19"/>
  <c r="L2073" i="19"/>
  <c r="M2073" i="19"/>
  <c r="N2073" i="19"/>
  <c r="O2073" i="19"/>
  <c r="X2073" i="19"/>
  <c r="G2074" i="19"/>
  <c r="H2074" i="19"/>
  <c r="I2074" i="19"/>
  <c r="J2074" i="19"/>
  <c r="L2074" i="19"/>
  <c r="M2074" i="19"/>
  <c r="N2074" i="19"/>
  <c r="O2074" i="19"/>
  <c r="X2074" i="19"/>
  <c r="G2075" i="19"/>
  <c r="H2075" i="19"/>
  <c r="I2075" i="19"/>
  <c r="J2075" i="19"/>
  <c r="L2075" i="19"/>
  <c r="M2075" i="19"/>
  <c r="N2075" i="19"/>
  <c r="O2075" i="19"/>
  <c r="X2075" i="19"/>
  <c r="G2076" i="19"/>
  <c r="H2076" i="19"/>
  <c r="I2076" i="19"/>
  <c r="J2076" i="19"/>
  <c r="L2076" i="19"/>
  <c r="M2076" i="19"/>
  <c r="N2076" i="19"/>
  <c r="O2076" i="19"/>
  <c r="X2076" i="19"/>
  <c r="G2077" i="19"/>
  <c r="H2077" i="19"/>
  <c r="I2077" i="19"/>
  <c r="J2077" i="19"/>
  <c r="L2077" i="19"/>
  <c r="M2077" i="19"/>
  <c r="N2077" i="19"/>
  <c r="O2077" i="19"/>
  <c r="X2077" i="19"/>
  <c r="G2078" i="19"/>
  <c r="H2078" i="19"/>
  <c r="I2078" i="19"/>
  <c r="J2078" i="19"/>
  <c r="L2078" i="19"/>
  <c r="M2078" i="19"/>
  <c r="N2078" i="19"/>
  <c r="O2078" i="19"/>
  <c r="X2078" i="19"/>
  <c r="G2079" i="19"/>
  <c r="H2079" i="19"/>
  <c r="I2079" i="19"/>
  <c r="J2079" i="19"/>
  <c r="L2079" i="19"/>
  <c r="M2079" i="19"/>
  <c r="N2079" i="19"/>
  <c r="O2079" i="19"/>
  <c r="X2079" i="19"/>
  <c r="G2080" i="19"/>
  <c r="H2080" i="19"/>
  <c r="I2080" i="19"/>
  <c r="J2080" i="19"/>
  <c r="L2080" i="19"/>
  <c r="M2080" i="19"/>
  <c r="N2080" i="19"/>
  <c r="O2080" i="19"/>
  <c r="X2080" i="19"/>
  <c r="G2081" i="19"/>
  <c r="H2081" i="19"/>
  <c r="I2081" i="19"/>
  <c r="J2081" i="19"/>
  <c r="L2081" i="19"/>
  <c r="M2081" i="19"/>
  <c r="N2081" i="19"/>
  <c r="O2081" i="19"/>
  <c r="X2081" i="19"/>
  <c r="G2082" i="19"/>
  <c r="H2082" i="19"/>
  <c r="I2082" i="19"/>
  <c r="J2082" i="19"/>
  <c r="L2082" i="19"/>
  <c r="M2082" i="19"/>
  <c r="N2082" i="19"/>
  <c r="O2082" i="19"/>
  <c r="X2082" i="19"/>
  <c r="G2083" i="19"/>
  <c r="H2083" i="19"/>
  <c r="I2083" i="19"/>
  <c r="J2083" i="19"/>
  <c r="L2083" i="19"/>
  <c r="M2083" i="19"/>
  <c r="N2083" i="19"/>
  <c r="O2083" i="19"/>
  <c r="X2083" i="19"/>
  <c r="G2084" i="19"/>
  <c r="H2084" i="19"/>
  <c r="I2084" i="19"/>
  <c r="J2084" i="19"/>
  <c r="L2084" i="19"/>
  <c r="M2084" i="19"/>
  <c r="N2084" i="19"/>
  <c r="O2084" i="19"/>
  <c r="X2084" i="19"/>
  <c r="G2085" i="19"/>
  <c r="H2085" i="19"/>
  <c r="I2085" i="19"/>
  <c r="J2085" i="19"/>
  <c r="L2085" i="19"/>
  <c r="M2085" i="19"/>
  <c r="N2085" i="19"/>
  <c r="O2085" i="19"/>
  <c r="X2085" i="19"/>
  <c r="G2086" i="19"/>
  <c r="H2086" i="19"/>
  <c r="I2086" i="19"/>
  <c r="J2086" i="19"/>
  <c r="L2086" i="19"/>
  <c r="M2086" i="19"/>
  <c r="N2086" i="19"/>
  <c r="O2086" i="19"/>
  <c r="X2086" i="19"/>
  <c r="G2087" i="19"/>
  <c r="H2087" i="19"/>
  <c r="I2087" i="19"/>
  <c r="J2087" i="19"/>
  <c r="L2087" i="19"/>
  <c r="M2087" i="19"/>
  <c r="N2087" i="19"/>
  <c r="O2087" i="19"/>
  <c r="X2087" i="19"/>
  <c r="G2088" i="19"/>
  <c r="H2088" i="19"/>
  <c r="I2088" i="19"/>
  <c r="J2088" i="19"/>
  <c r="L2088" i="19"/>
  <c r="M2088" i="19"/>
  <c r="N2088" i="19"/>
  <c r="O2088" i="19"/>
  <c r="X2088" i="19"/>
  <c r="G2089" i="19"/>
  <c r="H2089" i="19"/>
  <c r="I2089" i="19"/>
  <c r="J2089" i="19"/>
  <c r="L2089" i="19"/>
  <c r="M2089" i="19"/>
  <c r="N2089" i="19"/>
  <c r="O2089" i="19"/>
  <c r="X2089" i="19"/>
  <c r="G2090" i="19"/>
  <c r="H2090" i="19"/>
  <c r="I2090" i="19"/>
  <c r="J2090" i="19"/>
  <c r="L2090" i="19"/>
  <c r="M2090" i="19"/>
  <c r="N2090" i="19"/>
  <c r="O2090" i="19"/>
  <c r="X2090" i="19"/>
  <c r="G2091" i="19"/>
  <c r="H2091" i="19"/>
  <c r="I2091" i="19"/>
  <c r="J2091" i="19"/>
  <c r="L2091" i="19"/>
  <c r="M2091" i="19"/>
  <c r="N2091" i="19"/>
  <c r="O2091" i="19"/>
  <c r="X2091" i="19"/>
  <c r="G2092" i="19"/>
  <c r="H2092" i="19"/>
  <c r="I2092" i="19"/>
  <c r="J2092" i="19"/>
  <c r="L2092" i="19"/>
  <c r="M2092" i="19"/>
  <c r="N2092" i="19"/>
  <c r="O2092" i="19"/>
  <c r="X2092" i="19"/>
  <c r="G2093" i="19"/>
  <c r="H2093" i="19"/>
  <c r="I2093" i="19"/>
  <c r="J2093" i="19"/>
  <c r="L2093" i="19"/>
  <c r="M2093" i="19"/>
  <c r="N2093" i="19"/>
  <c r="O2093" i="19"/>
  <c r="X2093" i="19"/>
  <c r="G2094" i="19"/>
  <c r="H2094" i="19"/>
  <c r="I2094" i="19"/>
  <c r="J2094" i="19"/>
  <c r="L2094" i="19"/>
  <c r="M2094" i="19"/>
  <c r="N2094" i="19"/>
  <c r="O2094" i="19"/>
  <c r="X2094" i="19"/>
  <c r="G2095" i="19"/>
  <c r="H2095" i="19"/>
  <c r="I2095" i="19"/>
  <c r="J2095" i="19"/>
  <c r="L2095" i="19"/>
  <c r="M2095" i="19"/>
  <c r="N2095" i="19"/>
  <c r="O2095" i="19"/>
  <c r="X2095" i="19"/>
  <c r="G2096" i="19"/>
  <c r="H2096" i="19"/>
  <c r="I2096" i="19"/>
  <c r="J2096" i="19"/>
  <c r="L2096" i="19"/>
  <c r="M2096" i="19"/>
  <c r="N2096" i="19"/>
  <c r="O2096" i="19"/>
  <c r="X2096" i="19"/>
  <c r="G2097" i="19"/>
  <c r="H2097" i="19"/>
  <c r="I2097" i="19"/>
  <c r="J2097" i="19"/>
  <c r="L2097" i="19"/>
  <c r="M2097" i="19"/>
  <c r="N2097" i="19"/>
  <c r="O2097" i="19"/>
  <c r="X2097" i="19"/>
  <c r="G2098" i="19"/>
  <c r="H2098" i="19"/>
  <c r="I2098" i="19"/>
  <c r="J2098" i="19"/>
  <c r="L2098" i="19"/>
  <c r="M2098" i="19"/>
  <c r="N2098" i="19"/>
  <c r="O2098" i="19"/>
  <c r="X2098" i="19"/>
  <c r="G2099" i="19"/>
  <c r="H2099" i="19"/>
  <c r="I2099" i="19"/>
  <c r="J2099" i="19"/>
  <c r="L2099" i="19"/>
  <c r="M2099" i="19"/>
  <c r="N2099" i="19"/>
  <c r="O2099" i="19"/>
  <c r="X2099" i="19"/>
  <c r="G2100" i="19"/>
  <c r="H2100" i="19"/>
  <c r="I2100" i="19"/>
  <c r="J2100" i="19"/>
  <c r="L2100" i="19"/>
  <c r="M2100" i="19"/>
  <c r="N2100" i="19"/>
  <c r="O2100" i="19"/>
  <c r="X2100" i="19"/>
  <c r="G2101" i="19"/>
  <c r="H2101" i="19"/>
  <c r="I2101" i="19"/>
  <c r="J2101" i="19"/>
  <c r="L2101" i="19"/>
  <c r="M2101" i="19"/>
  <c r="N2101" i="19"/>
  <c r="O2101" i="19"/>
  <c r="X2101" i="19"/>
  <c r="G2102" i="19"/>
  <c r="H2102" i="19"/>
  <c r="I2102" i="19"/>
  <c r="J2102" i="19"/>
  <c r="L2102" i="19"/>
  <c r="M2102" i="19"/>
  <c r="N2102" i="19"/>
  <c r="O2102" i="19"/>
  <c r="X2102" i="19"/>
  <c r="G2103" i="19"/>
  <c r="H2103" i="19"/>
  <c r="I2103" i="19"/>
  <c r="J2103" i="19"/>
  <c r="L2103" i="19"/>
  <c r="M2103" i="19"/>
  <c r="N2103" i="19"/>
  <c r="O2103" i="19"/>
  <c r="X2103" i="19"/>
  <c r="G2104" i="19"/>
  <c r="H2104" i="19"/>
  <c r="I2104" i="19"/>
  <c r="J2104" i="19"/>
  <c r="L2104" i="19"/>
  <c r="M2104" i="19"/>
  <c r="N2104" i="19"/>
  <c r="O2104" i="19"/>
  <c r="X2104" i="19"/>
  <c r="G2105" i="19"/>
  <c r="H2105" i="19"/>
  <c r="I2105" i="19"/>
  <c r="J2105" i="19"/>
  <c r="L2105" i="19"/>
  <c r="M2105" i="19"/>
  <c r="N2105" i="19"/>
  <c r="O2105" i="19"/>
  <c r="X2105" i="19"/>
  <c r="G2106" i="19"/>
  <c r="H2106" i="19"/>
  <c r="I2106" i="19"/>
  <c r="J2106" i="19"/>
  <c r="L2106" i="19"/>
  <c r="M2106" i="19"/>
  <c r="N2106" i="19"/>
  <c r="O2106" i="19"/>
  <c r="X2106" i="19"/>
  <c r="G2107" i="19"/>
  <c r="H2107" i="19"/>
  <c r="I2107" i="19"/>
  <c r="J2107" i="19"/>
  <c r="L2107" i="19"/>
  <c r="M2107" i="19"/>
  <c r="N2107" i="19"/>
  <c r="O2107" i="19"/>
  <c r="X2107" i="19"/>
  <c r="G2108" i="19"/>
  <c r="H2108" i="19"/>
  <c r="I2108" i="19"/>
  <c r="J2108" i="19"/>
  <c r="L2108" i="19"/>
  <c r="M2108" i="19"/>
  <c r="N2108" i="19"/>
  <c r="O2108" i="19"/>
  <c r="X2108" i="19"/>
  <c r="G2109" i="19"/>
  <c r="H2109" i="19"/>
  <c r="I2109" i="19"/>
  <c r="J2109" i="19"/>
  <c r="L2109" i="19"/>
  <c r="M2109" i="19"/>
  <c r="N2109" i="19"/>
  <c r="O2109" i="19"/>
  <c r="X2109" i="19"/>
  <c r="G2110" i="19"/>
  <c r="H2110" i="19"/>
  <c r="I2110" i="19"/>
  <c r="J2110" i="19"/>
  <c r="L2110" i="19"/>
  <c r="M2110" i="19"/>
  <c r="N2110" i="19"/>
  <c r="O2110" i="19"/>
  <c r="X2110" i="19"/>
  <c r="G2111" i="19"/>
  <c r="H2111" i="19"/>
  <c r="I2111" i="19"/>
  <c r="J2111" i="19"/>
  <c r="L2111" i="19"/>
  <c r="M2111" i="19"/>
  <c r="N2111" i="19"/>
  <c r="O2111" i="19"/>
  <c r="X2111" i="19"/>
  <c r="G2112" i="19"/>
  <c r="H2112" i="19"/>
  <c r="I2112" i="19"/>
  <c r="J2112" i="19"/>
  <c r="L2112" i="19"/>
  <c r="M2112" i="19"/>
  <c r="N2112" i="19"/>
  <c r="O2112" i="19"/>
  <c r="X2112" i="19"/>
  <c r="G2113" i="19"/>
  <c r="H2113" i="19"/>
  <c r="I2113" i="19"/>
  <c r="J2113" i="19"/>
  <c r="L2113" i="19"/>
  <c r="M2113" i="19"/>
  <c r="N2113" i="19"/>
  <c r="O2113" i="19"/>
  <c r="X2113" i="19"/>
  <c r="G2114" i="19"/>
  <c r="H2114" i="19"/>
  <c r="I2114" i="19"/>
  <c r="J2114" i="19"/>
  <c r="L2114" i="19"/>
  <c r="M2114" i="19"/>
  <c r="N2114" i="19"/>
  <c r="O2114" i="19"/>
  <c r="X2114" i="19"/>
  <c r="G2115" i="19"/>
  <c r="H2115" i="19"/>
  <c r="I2115" i="19"/>
  <c r="J2115" i="19"/>
  <c r="L2115" i="19"/>
  <c r="M2115" i="19"/>
  <c r="N2115" i="19"/>
  <c r="O2115" i="19"/>
  <c r="X2115" i="19"/>
  <c r="G2116" i="19"/>
  <c r="H2116" i="19"/>
  <c r="I2116" i="19"/>
  <c r="J2116" i="19"/>
  <c r="L2116" i="19"/>
  <c r="M2116" i="19"/>
  <c r="N2116" i="19"/>
  <c r="O2116" i="19"/>
  <c r="X2116" i="19"/>
  <c r="G2117" i="19"/>
  <c r="H2117" i="19"/>
  <c r="I2117" i="19"/>
  <c r="J2117" i="19"/>
  <c r="L2117" i="19"/>
  <c r="M2117" i="19"/>
  <c r="N2117" i="19"/>
  <c r="O2117" i="19"/>
  <c r="X2117" i="19"/>
  <c r="G2118" i="19"/>
  <c r="H2118" i="19"/>
  <c r="I2118" i="19"/>
  <c r="J2118" i="19"/>
  <c r="L2118" i="19"/>
  <c r="M2118" i="19"/>
  <c r="N2118" i="19"/>
  <c r="O2118" i="19"/>
  <c r="X2118" i="19"/>
  <c r="G2119" i="19"/>
  <c r="H2119" i="19"/>
  <c r="I2119" i="19"/>
  <c r="J2119" i="19"/>
  <c r="L2119" i="19"/>
  <c r="M2119" i="19"/>
  <c r="N2119" i="19"/>
  <c r="O2119" i="19"/>
  <c r="X2119" i="19"/>
  <c r="G2120" i="19"/>
  <c r="H2120" i="19"/>
  <c r="I2120" i="19"/>
  <c r="J2120" i="19"/>
  <c r="L2120" i="19"/>
  <c r="M2120" i="19"/>
  <c r="N2120" i="19"/>
  <c r="O2120" i="19"/>
  <c r="X2120" i="19"/>
  <c r="G2121" i="19"/>
  <c r="H2121" i="19"/>
  <c r="I2121" i="19"/>
  <c r="J2121" i="19"/>
  <c r="L2121" i="19"/>
  <c r="M2121" i="19"/>
  <c r="N2121" i="19"/>
  <c r="O2121" i="19"/>
  <c r="X2121" i="19"/>
  <c r="G2122" i="19"/>
  <c r="H2122" i="19"/>
  <c r="I2122" i="19"/>
  <c r="J2122" i="19"/>
  <c r="L2122" i="19"/>
  <c r="M2122" i="19"/>
  <c r="N2122" i="19"/>
  <c r="O2122" i="19"/>
  <c r="X2122" i="19"/>
  <c r="G2123" i="19"/>
  <c r="H2123" i="19"/>
  <c r="I2123" i="19"/>
  <c r="J2123" i="19"/>
  <c r="L2123" i="19"/>
  <c r="M2123" i="19"/>
  <c r="N2123" i="19"/>
  <c r="O2123" i="19"/>
  <c r="X2123" i="19"/>
  <c r="G2124" i="19"/>
  <c r="H2124" i="19"/>
  <c r="I2124" i="19"/>
  <c r="J2124" i="19"/>
  <c r="L2124" i="19"/>
  <c r="M2124" i="19"/>
  <c r="N2124" i="19"/>
  <c r="O2124" i="19"/>
  <c r="X2124" i="19"/>
  <c r="G2125" i="19"/>
  <c r="H2125" i="19"/>
  <c r="I2125" i="19"/>
  <c r="J2125" i="19"/>
  <c r="L2125" i="19"/>
  <c r="M2125" i="19"/>
  <c r="N2125" i="19"/>
  <c r="O2125" i="19"/>
  <c r="X2125" i="19"/>
  <c r="G2126" i="19"/>
  <c r="H2126" i="19"/>
  <c r="I2126" i="19"/>
  <c r="J2126" i="19"/>
  <c r="L2126" i="19"/>
  <c r="M2126" i="19"/>
  <c r="N2126" i="19"/>
  <c r="O2126" i="19"/>
  <c r="X2126" i="19"/>
  <c r="G2127" i="19"/>
  <c r="H2127" i="19"/>
  <c r="I2127" i="19"/>
  <c r="J2127" i="19"/>
  <c r="L2127" i="19"/>
  <c r="M2127" i="19"/>
  <c r="N2127" i="19"/>
  <c r="O2127" i="19"/>
  <c r="X2127" i="19"/>
  <c r="G2128" i="19"/>
  <c r="H2128" i="19"/>
  <c r="I2128" i="19"/>
  <c r="J2128" i="19"/>
  <c r="L2128" i="19"/>
  <c r="M2128" i="19"/>
  <c r="N2128" i="19"/>
  <c r="O2128" i="19"/>
  <c r="X2128" i="19"/>
  <c r="G2129" i="19"/>
  <c r="H2129" i="19"/>
  <c r="I2129" i="19"/>
  <c r="J2129" i="19"/>
  <c r="L2129" i="19"/>
  <c r="M2129" i="19"/>
  <c r="N2129" i="19"/>
  <c r="O2129" i="19"/>
  <c r="X2129" i="19"/>
  <c r="G2130" i="19"/>
  <c r="H2130" i="19"/>
  <c r="I2130" i="19"/>
  <c r="J2130" i="19"/>
  <c r="L2130" i="19"/>
  <c r="M2130" i="19"/>
  <c r="N2130" i="19"/>
  <c r="O2130" i="19"/>
  <c r="X2130" i="19"/>
  <c r="G2131" i="19"/>
  <c r="H2131" i="19"/>
  <c r="I2131" i="19"/>
  <c r="J2131" i="19"/>
  <c r="L2131" i="19"/>
  <c r="M2131" i="19"/>
  <c r="N2131" i="19"/>
  <c r="O2131" i="19"/>
  <c r="X2131" i="19"/>
  <c r="G2132" i="19"/>
  <c r="H2132" i="19"/>
  <c r="I2132" i="19"/>
  <c r="J2132" i="19"/>
  <c r="L2132" i="19"/>
  <c r="M2132" i="19"/>
  <c r="N2132" i="19"/>
  <c r="O2132" i="19"/>
  <c r="X2132" i="19"/>
  <c r="G2133" i="19"/>
  <c r="H2133" i="19"/>
  <c r="I2133" i="19"/>
  <c r="J2133" i="19"/>
  <c r="L2133" i="19"/>
  <c r="M2133" i="19"/>
  <c r="N2133" i="19"/>
  <c r="O2133" i="19"/>
  <c r="X2133" i="19"/>
  <c r="G2134" i="19"/>
  <c r="H2134" i="19"/>
  <c r="I2134" i="19"/>
  <c r="J2134" i="19"/>
  <c r="L2134" i="19"/>
  <c r="M2134" i="19"/>
  <c r="N2134" i="19"/>
  <c r="O2134" i="19"/>
  <c r="X2134" i="19"/>
  <c r="G2135" i="19"/>
  <c r="H2135" i="19"/>
  <c r="I2135" i="19"/>
  <c r="J2135" i="19"/>
  <c r="L2135" i="19"/>
  <c r="M2135" i="19"/>
  <c r="N2135" i="19"/>
  <c r="O2135" i="19"/>
  <c r="X2135" i="19"/>
  <c r="G2136" i="19"/>
  <c r="H2136" i="19"/>
  <c r="I2136" i="19"/>
  <c r="J2136" i="19"/>
  <c r="L2136" i="19"/>
  <c r="M2136" i="19"/>
  <c r="N2136" i="19"/>
  <c r="O2136" i="19"/>
  <c r="X2136" i="19"/>
  <c r="G2137" i="19"/>
  <c r="H2137" i="19"/>
  <c r="I2137" i="19"/>
  <c r="J2137" i="19"/>
  <c r="L2137" i="19"/>
  <c r="M2137" i="19"/>
  <c r="N2137" i="19"/>
  <c r="O2137" i="19"/>
  <c r="X2137" i="19"/>
  <c r="G2138" i="19"/>
  <c r="H2138" i="19"/>
  <c r="I2138" i="19"/>
  <c r="J2138" i="19"/>
  <c r="L2138" i="19"/>
  <c r="M2138" i="19"/>
  <c r="N2138" i="19"/>
  <c r="O2138" i="19"/>
  <c r="X2138" i="19"/>
  <c r="G2139" i="19"/>
  <c r="H2139" i="19"/>
  <c r="I2139" i="19"/>
  <c r="J2139" i="19"/>
  <c r="L2139" i="19"/>
  <c r="M2139" i="19"/>
  <c r="N2139" i="19"/>
  <c r="O2139" i="19"/>
  <c r="X2139" i="19"/>
  <c r="G2140" i="19"/>
  <c r="H2140" i="19"/>
  <c r="I2140" i="19"/>
  <c r="J2140" i="19"/>
  <c r="L2140" i="19"/>
  <c r="M2140" i="19"/>
  <c r="N2140" i="19"/>
  <c r="O2140" i="19"/>
  <c r="X2140" i="19"/>
  <c r="G2141" i="19"/>
  <c r="H2141" i="19"/>
  <c r="I2141" i="19"/>
  <c r="J2141" i="19"/>
  <c r="L2141" i="19"/>
  <c r="M2141" i="19"/>
  <c r="N2141" i="19"/>
  <c r="O2141" i="19"/>
  <c r="X2141" i="19"/>
  <c r="G2142" i="19"/>
  <c r="H2142" i="19"/>
  <c r="I2142" i="19"/>
  <c r="J2142" i="19"/>
  <c r="L2142" i="19"/>
  <c r="M2142" i="19"/>
  <c r="N2142" i="19"/>
  <c r="O2142" i="19"/>
  <c r="X2142" i="19"/>
  <c r="G2143" i="19"/>
  <c r="H2143" i="19"/>
  <c r="I2143" i="19"/>
  <c r="J2143" i="19"/>
  <c r="L2143" i="19"/>
  <c r="M2143" i="19"/>
  <c r="N2143" i="19"/>
  <c r="O2143" i="19"/>
  <c r="X2143" i="19"/>
  <c r="G2144" i="19"/>
  <c r="H2144" i="19"/>
  <c r="I2144" i="19"/>
  <c r="J2144" i="19"/>
  <c r="L2144" i="19"/>
  <c r="M2144" i="19"/>
  <c r="N2144" i="19"/>
  <c r="O2144" i="19"/>
  <c r="X2144" i="19"/>
  <c r="G2145" i="19"/>
  <c r="H2145" i="19"/>
  <c r="I2145" i="19"/>
  <c r="J2145" i="19"/>
  <c r="L2145" i="19"/>
  <c r="M2145" i="19"/>
  <c r="N2145" i="19"/>
  <c r="O2145" i="19"/>
  <c r="X2145" i="19"/>
  <c r="G2146" i="19"/>
  <c r="H2146" i="19"/>
  <c r="I2146" i="19"/>
  <c r="J2146" i="19"/>
  <c r="L2146" i="19"/>
  <c r="M2146" i="19"/>
  <c r="N2146" i="19"/>
  <c r="O2146" i="19"/>
  <c r="X2146" i="19"/>
  <c r="G2147" i="19"/>
  <c r="H2147" i="19"/>
  <c r="I2147" i="19"/>
  <c r="J2147" i="19"/>
  <c r="L2147" i="19"/>
  <c r="M2147" i="19"/>
  <c r="N2147" i="19"/>
  <c r="O2147" i="19"/>
  <c r="X2147" i="19"/>
  <c r="G2148" i="19"/>
  <c r="H2148" i="19"/>
  <c r="I2148" i="19"/>
  <c r="J2148" i="19"/>
  <c r="L2148" i="19"/>
  <c r="M2148" i="19"/>
  <c r="N2148" i="19"/>
  <c r="O2148" i="19"/>
  <c r="X2148" i="19"/>
  <c r="G2149" i="19"/>
  <c r="H2149" i="19"/>
  <c r="I2149" i="19"/>
  <c r="J2149" i="19"/>
  <c r="L2149" i="19"/>
  <c r="M2149" i="19"/>
  <c r="N2149" i="19"/>
  <c r="O2149" i="19"/>
  <c r="X2149" i="19"/>
  <c r="G2150" i="19"/>
  <c r="H2150" i="19"/>
  <c r="I2150" i="19"/>
  <c r="J2150" i="19"/>
  <c r="L2150" i="19"/>
  <c r="M2150" i="19"/>
  <c r="N2150" i="19"/>
  <c r="O2150" i="19"/>
  <c r="X2150" i="19"/>
  <c r="G2151" i="19"/>
  <c r="H2151" i="19"/>
  <c r="I2151" i="19"/>
  <c r="J2151" i="19"/>
  <c r="L2151" i="19"/>
  <c r="M2151" i="19"/>
  <c r="N2151" i="19"/>
  <c r="O2151" i="19"/>
  <c r="X2151" i="19"/>
  <c r="G2152" i="19"/>
  <c r="H2152" i="19"/>
  <c r="I2152" i="19"/>
  <c r="J2152" i="19"/>
  <c r="L2152" i="19"/>
  <c r="M2152" i="19"/>
  <c r="N2152" i="19"/>
  <c r="O2152" i="19"/>
  <c r="X2152" i="19"/>
  <c r="G2153" i="19"/>
  <c r="H2153" i="19"/>
  <c r="I2153" i="19"/>
  <c r="J2153" i="19"/>
  <c r="L2153" i="19"/>
  <c r="M2153" i="19"/>
  <c r="N2153" i="19"/>
  <c r="O2153" i="19"/>
  <c r="X2153" i="19"/>
  <c r="G2154" i="19"/>
  <c r="H2154" i="19"/>
  <c r="I2154" i="19"/>
  <c r="J2154" i="19"/>
  <c r="L2154" i="19"/>
  <c r="M2154" i="19"/>
  <c r="N2154" i="19"/>
  <c r="O2154" i="19"/>
  <c r="X2154" i="19"/>
  <c r="G2155" i="19"/>
  <c r="H2155" i="19"/>
  <c r="I2155" i="19"/>
  <c r="J2155" i="19"/>
  <c r="L2155" i="19"/>
  <c r="M2155" i="19"/>
  <c r="N2155" i="19"/>
  <c r="O2155" i="19"/>
  <c r="X2155" i="19"/>
  <c r="G2156" i="19"/>
  <c r="H2156" i="19"/>
  <c r="I2156" i="19"/>
  <c r="J2156" i="19"/>
  <c r="L2156" i="19"/>
  <c r="M2156" i="19"/>
  <c r="N2156" i="19"/>
  <c r="O2156" i="19"/>
  <c r="X2156" i="19"/>
  <c r="G2157" i="19"/>
  <c r="H2157" i="19"/>
  <c r="I2157" i="19"/>
  <c r="J2157" i="19"/>
  <c r="L2157" i="19"/>
  <c r="M2157" i="19"/>
  <c r="N2157" i="19"/>
  <c r="O2157" i="19"/>
  <c r="X2157" i="19"/>
  <c r="G2158" i="19"/>
  <c r="H2158" i="19"/>
  <c r="I2158" i="19"/>
  <c r="J2158" i="19"/>
  <c r="L2158" i="19"/>
  <c r="M2158" i="19"/>
  <c r="N2158" i="19"/>
  <c r="O2158" i="19"/>
  <c r="X2158" i="19"/>
  <c r="G2159" i="19"/>
  <c r="H2159" i="19"/>
  <c r="I2159" i="19"/>
  <c r="J2159" i="19"/>
  <c r="L2159" i="19"/>
  <c r="M2159" i="19"/>
  <c r="N2159" i="19"/>
  <c r="O2159" i="19"/>
  <c r="X2159" i="19"/>
  <c r="G2160" i="19"/>
  <c r="H2160" i="19"/>
  <c r="I2160" i="19"/>
  <c r="J2160" i="19"/>
  <c r="L2160" i="19"/>
  <c r="M2160" i="19"/>
  <c r="N2160" i="19"/>
  <c r="O2160" i="19"/>
  <c r="X2160" i="19"/>
  <c r="G2161" i="19"/>
  <c r="H2161" i="19"/>
  <c r="I2161" i="19"/>
  <c r="J2161" i="19"/>
  <c r="L2161" i="19"/>
  <c r="M2161" i="19"/>
  <c r="N2161" i="19"/>
  <c r="O2161" i="19"/>
  <c r="X2161" i="19"/>
  <c r="G2162" i="19"/>
  <c r="H2162" i="19"/>
  <c r="I2162" i="19"/>
  <c r="J2162" i="19"/>
  <c r="L2162" i="19"/>
  <c r="M2162" i="19"/>
  <c r="N2162" i="19"/>
  <c r="O2162" i="19"/>
  <c r="X2162" i="19"/>
  <c r="G2163" i="19"/>
  <c r="H2163" i="19"/>
  <c r="I2163" i="19"/>
  <c r="J2163" i="19"/>
  <c r="L2163" i="19"/>
  <c r="M2163" i="19"/>
  <c r="N2163" i="19"/>
  <c r="O2163" i="19"/>
  <c r="X2163" i="19"/>
  <c r="G2164" i="19"/>
  <c r="H2164" i="19"/>
  <c r="I2164" i="19"/>
  <c r="J2164" i="19"/>
  <c r="L2164" i="19"/>
  <c r="M2164" i="19"/>
  <c r="N2164" i="19"/>
  <c r="O2164" i="19"/>
  <c r="X2164" i="19"/>
  <c r="G2165" i="19"/>
  <c r="H2165" i="19"/>
  <c r="I2165" i="19"/>
  <c r="J2165" i="19"/>
  <c r="L2165" i="19"/>
  <c r="M2165" i="19"/>
  <c r="N2165" i="19"/>
  <c r="O2165" i="19"/>
  <c r="X2165" i="19"/>
  <c r="G2166" i="19"/>
  <c r="H2166" i="19"/>
  <c r="I2166" i="19"/>
  <c r="J2166" i="19"/>
  <c r="L2166" i="19"/>
  <c r="M2166" i="19"/>
  <c r="N2166" i="19"/>
  <c r="O2166" i="19"/>
  <c r="X2166" i="19"/>
  <c r="G2167" i="19"/>
  <c r="H2167" i="19"/>
  <c r="I2167" i="19"/>
  <c r="J2167" i="19"/>
  <c r="L2167" i="19"/>
  <c r="M2167" i="19"/>
  <c r="N2167" i="19"/>
  <c r="O2167" i="19"/>
  <c r="X2167" i="19"/>
  <c r="G2168" i="19"/>
  <c r="H2168" i="19"/>
  <c r="I2168" i="19"/>
  <c r="J2168" i="19"/>
  <c r="L2168" i="19"/>
  <c r="M2168" i="19"/>
  <c r="N2168" i="19"/>
  <c r="O2168" i="19"/>
  <c r="X2168" i="19"/>
  <c r="G2169" i="19"/>
  <c r="H2169" i="19"/>
  <c r="I2169" i="19"/>
  <c r="J2169" i="19"/>
  <c r="L2169" i="19"/>
  <c r="M2169" i="19"/>
  <c r="N2169" i="19"/>
  <c r="O2169" i="19"/>
  <c r="X2169" i="19"/>
  <c r="G2170" i="19"/>
  <c r="H2170" i="19"/>
  <c r="I2170" i="19"/>
  <c r="J2170" i="19"/>
  <c r="L2170" i="19"/>
  <c r="M2170" i="19"/>
  <c r="N2170" i="19"/>
  <c r="O2170" i="19"/>
  <c r="X2170" i="19"/>
  <c r="G2171" i="19"/>
  <c r="H2171" i="19"/>
  <c r="I2171" i="19"/>
  <c r="J2171" i="19"/>
  <c r="L2171" i="19"/>
  <c r="M2171" i="19"/>
  <c r="N2171" i="19"/>
  <c r="O2171" i="19"/>
  <c r="X2171" i="19"/>
  <c r="G2172" i="19"/>
  <c r="H2172" i="19"/>
  <c r="I2172" i="19"/>
  <c r="J2172" i="19"/>
  <c r="L2172" i="19"/>
  <c r="M2172" i="19"/>
  <c r="N2172" i="19"/>
  <c r="O2172" i="19"/>
  <c r="X2172" i="19"/>
  <c r="G2173" i="19"/>
  <c r="H2173" i="19"/>
  <c r="I2173" i="19"/>
  <c r="J2173" i="19"/>
  <c r="L2173" i="19"/>
  <c r="M2173" i="19"/>
  <c r="N2173" i="19"/>
  <c r="O2173" i="19"/>
  <c r="X2173" i="19"/>
  <c r="G2174" i="19"/>
  <c r="H2174" i="19"/>
  <c r="I2174" i="19"/>
  <c r="J2174" i="19"/>
  <c r="L2174" i="19"/>
  <c r="M2174" i="19"/>
  <c r="N2174" i="19"/>
  <c r="O2174" i="19"/>
  <c r="X2174" i="19"/>
  <c r="G2175" i="19"/>
  <c r="H2175" i="19"/>
  <c r="I2175" i="19"/>
  <c r="J2175" i="19"/>
  <c r="L2175" i="19"/>
  <c r="M2175" i="19"/>
  <c r="N2175" i="19"/>
  <c r="O2175" i="19"/>
  <c r="X2175" i="19"/>
  <c r="G2176" i="19"/>
  <c r="H2176" i="19"/>
  <c r="I2176" i="19"/>
  <c r="J2176" i="19"/>
  <c r="L2176" i="19"/>
  <c r="M2176" i="19"/>
  <c r="N2176" i="19"/>
  <c r="O2176" i="19"/>
  <c r="X2176" i="19"/>
  <c r="G2177" i="19"/>
  <c r="H2177" i="19"/>
  <c r="I2177" i="19"/>
  <c r="J2177" i="19"/>
  <c r="L2177" i="19"/>
  <c r="M2177" i="19"/>
  <c r="N2177" i="19"/>
  <c r="O2177" i="19"/>
  <c r="X2177" i="19"/>
  <c r="G2178" i="19"/>
  <c r="H2178" i="19"/>
  <c r="I2178" i="19"/>
  <c r="J2178" i="19"/>
  <c r="L2178" i="19"/>
  <c r="M2178" i="19"/>
  <c r="N2178" i="19"/>
  <c r="O2178" i="19"/>
  <c r="X2178" i="19"/>
  <c r="G2179" i="19"/>
  <c r="H2179" i="19"/>
  <c r="I2179" i="19"/>
  <c r="J2179" i="19"/>
  <c r="L2179" i="19"/>
  <c r="M2179" i="19"/>
  <c r="N2179" i="19"/>
  <c r="O2179" i="19"/>
  <c r="X2179" i="19"/>
  <c r="G2180" i="19"/>
  <c r="H2180" i="19"/>
  <c r="I2180" i="19"/>
  <c r="J2180" i="19"/>
  <c r="L2180" i="19"/>
  <c r="M2180" i="19"/>
  <c r="N2180" i="19"/>
  <c r="O2180" i="19"/>
  <c r="X2180" i="19"/>
  <c r="G2181" i="19"/>
  <c r="H2181" i="19"/>
  <c r="I2181" i="19"/>
  <c r="J2181" i="19"/>
  <c r="L2181" i="19"/>
  <c r="M2181" i="19"/>
  <c r="N2181" i="19"/>
  <c r="O2181" i="19"/>
  <c r="X2181" i="19"/>
  <c r="G2182" i="19"/>
  <c r="H2182" i="19"/>
  <c r="I2182" i="19"/>
  <c r="J2182" i="19"/>
  <c r="L2182" i="19"/>
  <c r="M2182" i="19"/>
  <c r="N2182" i="19"/>
  <c r="O2182" i="19"/>
  <c r="X2182" i="19"/>
  <c r="G2183" i="19"/>
  <c r="H2183" i="19"/>
  <c r="I2183" i="19"/>
  <c r="J2183" i="19"/>
  <c r="L2183" i="19"/>
  <c r="M2183" i="19"/>
  <c r="N2183" i="19"/>
  <c r="O2183" i="19"/>
  <c r="X2183" i="19"/>
  <c r="G2184" i="19"/>
  <c r="H2184" i="19"/>
  <c r="I2184" i="19"/>
  <c r="J2184" i="19"/>
  <c r="L2184" i="19"/>
  <c r="M2184" i="19"/>
  <c r="N2184" i="19"/>
  <c r="O2184" i="19"/>
  <c r="X2184" i="19"/>
  <c r="G2185" i="19"/>
  <c r="H2185" i="19"/>
  <c r="I2185" i="19"/>
  <c r="J2185" i="19"/>
  <c r="L2185" i="19"/>
  <c r="M2185" i="19"/>
  <c r="N2185" i="19"/>
  <c r="O2185" i="19"/>
  <c r="X2185" i="19"/>
  <c r="G2186" i="19"/>
  <c r="H2186" i="19"/>
  <c r="I2186" i="19"/>
  <c r="J2186" i="19"/>
  <c r="L2186" i="19"/>
  <c r="M2186" i="19"/>
  <c r="N2186" i="19"/>
  <c r="O2186" i="19"/>
  <c r="X2186" i="19"/>
  <c r="G2187" i="19"/>
  <c r="H2187" i="19"/>
  <c r="I2187" i="19"/>
  <c r="J2187" i="19"/>
  <c r="L2187" i="19"/>
  <c r="M2187" i="19"/>
  <c r="N2187" i="19"/>
  <c r="O2187" i="19"/>
  <c r="X2187" i="19"/>
  <c r="G2188" i="19"/>
  <c r="H2188" i="19"/>
  <c r="I2188" i="19"/>
  <c r="J2188" i="19"/>
  <c r="L2188" i="19"/>
  <c r="M2188" i="19"/>
  <c r="N2188" i="19"/>
  <c r="O2188" i="19"/>
  <c r="X2188" i="19"/>
  <c r="G2189" i="19"/>
  <c r="H2189" i="19"/>
  <c r="I2189" i="19"/>
  <c r="J2189" i="19"/>
  <c r="L2189" i="19"/>
  <c r="M2189" i="19"/>
  <c r="N2189" i="19"/>
  <c r="O2189" i="19"/>
  <c r="X2189" i="19"/>
  <c r="G2190" i="19"/>
  <c r="H2190" i="19"/>
  <c r="I2190" i="19"/>
  <c r="J2190" i="19"/>
  <c r="L2190" i="19"/>
  <c r="M2190" i="19"/>
  <c r="N2190" i="19"/>
  <c r="O2190" i="19"/>
  <c r="X2190" i="19"/>
  <c r="G2191" i="19"/>
  <c r="H2191" i="19"/>
  <c r="I2191" i="19"/>
  <c r="J2191" i="19"/>
  <c r="L2191" i="19"/>
  <c r="M2191" i="19"/>
  <c r="N2191" i="19"/>
  <c r="O2191" i="19"/>
  <c r="X2191" i="19"/>
  <c r="G2192" i="19"/>
  <c r="H2192" i="19"/>
  <c r="I2192" i="19"/>
  <c r="J2192" i="19"/>
  <c r="L2192" i="19"/>
  <c r="M2192" i="19"/>
  <c r="N2192" i="19"/>
  <c r="O2192" i="19"/>
  <c r="X2192" i="19"/>
  <c r="G2193" i="19"/>
  <c r="H2193" i="19"/>
  <c r="I2193" i="19"/>
  <c r="J2193" i="19"/>
  <c r="L2193" i="19"/>
  <c r="M2193" i="19"/>
  <c r="N2193" i="19"/>
  <c r="O2193" i="19"/>
  <c r="X2193" i="19"/>
  <c r="G2194" i="19"/>
  <c r="H2194" i="19"/>
  <c r="I2194" i="19"/>
  <c r="J2194" i="19"/>
  <c r="L2194" i="19"/>
  <c r="M2194" i="19"/>
  <c r="N2194" i="19"/>
  <c r="O2194" i="19"/>
  <c r="X2194" i="19"/>
  <c r="G2195" i="19"/>
  <c r="H2195" i="19"/>
  <c r="I2195" i="19"/>
  <c r="J2195" i="19"/>
  <c r="L2195" i="19"/>
  <c r="M2195" i="19"/>
  <c r="N2195" i="19"/>
  <c r="O2195" i="19"/>
  <c r="X2195" i="19"/>
  <c r="G2196" i="19"/>
  <c r="H2196" i="19"/>
  <c r="I2196" i="19"/>
  <c r="J2196" i="19"/>
  <c r="L2196" i="19"/>
  <c r="M2196" i="19"/>
  <c r="N2196" i="19"/>
  <c r="O2196" i="19"/>
  <c r="X2196" i="19"/>
  <c r="G2197" i="19"/>
  <c r="H2197" i="19"/>
  <c r="I2197" i="19"/>
  <c r="J2197" i="19"/>
  <c r="L2197" i="19"/>
  <c r="M2197" i="19"/>
  <c r="N2197" i="19"/>
  <c r="O2197" i="19"/>
  <c r="X2197" i="19"/>
  <c r="G2198" i="19"/>
  <c r="H2198" i="19"/>
  <c r="I2198" i="19"/>
  <c r="J2198" i="19"/>
  <c r="L2198" i="19"/>
  <c r="M2198" i="19"/>
  <c r="N2198" i="19"/>
  <c r="O2198" i="19"/>
  <c r="X2198" i="19"/>
  <c r="G2199" i="19"/>
  <c r="H2199" i="19"/>
  <c r="I2199" i="19"/>
  <c r="J2199" i="19"/>
  <c r="L2199" i="19"/>
  <c r="M2199" i="19"/>
  <c r="N2199" i="19"/>
  <c r="O2199" i="19"/>
  <c r="X2199" i="19"/>
  <c r="G2200" i="19"/>
  <c r="H2200" i="19"/>
  <c r="I2200" i="19"/>
  <c r="J2200" i="19"/>
  <c r="L2200" i="19"/>
  <c r="M2200" i="19"/>
  <c r="N2200" i="19"/>
  <c r="O2200" i="19"/>
  <c r="X2200" i="19"/>
  <c r="G2201" i="19"/>
  <c r="H2201" i="19"/>
  <c r="I2201" i="19"/>
  <c r="J2201" i="19"/>
  <c r="L2201" i="19"/>
  <c r="M2201" i="19"/>
  <c r="N2201" i="19"/>
  <c r="O2201" i="19"/>
  <c r="X2201" i="19"/>
  <c r="G2202" i="19"/>
  <c r="H2202" i="19"/>
  <c r="I2202" i="19"/>
  <c r="J2202" i="19"/>
  <c r="L2202" i="19"/>
  <c r="M2202" i="19"/>
  <c r="N2202" i="19"/>
  <c r="O2202" i="19"/>
  <c r="X2202" i="19"/>
  <c r="G2203" i="19"/>
  <c r="H2203" i="19"/>
  <c r="I2203" i="19"/>
  <c r="J2203" i="19"/>
  <c r="L2203" i="19"/>
  <c r="M2203" i="19"/>
  <c r="N2203" i="19"/>
  <c r="O2203" i="19"/>
  <c r="X2203" i="19"/>
  <c r="G2204" i="19"/>
  <c r="H2204" i="19"/>
  <c r="I2204" i="19"/>
  <c r="J2204" i="19"/>
  <c r="L2204" i="19"/>
  <c r="M2204" i="19"/>
  <c r="N2204" i="19"/>
  <c r="O2204" i="19"/>
  <c r="X2204" i="19"/>
  <c r="G2205" i="19"/>
  <c r="H2205" i="19"/>
  <c r="I2205" i="19"/>
  <c r="J2205" i="19"/>
  <c r="L2205" i="19"/>
  <c r="M2205" i="19"/>
  <c r="N2205" i="19"/>
  <c r="O2205" i="19"/>
  <c r="X2205" i="19"/>
  <c r="G2206" i="19"/>
  <c r="H2206" i="19"/>
  <c r="I2206" i="19"/>
  <c r="J2206" i="19"/>
  <c r="L2206" i="19"/>
  <c r="M2206" i="19"/>
  <c r="N2206" i="19"/>
  <c r="O2206" i="19"/>
  <c r="X2206" i="19"/>
  <c r="G2207" i="19"/>
  <c r="H2207" i="19"/>
  <c r="I2207" i="19"/>
  <c r="J2207" i="19"/>
  <c r="L2207" i="19"/>
  <c r="M2207" i="19"/>
  <c r="N2207" i="19"/>
  <c r="O2207" i="19"/>
  <c r="X2207" i="19"/>
  <c r="G2208" i="19"/>
  <c r="H2208" i="19"/>
  <c r="I2208" i="19"/>
  <c r="J2208" i="19"/>
  <c r="L2208" i="19"/>
  <c r="M2208" i="19"/>
  <c r="N2208" i="19"/>
  <c r="O2208" i="19"/>
  <c r="X2208" i="19"/>
  <c r="G2209" i="19"/>
  <c r="H2209" i="19"/>
  <c r="I2209" i="19"/>
  <c r="J2209" i="19"/>
  <c r="L2209" i="19"/>
  <c r="M2209" i="19"/>
  <c r="N2209" i="19"/>
  <c r="O2209" i="19"/>
  <c r="X2209" i="19"/>
  <c r="G2210" i="19"/>
  <c r="H2210" i="19"/>
  <c r="I2210" i="19"/>
  <c r="J2210" i="19"/>
  <c r="L2210" i="19"/>
  <c r="M2210" i="19"/>
  <c r="N2210" i="19"/>
  <c r="O2210" i="19"/>
  <c r="X2210" i="19"/>
  <c r="G2211" i="19"/>
  <c r="H2211" i="19"/>
  <c r="I2211" i="19"/>
  <c r="J2211" i="19"/>
  <c r="L2211" i="19"/>
  <c r="M2211" i="19"/>
  <c r="N2211" i="19"/>
  <c r="O2211" i="19"/>
  <c r="X2211" i="19"/>
  <c r="G2212" i="19"/>
  <c r="H2212" i="19"/>
  <c r="I2212" i="19"/>
  <c r="J2212" i="19"/>
  <c r="L2212" i="19"/>
  <c r="M2212" i="19"/>
  <c r="N2212" i="19"/>
  <c r="O2212" i="19"/>
  <c r="X2212" i="19"/>
  <c r="G2213" i="19"/>
  <c r="H2213" i="19"/>
  <c r="I2213" i="19"/>
  <c r="J2213" i="19"/>
  <c r="L2213" i="19"/>
  <c r="M2213" i="19"/>
  <c r="N2213" i="19"/>
  <c r="O2213" i="19"/>
  <c r="X2213" i="19"/>
  <c r="G2214" i="19"/>
  <c r="H2214" i="19"/>
  <c r="I2214" i="19"/>
  <c r="J2214" i="19"/>
  <c r="L2214" i="19"/>
  <c r="M2214" i="19"/>
  <c r="N2214" i="19"/>
  <c r="O2214" i="19"/>
  <c r="X2214" i="19"/>
  <c r="G2215" i="19"/>
  <c r="H2215" i="19"/>
  <c r="I2215" i="19"/>
  <c r="J2215" i="19"/>
  <c r="L2215" i="19"/>
  <c r="M2215" i="19"/>
  <c r="N2215" i="19"/>
  <c r="O2215" i="19"/>
  <c r="X2215" i="19"/>
  <c r="G2216" i="19"/>
  <c r="H2216" i="19"/>
  <c r="I2216" i="19"/>
  <c r="J2216" i="19"/>
  <c r="L2216" i="19"/>
  <c r="M2216" i="19"/>
  <c r="N2216" i="19"/>
  <c r="O2216" i="19"/>
  <c r="X2216" i="19"/>
  <c r="G2217" i="19"/>
  <c r="H2217" i="19"/>
  <c r="I2217" i="19"/>
  <c r="J2217" i="19"/>
  <c r="L2217" i="19"/>
  <c r="M2217" i="19"/>
  <c r="N2217" i="19"/>
  <c r="O2217" i="19"/>
  <c r="X2217" i="19"/>
  <c r="G2218" i="19"/>
  <c r="H2218" i="19"/>
  <c r="I2218" i="19"/>
  <c r="J2218" i="19"/>
  <c r="L2218" i="19"/>
  <c r="M2218" i="19"/>
  <c r="N2218" i="19"/>
  <c r="O2218" i="19"/>
  <c r="X2218" i="19"/>
  <c r="G2219" i="19"/>
  <c r="H2219" i="19"/>
  <c r="I2219" i="19"/>
  <c r="J2219" i="19"/>
  <c r="L2219" i="19"/>
  <c r="M2219" i="19"/>
  <c r="N2219" i="19"/>
  <c r="O2219" i="19"/>
  <c r="X2219" i="19"/>
  <c r="G2220" i="19"/>
  <c r="H2220" i="19"/>
  <c r="I2220" i="19"/>
  <c r="J2220" i="19"/>
  <c r="L2220" i="19"/>
  <c r="M2220" i="19"/>
  <c r="N2220" i="19"/>
  <c r="O2220" i="19"/>
  <c r="X2220" i="19"/>
  <c r="G2221" i="19"/>
  <c r="H2221" i="19"/>
  <c r="I2221" i="19"/>
  <c r="J2221" i="19"/>
  <c r="L2221" i="19"/>
  <c r="M2221" i="19"/>
  <c r="N2221" i="19"/>
  <c r="O2221" i="19"/>
  <c r="X2221" i="19"/>
  <c r="G2222" i="19"/>
  <c r="H2222" i="19"/>
  <c r="I2222" i="19"/>
  <c r="J2222" i="19"/>
  <c r="L2222" i="19"/>
  <c r="M2222" i="19"/>
  <c r="N2222" i="19"/>
  <c r="O2222" i="19"/>
  <c r="X2222" i="19"/>
  <c r="G2223" i="19"/>
  <c r="H2223" i="19"/>
  <c r="I2223" i="19"/>
  <c r="J2223" i="19"/>
  <c r="L2223" i="19"/>
  <c r="M2223" i="19"/>
  <c r="N2223" i="19"/>
  <c r="O2223" i="19"/>
  <c r="X2223" i="19"/>
  <c r="G2224" i="19"/>
  <c r="H2224" i="19"/>
  <c r="I2224" i="19"/>
  <c r="J2224" i="19"/>
  <c r="L2224" i="19"/>
  <c r="M2224" i="19"/>
  <c r="N2224" i="19"/>
  <c r="O2224" i="19"/>
  <c r="X2224" i="19"/>
  <c r="G2225" i="19"/>
  <c r="H2225" i="19"/>
  <c r="I2225" i="19"/>
  <c r="J2225" i="19"/>
  <c r="L2225" i="19"/>
  <c r="M2225" i="19"/>
  <c r="N2225" i="19"/>
  <c r="O2225" i="19"/>
  <c r="X2225" i="19"/>
  <c r="G2226" i="19"/>
  <c r="H2226" i="19"/>
  <c r="I2226" i="19"/>
  <c r="J2226" i="19"/>
  <c r="L2226" i="19"/>
  <c r="M2226" i="19"/>
  <c r="N2226" i="19"/>
  <c r="O2226" i="19"/>
  <c r="X2226" i="19"/>
  <c r="G2227" i="19"/>
  <c r="H2227" i="19"/>
  <c r="I2227" i="19"/>
  <c r="J2227" i="19"/>
  <c r="L2227" i="19"/>
  <c r="M2227" i="19"/>
  <c r="N2227" i="19"/>
  <c r="O2227" i="19"/>
  <c r="X2227" i="19"/>
  <c r="G2228" i="19"/>
  <c r="H2228" i="19"/>
  <c r="I2228" i="19"/>
  <c r="J2228" i="19"/>
  <c r="L2228" i="19"/>
  <c r="M2228" i="19"/>
  <c r="N2228" i="19"/>
  <c r="O2228" i="19"/>
  <c r="X2228" i="19"/>
  <c r="G2229" i="19"/>
  <c r="H2229" i="19"/>
  <c r="I2229" i="19"/>
  <c r="J2229" i="19"/>
  <c r="L2229" i="19"/>
  <c r="M2229" i="19"/>
  <c r="N2229" i="19"/>
  <c r="O2229" i="19"/>
  <c r="X2229" i="19"/>
  <c r="G2230" i="19"/>
  <c r="H2230" i="19"/>
  <c r="I2230" i="19"/>
  <c r="J2230" i="19"/>
  <c r="L2230" i="19"/>
  <c r="M2230" i="19"/>
  <c r="N2230" i="19"/>
  <c r="O2230" i="19"/>
  <c r="X2230" i="19"/>
  <c r="G2231" i="19"/>
  <c r="H2231" i="19"/>
  <c r="I2231" i="19"/>
  <c r="J2231" i="19"/>
  <c r="L2231" i="19"/>
  <c r="M2231" i="19"/>
  <c r="N2231" i="19"/>
  <c r="O2231" i="19"/>
  <c r="X2231" i="19"/>
  <c r="G2232" i="19"/>
  <c r="H2232" i="19"/>
  <c r="I2232" i="19"/>
  <c r="J2232" i="19"/>
  <c r="L2232" i="19"/>
  <c r="M2232" i="19"/>
  <c r="N2232" i="19"/>
  <c r="O2232" i="19"/>
  <c r="X2232" i="19"/>
  <c r="G2233" i="19"/>
  <c r="H2233" i="19"/>
  <c r="I2233" i="19"/>
  <c r="J2233" i="19"/>
  <c r="L2233" i="19"/>
  <c r="M2233" i="19"/>
  <c r="N2233" i="19"/>
  <c r="O2233" i="19"/>
  <c r="X2233" i="19"/>
  <c r="G2234" i="19"/>
  <c r="H2234" i="19"/>
  <c r="I2234" i="19"/>
  <c r="J2234" i="19"/>
  <c r="L2234" i="19"/>
  <c r="M2234" i="19"/>
  <c r="N2234" i="19"/>
  <c r="O2234" i="19"/>
  <c r="X2234" i="19"/>
  <c r="G2235" i="19"/>
  <c r="H2235" i="19"/>
  <c r="I2235" i="19"/>
  <c r="J2235" i="19"/>
  <c r="L2235" i="19"/>
  <c r="M2235" i="19"/>
  <c r="N2235" i="19"/>
  <c r="O2235" i="19"/>
  <c r="X2235" i="19"/>
  <c r="G2236" i="19"/>
  <c r="H2236" i="19"/>
  <c r="I2236" i="19"/>
  <c r="J2236" i="19"/>
  <c r="L2236" i="19"/>
  <c r="M2236" i="19"/>
  <c r="N2236" i="19"/>
  <c r="O2236" i="19"/>
  <c r="X2236" i="19"/>
  <c r="G2237" i="19"/>
  <c r="H2237" i="19"/>
  <c r="I2237" i="19"/>
  <c r="J2237" i="19"/>
  <c r="L2237" i="19"/>
  <c r="M2237" i="19"/>
  <c r="N2237" i="19"/>
  <c r="O2237" i="19"/>
  <c r="X2237" i="19"/>
  <c r="G2238" i="19"/>
  <c r="H2238" i="19"/>
  <c r="I2238" i="19"/>
  <c r="J2238" i="19"/>
  <c r="L2238" i="19"/>
  <c r="M2238" i="19"/>
  <c r="N2238" i="19"/>
  <c r="O2238" i="19"/>
  <c r="X2238" i="19"/>
  <c r="G2239" i="19"/>
  <c r="H2239" i="19"/>
  <c r="I2239" i="19"/>
  <c r="J2239" i="19"/>
  <c r="L2239" i="19"/>
  <c r="M2239" i="19"/>
  <c r="N2239" i="19"/>
  <c r="O2239" i="19"/>
  <c r="X2239" i="19"/>
  <c r="G2240" i="19"/>
  <c r="H2240" i="19"/>
  <c r="I2240" i="19"/>
  <c r="J2240" i="19"/>
  <c r="L2240" i="19"/>
  <c r="M2240" i="19"/>
  <c r="N2240" i="19"/>
  <c r="O2240" i="19"/>
  <c r="X2240" i="19"/>
  <c r="G2241" i="19"/>
  <c r="H2241" i="19"/>
  <c r="I2241" i="19"/>
  <c r="J2241" i="19"/>
  <c r="L2241" i="19"/>
  <c r="M2241" i="19"/>
  <c r="N2241" i="19"/>
  <c r="O2241" i="19"/>
  <c r="X2241" i="19"/>
  <c r="G2242" i="19"/>
  <c r="H2242" i="19"/>
  <c r="I2242" i="19"/>
  <c r="J2242" i="19"/>
  <c r="L2242" i="19"/>
  <c r="M2242" i="19"/>
  <c r="N2242" i="19"/>
  <c r="O2242" i="19"/>
  <c r="X2242" i="19"/>
  <c r="G2243" i="19"/>
  <c r="H2243" i="19"/>
  <c r="I2243" i="19"/>
  <c r="J2243" i="19"/>
  <c r="L2243" i="19"/>
  <c r="M2243" i="19"/>
  <c r="N2243" i="19"/>
  <c r="O2243" i="19"/>
  <c r="X2243" i="19"/>
  <c r="G2244" i="19"/>
  <c r="H2244" i="19"/>
  <c r="I2244" i="19"/>
  <c r="J2244" i="19"/>
  <c r="L2244" i="19"/>
  <c r="M2244" i="19"/>
  <c r="N2244" i="19"/>
  <c r="O2244" i="19"/>
  <c r="X2244" i="19"/>
  <c r="G2245" i="19"/>
  <c r="H2245" i="19"/>
  <c r="I2245" i="19"/>
  <c r="J2245" i="19"/>
  <c r="L2245" i="19"/>
  <c r="M2245" i="19"/>
  <c r="N2245" i="19"/>
  <c r="O2245" i="19"/>
  <c r="X2245" i="19"/>
  <c r="G2246" i="19"/>
  <c r="H2246" i="19"/>
  <c r="I2246" i="19"/>
  <c r="J2246" i="19"/>
  <c r="L2246" i="19"/>
  <c r="M2246" i="19"/>
  <c r="N2246" i="19"/>
  <c r="O2246" i="19"/>
  <c r="X2246" i="19"/>
  <c r="G2247" i="19"/>
  <c r="H2247" i="19"/>
  <c r="I2247" i="19"/>
  <c r="J2247" i="19"/>
  <c r="L2247" i="19"/>
  <c r="M2247" i="19"/>
  <c r="N2247" i="19"/>
  <c r="O2247" i="19"/>
  <c r="X2247" i="19"/>
  <c r="G2248" i="19"/>
  <c r="H2248" i="19"/>
  <c r="I2248" i="19"/>
  <c r="J2248" i="19"/>
  <c r="L2248" i="19"/>
  <c r="M2248" i="19"/>
  <c r="N2248" i="19"/>
  <c r="O2248" i="19"/>
  <c r="X2248" i="19"/>
  <c r="G2249" i="19"/>
  <c r="H2249" i="19"/>
  <c r="I2249" i="19"/>
  <c r="J2249" i="19"/>
  <c r="L2249" i="19"/>
  <c r="M2249" i="19"/>
  <c r="N2249" i="19"/>
  <c r="O2249" i="19"/>
  <c r="X2249" i="19"/>
  <c r="G2250" i="19"/>
  <c r="H2250" i="19"/>
  <c r="I2250" i="19"/>
  <c r="J2250" i="19"/>
  <c r="L2250" i="19"/>
  <c r="M2250" i="19"/>
  <c r="N2250" i="19"/>
  <c r="O2250" i="19"/>
  <c r="X2250" i="19"/>
  <c r="G2251" i="19"/>
  <c r="H2251" i="19"/>
  <c r="I2251" i="19"/>
  <c r="J2251" i="19"/>
  <c r="L2251" i="19"/>
  <c r="M2251" i="19"/>
  <c r="N2251" i="19"/>
  <c r="O2251" i="19"/>
  <c r="X2251" i="19"/>
  <c r="G2252" i="19"/>
  <c r="H2252" i="19"/>
  <c r="I2252" i="19"/>
  <c r="J2252" i="19"/>
  <c r="L2252" i="19"/>
  <c r="M2252" i="19"/>
  <c r="N2252" i="19"/>
  <c r="O2252" i="19"/>
  <c r="X2252" i="19"/>
  <c r="G2253" i="19"/>
  <c r="H2253" i="19"/>
  <c r="I2253" i="19"/>
  <c r="J2253" i="19"/>
  <c r="L2253" i="19"/>
  <c r="M2253" i="19"/>
  <c r="N2253" i="19"/>
  <c r="O2253" i="19"/>
  <c r="X2253" i="19"/>
  <c r="G2254" i="19"/>
  <c r="H2254" i="19"/>
  <c r="I2254" i="19"/>
  <c r="J2254" i="19"/>
  <c r="L2254" i="19"/>
  <c r="M2254" i="19"/>
  <c r="N2254" i="19"/>
  <c r="O2254" i="19"/>
  <c r="X2254" i="19"/>
  <c r="G2255" i="19"/>
  <c r="H2255" i="19"/>
  <c r="I2255" i="19"/>
  <c r="J2255" i="19"/>
  <c r="L2255" i="19"/>
  <c r="M2255" i="19"/>
  <c r="N2255" i="19"/>
  <c r="O2255" i="19"/>
  <c r="X2255" i="19"/>
  <c r="G2256" i="19"/>
  <c r="H2256" i="19"/>
  <c r="I2256" i="19"/>
  <c r="J2256" i="19"/>
  <c r="L2256" i="19"/>
  <c r="M2256" i="19"/>
  <c r="N2256" i="19"/>
  <c r="O2256" i="19"/>
  <c r="X2256" i="19"/>
  <c r="G2257" i="19"/>
  <c r="H2257" i="19"/>
  <c r="I2257" i="19"/>
  <c r="J2257" i="19"/>
  <c r="L2257" i="19"/>
  <c r="M2257" i="19"/>
  <c r="N2257" i="19"/>
  <c r="O2257" i="19"/>
  <c r="X2257" i="19"/>
  <c r="G2258" i="19"/>
  <c r="H2258" i="19"/>
  <c r="I2258" i="19"/>
  <c r="J2258" i="19"/>
  <c r="L2258" i="19"/>
  <c r="M2258" i="19"/>
  <c r="N2258" i="19"/>
  <c r="O2258" i="19"/>
  <c r="X2258" i="19"/>
  <c r="G2259" i="19"/>
  <c r="H2259" i="19"/>
  <c r="I2259" i="19"/>
  <c r="J2259" i="19"/>
  <c r="L2259" i="19"/>
  <c r="M2259" i="19"/>
  <c r="N2259" i="19"/>
  <c r="O2259" i="19"/>
  <c r="X2259" i="19"/>
  <c r="G2260" i="19"/>
  <c r="H2260" i="19"/>
  <c r="I2260" i="19"/>
  <c r="J2260" i="19"/>
  <c r="L2260" i="19"/>
  <c r="M2260" i="19"/>
  <c r="N2260" i="19"/>
  <c r="O2260" i="19"/>
  <c r="X2260" i="19"/>
  <c r="G2261" i="19"/>
  <c r="H2261" i="19"/>
  <c r="I2261" i="19"/>
  <c r="J2261" i="19"/>
  <c r="L2261" i="19"/>
  <c r="M2261" i="19"/>
  <c r="N2261" i="19"/>
  <c r="O2261" i="19"/>
  <c r="X2261" i="19"/>
  <c r="G2262" i="19"/>
  <c r="H2262" i="19"/>
  <c r="I2262" i="19"/>
  <c r="J2262" i="19"/>
  <c r="L2262" i="19"/>
  <c r="M2262" i="19"/>
  <c r="N2262" i="19"/>
  <c r="O2262" i="19"/>
  <c r="X2262" i="19"/>
  <c r="G2263" i="19"/>
  <c r="H2263" i="19"/>
  <c r="I2263" i="19"/>
  <c r="J2263" i="19"/>
  <c r="L2263" i="19"/>
  <c r="M2263" i="19"/>
  <c r="N2263" i="19"/>
  <c r="O2263" i="19"/>
  <c r="X2263" i="19"/>
  <c r="G2264" i="19"/>
  <c r="H2264" i="19"/>
  <c r="I2264" i="19"/>
  <c r="J2264" i="19"/>
  <c r="L2264" i="19"/>
  <c r="M2264" i="19"/>
  <c r="N2264" i="19"/>
  <c r="O2264" i="19"/>
  <c r="X2264" i="19"/>
  <c r="G2265" i="19"/>
  <c r="H2265" i="19"/>
  <c r="I2265" i="19"/>
  <c r="J2265" i="19"/>
  <c r="L2265" i="19"/>
  <c r="M2265" i="19"/>
  <c r="N2265" i="19"/>
  <c r="O2265" i="19"/>
  <c r="X2265" i="19"/>
  <c r="G2266" i="19"/>
  <c r="H2266" i="19"/>
  <c r="I2266" i="19"/>
  <c r="J2266" i="19"/>
  <c r="L2266" i="19"/>
  <c r="M2266" i="19"/>
  <c r="N2266" i="19"/>
  <c r="O2266" i="19"/>
  <c r="X2266" i="19"/>
  <c r="G2267" i="19"/>
  <c r="H2267" i="19"/>
  <c r="I2267" i="19"/>
  <c r="J2267" i="19"/>
  <c r="L2267" i="19"/>
  <c r="M2267" i="19"/>
  <c r="N2267" i="19"/>
  <c r="O2267" i="19"/>
  <c r="X2267" i="19"/>
  <c r="G2268" i="19"/>
  <c r="H2268" i="19"/>
  <c r="I2268" i="19"/>
  <c r="J2268" i="19"/>
  <c r="L2268" i="19"/>
  <c r="M2268" i="19"/>
  <c r="N2268" i="19"/>
  <c r="O2268" i="19"/>
  <c r="X2268" i="19"/>
  <c r="G2269" i="19"/>
  <c r="H2269" i="19"/>
  <c r="I2269" i="19"/>
  <c r="J2269" i="19"/>
  <c r="L2269" i="19"/>
  <c r="M2269" i="19"/>
  <c r="N2269" i="19"/>
  <c r="O2269" i="19"/>
  <c r="X2269" i="19"/>
  <c r="G2270" i="19"/>
  <c r="H2270" i="19"/>
  <c r="I2270" i="19"/>
  <c r="J2270" i="19"/>
  <c r="L2270" i="19"/>
  <c r="M2270" i="19"/>
  <c r="N2270" i="19"/>
  <c r="O2270" i="19"/>
  <c r="X2270" i="19"/>
  <c r="G2271" i="19"/>
  <c r="H2271" i="19"/>
  <c r="I2271" i="19"/>
  <c r="J2271" i="19"/>
  <c r="L2271" i="19"/>
  <c r="M2271" i="19"/>
  <c r="N2271" i="19"/>
  <c r="O2271" i="19"/>
  <c r="X2271" i="19"/>
  <c r="G2272" i="19"/>
  <c r="H2272" i="19"/>
  <c r="I2272" i="19"/>
  <c r="J2272" i="19"/>
  <c r="L2272" i="19"/>
  <c r="M2272" i="19"/>
  <c r="N2272" i="19"/>
  <c r="O2272" i="19"/>
  <c r="X2272" i="19"/>
  <c r="G2273" i="19"/>
  <c r="H2273" i="19"/>
  <c r="I2273" i="19"/>
  <c r="J2273" i="19"/>
  <c r="L2273" i="19"/>
  <c r="M2273" i="19"/>
  <c r="N2273" i="19"/>
  <c r="O2273" i="19"/>
  <c r="X2273" i="19"/>
  <c r="G2274" i="19"/>
  <c r="H2274" i="19"/>
  <c r="I2274" i="19"/>
  <c r="J2274" i="19"/>
  <c r="L2274" i="19"/>
  <c r="M2274" i="19"/>
  <c r="N2274" i="19"/>
  <c r="O2274" i="19"/>
  <c r="X2274" i="19"/>
  <c r="G2275" i="19"/>
  <c r="H2275" i="19"/>
  <c r="I2275" i="19"/>
  <c r="J2275" i="19"/>
  <c r="L2275" i="19"/>
  <c r="M2275" i="19"/>
  <c r="N2275" i="19"/>
  <c r="O2275" i="19"/>
  <c r="X2275" i="19"/>
  <c r="G2276" i="19"/>
  <c r="H2276" i="19"/>
  <c r="I2276" i="19"/>
  <c r="J2276" i="19"/>
  <c r="L2276" i="19"/>
  <c r="M2276" i="19"/>
  <c r="N2276" i="19"/>
  <c r="O2276" i="19"/>
  <c r="X2276" i="19"/>
  <c r="G2277" i="19"/>
  <c r="H2277" i="19"/>
  <c r="I2277" i="19"/>
  <c r="J2277" i="19"/>
  <c r="L2277" i="19"/>
  <c r="M2277" i="19"/>
  <c r="N2277" i="19"/>
  <c r="O2277" i="19"/>
  <c r="X2277" i="19"/>
  <c r="G2278" i="19"/>
  <c r="H2278" i="19"/>
  <c r="I2278" i="19"/>
  <c r="J2278" i="19"/>
  <c r="L2278" i="19"/>
  <c r="M2278" i="19"/>
  <c r="N2278" i="19"/>
  <c r="O2278" i="19"/>
  <c r="X2278" i="19"/>
  <c r="G2279" i="19"/>
  <c r="H2279" i="19"/>
  <c r="I2279" i="19"/>
  <c r="J2279" i="19"/>
  <c r="L2279" i="19"/>
  <c r="M2279" i="19"/>
  <c r="N2279" i="19"/>
  <c r="O2279" i="19"/>
  <c r="X2279" i="19"/>
  <c r="G2280" i="19"/>
  <c r="H2280" i="19"/>
  <c r="I2280" i="19"/>
  <c r="J2280" i="19"/>
  <c r="L2280" i="19"/>
  <c r="M2280" i="19"/>
  <c r="N2280" i="19"/>
  <c r="O2280" i="19"/>
  <c r="X2280" i="19"/>
  <c r="G2281" i="19"/>
  <c r="H2281" i="19"/>
  <c r="I2281" i="19"/>
  <c r="J2281" i="19"/>
  <c r="L2281" i="19"/>
  <c r="M2281" i="19"/>
  <c r="N2281" i="19"/>
  <c r="O2281" i="19"/>
  <c r="X2281" i="19"/>
  <c r="G2282" i="19"/>
  <c r="H2282" i="19"/>
  <c r="I2282" i="19"/>
  <c r="J2282" i="19"/>
  <c r="L2282" i="19"/>
  <c r="M2282" i="19"/>
  <c r="N2282" i="19"/>
  <c r="O2282" i="19"/>
  <c r="X2282" i="19"/>
  <c r="G2283" i="19"/>
  <c r="H2283" i="19"/>
  <c r="I2283" i="19"/>
  <c r="J2283" i="19"/>
  <c r="L2283" i="19"/>
  <c r="M2283" i="19"/>
  <c r="N2283" i="19"/>
  <c r="O2283" i="19"/>
  <c r="X2283" i="19"/>
  <c r="G2284" i="19"/>
  <c r="H2284" i="19"/>
  <c r="I2284" i="19"/>
  <c r="J2284" i="19"/>
  <c r="L2284" i="19"/>
  <c r="M2284" i="19"/>
  <c r="N2284" i="19"/>
  <c r="O2284" i="19"/>
  <c r="X2284" i="19"/>
  <c r="G2285" i="19"/>
  <c r="H2285" i="19"/>
  <c r="I2285" i="19"/>
  <c r="J2285" i="19"/>
  <c r="L2285" i="19"/>
  <c r="M2285" i="19"/>
  <c r="N2285" i="19"/>
  <c r="O2285" i="19"/>
  <c r="X2285" i="19"/>
  <c r="G2286" i="19"/>
  <c r="H2286" i="19"/>
  <c r="I2286" i="19"/>
  <c r="J2286" i="19"/>
  <c r="L2286" i="19"/>
  <c r="M2286" i="19"/>
  <c r="N2286" i="19"/>
  <c r="O2286" i="19"/>
  <c r="X2286" i="19"/>
  <c r="G2287" i="19"/>
  <c r="H2287" i="19"/>
  <c r="I2287" i="19"/>
  <c r="J2287" i="19"/>
  <c r="L2287" i="19"/>
  <c r="M2287" i="19"/>
  <c r="N2287" i="19"/>
  <c r="O2287" i="19"/>
  <c r="X2287" i="19"/>
  <c r="G2288" i="19"/>
  <c r="H2288" i="19"/>
  <c r="I2288" i="19"/>
  <c r="J2288" i="19"/>
  <c r="L2288" i="19"/>
  <c r="M2288" i="19"/>
  <c r="N2288" i="19"/>
  <c r="O2288" i="19"/>
  <c r="X2288" i="19"/>
  <c r="G2289" i="19"/>
  <c r="H2289" i="19"/>
  <c r="I2289" i="19"/>
  <c r="J2289" i="19"/>
  <c r="L2289" i="19"/>
  <c r="M2289" i="19"/>
  <c r="N2289" i="19"/>
  <c r="O2289" i="19"/>
  <c r="X2289" i="19"/>
  <c r="G2290" i="19"/>
  <c r="H2290" i="19"/>
  <c r="I2290" i="19"/>
  <c r="J2290" i="19"/>
  <c r="L2290" i="19"/>
  <c r="M2290" i="19"/>
  <c r="N2290" i="19"/>
  <c r="O2290" i="19"/>
  <c r="X2290" i="19"/>
  <c r="G2291" i="19"/>
  <c r="H2291" i="19"/>
  <c r="I2291" i="19"/>
  <c r="J2291" i="19"/>
  <c r="L2291" i="19"/>
  <c r="M2291" i="19"/>
  <c r="N2291" i="19"/>
  <c r="O2291" i="19"/>
  <c r="X2291" i="19"/>
  <c r="G2292" i="19"/>
  <c r="H2292" i="19"/>
  <c r="I2292" i="19"/>
  <c r="J2292" i="19"/>
  <c r="L2292" i="19"/>
  <c r="M2292" i="19"/>
  <c r="N2292" i="19"/>
  <c r="O2292" i="19"/>
  <c r="X2292" i="19"/>
  <c r="G2293" i="19"/>
  <c r="H2293" i="19"/>
  <c r="I2293" i="19"/>
  <c r="J2293" i="19"/>
  <c r="L2293" i="19"/>
  <c r="M2293" i="19"/>
  <c r="N2293" i="19"/>
  <c r="O2293" i="19"/>
  <c r="X2293" i="19"/>
  <c r="G2294" i="19"/>
  <c r="H2294" i="19"/>
  <c r="I2294" i="19"/>
  <c r="J2294" i="19"/>
  <c r="L2294" i="19"/>
  <c r="M2294" i="19"/>
  <c r="N2294" i="19"/>
  <c r="O2294" i="19"/>
  <c r="X2294" i="19"/>
  <c r="G2295" i="19"/>
  <c r="H2295" i="19"/>
  <c r="I2295" i="19"/>
  <c r="J2295" i="19"/>
  <c r="L2295" i="19"/>
  <c r="M2295" i="19"/>
  <c r="N2295" i="19"/>
  <c r="O2295" i="19"/>
  <c r="X2295" i="19"/>
  <c r="G2296" i="19"/>
  <c r="H2296" i="19"/>
  <c r="I2296" i="19"/>
  <c r="J2296" i="19"/>
  <c r="L2296" i="19"/>
  <c r="M2296" i="19"/>
  <c r="N2296" i="19"/>
  <c r="O2296" i="19"/>
  <c r="X2296" i="19"/>
  <c r="G2297" i="19"/>
  <c r="H2297" i="19"/>
  <c r="I2297" i="19"/>
  <c r="J2297" i="19"/>
  <c r="L2297" i="19"/>
  <c r="M2297" i="19"/>
  <c r="N2297" i="19"/>
  <c r="O2297" i="19"/>
  <c r="X2297" i="19"/>
  <c r="G2298" i="19"/>
  <c r="H2298" i="19"/>
  <c r="I2298" i="19"/>
  <c r="J2298" i="19"/>
  <c r="L2298" i="19"/>
  <c r="M2298" i="19"/>
  <c r="N2298" i="19"/>
  <c r="O2298" i="19"/>
  <c r="X2298" i="19"/>
  <c r="G2299" i="19"/>
  <c r="H2299" i="19"/>
  <c r="I2299" i="19"/>
  <c r="J2299" i="19"/>
  <c r="L2299" i="19"/>
  <c r="M2299" i="19"/>
  <c r="N2299" i="19"/>
  <c r="O2299" i="19"/>
  <c r="X2299" i="19"/>
  <c r="G2300" i="19"/>
  <c r="H2300" i="19"/>
  <c r="I2300" i="19"/>
  <c r="J2300" i="19"/>
  <c r="L2300" i="19"/>
  <c r="M2300" i="19"/>
  <c r="N2300" i="19"/>
  <c r="O2300" i="19"/>
  <c r="X2300" i="19"/>
  <c r="G2301" i="19"/>
  <c r="H2301" i="19"/>
  <c r="I2301" i="19"/>
  <c r="J2301" i="19"/>
  <c r="L2301" i="19"/>
  <c r="M2301" i="19"/>
  <c r="N2301" i="19"/>
  <c r="O2301" i="19"/>
  <c r="X2301" i="19"/>
  <c r="G2302" i="19"/>
  <c r="H2302" i="19"/>
  <c r="I2302" i="19"/>
  <c r="J2302" i="19"/>
  <c r="L2302" i="19"/>
  <c r="M2302" i="19"/>
  <c r="N2302" i="19"/>
  <c r="O2302" i="19"/>
  <c r="X2302" i="19"/>
  <c r="G2303" i="19"/>
  <c r="H2303" i="19"/>
  <c r="I2303" i="19"/>
  <c r="J2303" i="19"/>
  <c r="L2303" i="19"/>
  <c r="M2303" i="19"/>
  <c r="N2303" i="19"/>
  <c r="O2303" i="19"/>
  <c r="X2303" i="19"/>
  <c r="G2304" i="19"/>
  <c r="H2304" i="19"/>
  <c r="I2304" i="19"/>
  <c r="J2304" i="19"/>
  <c r="L2304" i="19"/>
  <c r="M2304" i="19"/>
  <c r="N2304" i="19"/>
  <c r="O2304" i="19"/>
  <c r="X2304" i="19"/>
  <c r="G2305" i="19"/>
  <c r="H2305" i="19"/>
  <c r="I2305" i="19"/>
  <c r="J2305" i="19"/>
  <c r="L2305" i="19"/>
  <c r="M2305" i="19"/>
  <c r="N2305" i="19"/>
  <c r="O2305" i="19"/>
  <c r="X2305" i="19"/>
  <c r="G2306" i="19"/>
  <c r="H2306" i="19"/>
  <c r="I2306" i="19"/>
  <c r="J2306" i="19"/>
  <c r="L2306" i="19"/>
  <c r="M2306" i="19"/>
  <c r="N2306" i="19"/>
  <c r="O2306" i="19"/>
  <c r="X2306" i="19"/>
  <c r="G2307" i="19"/>
  <c r="H2307" i="19"/>
  <c r="I2307" i="19"/>
  <c r="J2307" i="19"/>
  <c r="L2307" i="19"/>
  <c r="M2307" i="19"/>
  <c r="N2307" i="19"/>
  <c r="O2307" i="19"/>
  <c r="X2307" i="19"/>
  <c r="G2308" i="19"/>
  <c r="H2308" i="19"/>
  <c r="I2308" i="19"/>
  <c r="J2308" i="19"/>
  <c r="L2308" i="19"/>
  <c r="M2308" i="19"/>
  <c r="N2308" i="19"/>
  <c r="O2308" i="19"/>
  <c r="X2308" i="19"/>
  <c r="G2309" i="19"/>
  <c r="H2309" i="19"/>
  <c r="I2309" i="19"/>
  <c r="J2309" i="19"/>
  <c r="L2309" i="19"/>
  <c r="M2309" i="19"/>
  <c r="N2309" i="19"/>
  <c r="O2309" i="19"/>
  <c r="X2309" i="19"/>
  <c r="G2310" i="19"/>
  <c r="H2310" i="19"/>
  <c r="I2310" i="19"/>
  <c r="J2310" i="19"/>
  <c r="L2310" i="19"/>
  <c r="M2310" i="19"/>
  <c r="N2310" i="19"/>
  <c r="O2310" i="19"/>
  <c r="X2310" i="19"/>
  <c r="G2311" i="19"/>
  <c r="H2311" i="19"/>
  <c r="I2311" i="19"/>
  <c r="J2311" i="19"/>
  <c r="L2311" i="19"/>
  <c r="M2311" i="19"/>
  <c r="N2311" i="19"/>
  <c r="O2311" i="19"/>
  <c r="X2311" i="19"/>
  <c r="G2312" i="19"/>
  <c r="H2312" i="19"/>
  <c r="I2312" i="19"/>
  <c r="J2312" i="19"/>
  <c r="L2312" i="19"/>
  <c r="M2312" i="19"/>
  <c r="N2312" i="19"/>
  <c r="O2312" i="19"/>
  <c r="X2312" i="19"/>
  <c r="G2313" i="19"/>
  <c r="H2313" i="19"/>
  <c r="I2313" i="19"/>
  <c r="J2313" i="19"/>
  <c r="L2313" i="19"/>
  <c r="M2313" i="19"/>
  <c r="N2313" i="19"/>
  <c r="O2313" i="19"/>
  <c r="X2313" i="19"/>
  <c r="G2314" i="19"/>
  <c r="H2314" i="19"/>
  <c r="I2314" i="19"/>
  <c r="J2314" i="19"/>
  <c r="L2314" i="19"/>
  <c r="M2314" i="19"/>
  <c r="N2314" i="19"/>
  <c r="O2314" i="19"/>
  <c r="X2314" i="19"/>
  <c r="G2315" i="19"/>
  <c r="H2315" i="19"/>
  <c r="I2315" i="19"/>
  <c r="J2315" i="19"/>
  <c r="L2315" i="19"/>
  <c r="M2315" i="19"/>
  <c r="N2315" i="19"/>
  <c r="O2315" i="19"/>
  <c r="X2315" i="19"/>
  <c r="G2316" i="19"/>
  <c r="H2316" i="19"/>
  <c r="I2316" i="19"/>
  <c r="J2316" i="19"/>
  <c r="L2316" i="19"/>
  <c r="M2316" i="19"/>
  <c r="N2316" i="19"/>
  <c r="O2316" i="19"/>
  <c r="X2316" i="19"/>
  <c r="G2317" i="19"/>
  <c r="H2317" i="19"/>
  <c r="I2317" i="19"/>
  <c r="J2317" i="19"/>
  <c r="L2317" i="19"/>
  <c r="M2317" i="19"/>
  <c r="N2317" i="19"/>
  <c r="O2317" i="19"/>
  <c r="X2317" i="19"/>
  <c r="G2318" i="19"/>
  <c r="H2318" i="19"/>
  <c r="I2318" i="19"/>
  <c r="J2318" i="19"/>
  <c r="L2318" i="19"/>
  <c r="M2318" i="19"/>
  <c r="N2318" i="19"/>
  <c r="O2318" i="19"/>
  <c r="X2318" i="19"/>
  <c r="G2319" i="19"/>
  <c r="H2319" i="19"/>
  <c r="I2319" i="19"/>
  <c r="J2319" i="19"/>
  <c r="L2319" i="19"/>
  <c r="M2319" i="19"/>
  <c r="N2319" i="19"/>
  <c r="O2319" i="19"/>
  <c r="X2319" i="19"/>
  <c r="G2320" i="19"/>
  <c r="H2320" i="19"/>
  <c r="I2320" i="19"/>
  <c r="J2320" i="19"/>
  <c r="L2320" i="19"/>
  <c r="M2320" i="19"/>
  <c r="N2320" i="19"/>
  <c r="O2320" i="19"/>
  <c r="X2320" i="19"/>
  <c r="G2321" i="19"/>
  <c r="H2321" i="19"/>
  <c r="I2321" i="19"/>
  <c r="J2321" i="19"/>
  <c r="L2321" i="19"/>
  <c r="M2321" i="19"/>
  <c r="N2321" i="19"/>
  <c r="O2321" i="19"/>
  <c r="X2321" i="19"/>
  <c r="G2322" i="19"/>
  <c r="H2322" i="19"/>
  <c r="I2322" i="19"/>
  <c r="J2322" i="19"/>
  <c r="L2322" i="19"/>
  <c r="M2322" i="19"/>
  <c r="N2322" i="19"/>
  <c r="O2322" i="19"/>
  <c r="X2322" i="19"/>
  <c r="G2323" i="19"/>
  <c r="H2323" i="19"/>
  <c r="I2323" i="19"/>
  <c r="J2323" i="19"/>
  <c r="L2323" i="19"/>
  <c r="M2323" i="19"/>
  <c r="N2323" i="19"/>
  <c r="O2323" i="19"/>
  <c r="X2323" i="19"/>
  <c r="G2324" i="19"/>
  <c r="H2324" i="19"/>
  <c r="I2324" i="19"/>
  <c r="J2324" i="19"/>
  <c r="L2324" i="19"/>
  <c r="M2324" i="19"/>
  <c r="N2324" i="19"/>
  <c r="O2324" i="19"/>
  <c r="X2324" i="19"/>
  <c r="G2325" i="19"/>
  <c r="H2325" i="19"/>
  <c r="I2325" i="19"/>
  <c r="J2325" i="19"/>
  <c r="L2325" i="19"/>
  <c r="M2325" i="19"/>
  <c r="N2325" i="19"/>
  <c r="O2325" i="19"/>
  <c r="X2325" i="19"/>
  <c r="G2326" i="19"/>
  <c r="H2326" i="19"/>
  <c r="I2326" i="19"/>
  <c r="J2326" i="19"/>
  <c r="L2326" i="19"/>
  <c r="M2326" i="19"/>
  <c r="N2326" i="19"/>
  <c r="O2326" i="19"/>
  <c r="X2326" i="19"/>
  <c r="G2327" i="19"/>
  <c r="H2327" i="19"/>
  <c r="I2327" i="19"/>
  <c r="J2327" i="19"/>
  <c r="L2327" i="19"/>
  <c r="M2327" i="19"/>
  <c r="N2327" i="19"/>
  <c r="O2327" i="19"/>
  <c r="X2327" i="19"/>
  <c r="G2328" i="19"/>
  <c r="H2328" i="19"/>
  <c r="I2328" i="19"/>
  <c r="J2328" i="19"/>
  <c r="L2328" i="19"/>
  <c r="M2328" i="19"/>
  <c r="N2328" i="19"/>
  <c r="O2328" i="19"/>
  <c r="X2328" i="19"/>
  <c r="G2329" i="19"/>
  <c r="H2329" i="19"/>
  <c r="I2329" i="19"/>
  <c r="J2329" i="19"/>
  <c r="L2329" i="19"/>
  <c r="M2329" i="19"/>
  <c r="N2329" i="19"/>
  <c r="O2329" i="19"/>
  <c r="X2329" i="19"/>
  <c r="G2330" i="19"/>
  <c r="H2330" i="19"/>
  <c r="I2330" i="19"/>
  <c r="J2330" i="19"/>
  <c r="L2330" i="19"/>
  <c r="M2330" i="19"/>
  <c r="N2330" i="19"/>
  <c r="O2330" i="19"/>
  <c r="X2330" i="19"/>
  <c r="G2331" i="19"/>
  <c r="H2331" i="19"/>
  <c r="I2331" i="19"/>
  <c r="J2331" i="19"/>
  <c r="L2331" i="19"/>
  <c r="M2331" i="19"/>
  <c r="N2331" i="19"/>
  <c r="O2331" i="19"/>
  <c r="X2331" i="19"/>
  <c r="G2332" i="19"/>
  <c r="H2332" i="19"/>
  <c r="I2332" i="19"/>
  <c r="J2332" i="19"/>
  <c r="L2332" i="19"/>
  <c r="M2332" i="19"/>
  <c r="N2332" i="19"/>
  <c r="O2332" i="19"/>
  <c r="X2332" i="19"/>
  <c r="G2333" i="19"/>
  <c r="H2333" i="19"/>
  <c r="I2333" i="19"/>
  <c r="J2333" i="19"/>
  <c r="L2333" i="19"/>
  <c r="M2333" i="19"/>
  <c r="N2333" i="19"/>
  <c r="O2333" i="19"/>
  <c r="X2333" i="19"/>
  <c r="G2334" i="19"/>
  <c r="H2334" i="19"/>
  <c r="I2334" i="19"/>
  <c r="J2334" i="19"/>
  <c r="L2334" i="19"/>
  <c r="M2334" i="19"/>
  <c r="N2334" i="19"/>
  <c r="O2334" i="19"/>
  <c r="X2334" i="19"/>
  <c r="G2335" i="19"/>
  <c r="H2335" i="19"/>
  <c r="I2335" i="19"/>
  <c r="J2335" i="19"/>
  <c r="L2335" i="19"/>
  <c r="M2335" i="19"/>
  <c r="N2335" i="19"/>
  <c r="O2335" i="19"/>
  <c r="X2335" i="19"/>
  <c r="G2336" i="19"/>
  <c r="H2336" i="19"/>
  <c r="I2336" i="19"/>
  <c r="J2336" i="19"/>
  <c r="L2336" i="19"/>
  <c r="M2336" i="19"/>
  <c r="N2336" i="19"/>
  <c r="O2336" i="19"/>
  <c r="X2336" i="19"/>
  <c r="G2337" i="19"/>
  <c r="H2337" i="19"/>
  <c r="I2337" i="19"/>
  <c r="J2337" i="19"/>
  <c r="L2337" i="19"/>
  <c r="M2337" i="19"/>
  <c r="N2337" i="19"/>
  <c r="O2337" i="19"/>
  <c r="X2337" i="19"/>
  <c r="G2338" i="19"/>
  <c r="H2338" i="19"/>
  <c r="I2338" i="19"/>
  <c r="J2338" i="19"/>
  <c r="L2338" i="19"/>
  <c r="M2338" i="19"/>
  <c r="N2338" i="19"/>
  <c r="O2338" i="19"/>
  <c r="X2338" i="19"/>
  <c r="G2339" i="19"/>
  <c r="H2339" i="19"/>
  <c r="I2339" i="19"/>
  <c r="J2339" i="19"/>
  <c r="L2339" i="19"/>
  <c r="M2339" i="19"/>
  <c r="N2339" i="19"/>
  <c r="O2339" i="19"/>
  <c r="X2339" i="19"/>
  <c r="G2340" i="19"/>
  <c r="H2340" i="19"/>
  <c r="I2340" i="19"/>
  <c r="J2340" i="19"/>
  <c r="L2340" i="19"/>
  <c r="M2340" i="19"/>
  <c r="N2340" i="19"/>
  <c r="O2340" i="19"/>
  <c r="X2340" i="19"/>
  <c r="G2341" i="19"/>
  <c r="H2341" i="19"/>
  <c r="I2341" i="19"/>
  <c r="J2341" i="19"/>
  <c r="L2341" i="19"/>
  <c r="M2341" i="19"/>
  <c r="N2341" i="19"/>
  <c r="O2341" i="19"/>
  <c r="X2341" i="19"/>
  <c r="G2342" i="19"/>
  <c r="H2342" i="19"/>
  <c r="I2342" i="19"/>
  <c r="J2342" i="19"/>
  <c r="L2342" i="19"/>
  <c r="M2342" i="19"/>
  <c r="N2342" i="19"/>
  <c r="O2342" i="19"/>
  <c r="X2342" i="19"/>
  <c r="G2343" i="19"/>
  <c r="H2343" i="19"/>
  <c r="I2343" i="19"/>
  <c r="J2343" i="19"/>
  <c r="L2343" i="19"/>
  <c r="M2343" i="19"/>
  <c r="N2343" i="19"/>
  <c r="O2343" i="19"/>
  <c r="X2343" i="19"/>
  <c r="G2344" i="19"/>
  <c r="H2344" i="19"/>
  <c r="I2344" i="19"/>
  <c r="J2344" i="19"/>
  <c r="L2344" i="19"/>
  <c r="M2344" i="19"/>
  <c r="N2344" i="19"/>
  <c r="O2344" i="19"/>
  <c r="X2344" i="19"/>
  <c r="G2345" i="19"/>
  <c r="H2345" i="19"/>
  <c r="I2345" i="19"/>
  <c r="J2345" i="19"/>
  <c r="L2345" i="19"/>
  <c r="M2345" i="19"/>
  <c r="N2345" i="19"/>
  <c r="O2345" i="19"/>
  <c r="X2345" i="19"/>
  <c r="G2346" i="19"/>
  <c r="H2346" i="19"/>
  <c r="I2346" i="19"/>
  <c r="J2346" i="19"/>
  <c r="L2346" i="19"/>
  <c r="M2346" i="19"/>
  <c r="N2346" i="19"/>
  <c r="O2346" i="19"/>
  <c r="X2346" i="19"/>
  <c r="G2347" i="19"/>
  <c r="H2347" i="19"/>
  <c r="I2347" i="19"/>
  <c r="J2347" i="19"/>
  <c r="L2347" i="19"/>
  <c r="M2347" i="19"/>
  <c r="N2347" i="19"/>
  <c r="O2347" i="19"/>
  <c r="X2347" i="19"/>
  <c r="G2348" i="19"/>
  <c r="H2348" i="19"/>
  <c r="I2348" i="19"/>
  <c r="J2348" i="19"/>
  <c r="L2348" i="19"/>
  <c r="M2348" i="19"/>
  <c r="N2348" i="19"/>
  <c r="O2348" i="19"/>
  <c r="X2348" i="19"/>
  <c r="G2349" i="19"/>
  <c r="H2349" i="19"/>
  <c r="I2349" i="19"/>
  <c r="J2349" i="19"/>
  <c r="L2349" i="19"/>
  <c r="M2349" i="19"/>
  <c r="N2349" i="19"/>
  <c r="O2349" i="19"/>
  <c r="X2349" i="19"/>
  <c r="G2350" i="19"/>
  <c r="H2350" i="19"/>
  <c r="I2350" i="19"/>
  <c r="J2350" i="19"/>
  <c r="L2350" i="19"/>
  <c r="M2350" i="19"/>
  <c r="N2350" i="19"/>
  <c r="O2350" i="19"/>
  <c r="X2350" i="19"/>
  <c r="G2351" i="19"/>
  <c r="H2351" i="19"/>
  <c r="I2351" i="19"/>
  <c r="J2351" i="19"/>
  <c r="L2351" i="19"/>
  <c r="M2351" i="19"/>
  <c r="N2351" i="19"/>
  <c r="O2351" i="19"/>
  <c r="X2351" i="19"/>
  <c r="G2352" i="19"/>
  <c r="H2352" i="19"/>
  <c r="I2352" i="19"/>
  <c r="J2352" i="19"/>
  <c r="L2352" i="19"/>
  <c r="M2352" i="19"/>
  <c r="N2352" i="19"/>
  <c r="O2352" i="19"/>
  <c r="X2352" i="19"/>
  <c r="G2353" i="19"/>
  <c r="H2353" i="19"/>
  <c r="I2353" i="19"/>
  <c r="J2353" i="19"/>
  <c r="L2353" i="19"/>
  <c r="M2353" i="19"/>
  <c r="N2353" i="19"/>
  <c r="O2353" i="19"/>
  <c r="X2353" i="19"/>
  <c r="G2354" i="19"/>
  <c r="H2354" i="19"/>
  <c r="I2354" i="19"/>
  <c r="J2354" i="19"/>
  <c r="L2354" i="19"/>
  <c r="M2354" i="19"/>
  <c r="N2354" i="19"/>
  <c r="O2354" i="19"/>
  <c r="X2354" i="19"/>
  <c r="G2355" i="19"/>
  <c r="H2355" i="19"/>
  <c r="I2355" i="19"/>
  <c r="J2355" i="19"/>
  <c r="L2355" i="19"/>
  <c r="M2355" i="19"/>
  <c r="N2355" i="19"/>
  <c r="O2355" i="19"/>
  <c r="X2355" i="19"/>
  <c r="G2356" i="19"/>
  <c r="H2356" i="19"/>
  <c r="I2356" i="19"/>
  <c r="J2356" i="19"/>
  <c r="L2356" i="19"/>
  <c r="M2356" i="19"/>
  <c r="N2356" i="19"/>
  <c r="O2356" i="19"/>
  <c r="X2356" i="19"/>
  <c r="G2357" i="19"/>
  <c r="H2357" i="19"/>
  <c r="I2357" i="19"/>
  <c r="J2357" i="19"/>
  <c r="L2357" i="19"/>
  <c r="M2357" i="19"/>
  <c r="N2357" i="19"/>
  <c r="O2357" i="19"/>
  <c r="X2357" i="19"/>
  <c r="G2358" i="19"/>
  <c r="H2358" i="19"/>
  <c r="I2358" i="19"/>
  <c r="J2358" i="19"/>
  <c r="L2358" i="19"/>
  <c r="M2358" i="19"/>
  <c r="N2358" i="19"/>
  <c r="O2358" i="19"/>
  <c r="X2358" i="19"/>
  <c r="G2359" i="19"/>
  <c r="H2359" i="19"/>
  <c r="I2359" i="19"/>
  <c r="J2359" i="19"/>
  <c r="L2359" i="19"/>
  <c r="M2359" i="19"/>
  <c r="N2359" i="19"/>
  <c r="O2359" i="19"/>
  <c r="X2359" i="19"/>
  <c r="G2360" i="19"/>
  <c r="H2360" i="19"/>
  <c r="I2360" i="19"/>
  <c r="J2360" i="19"/>
  <c r="L2360" i="19"/>
  <c r="M2360" i="19"/>
  <c r="N2360" i="19"/>
  <c r="O2360" i="19"/>
  <c r="X2360" i="19"/>
  <c r="G2361" i="19"/>
  <c r="H2361" i="19"/>
  <c r="I2361" i="19"/>
  <c r="J2361" i="19"/>
  <c r="L2361" i="19"/>
  <c r="M2361" i="19"/>
  <c r="N2361" i="19"/>
  <c r="O2361" i="19"/>
  <c r="X2361" i="19"/>
  <c r="G2362" i="19"/>
  <c r="H2362" i="19"/>
  <c r="I2362" i="19"/>
  <c r="J2362" i="19"/>
  <c r="L2362" i="19"/>
  <c r="M2362" i="19"/>
  <c r="N2362" i="19"/>
  <c r="O2362" i="19"/>
  <c r="X2362" i="19"/>
  <c r="G2363" i="19"/>
  <c r="H2363" i="19"/>
  <c r="I2363" i="19"/>
  <c r="J2363" i="19"/>
  <c r="L2363" i="19"/>
  <c r="M2363" i="19"/>
  <c r="N2363" i="19"/>
  <c r="O2363" i="19"/>
  <c r="X2363" i="19"/>
  <c r="G2364" i="19"/>
  <c r="H2364" i="19"/>
  <c r="I2364" i="19"/>
  <c r="J2364" i="19"/>
  <c r="L2364" i="19"/>
  <c r="M2364" i="19"/>
  <c r="N2364" i="19"/>
  <c r="O2364" i="19"/>
  <c r="X2364" i="19"/>
  <c r="G2365" i="19"/>
  <c r="H2365" i="19"/>
  <c r="I2365" i="19"/>
  <c r="J2365" i="19"/>
  <c r="L2365" i="19"/>
  <c r="M2365" i="19"/>
  <c r="N2365" i="19"/>
  <c r="O2365" i="19"/>
  <c r="X2365" i="19"/>
  <c r="G2366" i="19"/>
  <c r="H2366" i="19"/>
  <c r="I2366" i="19"/>
  <c r="J2366" i="19"/>
  <c r="L2366" i="19"/>
  <c r="M2366" i="19"/>
  <c r="N2366" i="19"/>
  <c r="O2366" i="19"/>
  <c r="X2366" i="19"/>
  <c r="G2367" i="19"/>
  <c r="H2367" i="19"/>
  <c r="I2367" i="19"/>
  <c r="J2367" i="19"/>
  <c r="L2367" i="19"/>
  <c r="M2367" i="19"/>
  <c r="N2367" i="19"/>
  <c r="O2367" i="19"/>
  <c r="X2367" i="19"/>
  <c r="G2368" i="19"/>
  <c r="H2368" i="19"/>
  <c r="I2368" i="19"/>
  <c r="J2368" i="19"/>
  <c r="L2368" i="19"/>
  <c r="M2368" i="19"/>
  <c r="N2368" i="19"/>
  <c r="O2368" i="19"/>
  <c r="X2368" i="19"/>
  <c r="G2369" i="19"/>
  <c r="H2369" i="19"/>
  <c r="I2369" i="19"/>
  <c r="J2369" i="19"/>
  <c r="L2369" i="19"/>
  <c r="M2369" i="19"/>
  <c r="N2369" i="19"/>
  <c r="O2369" i="19"/>
  <c r="X2369" i="19"/>
  <c r="G2370" i="19"/>
  <c r="H2370" i="19"/>
  <c r="I2370" i="19"/>
  <c r="J2370" i="19"/>
  <c r="L2370" i="19"/>
  <c r="M2370" i="19"/>
  <c r="N2370" i="19"/>
  <c r="O2370" i="19"/>
  <c r="X2370" i="19"/>
  <c r="G2371" i="19"/>
  <c r="H2371" i="19"/>
  <c r="I2371" i="19"/>
  <c r="J2371" i="19"/>
  <c r="L2371" i="19"/>
  <c r="M2371" i="19"/>
  <c r="N2371" i="19"/>
  <c r="O2371" i="19"/>
  <c r="X2371" i="19"/>
  <c r="G2372" i="19"/>
  <c r="H2372" i="19"/>
  <c r="I2372" i="19"/>
  <c r="J2372" i="19"/>
  <c r="L2372" i="19"/>
  <c r="M2372" i="19"/>
  <c r="N2372" i="19"/>
  <c r="O2372" i="19"/>
  <c r="X2372" i="19"/>
  <c r="G2373" i="19"/>
  <c r="H2373" i="19"/>
  <c r="I2373" i="19"/>
  <c r="J2373" i="19"/>
  <c r="L2373" i="19"/>
  <c r="M2373" i="19"/>
  <c r="N2373" i="19"/>
  <c r="O2373" i="19"/>
  <c r="X2373" i="19"/>
  <c r="G2374" i="19"/>
  <c r="H2374" i="19"/>
  <c r="I2374" i="19"/>
  <c r="J2374" i="19"/>
  <c r="L2374" i="19"/>
  <c r="M2374" i="19"/>
  <c r="N2374" i="19"/>
  <c r="O2374" i="19"/>
  <c r="X2374" i="19"/>
  <c r="G2375" i="19"/>
  <c r="H2375" i="19"/>
  <c r="I2375" i="19"/>
  <c r="J2375" i="19"/>
  <c r="L2375" i="19"/>
  <c r="M2375" i="19"/>
  <c r="N2375" i="19"/>
  <c r="O2375" i="19"/>
  <c r="X2375" i="19"/>
  <c r="G2376" i="19"/>
  <c r="H2376" i="19"/>
  <c r="I2376" i="19"/>
  <c r="J2376" i="19"/>
  <c r="L2376" i="19"/>
  <c r="M2376" i="19"/>
  <c r="N2376" i="19"/>
  <c r="O2376" i="19"/>
  <c r="X2376" i="19"/>
  <c r="G2377" i="19"/>
  <c r="H2377" i="19"/>
  <c r="I2377" i="19"/>
  <c r="J2377" i="19"/>
  <c r="L2377" i="19"/>
  <c r="M2377" i="19"/>
  <c r="N2377" i="19"/>
  <c r="O2377" i="19"/>
  <c r="X2377" i="19"/>
  <c r="G2378" i="19"/>
  <c r="H2378" i="19"/>
  <c r="I2378" i="19"/>
  <c r="J2378" i="19"/>
  <c r="L2378" i="19"/>
  <c r="M2378" i="19"/>
  <c r="N2378" i="19"/>
  <c r="O2378" i="19"/>
  <c r="X2378" i="19"/>
  <c r="G2379" i="19"/>
  <c r="H2379" i="19"/>
  <c r="I2379" i="19"/>
  <c r="J2379" i="19"/>
  <c r="L2379" i="19"/>
  <c r="M2379" i="19"/>
  <c r="N2379" i="19"/>
  <c r="O2379" i="19"/>
  <c r="X2379" i="19"/>
  <c r="G2380" i="19"/>
  <c r="H2380" i="19"/>
  <c r="I2380" i="19"/>
  <c r="J2380" i="19"/>
  <c r="L2380" i="19"/>
  <c r="M2380" i="19"/>
  <c r="N2380" i="19"/>
  <c r="O2380" i="19"/>
  <c r="X2380" i="19"/>
  <c r="G2381" i="19"/>
  <c r="H2381" i="19"/>
  <c r="I2381" i="19"/>
  <c r="J2381" i="19"/>
  <c r="L2381" i="19"/>
  <c r="M2381" i="19"/>
  <c r="N2381" i="19"/>
  <c r="O2381" i="19"/>
  <c r="X2381" i="19"/>
  <c r="G2382" i="19"/>
  <c r="H2382" i="19"/>
  <c r="I2382" i="19"/>
  <c r="J2382" i="19"/>
  <c r="L2382" i="19"/>
  <c r="M2382" i="19"/>
  <c r="N2382" i="19"/>
  <c r="O2382" i="19"/>
  <c r="X2382" i="19"/>
  <c r="G2383" i="19"/>
  <c r="H2383" i="19"/>
  <c r="I2383" i="19"/>
  <c r="J2383" i="19"/>
  <c r="L2383" i="19"/>
  <c r="M2383" i="19"/>
  <c r="N2383" i="19"/>
  <c r="O2383" i="19"/>
  <c r="X2383" i="19"/>
  <c r="G2384" i="19"/>
  <c r="H2384" i="19"/>
  <c r="I2384" i="19"/>
  <c r="J2384" i="19"/>
  <c r="L2384" i="19"/>
  <c r="M2384" i="19"/>
  <c r="N2384" i="19"/>
  <c r="O2384" i="19"/>
  <c r="X2384" i="19"/>
  <c r="G2385" i="19"/>
  <c r="H2385" i="19"/>
  <c r="I2385" i="19"/>
  <c r="J2385" i="19"/>
  <c r="L2385" i="19"/>
  <c r="M2385" i="19"/>
  <c r="N2385" i="19"/>
  <c r="O2385" i="19"/>
  <c r="X2385" i="19"/>
  <c r="G2386" i="19"/>
  <c r="H2386" i="19"/>
  <c r="I2386" i="19"/>
  <c r="J2386" i="19"/>
  <c r="L2386" i="19"/>
  <c r="M2386" i="19"/>
  <c r="N2386" i="19"/>
  <c r="O2386" i="19"/>
  <c r="X2386" i="19"/>
  <c r="G2387" i="19"/>
  <c r="H2387" i="19"/>
  <c r="I2387" i="19"/>
  <c r="J2387" i="19"/>
  <c r="L2387" i="19"/>
  <c r="M2387" i="19"/>
  <c r="N2387" i="19"/>
  <c r="O2387" i="19"/>
  <c r="X2387" i="19"/>
  <c r="G2388" i="19"/>
  <c r="H2388" i="19"/>
  <c r="I2388" i="19"/>
  <c r="J2388" i="19"/>
  <c r="L2388" i="19"/>
  <c r="M2388" i="19"/>
  <c r="N2388" i="19"/>
  <c r="O2388" i="19"/>
  <c r="X2388" i="19"/>
  <c r="G2389" i="19"/>
  <c r="H2389" i="19"/>
  <c r="I2389" i="19"/>
  <c r="J2389" i="19"/>
  <c r="L2389" i="19"/>
  <c r="M2389" i="19"/>
  <c r="N2389" i="19"/>
  <c r="O2389" i="19"/>
  <c r="X2389" i="19"/>
  <c r="G2390" i="19"/>
  <c r="H2390" i="19"/>
  <c r="I2390" i="19"/>
  <c r="J2390" i="19"/>
  <c r="L2390" i="19"/>
  <c r="M2390" i="19"/>
  <c r="N2390" i="19"/>
  <c r="O2390" i="19"/>
  <c r="X2390" i="19"/>
  <c r="G2391" i="19"/>
  <c r="H2391" i="19"/>
  <c r="I2391" i="19"/>
  <c r="J2391" i="19"/>
  <c r="L2391" i="19"/>
  <c r="M2391" i="19"/>
  <c r="N2391" i="19"/>
  <c r="O2391" i="19"/>
  <c r="X2391" i="19"/>
  <c r="G2392" i="19"/>
  <c r="H2392" i="19"/>
  <c r="I2392" i="19"/>
  <c r="J2392" i="19"/>
  <c r="L2392" i="19"/>
  <c r="M2392" i="19"/>
  <c r="N2392" i="19"/>
  <c r="O2392" i="19"/>
  <c r="X2392" i="19"/>
  <c r="G2393" i="19"/>
  <c r="H2393" i="19"/>
  <c r="I2393" i="19"/>
  <c r="J2393" i="19"/>
  <c r="L2393" i="19"/>
  <c r="M2393" i="19"/>
  <c r="N2393" i="19"/>
  <c r="O2393" i="19"/>
  <c r="X2393" i="19"/>
  <c r="G2394" i="19"/>
  <c r="H2394" i="19"/>
  <c r="I2394" i="19"/>
  <c r="J2394" i="19"/>
  <c r="L2394" i="19"/>
  <c r="M2394" i="19"/>
  <c r="N2394" i="19"/>
  <c r="O2394" i="19"/>
  <c r="X2394" i="19"/>
  <c r="G2395" i="19"/>
  <c r="H2395" i="19"/>
  <c r="I2395" i="19"/>
  <c r="J2395" i="19"/>
  <c r="L2395" i="19"/>
  <c r="M2395" i="19"/>
  <c r="N2395" i="19"/>
  <c r="O2395" i="19"/>
  <c r="X2395" i="19"/>
  <c r="G2396" i="19"/>
  <c r="H2396" i="19"/>
  <c r="I2396" i="19"/>
  <c r="J2396" i="19"/>
  <c r="L2396" i="19"/>
  <c r="M2396" i="19"/>
  <c r="N2396" i="19"/>
  <c r="O2396" i="19"/>
  <c r="X2396" i="19"/>
  <c r="G2397" i="19"/>
  <c r="H2397" i="19"/>
  <c r="I2397" i="19"/>
  <c r="J2397" i="19"/>
  <c r="L2397" i="19"/>
  <c r="M2397" i="19"/>
  <c r="N2397" i="19"/>
  <c r="O2397" i="19"/>
  <c r="X2397" i="19"/>
  <c r="G2398" i="19"/>
  <c r="H2398" i="19"/>
  <c r="I2398" i="19"/>
  <c r="J2398" i="19"/>
  <c r="L2398" i="19"/>
  <c r="M2398" i="19"/>
  <c r="N2398" i="19"/>
  <c r="O2398" i="19"/>
  <c r="X2398" i="19"/>
  <c r="G2399" i="19"/>
  <c r="H2399" i="19"/>
  <c r="I2399" i="19"/>
  <c r="J2399" i="19"/>
  <c r="L2399" i="19"/>
  <c r="M2399" i="19"/>
  <c r="N2399" i="19"/>
  <c r="O2399" i="19"/>
  <c r="X2399" i="19"/>
  <c r="G2400" i="19"/>
  <c r="H2400" i="19"/>
  <c r="I2400" i="19"/>
  <c r="J2400" i="19"/>
  <c r="L2400" i="19"/>
  <c r="M2400" i="19"/>
  <c r="N2400" i="19"/>
  <c r="O2400" i="19"/>
  <c r="X2400" i="19"/>
  <c r="G2401" i="19"/>
  <c r="H2401" i="19"/>
  <c r="I2401" i="19"/>
  <c r="J2401" i="19"/>
  <c r="L2401" i="19"/>
  <c r="M2401" i="19"/>
  <c r="N2401" i="19"/>
  <c r="O2401" i="19"/>
  <c r="X2401" i="19"/>
  <c r="G2402" i="19"/>
  <c r="H2402" i="19"/>
  <c r="I2402" i="19"/>
  <c r="J2402" i="19"/>
  <c r="L2402" i="19"/>
  <c r="M2402" i="19"/>
  <c r="N2402" i="19"/>
  <c r="O2402" i="19"/>
  <c r="X2402" i="19"/>
  <c r="G2403" i="19"/>
  <c r="H2403" i="19"/>
  <c r="I2403" i="19"/>
  <c r="J2403" i="19"/>
  <c r="L2403" i="19"/>
  <c r="M2403" i="19"/>
  <c r="N2403" i="19"/>
  <c r="O2403" i="19"/>
  <c r="X2403" i="19"/>
  <c r="G2404" i="19"/>
  <c r="H2404" i="19"/>
  <c r="I2404" i="19"/>
  <c r="J2404" i="19"/>
  <c r="L2404" i="19"/>
  <c r="M2404" i="19"/>
  <c r="N2404" i="19"/>
  <c r="O2404" i="19"/>
  <c r="X2404" i="19"/>
  <c r="G2405" i="19"/>
  <c r="H2405" i="19"/>
  <c r="I2405" i="19"/>
  <c r="J2405" i="19"/>
  <c r="L2405" i="19"/>
  <c r="M2405" i="19"/>
  <c r="N2405" i="19"/>
  <c r="O2405" i="19"/>
  <c r="X2405" i="19"/>
  <c r="G2406" i="19"/>
  <c r="H2406" i="19"/>
  <c r="I2406" i="19"/>
  <c r="J2406" i="19"/>
  <c r="L2406" i="19"/>
  <c r="M2406" i="19"/>
  <c r="N2406" i="19"/>
  <c r="O2406" i="19"/>
  <c r="X2406" i="19"/>
  <c r="G2407" i="19"/>
  <c r="H2407" i="19"/>
  <c r="I2407" i="19"/>
  <c r="J2407" i="19"/>
  <c r="L2407" i="19"/>
  <c r="M2407" i="19"/>
  <c r="N2407" i="19"/>
  <c r="O2407" i="19"/>
  <c r="X2407" i="19"/>
  <c r="G2408" i="19"/>
  <c r="H2408" i="19"/>
  <c r="I2408" i="19"/>
  <c r="J2408" i="19"/>
  <c r="L2408" i="19"/>
  <c r="M2408" i="19"/>
  <c r="N2408" i="19"/>
  <c r="O2408" i="19"/>
  <c r="X2408" i="19"/>
  <c r="G2409" i="19"/>
  <c r="H2409" i="19"/>
  <c r="I2409" i="19"/>
  <c r="J2409" i="19"/>
  <c r="L2409" i="19"/>
  <c r="M2409" i="19"/>
  <c r="N2409" i="19"/>
  <c r="O2409" i="19"/>
  <c r="X2409" i="19"/>
  <c r="G2410" i="19"/>
  <c r="H2410" i="19"/>
  <c r="I2410" i="19"/>
  <c r="J2410" i="19"/>
  <c r="L2410" i="19"/>
  <c r="M2410" i="19"/>
  <c r="N2410" i="19"/>
  <c r="O2410" i="19"/>
  <c r="X2410" i="19"/>
  <c r="G2411" i="19"/>
  <c r="H2411" i="19"/>
  <c r="I2411" i="19"/>
  <c r="J2411" i="19"/>
  <c r="L2411" i="19"/>
  <c r="M2411" i="19"/>
  <c r="N2411" i="19"/>
  <c r="O2411" i="19"/>
  <c r="X2411" i="19"/>
  <c r="G2412" i="19"/>
  <c r="H2412" i="19"/>
  <c r="I2412" i="19"/>
  <c r="J2412" i="19"/>
  <c r="L2412" i="19"/>
  <c r="M2412" i="19"/>
  <c r="N2412" i="19"/>
  <c r="O2412" i="19"/>
  <c r="X2412" i="19"/>
  <c r="G2413" i="19"/>
  <c r="H2413" i="19"/>
  <c r="I2413" i="19"/>
  <c r="J2413" i="19"/>
  <c r="L2413" i="19"/>
  <c r="M2413" i="19"/>
  <c r="N2413" i="19"/>
  <c r="O2413" i="19"/>
  <c r="X2413" i="19"/>
  <c r="G2414" i="19"/>
  <c r="H2414" i="19"/>
  <c r="I2414" i="19"/>
  <c r="J2414" i="19"/>
  <c r="L2414" i="19"/>
  <c r="M2414" i="19"/>
  <c r="N2414" i="19"/>
  <c r="O2414" i="19"/>
  <c r="X2414" i="19"/>
  <c r="G2415" i="19"/>
  <c r="H2415" i="19"/>
  <c r="I2415" i="19"/>
  <c r="J2415" i="19"/>
  <c r="L2415" i="19"/>
  <c r="M2415" i="19"/>
  <c r="N2415" i="19"/>
  <c r="O2415" i="19"/>
  <c r="X2415" i="19"/>
  <c r="G2416" i="19"/>
  <c r="H2416" i="19"/>
  <c r="I2416" i="19"/>
  <c r="J2416" i="19"/>
  <c r="L2416" i="19"/>
  <c r="M2416" i="19"/>
  <c r="N2416" i="19"/>
  <c r="O2416" i="19"/>
  <c r="X2416" i="19"/>
  <c r="G2417" i="19"/>
  <c r="H2417" i="19"/>
  <c r="I2417" i="19"/>
  <c r="J2417" i="19"/>
  <c r="L2417" i="19"/>
  <c r="M2417" i="19"/>
  <c r="N2417" i="19"/>
  <c r="O2417" i="19"/>
  <c r="X2417" i="19"/>
  <c r="G2418" i="19"/>
  <c r="H2418" i="19"/>
  <c r="I2418" i="19"/>
  <c r="J2418" i="19"/>
  <c r="L2418" i="19"/>
  <c r="M2418" i="19"/>
  <c r="N2418" i="19"/>
  <c r="O2418" i="19"/>
  <c r="X2418" i="19"/>
  <c r="G2419" i="19"/>
  <c r="H2419" i="19"/>
  <c r="I2419" i="19"/>
  <c r="J2419" i="19"/>
  <c r="L2419" i="19"/>
  <c r="M2419" i="19"/>
  <c r="N2419" i="19"/>
  <c r="O2419" i="19"/>
  <c r="X2419" i="19"/>
  <c r="G2420" i="19"/>
  <c r="H2420" i="19"/>
  <c r="I2420" i="19"/>
  <c r="J2420" i="19"/>
  <c r="L2420" i="19"/>
  <c r="M2420" i="19"/>
  <c r="N2420" i="19"/>
  <c r="O2420" i="19"/>
  <c r="X2420" i="19"/>
  <c r="G2421" i="19"/>
  <c r="H2421" i="19"/>
  <c r="I2421" i="19"/>
  <c r="J2421" i="19"/>
  <c r="L2421" i="19"/>
  <c r="M2421" i="19"/>
  <c r="N2421" i="19"/>
  <c r="O2421" i="19"/>
  <c r="X2421" i="19"/>
  <c r="G2422" i="19"/>
  <c r="H2422" i="19"/>
  <c r="I2422" i="19"/>
  <c r="J2422" i="19"/>
  <c r="L2422" i="19"/>
  <c r="M2422" i="19"/>
  <c r="N2422" i="19"/>
  <c r="O2422" i="19"/>
  <c r="X2422" i="19"/>
  <c r="G2423" i="19"/>
  <c r="H2423" i="19"/>
  <c r="I2423" i="19"/>
  <c r="J2423" i="19"/>
  <c r="L2423" i="19"/>
  <c r="M2423" i="19"/>
  <c r="N2423" i="19"/>
  <c r="O2423" i="19"/>
  <c r="X2423" i="19"/>
  <c r="G2424" i="19"/>
  <c r="H2424" i="19"/>
  <c r="I2424" i="19"/>
  <c r="J2424" i="19"/>
  <c r="L2424" i="19"/>
  <c r="M2424" i="19"/>
  <c r="N2424" i="19"/>
  <c r="O2424" i="19"/>
  <c r="X2424" i="19"/>
  <c r="G2425" i="19"/>
  <c r="H2425" i="19"/>
  <c r="I2425" i="19"/>
  <c r="J2425" i="19"/>
  <c r="L2425" i="19"/>
  <c r="M2425" i="19"/>
  <c r="N2425" i="19"/>
  <c r="O2425" i="19"/>
  <c r="X2425" i="19"/>
  <c r="G2426" i="19"/>
  <c r="H2426" i="19"/>
  <c r="I2426" i="19"/>
  <c r="J2426" i="19"/>
  <c r="L2426" i="19"/>
  <c r="M2426" i="19"/>
  <c r="N2426" i="19"/>
  <c r="O2426" i="19"/>
  <c r="X2426" i="19"/>
  <c r="G2427" i="19"/>
  <c r="H2427" i="19"/>
  <c r="I2427" i="19"/>
  <c r="J2427" i="19"/>
  <c r="L2427" i="19"/>
  <c r="M2427" i="19"/>
  <c r="N2427" i="19"/>
  <c r="O2427" i="19"/>
  <c r="X2427" i="19"/>
  <c r="G2428" i="19"/>
  <c r="H2428" i="19"/>
  <c r="I2428" i="19"/>
  <c r="J2428" i="19"/>
  <c r="L2428" i="19"/>
  <c r="M2428" i="19"/>
  <c r="N2428" i="19"/>
  <c r="O2428" i="19"/>
  <c r="X2428" i="19"/>
  <c r="G2429" i="19"/>
  <c r="H2429" i="19"/>
  <c r="I2429" i="19"/>
  <c r="J2429" i="19"/>
  <c r="L2429" i="19"/>
  <c r="M2429" i="19"/>
  <c r="N2429" i="19"/>
  <c r="O2429" i="19"/>
  <c r="X2429" i="19"/>
  <c r="G2430" i="19"/>
  <c r="H2430" i="19"/>
  <c r="I2430" i="19"/>
  <c r="J2430" i="19"/>
  <c r="L2430" i="19"/>
  <c r="M2430" i="19"/>
  <c r="N2430" i="19"/>
  <c r="O2430" i="19"/>
  <c r="X2430" i="19"/>
  <c r="G2431" i="19"/>
  <c r="H2431" i="19"/>
  <c r="I2431" i="19"/>
  <c r="J2431" i="19"/>
  <c r="L2431" i="19"/>
  <c r="M2431" i="19"/>
  <c r="N2431" i="19"/>
  <c r="O2431" i="19"/>
  <c r="X2431" i="19"/>
  <c r="G2432" i="19"/>
  <c r="H2432" i="19"/>
  <c r="I2432" i="19"/>
  <c r="J2432" i="19"/>
  <c r="L2432" i="19"/>
  <c r="M2432" i="19"/>
  <c r="N2432" i="19"/>
  <c r="O2432" i="19"/>
  <c r="X2432" i="19"/>
  <c r="G2433" i="19"/>
  <c r="H2433" i="19"/>
  <c r="I2433" i="19"/>
  <c r="J2433" i="19"/>
  <c r="L2433" i="19"/>
  <c r="M2433" i="19"/>
  <c r="N2433" i="19"/>
  <c r="O2433" i="19"/>
  <c r="X2433" i="19"/>
  <c r="G2434" i="19"/>
  <c r="H2434" i="19"/>
  <c r="I2434" i="19"/>
  <c r="J2434" i="19"/>
  <c r="L2434" i="19"/>
  <c r="M2434" i="19"/>
  <c r="N2434" i="19"/>
  <c r="O2434" i="19"/>
  <c r="X2434" i="19"/>
  <c r="G2435" i="19"/>
  <c r="H2435" i="19"/>
  <c r="I2435" i="19"/>
  <c r="J2435" i="19"/>
  <c r="L2435" i="19"/>
  <c r="M2435" i="19"/>
  <c r="N2435" i="19"/>
  <c r="O2435" i="19"/>
  <c r="X2435" i="19"/>
  <c r="G2436" i="19"/>
  <c r="H2436" i="19"/>
  <c r="I2436" i="19"/>
  <c r="J2436" i="19"/>
  <c r="L2436" i="19"/>
  <c r="M2436" i="19"/>
  <c r="N2436" i="19"/>
  <c r="O2436" i="19"/>
  <c r="X2436" i="19"/>
  <c r="G2437" i="19"/>
  <c r="H2437" i="19"/>
  <c r="I2437" i="19"/>
  <c r="J2437" i="19"/>
  <c r="L2437" i="19"/>
  <c r="M2437" i="19"/>
  <c r="N2437" i="19"/>
  <c r="O2437" i="19"/>
  <c r="X2437" i="19"/>
  <c r="G2438" i="19"/>
  <c r="H2438" i="19"/>
  <c r="I2438" i="19"/>
  <c r="J2438" i="19"/>
  <c r="L2438" i="19"/>
  <c r="M2438" i="19"/>
  <c r="N2438" i="19"/>
  <c r="O2438" i="19"/>
  <c r="X2438" i="19"/>
  <c r="G2439" i="19"/>
  <c r="H2439" i="19"/>
  <c r="I2439" i="19"/>
  <c r="J2439" i="19"/>
  <c r="L2439" i="19"/>
  <c r="M2439" i="19"/>
  <c r="N2439" i="19"/>
  <c r="O2439" i="19"/>
  <c r="X2439" i="19"/>
  <c r="G2440" i="19"/>
  <c r="H2440" i="19"/>
  <c r="I2440" i="19"/>
  <c r="J2440" i="19"/>
  <c r="L2440" i="19"/>
  <c r="M2440" i="19"/>
  <c r="N2440" i="19"/>
  <c r="O2440" i="19"/>
  <c r="X2440" i="19"/>
  <c r="G2441" i="19"/>
  <c r="H2441" i="19"/>
  <c r="I2441" i="19"/>
  <c r="J2441" i="19"/>
  <c r="L2441" i="19"/>
  <c r="M2441" i="19"/>
  <c r="N2441" i="19"/>
  <c r="O2441" i="19"/>
  <c r="X2441" i="19"/>
  <c r="G2442" i="19"/>
  <c r="H2442" i="19"/>
  <c r="I2442" i="19"/>
  <c r="J2442" i="19"/>
  <c r="L2442" i="19"/>
  <c r="M2442" i="19"/>
  <c r="N2442" i="19"/>
  <c r="O2442" i="19"/>
  <c r="X2442" i="19"/>
  <c r="G2443" i="19"/>
  <c r="H2443" i="19"/>
  <c r="I2443" i="19"/>
  <c r="J2443" i="19"/>
  <c r="L2443" i="19"/>
  <c r="M2443" i="19"/>
  <c r="N2443" i="19"/>
  <c r="O2443" i="19"/>
  <c r="X2443" i="19"/>
  <c r="G2444" i="19"/>
  <c r="H2444" i="19"/>
  <c r="I2444" i="19"/>
  <c r="J2444" i="19"/>
  <c r="L2444" i="19"/>
  <c r="M2444" i="19"/>
  <c r="N2444" i="19"/>
  <c r="O2444" i="19"/>
  <c r="X2444" i="19"/>
  <c r="G2445" i="19"/>
  <c r="H2445" i="19"/>
  <c r="I2445" i="19"/>
  <c r="J2445" i="19"/>
  <c r="L2445" i="19"/>
  <c r="M2445" i="19"/>
  <c r="N2445" i="19"/>
  <c r="O2445" i="19"/>
  <c r="X2445" i="19"/>
  <c r="G2446" i="19"/>
  <c r="H2446" i="19"/>
  <c r="I2446" i="19"/>
  <c r="J2446" i="19"/>
  <c r="L2446" i="19"/>
  <c r="M2446" i="19"/>
  <c r="N2446" i="19"/>
  <c r="O2446" i="19"/>
  <c r="X2446" i="19"/>
  <c r="G2447" i="19"/>
  <c r="H2447" i="19"/>
  <c r="I2447" i="19"/>
  <c r="J2447" i="19"/>
  <c r="L2447" i="19"/>
  <c r="M2447" i="19"/>
  <c r="N2447" i="19"/>
  <c r="O2447" i="19"/>
  <c r="X2447" i="19"/>
  <c r="G2448" i="19"/>
  <c r="H2448" i="19"/>
  <c r="I2448" i="19"/>
  <c r="J2448" i="19"/>
  <c r="L2448" i="19"/>
  <c r="M2448" i="19"/>
  <c r="N2448" i="19"/>
  <c r="O2448" i="19"/>
  <c r="X2448" i="19"/>
  <c r="G2449" i="19"/>
  <c r="H2449" i="19"/>
  <c r="I2449" i="19"/>
  <c r="J2449" i="19"/>
  <c r="L2449" i="19"/>
  <c r="M2449" i="19"/>
  <c r="N2449" i="19"/>
  <c r="O2449" i="19"/>
  <c r="X2449" i="19"/>
  <c r="G2450" i="19"/>
  <c r="H2450" i="19"/>
  <c r="I2450" i="19"/>
  <c r="J2450" i="19"/>
  <c r="L2450" i="19"/>
  <c r="M2450" i="19"/>
  <c r="N2450" i="19"/>
  <c r="O2450" i="19"/>
  <c r="X2450" i="19"/>
  <c r="G2451" i="19"/>
  <c r="H2451" i="19"/>
  <c r="I2451" i="19"/>
  <c r="J2451" i="19"/>
  <c r="L2451" i="19"/>
  <c r="M2451" i="19"/>
  <c r="N2451" i="19"/>
  <c r="O2451" i="19"/>
  <c r="X2451" i="19"/>
  <c r="G2452" i="19"/>
  <c r="H2452" i="19"/>
  <c r="I2452" i="19"/>
  <c r="J2452" i="19"/>
  <c r="L2452" i="19"/>
  <c r="M2452" i="19"/>
  <c r="N2452" i="19"/>
  <c r="O2452" i="19"/>
  <c r="X2452" i="19"/>
  <c r="G2453" i="19"/>
  <c r="H2453" i="19"/>
  <c r="I2453" i="19"/>
  <c r="J2453" i="19"/>
  <c r="L2453" i="19"/>
  <c r="M2453" i="19"/>
  <c r="N2453" i="19"/>
  <c r="O2453" i="19"/>
  <c r="X2453" i="19"/>
  <c r="G2454" i="19"/>
  <c r="H2454" i="19"/>
  <c r="I2454" i="19"/>
  <c r="J2454" i="19"/>
  <c r="L2454" i="19"/>
  <c r="M2454" i="19"/>
  <c r="N2454" i="19"/>
  <c r="O2454" i="19"/>
  <c r="X2454" i="19"/>
  <c r="G2455" i="19"/>
  <c r="H2455" i="19"/>
  <c r="I2455" i="19"/>
  <c r="J2455" i="19"/>
  <c r="L2455" i="19"/>
  <c r="M2455" i="19"/>
  <c r="N2455" i="19"/>
  <c r="O2455" i="19"/>
  <c r="X2455" i="19"/>
  <c r="G2456" i="19"/>
  <c r="H2456" i="19"/>
  <c r="I2456" i="19"/>
  <c r="J2456" i="19"/>
  <c r="L2456" i="19"/>
  <c r="M2456" i="19"/>
  <c r="N2456" i="19"/>
  <c r="O2456" i="19"/>
  <c r="X2456" i="19"/>
  <c r="G2457" i="19"/>
  <c r="H2457" i="19"/>
  <c r="I2457" i="19"/>
  <c r="J2457" i="19"/>
  <c r="L2457" i="19"/>
  <c r="M2457" i="19"/>
  <c r="N2457" i="19"/>
  <c r="O2457" i="19"/>
  <c r="X2457" i="19"/>
  <c r="G2458" i="19"/>
  <c r="H2458" i="19"/>
  <c r="I2458" i="19"/>
  <c r="J2458" i="19"/>
  <c r="L2458" i="19"/>
  <c r="M2458" i="19"/>
  <c r="N2458" i="19"/>
  <c r="O2458" i="19"/>
  <c r="X2458" i="19"/>
  <c r="G2459" i="19"/>
  <c r="H2459" i="19"/>
  <c r="I2459" i="19"/>
  <c r="J2459" i="19"/>
  <c r="L2459" i="19"/>
  <c r="M2459" i="19"/>
  <c r="N2459" i="19"/>
  <c r="O2459" i="19"/>
  <c r="X2459" i="19"/>
  <c r="G2460" i="19"/>
  <c r="H2460" i="19"/>
  <c r="I2460" i="19"/>
  <c r="J2460" i="19"/>
  <c r="L2460" i="19"/>
  <c r="M2460" i="19"/>
  <c r="N2460" i="19"/>
  <c r="O2460" i="19"/>
  <c r="X2460" i="19"/>
  <c r="G2461" i="19"/>
  <c r="H2461" i="19"/>
  <c r="I2461" i="19"/>
  <c r="J2461" i="19"/>
  <c r="L2461" i="19"/>
  <c r="M2461" i="19"/>
  <c r="N2461" i="19"/>
  <c r="O2461" i="19"/>
  <c r="X2461" i="19"/>
  <c r="G2462" i="19"/>
  <c r="H2462" i="19"/>
  <c r="I2462" i="19"/>
  <c r="J2462" i="19"/>
  <c r="L2462" i="19"/>
  <c r="M2462" i="19"/>
  <c r="N2462" i="19"/>
  <c r="O2462" i="19"/>
  <c r="X2462" i="19"/>
  <c r="G2463" i="19"/>
  <c r="H2463" i="19"/>
  <c r="I2463" i="19"/>
  <c r="J2463" i="19"/>
  <c r="L2463" i="19"/>
  <c r="M2463" i="19"/>
  <c r="N2463" i="19"/>
  <c r="O2463" i="19"/>
  <c r="X2463" i="19"/>
  <c r="G2464" i="19"/>
  <c r="H2464" i="19"/>
  <c r="I2464" i="19"/>
  <c r="J2464" i="19"/>
  <c r="L2464" i="19"/>
  <c r="M2464" i="19"/>
  <c r="N2464" i="19"/>
  <c r="O2464" i="19"/>
  <c r="X2464" i="19"/>
  <c r="G2465" i="19"/>
  <c r="H2465" i="19"/>
  <c r="I2465" i="19"/>
  <c r="J2465" i="19"/>
  <c r="L2465" i="19"/>
  <c r="M2465" i="19"/>
  <c r="N2465" i="19"/>
  <c r="O2465" i="19"/>
  <c r="X2465" i="19"/>
  <c r="G2466" i="19"/>
  <c r="H2466" i="19"/>
  <c r="I2466" i="19"/>
  <c r="J2466" i="19"/>
  <c r="L2466" i="19"/>
  <c r="M2466" i="19"/>
  <c r="N2466" i="19"/>
  <c r="O2466" i="19"/>
  <c r="X2466" i="19"/>
  <c r="G2467" i="19"/>
  <c r="H2467" i="19"/>
  <c r="I2467" i="19"/>
  <c r="J2467" i="19"/>
  <c r="L2467" i="19"/>
  <c r="M2467" i="19"/>
  <c r="N2467" i="19"/>
  <c r="O2467" i="19"/>
  <c r="X2467" i="19"/>
  <c r="G2468" i="19"/>
  <c r="H2468" i="19"/>
  <c r="I2468" i="19"/>
  <c r="J2468" i="19"/>
  <c r="L2468" i="19"/>
  <c r="M2468" i="19"/>
  <c r="N2468" i="19"/>
  <c r="O2468" i="19"/>
  <c r="X2468" i="19"/>
  <c r="G2469" i="19"/>
  <c r="H2469" i="19"/>
  <c r="I2469" i="19"/>
  <c r="J2469" i="19"/>
  <c r="L2469" i="19"/>
  <c r="M2469" i="19"/>
  <c r="N2469" i="19"/>
  <c r="O2469" i="19"/>
  <c r="X2469" i="19"/>
  <c r="G2470" i="19"/>
  <c r="H2470" i="19"/>
  <c r="I2470" i="19"/>
  <c r="J2470" i="19"/>
  <c r="L2470" i="19"/>
  <c r="M2470" i="19"/>
  <c r="N2470" i="19"/>
  <c r="O2470" i="19"/>
  <c r="X2470" i="19"/>
  <c r="G2471" i="19"/>
  <c r="H2471" i="19"/>
  <c r="I2471" i="19"/>
  <c r="J2471" i="19"/>
  <c r="L2471" i="19"/>
  <c r="M2471" i="19"/>
  <c r="N2471" i="19"/>
  <c r="O2471" i="19"/>
  <c r="X2471" i="19"/>
  <c r="G2472" i="19"/>
  <c r="H2472" i="19"/>
  <c r="I2472" i="19"/>
  <c r="J2472" i="19"/>
  <c r="L2472" i="19"/>
  <c r="M2472" i="19"/>
  <c r="N2472" i="19"/>
  <c r="O2472" i="19"/>
  <c r="X2472" i="19"/>
  <c r="G2473" i="19"/>
  <c r="H2473" i="19"/>
  <c r="I2473" i="19"/>
  <c r="J2473" i="19"/>
  <c r="L2473" i="19"/>
  <c r="M2473" i="19"/>
  <c r="N2473" i="19"/>
  <c r="O2473" i="19"/>
  <c r="X2473" i="19"/>
  <c r="G2474" i="19"/>
  <c r="H2474" i="19"/>
  <c r="I2474" i="19"/>
  <c r="J2474" i="19"/>
  <c r="L2474" i="19"/>
  <c r="M2474" i="19"/>
  <c r="N2474" i="19"/>
  <c r="O2474" i="19"/>
  <c r="X2474" i="19"/>
  <c r="G2475" i="19"/>
  <c r="H2475" i="19"/>
  <c r="I2475" i="19"/>
  <c r="J2475" i="19"/>
  <c r="L2475" i="19"/>
  <c r="M2475" i="19"/>
  <c r="N2475" i="19"/>
  <c r="O2475" i="19"/>
  <c r="X2475" i="19"/>
  <c r="G2476" i="19"/>
  <c r="H2476" i="19"/>
  <c r="I2476" i="19"/>
  <c r="J2476" i="19"/>
  <c r="L2476" i="19"/>
  <c r="M2476" i="19"/>
  <c r="N2476" i="19"/>
  <c r="O2476" i="19"/>
  <c r="X2476" i="19"/>
  <c r="G2477" i="19"/>
  <c r="H2477" i="19"/>
  <c r="I2477" i="19"/>
  <c r="J2477" i="19"/>
  <c r="L2477" i="19"/>
  <c r="M2477" i="19"/>
  <c r="N2477" i="19"/>
  <c r="O2477" i="19"/>
  <c r="X2477" i="19"/>
  <c r="G2478" i="19"/>
  <c r="H2478" i="19"/>
  <c r="I2478" i="19"/>
  <c r="J2478" i="19"/>
  <c r="L2478" i="19"/>
  <c r="M2478" i="19"/>
  <c r="N2478" i="19"/>
  <c r="O2478" i="19"/>
  <c r="X2478" i="19"/>
  <c r="G2479" i="19"/>
  <c r="H2479" i="19"/>
  <c r="I2479" i="19"/>
  <c r="J2479" i="19"/>
  <c r="L2479" i="19"/>
  <c r="M2479" i="19"/>
  <c r="N2479" i="19"/>
  <c r="O2479" i="19"/>
  <c r="X2479" i="19"/>
  <c r="G2480" i="19"/>
  <c r="H2480" i="19"/>
  <c r="I2480" i="19"/>
  <c r="J2480" i="19"/>
  <c r="L2480" i="19"/>
  <c r="M2480" i="19"/>
  <c r="N2480" i="19"/>
  <c r="O2480" i="19"/>
  <c r="X2480" i="19"/>
  <c r="G2481" i="19"/>
  <c r="H2481" i="19"/>
  <c r="I2481" i="19"/>
  <c r="J2481" i="19"/>
  <c r="L2481" i="19"/>
  <c r="M2481" i="19"/>
  <c r="N2481" i="19"/>
  <c r="O2481" i="19"/>
  <c r="X2481" i="19"/>
  <c r="G2482" i="19"/>
  <c r="H2482" i="19"/>
  <c r="I2482" i="19"/>
  <c r="J2482" i="19"/>
  <c r="L2482" i="19"/>
  <c r="M2482" i="19"/>
  <c r="N2482" i="19"/>
  <c r="O2482" i="19"/>
  <c r="X2482" i="19"/>
  <c r="G2483" i="19"/>
  <c r="H2483" i="19"/>
  <c r="I2483" i="19"/>
  <c r="J2483" i="19"/>
  <c r="L2483" i="19"/>
  <c r="M2483" i="19"/>
  <c r="N2483" i="19"/>
  <c r="O2483" i="19"/>
  <c r="X2483" i="19"/>
  <c r="G2484" i="19"/>
  <c r="H2484" i="19"/>
  <c r="I2484" i="19"/>
  <c r="J2484" i="19"/>
  <c r="L2484" i="19"/>
  <c r="M2484" i="19"/>
  <c r="N2484" i="19"/>
  <c r="O2484" i="19"/>
  <c r="X2484" i="19"/>
  <c r="G2485" i="19"/>
  <c r="H2485" i="19"/>
  <c r="I2485" i="19"/>
  <c r="J2485" i="19"/>
  <c r="L2485" i="19"/>
  <c r="M2485" i="19"/>
  <c r="N2485" i="19"/>
  <c r="O2485" i="19"/>
  <c r="X2485" i="19"/>
  <c r="G2486" i="19"/>
  <c r="H2486" i="19"/>
  <c r="I2486" i="19"/>
  <c r="J2486" i="19"/>
  <c r="L2486" i="19"/>
  <c r="M2486" i="19"/>
  <c r="N2486" i="19"/>
  <c r="O2486" i="19"/>
  <c r="X2486" i="19"/>
  <c r="G2487" i="19"/>
  <c r="H2487" i="19"/>
  <c r="I2487" i="19"/>
  <c r="J2487" i="19"/>
  <c r="L2487" i="19"/>
  <c r="M2487" i="19"/>
  <c r="N2487" i="19"/>
  <c r="O2487" i="19"/>
  <c r="X2487" i="19"/>
  <c r="G2488" i="19"/>
  <c r="H2488" i="19"/>
  <c r="I2488" i="19"/>
  <c r="J2488" i="19"/>
  <c r="L2488" i="19"/>
  <c r="M2488" i="19"/>
  <c r="N2488" i="19"/>
  <c r="O2488" i="19"/>
  <c r="X2488" i="19"/>
  <c r="G2489" i="19"/>
  <c r="H2489" i="19"/>
  <c r="I2489" i="19"/>
  <c r="J2489" i="19"/>
  <c r="L2489" i="19"/>
  <c r="M2489" i="19"/>
  <c r="N2489" i="19"/>
  <c r="O2489" i="19"/>
  <c r="X2489" i="19"/>
  <c r="G2490" i="19"/>
  <c r="H2490" i="19"/>
  <c r="I2490" i="19"/>
  <c r="J2490" i="19"/>
  <c r="L2490" i="19"/>
  <c r="M2490" i="19"/>
  <c r="N2490" i="19"/>
  <c r="O2490" i="19"/>
  <c r="X2490" i="19"/>
  <c r="G2491" i="19"/>
  <c r="H2491" i="19"/>
  <c r="I2491" i="19"/>
  <c r="J2491" i="19"/>
  <c r="L2491" i="19"/>
  <c r="M2491" i="19"/>
  <c r="N2491" i="19"/>
  <c r="O2491" i="19"/>
  <c r="X2491" i="19"/>
  <c r="G2492" i="19"/>
  <c r="H2492" i="19"/>
  <c r="I2492" i="19"/>
  <c r="J2492" i="19"/>
  <c r="L2492" i="19"/>
  <c r="M2492" i="19"/>
  <c r="N2492" i="19"/>
  <c r="O2492" i="19"/>
  <c r="X2492" i="19"/>
  <c r="G2493" i="19"/>
  <c r="H2493" i="19"/>
  <c r="I2493" i="19"/>
  <c r="J2493" i="19"/>
  <c r="L2493" i="19"/>
  <c r="M2493" i="19"/>
  <c r="N2493" i="19"/>
  <c r="O2493" i="19"/>
  <c r="X2493" i="19"/>
  <c r="G2494" i="19"/>
  <c r="H2494" i="19"/>
  <c r="I2494" i="19"/>
  <c r="J2494" i="19"/>
  <c r="L2494" i="19"/>
  <c r="M2494" i="19"/>
  <c r="N2494" i="19"/>
  <c r="O2494" i="19"/>
  <c r="X2494" i="19"/>
  <c r="G2495" i="19"/>
  <c r="H2495" i="19"/>
  <c r="I2495" i="19"/>
  <c r="J2495" i="19"/>
  <c r="L2495" i="19"/>
  <c r="M2495" i="19"/>
  <c r="N2495" i="19"/>
  <c r="O2495" i="19"/>
  <c r="X2495" i="19"/>
  <c r="G2496" i="19"/>
  <c r="H2496" i="19"/>
  <c r="I2496" i="19"/>
  <c r="J2496" i="19"/>
  <c r="L2496" i="19"/>
  <c r="M2496" i="19"/>
  <c r="N2496" i="19"/>
  <c r="O2496" i="19"/>
  <c r="X2496" i="19"/>
  <c r="G2497" i="19"/>
  <c r="H2497" i="19"/>
  <c r="I2497" i="19"/>
  <c r="J2497" i="19"/>
  <c r="L2497" i="19"/>
  <c r="M2497" i="19"/>
  <c r="N2497" i="19"/>
  <c r="O2497" i="19"/>
  <c r="X2497" i="19"/>
  <c r="G2498" i="19"/>
  <c r="H2498" i="19"/>
  <c r="I2498" i="19"/>
  <c r="J2498" i="19"/>
  <c r="L2498" i="19"/>
  <c r="M2498" i="19"/>
  <c r="N2498" i="19"/>
  <c r="O2498" i="19"/>
  <c r="X2498" i="19"/>
  <c r="G2499" i="19"/>
  <c r="H2499" i="19"/>
  <c r="I2499" i="19"/>
  <c r="J2499" i="19"/>
  <c r="L2499" i="19"/>
  <c r="M2499" i="19"/>
  <c r="N2499" i="19"/>
  <c r="O2499" i="19"/>
  <c r="X2499" i="19"/>
  <c r="G2500" i="19"/>
  <c r="H2500" i="19"/>
  <c r="I2500" i="19"/>
  <c r="J2500" i="19"/>
  <c r="L2500" i="19"/>
  <c r="M2500" i="19"/>
  <c r="N2500" i="19"/>
  <c r="O2500" i="19"/>
  <c r="X2500" i="19"/>
  <c r="G2501" i="19"/>
  <c r="H2501" i="19"/>
  <c r="I2501" i="19"/>
  <c r="J2501" i="19"/>
  <c r="L2501" i="19"/>
  <c r="M2501" i="19"/>
  <c r="N2501" i="19"/>
  <c r="O2501" i="19"/>
  <c r="X2501" i="19"/>
  <c r="G2502" i="19"/>
  <c r="H2502" i="19"/>
  <c r="I2502" i="19"/>
  <c r="J2502" i="19"/>
  <c r="L2502" i="19"/>
  <c r="M2502" i="19"/>
  <c r="N2502" i="19"/>
  <c r="O2502" i="19"/>
  <c r="X2502" i="19"/>
  <c r="G2503" i="19"/>
  <c r="H2503" i="19"/>
  <c r="I2503" i="19"/>
  <c r="J2503" i="19"/>
  <c r="L2503" i="19"/>
  <c r="M2503" i="19"/>
  <c r="N2503" i="19"/>
  <c r="O2503" i="19"/>
  <c r="X2503" i="19"/>
  <c r="G2504" i="19"/>
  <c r="H2504" i="19"/>
  <c r="I2504" i="19"/>
  <c r="J2504" i="19"/>
  <c r="L2504" i="19"/>
  <c r="M2504" i="19"/>
  <c r="N2504" i="19"/>
  <c r="O2504" i="19"/>
  <c r="X2504" i="19"/>
  <c r="G2505" i="19"/>
  <c r="H2505" i="19"/>
  <c r="I2505" i="19"/>
  <c r="J2505" i="19"/>
  <c r="L2505" i="19"/>
  <c r="M2505" i="19"/>
  <c r="N2505" i="19"/>
  <c r="O2505" i="19"/>
  <c r="X2505" i="19"/>
  <c r="G2506" i="19"/>
  <c r="H2506" i="19"/>
  <c r="I2506" i="19"/>
  <c r="J2506" i="19"/>
  <c r="L2506" i="19"/>
  <c r="M2506" i="19"/>
  <c r="N2506" i="19"/>
  <c r="O2506" i="19"/>
  <c r="X2506" i="19"/>
  <c r="G2507" i="19"/>
  <c r="H2507" i="19"/>
  <c r="I2507" i="19"/>
  <c r="J2507" i="19"/>
  <c r="L2507" i="19"/>
  <c r="M2507" i="19"/>
  <c r="N2507" i="19"/>
  <c r="O2507" i="19"/>
  <c r="X2507" i="19"/>
  <c r="G2508" i="19"/>
  <c r="H2508" i="19"/>
  <c r="I2508" i="19"/>
  <c r="J2508" i="19"/>
  <c r="L2508" i="19"/>
  <c r="M2508" i="19"/>
  <c r="N2508" i="19"/>
  <c r="O2508" i="19"/>
  <c r="X2508" i="19"/>
  <c r="G2509" i="19"/>
  <c r="H2509" i="19"/>
  <c r="I2509" i="19"/>
  <c r="J2509" i="19"/>
  <c r="L2509" i="19"/>
  <c r="M2509" i="19"/>
  <c r="N2509" i="19"/>
  <c r="O2509" i="19"/>
  <c r="X2509" i="19"/>
  <c r="G2510" i="19"/>
  <c r="H2510" i="19"/>
  <c r="I2510" i="19"/>
  <c r="J2510" i="19"/>
  <c r="L2510" i="19"/>
  <c r="M2510" i="19"/>
  <c r="N2510" i="19"/>
  <c r="O2510" i="19"/>
  <c r="X2510" i="19"/>
  <c r="G2511" i="19"/>
  <c r="H2511" i="19"/>
  <c r="I2511" i="19"/>
  <c r="J2511" i="19"/>
  <c r="L2511" i="19"/>
  <c r="M2511" i="19"/>
  <c r="N2511" i="19"/>
  <c r="O2511" i="19"/>
  <c r="X2511" i="19"/>
  <c r="G2512" i="19"/>
  <c r="H2512" i="19"/>
  <c r="I2512" i="19"/>
  <c r="J2512" i="19"/>
  <c r="L2512" i="19"/>
  <c r="M2512" i="19"/>
  <c r="N2512" i="19"/>
  <c r="O2512" i="19"/>
  <c r="X2512" i="19"/>
  <c r="G2513" i="19"/>
  <c r="H2513" i="19"/>
  <c r="I2513" i="19"/>
  <c r="J2513" i="19"/>
  <c r="L2513" i="19"/>
  <c r="M2513" i="19"/>
  <c r="N2513" i="19"/>
  <c r="O2513" i="19"/>
  <c r="X2513" i="19"/>
  <c r="G2514" i="19"/>
  <c r="H2514" i="19"/>
  <c r="I2514" i="19"/>
  <c r="J2514" i="19"/>
  <c r="L2514" i="19"/>
  <c r="M2514" i="19"/>
  <c r="N2514" i="19"/>
  <c r="O2514" i="19"/>
  <c r="X2514" i="19"/>
  <c r="G2515" i="19"/>
  <c r="H2515" i="19"/>
  <c r="I2515" i="19"/>
  <c r="J2515" i="19"/>
  <c r="L2515" i="19"/>
  <c r="M2515" i="19"/>
  <c r="N2515" i="19"/>
  <c r="O2515" i="19"/>
  <c r="X2515" i="19"/>
  <c r="G2516" i="19"/>
  <c r="H2516" i="19"/>
  <c r="I2516" i="19"/>
  <c r="J2516" i="19"/>
  <c r="L2516" i="19"/>
  <c r="M2516" i="19"/>
  <c r="N2516" i="19"/>
  <c r="O2516" i="19"/>
  <c r="X2516" i="19"/>
  <c r="G2517" i="19"/>
  <c r="H2517" i="19"/>
  <c r="I2517" i="19"/>
  <c r="J2517" i="19"/>
  <c r="L2517" i="19"/>
  <c r="M2517" i="19"/>
  <c r="N2517" i="19"/>
  <c r="O2517" i="19"/>
  <c r="X2517" i="19"/>
  <c r="G2518" i="19"/>
  <c r="H2518" i="19"/>
  <c r="I2518" i="19"/>
  <c r="J2518" i="19"/>
  <c r="L2518" i="19"/>
  <c r="M2518" i="19"/>
  <c r="N2518" i="19"/>
  <c r="O2518" i="19"/>
  <c r="X2518" i="19"/>
  <c r="G2519" i="19"/>
  <c r="H2519" i="19"/>
  <c r="I2519" i="19"/>
  <c r="J2519" i="19"/>
  <c r="L2519" i="19"/>
  <c r="M2519" i="19"/>
  <c r="N2519" i="19"/>
  <c r="O2519" i="19"/>
  <c r="X2519" i="19"/>
  <c r="G2520" i="19"/>
  <c r="H2520" i="19"/>
  <c r="I2520" i="19"/>
  <c r="J2520" i="19"/>
  <c r="L2520" i="19"/>
  <c r="M2520" i="19"/>
  <c r="N2520" i="19"/>
  <c r="O2520" i="19"/>
  <c r="X2520" i="19"/>
  <c r="G2521" i="19"/>
  <c r="H2521" i="19"/>
  <c r="I2521" i="19"/>
  <c r="J2521" i="19"/>
  <c r="L2521" i="19"/>
  <c r="M2521" i="19"/>
  <c r="N2521" i="19"/>
  <c r="O2521" i="19"/>
  <c r="X2521" i="19"/>
  <c r="G2522" i="19"/>
  <c r="H2522" i="19"/>
  <c r="I2522" i="19"/>
  <c r="J2522" i="19"/>
  <c r="L2522" i="19"/>
  <c r="M2522" i="19"/>
  <c r="N2522" i="19"/>
  <c r="O2522" i="19"/>
  <c r="X2522" i="19"/>
  <c r="G2523" i="19"/>
  <c r="H2523" i="19"/>
  <c r="I2523" i="19"/>
  <c r="J2523" i="19"/>
  <c r="L2523" i="19"/>
  <c r="M2523" i="19"/>
  <c r="N2523" i="19"/>
  <c r="O2523" i="19"/>
  <c r="X2523" i="19"/>
  <c r="G2524" i="19"/>
  <c r="H2524" i="19"/>
  <c r="I2524" i="19"/>
  <c r="J2524" i="19"/>
  <c r="L2524" i="19"/>
  <c r="M2524" i="19"/>
  <c r="N2524" i="19"/>
  <c r="O2524" i="19"/>
  <c r="X2524" i="19"/>
  <c r="G2525" i="19"/>
  <c r="H2525" i="19"/>
  <c r="I2525" i="19"/>
  <c r="J2525" i="19"/>
  <c r="L2525" i="19"/>
  <c r="M2525" i="19"/>
  <c r="N2525" i="19"/>
  <c r="O2525" i="19"/>
  <c r="X2525" i="19"/>
  <c r="G2526" i="19"/>
  <c r="H2526" i="19"/>
  <c r="I2526" i="19"/>
  <c r="J2526" i="19"/>
  <c r="L2526" i="19"/>
  <c r="M2526" i="19"/>
  <c r="N2526" i="19"/>
  <c r="O2526" i="19"/>
  <c r="X2526" i="19"/>
  <c r="G2527" i="19"/>
  <c r="H2527" i="19"/>
  <c r="I2527" i="19"/>
  <c r="J2527" i="19"/>
  <c r="L2527" i="19"/>
  <c r="M2527" i="19"/>
  <c r="N2527" i="19"/>
  <c r="O2527" i="19"/>
  <c r="X2527" i="19"/>
  <c r="G2528" i="19"/>
  <c r="H2528" i="19"/>
  <c r="I2528" i="19"/>
  <c r="J2528" i="19"/>
  <c r="L2528" i="19"/>
  <c r="M2528" i="19"/>
  <c r="N2528" i="19"/>
  <c r="O2528" i="19"/>
  <c r="X2528" i="19"/>
  <c r="G2529" i="19"/>
  <c r="H2529" i="19"/>
  <c r="I2529" i="19"/>
  <c r="J2529" i="19"/>
  <c r="L2529" i="19"/>
  <c r="M2529" i="19"/>
  <c r="N2529" i="19"/>
  <c r="O2529" i="19"/>
  <c r="X2529" i="19"/>
  <c r="G2530" i="19"/>
  <c r="H2530" i="19"/>
  <c r="I2530" i="19"/>
  <c r="J2530" i="19"/>
  <c r="L2530" i="19"/>
  <c r="M2530" i="19"/>
  <c r="N2530" i="19"/>
  <c r="O2530" i="19"/>
  <c r="X2530" i="19"/>
  <c r="G2531" i="19"/>
  <c r="H2531" i="19"/>
  <c r="I2531" i="19"/>
  <c r="J2531" i="19"/>
  <c r="L2531" i="19"/>
  <c r="M2531" i="19"/>
  <c r="N2531" i="19"/>
  <c r="O2531" i="19"/>
  <c r="X2531" i="19"/>
  <c r="G2532" i="19"/>
  <c r="H2532" i="19"/>
  <c r="I2532" i="19"/>
  <c r="J2532" i="19"/>
  <c r="L2532" i="19"/>
  <c r="M2532" i="19"/>
  <c r="N2532" i="19"/>
  <c r="O2532" i="19"/>
  <c r="X2532" i="19"/>
  <c r="G2533" i="19"/>
  <c r="H2533" i="19"/>
  <c r="I2533" i="19"/>
  <c r="J2533" i="19"/>
  <c r="L2533" i="19"/>
  <c r="M2533" i="19"/>
  <c r="N2533" i="19"/>
  <c r="O2533" i="19"/>
  <c r="X2533" i="19"/>
  <c r="G2534" i="19"/>
  <c r="H2534" i="19"/>
  <c r="I2534" i="19"/>
  <c r="J2534" i="19"/>
  <c r="L2534" i="19"/>
  <c r="M2534" i="19"/>
  <c r="N2534" i="19"/>
  <c r="O2534" i="19"/>
  <c r="X2534" i="19"/>
  <c r="G2535" i="19"/>
  <c r="H2535" i="19"/>
  <c r="I2535" i="19"/>
  <c r="J2535" i="19"/>
  <c r="L2535" i="19"/>
  <c r="M2535" i="19"/>
  <c r="N2535" i="19"/>
  <c r="O2535" i="19"/>
  <c r="X2535" i="19"/>
  <c r="G2536" i="19"/>
  <c r="H2536" i="19"/>
  <c r="I2536" i="19"/>
  <c r="J2536" i="19"/>
  <c r="L2536" i="19"/>
  <c r="M2536" i="19"/>
  <c r="N2536" i="19"/>
  <c r="O2536" i="19"/>
  <c r="X2536" i="19"/>
  <c r="G2537" i="19"/>
  <c r="H2537" i="19"/>
  <c r="I2537" i="19"/>
  <c r="J2537" i="19"/>
  <c r="L2537" i="19"/>
  <c r="M2537" i="19"/>
  <c r="N2537" i="19"/>
  <c r="O2537" i="19"/>
  <c r="X2537" i="19"/>
  <c r="G2538" i="19"/>
  <c r="H2538" i="19"/>
  <c r="I2538" i="19"/>
  <c r="J2538" i="19"/>
  <c r="L2538" i="19"/>
  <c r="M2538" i="19"/>
  <c r="N2538" i="19"/>
  <c r="O2538" i="19"/>
  <c r="X2538" i="19"/>
  <c r="G2539" i="19"/>
  <c r="H2539" i="19"/>
  <c r="I2539" i="19"/>
  <c r="J2539" i="19"/>
  <c r="L2539" i="19"/>
  <c r="M2539" i="19"/>
  <c r="N2539" i="19"/>
  <c r="O2539" i="19"/>
  <c r="X2539" i="19"/>
  <c r="G2540" i="19"/>
  <c r="H2540" i="19"/>
  <c r="I2540" i="19"/>
  <c r="J2540" i="19"/>
  <c r="L2540" i="19"/>
  <c r="M2540" i="19"/>
  <c r="N2540" i="19"/>
  <c r="O2540" i="19"/>
  <c r="X2540" i="19"/>
  <c r="G2541" i="19"/>
  <c r="H2541" i="19"/>
  <c r="I2541" i="19"/>
  <c r="J2541" i="19"/>
  <c r="L2541" i="19"/>
  <c r="M2541" i="19"/>
  <c r="N2541" i="19"/>
  <c r="O2541" i="19"/>
  <c r="X2541" i="19"/>
  <c r="G2542" i="19"/>
  <c r="H2542" i="19"/>
  <c r="I2542" i="19"/>
  <c r="J2542" i="19"/>
  <c r="L2542" i="19"/>
  <c r="M2542" i="19"/>
  <c r="N2542" i="19"/>
  <c r="O2542" i="19"/>
  <c r="X2542" i="19"/>
  <c r="G2543" i="19"/>
  <c r="H2543" i="19"/>
  <c r="I2543" i="19"/>
  <c r="J2543" i="19"/>
  <c r="L2543" i="19"/>
  <c r="M2543" i="19"/>
  <c r="N2543" i="19"/>
  <c r="O2543" i="19"/>
  <c r="X2543" i="19"/>
  <c r="G2544" i="19"/>
  <c r="H2544" i="19"/>
  <c r="I2544" i="19"/>
  <c r="J2544" i="19"/>
  <c r="L2544" i="19"/>
  <c r="M2544" i="19"/>
  <c r="N2544" i="19"/>
  <c r="O2544" i="19"/>
  <c r="X2544" i="19"/>
  <c r="G2545" i="19"/>
  <c r="H2545" i="19"/>
  <c r="I2545" i="19"/>
  <c r="J2545" i="19"/>
  <c r="L2545" i="19"/>
  <c r="M2545" i="19"/>
  <c r="N2545" i="19"/>
  <c r="O2545" i="19"/>
  <c r="X2545" i="19"/>
  <c r="G2546" i="19"/>
  <c r="H2546" i="19"/>
  <c r="I2546" i="19"/>
  <c r="J2546" i="19"/>
  <c r="L2546" i="19"/>
  <c r="M2546" i="19"/>
  <c r="N2546" i="19"/>
  <c r="O2546" i="19"/>
  <c r="X2546" i="19"/>
  <c r="G2547" i="19"/>
  <c r="H2547" i="19"/>
  <c r="I2547" i="19"/>
  <c r="J2547" i="19"/>
  <c r="L2547" i="19"/>
  <c r="M2547" i="19"/>
  <c r="N2547" i="19"/>
  <c r="O2547" i="19"/>
  <c r="X2547" i="19"/>
  <c r="G2548" i="19"/>
  <c r="H2548" i="19"/>
  <c r="I2548" i="19"/>
  <c r="J2548" i="19"/>
  <c r="L2548" i="19"/>
  <c r="M2548" i="19"/>
  <c r="N2548" i="19"/>
  <c r="O2548" i="19"/>
  <c r="X2548" i="19"/>
  <c r="G2549" i="19"/>
  <c r="H2549" i="19"/>
  <c r="I2549" i="19"/>
  <c r="J2549" i="19"/>
  <c r="L2549" i="19"/>
  <c r="M2549" i="19"/>
  <c r="N2549" i="19"/>
  <c r="O2549" i="19"/>
  <c r="X2549" i="19"/>
  <c r="G2550" i="19"/>
  <c r="H2550" i="19"/>
  <c r="I2550" i="19"/>
  <c r="J2550" i="19"/>
  <c r="L2550" i="19"/>
  <c r="M2550" i="19"/>
  <c r="N2550" i="19"/>
  <c r="O2550" i="19"/>
  <c r="X2550" i="19"/>
  <c r="G2551" i="19"/>
  <c r="H2551" i="19"/>
  <c r="I2551" i="19"/>
  <c r="J2551" i="19"/>
  <c r="L2551" i="19"/>
  <c r="M2551" i="19"/>
  <c r="N2551" i="19"/>
  <c r="O2551" i="19"/>
  <c r="X2551" i="19"/>
  <c r="G2552" i="19"/>
  <c r="H2552" i="19"/>
  <c r="I2552" i="19"/>
  <c r="J2552" i="19"/>
  <c r="L2552" i="19"/>
  <c r="M2552" i="19"/>
  <c r="N2552" i="19"/>
  <c r="O2552" i="19"/>
  <c r="X2552" i="19"/>
  <c r="G2553" i="19"/>
  <c r="H2553" i="19"/>
  <c r="I2553" i="19"/>
  <c r="J2553" i="19"/>
  <c r="L2553" i="19"/>
  <c r="M2553" i="19"/>
  <c r="N2553" i="19"/>
  <c r="O2553" i="19"/>
  <c r="X2553" i="19"/>
  <c r="G2554" i="19"/>
  <c r="H2554" i="19"/>
  <c r="I2554" i="19"/>
  <c r="J2554" i="19"/>
  <c r="L2554" i="19"/>
  <c r="M2554" i="19"/>
  <c r="N2554" i="19"/>
  <c r="O2554" i="19"/>
  <c r="X2554" i="19"/>
  <c r="G2555" i="19"/>
  <c r="H2555" i="19"/>
  <c r="I2555" i="19"/>
  <c r="J2555" i="19"/>
  <c r="L2555" i="19"/>
  <c r="M2555" i="19"/>
  <c r="N2555" i="19"/>
  <c r="O2555" i="19"/>
  <c r="X2555" i="19"/>
  <c r="G2556" i="19"/>
  <c r="H2556" i="19"/>
  <c r="I2556" i="19"/>
  <c r="J2556" i="19"/>
  <c r="L2556" i="19"/>
  <c r="M2556" i="19"/>
  <c r="N2556" i="19"/>
  <c r="O2556" i="19"/>
  <c r="X2556" i="19"/>
  <c r="G2557" i="19"/>
  <c r="H2557" i="19"/>
  <c r="I2557" i="19"/>
  <c r="J2557" i="19"/>
  <c r="L2557" i="19"/>
  <c r="M2557" i="19"/>
  <c r="N2557" i="19"/>
  <c r="O2557" i="19"/>
  <c r="X2557" i="19"/>
  <c r="G2558" i="19"/>
  <c r="H2558" i="19"/>
  <c r="I2558" i="19"/>
  <c r="J2558" i="19"/>
  <c r="L2558" i="19"/>
  <c r="M2558" i="19"/>
  <c r="N2558" i="19"/>
  <c r="O2558" i="19"/>
  <c r="X2558" i="19"/>
  <c r="G2559" i="19"/>
  <c r="H2559" i="19"/>
  <c r="I2559" i="19"/>
  <c r="J2559" i="19"/>
  <c r="L2559" i="19"/>
  <c r="M2559" i="19"/>
  <c r="N2559" i="19"/>
  <c r="O2559" i="19"/>
  <c r="X2559" i="19"/>
  <c r="G2560" i="19"/>
  <c r="H2560" i="19"/>
  <c r="I2560" i="19"/>
  <c r="J2560" i="19"/>
  <c r="L2560" i="19"/>
  <c r="M2560" i="19"/>
  <c r="N2560" i="19"/>
  <c r="O2560" i="19"/>
  <c r="X2560" i="19"/>
  <c r="G2561" i="19"/>
  <c r="H2561" i="19"/>
  <c r="I2561" i="19"/>
  <c r="J2561" i="19"/>
  <c r="L2561" i="19"/>
  <c r="M2561" i="19"/>
  <c r="N2561" i="19"/>
  <c r="O2561" i="19"/>
  <c r="X2561" i="19"/>
  <c r="G2562" i="19"/>
  <c r="H2562" i="19"/>
  <c r="I2562" i="19"/>
  <c r="J2562" i="19"/>
  <c r="L2562" i="19"/>
  <c r="M2562" i="19"/>
  <c r="N2562" i="19"/>
  <c r="O2562" i="19"/>
  <c r="X2562" i="19"/>
  <c r="G2563" i="19"/>
  <c r="H2563" i="19"/>
  <c r="I2563" i="19"/>
  <c r="J2563" i="19"/>
  <c r="L2563" i="19"/>
  <c r="M2563" i="19"/>
  <c r="N2563" i="19"/>
  <c r="O2563" i="19"/>
  <c r="X2563" i="19"/>
  <c r="G2564" i="19"/>
  <c r="H2564" i="19"/>
  <c r="I2564" i="19"/>
  <c r="J2564" i="19"/>
  <c r="L2564" i="19"/>
  <c r="M2564" i="19"/>
  <c r="N2564" i="19"/>
  <c r="O2564" i="19"/>
  <c r="X2564" i="19"/>
  <c r="G2565" i="19"/>
  <c r="H2565" i="19"/>
  <c r="I2565" i="19"/>
  <c r="J2565" i="19"/>
  <c r="L2565" i="19"/>
  <c r="M2565" i="19"/>
  <c r="N2565" i="19"/>
  <c r="O2565" i="19"/>
  <c r="X2565" i="19"/>
  <c r="G2566" i="19"/>
  <c r="H2566" i="19"/>
  <c r="I2566" i="19"/>
  <c r="J2566" i="19"/>
  <c r="L2566" i="19"/>
  <c r="M2566" i="19"/>
  <c r="N2566" i="19"/>
  <c r="O2566" i="19"/>
  <c r="X2566" i="19"/>
  <c r="G2567" i="19"/>
  <c r="H2567" i="19"/>
  <c r="I2567" i="19"/>
  <c r="J2567" i="19"/>
  <c r="L2567" i="19"/>
  <c r="M2567" i="19"/>
  <c r="N2567" i="19"/>
  <c r="O2567" i="19"/>
  <c r="X2567" i="19"/>
  <c r="G2568" i="19"/>
  <c r="H2568" i="19"/>
  <c r="I2568" i="19"/>
  <c r="J2568" i="19"/>
  <c r="L2568" i="19"/>
  <c r="M2568" i="19"/>
  <c r="N2568" i="19"/>
  <c r="O2568" i="19"/>
  <c r="X2568" i="19"/>
  <c r="G2569" i="19"/>
  <c r="H2569" i="19"/>
  <c r="I2569" i="19"/>
  <c r="J2569" i="19"/>
  <c r="L2569" i="19"/>
  <c r="M2569" i="19"/>
  <c r="N2569" i="19"/>
  <c r="O2569" i="19"/>
  <c r="X2569" i="19"/>
  <c r="G2570" i="19"/>
  <c r="H2570" i="19"/>
  <c r="I2570" i="19"/>
  <c r="J2570" i="19"/>
  <c r="L2570" i="19"/>
  <c r="M2570" i="19"/>
  <c r="N2570" i="19"/>
  <c r="O2570" i="19"/>
  <c r="X2570" i="19"/>
  <c r="G2571" i="19"/>
  <c r="H2571" i="19"/>
  <c r="I2571" i="19"/>
  <c r="J2571" i="19"/>
  <c r="L2571" i="19"/>
  <c r="M2571" i="19"/>
  <c r="N2571" i="19"/>
  <c r="O2571" i="19"/>
  <c r="X2571" i="19"/>
  <c r="G2572" i="19"/>
  <c r="H2572" i="19"/>
  <c r="I2572" i="19"/>
  <c r="J2572" i="19"/>
  <c r="L2572" i="19"/>
  <c r="M2572" i="19"/>
  <c r="N2572" i="19"/>
  <c r="O2572" i="19"/>
  <c r="X2572" i="19"/>
  <c r="G2573" i="19"/>
  <c r="H2573" i="19"/>
  <c r="I2573" i="19"/>
  <c r="J2573" i="19"/>
  <c r="L2573" i="19"/>
  <c r="M2573" i="19"/>
  <c r="N2573" i="19"/>
  <c r="O2573" i="19"/>
  <c r="X2573" i="19"/>
  <c r="G2574" i="19"/>
  <c r="H2574" i="19"/>
  <c r="I2574" i="19"/>
  <c r="J2574" i="19"/>
  <c r="L2574" i="19"/>
  <c r="M2574" i="19"/>
  <c r="N2574" i="19"/>
  <c r="O2574" i="19"/>
  <c r="X2574" i="19"/>
  <c r="G2575" i="19"/>
  <c r="H2575" i="19"/>
  <c r="I2575" i="19"/>
  <c r="J2575" i="19"/>
  <c r="L2575" i="19"/>
  <c r="M2575" i="19"/>
  <c r="N2575" i="19"/>
  <c r="O2575" i="19"/>
  <c r="X2575" i="19"/>
  <c r="G2576" i="19"/>
  <c r="H2576" i="19"/>
  <c r="I2576" i="19"/>
  <c r="J2576" i="19"/>
  <c r="L2576" i="19"/>
  <c r="M2576" i="19"/>
  <c r="N2576" i="19"/>
  <c r="O2576" i="19"/>
  <c r="X2576" i="19"/>
  <c r="G2577" i="19"/>
  <c r="H2577" i="19"/>
  <c r="I2577" i="19"/>
  <c r="J2577" i="19"/>
  <c r="L2577" i="19"/>
  <c r="M2577" i="19"/>
  <c r="N2577" i="19"/>
  <c r="O2577" i="19"/>
  <c r="X2577" i="19"/>
  <c r="G2578" i="19"/>
  <c r="H2578" i="19"/>
  <c r="I2578" i="19"/>
  <c r="J2578" i="19"/>
  <c r="L2578" i="19"/>
  <c r="M2578" i="19"/>
  <c r="N2578" i="19"/>
  <c r="O2578" i="19"/>
  <c r="X2578" i="19"/>
  <c r="G2579" i="19"/>
  <c r="H2579" i="19"/>
  <c r="I2579" i="19"/>
  <c r="J2579" i="19"/>
  <c r="L2579" i="19"/>
  <c r="M2579" i="19"/>
  <c r="N2579" i="19"/>
  <c r="O2579" i="19"/>
  <c r="X2579" i="19"/>
  <c r="G2580" i="19"/>
  <c r="H2580" i="19"/>
  <c r="I2580" i="19"/>
  <c r="J2580" i="19"/>
  <c r="L2580" i="19"/>
  <c r="M2580" i="19"/>
  <c r="N2580" i="19"/>
  <c r="O2580" i="19"/>
  <c r="X2580" i="19"/>
  <c r="G2581" i="19"/>
  <c r="H2581" i="19"/>
  <c r="I2581" i="19"/>
  <c r="J2581" i="19"/>
  <c r="L2581" i="19"/>
  <c r="M2581" i="19"/>
  <c r="N2581" i="19"/>
  <c r="O2581" i="19"/>
  <c r="X2581" i="19"/>
  <c r="G2582" i="19"/>
  <c r="H2582" i="19"/>
  <c r="I2582" i="19"/>
  <c r="J2582" i="19"/>
  <c r="L2582" i="19"/>
  <c r="M2582" i="19"/>
  <c r="N2582" i="19"/>
  <c r="O2582" i="19"/>
  <c r="X2582" i="19"/>
  <c r="G2583" i="19"/>
  <c r="H2583" i="19"/>
  <c r="I2583" i="19"/>
  <c r="J2583" i="19"/>
  <c r="L2583" i="19"/>
  <c r="M2583" i="19"/>
  <c r="N2583" i="19"/>
  <c r="O2583" i="19"/>
  <c r="X2583" i="19"/>
  <c r="G2584" i="19"/>
  <c r="H2584" i="19"/>
  <c r="I2584" i="19"/>
  <c r="J2584" i="19"/>
  <c r="L2584" i="19"/>
  <c r="M2584" i="19"/>
  <c r="N2584" i="19"/>
  <c r="O2584" i="19"/>
  <c r="X2584" i="19"/>
  <c r="G2585" i="19"/>
  <c r="H2585" i="19"/>
  <c r="I2585" i="19"/>
  <c r="J2585" i="19"/>
  <c r="L2585" i="19"/>
  <c r="M2585" i="19"/>
  <c r="N2585" i="19"/>
  <c r="O2585" i="19"/>
  <c r="X2585" i="19"/>
  <c r="G2586" i="19"/>
  <c r="H2586" i="19"/>
  <c r="I2586" i="19"/>
  <c r="J2586" i="19"/>
  <c r="L2586" i="19"/>
  <c r="M2586" i="19"/>
  <c r="N2586" i="19"/>
  <c r="O2586" i="19"/>
  <c r="X2586" i="19"/>
  <c r="G2587" i="19"/>
  <c r="H2587" i="19"/>
  <c r="I2587" i="19"/>
  <c r="J2587" i="19"/>
  <c r="L2587" i="19"/>
  <c r="M2587" i="19"/>
  <c r="N2587" i="19"/>
  <c r="O2587" i="19"/>
  <c r="X2587" i="19"/>
  <c r="G2588" i="19"/>
  <c r="H2588" i="19"/>
  <c r="I2588" i="19"/>
  <c r="J2588" i="19"/>
  <c r="L2588" i="19"/>
  <c r="M2588" i="19"/>
  <c r="N2588" i="19"/>
  <c r="O2588" i="19"/>
  <c r="X2588" i="19"/>
  <c r="G2589" i="19"/>
  <c r="H2589" i="19"/>
  <c r="I2589" i="19"/>
  <c r="J2589" i="19"/>
  <c r="L2589" i="19"/>
  <c r="M2589" i="19"/>
  <c r="N2589" i="19"/>
  <c r="O2589" i="19"/>
  <c r="X2589" i="19"/>
  <c r="G2590" i="19"/>
  <c r="H2590" i="19"/>
  <c r="I2590" i="19"/>
  <c r="J2590" i="19"/>
  <c r="L2590" i="19"/>
  <c r="M2590" i="19"/>
  <c r="N2590" i="19"/>
  <c r="O2590" i="19"/>
  <c r="X2590" i="19"/>
  <c r="G2591" i="19"/>
  <c r="H2591" i="19"/>
  <c r="I2591" i="19"/>
  <c r="J2591" i="19"/>
  <c r="L2591" i="19"/>
  <c r="M2591" i="19"/>
  <c r="N2591" i="19"/>
  <c r="O2591" i="19"/>
  <c r="X2591" i="19"/>
  <c r="G2592" i="19"/>
  <c r="H2592" i="19"/>
  <c r="I2592" i="19"/>
  <c r="J2592" i="19"/>
  <c r="L2592" i="19"/>
  <c r="M2592" i="19"/>
  <c r="N2592" i="19"/>
  <c r="O2592" i="19"/>
  <c r="X2592" i="19"/>
  <c r="G2593" i="19"/>
  <c r="H2593" i="19"/>
  <c r="I2593" i="19"/>
  <c r="J2593" i="19"/>
  <c r="L2593" i="19"/>
  <c r="M2593" i="19"/>
  <c r="N2593" i="19"/>
  <c r="O2593" i="19"/>
  <c r="X2593" i="19"/>
  <c r="G2594" i="19"/>
  <c r="H2594" i="19"/>
  <c r="I2594" i="19"/>
  <c r="J2594" i="19"/>
  <c r="L2594" i="19"/>
  <c r="M2594" i="19"/>
  <c r="N2594" i="19"/>
  <c r="O2594" i="19"/>
  <c r="X2594" i="19"/>
  <c r="G2595" i="19"/>
  <c r="H2595" i="19"/>
  <c r="I2595" i="19"/>
  <c r="J2595" i="19"/>
  <c r="L2595" i="19"/>
  <c r="M2595" i="19"/>
  <c r="N2595" i="19"/>
  <c r="O2595" i="19"/>
  <c r="X2595" i="19"/>
  <c r="G2596" i="19"/>
  <c r="H2596" i="19"/>
  <c r="I2596" i="19"/>
  <c r="J2596" i="19"/>
  <c r="L2596" i="19"/>
  <c r="M2596" i="19"/>
  <c r="N2596" i="19"/>
  <c r="O2596" i="19"/>
  <c r="X2596" i="19"/>
  <c r="G2597" i="19"/>
  <c r="H2597" i="19"/>
  <c r="I2597" i="19"/>
  <c r="J2597" i="19"/>
  <c r="L2597" i="19"/>
  <c r="M2597" i="19"/>
  <c r="N2597" i="19"/>
  <c r="O2597" i="19"/>
  <c r="X2597" i="19"/>
  <c r="G2598" i="19"/>
  <c r="H2598" i="19"/>
  <c r="I2598" i="19"/>
  <c r="J2598" i="19"/>
  <c r="L2598" i="19"/>
  <c r="M2598" i="19"/>
  <c r="N2598" i="19"/>
  <c r="O2598" i="19"/>
  <c r="X2598" i="19"/>
  <c r="G2599" i="19"/>
  <c r="H2599" i="19"/>
  <c r="I2599" i="19"/>
  <c r="J2599" i="19"/>
  <c r="L2599" i="19"/>
  <c r="M2599" i="19"/>
  <c r="N2599" i="19"/>
  <c r="O2599" i="19"/>
  <c r="X2599" i="19"/>
  <c r="G2600" i="19"/>
  <c r="H2600" i="19"/>
  <c r="I2600" i="19"/>
  <c r="J2600" i="19"/>
  <c r="L2600" i="19"/>
  <c r="M2600" i="19"/>
  <c r="N2600" i="19"/>
  <c r="O2600" i="19"/>
  <c r="X2600" i="19"/>
  <c r="G2601" i="19"/>
  <c r="H2601" i="19"/>
  <c r="I2601" i="19"/>
  <c r="J2601" i="19"/>
  <c r="L2601" i="19"/>
  <c r="M2601" i="19"/>
  <c r="N2601" i="19"/>
  <c r="O2601" i="19"/>
  <c r="X2601" i="19"/>
  <c r="G2602" i="19"/>
  <c r="H2602" i="19"/>
  <c r="I2602" i="19"/>
  <c r="J2602" i="19"/>
  <c r="L2602" i="19"/>
  <c r="M2602" i="19"/>
  <c r="N2602" i="19"/>
  <c r="O2602" i="19"/>
  <c r="X2602" i="19"/>
  <c r="G2603" i="19"/>
  <c r="H2603" i="19"/>
  <c r="I2603" i="19"/>
  <c r="J2603" i="19"/>
  <c r="L2603" i="19"/>
  <c r="M2603" i="19"/>
  <c r="N2603" i="19"/>
  <c r="O2603" i="19"/>
  <c r="X2603" i="19"/>
  <c r="G2604" i="19"/>
  <c r="H2604" i="19"/>
  <c r="I2604" i="19"/>
  <c r="J2604" i="19"/>
  <c r="L2604" i="19"/>
  <c r="M2604" i="19"/>
  <c r="N2604" i="19"/>
  <c r="O2604" i="19"/>
  <c r="X2604" i="19"/>
  <c r="G2605" i="19"/>
  <c r="H2605" i="19"/>
  <c r="I2605" i="19"/>
  <c r="J2605" i="19"/>
  <c r="L2605" i="19"/>
  <c r="M2605" i="19"/>
  <c r="N2605" i="19"/>
  <c r="O2605" i="19"/>
  <c r="X2605" i="19"/>
  <c r="G2606" i="19"/>
  <c r="H2606" i="19"/>
  <c r="I2606" i="19"/>
  <c r="J2606" i="19"/>
  <c r="L2606" i="19"/>
  <c r="M2606" i="19"/>
  <c r="N2606" i="19"/>
  <c r="O2606" i="19"/>
  <c r="X2606" i="19"/>
  <c r="G2607" i="19"/>
  <c r="H2607" i="19"/>
  <c r="I2607" i="19"/>
  <c r="J2607" i="19"/>
  <c r="L2607" i="19"/>
  <c r="M2607" i="19"/>
  <c r="N2607" i="19"/>
  <c r="O2607" i="19"/>
  <c r="X2607" i="19"/>
  <c r="G2608" i="19"/>
  <c r="H2608" i="19"/>
  <c r="I2608" i="19"/>
  <c r="J2608" i="19"/>
  <c r="L2608" i="19"/>
  <c r="M2608" i="19"/>
  <c r="N2608" i="19"/>
  <c r="O2608" i="19"/>
  <c r="X2608" i="19"/>
  <c r="G2609" i="19"/>
  <c r="H2609" i="19"/>
  <c r="I2609" i="19"/>
  <c r="J2609" i="19"/>
  <c r="L2609" i="19"/>
  <c r="M2609" i="19"/>
  <c r="N2609" i="19"/>
  <c r="O2609" i="19"/>
  <c r="X2609" i="19"/>
  <c r="G2610" i="19"/>
  <c r="H2610" i="19"/>
  <c r="I2610" i="19"/>
  <c r="J2610" i="19"/>
  <c r="L2610" i="19"/>
  <c r="M2610" i="19"/>
  <c r="N2610" i="19"/>
  <c r="O2610" i="19"/>
  <c r="X2610" i="19"/>
  <c r="G2611" i="19"/>
  <c r="H2611" i="19"/>
  <c r="I2611" i="19"/>
  <c r="J2611" i="19"/>
  <c r="L2611" i="19"/>
  <c r="M2611" i="19"/>
  <c r="N2611" i="19"/>
  <c r="O2611" i="19"/>
  <c r="X2611" i="19"/>
  <c r="G2612" i="19"/>
  <c r="H2612" i="19"/>
  <c r="I2612" i="19"/>
  <c r="J2612" i="19"/>
  <c r="L2612" i="19"/>
  <c r="M2612" i="19"/>
  <c r="N2612" i="19"/>
  <c r="O2612" i="19"/>
  <c r="X2612" i="19"/>
  <c r="G2613" i="19"/>
  <c r="H2613" i="19"/>
  <c r="I2613" i="19"/>
  <c r="J2613" i="19"/>
  <c r="L2613" i="19"/>
  <c r="M2613" i="19"/>
  <c r="N2613" i="19"/>
  <c r="O2613" i="19"/>
  <c r="X2613" i="19"/>
  <c r="G2614" i="19"/>
  <c r="H2614" i="19"/>
  <c r="I2614" i="19"/>
  <c r="J2614" i="19"/>
  <c r="L2614" i="19"/>
  <c r="M2614" i="19"/>
  <c r="N2614" i="19"/>
  <c r="O2614" i="19"/>
  <c r="X2614" i="19"/>
  <c r="G2615" i="19"/>
  <c r="H2615" i="19"/>
  <c r="I2615" i="19"/>
  <c r="J2615" i="19"/>
  <c r="L2615" i="19"/>
  <c r="M2615" i="19"/>
  <c r="N2615" i="19"/>
  <c r="O2615" i="19"/>
  <c r="X2615" i="19"/>
  <c r="G2616" i="19"/>
  <c r="H2616" i="19"/>
  <c r="I2616" i="19"/>
  <c r="J2616" i="19"/>
  <c r="L2616" i="19"/>
  <c r="M2616" i="19"/>
  <c r="N2616" i="19"/>
  <c r="O2616" i="19"/>
  <c r="X2616" i="19"/>
  <c r="G2617" i="19"/>
  <c r="H2617" i="19"/>
  <c r="I2617" i="19"/>
  <c r="J2617" i="19"/>
  <c r="L2617" i="19"/>
  <c r="M2617" i="19"/>
  <c r="N2617" i="19"/>
  <c r="O2617" i="19"/>
  <c r="X2617" i="19"/>
  <c r="G2618" i="19"/>
  <c r="H2618" i="19"/>
  <c r="I2618" i="19"/>
  <c r="J2618" i="19"/>
  <c r="L2618" i="19"/>
  <c r="M2618" i="19"/>
  <c r="N2618" i="19"/>
  <c r="O2618" i="19"/>
  <c r="X2618" i="19"/>
  <c r="G2619" i="19"/>
  <c r="H2619" i="19"/>
  <c r="I2619" i="19"/>
  <c r="J2619" i="19"/>
  <c r="L2619" i="19"/>
  <c r="M2619" i="19"/>
  <c r="N2619" i="19"/>
  <c r="O2619" i="19"/>
  <c r="X2619" i="19"/>
  <c r="G2620" i="19"/>
  <c r="H2620" i="19"/>
  <c r="I2620" i="19"/>
  <c r="J2620" i="19"/>
  <c r="L2620" i="19"/>
  <c r="M2620" i="19"/>
  <c r="N2620" i="19"/>
  <c r="O2620" i="19"/>
  <c r="X2620" i="19"/>
  <c r="G2621" i="19"/>
  <c r="H2621" i="19"/>
  <c r="I2621" i="19"/>
  <c r="J2621" i="19"/>
  <c r="L2621" i="19"/>
  <c r="M2621" i="19"/>
  <c r="N2621" i="19"/>
  <c r="O2621" i="19"/>
  <c r="X2621" i="19"/>
  <c r="G2622" i="19"/>
  <c r="H2622" i="19"/>
  <c r="I2622" i="19"/>
  <c r="J2622" i="19"/>
  <c r="L2622" i="19"/>
  <c r="M2622" i="19"/>
  <c r="N2622" i="19"/>
  <c r="O2622" i="19"/>
  <c r="X2622" i="19"/>
  <c r="G2623" i="19"/>
  <c r="H2623" i="19"/>
  <c r="I2623" i="19"/>
  <c r="J2623" i="19"/>
  <c r="L2623" i="19"/>
  <c r="M2623" i="19"/>
  <c r="N2623" i="19"/>
  <c r="O2623" i="19"/>
  <c r="X2623" i="19"/>
  <c r="G2624" i="19"/>
  <c r="H2624" i="19"/>
  <c r="I2624" i="19"/>
  <c r="J2624" i="19"/>
  <c r="L2624" i="19"/>
  <c r="M2624" i="19"/>
  <c r="N2624" i="19"/>
  <c r="O2624" i="19"/>
  <c r="X2624" i="19"/>
  <c r="G2625" i="19"/>
  <c r="H2625" i="19"/>
  <c r="I2625" i="19"/>
  <c r="J2625" i="19"/>
  <c r="L2625" i="19"/>
  <c r="M2625" i="19"/>
  <c r="N2625" i="19"/>
  <c r="O2625" i="19"/>
  <c r="X2625" i="19"/>
  <c r="G2626" i="19"/>
  <c r="H2626" i="19"/>
  <c r="I2626" i="19"/>
  <c r="J2626" i="19"/>
  <c r="L2626" i="19"/>
  <c r="M2626" i="19"/>
  <c r="N2626" i="19"/>
  <c r="O2626" i="19"/>
  <c r="X2626" i="19"/>
  <c r="G2627" i="19"/>
  <c r="H2627" i="19"/>
  <c r="I2627" i="19"/>
  <c r="J2627" i="19"/>
  <c r="L2627" i="19"/>
  <c r="M2627" i="19"/>
  <c r="N2627" i="19"/>
  <c r="O2627" i="19"/>
  <c r="X2627" i="19"/>
  <c r="G2628" i="19"/>
  <c r="H2628" i="19"/>
  <c r="I2628" i="19"/>
  <c r="J2628" i="19"/>
  <c r="L2628" i="19"/>
  <c r="M2628" i="19"/>
  <c r="N2628" i="19"/>
  <c r="O2628" i="19"/>
  <c r="X2628" i="19"/>
  <c r="G2629" i="19"/>
  <c r="H2629" i="19"/>
  <c r="I2629" i="19"/>
  <c r="J2629" i="19"/>
  <c r="L2629" i="19"/>
  <c r="M2629" i="19"/>
  <c r="N2629" i="19"/>
  <c r="O2629" i="19"/>
  <c r="X2629" i="19"/>
  <c r="G2630" i="19"/>
  <c r="H2630" i="19"/>
  <c r="I2630" i="19"/>
  <c r="J2630" i="19"/>
  <c r="L2630" i="19"/>
  <c r="M2630" i="19"/>
  <c r="N2630" i="19"/>
  <c r="O2630" i="19"/>
  <c r="X2630" i="19"/>
  <c r="G2631" i="19"/>
  <c r="H2631" i="19"/>
  <c r="I2631" i="19"/>
  <c r="J2631" i="19"/>
  <c r="L2631" i="19"/>
  <c r="M2631" i="19"/>
  <c r="N2631" i="19"/>
  <c r="O2631" i="19"/>
  <c r="X2631" i="19"/>
  <c r="G2632" i="19"/>
  <c r="H2632" i="19"/>
  <c r="I2632" i="19"/>
  <c r="J2632" i="19"/>
  <c r="L2632" i="19"/>
  <c r="M2632" i="19"/>
  <c r="N2632" i="19"/>
  <c r="O2632" i="19"/>
  <c r="X2632" i="19"/>
  <c r="G2633" i="19"/>
  <c r="H2633" i="19"/>
  <c r="I2633" i="19"/>
  <c r="J2633" i="19"/>
  <c r="L2633" i="19"/>
  <c r="M2633" i="19"/>
  <c r="N2633" i="19"/>
  <c r="O2633" i="19"/>
  <c r="X2633" i="19"/>
  <c r="G2634" i="19"/>
  <c r="H2634" i="19"/>
  <c r="I2634" i="19"/>
  <c r="J2634" i="19"/>
  <c r="L2634" i="19"/>
  <c r="M2634" i="19"/>
  <c r="N2634" i="19"/>
  <c r="O2634" i="19"/>
  <c r="X2634" i="19"/>
  <c r="G2635" i="19"/>
  <c r="H2635" i="19"/>
  <c r="I2635" i="19"/>
  <c r="J2635" i="19"/>
  <c r="L2635" i="19"/>
  <c r="M2635" i="19"/>
  <c r="N2635" i="19"/>
  <c r="O2635" i="19"/>
  <c r="X2635" i="19"/>
  <c r="G2636" i="19"/>
  <c r="H2636" i="19"/>
  <c r="I2636" i="19"/>
  <c r="J2636" i="19"/>
  <c r="L2636" i="19"/>
  <c r="M2636" i="19"/>
  <c r="N2636" i="19"/>
  <c r="O2636" i="19"/>
  <c r="X2636" i="19"/>
  <c r="G2637" i="19"/>
  <c r="H2637" i="19"/>
  <c r="I2637" i="19"/>
  <c r="J2637" i="19"/>
  <c r="L2637" i="19"/>
  <c r="M2637" i="19"/>
  <c r="N2637" i="19"/>
  <c r="O2637" i="19"/>
  <c r="X2637" i="19"/>
  <c r="G2638" i="19"/>
  <c r="H2638" i="19"/>
  <c r="I2638" i="19"/>
  <c r="J2638" i="19"/>
  <c r="L2638" i="19"/>
  <c r="M2638" i="19"/>
  <c r="N2638" i="19"/>
  <c r="O2638" i="19"/>
  <c r="X2638" i="19"/>
  <c r="G2639" i="19"/>
  <c r="H2639" i="19"/>
  <c r="I2639" i="19"/>
  <c r="J2639" i="19"/>
  <c r="L2639" i="19"/>
  <c r="M2639" i="19"/>
  <c r="N2639" i="19"/>
  <c r="O2639" i="19"/>
  <c r="X2639" i="19"/>
  <c r="G2640" i="19"/>
  <c r="H2640" i="19"/>
  <c r="I2640" i="19"/>
  <c r="J2640" i="19"/>
  <c r="L2640" i="19"/>
  <c r="M2640" i="19"/>
  <c r="N2640" i="19"/>
  <c r="O2640" i="19"/>
  <c r="X2640" i="19"/>
  <c r="G2641" i="19"/>
  <c r="H2641" i="19"/>
  <c r="I2641" i="19"/>
  <c r="J2641" i="19"/>
  <c r="L2641" i="19"/>
  <c r="M2641" i="19"/>
  <c r="N2641" i="19"/>
  <c r="O2641" i="19"/>
  <c r="X2641" i="19"/>
  <c r="G2642" i="19"/>
  <c r="H2642" i="19"/>
  <c r="I2642" i="19"/>
  <c r="J2642" i="19"/>
  <c r="L2642" i="19"/>
  <c r="M2642" i="19"/>
  <c r="N2642" i="19"/>
  <c r="O2642" i="19"/>
  <c r="X2642" i="19"/>
  <c r="G2643" i="19"/>
  <c r="H2643" i="19"/>
  <c r="I2643" i="19"/>
  <c r="J2643" i="19"/>
  <c r="L2643" i="19"/>
  <c r="M2643" i="19"/>
  <c r="N2643" i="19"/>
  <c r="O2643" i="19"/>
  <c r="X2643" i="19"/>
  <c r="G2644" i="19"/>
  <c r="H2644" i="19"/>
  <c r="I2644" i="19"/>
  <c r="J2644" i="19"/>
  <c r="L2644" i="19"/>
  <c r="M2644" i="19"/>
  <c r="N2644" i="19"/>
  <c r="O2644" i="19"/>
  <c r="X2644" i="19"/>
  <c r="G2645" i="19"/>
  <c r="H2645" i="19"/>
  <c r="I2645" i="19"/>
  <c r="J2645" i="19"/>
  <c r="L2645" i="19"/>
  <c r="M2645" i="19"/>
  <c r="N2645" i="19"/>
  <c r="O2645" i="19"/>
  <c r="X2645" i="19"/>
  <c r="G2646" i="19"/>
  <c r="H2646" i="19"/>
  <c r="I2646" i="19"/>
  <c r="J2646" i="19"/>
  <c r="L2646" i="19"/>
  <c r="M2646" i="19"/>
  <c r="N2646" i="19"/>
  <c r="O2646" i="19"/>
  <c r="X2646" i="19"/>
  <c r="G2647" i="19"/>
  <c r="H2647" i="19"/>
  <c r="I2647" i="19"/>
  <c r="J2647" i="19"/>
  <c r="L2647" i="19"/>
  <c r="M2647" i="19"/>
  <c r="N2647" i="19"/>
  <c r="O2647" i="19"/>
  <c r="X2647" i="19"/>
  <c r="G2648" i="19"/>
  <c r="H2648" i="19"/>
  <c r="I2648" i="19"/>
  <c r="J2648" i="19"/>
  <c r="L2648" i="19"/>
  <c r="M2648" i="19"/>
  <c r="N2648" i="19"/>
  <c r="O2648" i="19"/>
  <c r="X2648" i="19"/>
  <c r="G2649" i="19"/>
  <c r="H2649" i="19"/>
  <c r="I2649" i="19"/>
  <c r="J2649" i="19"/>
  <c r="L2649" i="19"/>
  <c r="M2649" i="19"/>
  <c r="N2649" i="19"/>
  <c r="O2649" i="19"/>
  <c r="X2649" i="19"/>
  <c r="G2650" i="19"/>
  <c r="H2650" i="19"/>
  <c r="I2650" i="19"/>
  <c r="J2650" i="19"/>
  <c r="L2650" i="19"/>
  <c r="M2650" i="19"/>
  <c r="N2650" i="19"/>
  <c r="O2650" i="19"/>
  <c r="X2650" i="19"/>
  <c r="G2651" i="19"/>
  <c r="H2651" i="19"/>
  <c r="I2651" i="19"/>
  <c r="J2651" i="19"/>
  <c r="L2651" i="19"/>
  <c r="M2651" i="19"/>
  <c r="N2651" i="19"/>
  <c r="O2651" i="19"/>
  <c r="X2651" i="19"/>
  <c r="G2652" i="19"/>
  <c r="H2652" i="19"/>
  <c r="I2652" i="19"/>
  <c r="J2652" i="19"/>
  <c r="L2652" i="19"/>
  <c r="M2652" i="19"/>
  <c r="N2652" i="19"/>
  <c r="O2652" i="19"/>
  <c r="X2652" i="19"/>
  <c r="G2653" i="19"/>
  <c r="H2653" i="19"/>
  <c r="I2653" i="19"/>
  <c r="J2653" i="19"/>
  <c r="L2653" i="19"/>
  <c r="M2653" i="19"/>
  <c r="N2653" i="19"/>
  <c r="O2653" i="19"/>
  <c r="X2653" i="19"/>
  <c r="G2654" i="19"/>
  <c r="H2654" i="19"/>
  <c r="I2654" i="19"/>
  <c r="J2654" i="19"/>
  <c r="L2654" i="19"/>
  <c r="M2654" i="19"/>
  <c r="N2654" i="19"/>
  <c r="O2654" i="19"/>
  <c r="X2654" i="19"/>
  <c r="G2655" i="19"/>
  <c r="H2655" i="19"/>
  <c r="I2655" i="19"/>
  <c r="J2655" i="19"/>
  <c r="L2655" i="19"/>
  <c r="M2655" i="19"/>
  <c r="N2655" i="19"/>
  <c r="O2655" i="19"/>
  <c r="X2655" i="19"/>
  <c r="G2656" i="19"/>
  <c r="H2656" i="19"/>
  <c r="I2656" i="19"/>
  <c r="J2656" i="19"/>
  <c r="L2656" i="19"/>
  <c r="M2656" i="19"/>
  <c r="N2656" i="19"/>
  <c r="O2656" i="19"/>
  <c r="X2656" i="19"/>
  <c r="G2657" i="19"/>
  <c r="H2657" i="19"/>
  <c r="I2657" i="19"/>
  <c r="J2657" i="19"/>
  <c r="L2657" i="19"/>
  <c r="M2657" i="19"/>
  <c r="N2657" i="19"/>
  <c r="O2657" i="19"/>
  <c r="X2657" i="19"/>
  <c r="G2658" i="19"/>
  <c r="H2658" i="19"/>
  <c r="I2658" i="19"/>
  <c r="J2658" i="19"/>
  <c r="L2658" i="19"/>
  <c r="M2658" i="19"/>
  <c r="N2658" i="19"/>
  <c r="O2658" i="19"/>
  <c r="X2658" i="19"/>
  <c r="G2659" i="19"/>
  <c r="H2659" i="19"/>
  <c r="I2659" i="19"/>
  <c r="J2659" i="19"/>
  <c r="L2659" i="19"/>
  <c r="M2659" i="19"/>
  <c r="N2659" i="19"/>
  <c r="O2659" i="19"/>
  <c r="X2659" i="19"/>
  <c r="G2660" i="19"/>
  <c r="H2660" i="19"/>
  <c r="I2660" i="19"/>
  <c r="J2660" i="19"/>
  <c r="L2660" i="19"/>
  <c r="M2660" i="19"/>
  <c r="N2660" i="19"/>
  <c r="O2660" i="19"/>
  <c r="X2660" i="19"/>
  <c r="G2661" i="19"/>
  <c r="H2661" i="19"/>
  <c r="I2661" i="19"/>
  <c r="J2661" i="19"/>
  <c r="L2661" i="19"/>
  <c r="M2661" i="19"/>
  <c r="N2661" i="19"/>
  <c r="O2661" i="19"/>
  <c r="X2661" i="19"/>
  <c r="G2662" i="19"/>
  <c r="H2662" i="19"/>
  <c r="I2662" i="19"/>
  <c r="J2662" i="19"/>
  <c r="L2662" i="19"/>
  <c r="M2662" i="19"/>
  <c r="N2662" i="19"/>
  <c r="O2662" i="19"/>
  <c r="X2662" i="19"/>
  <c r="G2663" i="19"/>
  <c r="H2663" i="19"/>
  <c r="I2663" i="19"/>
  <c r="J2663" i="19"/>
  <c r="L2663" i="19"/>
  <c r="M2663" i="19"/>
  <c r="N2663" i="19"/>
  <c r="O2663" i="19"/>
  <c r="X2663" i="19"/>
  <c r="G2664" i="19"/>
  <c r="H2664" i="19"/>
  <c r="I2664" i="19"/>
  <c r="J2664" i="19"/>
  <c r="L2664" i="19"/>
  <c r="M2664" i="19"/>
  <c r="N2664" i="19"/>
  <c r="O2664" i="19"/>
  <c r="X2664" i="19"/>
  <c r="G2665" i="19"/>
  <c r="H2665" i="19"/>
  <c r="I2665" i="19"/>
  <c r="J2665" i="19"/>
  <c r="L2665" i="19"/>
  <c r="M2665" i="19"/>
  <c r="N2665" i="19"/>
  <c r="O2665" i="19"/>
  <c r="X2665" i="19"/>
  <c r="G2666" i="19"/>
  <c r="H2666" i="19"/>
  <c r="I2666" i="19"/>
  <c r="J2666" i="19"/>
  <c r="L2666" i="19"/>
  <c r="M2666" i="19"/>
  <c r="N2666" i="19"/>
  <c r="O2666" i="19"/>
  <c r="X2666" i="19"/>
  <c r="G2667" i="19"/>
  <c r="H2667" i="19"/>
  <c r="I2667" i="19"/>
  <c r="J2667" i="19"/>
  <c r="L2667" i="19"/>
  <c r="M2667" i="19"/>
  <c r="N2667" i="19"/>
  <c r="O2667" i="19"/>
  <c r="X2667" i="19"/>
  <c r="G2668" i="19"/>
  <c r="H2668" i="19"/>
  <c r="I2668" i="19"/>
  <c r="J2668" i="19"/>
  <c r="L2668" i="19"/>
  <c r="M2668" i="19"/>
  <c r="N2668" i="19"/>
  <c r="O2668" i="19"/>
  <c r="X2668" i="19"/>
  <c r="G2669" i="19"/>
  <c r="H2669" i="19"/>
  <c r="I2669" i="19"/>
  <c r="J2669" i="19"/>
  <c r="L2669" i="19"/>
  <c r="M2669" i="19"/>
  <c r="N2669" i="19"/>
  <c r="O2669" i="19"/>
  <c r="X2669" i="19"/>
  <c r="G2670" i="19"/>
  <c r="H2670" i="19"/>
  <c r="I2670" i="19"/>
  <c r="J2670" i="19"/>
  <c r="L2670" i="19"/>
  <c r="M2670" i="19"/>
  <c r="N2670" i="19"/>
  <c r="O2670" i="19"/>
  <c r="X2670" i="19"/>
  <c r="G2671" i="19"/>
  <c r="H2671" i="19"/>
  <c r="I2671" i="19"/>
  <c r="J2671" i="19"/>
  <c r="L2671" i="19"/>
  <c r="M2671" i="19"/>
  <c r="N2671" i="19"/>
  <c r="O2671" i="19"/>
  <c r="X2671" i="19"/>
  <c r="G2672" i="19"/>
  <c r="H2672" i="19"/>
  <c r="I2672" i="19"/>
  <c r="J2672" i="19"/>
  <c r="L2672" i="19"/>
  <c r="M2672" i="19"/>
  <c r="N2672" i="19"/>
  <c r="O2672" i="19"/>
  <c r="X2672" i="19"/>
  <c r="G2673" i="19"/>
  <c r="H2673" i="19"/>
  <c r="I2673" i="19"/>
  <c r="J2673" i="19"/>
  <c r="L2673" i="19"/>
  <c r="M2673" i="19"/>
  <c r="N2673" i="19"/>
  <c r="O2673" i="19"/>
  <c r="X2673" i="19"/>
  <c r="G2674" i="19"/>
  <c r="H2674" i="19"/>
  <c r="I2674" i="19"/>
  <c r="J2674" i="19"/>
  <c r="L2674" i="19"/>
  <c r="M2674" i="19"/>
  <c r="N2674" i="19"/>
  <c r="O2674" i="19"/>
  <c r="X2674" i="19"/>
  <c r="G2675" i="19"/>
  <c r="H2675" i="19"/>
  <c r="I2675" i="19"/>
  <c r="J2675" i="19"/>
  <c r="L2675" i="19"/>
  <c r="M2675" i="19"/>
  <c r="N2675" i="19"/>
  <c r="O2675" i="19"/>
  <c r="X2675" i="19"/>
  <c r="G2676" i="19"/>
  <c r="H2676" i="19"/>
  <c r="I2676" i="19"/>
  <c r="J2676" i="19"/>
  <c r="L2676" i="19"/>
  <c r="M2676" i="19"/>
  <c r="N2676" i="19"/>
  <c r="O2676" i="19"/>
  <c r="X2676" i="19"/>
  <c r="G2677" i="19"/>
  <c r="H2677" i="19"/>
  <c r="I2677" i="19"/>
  <c r="J2677" i="19"/>
  <c r="L2677" i="19"/>
  <c r="M2677" i="19"/>
  <c r="N2677" i="19"/>
  <c r="O2677" i="19"/>
  <c r="X2677" i="19"/>
  <c r="G2678" i="19"/>
  <c r="H2678" i="19"/>
  <c r="I2678" i="19"/>
  <c r="J2678" i="19"/>
  <c r="L2678" i="19"/>
  <c r="M2678" i="19"/>
  <c r="N2678" i="19"/>
  <c r="O2678" i="19"/>
  <c r="X2678" i="19"/>
  <c r="G2679" i="19"/>
  <c r="H2679" i="19"/>
  <c r="I2679" i="19"/>
  <c r="J2679" i="19"/>
  <c r="L2679" i="19"/>
  <c r="M2679" i="19"/>
  <c r="N2679" i="19"/>
  <c r="O2679" i="19"/>
  <c r="X2679" i="19"/>
  <c r="G2680" i="19"/>
  <c r="H2680" i="19"/>
  <c r="I2680" i="19"/>
  <c r="J2680" i="19"/>
  <c r="L2680" i="19"/>
  <c r="M2680" i="19"/>
  <c r="N2680" i="19"/>
  <c r="O2680" i="19"/>
  <c r="X2680" i="19"/>
  <c r="G2681" i="19"/>
  <c r="H2681" i="19"/>
  <c r="I2681" i="19"/>
  <c r="J2681" i="19"/>
  <c r="L2681" i="19"/>
  <c r="M2681" i="19"/>
  <c r="N2681" i="19"/>
  <c r="O2681" i="19"/>
  <c r="X2681" i="19"/>
  <c r="G2682" i="19"/>
  <c r="H2682" i="19"/>
  <c r="I2682" i="19"/>
  <c r="J2682" i="19"/>
  <c r="L2682" i="19"/>
  <c r="M2682" i="19"/>
  <c r="N2682" i="19"/>
  <c r="O2682" i="19"/>
  <c r="X2682" i="19"/>
  <c r="G2683" i="19"/>
  <c r="H2683" i="19"/>
  <c r="I2683" i="19"/>
  <c r="J2683" i="19"/>
  <c r="L2683" i="19"/>
  <c r="M2683" i="19"/>
  <c r="N2683" i="19"/>
  <c r="O2683" i="19"/>
  <c r="X2683" i="19"/>
  <c r="G2684" i="19"/>
  <c r="H2684" i="19"/>
  <c r="I2684" i="19"/>
  <c r="J2684" i="19"/>
  <c r="L2684" i="19"/>
  <c r="M2684" i="19"/>
  <c r="N2684" i="19"/>
  <c r="O2684" i="19"/>
  <c r="X2684" i="19"/>
  <c r="G2685" i="19"/>
  <c r="H2685" i="19"/>
  <c r="I2685" i="19"/>
  <c r="J2685" i="19"/>
  <c r="L2685" i="19"/>
  <c r="M2685" i="19"/>
  <c r="N2685" i="19"/>
  <c r="O2685" i="19"/>
  <c r="X2685" i="19"/>
  <c r="G2686" i="19"/>
  <c r="H2686" i="19"/>
  <c r="I2686" i="19"/>
  <c r="J2686" i="19"/>
  <c r="L2686" i="19"/>
  <c r="M2686" i="19"/>
  <c r="N2686" i="19"/>
  <c r="O2686" i="19"/>
  <c r="X2686" i="19"/>
  <c r="G2687" i="19"/>
  <c r="H2687" i="19"/>
  <c r="I2687" i="19"/>
  <c r="J2687" i="19"/>
  <c r="L2687" i="19"/>
  <c r="M2687" i="19"/>
  <c r="N2687" i="19"/>
  <c r="O2687" i="19"/>
  <c r="X2687" i="19"/>
  <c r="G2688" i="19"/>
  <c r="H2688" i="19"/>
  <c r="I2688" i="19"/>
  <c r="J2688" i="19"/>
  <c r="L2688" i="19"/>
  <c r="M2688" i="19"/>
  <c r="N2688" i="19"/>
  <c r="O2688" i="19"/>
  <c r="X2688" i="19"/>
  <c r="G2689" i="19"/>
  <c r="H2689" i="19"/>
  <c r="I2689" i="19"/>
  <c r="J2689" i="19"/>
  <c r="L2689" i="19"/>
  <c r="M2689" i="19"/>
  <c r="N2689" i="19"/>
  <c r="O2689" i="19"/>
  <c r="X2689" i="19"/>
  <c r="G2690" i="19"/>
  <c r="H2690" i="19"/>
  <c r="I2690" i="19"/>
  <c r="J2690" i="19"/>
  <c r="L2690" i="19"/>
  <c r="M2690" i="19"/>
  <c r="N2690" i="19"/>
  <c r="O2690" i="19"/>
  <c r="X2690" i="19"/>
  <c r="G2691" i="19"/>
  <c r="H2691" i="19"/>
  <c r="I2691" i="19"/>
  <c r="J2691" i="19"/>
  <c r="L2691" i="19"/>
  <c r="M2691" i="19"/>
  <c r="N2691" i="19"/>
  <c r="O2691" i="19"/>
  <c r="X2691" i="19"/>
  <c r="G2692" i="19"/>
  <c r="H2692" i="19"/>
  <c r="I2692" i="19"/>
  <c r="J2692" i="19"/>
  <c r="L2692" i="19"/>
  <c r="M2692" i="19"/>
  <c r="N2692" i="19"/>
  <c r="O2692" i="19"/>
  <c r="X2692" i="19"/>
  <c r="G2693" i="19"/>
  <c r="H2693" i="19"/>
  <c r="I2693" i="19"/>
  <c r="J2693" i="19"/>
  <c r="L2693" i="19"/>
  <c r="M2693" i="19"/>
  <c r="N2693" i="19"/>
  <c r="O2693" i="19"/>
  <c r="X2693" i="19"/>
  <c r="G2694" i="19"/>
  <c r="H2694" i="19"/>
  <c r="I2694" i="19"/>
  <c r="J2694" i="19"/>
  <c r="L2694" i="19"/>
  <c r="M2694" i="19"/>
  <c r="N2694" i="19"/>
  <c r="O2694" i="19"/>
  <c r="X2694" i="19"/>
  <c r="G2695" i="19"/>
  <c r="H2695" i="19"/>
  <c r="I2695" i="19"/>
  <c r="J2695" i="19"/>
  <c r="L2695" i="19"/>
  <c r="M2695" i="19"/>
  <c r="N2695" i="19"/>
  <c r="O2695" i="19"/>
  <c r="X2695" i="19"/>
  <c r="G2696" i="19"/>
  <c r="H2696" i="19"/>
  <c r="I2696" i="19"/>
  <c r="J2696" i="19"/>
  <c r="L2696" i="19"/>
  <c r="M2696" i="19"/>
  <c r="N2696" i="19"/>
  <c r="O2696" i="19"/>
  <c r="X2696" i="19"/>
  <c r="G2697" i="19"/>
  <c r="H2697" i="19"/>
  <c r="I2697" i="19"/>
  <c r="J2697" i="19"/>
  <c r="L2697" i="19"/>
  <c r="M2697" i="19"/>
  <c r="N2697" i="19"/>
  <c r="O2697" i="19"/>
  <c r="X2697" i="19"/>
  <c r="G2698" i="19"/>
  <c r="H2698" i="19"/>
  <c r="I2698" i="19"/>
  <c r="J2698" i="19"/>
  <c r="L2698" i="19"/>
  <c r="M2698" i="19"/>
  <c r="N2698" i="19"/>
  <c r="O2698" i="19"/>
  <c r="X2698" i="19"/>
  <c r="G2699" i="19"/>
  <c r="H2699" i="19"/>
  <c r="I2699" i="19"/>
  <c r="J2699" i="19"/>
  <c r="L2699" i="19"/>
  <c r="M2699" i="19"/>
  <c r="N2699" i="19"/>
  <c r="O2699" i="19"/>
  <c r="X2699" i="19"/>
  <c r="G2700" i="19"/>
  <c r="H2700" i="19"/>
  <c r="I2700" i="19"/>
  <c r="J2700" i="19"/>
  <c r="L2700" i="19"/>
  <c r="M2700" i="19"/>
  <c r="N2700" i="19"/>
  <c r="O2700" i="19"/>
  <c r="X2700" i="19"/>
  <c r="G2701" i="19"/>
  <c r="H2701" i="19"/>
  <c r="I2701" i="19"/>
  <c r="J2701" i="19"/>
  <c r="L2701" i="19"/>
  <c r="M2701" i="19"/>
  <c r="N2701" i="19"/>
  <c r="O2701" i="19"/>
  <c r="X2701" i="19"/>
  <c r="G2702" i="19"/>
  <c r="H2702" i="19"/>
  <c r="I2702" i="19"/>
  <c r="J2702" i="19"/>
  <c r="L2702" i="19"/>
  <c r="M2702" i="19"/>
  <c r="N2702" i="19"/>
  <c r="O2702" i="19"/>
  <c r="X2702" i="19"/>
  <c r="G2703" i="19"/>
  <c r="H2703" i="19"/>
  <c r="I2703" i="19"/>
  <c r="J2703" i="19"/>
  <c r="L2703" i="19"/>
  <c r="M2703" i="19"/>
  <c r="N2703" i="19"/>
  <c r="O2703" i="19"/>
  <c r="X2703" i="19"/>
  <c r="G2704" i="19"/>
  <c r="H2704" i="19"/>
  <c r="I2704" i="19"/>
  <c r="J2704" i="19"/>
  <c r="L2704" i="19"/>
  <c r="M2704" i="19"/>
  <c r="N2704" i="19"/>
  <c r="O2704" i="19"/>
  <c r="X2704" i="19"/>
  <c r="G2705" i="19"/>
  <c r="H2705" i="19"/>
  <c r="I2705" i="19"/>
  <c r="J2705" i="19"/>
  <c r="L2705" i="19"/>
  <c r="M2705" i="19"/>
  <c r="N2705" i="19"/>
  <c r="O2705" i="19"/>
  <c r="X2705" i="19"/>
  <c r="G2706" i="19"/>
  <c r="H2706" i="19"/>
  <c r="I2706" i="19"/>
  <c r="J2706" i="19"/>
  <c r="L2706" i="19"/>
  <c r="M2706" i="19"/>
  <c r="N2706" i="19"/>
  <c r="O2706" i="19"/>
  <c r="X2706" i="19"/>
  <c r="G2707" i="19"/>
  <c r="H2707" i="19"/>
  <c r="I2707" i="19"/>
  <c r="J2707" i="19"/>
  <c r="L2707" i="19"/>
  <c r="M2707" i="19"/>
  <c r="N2707" i="19"/>
  <c r="O2707" i="19"/>
  <c r="X2707" i="19"/>
  <c r="G2708" i="19"/>
  <c r="H2708" i="19"/>
  <c r="I2708" i="19"/>
  <c r="J2708" i="19"/>
  <c r="L2708" i="19"/>
  <c r="M2708" i="19"/>
  <c r="N2708" i="19"/>
  <c r="O2708" i="19"/>
  <c r="X2708" i="19"/>
  <c r="G2709" i="19"/>
  <c r="H2709" i="19"/>
  <c r="I2709" i="19"/>
  <c r="J2709" i="19"/>
  <c r="L2709" i="19"/>
  <c r="M2709" i="19"/>
  <c r="N2709" i="19"/>
  <c r="O2709" i="19"/>
  <c r="X2709" i="19"/>
  <c r="G2710" i="19"/>
  <c r="H2710" i="19"/>
  <c r="I2710" i="19"/>
  <c r="J2710" i="19"/>
  <c r="L2710" i="19"/>
  <c r="M2710" i="19"/>
  <c r="N2710" i="19"/>
  <c r="O2710" i="19"/>
  <c r="X2710" i="19"/>
  <c r="G2711" i="19"/>
  <c r="H2711" i="19"/>
  <c r="I2711" i="19"/>
  <c r="J2711" i="19"/>
  <c r="L2711" i="19"/>
  <c r="M2711" i="19"/>
  <c r="N2711" i="19"/>
  <c r="O2711" i="19"/>
  <c r="X2711" i="19"/>
  <c r="G2712" i="19"/>
  <c r="H2712" i="19"/>
  <c r="I2712" i="19"/>
  <c r="J2712" i="19"/>
  <c r="L2712" i="19"/>
  <c r="M2712" i="19"/>
  <c r="N2712" i="19"/>
  <c r="O2712" i="19"/>
  <c r="X2712" i="19"/>
  <c r="G2713" i="19"/>
  <c r="H2713" i="19"/>
  <c r="I2713" i="19"/>
  <c r="J2713" i="19"/>
  <c r="L2713" i="19"/>
  <c r="M2713" i="19"/>
  <c r="N2713" i="19"/>
  <c r="O2713" i="19"/>
  <c r="X2713" i="19"/>
  <c r="G2714" i="19"/>
  <c r="H2714" i="19"/>
  <c r="I2714" i="19"/>
  <c r="J2714" i="19"/>
  <c r="L2714" i="19"/>
  <c r="M2714" i="19"/>
  <c r="N2714" i="19"/>
  <c r="O2714" i="19"/>
  <c r="X2714" i="19"/>
  <c r="G2715" i="19"/>
  <c r="H2715" i="19"/>
  <c r="I2715" i="19"/>
  <c r="J2715" i="19"/>
  <c r="L2715" i="19"/>
  <c r="M2715" i="19"/>
  <c r="N2715" i="19"/>
  <c r="O2715" i="19"/>
  <c r="X2715" i="19"/>
  <c r="G2716" i="19"/>
  <c r="H2716" i="19"/>
  <c r="I2716" i="19"/>
  <c r="J2716" i="19"/>
  <c r="L2716" i="19"/>
  <c r="M2716" i="19"/>
  <c r="N2716" i="19"/>
  <c r="O2716" i="19"/>
  <c r="X2716" i="19"/>
  <c r="G2717" i="19"/>
  <c r="H2717" i="19"/>
  <c r="I2717" i="19"/>
  <c r="J2717" i="19"/>
  <c r="L2717" i="19"/>
  <c r="M2717" i="19"/>
  <c r="N2717" i="19"/>
  <c r="O2717" i="19"/>
  <c r="X2717" i="19"/>
  <c r="G2718" i="19"/>
  <c r="H2718" i="19"/>
  <c r="I2718" i="19"/>
  <c r="J2718" i="19"/>
  <c r="L2718" i="19"/>
  <c r="M2718" i="19"/>
  <c r="N2718" i="19"/>
  <c r="O2718" i="19"/>
  <c r="X2718" i="19"/>
  <c r="G2719" i="19"/>
  <c r="H2719" i="19"/>
  <c r="I2719" i="19"/>
  <c r="J2719" i="19"/>
  <c r="L2719" i="19"/>
  <c r="M2719" i="19"/>
  <c r="N2719" i="19"/>
  <c r="O2719" i="19"/>
  <c r="X2719" i="19"/>
  <c r="G2720" i="19"/>
  <c r="H2720" i="19"/>
  <c r="I2720" i="19"/>
  <c r="J2720" i="19"/>
  <c r="L2720" i="19"/>
  <c r="M2720" i="19"/>
  <c r="N2720" i="19"/>
  <c r="O2720" i="19"/>
  <c r="X2720" i="19"/>
  <c r="G2721" i="19"/>
  <c r="H2721" i="19"/>
  <c r="I2721" i="19"/>
  <c r="J2721" i="19"/>
  <c r="L2721" i="19"/>
  <c r="M2721" i="19"/>
  <c r="N2721" i="19"/>
  <c r="O2721" i="19"/>
  <c r="X2721" i="19"/>
  <c r="G2722" i="19"/>
  <c r="H2722" i="19"/>
  <c r="I2722" i="19"/>
  <c r="J2722" i="19"/>
  <c r="L2722" i="19"/>
  <c r="M2722" i="19"/>
  <c r="N2722" i="19"/>
  <c r="O2722" i="19"/>
  <c r="X2722" i="19"/>
  <c r="G2723" i="19"/>
  <c r="H2723" i="19"/>
  <c r="I2723" i="19"/>
  <c r="J2723" i="19"/>
  <c r="L2723" i="19"/>
  <c r="M2723" i="19"/>
  <c r="N2723" i="19"/>
  <c r="O2723" i="19"/>
  <c r="X2723" i="19"/>
  <c r="G2724" i="19"/>
  <c r="H2724" i="19"/>
  <c r="I2724" i="19"/>
  <c r="J2724" i="19"/>
  <c r="L2724" i="19"/>
  <c r="M2724" i="19"/>
  <c r="N2724" i="19"/>
  <c r="O2724" i="19"/>
  <c r="X2724" i="19"/>
  <c r="G2725" i="19"/>
  <c r="H2725" i="19"/>
  <c r="I2725" i="19"/>
  <c r="J2725" i="19"/>
  <c r="L2725" i="19"/>
  <c r="M2725" i="19"/>
  <c r="N2725" i="19"/>
  <c r="O2725" i="19"/>
  <c r="X2725" i="19"/>
  <c r="G2726" i="19"/>
  <c r="H2726" i="19"/>
  <c r="I2726" i="19"/>
  <c r="J2726" i="19"/>
  <c r="L2726" i="19"/>
  <c r="M2726" i="19"/>
  <c r="N2726" i="19"/>
  <c r="O2726" i="19"/>
  <c r="X2726" i="19"/>
  <c r="G2727" i="19"/>
  <c r="H2727" i="19"/>
  <c r="I2727" i="19"/>
  <c r="J2727" i="19"/>
  <c r="L2727" i="19"/>
  <c r="M2727" i="19"/>
  <c r="N2727" i="19"/>
  <c r="O2727" i="19"/>
  <c r="X2727" i="19"/>
  <c r="G2728" i="19"/>
  <c r="H2728" i="19"/>
  <c r="I2728" i="19"/>
  <c r="J2728" i="19"/>
  <c r="L2728" i="19"/>
  <c r="M2728" i="19"/>
  <c r="N2728" i="19"/>
  <c r="O2728" i="19"/>
  <c r="X2728" i="19"/>
  <c r="G2729" i="19"/>
  <c r="H2729" i="19"/>
  <c r="I2729" i="19"/>
  <c r="J2729" i="19"/>
  <c r="L2729" i="19"/>
  <c r="M2729" i="19"/>
  <c r="N2729" i="19"/>
  <c r="O2729" i="19"/>
  <c r="X2729" i="19"/>
  <c r="G2730" i="19"/>
  <c r="H2730" i="19"/>
  <c r="I2730" i="19"/>
  <c r="J2730" i="19"/>
  <c r="L2730" i="19"/>
  <c r="M2730" i="19"/>
  <c r="N2730" i="19"/>
  <c r="O2730" i="19"/>
  <c r="X2730" i="19"/>
  <c r="G2731" i="19"/>
  <c r="H2731" i="19"/>
  <c r="I2731" i="19"/>
  <c r="J2731" i="19"/>
  <c r="L2731" i="19"/>
  <c r="M2731" i="19"/>
  <c r="N2731" i="19"/>
  <c r="O2731" i="19"/>
  <c r="X2731" i="19"/>
  <c r="G2732" i="19"/>
  <c r="H2732" i="19"/>
  <c r="I2732" i="19"/>
  <c r="J2732" i="19"/>
  <c r="L2732" i="19"/>
  <c r="M2732" i="19"/>
  <c r="N2732" i="19"/>
  <c r="O2732" i="19"/>
  <c r="X2732" i="19"/>
  <c r="G2733" i="19"/>
  <c r="H2733" i="19"/>
  <c r="I2733" i="19"/>
  <c r="J2733" i="19"/>
  <c r="L2733" i="19"/>
  <c r="M2733" i="19"/>
  <c r="N2733" i="19"/>
  <c r="O2733" i="19"/>
  <c r="X2733" i="19"/>
  <c r="G2734" i="19"/>
  <c r="H2734" i="19"/>
  <c r="I2734" i="19"/>
  <c r="J2734" i="19"/>
  <c r="L2734" i="19"/>
  <c r="M2734" i="19"/>
  <c r="N2734" i="19"/>
  <c r="O2734" i="19"/>
  <c r="X2734" i="19"/>
  <c r="G2735" i="19"/>
  <c r="H2735" i="19"/>
  <c r="I2735" i="19"/>
  <c r="J2735" i="19"/>
  <c r="L2735" i="19"/>
  <c r="M2735" i="19"/>
  <c r="N2735" i="19"/>
  <c r="O2735" i="19"/>
  <c r="X2735" i="19"/>
  <c r="G2736" i="19"/>
  <c r="H2736" i="19"/>
  <c r="I2736" i="19"/>
  <c r="J2736" i="19"/>
  <c r="L2736" i="19"/>
  <c r="M2736" i="19"/>
  <c r="N2736" i="19"/>
  <c r="O2736" i="19"/>
  <c r="X2736" i="19"/>
  <c r="G2737" i="19"/>
  <c r="H2737" i="19"/>
  <c r="I2737" i="19"/>
  <c r="J2737" i="19"/>
  <c r="L2737" i="19"/>
  <c r="M2737" i="19"/>
  <c r="N2737" i="19"/>
  <c r="O2737" i="19"/>
  <c r="X2737" i="19"/>
  <c r="G2738" i="19"/>
  <c r="H2738" i="19"/>
  <c r="I2738" i="19"/>
  <c r="J2738" i="19"/>
  <c r="L2738" i="19"/>
  <c r="M2738" i="19"/>
  <c r="N2738" i="19"/>
  <c r="O2738" i="19"/>
  <c r="X2738" i="19"/>
  <c r="G2739" i="19"/>
  <c r="H2739" i="19"/>
  <c r="I2739" i="19"/>
  <c r="J2739" i="19"/>
  <c r="L2739" i="19"/>
  <c r="M2739" i="19"/>
  <c r="N2739" i="19"/>
  <c r="O2739" i="19"/>
  <c r="X2739" i="19"/>
  <c r="G2740" i="19"/>
  <c r="H2740" i="19"/>
  <c r="I2740" i="19"/>
  <c r="J2740" i="19"/>
  <c r="L2740" i="19"/>
  <c r="M2740" i="19"/>
  <c r="N2740" i="19"/>
  <c r="O2740" i="19"/>
  <c r="X2740" i="19"/>
  <c r="G2741" i="19"/>
  <c r="H2741" i="19"/>
  <c r="I2741" i="19"/>
  <c r="J2741" i="19"/>
  <c r="L2741" i="19"/>
  <c r="M2741" i="19"/>
  <c r="N2741" i="19"/>
  <c r="O2741" i="19"/>
  <c r="X2741" i="19"/>
  <c r="G2742" i="19"/>
  <c r="H2742" i="19"/>
  <c r="I2742" i="19"/>
  <c r="J2742" i="19"/>
  <c r="L2742" i="19"/>
  <c r="M2742" i="19"/>
  <c r="N2742" i="19"/>
  <c r="O2742" i="19"/>
  <c r="X2742" i="19"/>
  <c r="G2743" i="19"/>
  <c r="H2743" i="19"/>
  <c r="I2743" i="19"/>
  <c r="J2743" i="19"/>
  <c r="L2743" i="19"/>
  <c r="M2743" i="19"/>
  <c r="N2743" i="19"/>
  <c r="O2743" i="19"/>
  <c r="X2743" i="19"/>
  <c r="G2744" i="19"/>
  <c r="H2744" i="19"/>
  <c r="I2744" i="19"/>
  <c r="J2744" i="19"/>
  <c r="L2744" i="19"/>
  <c r="M2744" i="19"/>
  <c r="N2744" i="19"/>
  <c r="O2744" i="19"/>
  <c r="X2744" i="19"/>
  <c r="G2745" i="19"/>
  <c r="H2745" i="19"/>
  <c r="I2745" i="19"/>
  <c r="J2745" i="19"/>
  <c r="L2745" i="19"/>
  <c r="M2745" i="19"/>
  <c r="N2745" i="19"/>
  <c r="O2745" i="19"/>
  <c r="X2745" i="19"/>
  <c r="G2746" i="19"/>
  <c r="H2746" i="19"/>
  <c r="I2746" i="19"/>
  <c r="J2746" i="19"/>
  <c r="L2746" i="19"/>
  <c r="M2746" i="19"/>
  <c r="N2746" i="19"/>
  <c r="O2746" i="19"/>
  <c r="X2746" i="19"/>
  <c r="G2747" i="19"/>
  <c r="H2747" i="19"/>
  <c r="I2747" i="19"/>
  <c r="J2747" i="19"/>
  <c r="L2747" i="19"/>
  <c r="M2747" i="19"/>
  <c r="N2747" i="19"/>
  <c r="O2747" i="19"/>
  <c r="X2747" i="19"/>
  <c r="G2748" i="19"/>
  <c r="H2748" i="19"/>
  <c r="I2748" i="19"/>
  <c r="J2748" i="19"/>
  <c r="L2748" i="19"/>
  <c r="M2748" i="19"/>
  <c r="N2748" i="19"/>
  <c r="O2748" i="19"/>
  <c r="X2748" i="19"/>
  <c r="G2749" i="19"/>
  <c r="H2749" i="19"/>
  <c r="I2749" i="19"/>
  <c r="J2749" i="19"/>
  <c r="L2749" i="19"/>
  <c r="M2749" i="19"/>
  <c r="N2749" i="19"/>
  <c r="O2749" i="19"/>
  <c r="X2749" i="19"/>
  <c r="G2750" i="19"/>
  <c r="H2750" i="19"/>
  <c r="I2750" i="19"/>
  <c r="J2750" i="19"/>
  <c r="L2750" i="19"/>
  <c r="M2750" i="19"/>
  <c r="N2750" i="19"/>
  <c r="O2750" i="19"/>
  <c r="X2750" i="19"/>
  <c r="G2751" i="19"/>
  <c r="H2751" i="19"/>
  <c r="I2751" i="19"/>
  <c r="J2751" i="19"/>
  <c r="L2751" i="19"/>
  <c r="M2751" i="19"/>
  <c r="N2751" i="19"/>
  <c r="O2751" i="19"/>
  <c r="X2751" i="19"/>
  <c r="G2752" i="19"/>
  <c r="H2752" i="19"/>
  <c r="I2752" i="19"/>
  <c r="J2752" i="19"/>
  <c r="L2752" i="19"/>
  <c r="M2752" i="19"/>
  <c r="N2752" i="19"/>
  <c r="O2752" i="19"/>
  <c r="X2752" i="19"/>
  <c r="G2753" i="19"/>
  <c r="H2753" i="19"/>
  <c r="I2753" i="19"/>
  <c r="J2753" i="19"/>
  <c r="L2753" i="19"/>
  <c r="M2753" i="19"/>
  <c r="N2753" i="19"/>
  <c r="O2753" i="19"/>
  <c r="X2753" i="19"/>
  <c r="G2754" i="19"/>
  <c r="H2754" i="19"/>
  <c r="I2754" i="19"/>
  <c r="J2754" i="19"/>
  <c r="L2754" i="19"/>
  <c r="M2754" i="19"/>
  <c r="N2754" i="19"/>
  <c r="O2754" i="19"/>
  <c r="X2754" i="19"/>
  <c r="G2755" i="19"/>
  <c r="H2755" i="19"/>
  <c r="I2755" i="19"/>
  <c r="J2755" i="19"/>
  <c r="L2755" i="19"/>
  <c r="M2755" i="19"/>
  <c r="N2755" i="19"/>
  <c r="O2755" i="19"/>
  <c r="X2755" i="19"/>
  <c r="G2756" i="19"/>
  <c r="H2756" i="19"/>
  <c r="I2756" i="19"/>
  <c r="J2756" i="19"/>
  <c r="L2756" i="19"/>
  <c r="M2756" i="19"/>
  <c r="N2756" i="19"/>
  <c r="O2756" i="19"/>
  <c r="X2756" i="19"/>
  <c r="G2757" i="19"/>
  <c r="H2757" i="19"/>
  <c r="I2757" i="19"/>
  <c r="J2757" i="19"/>
  <c r="L2757" i="19"/>
  <c r="M2757" i="19"/>
  <c r="N2757" i="19"/>
  <c r="O2757" i="19"/>
  <c r="X2757" i="19"/>
  <c r="G2758" i="19"/>
  <c r="H2758" i="19"/>
  <c r="I2758" i="19"/>
  <c r="J2758" i="19"/>
  <c r="L2758" i="19"/>
  <c r="M2758" i="19"/>
  <c r="N2758" i="19"/>
  <c r="O2758" i="19"/>
  <c r="X2758" i="19"/>
  <c r="G2759" i="19"/>
  <c r="H2759" i="19"/>
  <c r="I2759" i="19"/>
  <c r="J2759" i="19"/>
  <c r="L2759" i="19"/>
  <c r="M2759" i="19"/>
  <c r="N2759" i="19"/>
  <c r="O2759" i="19"/>
  <c r="X2759" i="19"/>
  <c r="G2760" i="19"/>
  <c r="H2760" i="19"/>
  <c r="I2760" i="19"/>
  <c r="J2760" i="19"/>
  <c r="L2760" i="19"/>
  <c r="M2760" i="19"/>
  <c r="N2760" i="19"/>
  <c r="O2760" i="19"/>
  <c r="X2760" i="19"/>
  <c r="G2761" i="19"/>
  <c r="H2761" i="19"/>
  <c r="I2761" i="19"/>
  <c r="J2761" i="19"/>
  <c r="L2761" i="19"/>
  <c r="M2761" i="19"/>
  <c r="N2761" i="19"/>
  <c r="O2761" i="19"/>
  <c r="X2761" i="19"/>
  <c r="G2762" i="19"/>
  <c r="H2762" i="19"/>
  <c r="I2762" i="19"/>
  <c r="J2762" i="19"/>
  <c r="L2762" i="19"/>
  <c r="M2762" i="19"/>
  <c r="N2762" i="19"/>
  <c r="O2762" i="19"/>
  <c r="X2762" i="19"/>
  <c r="G2763" i="19"/>
  <c r="H2763" i="19"/>
  <c r="I2763" i="19"/>
  <c r="J2763" i="19"/>
  <c r="L2763" i="19"/>
  <c r="M2763" i="19"/>
  <c r="N2763" i="19"/>
  <c r="O2763" i="19"/>
  <c r="X2763" i="19"/>
  <c r="G2764" i="19"/>
  <c r="H2764" i="19"/>
  <c r="I2764" i="19"/>
  <c r="J2764" i="19"/>
  <c r="L2764" i="19"/>
  <c r="M2764" i="19"/>
  <c r="N2764" i="19"/>
  <c r="O2764" i="19"/>
  <c r="X2764" i="19"/>
  <c r="G2765" i="19"/>
  <c r="H2765" i="19"/>
  <c r="I2765" i="19"/>
  <c r="J2765" i="19"/>
  <c r="L2765" i="19"/>
  <c r="M2765" i="19"/>
  <c r="N2765" i="19"/>
  <c r="O2765" i="19"/>
  <c r="X2765" i="19"/>
  <c r="G2766" i="19"/>
  <c r="H2766" i="19"/>
  <c r="I2766" i="19"/>
  <c r="J2766" i="19"/>
  <c r="L2766" i="19"/>
  <c r="M2766" i="19"/>
  <c r="N2766" i="19"/>
  <c r="O2766" i="19"/>
  <c r="X2766" i="19"/>
  <c r="G2767" i="19"/>
  <c r="H2767" i="19"/>
  <c r="I2767" i="19"/>
  <c r="J2767" i="19"/>
  <c r="L2767" i="19"/>
  <c r="M2767" i="19"/>
  <c r="N2767" i="19"/>
  <c r="O2767" i="19"/>
  <c r="X2767" i="19"/>
  <c r="G2768" i="19"/>
  <c r="H2768" i="19"/>
  <c r="I2768" i="19"/>
  <c r="J2768" i="19"/>
  <c r="L2768" i="19"/>
  <c r="M2768" i="19"/>
  <c r="N2768" i="19"/>
  <c r="O2768" i="19"/>
  <c r="X2768" i="19"/>
  <c r="G2769" i="19"/>
  <c r="H2769" i="19"/>
  <c r="I2769" i="19"/>
  <c r="J2769" i="19"/>
  <c r="L2769" i="19"/>
  <c r="M2769" i="19"/>
  <c r="N2769" i="19"/>
  <c r="O2769" i="19"/>
  <c r="X2769" i="19"/>
  <c r="G2770" i="19"/>
  <c r="H2770" i="19"/>
  <c r="I2770" i="19"/>
  <c r="J2770" i="19"/>
  <c r="L2770" i="19"/>
  <c r="M2770" i="19"/>
  <c r="N2770" i="19"/>
  <c r="O2770" i="19"/>
  <c r="X2770" i="19"/>
  <c r="G2771" i="19"/>
  <c r="H2771" i="19"/>
  <c r="I2771" i="19"/>
  <c r="J2771" i="19"/>
  <c r="L2771" i="19"/>
  <c r="M2771" i="19"/>
  <c r="N2771" i="19"/>
  <c r="O2771" i="19"/>
  <c r="X2771" i="19"/>
  <c r="G2772" i="19"/>
  <c r="H2772" i="19"/>
  <c r="I2772" i="19"/>
  <c r="J2772" i="19"/>
  <c r="L2772" i="19"/>
  <c r="M2772" i="19"/>
  <c r="N2772" i="19"/>
  <c r="O2772" i="19"/>
  <c r="X2772" i="19"/>
  <c r="G2773" i="19"/>
  <c r="H2773" i="19"/>
  <c r="I2773" i="19"/>
  <c r="J2773" i="19"/>
  <c r="L2773" i="19"/>
  <c r="M2773" i="19"/>
  <c r="N2773" i="19"/>
  <c r="O2773" i="19"/>
  <c r="X2773" i="19"/>
  <c r="G2774" i="19"/>
  <c r="H2774" i="19"/>
  <c r="I2774" i="19"/>
  <c r="J2774" i="19"/>
  <c r="L2774" i="19"/>
  <c r="M2774" i="19"/>
  <c r="N2774" i="19"/>
  <c r="O2774" i="19"/>
  <c r="X2774" i="19"/>
  <c r="G2775" i="19"/>
  <c r="H2775" i="19"/>
  <c r="I2775" i="19"/>
  <c r="J2775" i="19"/>
  <c r="L2775" i="19"/>
  <c r="M2775" i="19"/>
  <c r="N2775" i="19"/>
  <c r="O2775" i="19"/>
  <c r="X2775" i="19"/>
  <c r="G2776" i="19"/>
  <c r="H2776" i="19"/>
  <c r="I2776" i="19"/>
  <c r="J2776" i="19"/>
  <c r="L2776" i="19"/>
  <c r="M2776" i="19"/>
  <c r="N2776" i="19"/>
  <c r="O2776" i="19"/>
  <c r="X2776" i="19"/>
  <c r="G2777" i="19"/>
  <c r="H2777" i="19"/>
  <c r="I2777" i="19"/>
  <c r="J2777" i="19"/>
  <c r="L2777" i="19"/>
  <c r="M2777" i="19"/>
  <c r="N2777" i="19"/>
  <c r="O2777" i="19"/>
  <c r="X2777" i="19"/>
  <c r="G2778" i="19"/>
  <c r="H2778" i="19"/>
  <c r="I2778" i="19"/>
  <c r="J2778" i="19"/>
  <c r="L2778" i="19"/>
  <c r="M2778" i="19"/>
  <c r="N2778" i="19"/>
  <c r="O2778" i="19"/>
  <c r="X2778" i="19"/>
  <c r="G2779" i="19"/>
  <c r="H2779" i="19"/>
  <c r="I2779" i="19"/>
  <c r="J2779" i="19"/>
  <c r="L2779" i="19"/>
  <c r="M2779" i="19"/>
  <c r="N2779" i="19"/>
  <c r="O2779" i="19"/>
  <c r="X2779" i="19"/>
  <c r="G2780" i="19"/>
  <c r="H2780" i="19"/>
  <c r="I2780" i="19"/>
  <c r="J2780" i="19"/>
  <c r="L2780" i="19"/>
  <c r="M2780" i="19"/>
  <c r="N2780" i="19"/>
  <c r="O2780" i="19"/>
  <c r="X2780" i="19"/>
  <c r="G2781" i="19"/>
  <c r="H2781" i="19"/>
  <c r="I2781" i="19"/>
  <c r="J2781" i="19"/>
  <c r="L2781" i="19"/>
  <c r="M2781" i="19"/>
  <c r="N2781" i="19"/>
  <c r="O2781" i="19"/>
  <c r="X2781" i="19"/>
  <c r="G2782" i="19"/>
  <c r="H2782" i="19"/>
  <c r="I2782" i="19"/>
  <c r="J2782" i="19"/>
  <c r="L2782" i="19"/>
  <c r="M2782" i="19"/>
  <c r="N2782" i="19"/>
  <c r="O2782" i="19"/>
  <c r="X2782" i="19"/>
  <c r="G2783" i="19"/>
  <c r="H2783" i="19"/>
  <c r="I2783" i="19"/>
  <c r="J2783" i="19"/>
  <c r="L2783" i="19"/>
  <c r="M2783" i="19"/>
  <c r="N2783" i="19"/>
  <c r="O2783" i="19"/>
  <c r="X2783" i="19"/>
  <c r="G2784" i="19"/>
  <c r="H2784" i="19"/>
  <c r="I2784" i="19"/>
  <c r="J2784" i="19"/>
  <c r="L2784" i="19"/>
  <c r="M2784" i="19"/>
  <c r="N2784" i="19"/>
  <c r="O2784" i="19"/>
  <c r="X2784" i="19"/>
  <c r="G2785" i="19"/>
  <c r="H2785" i="19"/>
  <c r="I2785" i="19"/>
  <c r="J2785" i="19"/>
  <c r="L2785" i="19"/>
  <c r="M2785" i="19"/>
  <c r="N2785" i="19"/>
  <c r="O2785" i="19"/>
  <c r="X2785" i="19"/>
  <c r="G2786" i="19"/>
  <c r="H2786" i="19"/>
  <c r="I2786" i="19"/>
  <c r="J2786" i="19"/>
  <c r="L2786" i="19"/>
  <c r="M2786" i="19"/>
  <c r="N2786" i="19"/>
  <c r="O2786" i="19"/>
  <c r="X2786" i="19"/>
  <c r="G2787" i="19"/>
  <c r="H2787" i="19"/>
  <c r="I2787" i="19"/>
  <c r="J2787" i="19"/>
  <c r="L2787" i="19"/>
  <c r="M2787" i="19"/>
  <c r="N2787" i="19"/>
  <c r="O2787" i="19"/>
  <c r="X2787" i="19"/>
  <c r="G2788" i="19"/>
  <c r="H2788" i="19"/>
  <c r="I2788" i="19"/>
  <c r="J2788" i="19"/>
  <c r="L2788" i="19"/>
  <c r="M2788" i="19"/>
  <c r="N2788" i="19"/>
  <c r="O2788" i="19"/>
  <c r="X2788" i="19"/>
  <c r="G2789" i="19"/>
  <c r="H2789" i="19"/>
  <c r="I2789" i="19"/>
  <c r="J2789" i="19"/>
  <c r="L2789" i="19"/>
  <c r="M2789" i="19"/>
  <c r="N2789" i="19"/>
  <c r="O2789" i="19"/>
  <c r="X2789" i="19"/>
  <c r="G2790" i="19"/>
  <c r="H2790" i="19"/>
  <c r="I2790" i="19"/>
  <c r="J2790" i="19"/>
  <c r="L2790" i="19"/>
  <c r="M2790" i="19"/>
  <c r="N2790" i="19"/>
  <c r="O2790" i="19"/>
  <c r="X2790" i="19"/>
  <c r="G2791" i="19"/>
  <c r="H2791" i="19"/>
  <c r="I2791" i="19"/>
  <c r="J2791" i="19"/>
  <c r="L2791" i="19"/>
  <c r="M2791" i="19"/>
  <c r="N2791" i="19"/>
  <c r="O2791" i="19"/>
  <c r="X2791" i="19"/>
  <c r="G2792" i="19"/>
  <c r="H2792" i="19"/>
  <c r="I2792" i="19"/>
  <c r="J2792" i="19"/>
  <c r="L2792" i="19"/>
  <c r="M2792" i="19"/>
  <c r="N2792" i="19"/>
  <c r="O2792" i="19"/>
  <c r="X2792" i="19"/>
  <c r="G2793" i="19"/>
  <c r="H2793" i="19"/>
  <c r="I2793" i="19"/>
  <c r="J2793" i="19"/>
  <c r="L2793" i="19"/>
  <c r="M2793" i="19"/>
  <c r="N2793" i="19"/>
  <c r="O2793" i="19"/>
  <c r="X2793" i="19"/>
  <c r="G2794" i="19"/>
  <c r="H2794" i="19"/>
  <c r="I2794" i="19"/>
  <c r="J2794" i="19"/>
  <c r="L2794" i="19"/>
  <c r="M2794" i="19"/>
  <c r="N2794" i="19"/>
  <c r="O2794" i="19"/>
  <c r="X2794" i="19"/>
  <c r="G2795" i="19"/>
  <c r="H2795" i="19"/>
  <c r="I2795" i="19"/>
  <c r="J2795" i="19"/>
  <c r="L2795" i="19"/>
  <c r="M2795" i="19"/>
  <c r="N2795" i="19"/>
  <c r="O2795" i="19"/>
  <c r="X2795" i="19"/>
  <c r="G2796" i="19"/>
  <c r="H2796" i="19"/>
  <c r="I2796" i="19"/>
  <c r="J2796" i="19"/>
  <c r="L2796" i="19"/>
  <c r="M2796" i="19"/>
  <c r="N2796" i="19"/>
  <c r="O2796" i="19"/>
  <c r="X2796" i="19"/>
  <c r="G2797" i="19"/>
  <c r="H2797" i="19"/>
  <c r="I2797" i="19"/>
  <c r="J2797" i="19"/>
  <c r="L2797" i="19"/>
  <c r="M2797" i="19"/>
  <c r="N2797" i="19"/>
  <c r="O2797" i="19"/>
  <c r="X2797" i="19"/>
  <c r="G2798" i="19"/>
  <c r="H2798" i="19"/>
  <c r="I2798" i="19"/>
  <c r="J2798" i="19"/>
  <c r="L2798" i="19"/>
  <c r="M2798" i="19"/>
  <c r="N2798" i="19"/>
  <c r="O2798" i="19"/>
  <c r="X2798" i="19"/>
  <c r="G2799" i="19"/>
  <c r="H2799" i="19"/>
  <c r="I2799" i="19"/>
  <c r="J2799" i="19"/>
  <c r="L2799" i="19"/>
  <c r="M2799" i="19"/>
  <c r="N2799" i="19"/>
  <c r="O2799" i="19"/>
  <c r="X2799" i="19"/>
  <c r="G2800" i="19"/>
  <c r="H2800" i="19"/>
  <c r="I2800" i="19"/>
  <c r="J2800" i="19"/>
  <c r="L2800" i="19"/>
  <c r="M2800" i="19"/>
  <c r="N2800" i="19"/>
  <c r="O2800" i="19"/>
  <c r="X2800" i="19"/>
  <c r="G2801" i="19"/>
  <c r="H2801" i="19"/>
  <c r="I2801" i="19"/>
  <c r="J2801" i="19"/>
  <c r="L2801" i="19"/>
  <c r="M2801" i="19"/>
  <c r="N2801" i="19"/>
  <c r="O2801" i="19"/>
  <c r="X2801" i="19"/>
  <c r="G2802" i="19"/>
  <c r="H2802" i="19"/>
  <c r="I2802" i="19"/>
  <c r="J2802" i="19"/>
  <c r="L2802" i="19"/>
  <c r="M2802" i="19"/>
  <c r="N2802" i="19"/>
  <c r="O2802" i="19"/>
  <c r="X2802" i="19"/>
  <c r="G2803" i="19"/>
  <c r="H2803" i="19"/>
  <c r="I2803" i="19"/>
  <c r="J2803" i="19"/>
  <c r="L2803" i="19"/>
  <c r="M2803" i="19"/>
  <c r="N2803" i="19"/>
  <c r="O2803" i="19"/>
  <c r="X2803" i="19"/>
  <c r="G2804" i="19"/>
  <c r="H2804" i="19"/>
  <c r="I2804" i="19"/>
  <c r="J2804" i="19"/>
  <c r="L2804" i="19"/>
  <c r="M2804" i="19"/>
  <c r="N2804" i="19"/>
  <c r="O2804" i="19"/>
  <c r="X2804" i="19"/>
  <c r="G2805" i="19"/>
  <c r="H2805" i="19"/>
  <c r="I2805" i="19"/>
  <c r="J2805" i="19"/>
  <c r="L2805" i="19"/>
  <c r="M2805" i="19"/>
  <c r="N2805" i="19"/>
  <c r="O2805" i="19"/>
  <c r="X2805" i="19"/>
  <c r="G2806" i="19"/>
  <c r="H2806" i="19"/>
  <c r="I2806" i="19"/>
  <c r="J2806" i="19"/>
  <c r="L2806" i="19"/>
  <c r="M2806" i="19"/>
  <c r="N2806" i="19"/>
  <c r="O2806" i="19"/>
  <c r="X2806" i="19"/>
  <c r="G2807" i="19"/>
  <c r="H2807" i="19"/>
  <c r="I2807" i="19"/>
  <c r="J2807" i="19"/>
  <c r="L2807" i="19"/>
  <c r="M2807" i="19"/>
  <c r="N2807" i="19"/>
  <c r="O2807" i="19"/>
  <c r="X2807" i="19"/>
  <c r="G2808" i="19"/>
  <c r="H2808" i="19"/>
  <c r="I2808" i="19"/>
  <c r="J2808" i="19"/>
  <c r="L2808" i="19"/>
  <c r="M2808" i="19"/>
  <c r="N2808" i="19"/>
  <c r="O2808" i="19"/>
  <c r="X2808" i="19"/>
  <c r="G2809" i="19"/>
  <c r="H2809" i="19"/>
  <c r="I2809" i="19"/>
  <c r="J2809" i="19"/>
  <c r="L2809" i="19"/>
  <c r="M2809" i="19"/>
  <c r="N2809" i="19"/>
  <c r="O2809" i="19"/>
  <c r="X2809" i="19"/>
  <c r="G2810" i="19"/>
  <c r="H2810" i="19"/>
  <c r="I2810" i="19"/>
  <c r="J2810" i="19"/>
  <c r="L2810" i="19"/>
  <c r="M2810" i="19"/>
  <c r="N2810" i="19"/>
  <c r="O2810" i="19"/>
  <c r="X2810" i="19"/>
  <c r="G2811" i="19"/>
  <c r="H2811" i="19"/>
  <c r="I2811" i="19"/>
  <c r="J2811" i="19"/>
  <c r="L2811" i="19"/>
  <c r="M2811" i="19"/>
  <c r="N2811" i="19"/>
  <c r="O2811" i="19"/>
  <c r="X2811" i="19"/>
  <c r="G2812" i="19"/>
  <c r="H2812" i="19"/>
  <c r="I2812" i="19"/>
  <c r="J2812" i="19"/>
  <c r="L2812" i="19"/>
  <c r="M2812" i="19"/>
  <c r="N2812" i="19"/>
  <c r="O2812" i="19"/>
  <c r="X2812" i="19"/>
  <c r="G2813" i="19"/>
  <c r="H2813" i="19"/>
  <c r="I2813" i="19"/>
  <c r="J2813" i="19"/>
  <c r="L2813" i="19"/>
  <c r="M2813" i="19"/>
  <c r="N2813" i="19"/>
  <c r="O2813" i="19"/>
  <c r="X2813" i="19"/>
  <c r="G2814" i="19"/>
  <c r="H2814" i="19"/>
  <c r="I2814" i="19"/>
  <c r="J2814" i="19"/>
  <c r="L2814" i="19"/>
  <c r="M2814" i="19"/>
  <c r="N2814" i="19"/>
  <c r="O2814" i="19"/>
  <c r="X2814" i="19"/>
  <c r="G2815" i="19"/>
  <c r="H2815" i="19"/>
  <c r="I2815" i="19"/>
  <c r="J2815" i="19"/>
  <c r="L2815" i="19"/>
  <c r="M2815" i="19"/>
  <c r="N2815" i="19"/>
  <c r="O2815" i="19"/>
  <c r="X2815" i="19"/>
  <c r="G2816" i="19"/>
  <c r="H2816" i="19"/>
  <c r="I2816" i="19"/>
  <c r="J2816" i="19"/>
  <c r="L2816" i="19"/>
  <c r="M2816" i="19"/>
  <c r="N2816" i="19"/>
  <c r="O2816" i="19"/>
  <c r="X2816" i="19"/>
  <c r="G2817" i="19"/>
  <c r="H2817" i="19"/>
  <c r="I2817" i="19"/>
  <c r="J2817" i="19"/>
  <c r="L2817" i="19"/>
  <c r="M2817" i="19"/>
  <c r="N2817" i="19"/>
  <c r="O2817" i="19"/>
  <c r="X2817" i="19"/>
  <c r="G2818" i="19"/>
  <c r="H2818" i="19"/>
  <c r="I2818" i="19"/>
  <c r="J2818" i="19"/>
  <c r="L2818" i="19"/>
  <c r="M2818" i="19"/>
  <c r="N2818" i="19"/>
  <c r="O2818" i="19"/>
  <c r="X2818" i="19"/>
  <c r="G2819" i="19"/>
  <c r="H2819" i="19"/>
  <c r="I2819" i="19"/>
  <c r="J2819" i="19"/>
  <c r="L2819" i="19"/>
  <c r="M2819" i="19"/>
  <c r="N2819" i="19"/>
  <c r="O2819" i="19"/>
  <c r="X2819" i="19"/>
  <c r="G2820" i="19"/>
  <c r="H2820" i="19"/>
  <c r="I2820" i="19"/>
  <c r="J2820" i="19"/>
  <c r="L2820" i="19"/>
  <c r="M2820" i="19"/>
  <c r="N2820" i="19"/>
  <c r="O2820" i="19"/>
  <c r="X2820" i="19"/>
  <c r="G2821" i="19"/>
  <c r="H2821" i="19"/>
  <c r="I2821" i="19"/>
  <c r="J2821" i="19"/>
  <c r="L2821" i="19"/>
  <c r="M2821" i="19"/>
  <c r="N2821" i="19"/>
  <c r="O2821" i="19"/>
  <c r="X2821" i="19"/>
  <c r="G2822" i="19"/>
  <c r="H2822" i="19"/>
  <c r="I2822" i="19"/>
  <c r="J2822" i="19"/>
  <c r="L2822" i="19"/>
  <c r="M2822" i="19"/>
  <c r="N2822" i="19"/>
  <c r="O2822" i="19"/>
  <c r="X2822" i="19"/>
  <c r="G2823" i="19"/>
  <c r="H2823" i="19"/>
  <c r="I2823" i="19"/>
  <c r="J2823" i="19"/>
  <c r="L2823" i="19"/>
  <c r="M2823" i="19"/>
  <c r="N2823" i="19"/>
  <c r="O2823" i="19"/>
  <c r="X2823" i="19"/>
  <c r="G2824" i="19"/>
  <c r="H2824" i="19"/>
  <c r="I2824" i="19"/>
  <c r="J2824" i="19"/>
  <c r="L2824" i="19"/>
  <c r="M2824" i="19"/>
  <c r="N2824" i="19"/>
  <c r="O2824" i="19"/>
  <c r="X2824" i="19"/>
  <c r="G2825" i="19"/>
  <c r="H2825" i="19"/>
  <c r="I2825" i="19"/>
  <c r="J2825" i="19"/>
  <c r="L2825" i="19"/>
  <c r="M2825" i="19"/>
  <c r="N2825" i="19"/>
  <c r="O2825" i="19"/>
  <c r="X2825" i="19"/>
  <c r="G2826" i="19"/>
  <c r="H2826" i="19"/>
  <c r="I2826" i="19"/>
  <c r="J2826" i="19"/>
  <c r="L2826" i="19"/>
  <c r="M2826" i="19"/>
  <c r="N2826" i="19"/>
  <c r="O2826" i="19"/>
  <c r="X2826" i="19"/>
  <c r="G2827" i="19"/>
  <c r="H2827" i="19"/>
  <c r="I2827" i="19"/>
  <c r="J2827" i="19"/>
  <c r="L2827" i="19"/>
  <c r="M2827" i="19"/>
  <c r="N2827" i="19"/>
  <c r="O2827" i="19"/>
  <c r="X2827" i="19"/>
  <c r="G2828" i="19"/>
  <c r="H2828" i="19"/>
  <c r="I2828" i="19"/>
  <c r="J2828" i="19"/>
  <c r="L2828" i="19"/>
  <c r="M2828" i="19"/>
  <c r="N2828" i="19"/>
  <c r="O2828" i="19"/>
  <c r="X2828" i="19"/>
  <c r="G2829" i="19"/>
  <c r="H2829" i="19"/>
  <c r="I2829" i="19"/>
  <c r="J2829" i="19"/>
  <c r="L2829" i="19"/>
  <c r="M2829" i="19"/>
  <c r="N2829" i="19"/>
  <c r="O2829" i="19"/>
  <c r="X2829" i="19"/>
  <c r="G2830" i="19"/>
  <c r="H2830" i="19"/>
  <c r="I2830" i="19"/>
  <c r="J2830" i="19"/>
  <c r="L2830" i="19"/>
  <c r="M2830" i="19"/>
  <c r="N2830" i="19"/>
  <c r="O2830" i="19"/>
  <c r="X2830" i="19"/>
  <c r="G2831" i="19"/>
  <c r="H2831" i="19"/>
  <c r="I2831" i="19"/>
  <c r="J2831" i="19"/>
  <c r="L2831" i="19"/>
  <c r="M2831" i="19"/>
  <c r="N2831" i="19"/>
  <c r="O2831" i="19"/>
  <c r="X2831" i="19"/>
  <c r="G2832" i="19"/>
  <c r="H2832" i="19"/>
  <c r="I2832" i="19"/>
  <c r="J2832" i="19"/>
  <c r="L2832" i="19"/>
  <c r="M2832" i="19"/>
  <c r="N2832" i="19"/>
  <c r="O2832" i="19"/>
  <c r="X2832" i="19"/>
  <c r="G2833" i="19"/>
  <c r="H2833" i="19"/>
  <c r="I2833" i="19"/>
  <c r="J2833" i="19"/>
  <c r="L2833" i="19"/>
  <c r="M2833" i="19"/>
  <c r="N2833" i="19"/>
  <c r="O2833" i="19"/>
  <c r="X2833" i="19"/>
  <c r="G2834" i="19"/>
  <c r="H2834" i="19"/>
  <c r="I2834" i="19"/>
  <c r="J2834" i="19"/>
  <c r="L2834" i="19"/>
  <c r="M2834" i="19"/>
  <c r="N2834" i="19"/>
  <c r="O2834" i="19"/>
  <c r="X2834" i="19"/>
  <c r="G2835" i="19"/>
  <c r="H2835" i="19"/>
  <c r="I2835" i="19"/>
  <c r="J2835" i="19"/>
  <c r="L2835" i="19"/>
  <c r="M2835" i="19"/>
  <c r="N2835" i="19"/>
  <c r="O2835" i="19"/>
  <c r="X2835" i="19"/>
  <c r="G2836" i="19"/>
  <c r="H2836" i="19"/>
  <c r="I2836" i="19"/>
  <c r="J2836" i="19"/>
  <c r="L2836" i="19"/>
  <c r="M2836" i="19"/>
  <c r="N2836" i="19"/>
  <c r="O2836" i="19"/>
  <c r="X2836" i="19"/>
  <c r="G2837" i="19"/>
  <c r="H2837" i="19"/>
  <c r="I2837" i="19"/>
  <c r="J2837" i="19"/>
  <c r="L2837" i="19"/>
  <c r="M2837" i="19"/>
  <c r="N2837" i="19"/>
  <c r="O2837" i="19"/>
  <c r="X2837" i="19"/>
  <c r="G2838" i="19"/>
  <c r="H2838" i="19"/>
  <c r="I2838" i="19"/>
  <c r="J2838" i="19"/>
  <c r="L2838" i="19"/>
  <c r="M2838" i="19"/>
  <c r="N2838" i="19"/>
  <c r="O2838" i="19"/>
  <c r="X2838" i="19"/>
  <c r="G2839" i="19"/>
  <c r="H2839" i="19"/>
  <c r="I2839" i="19"/>
  <c r="J2839" i="19"/>
  <c r="L2839" i="19"/>
  <c r="M2839" i="19"/>
  <c r="N2839" i="19"/>
  <c r="O2839" i="19"/>
  <c r="X2839" i="19"/>
  <c r="G2840" i="19"/>
  <c r="H2840" i="19"/>
  <c r="I2840" i="19"/>
  <c r="J2840" i="19"/>
  <c r="L2840" i="19"/>
  <c r="M2840" i="19"/>
  <c r="N2840" i="19"/>
  <c r="O2840" i="19"/>
  <c r="X2840" i="19"/>
  <c r="G2841" i="19"/>
  <c r="H2841" i="19"/>
  <c r="I2841" i="19"/>
  <c r="J2841" i="19"/>
  <c r="L2841" i="19"/>
  <c r="M2841" i="19"/>
  <c r="N2841" i="19"/>
  <c r="O2841" i="19"/>
  <c r="X2841" i="19"/>
  <c r="G2842" i="19"/>
  <c r="H2842" i="19"/>
  <c r="I2842" i="19"/>
  <c r="J2842" i="19"/>
  <c r="L2842" i="19"/>
  <c r="M2842" i="19"/>
  <c r="N2842" i="19"/>
  <c r="O2842" i="19"/>
  <c r="X2842" i="19"/>
  <c r="G2843" i="19"/>
  <c r="H2843" i="19"/>
  <c r="I2843" i="19"/>
  <c r="J2843" i="19"/>
  <c r="L2843" i="19"/>
  <c r="M2843" i="19"/>
  <c r="N2843" i="19"/>
  <c r="O2843" i="19"/>
  <c r="X2843" i="19"/>
  <c r="G2844" i="19"/>
  <c r="H2844" i="19"/>
  <c r="I2844" i="19"/>
  <c r="J2844" i="19"/>
  <c r="L2844" i="19"/>
  <c r="M2844" i="19"/>
  <c r="N2844" i="19"/>
  <c r="O2844" i="19"/>
  <c r="X2844" i="19"/>
  <c r="G2845" i="19"/>
  <c r="H2845" i="19"/>
  <c r="I2845" i="19"/>
  <c r="J2845" i="19"/>
  <c r="L2845" i="19"/>
  <c r="M2845" i="19"/>
  <c r="N2845" i="19"/>
  <c r="O2845" i="19"/>
  <c r="X2845" i="19"/>
  <c r="G2846" i="19"/>
  <c r="H2846" i="19"/>
  <c r="I2846" i="19"/>
  <c r="J2846" i="19"/>
  <c r="L2846" i="19"/>
  <c r="M2846" i="19"/>
  <c r="N2846" i="19"/>
  <c r="O2846" i="19"/>
  <c r="X2846" i="19"/>
  <c r="G2847" i="19"/>
  <c r="H2847" i="19"/>
  <c r="I2847" i="19"/>
  <c r="J2847" i="19"/>
  <c r="L2847" i="19"/>
  <c r="M2847" i="19"/>
  <c r="N2847" i="19"/>
  <c r="O2847" i="19"/>
  <c r="X2847" i="19"/>
  <c r="G2848" i="19"/>
  <c r="H2848" i="19"/>
  <c r="I2848" i="19"/>
  <c r="J2848" i="19"/>
  <c r="L2848" i="19"/>
  <c r="M2848" i="19"/>
  <c r="N2848" i="19"/>
  <c r="O2848" i="19"/>
  <c r="X2848" i="19"/>
  <c r="G2849" i="19"/>
  <c r="H2849" i="19"/>
  <c r="I2849" i="19"/>
  <c r="J2849" i="19"/>
  <c r="L2849" i="19"/>
  <c r="M2849" i="19"/>
  <c r="N2849" i="19"/>
  <c r="O2849" i="19"/>
  <c r="X2849" i="19"/>
  <c r="G2850" i="19"/>
  <c r="H2850" i="19"/>
  <c r="I2850" i="19"/>
  <c r="J2850" i="19"/>
  <c r="L2850" i="19"/>
  <c r="M2850" i="19"/>
  <c r="N2850" i="19"/>
  <c r="O2850" i="19"/>
  <c r="X2850" i="19"/>
  <c r="G2851" i="19"/>
  <c r="H2851" i="19"/>
  <c r="I2851" i="19"/>
  <c r="J2851" i="19"/>
  <c r="L2851" i="19"/>
  <c r="M2851" i="19"/>
  <c r="N2851" i="19"/>
  <c r="O2851" i="19"/>
  <c r="X2851" i="19"/>
  <c r="G2852" i="19"/>
  <c r="H2852" i="19"/>
  <c r="I2852" i="19"/>
  <c r="J2852" i="19"/>
  <c r="L2852" i="19"/>
  <c r="M2852" i="19"/>
  <c r="N2852" i="19"/>
  <c r="O2852" i="19"/>
  <c r="X2852" i="19"/>
  <c r="G2853" i="19"/>
  <c r="H2853" i="19"/>
  <c r="I2853" i="19"/>
  <c r="J2853" i="19"/>
  <c r="L2853" i="19"/>
  <c r="M2853" i="19"/>
  <c r="N2853" i="19"/>
  <c r="O2853" i="19"/>
  <c r="X2853" i="19"/>
  <c r="G2854" i="19"/>
  <c r="H2854" i="19"/>
  <c r="I2854" i="19"/>
  <c r="J2854" i="19"/>
  <c r="L2854" i="19"/>
  <c r="M2854" i="19"/>
  <c r="N2854" i="19"/>
  <c r="O2854" i="19"/>
  <c r="X2854" i="19"/>
  <c r="G2855" i="19"/>
  <c r="H2855" i="19"/>
  <c r="I2855" i="19"/>
  <c r="J2855" i="19"/>
  <c r="L2855" i="19"/>
  <c r="M2855" i="19"/>
  <c r="N2855" i="19"/>
  <c r="O2855" i="19"/>
  <c r="X2855" i="19"/>
  <c r="G2856" i="19"/>
  <c r="H2856" i="19"/>
  <c r="I2856" i="19"/>
  <c r="J2856" i="19"/>
  <c r="L2856" i="19"/>
  <c r="M2856" i="19"/>
  <c r="N2856" i="19"/>
  <c r="O2856" i="19"/>
  <c r="X2856" i="19"/>
  <c r="G2857" i="19"/>
  <c r="H2857" i="19"/>
  <c r="I2857" i="19"/>
  <c r="J2857" i="19"/>
  <c r="L2857" i="19"/>
  <c r="M2857" i="19"/>
  <c r="N2857" i="19"/>
  <c r="O2857" i="19"/>
  <c r="X2857" i="19"/>
  <c r="G2858" i="19"/>
  <c r="H2858" i="19"/>
  <c r="I2858" i="19"/>
  <c r="J2858" i="19"/>
  <c r="L2858" i="19"/>
  <c r="M2858" i="19"/>
  <c r="N2858" i="19"/>
  <c r="O2858" i="19"/>
  <c r="X2858" i="19"/>
  <c r="G2859" i="19"/>
  <c r="H2859" i="19"/>
  <c r="I2859" i="19"/>
  <c r="J2859" i="19"/>
  <c r="L2859" i="19"/>
  <c r="M2859" i="19"/>
  <c r="N2859" i="19"/>
  <c r="O2859" i="19"/>
  <c r="X2859" i="19"/>
  <c r="G2860" i="19"/>
  <c r="H2860" i="19"/>
  <c r="I2860" i="19"/>
  <c r="J2860" i="19"/>
  <c r="L2860" i="19"/>
  <c r="M2860" i="19"/>
  <c r="N2860" i="19"/>
  <c r="O2860" i="19"/>
  <c r="X2860" i="19"/>
  <c r="G2861" i="19"/>
  <c r="H2861" i="19"/>
  <c r="I2861" i="19"/>
  <c r="J2861" i="19"/>
  <c r="L2861" i="19"/>
  <c r="M2861" i="19"/>
  <c r="N2861" i="19"/>
  <c r="O2861" i="19"/>
  <c r="X2861" i="19"/>
  <c r="G2862" i="19"/>
  <c r="H2862" i="19"/>
  <c r="I2862" i="19"/>
  <c r="J2862" i="19"/>
  <c r="L2862" i="19"/>
  <c r="M2862" i="19"/>
  <c r="N2862" i="19"/>
  <c r="O2862" i="19"/>
  <c r="X2862" i="19"/>
  <c r="G2863" i="19"/>
  <c r="H2863" i="19"/>
  <c r="I2863" i="19"/>
  <c r="J2863" i="19"/>
  <c r="L2863" i="19"/>
  <c r="M2863" i="19"/>
  <c r="N2863" i="19"/>
  <c r="O2863" i="19"/>
  <c r="X2863" i="19"/>
  <c r="G2864" i="19"/>
  <c r="H2864" i="19"/>
  <c r="I2864" i="19"/>
  <c r="J2864" i="19"/>
  <c r="L2864" i="19"/>
  <c r="M2864" i="19"/>
  <c r="N2864" i="19"/>
  <c r="O2864" i="19"/>
  <c r="X2864" i="19"/>
  <c r="G2865" i="19"/>
  <c r="H2865" i="19"/>
  <c r="I2865" i="19"/>
  <c r="J2865" i="19"/>
  <c r="L2865" i="19"/>
  <c r="M2865" i="19"/>
  <c r="N2865" i="19"/>
  <c r="O2865" i="19"/>
  <c r="X2865" i="19"/>
  <c r="G2866" i="19"/>
  <c r="H2866" i="19"/>
  <c r="I2866" i="19"/>
  <c r="J2866" i="19"/>
  <c r="L2866" i="19"/>
  <c r="M2866" i="19"/>
  <c r="N2866" i="19"/>
  <c r="O2866" i="19"/>
  <c r="X2866" i="19"/>
  <c r="G2867" i="19"/>
  <c r="H2867" i="19"/>
  <c r="I2867" i="19"/>
  <c r="J2867" i="19"/>
  <c r="L2867" i="19"/>
  <c r="M2867" i="19"/>
  <c r="N2867" i="19"/>
  <c r="O2867" i="19"/>
  <c r="X2867" i="19"/>
  <c r="G2868" i="19"/>
  <c r="H2868" i="19"/>
  <c r="I2868" i="19"/>
  <c r="J2868" i="19"/>
  <c r="L2868" i="19"/>
  <c r="M2868" i="19"/>
  <c r="N2868" i="19"/>
  <c r="O2868" i="19"/>
  <c r="X2868" i="19"/>
  <c r="G2869" i="19"/>
  <c r="H2869" i="19"/>
  <c r="I2869" i="19"/>
  <c r="J2869" i="19"/>
  <c r="L2869" i="19"/>
  <c r="M2869" i="19"/>
  <c r="N2869" i="19"/>
  <c r="O2869" i="19"/>
  <c r="X2869" i="19"/>
  <c r="G2870" i="19"/>
  <c r="H2870" i="19"/>
  <c r="I2870" i="19"/>
  <c r="J2870" i="19"/>
  <c r="L2870" i="19"/>
  <c r="M2870" i="19"/>
  <c r="N2870" i="19"/>
  <c r="O2870" i="19"/>
  <c r="X2870" i="19"/>
  <c r="G2871" i="19"/>
  <c r="H2871" i="19"/>
  <c r="I2871" i="19"/>
  <c r="J2871" i="19"/>
  <c r="L2871" i="19"/>
  <c r="M2871" i="19"/>
  <c r="N2871" i="19"/>
  <c r="O2871" i="19"/>
  <c r="X2871" i="19"/>
  <c r="G2872" i="19"/>
  <c r="H2872" i="19"/>
  <c r="I2872" i="19"/>
  <c r="J2872" i="19"/>
  <c r="L2872" i="19"/>
  <c r="M2872" i="19"/>
  <c r="N2872" i="19"/>
  <c r="O2872" i="19"/>
  <c r="X2872" i="19"/>
  <c r="G2873" i="19"/>
  <c r="H2873" i="19"/>
  <c r="I2873" i="19"/>
  <c r="J2873" i="19"/>
  <c r="L2873" i="19"/>
  <c r="M2873" i="19"/>
  <c r="N2873" i="19"/>
  <c r="O2873" i="19"/>
  <c r="X2873" i="19"/>
  <c r="G2874" i="19"/>
  <c r="H2874" i="19"/>
  <c r="I2874" i="19"/>
  <c r="J2874" i="19"/>
  <c r="L2874" i="19"/>
  <c r="M2874" i="19"/>
  <c r="N2874" i="19"/>
  <c r="O2874" i="19"/>
  <c r="X2874" i="19"/>
  <c r="G2875" i="19"/>
  <c r="H2875" i="19"/>
  <c r="I2875" i="19"/>
  <c r="J2875" i="19"/>
  <c r="L2875" i="19"/>
  <c r="M2875" i="19"/>
  <c r="N2875" i="19"/>
  <c r="O2875" i="19"/>
  <c r="X2875" i="19"/>
  <c r="G2876" i="19"/>
  <c r="H2876" i="19"/>
  <c r="I2876" i="19"/>
  <c r="J2876" i="19"/>
  <c r="L2876" i="19"/>
  <c r="M2876" i="19"/>
  <c r="N2876" i="19"/>
  <c r="O2876" i="19"/>
  <c r="X2876" i="19"/>
  <c r="G2877" i="19"/>
  <c r="H2877" i="19"/>
  <c r="I2877" i="19"/>
  <c r="J2877" i="19"/>
  <c r="L2877" i="19"/>
  <c r="M2877" i="19"/>
  <c r="N2877" i="19"/>
  <c r="O2877" i="19"/>
  <c r="X2877" i="19"/>
  <c r="G2878" i="19"/>
  <c r="H2878" i="19"/>
  <c r="I2878" i="19"/>
  <c r="J2878" i="19"/>
  <c r="L2878" i="19"/>
  <c r="M2878" i="19"/>
  <c r="N2878" i="19"/>
  <c r="O2878" i="19"/>
  <c r="X2878" i="19"/>
  <c r="G2879" i="19"/>
  <c r="H2879" i="19"/>
  <c r="I2879" i="19"/>
  <c r="J2879" i="19"/>
  <c r="L2879" i="19"/>
  <c r="M2879" i="19"/>
  <c r="N2879" i="19"/>
  <c r="O2879" i="19"/>
  <c r="X2879" i="19"/>
  <c r="G2880" i="19"/>
  <c r="H2880" i="19"/>
  <c r="I2880" i="19"/>
  <c r="J2880" i="19"/>
  <c r="L2880" i="19"/>
  <c r="M2880" i="19"/>
  <c r="N2880" i="19"/>
  <c r="O2880" i="19"/>
  <c r="X2880" i="19"/>
  <c r="G2881" i="19"/>
  <c r="H2881" i="19"/>
  <c r="I2881" i="19"/>
  <c r="J2881" i="19"/>
  <c r="L2881" i="19"/>
  <c r="M2881" i="19"/>
  <c r="N2881" i="19"/>
  <c r="O2881" i="19"/>
  <c r="X2881" i="19"/>
  <c r="G2882" i="19"/>
  <c r="H2882" i="19"/>
  <c r="I2882" i="19"/>
  <c r="J2882" i="19"/>
  <c r="L2882" i="19"/>
  <c r="M2882" i="19"/>
  <c r="N2882" i="19"/>
  <c r="O2882" i="19"/>
  <c r="X2882" i="19"/>
  <c r="G2883" i="19"/>
  <c r="H2883" i="19"/>
  <c r="I2883" i="19"/>
  <c r="J2883" i="19"/>
  <c r="L2883" i="19"/>
  <c r="M2883" i="19"/>
  <c r="N2883" i="19"/>
  <c r="O2883" i="19"/>
  <c r="X2883" i="19"/>
  <c r="G2884" i="19"/>
  <c r="H2884" i="19"/>
  <c r="I2884" i="19"/>
  <c r="J2884" i="19"/>
  <c r="L2884" i="19"/>
  <c r="M2884" i="19"/>
  <c r="N2884" i="19"/>
  <c r="O2884" i="19"/>
  <c r="X2884" i="19"/>
  <c r="G2885" i="19"/>
  <c r="H2885" i="19"/>
  <c r="I2885" i="19"/>
  <c r="J2885" i="19"/>
  <c r="L2885" i="19"/>
  <c r="M2885" i="19"/>
  <c r="N2885" i="19"/>
  <c r="O2885" i="19"/>
  <c r="X2885" i="19"/>
  <c r="G2886" i="19"/>
  <c r="H2886" i="19"/>
  <c r="I2886" i="19"/>
  <c r="J2886" i="19"/>
  <c r="L2886" i="19"/>
  <c r="M2886" i="19"/>
  <c r="N2886" i="19"/>
  <c r="O2886" i="19"/>
  <c r="X2886" i="19"/>
  <c r="G2887" i="19"/>
  <c r="H2887" i="19"/>
  <c r="I2887" i="19"/>
  <c r="J2887" i="19"/>
  <c r="L2887" i="19"/>
  <c r="M2887" i="19"/>
  <c r="N2887" i="19"/>
  <c r="O2887" i="19"/>
  <c r="X2887" i="19"/>
  <c r="G2888" i="19"/>
  <c r="H2888" i="19"/>
  <c r="I2888" i="19"/>
  <c r="J2888" i="19"/>
  <c r="L2888" i="19"/>
  <c r="M2888" i="19"/>
  <c r="N2888" i="19"/>
  <c r="O2888" i="19"/>
  <c r="X2888" i="19"/>
  <c r="G2889" i="19"/>
  <c r="H2889" i="19"/>
  <c r="I2889" i="19"/>
  <c r="J2889" i="19"/>
  <c r="L2889" i="19"/>
  <c r="M2889" i="19"/>
  <c r="N2889" i="19"/>
  <c r="O2889" i="19"/>
  <c r="X2889" i="19"/>
  <c r="G2890" i="19"/>
  <c r="H2890" i="19"/>
  <c r="I2890" i="19"/>
  <c r="J2890" i="19"/>
  <c r="L2890" i="19"/>
  <c r="M2890" i="19"/>
  <c r="N2890" i="19"/>
  <c r="O2890" i="19"/>
  <c r="X2890" i="19"/>
  <c r="G2891" i="19"/>
  <c r="H2891" i="19"/>
  <c r="I2891" i="19"/>
  <c r="J2891" i="19"/>
  <c r="L2891" i="19"/>
  <c r="M2891" i="19"/>
  <c r="N2891" i="19"/>
  <c r="O2891" i="19"/>
  <c r="X2891" i="19"/>
  <c r="G2892" i="19"/>
  <c r="H2892" i="19"/>
  <c r="I2892" i="19"/>
  <c r="J2892" i="19"/>
  <c r="L2892" i="19"/>
  <c r="M2892" i="19"/>
  <c r="N2892" i="19"/>
  <c r="O2892" i="19"/>
  <c r="X2892" i="19"/>
  <c r="G2893" i="19"/>
  <c r="H2893" i="19"/>
  <c r="I2893" i="19"/>
  <c r="J2893" i="19"/>
  <c r="L2893" i="19"/>
  <c r="M2893" i="19"/>
  <c r="N2893" i="19"/>
  <c r="O2893" i="19"/>
  <c r="X2893" i="19"/>
  <c r="G2894" i="19"/>
  <c r="H2894" i="19"/>
  <c r="I2894" i="19"/>
  <c r="J2894" i="19"/>
  <c r="L2894" i="19"/>
  <c r="M2894" i="19"/>
  <c r="N2894" i="19"/>
  <c r="O2894" i="19"/>
  <c r="X2894" i="19"/>
  <c r="G2895" i="19"/>
  <c r="H2895" i="19"/>
  <c r="I2895" i="19"/>
  <c r="J2895" i="19"/>
  <c r="L2895" i="19"/>
  <c r="M2895" i="19"/>
  <c r="N2895" i="19"/>
  <c r="O2895" i="19"/>
  <c r="X2895" i="19"/>
  <c r="G2896" i="19"/>
  <c r="H2896" i="19"/>
  <c r="I2896" i="19"/>
  <c r="J2896" i="19"/>
  <c r="L2896" i="19"/>
  <c r="M2896" i="19"/>
  <c r="N2896" i="19"/>
  <c r="O2896" i="19"/>
  <c r="X2896" i="19"/>
  <c r="G2897" i="19"/>
  <c r="H2897" i="19"/>
  <c r="I2897" i="19"/>
  <c r="J2897" i="19"/>
  <c r="L2897" i="19"/>
  <c r="M2897" i="19"/>
  <c r="N2897" i="19"/>
  <c r="O2897" i="19"/>
  <c r="X2897" i="19"/>
  <c r="G2898" i="19"/>
  <c r="H2898" i="19"/>
  <c r="I2898" i="19"/>
  <c r="J2898" i="19"/>
  <c r="L2898" i="19"/>
  <c r="M2898" i="19"/>
  <c r="N2898" i="19"/>
  <c r="O2898" i="19"/>
  <c r="X2898" i="19"/>
  <c r="G2899" i="19"/>
  <c r="H2899" i="19"/>
  <c r="I2899" i="19"/>
  <c r="J2899" i="19"/>
  <c r="L2899" i="19"/>
  <c r="M2899" i="19"/>
  <c r="N2899" i="19"/>
  <c r="O2899" i="19"/>
  <c r="X2899" i="19"/>
  <c r="G2900" i="19"/>
  <c r="H2900" i="19"/>
  <c r="I2900" i="19"/>
  <c r="J2900" i="19"/>
  <c r="L2900" i="19"/>
  <c r="M2900" i="19"/>
  <c r="N2900" i="19"/>
  <c r="O2900" i="19"/>
  <c r="X2900" i="19"/>
  <c r="G2901" i="19"/>
  <c r="H2901" i="19"/>
  <c r="I2901" i="19"/>
  <c r="J2901" i="19"/>
  <c r="L2901" i="19"/>
  <c r="M2901" i="19"/>
  <c r="N2901" i="19"/>
  <c r="O2901" i="19"/>
  <c r="X2901" i="19"/>
  <c r="G2902" i="19"/>
  <c r="H2902" i="19"/>
  <c r="I2902" i="19"/>
  <c r="J2902" i="19"/>
  <c r="L2902" i="19"/>
  <c r="M2902" i="19"/>
  <c r="N2902" i="19"/>
  <c r="O2902" i="19"/>
  <c r="X2902" i="19"/>
  <c r="G2903" i="19"/>
  <c r="H2903" i="19"/>
  <c r="I2903" i="19"/>
  <c r="J2903" i="19"/>
  <c r="L2903" i="19"/>
  <c r="M2903" i="19"/>
  <c r="N2903" i="19"/>
  <c r="O2903" i="19"/>
  <c r="X2903" i="19"/>
  <c r="G2904" i="19"/>
  <c r="H2904" i="19"/>
  <c r="I2904" i="19"/>
  <c r="J2904" i="19"/>
  <c r="L2904" i="19"/>
  <c r="M2904" i="19"/>
  <c r="N2904" i="19"/>
  <c r="O2904" i="19"/>
  <c r="X2904" i="19"/>
  <c r="G2905" i="19"/>
  <c r="H2905" i="19"/>
  <c r="I2905" i="19"/>
  <c r="J2905" i="19"/>
  <c r="L2905" i="19"/>
  <c r="M2905" i="19"/>
  <c r="N2905" i="19"/>
  <c r="O2905" i="19"/>
  <c r="X2905" i="19"/>
  <c r="G2906" i="19"/>
  <c r="H2906" i="19"/>
  <c r="I2906" i="19"/>
  <c r="J2906" i="19"/>
  <c r="L2906" i="19"/>
  <c r="M2906" i="19"/>
  <c r="N2906" i="19"/>
  <c r="O2906" i="19"/>
  <c r="X2906" i="19"/>
  <c r="G2907" i="19"/>
  <c r="H2907" i="19"/>
  <c r="I2907" i="19"/>
  <c r="J2907" i="19"/>
  <c r="L2907" i="19"/>
  <c r="M2907" i="19"/>
  <c r="N2907" i="19"/>
  <c r="O2907" i="19"/>
  <c r="X2907" i="19"/>
  <c r="G2908" i="19"/>
  <c r="H2908" i="19"/>
  <c r="I2908" i="19"/>
  <c r="J2908" i="19"/>
  <c r="L2908" i="19"/>
  <c r="M2908" i="19"/>
  <c r="N2908" i="19"/>
  <c r="O2908" i="19"/>
  <c r="X2908" i="19"/>
  <c r="G2909" i="19"/>
  <c r="H2909" i="19"/>
  <c r="I2909" i="19"/>
  <c r="J2909" i="19"/>
  <c r="L2909" i="19"/>
  <c r="M2909" i="19"/>
  <c r="N2909" i="19"/>
  <c r="O2909" i="19"/>
  <c r="X2909" i="19"/>
  <c r="G2910" i="19"/>
  <c r="H2910" i="19"/>
  <c r="I2910" i="19"/>
  <c r="J2910" i="19"/>
  <c r="L2910" i="19"/>
  <c r="M2910" i="19"/>
  <c r="N2910" i="19"/>
  <c r="O2910" i="19"/>
  <c r="X2910" i="19"/>
  <c r="G2911" i="19"/>
  <c r="H2911" i="19"/>
  <c r="I2911" i="19"/>
  <c r="J2911" i="19"/>
  <c r="L2911" i="19"/>
  <c r="M2911" i="19"/>
  <c r="N2911" i="19"/>
  <c r="O2911" i="19"/>
  <c r="X2911" i="19"/>
  <c r="G2912" i="19"/>
  <c r="H2912" i="19"/>
  <c r="I2912" i="19"/>
  <c r="J2912" i="19"/>
  <c r="L2912" i="19"/>
  <c r="M2912" i="19"/>
  <c r="N2912" i="19"/>
  <c r="O2912" i="19"/>
  <c r="X2912" i="19"/>
  <c r="G2913" i="19"/>
  <c r="H2913" i="19"/>
  <c r="I2913" i="19"/>
  <c r="J2913" i="19"/>
  <c r="L2913" i="19"/>
  <c r="M2913" i="19"/>
  <c r="N2913" i="19"/>
  <c r="O2913" i="19"/>
  <c r="X2913" i="19"/>
  <c r="G2914" i="19"/>
  <c r="H2914" i="19"/>
  <c r="I2914" i="19"/>
  <c r="J2914" i="19"/>
  <c r="L2914" i="19"/>
  <c r="M2914" i="19"/>
  <c r="N2914" i="19"/>
  <c r="O2914" i="19"/>
  <c r="X2914" i="19"/>
  <c r="G2915" i="19"/>
  <c r="H2915" i="19"/>
  <c r="I2915" i="19"/>
  <c r="J2915" i="19"/>
  <c r="L2915" i="19"/>
  <c r="M2915" i="19"/>
  <c r="N2915" i="19"/>
  <c r="O2915" i="19"/>
  <c r="X2915" i="19"/>
  <c r="G2916" i="19"/>
  <c r="H2916" i="19"/>
  <c r="I2916" i="19"/>
  <c r="J2916" i="19"/>
  <c r="L2916" i="19"/>
  <c r="M2916" i="19"/>
  <c r="N2916" i="19"/>
  <c r="O2916" i="19"/>
  <c r="X2916" i="19"/>
  <c r="G2917" i="19"/>
  <c r="H2917" i="19"/>
  <c r="I2917" i="19"/>
  <c r="J2917" i="19"/>
  <c r="L2917" i="19"/>
  <c r="M2917" i="19"/>
  <c r="N2917" i="19"/>
  <c r="O2917" i="19"/>
  <c r="X2917" i="19"/>
  <c r="G2918" i="19"/>
  <c r="H2918" i="19"/>
  <c r="I2918" i="19"/>
  <c r="J2918" i="19"/>
  <c r="L2918" i="19"/>
  <c r="M2918" i="19"/>
  <c r="N2918" i="19"/>
  <c r="O2918" i="19"/>
  <c r="X2918" i="19"/>
  <c r="G2919" i="19"/>
  <c r="H2919" i="19"/>
  <c r="I2919" i="19"/>
  <c r="J2919" i="19"/>
  <c r="L2919" i="19"/>
  <c r="M2919" i="19"/>
  <c r="N2919" i="19"/>
  <c r="O2919" i="19"/>
  <c r="X2919" i="19"/>
  <c r="G2920" i="19"/>
  <c r="H2920" i="19"/>
  <c r="I2920" i="19"/>
  <c r="J2920" i="19"/>
  <c r="L2920" i="19"/>
  <c r="M2920" i="19"/>
  <c r="N2920" i="19"/>
  <c r="O2920" i="19"/>
  <c r="X2920" i="19"/>
  <c r="G2921" i="19"/>
  <c r="H2921" i="19"/>
  <c r="I2921" i="19"/>
  <c r="J2921" i="19"/>
  <c r="L2921" i="19"/>
  <c r="M2921" i="19"/>
  <c r="N2921" i="19"/>
  <c r="O2921" i="19"/>
  <c r="X2921" i="19"/>
  <c r="G2922" i="19"/>
  <c r="H2922" i="19"/>
  <c r="I2922" i="19"/>
  <c r="J2922" i="19"/>
  <c r="L2922" i="19"/>
  <c r="M2922" i="19"/>
  <c r="N2922" i="19"/>
  <c r="O2922" i="19"/>
  <c r="X2922" i="19"/>
  <c r="G2923" i="19"/>
  <c r="H2923" i="19"/>
  <c r="I2923" i="19"/>
  <c r="J2923" i="19"/>
  <c r="L2923" i="19"/>
  <c r="M2923" i="19"/>
  <c r="N2923" i="19"/>
  <c r="O2923" i="19"/>
  <c r="X2923" i="19"/>
  <c r="G2924" i="19"/>
  <c r="H2924" i="19"/>
  <c r="I2924" i="19"/>
  <c r="J2924" i="19"/>
  <c r="L2924" i="19"/>
  <c r="M2924" i="19"/>
  <c r="N2924" i="19"/>
  <c r="O2924" i="19"/>
  <c r="X2924" i="19"/>
  <c r="G2925" i="19"/>
  <c r="H2925" i="19"/>
  <c r="I2925" i="19"/>
  <c r="J2925" i="19"/>
  <c r="L2925" i="19"/>
  <c r="M2925" i="19"/>
  <c r="N2925" i="19"/>
  <c r="O2925" i="19"/>
  <c r="X2925" i="19"/>
  <c r="G2926" i="19"/>
  <c r="H2926" i="19"/>
  <c r="I2926" i="19"/>
  <c r="J2926" i="19"/>
  <c r="L2926" i="19"/>
  <c r="M2926" i="19"/>
  <c r="N2926" i="19"/>
  <c r="O2926" i="19"/>
  <c r="X2926" i="19"/>
  <c r="G2927" i="19"/>
  <c r="H2927" i="19"/>
  <c r="I2927" i="19"/>
  <c r="J2927" i="19"/>
  <c r="L2927" i="19"/>
  <c r="M2927" i="19"/>
  <c r="N2927" i="19"/>
  <c r="O2927" i="19"/>
  <c r="X2927" i="19"/>
  <c r="G2928" i="19"/>
  <c r="H2928" i="19"/>
  <c r="I2928" i="19"/>
  <c r="J2928" i="19"/>
  <c r="L2928" i="19"/>
  <c r="M2928" i="19"/>
  <c r="N2928" i="19"/>
  <c r="O2928" i="19"/>
  <c r="X2928" i="19"/>
  <c r="G2929" i="19"/>
  <c r="H2929" i="19"/>
  <c r="I2929" i="19"/>
  <c r="J2929" i="19"/>
  <c r="L2929" i="19"/>
  <c r="M2929" i="19"/>
  <c r="N2929" i="19"/>
  <c r="O2929" i="19"/>
  <c r="X2929" i="19"/>
  <c r="G2930" i="19"/>
  <c r="H2930" i="19"/>
  <c r="I2930" i="19"/>
  <c r="J2930" i="19"/>
  <c r="L2930" i="19"/>
  <c r="M2930" i="19"/>
  <c r="N2930" i="19"/>
  <c r="O2930" i="19"/>
  <c r="X2930" i="19"/>
  <c r="G2931" i="19"/>
  <c r="H2931" i="19"/>
  <c r="I2931" i="19"/>
  <c r="J2931" i="19"/>
  <c r="L2931" i="19"/>
  <c r="M2931" i="19"/>
  <c r="N2931" i="19"/>
  <c r="O2931" i="19"/>
  <c r="X2931" i="19"/>
  <c r="G2932" i="19"/>
  <c r="H2932" i="19"/>
  <c r="I2932" i="19"/>
  <c r="J2932" i="19"/>
  <c r="L2932" i="19"/>
  <c r="M2932" i="19"/>
  <c r="N2932" i="19"/>
  <c r="O2932" i="19"/>
  <c r="X2932" i="19"/>
  <c r="G2933" i="19"/>
  <c r="H2933" i="19"/>
  <c r="I2933" i="19"/>
  <c r="J2933" i="19"/>
  <c r="L2933" i="19"/>
  <c r="M2933" i="19"/>
  <c r="N2933" i="19"/>
  <c r="O2933" i="19"/>
  <c r="X2933" i="19"/>
  <c r="G2934" i="19"/>
  <c r="H2934" i="19"/>
  <c r="I2934" i="19"/>
  <c r="J2934" i="19"/>
  <c r="L2934" i="19"/>
  <c r="M2934" i="19"/>
  <c r="N2934" i="19"/>
  <c r="O2934" i="19"/>
  <c r="X2934" i="19"/>
  <c r="G2935" i="19"/>
  <c r="H2935" i="19"/>
  <c r="I2935" i="19"/>
  <c r="J2935" i="19"/>
  <c r="L2935" i="19"/>
  <c r="M2935" i="19"/>
  <c r="N2935" i="19"/>
  <c r="O2935" i="19"/>
  <c r="X2935" i="19"/>
  <c r="G2936" i="19"/>
  <c r="H2936" i="19"/>
  <c r="I2936" i="19"/>
  <c r="J2936" i="19"/>
  <c r="L2936" i="19"/>
  <c r="M2936" i="19"/>
  <c r="N2936" i="19"/>
  <c r="O2936" i="19"/>
  <c r="X2936" i="19"/>
  <c r="G2937" i="19"/>
  <c r="H2937" i="19"/>
  <c r="I2937" i="19"/>
  <c r="J2937" i="19"/>
  <c r="L2937" i="19"/>
  <c r="M2937" i="19"/>
  <c r="N2937" i="19"/>
  <c r="O2937" i="19"/>
  <c r="X2937" i="19"/>
  <c r="G2938" i="19"/>
  <c r="H2938" i="19"/>
  <c r="I2938" i="19"/>
  <c r="J2938" i="19"/>
  <c r="L2938" i="19"/>
  <c r="M2938" i="19"/>
  <c r="N2938" i="19"/>
  <c r="O2938" i="19"/>
  <c r="X2938" i="19"/>
  <c r="G2939" i="19"/>
  <c r="H2939" i="19"/>
  <c r="I2939" i="19"/>
  <c r="J2939" i="19"/>
  <c r="L2939" i="19"/>
  <c r="M2939" i="19"/>
  <c r="N2939" i="19"/>
  <c r="O2939" i="19"/>
  <c r="X2939" i="19"/>
  <c r="G2940" i="19"/>
  <c r="H2940" i="19"/>
  <c r="I2940" i="19"/>
  <c r="J2940" i="19"/>
  <c r="L2940" i="19"/>
  <c r="M2940" i="19"/>
  <c r="N2940" i="19"/>
  <c r="O2940" i="19"/>
  <c r="X2940" i="19"/>
  <c r="G2941" i="19"/>
  <c r="H2941" i="19"/>
  <c r="I2941" i="19"/>
  <c r="J2941" i="19"/>
  <c r="L2941" i="19"/>
  <c r="M2941" i="19"/>
  <c r="N2941" i="19"/>
  <c r="O2941" i="19"/>
  <c r="X2941" i="19"/>
  <c r="G2942" i="19"/>
  <c r="H2942" i="19"/>
  <c r="I2942" i="19"/>
  <c r="J2942" i="19"/>
  <c r="L2942" i="19"/>
  <c r="M2942" i="19"/>
  <c r="N2942" i="19"/>
  <c r="O2942" i="19"/>
  <c r="X2942" i="19"/>
  <c r="G2943" i="19"/>
  <c r="H2943" i="19"/>
  <c r="I2943" i="19"/>
  <c r="J2943" i="19"/>
  <c r="L2943" i="19"/>
  <c r="M2943" i="19"/>
  <c r="N2943" i="19"/>
  <c r="O2943" i="19"/>
  <c r="X2943" i="19"/>
  <c r="G2944" i="19"/>
  <c r="H2944" i="19"/>
  <c r="I2944" i="19"/>
  <c r="J2944" i="19"/>
  <c r="L2944" i="19"/>
  <c r="M2944" i="19"/>
  <c r="N2944" i="19"/>
  <c r="O2944" i="19"/>
  <c r="X2944" i="19"/>
  <c r="G2945" i="19"/>
  <c r="H2945" i="19"/>
  <c r="I2945" i="19"/>
  <c r="J2945" i="19"/>
  <c r="L2945" i="19"/>
  <c r="M2945" i="19"/>
  <c r="N2945" i="19"/>
  <c r="O2945" i="19"/>
  <c r="X2945" i="19"/>
  <c r="G2946" i="19"/>
  <c r="H2946" i="19"/>
  <c r="I2946" i="19"/>
  <c r="J2946" i="19"/>
  <c r="L2946" i="19"/>
  <c r="M2946" i="19"/>
  <c r="N2946" i="19"/>
  <c r="O2946" i="19"/>
  <c r="X2946" i="19"/>
  <c r="G2947" i="19"/>
  <c r="H2947" i="19"/>
  <c r="I2947" i="19"/>
  <c r="J2947" i="19"/>
  <c r="L2947" i="19"/>
  <c r="M2947" i="19"/>
  <c r="N2947" i="19"/>
  <c r="O2947" i="19"/>
  <c r="X2947" i="19"/>
  <c r="G2948" i="19"/>
  <c r="H2948" i="19"/>
  <c r="I2948" i="19"/>
  <c r="J2948" i="19"/>
  <c r="L2948" i="19"/>
  <c r="M2948" i="19"/>
  <c r="N2948" i="19"/>
  <c r="O2948" i="19"/>
  <c r="X2948" i="19"/>
  <c r="G2949" i="19"/>
  <c r="H2949" i="19"/>
  <c r="I2949" i="19"/>
  <c r="J2949" i="19"/>
  <c r="L2949" i="19"/>
  <c r="M2949" i="19"/>
  <c r="N2949" i="19"/>
  <c r="O2949" i="19"/>
  <c r="X2949" i="19"/>
  <c r="G2950" i="19"/>
  <c r="H2950" i="19"/>
  <c r="I2950" i="19"/>
  <c r="J2950" i="19"/>
  <c r="L2950" i="19"/>
  <c r="M2950" i="19"/>
  <c r="N2950" i="19"/>
  <c r="O2950" i="19"/>
  <c r="X2950" i="19"/>
  <c r="G2951" i="19"/>
  <c r="H2951" i="19"/>
  <c r="I2951" i="19"/>
  <c r="J2951" i="19"/>
  <c r="L2951" i="19"/>
  <c r="M2951" i="19"/>
  <c r="N2951" i="19"/>
  <c r="O2951" i="19"/>
  <c r="X2951" i="19"/>
  <c r="G2952" i="19"/>
  <c r="H2952" i="19"/>
  <c r="I2952" i="19"/>
  <c r="J2952" i="19"/>
  <c r="L2952" i="19"/>
  <c r="M2952" i="19"/>
  <c r="N2952" i="19"/>
  <c r="O2952" i="19"/>
  <c r="X2952" i="19"/>
  <c r="G2953" i="19"/>
  <c r="H2953" i="19"/>
  <c r="I2953" i="19"/>
  <c r="J2953" i="19"/>
  <c r="L2953" i="19"/>
  <c r="M2953" i="19"/>
  <c r="N2953" i="19"/>
  <c r="O2953" i="19"/>
  <c r="X2953" i="19"/>
  <c r="G2954" i="19"/>
  <c r="H2954" i="19"/>
  <c r="I2954" i="19"/>
  <c r="J2954" i="19"/>
  <c r="L2954" i="19"/>
  <c r="M2954" i="19"/>
  <c r="N2954" i="19"/>
  <c r="O2954" i="19"/>
  <c r="X2954" i="19"/>
  <c r="G2955" i="19"/>
  <c r="H2955" i="19"/>
  <c r="I2955" i="19"/>
  <c r="J2955" i="19"/>
  <c r="L2955" i="19"/>
  <c r="M2955" i="19"/>
  <c r="N2955" i="19"/>
  <c r="O2955" i="19"/>
  <c r="X2955" i="19"/>
  <c r="G2956" i="19"/>
  <c r="H2956" i="19"/>
  <c r="I2956" i="19"/>
  <c r="J2956" i="19"/>
  <c r="L2956" i="19"/>
  <c r="M2956" i="19"/>
  <c r="N2956" i="19"/>
  <c r="O2956" i="19"/>
  <c r="X2956" i="19"/>
  <c r="G2957" i="19"/>
  <c r="H2957" i="19"/>
  <c r="I2957" i="19"/>
  <c r="J2957" i="19"/>
  <c r="L2957" i="19"/>
  <c r="M2957" i="19"/>
  <c r="N2957" i="19"/>
  <c r="O2957" i="19"/>
  <c r="X2957" i="19"/>
  <c r="G2958" i="19"/>
  <c r="H2958" i="19"/>
  <c r="I2958" i="19"/>
  <c r="J2958" i="19"/>
  <c r="L2958" i="19"/>
  <c r="M2958" i="19"/>
  <c r="N2958" i="19"/>
  <c r="O2958" i="19"/>
  <c r="X2958" i="19"/>
  <c r="G2959" i="19"/>
  <c r="H2959" i="19"/>
  <c r="I2959" i="19"/>
  <c r="J2959" i="19"/>
  <c r="L2959" i="19"/>
  <c r="M2959" i="19"/>
  <c r="N2959" i="19"/>
  <c r="O2959" i="19"/>
  <c r="X2959" i="19"/>
  <c r="G2960" i="19"/>
  <c r="H2960" i="19"/>
  <c r="I2960" i="19"/>
  <c r="J2960" i="19"/>
  <c r="L2960" i="19"/>
  <c r="M2960" i="19"/>
  <c r="N2960" i="19"/>
  <c r="O2960" i="19"/>
  <c r="X2960" i="19"/>
  <c r="G2961" i="19"/>
  <c r="H2961" i="19"/>
  <c r="I2961" i="19"/>
  <c r="J2961" i="19"/>
  <c r="L2961" i="19"/>
  <c r="M2961" i="19"/>
  <c r="N2961" i="19"/>
  <c r="O2961" i="19"/>
  <c r="X2961" i="19"/>
  <c r="G2962" i="19"/>
  <c r="H2962" i="19"/>
  <c r="I2962" i="19"/>
  <c r="J2962" i="19"/>
  <c r="L2962" i="19"/>
  <c r="M2962" i="19"/>
  <c r="N2962" i="19"/>
  <c r="O2962" i="19"/>
  <c r="X2962" i="19"/>
  <c r="G2963" i="19"/>
  <c r="H2963" i="19"/>
  <c r="I2963" i="19"/>
  <c r="J2963" i="19"/>
  <c r="L2963" i="19"/>
  <c r="M2963" i="19"/>
  <c r="N2963" i="19"/>
  <c r="O2963" i="19"/>
  <c r="X2963" i="19"/>
  <c r="G2964" i="19"/>
  <c r="H2964" i="19"/>
  <c r="I2964" i="19"/>
  <c r="J2964" i="19"/>
  <c r="L2964" i="19"/>
  <c r="M2964" i="19"/>
  <c r="N2964" i="19"/>
  <c r="O2964" i="19"/>
  <c r="X2964" i="19"/>
  <c r="G2965" i="19"/>
  <c r="H2965" i="19"/>
  <c r="I2965" i="19"/>
  <c r="J2965" i="19"/>
  <c r="L2965" i="19"/>
  <c r="M2965" i="19"/>
  <c r="N2965" i="19"/>
  <c r="O2965" i="19"/>
  <c r="X2965" i="19"/>
  <c r="G2966" i="19"/>
  <c r="H2966" i="19"/>
  <c r="I2966" i="19"/>
  <c r="J2966" i="19"/>
  <c r="L2966" i="19"/>
  <c r="M2966" i="19"/>
  <c r="N2966" i="19"/>
  <c r="O2966" i="19"/>
  <c r="X2966" i="19"/>
  <c r="G2967" i="19"/>
  <c r="H2967" i="19"/>
  <c r="I2967" i="19"/>
  <c r="J2967" i="19"/>
  <c r="L2967" i="19"/>
  <c r="M2967" i="19"/>
  <c r="N2967" i="19"/>
  <c r="O2967" i="19"/>
  <c r="X2967" i="19"/>
  <c r="G2968" i="19"/>
  <c r="H2968" i="19"/>
  <c r="I2968" i="19"/>
  <c r="J2968" i="19"/>
  <c r="L2968" i="19"/>
  <c r="M2968" i="19"/>
  <c r="N2968" i="19"/>
  <c r="O2968" i="19"/>
  <c r="X2968" i="19"/>
  <c r="G2969" i="19"/>
  <c r="H2969" i="19"/>
  <c r="I2969" i="19"/>
  <c r="J2969" i="19"/>
  <c r="L2969" i="19"/>
  <c r="M2969" i="19"/>
  <c r="N2969" i="19"/>
  <c r="O2969" i="19"/>
  <c r="X2969" i="19"/>
  <c r="G2970" i="19"/>
  <c r="H2970" i="19"/>
  <c r="I2970" i="19"/>
  <c r="J2970" i="19"/>
  <c r="L2970" i="19"/>
  <c r="M2970" i="19"/>
  <c r="N2970" i="19"/>
  <c r="O2970" i="19"/>
  <c r="X2970" i="19"/>
  <c r="G2971" i="19"/>
  <c r="H2971" i="19"/>
  <c r="I2971" i="19"/>
  <c r="J2971" i="19"/>
  <c r="L2971" i="19"/>
  <c r="M2971" i="19"/>
  <c r="N2971" i="19"/>
  <c r="O2971" i="19"/>
  <c r="X2971" i="19"/>
  <c r="G2972" i="19"/>
  <c r="H2972" i="19"/>
  <c r="I2972" i="19"/>
  <c r="J2972" i="19"/>
  <c r="L2972" i="19"/>
  <c r="M2972" i="19"/>
  <c r="N2972" i="19"/>
  <c r="O2972" i="19"/>
  <c r="X2972" i="19"/>
  <c r="G2973" i="19"/>
  <c r="H2973" i="19"/>
  <c r="I2973" i="19"/>
  <c r="J2973" i="19"/>
  <c r="L2973" i="19"/>
  <c r="M2973" i="19"/>
  <c r="N2973" i="19"/>
  <c r="O2973" i="19"/>
  <c r="X2973" i="19"/>
  <c r="G2974" i="19"/>
  <c r="H2974" i="19"/>
  <c r="I2974" i="19"/>
  <c r="J2974" i="19"/>
  <c r="L2974" i="19"/>
  <c r="M2974" i="19"/>
  <c r="N2974" i="19"/>
  <c r="O2974" i="19"/>
  <c r="X2974" i="19"/>
  <c r="G2975" i="19"/>
  <c r="H2975" i="19"/>
  <c r="I2975" i="19"/>
  <c r="J2975" i="19"/>
  <c r="L2975" i="19"/>
  <c r="M2975" i="19"/>
  <c r="N2975" i="19"/>
  <c r="O2975" i="19"/>
  <c r="X2975" i="19"/>
  <c r="G2976" i="19"/>
  <c r="H2976" i="19"/>
  <c r="I2976" i="19"/>
  <c r="J2976" i="19"/>
  <c r="L2976" i="19"/>
  <c r="M2976" i="19"/>
  <c r="N2976" i="19"/>
  <c r="O2976" i="19"/>
  <c r="X2976" i="19"/>
  <c r="G2977" i="19"/>
  <c r="H2977" i="19"/>
  <c r="I2977" i="19"/>
  <c r="J2977" i="19"/>
  <c r="L2977" i="19"/>
  <c r="M2977" i="19"/>
  <c r="N2977" i="19"/>
  <c r="O2977" i="19"/>
  <c r="X2977" i="19"/>
  <c r="G2978" i="19"/>
  <c r="H2978" i="19"/>
  <c r="I2978" i="19"/>
  <c r="J2978" i="19"/>
  <c r="L2978" i="19"/>
  <c r="M2978" i="19"/>
  <c r="N2978" i="19"/>
  <c r="O2978" i="19"/>
  <c r="X2978" i="19"/>
  <c r="G2979" i="19"/>
  <c r="H2979" i="19"/>
  <c r="I2979" i="19"/>
  <c r="J2979" i="19"/>
  <c r="L2979" i="19"/>
  <c r="M2979" i="19"/>
  <c r="N2979" i="19"/>
  <c r="O2979" i="19"/>
  <c r="X2979" i="19"/>
  <c r="G2980" i="19"/>
  <c r="H2980" i="19"/>
  <c r="I2980" i="19"/>
  <c r="J2980" i="19"/>
  <c r="L2980" i="19"/>
  <c r="M2980" i="19"/>
  <c r="N2980" i="19"/>
  <c r="O2980" i="19"/>
  <c r="X2980" i="19"/>
  <c r="G2981" i="19"/>
  <c r="H2981" i="19"/>
  <c r="I2981" i="19"/>
  <c r="J2981" i="19"/>
  <c r="L2981" i="19"/>
  <c r="M2981" i="19"/>
  <c r="N2981" i="19"/>
  <c r="O2981" i="19"/>
  <c r="X2981" i="19"/>
  <c r="G2982" i="19"/>
  <c r="H2982" i="19"/>
  <c r="I2982" i="19"/>
  <c r="J2982" i="19"/>
  <c r="L2982" i="19"/>
  <c r="M2982" i="19"/>
  <c r="N2982" i="19"/>
  <c r="O2982" i="19"/>
  <c r="X2982" i="19"/>
  <c r="G2983" i="19"/>
  <c r="H2983" i="19"/>
  <c r="I2983" i="19"/>
  <c r="J2983" i="19"/>
  <c r="L2983" i="19"/>
  <c r="M2983" i="19"/>
  <c r="N2983" i="19"/>
  <c r="O2983" i="19"/>
  <c r="X2983" i="19"/>
  <c r="G2984" i="19"/>
  <c r="H2984" i="19"/>
  <c r="I2984" i="19"/>
  <c r="J2984" i="19"/>
  <c r="L2984" i="19"/>
  <c r="M2984" i="19"/>
  <c r="N2984" i="19"/>
  <c r="O2984" i="19"/>
  <c r="X2984" i="19"/>
  <c r="G2985" i="19"/>
  <c r="H2985" i="19"/>
  <c r="I2985" i="19"/>
  <c r="J2985" i="19"/>
  <c r="L2985" i="19"/>
  <c r="M2985" i="19"/>
  <c r="N2985" i="19"/>
  <c r="O2985" i="19"/>
  <c r="X2985" i="19"/>
  <c r="G2986" i="19"/>
  <c r="H2986" i="19"/>
  <c r="I2986" i="19"/>
  <c r="J2986" i="19"/>
  <c r="L2986" i="19"/>
  <c r="M2986" i="19"/>
  <c r="N2986" i="19"/>
  <c r="O2986" i="19"/>
  <c r="X2986" i="19"/>
  <c r="G2987" i="19"/>
  <c r="H2987" i="19"/>
  <c r="I2987" i="19"/>
  <c r="J2987" i="19"/>
  <c r="L2987" i="19"/>
  <c r="M2987" i="19"/>
  <c r="N2987" i="19"/>
  <c r="O2987" i="19"/>
  <c r="X2987" i="19"/>
  <c r="G2988" i="19"/>
  <c r="H2988" i="19"/>
  <c r="I2988" i="19"/>
  <c r="J2988" i="19"/>
  <c r="L2988" i="19"/>
  <c r="M2988" i="19"/>
  <c r="N2988" i="19"/>
  <c r="O2988" i="19"/>
  <c r="X2988" i="19"/>
  <c r="G2989" i="19"/>
  <c r="H2989" i="19"/>
  <c r="I2989" i="19"/>
  <c r="J2989" i="19"/>
  <c r="L2989" i="19"/>
  <c r="M2989" i="19"/>
  <c r="N2989" i="19"/>
  <c r="O2989" i="19"/>
  <c r="X2989" i="19"/>
  <c r="G2990" i="19"/>
  <c r="H2990" i="19"/>
  <c r="I2990" i="19"/>
  <c r="J2990" i="19"/>
  <c r="L2990" i="19"/>
  <c r="M2990" i="19"/>
  <c r="N2990" i="19"/>
  <c r="O2990" i="19"/>
  <c r="X2990" i="19"/>
  <c r="G2991" i="19"/>
  <c r="H2991" i="19"/>
  <c r="I2991" i="19"/>
  <c r="J2991" i="19"/>
  <c r="L2991" i="19"/>
  <c r="M2991" i="19"/>
  <c r="N2991" i="19"/>
  <c r="O2991" i="19"/>
  <c r="X2991" i="19"/>
  <c r="G2992" i="19"/>
  <c r="H2992" i="19"/>
  <c r="I2992" i="19"/>
  <c r="J2992" i="19"/>
  <c r="L2992" i="19"/>
  <c r="M2992" i="19"/>
  <c r="N2992" i="19"/>
  <c r="O2992" i="19"/>
  <c r="X2992" i="19"/>
  <c r="G2993" i="19"/>
  <c r="H2993" i="19"/>
  <c r="I2993" i="19"/>
  <c r="J2993" i="19"/>
  <c r="L2993" i="19"/>
  <c r="M2993" i="19"/>
  <c r="N2993" i="19"/>
  <c r="O2993" i="19"/>
  <c r="X2993" i="19"/>
  <c r="G2994" i="19"/>
  <c r="H2994" i="19"/>
  <c r="I2994" i="19"/>
  <c r="J2994" i="19"/>
  <c r="L2994" i="19"/>
  <c r="M2994" i="19"/>
  <c r="N2994" i="19"/>
  <c r="O2994" i="19"/>
  <c r="X2994" i="19"/>
  <c r="G2995" i="19"/>
  <c r="H2995" i="19"/>
  <c r="I2995" i="19"/>
  <c r="J2995" i="19"/>
  <c r="L2995" i="19"/>
  <c r="M2995" i="19"/>
  <c r="N2995" i="19"/>
  <c r="O2995" i="19"/>
  <c r="X2995" i="19"/>
  <c r="G2996" i="19"/>
  <c r="H2996" i="19"/>
  <c r="I2996" i="19"/>
  <c r="J2996" i="19"/>
  <c r="L2996" i="19"/>
  <c r="M2996" i="19"/>
  <c r="N2996" i="19"/>
  <c r="O2996" i="19"/>
  <c r="X2996" i="19"/>
  <c r="G2997" i="19"/>
  <c r="H2997" i="19"/>
  <c r="I2997" i="19"/>
  <c r="J2997" i="19"/>
  <c r="L2997" i="19"/>
  <c r="M2997" i="19"/>
  <c r="N2997" i="19"/>
  <c r="O2997" i="19"/>
  <c r="X2997" i="19"/>
  <c r="G2998" i="19"/>
  <c r="H2998" i="19"/>
  <c r="I2998" i="19"/>
  <c r="J2998" i="19"/>
  <c r="L2998" i="19"/>
  <c r="M2998" i="19"/>
  <c r="N2998" i="19"/>
  <c r="O2998" i="19"/>
  <c r="X2998" i="19"/>
  <c r="G2999" i="19"/>
  <c r="H2999" i="19"/>
  <c r="I2999" i="19"/>
  <c r="J2999" i="19"/>
  <c r="L2999" i="19"/>
  <c r="M2999" i="19"/>
  <c r="N2999" i="19"/>
  <c r="O2999" i="19"/>
  <c r="X2999" i="19"/>
  <c r="G3000" i="19"/>
  <c r="H3000" i="19"/>
  <c r="I3000" i="19"/>
  <c r="J3000" i="19"/>
  <c r="L3000" i="19"/>
  <c r="M3000" i="19"/>
  <c r="N3000" i="19"/>
  <c r="O3000" i="19"/>
  <c r="X3000" i="19"/>
  <c r="G3001" i="19"/>
  <c r="H3001" i="19"/>
  <c r="I3001" i="19"/>
  <c r="J3001" i="19"/>
  <c r="L3001" i="19"/>
  <c r="M3001" i="19"/>
  <c r="N3001" i="19"/>
  <c r="O3001" i="19"/>
  <c r="X3001" i="19"/>
  <c r="G3002" i="19"/>
  <c r="H3002" i="19"/>
  <c r="I3002" i="19"/>
  <c r="J3002" i="19"/>
  <c r="L3002" i="19"/>
  <c r="M3002" i="19"/>
  <c r="N3002" i="19"/>
  <c r="O3002" i="19"/>
  <c r="X3002" i="19"/>
  <c r="G3003" i="19"/>
  <c r="H3003" i="19"/>
  <c r="I3003" i="19"/>
  <c r="J3003" i="19"/>
  <c r="L3003" i="19"/>
  <c r="M3003" i="19"/>
  <c r="N3003" i="19"/>
  <c r="O3003" i="19"/>
  <c r="X3003" i="19"/>
  <c r="G3004" i="19"/>
  <c r="H3004" i="19"/>
  <c r="I3004" i="19"/>
  <c r="J3004" i="19"/>
  <c r="L3004" i="19"/>
  <c r="M3004" i="19"/>
  <c r="N3004" i="19"/>
  <c r="O3004" i="19"/>
  <c r="X3004" i="19"/>
  <c r="G3005" i="19"/>
  <c r="H3005" i="19"/>
  <c r="I3005" i="19"/>
  <c r="J3005" i="19"/>
  <c r="L3005" i="19"/>
  <c r="M3005" i="19"/>
  <c r="N3005" i="19"/>
  <c r="O3005" i="19"/>
  <c r="X3005" i="19"/>
  <c r="G3006" i="19"/>
  <c r="H3006" i="19"/>
  <c r="I3006" i="19"/>
  <c r="J3006" i="19"/>
  <c r="L3006" i="19"/>
  <c r="M3006" i="19"/>
  <c r="N3006" i="19"/>
  <c r="O3006" i="19"/>
  <c r="X3006" i="19"/>
  <c r="G3007" i="19"/>
  <c r="H3007" i="19"/>
  <c r="I3007" i="19"/>
  <c r="J3007" i="19"/>
  <c r="L3007" i="19"/>
  <c r="M3007" i="19"/>
  <c r="N3007" i="19"/>
  <c r="O3007" i="19"/>
  <c r="X3007" i="19"/>
  <c r="G3008" i="19"/>
  <c r="H3008" i="19"/>
  <c r="I3008" i="19"/>
  <c r="J3008" i="19"/>
  <c r="L3008" i="19"/>
  <c r="M3008" i="19"/>
  <c r="N3008" i="19"/>
  <c r="O3008" i="19"/>
  <c r="X3008" i="19"/>
  <c r="G3009" i="19"/>
  <c r="H3009" i="19"/>
  <c r="I3009" i="19"/>
  <c r="J3009" i="19"/>
  <c r="L3009" i="19"/>
  <c r="M3009" i="19"/>
  <c r="N3009" i="19"/>
  <c r="O3009" i="19"/>
  <c r="X3009" i="19"/>
  <c r="G3010" i="19"/>
  <c r="H3010" i="19"/>
  <c r="I3010" i="19"/>
  <c r="J3010" i="19"/>
  <c r="L3010" i="19"/>
  <c r="M3010" i="19"/>
  <c r="N3010" i="19"/>
  <c r="O3010" i="19"/>
  <c r="X3010" i="19"/>
  <c r="G3011" i="19"/>
  <c r="H3011" i="19"/>
  <c r="I3011" i="19"/>
  <c r="J3011" i="19"/>
  <c r="L3011" i="19"/>
  <c r="M3011" i="19"/>
  <c r="N3011" i="19"/>
  <c r="O3011" i="19"/>
  <c r="X3011" i="19"/>
  <c r="G3012" i="19"/>
  <c r="H3012" i="19"/>
  <c r="I3012" i="19"/>
  <c r="J3012" i="19"/>
  <c r="L3012" i="19"/>
  <c r="M3012" i="19"/>
  <c r="N3012" i="19"/>
  <c r="O3012" i="19"/>
  <c r="X3012" i="19"/>
  <c r="G3013" i="19"/>
  <c r="H3013" i="19"/>
  <c r="I3013" i="19"/>
  <c r="J3013" i="19"/>
  <c r="L3013" i="19"/>
  <c r="M3013" i="19"/>
  <c r="N3013" i="19"/>
  <c r="O3013" i="19"/>
  <c r="X3013" i="19"/>
  <c r="G3014" i="19"/>
  <c r="H3014" i="19"/>
  <c r="I3014" i="19"/>
  <c r="J3014" i="19"/>
  <c r="L3014" i="19"/>
  <c r="M3014" i="19"/>
  <c r="N3014" i="19"/>
  <c r="O3014" i="19"/>
  <c r="X3014" i="19"/>
  <c r="G3015" i="19"/>
  <c r="H3015" i="19"/>
  <c r="I3015" i="19"/>
  <c r="J3015" i="19"/>
  <c r="L3015" i="19"/>
  <c r="M3015" i="19"/>
  <c r="N3015" i="19"/>
  <c r="O3015" i="19"/>
  <c r="X3015" i="19"/>
  <c r="G3016" i="19"/>
  <c r="H3016" i="19"/>
  <c r="I3016" i="19"/>
  <c r="J3016" i="19"/>
  <c r="L3016" i="19"/>
  <c r="M3016" i="19"/>
  <c r="N3016" i="19"/>
  <c r="O3016" i="19"/>
  <c r="X3016" i="19"/>
  <c r="G3017" i="19"/>
  <c r="H3017" i="19"/>
  <c r="I3017" i="19"/>
  <c r="J3017" i="19"/>
  <c r="L3017" i="19"/>
  <c r="M3017" i="19"/>
  <c r="N3017" i="19"/>
  <c r="O3017" i="19"/>
  <c r="X3017" i="19"/>
  <c r="G3018" i="19"/>
  <c r="H3018" i="19"/>
  <c r="I3018" i="19"/>
  <c r="J3018" i="19"/>
  <c r="L3018" i="19"/>
  <c r="M3018" i="19"/>
  <c r="N3018" i="19"/>
  <c r="O3018" i="19"/>
  <c r="X3018" i="19"/>
  <c r="G3019" i="19"/>
  <c r="H3019" i="19"/>
  <c r="I3019" i="19"/>
  <c r="J3019" i="19"/>
  <c r="L3019" i="19"/>
  <c r="M3019" i="19"/>
  <c r="N3019" i="19"/>
  <c r="O3019" i="19"/>
  <c r="X3019" i="19"/>
  <c r="G3020" i="19"/>
  <c r="H3020" i="19"/>
  <c r="I3020" i="19"/>
  <c r="J3020" i="19"/>
  <c r="L3020" i="19"/>
  <c r="M3020" i="19"/>
  <c r="N3020" i="19"/>
  <c r="O3020" i="19"/>
  <c r="X3020" i="19"/>
  <c r="G3021" i="19"/>
  <c r="H3021" i="19"/>
  <c r="I3021" i="19"/>
  <c r="J3021" i="19"/>
  <c r="L3021" i="19"/>
  <c r="M3021" i="19"/>
  <c r="N3021" i="19"/>
  <c r="O3021" i="19"/>
  <c r="X3021" i="19"/>
  <c r="G3022" i="19"/>
  <c r="H3022" i="19"/>
  <c r="I3022" i="19"/>
  <c r="J3022" i="19"/>
  <c r="L3022" i="19"/>
  <c r="M3022" i="19"/>
  <c r="N3022" i="19"/>
  <c r="O3022" i="19"/>
  <c r="X3022" i="19"/>
  <c r="G3023" i="19"/>
  <c r="H3023" i="19"/>
  <c r="I3023" i="19"/>
  <c r="J3023" i="19"/>
  <c r="L3023" i="19"/>
  <c r="M3023" i="19"/>
  <c r="N3023" i="19"/>
  <c r="O3023" i="19"/>
  <c r="X3023" i="19"/>
  <c r="G3024" i="19"/>
  <c r="H3024" i="19"/>
  <c r="I3024" i="19"/>
  <c r="J3024" i="19"/>
  <c r="L3024" i="19"/>
  <c r="M3024" i="19"/>
  <c r="N3024" i="19"/>
  <c r="O3024" i="19"/>
  <c r="X3024" i="19"/>
  <c r="G3025" i="19"/>
  <c r="H3025" i="19"/>
  <c r="I3025" i="19"/>
  <c r="J3025" i="19"/>
  <c r="L3025" i="19"/>
  <c r="M3025" i="19"/>
  <c r="N3025" i="19"/>
  <c r="O3025" i="19"/>
  <c r="X3025" i="19"/>
  <c r="G3026" i="19"/>
  <c r="H3026" i="19"/>
  <c r="I3026" i="19"/>
  <c r="J3026" i="19"/>
  <c r="L3026" i="19"/>
  <c r="M3026" i="19"/>
  <c r="N3026" i="19"/>
  <c r="O3026" i="19"/>
  <c r="X3026" i="19"/>
  <c r="G3027" i="19"/>
  <c r="H3027" i="19"/>
  <c r="I3027" i="19"/>
  <c r="J3027" i="19"/>
  <c r="L3027" i="19"/>
  <c r="M3027" i="19"/>
  <c r="N3027" i="19"/>
  <c r="O3027" i="19"/>
  <c r="X3027" i="19"/>
  <c r="G3028" i="19"/>
  <c r="H3028" i="19"/>
  <c r="I3028" i="19"/>
  <c r="J3028" i="19"/>
  <c r="L3028" i="19"/>
  <c r="M3028" i="19"/>
  <c r="N3028" i="19"/>
  <c r="O3028" i="19"/>
  <c r="X3028" i="19"/>
  <c r="G3029" i="19"/>
  <c r="H3029" i="19"/>
  <c r="I3029" i="19"/>
  <c r="J3029" i="19"/>
  <c r="L3029" i="19"/>
  <c r="M3029" i="19"/>
  <c r="N3029" i="19"/>
  <c r="O3029" i="19"/>
  <c r="X3029" i="19"/>
  <c r="G3030" i="19"/>
  <c r="H3030" i="19"/>
  <c r="I3030" i="19"/>
  <c r="J3030" i="19"/>
  <c r="L3030" i="19"/>
  <c r="M3030" i="19"/>
  <c r="N3030" i="19"/>
  <c r="O3030" i="19"/>
  <c r="X3030" i="19"/>
  <c r="G3031" i="19"/>
  <c r="H3031" i="19"/>
  <c r="I3031" i="19"/>
  <c r="J3031" i="19"/>
  <c r="L3031" i="19"/>
  <c r="M3031" i="19"/>
  <c r="N3031" i="19"/>
  <c r="O3031" i="19"/>
  <c r="X3031" i="19"/>
  <c r="G3032" i="19"/>
  <c r="H3032" i="19"/>
  <c r="I3032" i="19"/>
  <c r="J3032" i="19"/>
  <c r="L3032" i="19"/>
  <c r="M3032" i="19"/>
  <c r="N3032" i="19"/>
  <c r="O3032" i="19"/>
  <c r="X3032" i="19"/>
  <c r="G3033" i="19"/>
  <c r="H3033" i="19"/>
  <c r="I3033" i="19"/>
  <c r="J3033" i="19"/>
  <c r="L3033" i="19"/>
  <c r="M3033" i="19"/>
  <c r="N3033" i="19"/>
  <c r="O3033" i="19"/>
  <c r="X3033" i="19"/>
  <c r="G3034" i="19"/>
  <c r="H3034" i="19"/>
  <c r="I3034" i="19"/>
  <c r="J3034" i="19"/>
  <c r="L3034" i="19"/>
  <c r="M3034" i="19"/>
  <c r="N3034" i="19"/>
  <c r="O3034" i="19"/>
  <c r="X3034" i="19"/>
  <c r="G3035" i="19"/>
  <c r="H3035" i="19"/>
  <c r="I3035" i="19"/>
  <c r="J3035" i="19"/>
  <c r="L3035" i="19"/>
  <c r="M3035" i="19"/>
  <c r="N3035" i="19"/>
  <c r="O3035" i="19"/>
  <c r="X3035" i="19"/>
  <c r="G3036" i="19"/>
  <c r="H3036" i="19"/>
  <c r="I3036" i="19"/>
  <c r="J3036" i="19"/>
  <c r="L3036" i="19"/>
  <c r="M3036" i="19"/>
  <c r="N3036" i="19"/>
  <c r="O3036" i="19"/>
  <c r="X3036" i="19"/>
  <c r="G3037" i="19"/>
  <c r="H3037" i="19"/>
  <c r="I3037" i="19"/>
  <c r="J3037" i="19"/>
  <c r="L3037" i="19"/>
  <c r="M3037" i="19"/>
  <c r="N3037" i="19"/>
  <c r="O3037" i="19"/>
  <c r="X3037" i="19"/>
  <c r="G3038" i="19"/>
  <c r="H3038" i="19"/>
  <c r="I3038" i="19"/>
  <c r="J3038" i="19"/>
  <c r="L3038" i="19"/>
  <c r="M3038" i="19"/>
  <c r="N3038" i="19"/>
  <c r="O3038" i="19"/>
  <c r="X3038" i="19"/>
  <c r="G3039" i="19"/>
  <c r="H3039" i="19"/>
  <c r="I3039" i="19"/>
  <c r="J3039" i="19"/>
  <c r="L3039" i="19"/>
  <c r="M3039" i="19"/>
  <c r="N3039" i="19"/>
  <c r="O3039" i="19"/>
  <c r="X3039" i="19"/>
  <c r="G3040" i="19"/>
  <c r="H3040" i="19"/>
  <c r="I3040" i="19"/>
  <c r="J3040" i="19"/>
  <c r="L3040" i="19"/>
  <c r="M3040" i="19"/>
  <c r="N3040" i="19"/>
  <c r="O3040" i="19"/>
  <c r="X3040" i="19"/>
  <c r="G3041" i="19"/>
  <c r="H3041" i="19"/>
  <c r="I3041" i="19"/>
  <c r="J3041" i="19"/>
  <c r="L3041" i="19"/>
  <c r="M3041" i="19"/>
  <c r="N3041" i="19"/>
  <c r="O3041" i="19"/>
  <c r="X3041" i="19"/>
  <c r="G3042" i="19"/>
  <c r="H3042" i="19"/>
  <c r="I3042" i="19"/>
  <c r="J3042" i="19"/>
  <c r="L3042" i="19"/>
  <c r="M3042" i="19"/>
  <c r="N3042" i="19"/>
  <c r="O3042" i="19"/>
  <c r="X3042" i="19"/>
  <c r="G3043" i="19"/>
  <c r="H3043" i="19"/>
  <c r="I3043" i="19"/>
  <c r="J3043" i="19"/>
  <c r="L3043" i="19"/>
  <c r="M3043" i="19"/>
  <c r="N3043" i="19"/>
  <c r="O3043" i="19"/>
  <c r="X3043" i="19"/>
  <c r="G3044" i="19"/>
  <c r="H3044" i="19"/>
  <c r="I3044" i="19"/>
  <c r="J3044" i="19"/>
  <c r="L3044" i="19"/>
  <c r="M3044" i="19"/>
  <c r="N3044" i="19"/>
  <c r="O3044" i="19"/>
  <c r="X3044" i="19"/>
  <c r="G3045" i="19"/>
  <c r="H3045" i="19"/>
  <c r="I3045" i="19"/>
  <c r="J3045" i="19"/>
  <c r="L3045" i="19"/>
  <c r="M3045" i="19"/>
  <c r="N3045" i="19"/>
  <c r="O3045" i="19"/>
  <c r="X3045" i="19"/>
  <c r="G3046" i="19"/>
  <c r="H3046" i="19"/>
  <c r="I3046" i="19"/>
  <c r="J3046" i="19"/>
  <c r="L3046" i="19"/>
  <c r="M3046" i="19"/>
  <c r="N3046" i="19"/>
  <c r="O3046" i="19"/>
  <c r="X3046" i="19"/>
  <c r="G3047" i="19"/>
  <c r="H3047" i="19"/>
  <c r="I3047" i="19"/>
  <c r="J3047" i="19"/>
  <c r="L3047" i="19"/>
  <c r="M3047" i="19"/>
  <c r="N3047" i="19"/>
  <c r="O3047" i="19"/>
  <c r="X3047" i="19"/>
  <c r="G3048" i="19"/>
  <c r="H3048" i="19"/>
  <c r="I3048" i="19"/>
  <c r="J3048" i="19"/>
  <c r="L3048" i="19"/>
  <c r="M3048" i="19"/>
  <c r="N3048" i="19"/>
  <c r="O3048" i="19"/>
  <c r="X3048" i="19"/>
  <c r="G3049" i="19"/>
  <c r="H3049" i="19"/>
  <c r="I3049" i="19"/>
  <c r="J3049" i="19"/>
  <c r="L3049" i="19"/>
  <c r="M3049" i="19"/>
  <c r="N3049" i="19"/>
  <c r="O3049" i="19"/>
  <c r="X3049" i="19"/>
  <c r="G3050" i="19"/>
  <c r="H3050" i="19"/>
  <c r="I3050" i="19"/>
  <c r="J3050" i="19"/>
  <c r="L3050" i="19"/>
  <c r="M3050" i="19"/>
  <c r="N3050" i="19"/>
  <c r="O3050" i="19"/>
  <c r="X3050" i="19"/>
  <c r="G3051" i="19"/>
  <c r="H3051" i="19"/>
  <c r="I3051" i="19"/>
  <c r="J3051" i="19"/>
  <c r="L3051" i="19"/>
  <c r="M3051" i="19"/>
  <c r="N3051" i="19"/>
  <c r="O3051" i="19"/>
  <c r="X3051" i="19"/>
  <c r="G3052" i="19"/>
  <c r="H3052" i="19"/>
  <c r="I3052" i="19"/>
  <c r="J3052" i="19"/>
  <c r="L3052" i="19"/>
  <c r="M3052" i="19"/>
  <c r="N3052" i="19"/>
  <c r="O3052" i="19"/>
  <c r="X3052" i="19"/>
  <c r="G3053" i="19"/>
  <c r="H3053" i="19"/>
  <c r="I3053" i="19"/>
  <c r="J3053" i="19"/>
  <c r="L3053" i="19"/>
  <c r="M3053" i="19"/>
  <c r="N3053" i="19"/>
  <c r="O3053" i="19"/>
  <c r="X3053" i="19"/>
  <c r="G3054" i="19"/>
  <c r="H3054" i="19"/>
  <c r="I3054" i="19"/>
  <c r="J3054" i="19"/>
  <c r="L3054" i="19"/>
  <c r="M3054" i="19"/>
  <c r="N3054" i="19"/>
  <c r="O3054" i="19"/>
  <c r="X3054" i="19"/>
  <c r="G3055" i="19"/>
  <c r="H3055" i="19"/>
  <c r="I3055" i="19"/>
  <c r="J3055" i="19"/>
  <c r="L3055" i="19"/>
  <c r="M3055" i="19"/>
  <c r="N3055" i="19"/>
  <c r="O3055" i="19"/>
  <c r="X3055" i="19"/>
  <c r="G3056" i="19"/>
  <c r="H3056" i="19"/>
  <c r="I3056" i="19"/>
  <c r="J3056" i="19"/>
  <c r="L3056" i="19"/>
  <c r="M3056" i="19"/>
  <c r="N3056" i="19"/>
  <c r="O3056" i="19"/>
  <c r="X3056" i="19"/>
  <c r="G3057" i="19"/>
  <c r="H3057" i="19"/>
  <c r="I3057" i="19"/>
  <c r="J3057" i="19"/>
  <c r="L3057" i="19"/>
  <c r="M3057" i="19"/>
  <c r="N3057" i="19"/>
  <c r="O3057" i="19"/>
  <c r="X3057" i="19"/>
  <c r="G3058" i="19"/>
  <c r="H3058" i="19"/>
  <c r="I3058" i="19"/>
  <c r="J3058" i="19"/>
  <c r="L3058" i="19"/>
  <c r="M3058" i="19"/>
  <c r="N3058" i="19"/>
  <c r="O3058" i="19"/>
  <c r="X3058" i="19"/>
  <c r="G3059" i="19"/>
  <c r="H3059" i="19"/>
  <c r="I3059" i="19"/>
  <c r="J3059" i="19"/>
  <c r="L3059" i="19"/>
  <c r="M3059" i="19"/>
  <c r="N3059" i="19"/>
  <c r="O3059" i="19"/>
  <c r="X3059" i="19"/>
  <c r="G3060" i="19"/>
  <c r="H3060" i="19"/>
  <c r="I3060" i="19"/>
  <c r="J3060" i="19"/>
  <c r="L3060" i="19"/>
  <c r="M3060" i="19"/>
  <c r="N3060" i="19"/>
  <c r="O3060" i="19"/>
  <c r="X3060" i="19"/>
  <c r="G3061" i="19"/>
  <c r="H3061" i="19"/>
  <c r="I3061" i="19"/>
  <c r="J3061" i="19"/>
  <c r="L3061" i="19"/>
  <c r="M3061" i="19"/>
  <c r="N3061" i="19"/>
  <c r="O3061" i="19"/>
  <c r="X3061" i="19"/>
  <c r="G3062" i="19"/>
  <c r="H3062" i="19"/>
  <c r="I3062" i="19"/>
  <c r="J3062" i="19"/>
  <c r="L3062" i="19"/>
  <c r="M3062" i="19"/>
  <c r="N3062" i="19"/>
  <c r="O3062" i="19"/>
  <c r="X3062" i="19"/>
  <c r="G3063" i="19"/>
  <c r="H3063" i="19"/>
  <c r="I3063" i="19"/>
  <c r="J3063" i="19"/>
  <c r="L3063" i="19"/>
  <c r="M3063" i="19"/>
  <c r="N3063" i="19"/>
  <c r="O3063" i="19"/>
  <c r="X3063" i="19"/>
  <c r="G3064" i="19"/>
  <c r="H3064" i="19"/>
  <c r="I3064" i="19"/>
  <c r="J3064" i="19"/>
  <c r="L3064" i="19"/>
  <c r="M3064" i="19"/>
  <c r="N3064" i="19"/>
  <c r="O3064" i="19"/>
  <c r="X3064" i="19"/>
  <c r="G3065" i="19"/>
  <c r="H3065" i="19"/>
  <c r="I3065" i="19"/>
  <c r="J3065" i="19"/>
  <c r="L3065" i="19"/>
  <c r="M3065" i="19"/>
  <c r="N3065" i="19"/>
  <c r="O3065" i="19"/>
  <c r="X3065" i="19"/>
  <c r="G3066" i="19"/>
  <c r="H3066" i="19"/>
  <c r="I3066" i="19"/>
  <c r="J3066" i="19"/>
  <c r="L3066" i="19"/>
  <c r="M3066" i="19"/>
  <c r="N3066" i="19"/>
  <c r="O3066" i="19"/>
  <c r="X3066" i="19"/>
  <c r="G3067" i="19"/>
  <c r="H3067" i="19"/>
  <c r="I3067" i="19"/>
  <c r="J3067" i="19"/>
  <c r="L3067" i="19"/>
  <c r="M3067" i="19"/>
  <c r="N3067" i="19"/>
  <c r="O3067" i="19"/>
  <c r="X3067" i="19"/>
  <c r="G3068" i="19"/>
  <c r="H3068" i="19"/>
  <c r="I3068" i="19"/>
  <c r="J3068" i="19"/>
  <c r="L3068" i="19"/>
  <c r="M3068" i="19"/>
  <c r="N3068" i="19"/>
  <c r="O3068" i="19"/>
  <c r="X3068" i="19"/>
  <c r="G3069" i="19"/>
  <c r="H3069" i="19"/>
  <c r="I3069" i="19"/>
  <c r="J3069" i="19"/>
  <c r="L3069" i="19"/>
  <c r="M3069" i="19"/>
  <c r="N3069" i="19"/>
  <c r="O3069" i="19"/>
  <c r="X3069" i="19"/>
  <c r="G3070" i="19"/>
  <c r="H3070" i="19"/>
  <c r="I3070" i="19"/>
  <c r="J3070" i="19"/>
  <c r="L3070" i="19"/>
  <c r="M3070" i="19"/>
  <c r="N3070" i="19"/>
  <c r="O3070" i="19"/>
  <c r="X3070" i="19"/>
  <c r="G3071" i="19"/>
  <c r="H3071" i="19"/>
  <c r="I3071" i="19"/>
  <c r="J3071" i="19"/>
  <c r="L3071" i="19"/>
  <c r="M3071" i="19"/>
  <c r="N3071" i="19"/>
  <c r="O3071" i="19"/>
  <c r="X3071" i="19"/>
  <c r="G3072" i="19"/>
  <c r="H3072" i="19"/>
  <c r="I3072" i="19"/>
  <c r="J3072" i="19"/>
  <c r="L3072" i="19"/>
  <c r="M3072" i="19"/>
  <c r="N3072" i="19"/>
  <c r="O3072" i="19"/>
  <c r="X3072" i="19"/>
  <c r="G3073" i="19"/>
  <c r="H3073" i="19"/>
  <c r="I3073" i="19"/>
  <c r="J3073" i="19"/>
  <c r="L3073" i="19"/>
  <c r="M3073" i="19"/>
  <c r="N3073" i="19"/>
  <c r="O3073" i="19"/>
  <c r="X3073" i="19"/>
  <c r="G3074" i="19"/>
  <c r="H3074" i="19"/>
  <c r="I3074" i="19"/>
  <c r="J3074" i="19"/>
  <c r="L3074" i="19"/>
  <c r="M3074" i="19"/>
  <c r="N3074" i="19"/>
  <c r="O3074" i="19"/>
  <c r="X3074" i="19"/>
  <c r="G3075" i="19"/>
  <c r="H3075" i="19"/>
  <c r="I3075" i="19"/>
  <c r="J3075" i="19"/>
  <c r="L3075" i="19"/>
  <c r="M3075" i="19"/>
  <c r="N3075" i="19"/>
  <c r="O3075" i="19"/>
  <c r="X3075" i="19"/>
  <c r="G3076" i="19"/>
  <c r="H3076" i="19"/>
  <c r="I3076" i="19"/>
  <c r="J3076" i="19"/>
  <c r="L3076" i="19"/>
  <c r="M3076" i="19"/>
  <c r="N3076" i="19"/>
  <c r="O3076" i="19"/>
  <c r="X3076" i="19"/>
  <c r="G3077" i="19"/>
  <c r="H3077" i="19"/>
  <c r="I3077" i="19"/>
  <c r="J3077" i="19"/>
  <c r="L3077" i="19"/>
  <c r="M3077" i="19"/>
  <c r="N3077" i="19"/>
  <c r="O3077" i="19"/>
  <c r="X3077" i="19"/>
  <c r="G3078" i="19"/>
  <c r="H3078" i="19"/>
  <c r="I3078" i="19"/>
  <c r="J3078" i="19"/>
  <c r="L3078" i="19"/>
  <c r="M3078" i="19"/>
  <c r="N3078" i="19"/>
  <c r="O3078" i="19"/>
  <c r="X3078" i="19"/>
  <c r="G3079" i="19"/>
  <c r="H3079" i="19"/>
  <c r="I3079" i="19"/>
  <c r="J3079" i="19"/>
  <c r="L3079" i="19"/>
  <c r="M3079" i="19"/>
  <c r="N3079" i="19"/>
  <c r="O3079" i="19"/>
  <c r="X3079" i="19"/>
  <c r="G3080" i="19"/>
  <c r="H3080" i="19"/>
  <c r="I3080" i="19"/>
  <c r="J3080" i="19"/>
  <c r="L3080" i="19"/>
  <c r="M3080" i="19"/>
  <c r="N3080" i="19"/>
  <c r="O3080" i="19"/>
  <c r="X3080" i="19"/>
  <c r="G3081" i="19"/>
  <c r="H3081" i="19"/>
  <c r="I3081" i="19"/>
  <c r="J3081" i="19"/>
  <c r="L3081" i="19"/>
  <c r="M3081" i="19"/>
  <c r="N3081" i="19"/>
  <c r="O3081" i="19"/>
  <c r="X3081" i="19"/>
  <c r="G3082" i="19"/>
  <c r="H3082" i="19"/>
  <c r="I3082" i="19"/>
  <c r="J3082" i="19"/>
  <c r="L3082" i="19"/>
  <c r="M3082" i="19"/>
  <c r="N3082" i="19"/>
  <c r="O3082" i="19"/>
  <c r="X3082" i="19"/>
  <c r="G3083" i="19"/>
  <c r="H3083" i="19"/>
  <c r="I3083" i="19"/>
  <c r="J3083" i="19"/>
  <c r="L3083" i="19"/>
  <c r="M3083" i="19"/>
  <c r="N3083" i="19"/>
  <c r="O3083" i="19"/>
  <c r="X3083" i="19"/>
  <c r="G3084" i="19"/>
  <c r="H3084" i="19"/>
  <c r="I3084" i="19"/>
  <c r="J3084" i="19"/>
  <c r="L3084" i="19"/>
  <c r="M3084" i="19"/>
  <c r="N3084" i="19"/>
  <c r="O3084" i="19"/>
  <c r="X3084" i="19"/>
  <c r="G3085" i="19"/>
  <c r="H3085" i="19"/>
  <c r="I3085" i="19"/>
  <c r="J3085" i="19"/>
  <c r="L3085" i="19"/>
  <c r="M3085" i="19"/>
  <c r="N3085" i="19"/>
  <c r="O3085" i="19"/>
  <c r="X3085" i="19"/>
  <c r="G3086" i="19"/>
  <c r="H3086" i="19"/>
  <c r="I3086" i="19"/>
  <c r="J3086" i="19"/>
  <c r="L3086" i="19"/>
  <c r="M3086" i="19"/>
  <c r="N3086" i="19"/>
  <c r="O3086" i="19"/>
  <c r="X3086" i="19"/>
  <c r="G3087" i="19"/>
  <c r="H3087" i="19"/>
  <c r="I3087" i="19"/>
  <c r="J3087" i="19"/>
  <c r="L3087" i="19"/>
  <c r="M3087" i="19"/>
  <c r="N3087" i="19"/>
  <c r="O3087" i="19"/>
  <c r="X3087" i="19"/>
  <c r="G3088" i="19"/>
  <c r="H3088" i="19"/>
  <c r="I3088" i="19"/>
  <c r="J3088" i="19"/>
  <c r="L3088" i="19"/>
  <c r="M3088" i="19"/>
  <c r="N3088" i="19"/>
  <c r="O3088" i="19"/>
  <c r="X3088" i="19"/>
  <c r="G3089" i="19"/>
  <c r="H3089" i="19"/>
  <c r="I3089" i="19"/>
  <c r="J3089" i="19"/>
  <c r="L3089" i="19"/>
  <c r="M3089" i="19"/>
  <c r="N3089" i="19"/>
  <c r="O3089" i="19"/>
  <c r="X3089" i="19"/>
  <c r="G3090" i="19"/>
  <c r="H3090" i="19"/>
  <c r="I3090" i="19"/>
  <c r="J3090" i="19"/>
  <c r="L3090" i="19"/>
  <c r="M3090" i="19"/>
  <c r="N3090" i="19"/>
  <c r="O3090" i="19"/>
  <c r="X3090" i="19"/>
  <c r="G3091" i="19"/>
  <c r="H3091" i="19"/>
  <c r="I3091" i="19"/>
  <c r="J3091" i="19"/>
  <c r="L3091" i="19"/>
  <c r="M3091" i="19"/>
  <c r="N3091" i="19"/>
  <c r="O3091" i="19"/>
  <c r="X3091" i="19"/>
  <c r="G3092" i="19"/>
  <c r="H3092" i="19"/>
  <c r="I3092" i="19"/>
  <c r="J3092" i="19"/>
  <c r="L3092" i="19"/>
  <c r="M3092" i="19"/>
  <c r="N3092" i="19"/>
  <c r="O3092" i="19"/>
  <c r="X3092" i="19"/>
  <c r="G3093" i="19"/>
  <c r="H3093" i="19"/>
  <c r="I3093" i="19"/>
  <c r="J3093" i="19"/>
  <c r="L3093" i="19"/>
  <c r="M3093" i="19"/>
  <c r="N3093" i="19"/>
  <c r="O3093" i="19"/>
  <c r="X3093" i="19"/>
  <c r="G3094" i="19"/>
  <c r="H3094" i="19"/>
  <c r="I3094" i="19"/>
  <c r="J3094" i="19"/>
  <c r="L3094" i="19"/>
  <c r="M3094" i="19"/>
  <c r="N3094" i="19"/>
  <c r="O3094" i="19"/>
  <c r="X3094" i="19"/>
  <c r="G3095" i="19"/>
  <c r="H3095" i="19"/>
  <c r="I3095" i="19"/>
  <c r="J3095" i="19"/>
  <c r="L3095" i="19"/>
  <c r="M3095" i="19"/>
  <c r="N3095" i="19"/>
  <c r="O3095" i="19"/>
  <c r="X3095" i="19"/>
  <c r="G3096" i="19"/>
  <c r="H3096" i="19"/>
  <c r="I3096" i="19"/>
  <c r="J3096" i="19"/>
  <c r="L3096" i="19"/>
  <c r="M3096" i="19"/>
  <c r="N3096" i="19"/>
  <c r="O3096" i="19"/>
  <c r="X3096" i="19"/>
  <c r="G3097" i="19"/>
  <c r="H3097" i="19"/>
  <c r="I3097" i="19"/>
  <c r="J3097" i="19"/>
  <c r="L3097" i="19"/>
  <c r="M3097" i="19"/>
  <c r="N3097" i="19"/>
  <c r="O3097" i="19"/>
  <c r="X3097" i="19"/>
  <c r="G3098" i="19"/>
  <c r="H3098" i="19"/>
  <c r="I3098" i="19"/>
  <c r="J3098" i="19"/>
  <c r="L3098" i="19"/>
  <c r="M3098" i="19"/>
  <c r="N3098" i="19"/>
  <c r="O3098" i="19"/>
  <c r="X3098" i="19"/>
  <c r="G3099" i="19"/>
  <c r="H3099" i="19"/>
  <c r="I3099" i="19"/>
  <c r="J3099" i="19"/>
  <c r="L3099" i="19"/>
  <c r="M3099" i="19"/>
  <c r="N3099" i="19"/>
  <c r="O3099" i="19"/>
  <c r="X3099" i="19"/>
  <c r="G3100" i="19"/>
  <c r="H3100" i="19"/>
  <c r="I3100" i="19"/>
  <c r="J3100" i="19"/>
  <c r="L3100" i="19"/>
  <c r="M3100" i="19"/>
  <c r="N3100" i="19"/>
  <c r="O3100" i="19"/>
  <c r="X3100" i="19"/>
  <c r="G3101" i="19"/>
  <c r="H3101" i="19"/>
  <c r="I3101" i="19"/>
  <c r="J3101" i="19"/>
  <c r="L3101" i="19"/>
  <c r="M3101" i="19"/>
  <c r="N3101" i="19"/>
  <c r="O3101" i="19"/>
  <c r="X3101" i="19"/>
  <c r="G3102" i="19"/>
  <c r="H3102" i="19"/>
  <c r="I3102" i="19"/>
  <c r="J3102" i="19"/>
  <c r="L3102" i="19"/>
  <c r="M3102" i="19"/>
  <c r="N3102" i="19"/>
  <c r="O3102" i="19"/>
  <c r="X3102" i="19"/>
  <c r="G3103" i="19"/>
  <c r="H3103" i="19"/>
  <c r="I3103" i="19"/>
  <c r="J3103" i="19"/>
  <c r="L3103" i="19"/>
  <c r="M3103" i="19"/>
  <c r="N3103" i="19"/>
  <c r="O3103" i="19"/>
  <c r="X3103" i="19"/>
  <c r="G3104" i="19"/>
  <c r="H3104" i="19"/>
  <c r="I3104" i="19"/>
  <c r="J3104" i="19"/>
  <c r="L3104" i="19"/>
  <c r="M3104" i="19"/>
  <c r="N3104" i="19"/>
  <c r="O3104" i="19"/>
  <c r="X3104" i="19"/>
  <c r="G3105" i="19"/>
  <c r="H3105" i="19"/>
  <c r="I3105" i="19"/>
  <c r="J3105" i="19"/>
  <c r="L3105" i="19"/>
  <c r="M3105" i="19"/>
  <c r="N3105" i="19"/>
  <c r="O3105" i="19"/>
  <c r="X3105" i="19"/>
  <c r="G3106" i="19"/>
  <c r="H3106" i="19"/>
  <c r="I3106" i="19"/>
  <c r="J3106" i="19"/>
  <c r="L3106" i="19"/>
  <c r="M3106" i="19"/>
  <c r="N3106" i="19"/>
  <c r="O3106" i="19"/>
  <c r="X3106" i="19"/>
  <c r="G3107" i="19"/>
  <c r="H3107" i="19"/>
  <c r="I3107" i="19"/>
  <c r="J3107" i="19"/>
  <c r="L3107" i="19"/>
  <c r="M3107" i="19"/>
  <c r="N3107" i="19"/>
  <c r="O3107" i="19"/>
  <c r="X3107" i="19"/>
  <c r="G3108" i="19"/>
  <c r="H3108" i="19"/>
  <c r="I3108" i="19"/>
  <c r="J3108" i="19"/>
  <c r="L3108" i="19"/>
  <c r="M3108" i="19"/>
  <c r="N3108" i="19"/>
  <c r="O3108" i="19"/>
  <c r="X3108" i="19"/>
  <c r="G3109" i="19"/>
  <c r="H3109" i="19"/>
  <c r="I3109" i="19"/>
  <c r="J3109" i="19"/>
  <c r="L3109" i="19"/>
  <c r="M3109" i="19"/>
  <c r="N3109" i="19"/>
  <c r="O3109" i="19"/>
  <c r="X3109" i="19"/>
  <c r="G3110" i="19"/>
  <c r="H3110" i="19"/>
  <c r="I3110" i="19"/>
  <c r="J3110" i="19"/>
  <c r="L3110" i="19"/>
  <c r="M3110" i="19"/>
  <c r="N3110" i="19"/>
  <c r="O3110" i="19"/>
  <c r="X3110" i="19"/>
  <c r="G3111" i="19"/>
  <c r="H3111" i="19"/>
  <c r="I3111" i="19"/>
  <c r="J3111" i="19"/>
  <c r="L3111" i="19"/>
  <c r="M3111" i="19"/>
  <c r="N3111" i="19"/>
  <c r="O3111" i="19"/>
  <c r="X3111" i="19"/>
  <c r="G3112" i="19"/>
  <c r="H3112" i="19"/>
  <c r="I3112" i="19"/>
  <c r="J3112" i="19"/>
  <c r="L3112" i="19"/>
  <c r="M3112" i="19"/>
  <c r="N3112" i="19"/>
  <c r="O3112" i="19"/>
  <c r="X3112" i="19"/>
  <c r="G3113" i="19"/>
  <c r="H3113" i="19"/>
  <c r="I3113" i="19"/>
  <c r="J3113" i="19"/>
  <c r="L3113" i="19"/>
  <c r="M3113" i="19"/>
  <c r="N3113" i="19"/>
  <c r="O3113" i="19"/>
  <c r="X3113" i="19"/>
  <c r="G3114" i="19"/>
  <c r="H3114" i="19"/>
  <c r="I3114" i="19"/>
  <c r="J3114" i="19"/>
  <c r="L3114" i="19"/>
  <c r="M3114" i="19"/>
  <c r="N3114" i="19"/>
  <c r="O3114" i="19"/>
  <c r="X3114" i="19"/>
  <c r="G3115" i="19"/>
  <c r="H3115" i="19"/>
  <c r="I3115" i="19"/>
  <c r="J3115" i="19"/>
  <c r="L3115" i="19"/>
  <c r="M3115" i="19"/>
  <c r="N3115" i="19"/>
  <c r="O3115" i="19"/>
  <c r="X3115" i="19"/>
  <c r="G3116" i="19"/>
  <c r="H3116" i="19"/>
  <c r="I3116" i="19"/>
  <c r="J3116" i="19"/>
  <c r="L3116" i="19"/>
  <c r="M3116" i="19"/>
  <c r="N3116" i="19"/>
  <c r="O3116" i="19"/>
  <c r="X3116" i="19"/>
  <c r="G3117" i="19"/>
  <c r="H3117" i="19"/>
  <c r="I3117" i="19"/>
  <c r="J3117" i="19"/>
  <c r="L3117" i="19"/>
  <c r="M3117" i="19"/>
  <c r="N3117" i="19"/>
  <c r="O3117" i="19"/>
  <c r="X3117" i="19"/>
  <c r="G3118" i="19"/>
  <c r="H3118" i="19"/>
  <c r="I3118" i="19"/>
  <c r="J3118" i="19"/>
  <c r="L3118" i="19"/>
  <c r="M3118" i="19"/>
  <c r="N3118" i="19"/>
  <c r="O3118" i="19"/>
  <c r="X3118" i="19"/>
  <c r="G3119" i="19"/>
  <c r="H3119" i="19"/>
  <c r="I3119" i="19"/>
  <c r="J3119" i="19"/>
  <c r="L3119" i="19"/>
  <c r="M3119" i="19"/>
  <c r="N3119" i="19"/>
  <c r="O3119" i="19"/>
  <c r="X3119" i="19"/>
  <c r="G3120" i="19"/>
  <c r="H3120" i="19"/>
  <c r="I3120" i="19"/>
  <c r="J3120" i="19"/>
  <c r="L3120" i="19"/>
  <c r="M3120" i="19"/>
  <c r="N3120" i="19"/>
  <c r="O3120" i="19"/>
  <c r="X3120" i="19"/>
  <c r="G3121" i="19"/>
  <c r="H3121" i="19"/>
  <c r="I3121" i="19"/>
  <c r="J3121" i="19"/>
  <c r="L3121" i="19"/>
  <c r="M3121" i="19"/>
  <c r="N3121" i="19"/>
  <c r="O3121" i="19"/>
  <c r="X3121" i="19"/>
  <c r="G3122" i="19"/>
  <c r="H3122" i="19"/>
  <c r="I3122" i="19"/>
  <c r="J3122" i="19"/>
  <c r="L3122" i="19"/>
  <c r="M3122" i="19"/>
  <c r="N3122" i="19"/>
  <c r="O3122" i="19"/>
  <c r="X3122" i="19"/>
  <c r="G3123" i="19"/>
  <c r="H3123" i="19"/>
  <c r="I3123" i="19"/>
  <c r="J3123" i="19"/>
  <c r="L3123" i="19"/>
  <c r="M3123" i="19"/>
  <c r="N3123" i="19"/>
  <c r="O3123" i="19"/>
  <c r="X3123" i="19"/>
  <c r="G3124" i="19"/>
  <c r="H3124" i="19"/>
  <c r="I3124" i="19"/>
  <c r="J3124" i="19"/>
  <c r="L3124" i="19"/>
  <c r="M3124" i="19"/>
  <c r="N3124" i="19"/>
  <c r="O3124" i="19"/>
  <c r="X3124" i="19"/>
  <c r="G3125" i="19"/>
  <c r="H3125" i="19"/>
  <c r="I3125" i="19"/>
  <c r="J3125" i="19"/>
  <c r="L3125" i="19"/>
  <c r="M3125" i="19"/>
  <c r="N3125" i="19"/>
  <c r="O3125" i="19"/>
  <c r="X3125" i="19"/>
  <c r="G3126" i="19"/>
  <c r="H3126" i="19"/>
  <c r="I3126" i="19"/>
  <c r="J3126" i="19"/>
  <c r="L3126" i="19"/>
  <c r="M3126" i="19"/>
  <c r="N3126" i="19"/>
  <c r="O3126" i="19"/>
  <c r="X3126" i="19"/>
  <c r="G3127" i="19"/>
  <c r="H3127" i="19"/>
  <c r="I3127" i="19"/>
  <c r="J3127" i="19"/>
  <c r="L3127" i="19"/>
  <c r="M3127" i="19"/>
  <c r="N3127" i="19"/>
  <c r="O3127" i="19"/>
  <c r="X3127" i="19"/>
  <c r="G3128" i="19"/>
  <c r="H3128" i="19"/>
  <c r="I3128" i="19"/>
  <c r="J3128" i="19"/>
  <c r="L3128" i="19"/>
  <c r="M3128" i="19"/>
  <c r="N3128" i="19"/>
  <c r="O3128" i="19"/>
  <c r="X3128" i="19"/>
  <c r="G3129" i="19"/>
  <c r="H3129" i="19"/>
  <c r="I3129" i="19"/>
  <c r="J3129" i="19"/>
  <c r="L3129" i="19"/>
  <c r="M3129" i="19"/>
  <c r="N3129" i="19"/>
  <c r="O3129" i="19"/>
  <c r="X3129" i="19"/>
  <c r="G3130" i="19"/>
  <c r="H3130" i="19"/>
  <c r="I3130" i="19"/>
  <c r="J3130" i="19"/>
  <c r="L3130" i="19"/>
  <c r="M3130" i="19"/>
  <c r="N3130" i="19"/>
  <c r="O3130" i="19"/>
  <c r="X3130" i="19"/>
  <c r="G3131" i="19"/>
  <c r="H3131" i="19"/>
  <c r="I3131" i="19"/>
  <c r="J3131" i="19"/>
  <c r="L3131" i="19"/>
  <c r="M3131" i="19"/>
  <c r="N3131" i="19"/>
  <c r="O3131" i="19"/>
  <c r="X3131" i="19"/>
  <c r="G3132" i="19"/>
  <c r="H3132" i="19"/>
  <c r="I3132" i="19"/>
  <c r="J3132" i="19"/>
  <c r="L3132" i="19"/>
  <c r="M3132" i="19"/>
  <c r="N3132" i="19"/>
  <c r="O3132" i="19"/>
  <c r="X3132" i="19"/>
  <c r="G3133" i="19"/>
  <c r="H3133" i="19"/>
  <c r="I3133" i="19"/>
  <c r="J3133" i="19"/>
  <c r="L3133" i="19"/>
  <c r="M3133" i="19"/>
  <c r="N3133" i="19"/>
  <c r="O3133" i="19"/>
  <c r="X3133" i="19"/>
  <c r="G3134" i="19"/>
  <c r="H3134" i="19"/>
  <c r="I3134" i="19"/>
  <c r="J3134" i="19"/>
  <c r="L3134" i="19"/>
  <c r="M3134" i="19"/>
  <c r="N3134" i="19"/>
  <c r="O3134" i="19"/>
  <c r="X3134" i="19"/>
  <c r="G3135" i="19"/>
  <c r="H3135" i="19"/>
  <c r="I3135" i="19"/>
  <c r="J3135" i="19"/>
  <c r="L3135" i="19"/>
  <c r="M3135" i="19"/>
  <c r="N3135" i="19"/>
  <c r="O3135" i="19"/>
  <c r="X3135" i="19"/>
  <c r="G3136" i="19"/>
  <c r="H3136" i="19"/>
  <c r="I3136" i="19"/>
  <c r="J3136" i="19"/>
  <c r="L3136" i="19"/>
  <c r="M3136" i="19"/>
  <c r="N3136" i="19"/>
  <c r="O3136" i="19"/>
  <c r="X3136" i="19"/>
  <c r="G3137" i="19"/>
  <c r="H3137" i="19"/>
  <c r="I3137" i="19"/>
  <c r="J3137" i="19"/>
  <c r="L3137" i="19"/>
  <c r="M3137" i="19"/>
  <c r="N3137" i="19"/>
  <c r="O3137" i="19"/>
  <c r="X3137" i="19"/>
  <c r="G3138" i="19"/>
  <c r="H3138" i="19"/>
  <c r="I3138" i="19"/>
  <c r="J3138" i="19"/>
  <c r="L3138" i="19"/>
  <c r="M3138" i="19"/>
  <c r="N3138" i="19"/>
  <c r="O3138" i="19"/>
  <c r="X3138" i="19"/>
  <c r="G3139" i="19"/>
  <c r="H3139" i="19"/>
  <c r="I3139" i="19"/>
  <c r="J3139" i="19"/>
  <c r="L3139" i="19"/>
  <c r="M3139" i="19"/>
  <c r="N3139" i="19"/>
  <c r="O3139" i="19"/>
  <c r="X3139" i="19"/>
  <c r="G3140" i="19"/>
  <c r="H3140" i="19"/>
  <c r="I3140" i="19"/>
  <c r="J3140" i="19"/>
  <c r="L3140" i="19"/>
  <c r="M3140" i="19"/>
  <c r="N3140" i="19"/>
  <c r="O3140" i="19"/>
  <c r="X3140" i="19"/>
  <c r="G3141" i="19"/>
  <c r="H3141" i="19"/>
  <c r="I3141" i="19"/>
  <c r="J3141" i="19"/>
  <c r="L3141" i="19"/>
  <c r="M3141" i="19"/>
  <c r="N3141" i="19"/>
  <c r="O3141" i="19"/>
  <c r="X3141" i="19"/>
  <c r="G3142" i="19"/>
  <c r="H3142" i="19"/>
  <c r="I3142" i="19"/>
  <c r="J3142" i="19"/>
  <c r="L3142" i="19"/>
  <c r="M3142" i="19"/>
  <c r="N3142" i="19"/>
  <c r="O3142" i="19"/>
  <c r="X3142" i="19"/>
  <c r="G3143" i="19"/>
  <c r="H3143" i="19"/>
  <c r="I3143" i="19"/>
  <c r="J3143" i="19"/>
  <c r="L3143" i="19"/>
  <c r="M3143" i="19"/>
  <c r="N3143" i="19"/>
  <c r="O3143" i="19"/>
  <c r="X3143" i="19"/>
  <c r="G3144" i="19"/>
  <c r="H3144" i="19"/>
  <c r="I3144" i="19"/>
  <c r="J3144" i="19"/>
  <c r="L3144" i="19"/>
  <c r="M3144" i="19"/>
  <c r="N3144" i="19"/>
  <c r="O3144" i="19"/>
  <c r="X3144" i="19"/>
  <c r="G3145" i="19"/>
  <c r="H3145" i="19"/>
  <c r="I3145" i="19"/>
  <c r="J3145" i="19"/>
  <c r="L3145" i="19"/>
  <c r="M3145" i="19"/>
  <c r="N3145" i="19"/>
  <c r="O3145" i="19"/>
  <c r="X3145" i="19"/>
  <c r="G3146" i="19"/>
  <c r="H3146" i="19"/>
  <c r="I3146" i="19"/>
  <c r="J3146" i="19"/>
  <c r="L3146" i="19"/>
  <c r="M3146" i="19"/>
  <c r="N3146" i="19"/>
  <c r="O3146" i="19"/>
  <c r="X3146" i="19"/>
  <c r="G3147" i="19"/>
  <c r="H3147" i="19"/>
  <c r="I3147" i="19"/>
  <c r="J3147" i="19"/>
  <c r="L3147" i="19"/>
  <c r="M3147" i="19"/>
  <c r="N3147" i="19"/>
  <c r="O3147" i="19"/>
  <c r="X3147" i="19"/>
  <c r="G3148" i="19"/>
  <c r="H3148" i="19"/>
  <c r="I3148" i="19"/>
  <c r="J3148" i="19"/>
  <c r="L3148" i="19"/>
  <c r="M3148" i="19"/>
  <c r="N3148" i="19"/>
  <c r="O3148" i="19"/>
  <c r="X3148" i="19"/>
  <c r="G3149" i="19"/>
  <c r="H3149" i="19"/>
  <c r="I3149" i="19"/>
  <c r="J3149" i="19"/>
  <c r="L3149" i="19"/>
  <c r="M3149" i="19"/>
  <c r="N3149" i="19"/>
  <c r="O3149" i="19"/>
  <c r="X3149" i="19"/>
  <c r="G3150" i="19"/>
  <c r="H3150" i="19"/>
  <c r="I3150" i="19"/>
  <c r="J3150" i="19"/>
  <c r="L3150" i="19"/>
  <c r="M3150" i="19"/>
  <c r="N3150" i="19"/>
  <c r="O3150" i="19"/>
  <c r="X3150" i="19"/>
  <c r="G3151" i="19"/>
  <c r="H3151" i="19"/>
  <c r="I3151" i="19"/>
  <c r="J3151" i="19"/>
  <c r="L3151" i="19"/>
  <c r="M3151" i="19"/>
  <c r="N3151" i="19"/>
  <c r="O3151" i="19"/>
  <c r="X3151" i="19"/>
  <c r="G3152" i="19"/>
  <c r="H3152" i="19"/>
  <c r="I3152" i="19"/>
  <c r="J3152" i="19"/>
  <c r="L3152" i="19"/>
  <c r="M3152" i="19"/>
  <c r="N3152" i="19"/>
  <c r="O3152" i="19"/>
  <c r="X3152" i="19"/>
  <c r="G3153" i="19"/>
  <c r="H3153" i="19"/>
  <c r="I3153" i="19"/>
  <c r="J3153" i="19"/>
  <c r="L3153" i="19"/>
  <c r="M3153" i="19"/>
  <c r="N3153" i="19"/>
  <c r="O3153" i="19"/>
  <c r="X3153" i="19"/>
  <c r="G3154" i="19"/>
  <c r="H3154" i="19"/>
  <c r="I3154" i="19"/>
  <c r="J3154" i="19"/>
  <c r="L3154" i="19"/>
  <c r="M3154" i="19"/>
  <c r="N3154" i="19"/>
  <c r="O3154" i="19"/>
  <c r="X3154" i="19"/>
  <c r="G3155" i="19"/>
  <c r="H3155" i="19"/>
  <c r="I3155" i="19"/>
  <c r="J3155" i="19"/>
  <c r="L3155" i="19"/>
  <c r="M3155" i="19"/>
  <c r="N3155" i="19"/>
  <c r="O3155" i="19"/>
  <c r="X3155" i="19"/>
  <c r="G3156" i="19"/>
  <c r="H3156" i="19"/>
  <c r="I3156" i="19"/>
  <c r="J3156" i="19"/>
  <c r="L3156" i="19"/>
  <c r="M3156" i="19"/>
  <c r="N3156" i="19"/>
  <c r="O3156" i="19"/>
  <c r="X3156" i="19"/>
  <c r="G3157" i="19"/>
  <c r="H3157" i="19"/>
  <c r="I3157" i="19"/>
  <c r="J3157" i="19"/>
  <c r="L3157" i="19"/>
  <c r="M3157" i="19"/>
  <c r="N3157" i="19"/>
  <c r="O3157" i="19"/>
  <c r="X3157" i="19"/>
  <c r="G3158" i="19"/>
  <c r="H3158" i="19"/>
  <c r="I3158" i="19"/>
  <c r="J3158" i="19"/>
  <c r="L3158" i="19"/>
  <c r="M3158" i="19"/>
  <c r="N3158" i="19"/>
  <c r="O3158" i="19"/>
  <c r="X3158" i="19"/>
  <c r="G3159" i="19"/>
  <c r="H3159" i="19"/>
  <c r="I3159" i="19"/>
  <c r="J3159" i="19"/>
  <c r="L3159" i="19"/>
  <c r="M3159" i="19"/>
  <c r="N3159" i="19"/>
  <c r="O3159" i="19"/>
  <c r="X3159" i="19"/>
  <c r="G3160" i="19"/>
  <c r="H3160" i="19"/>
  <c r="I3160" i="19"/>
  <c r="J3160" i="19"/>
  <c r="L3160" i="19"/>
  <c r="M3160" i="19"/>
  <c r="N3160" i="19"/>
  <c r="O3160" i="19"/>
  <c r="X3160" i="19"/>
  <c r="G3161" i="19"/>
  <c r="H3161" i="19"/>
  <c r="I3161" i="19"/>
  <c r="J3161" i="19"/>
  <c r="L3161" i="19"/>
  <c r="M3161" i="19"/>
  <c r="N3161" i="19"/>
  <c r="O3161" i="19"/>
  <c r="X3161" i="19"/>
  <c r="G3162" i="19"/>
  <c r="H3162" i="19"/>
  <c r="I3162" i="19"/>
  <c r="J3162" i="19"/>
  <c r="L3162" i="19"/>
  <c r="M3162" i="19"/>
  <c r="N3162" i="19"/>
  <c r="O3162" i="19"/>
  <c r="X3162" i="19"/>
  <c r="G3163" i="19"/>
  <c r="H3163" i="19"/>
  <c r="I3163" i="19"/>
  <c r="J3163" i="19"/>
  <c r="L3163" i="19"/>
  <c r="M3163" i="19"/>
  <c r="N3163" i="19"/>
  <c r="O3163" i="19"/>
  <c r="X3163" i="19"/>
  <c r="G3164" i="19"/>
  <c r="H3164" i="19"/>
  <c r="I3164" i="19"/>
  <c r="J3164" i="19"/>
  <c r="L3164" i="19"/>
  <c r="M3164" i="19"/>
  <c r="N3164" i="19"/>
  <c r="O3164" i="19"/>
  <c r="X3164" i="19"/>
  <c r="G3165" i="19"/>
  <c r="H3165" i="19"/>
  <c r="I3165" i="19"/>
  <c r="J3165" i="19"/>
  <c r="L3165" i="19"/>
  <c r="M3165" i="19"/>
  <c r="N3165" i="19"/>
  <c r="O3165" i="19"/>
  <c r="X3165" i="19"/>
  <c r="G3166" i="19"/>
  <c r="H3166" i="19"/>
  <c r="I3166" i="19"/>
  <c r="J3166" i="19"/>
  <c r="L3166" i="19"/>
  <c r="M3166" i="19"/>
  <c r="N3166" i="19"/>
  <c r="O3166" i="19"/>
  <c r="X3166" i="19"/>
  <c r="G3167" i="19"/>
  <c r="H3167" i="19"/>
  <c r="I3167" i="19"/>
  <c r="J3167" i="19"/>
  <c r="L3167" i="19"/>
  <c r="M3167" i="19"/>
  <c r="N3167" i="19"/>
  <c r="O3167" i="19"/>
  <c r="X3167" i="19"/>
  <c r="G3168" i="19"/>
  <c r="H3168" i="19"/>
  <c r="I3168" i="19"/>
  <c r="J3168" i="19"/>
  <c r="L3168" i="19"/>
  <c r="M3168" i="19"/>
  <c r="N3168" i="19"/>
  <c r="O3168" i="19"/>
  <c r="X3168" i="19"/>
  <c r="G3169" i="19"/>
  <c r="H3169" i="19"/>
  <c r="I3169" i="19"/>
  <c r="J3169" i="19"/>
  <c r="L3169" i="19"/>
  <c r="M3169" i="19"/>
  <c r="N3169" i="19"/>
  <c r="O3169" i="19"/>
  <c r="X3169" i="19"/>
  <c r="G3170" i="19"/>
  <c r="H3170" i="19"/>
  <c r="I3170" i="19"/>
  <c r="J3170" i="19"/>
  <c r="L3170" i="19"/>
  <c r="M3170" i="19"/>
  <c r="N3170" i="19"/>
  <c r="O3170" i="19"/>
  <c r="X3170" i="19"/>
  <c r="G3171" i="19"/>
  <c r="H3171" i="19"/>
  <c r="I3171" i="19"/>
  <c r="J3171" i="19"/>
  <c r="L3171" i="19"/>
  <c r="M3171" i="19"/>
  <c r="N3171" i="19"/>
  <c r="O3171" i="19"/>
  <c r="X3171" i="19"/>
  <c r="G3172" i="19"/>
  <c r="H3172" i="19"/>
  <c r="I3172" i="19"/>
  <c r="J3172" i="19"/>
  <c r="L3172" i="19"/>
  <c r="M3172" i="19"/>
  <c r="N3172" i="19"/>
  <c r="O3172" i="19"/>
  <c r="X3172" i="19"/>
  <c r="G3173" i="19"/>
  <c r="H3173" i="19"/>
  <c r="I3173" i="19"/>
  <c r="J3173" i="19"/>
  <c r="L3173" i="19"/>
  <c r="M3173" i="19"/>
  <c r="N3173" i="19"/>
  <c r="O3173" i="19"/>
  <c r="X3173" i="19"/>
  <c r="G3174" i="19"/>
  <c r="H3174" i="19"/>
  <c r="I3174" i="19"/>
  <c r="J3174" i="19"/>
  <c r="L3174" i="19"/>
  <c r="M3174" i="19"/>
  <c r="N3174" i="19"/>
  <c r="O3174" i="19"/>
  <c r="X3174" i="19"/>
  <c r="G3175" i="19"/>
  <c r="H3175" i="19"/>
  <c r="I3175" i="19"/>
  <c r="J3175" i="19"/>
  <c r="L3175" i="19"/>
  <c r="M3175" i="19"/>
  <c r="N3175" i="19"/>
  <c r="O3175" i="19"/>
  <c r="X3175" i="19"/>
  <c r="G3176" i="19"/>
  <c r="H3176" i="19"/>
  <c r="I3176" i="19"/>
  <c r="J3176" i="19"/>
  <c r="L3176" i="19"/>
  <c r="M3176" i="19"/>
  <c r="N3176" i="19"/>
  <c r="O3176" i="19"/>
  <c r="X3176" i="19"/>
  <c r="G3177" i="19"/>
  <c r="H3177" i="19"/>
  <c r="I3177" i="19"/>
  <c r="J3177" i="19"/>
  <c r="L3177" i="19"/>
  <c r="M3177" i="19"/>
  <c r="N3177" i="19"/>
  <c r="O3177" i="19"/>
  <c r="X3177" i="19"/>
  <c r="G3178" i="19"/>
  <c r="H3178" i="19"/>
  <c r="I3178" i="19"/>
  <c r="J3178" i="19"/>
  <c r="L3178" i="19"/>
  <c r="M3178" i="19"/>
  <c r="N3178" i="19"/>
  <c r="O3178" i="19"/>
  <c r="X3178" i="19"/>
  <c r="G3179" i="19"/>
  <c r="H3179" i="19"/>
  <c r="I3179" i="19"/>
  <c r="J3179" i="19"/>
  <c r="L3179" i="19"/>
  <c r="M3179" i="19"/>
  <c r="N3179" i="19"/>
  <c r="O3179" i="19"/>
  <c r="X3179" i="19"/>
  <c r="G3180" i="19"/>
  <c r="H3180" i="19"/>
  <c r="I3180" i="19"/>
  <c r="J3180" i="19"/>
  <c r="L3180" i="19"/>
  <c r="M3180" i="19"/>
  <c r="N3180" i="19"/>
  <c r="O3180" i="19"/>
  <c r="X3180" i="19"/>
  <c r="G3181" i="19"/>
  <c r="H3181" i="19"/>
  <c r="I3181" i="19"/>
  <c r="J3181" i="19"/>
  <c r="L3181" i="19"/>
  <c r="M3181" i="19"/>
  <c r="N3181" i="19"/>
  <c r="O3181" i="19"/>
  <c r="X3181" i="19"/>
  <c r="G3182" i="19"/>
  <c r="H3182" i="19"/>
  <c r="I3182" i="19"/>
  <c r="J3182" i="19"/>
  <c r="L3182" i="19"/>
  <c r="M3182" i="19"/>
  <c r="N3182" i="19"/>
  <c r="O3182" i="19"/>
  <c r="X3182" i="19"/>
  <c r="G3183" i="19"/>
  <c r="H3183" i="19"/>
  <c r="I3183" i="19"/>
  <c r="J3183" i="19"/>
  <c r="L3183" i="19"/>
  <c r="M3183" i="19"/>
  <c r="N3183" i="19"/>
  <c r="O3183" i="19"/>
  <c r="X3183" i="19"/>
  <c r="G3184" i="19"/>
  <c r="H3184" i="19"/>
  <c r="I3184" i="19"/>
  <c r="J3184" i="19"/>
  <c r="L3184" i="19"/>
  <c r="M3184" i="19"/>
  <c r="N3184" i="19"/>
  <c r="O3184" i="19"/>
  <c r="X3184" i="19"/>
  <c r="G3185" i="19"/>
  <c r="H3185" i="19"/>
  <c r="I3185" i="19"/>
  <c r="J3185" i="19"/>
  <c r="L3185" i="19"/>
  <c r="M3185" i="19"/>
  <c r="N3185" i="19"/>
  <c r="O3185" i="19"/>
  <c r="X3185" i="19"/>
  <c r="G3186" i="19"/>
  <c r="H3186" i="19"/>
  <c r="I3186" i="19"/>
  <c r="J3186" i="19"/>
  <c r="L3186" i="19"/>
  <c r="M3186" i="19"/>
  <c r="N3186" i="19"/>
  <c r="O3186" i="19"/>
  <c r="X3186" i="19"/>
  <c r="G3187" i="19"/>
  <c r="H3187" i="19"/>
  <c r="I3187" i="19"/>
  <c r="J3187" i="19"/>
  <c r="L3187" i="19"/>
  <c r="M3187" i="19"/>
  <c r="N3187" i="19"/>
  <c r="O3187" i="19"/>
  <c r="X3187" i="19"/>
  <c r="G3188" i="19"/>
  <c r="H3188" i="19"/>
  <c r="I3188" i="19"/>
  <c r="J3188" i="19"/>
  <c r="L3188" i="19"/>
  <c r="M3188" i="19"/>
  <c r="N3188" i="19"/>
  <c r="O3188" i="19"/>
  <c r="X3188" i="19"/>
  <c r="G3189" i="19"/>
  <c r="H3189" i="19"/>
  <c r="I3189" i="19"/>
  <c r="J3189" i="19"/>
  <c r="L3189" i="19"/>
  <c r="M3189" i="19"/>
  <c r="N3189" i="19"/>
  <c r="O3189" i="19"/>
  <c r="X3189" i="19"/>
  <c r="G3190" i="19"/>
  <c r="H3190" i="19"/>
  <c r="I3190" i="19"/>
  <c r="J3190" i="19"/>
  <c r="L3190" i="19"/>
  <c r="M3190" i="19"/>
  <c r="N3190" i="19"/>
  <c r="O3190" i="19"/>
  <c r="X3190" i="19"/>
  <c r="G3191" i="19"/>
  <c r="H3191" i="19"/>
  <c r="I3191" i="19"/>
  <c r="J3191" i="19"/>
  <c r="L3191" i="19"/>
  <c r="M3191" i="19"/>
  <c r="N3191" i="19"/>
  <c r="O3191" i="19"/>
  <c r="X3191" i="19"/>
  <c r="G3192" i="19"/>
  <c r="H3192" i="19"/>
  <c r="I3192" i="19"/>
  <c r="J3192" i="19"/>
  <c r="L3192" i="19"/>
  <c r="M3192" i="19"/>
  <c r="N3192" i="19"/>
  <c r="O3192" i="19"/>
  <c r="X3192" i="19"/>
  <c r="G3193" i="19"/>
  <c r="H3193" i="19"/>
  <c r="I3193" i="19"/>
  <c r="J3193" i="19"/>
  <c r="L3193" i="19"/>
  <c r="M3193" i="19"/>
  <c r="N3193" i="19"/>
  <c r="O3193" i="19"/>
  <c r="X3193" i="19"/>
  <c r="G3194" i="19"/>
  <c r="H3194" i="19"/>
  <c r="I3194" i="19"/>
  <c r="J3194" i="19"/>
  <c r="L3194" i="19"/>
  <c r="M3194" i="19"/>
  <c r="N3194" i="19"/>
  <c r="O3194" i="19"/>
  <c r="X3194" i="19"/>
  <c r="G3195" i="19"/>
  <c r="H3195" i="19"/>
  <c r="I3195" i="19"/>
  <c r="J3195" i="19"/>
  <c r="L3195" i="19"/>
  <c r="M3195" i="19"/>
  <c r="N3195" i="19"/>
  <c r="O3195" i="19"/>
  <c r="X3195" i="19"/>
  <c r="G3196" i="19"/>
  <c r="H3196" i="19"/>
  <c r="I3196" i="19"/>
  <c r="J3196" i="19"/>
  <c r="L3196" i="19"/>
  <c r="M3196" i="19"/>
  <c r="N3196" i="19"/>
  <c r="O3196" i="19"/>
  <c r="X3196" i="19"/>
  <c r="G3197" i="19"/>
  <c r="H3197" i="19"/>
  <c r="I3197" i="19"/>
  <c r="J3197" i="19"/>
  <c r="L3197" i="19"/>
  <c r="M3197" i="19"/>
  <c r="N3197" i="19"/>
  <c r="O3197" i="19"/>
  <c r="X3197" i="19"/>
  <c r="G3198" i="19"/>
  <c r="H3198" i="19"/>
  <c r="I3198" i="19"/>
  <c r="J3198" i="19"/>
  <c r="L3198" i="19"/>
  <c r="M3198" i="19"/>
  <c r="N3198" i="19"/>
  <c r="O3198" i="19"/>
  <c r="X3198" i="19"/>
  <c r="G3199" i="19"/>
  <c r="H3199" i="19"/>
  <c r="I3199" i="19"/>
  <c r="J3199" i="19"/>
  <c r="L3199" i="19"/>
  <c r="M3199" i="19"/>
  <c r="N3199" i="19"/>
  <c r="O3199" i="19"/>
  <c r="X3199" i="19"/>
  <c r="G3200" i="19"/>
  <c r="H3200" i="19"/>
  <c r="I3200" i="19"/>
  <c r="J3200" i="19"/>
  <c r="L3200" i="19"/>
  <c r="M3200" i="19"/>
  <c r="N3200" i="19"/>
  <c r="O3200" i="19"/>
  <c r="X3200" i="19"/>
  <c r="G3201" i="19"/>
  <c r="H3201" i="19"/>
  <c r="I3201" i="19"/>
  <c r="J3201" i="19"/>
  <c r="L3201" i="19"/>
  <c r="M3201" i="19"/>
  <c r="N3201" i="19"/>
  <c r="O3201" i="19"/>
  <c r="X3201" i="19"/>
  <c r="G3202" i="19"/>
  <c r="H3202" i="19"/>
  <c r="I3202" i="19"/>
  <c r="J3202" i="19"/>
  <c r="L3202" i="19"/>
  <c r="M3202" i="19"/>
  <c r="N3202" i="19"/>
  <c r="O3202" i="19"/>
  <c r="X3202" i="19"/>
  <c r="G3203" i="19"/>
  <c r="H3203" i="19"/>
  <c r="I3203" i="19"/>
  <c r="J3203" i="19"/>
  <c r="L3203" i="19"/>
  <c r="M3203" i="19"/>
  <c r="N3203" i="19"/>
  <c r="O3203" i="19"/>
  <c r="X3203" i="19"/>
  <c r="G3204" i="19"/>
  <c r="H3204" i="19"/>
  <c r="I3204" i="19"/>
  <c r="J3204" i="19"/>
  <c r="L3204" i="19"/>
  <c r="M3204" i="19"/>
  <c r="N3204" i="19"/>
  <c r="O3204" i="19"/>
  <c r="X3204" i="19"/>
  <c r="G3205" i="19"/>
  <c r="H3205" i="19"/>
  <c r="I3205" i="19"/>
  <c r="J3205" i="19"/>
  <c r="L3205" i="19"/>
  <c r="M3205" i="19"/>
  <c r="N3205" i="19"/>
  <c r="O3205" i="19"/>
  <c r="X3205" i="19"/>
  <c r="G3206" i="19"/>
  <c r="H3206" i="19"/>
  <c r="I3206" i="19"/>
  <c r="J3206" i="19"/>
  <c r="L3206" i="19"/>
  <c r="M3206" i="19"/>
  <c r="N3206" i="19"/>
  <c r="O3206" i="19"/>
  <c r="X3206" i="19"/>
  <c r="G3207" i="19"/>
  <c r="H3207" i="19"/>
  <c r="I3207" i="19"/>
  <c r="J3207" i="19"/>
  <c r="L3207" i="19"/>
  <c r="M3207" i="19"/>
  <c r="N3207" i="19"/>
  <c r="O3207" i="19"/>
  <c r="X3207" i="19"/>
  <c r="G3208" i="19"/>
  <c r="H3208" i="19"/>
  <c r="I3208" i="19"/>
  <c r="J3208" i="19"/>
  <c r="L3208" i="19"/>
  <c r="M3208" i="19"/>
  <c r="N3208" i="19"/>
  <c r="O3208" i="19"/>
  <c r="X3208" i="19"/>
  <c r="G3209" i="19"/>
  <c r="H3209" i="19"/>
  <c r="I3209" i="19"/>
  <c r="J3209" i="19"/>
  <c r="L3209" i="19"/>
  <c r="M3209" i="19"/>
  <c r="N3209" i="19"/>
  <c r="O3209" i="19"/>
  <c r="X3209" i="19"/>
  <c r="G3210" i="19"/>
  <c r="H3210" i="19"/>
  <c r="I3210" i="19"/>
  <c r="J3210" i="19"/>
  <c r="L3210" i="19"/>
  <c r="M3210" i="19"/>
  <c r="N3210" i="19"/>
  <c r="O3210" i="19"/>
  <c r="X3210" i="19"/>
  <c r="G3211" i="19"/>
  <c r="H3211" i="19"/>
  <c r="I3211" i="19"/>
  <c r="J3211" i="19"/>
  <c r="L3211" i="19"/>
  <c r="M3211" i="19"/>
  <c r="N3211" i="19"/>
  <c r="O3211" i="19"/>
  <c r="X3211" i="19"/>
  <c r="G3212" i="19"/>
  <c r="H3212" i="19"/>
  <c r="I3212" i="19"/>
  <c r="J3212" i="19"/>
  <c r="L3212" i="19"/>
  <c r="M3212" i="19"/>
  <c r="N3212" i="19"/>
  <c r="O3212" i="19"/>
  <c r="X3212" i="19"/>
  <c r="G3213" i="19"/>
  <c r="H3213" i="19"/>
  <c r="I3213" i="19"/>
  <c r="J3213" i="19"/>
  <c r="L3213" i="19"/>
  <c r="M3213" i="19"/>
  <c r="N3213" i="19"/>
  <c r="O3213" i="19"/>
  <c r="X3213" i="19"/>
  <c r="G3214" i="19"/>
  <c r="H3214" i="19"/>
  <c r="I3214" i="19"/>
  <c r="J3214" i="19"/>
  <c r="L3214" i="19"/>
  <c r="M3214" i="19"/>
  <c r="N3214" i="19"/>
  <c r="O3214" i="19"/>
  <c r="X3214" i="19"/>
  <c r="G3215" i="19"/>
  <c r="H3215" i="19"/>
  <c r="I3215" i="19"/>
  <c r="J3215" i="19"/>
  <c r="L3215" i="19"/>
  <c r="M3215" i="19"/>
  <c r="N3215" i="19"/>
  <c r="O3215" i="19"/>
  <c r="X3215" i="19"/>
  <c r="G3216" i="19"/>
  <c r="H3216" i="19"/>
  <c r="I3216" i="19"/>
  <c r="J3216" i="19"/>
  <c r="L3216" i="19"/>
  <c r="M3216" i="19"/>
  <c r="N3216" i="19"/>
  <c r="O3216" i="19"/>
  <c r="X3216" i="19"/>
  <c r="G3217" i="19"/>
  <c r="H3217" i="19"/>
  <c r="I3217" i="19"/>
  <c r="J3217" i="19"/>
  <c r="L3217" i="19"/>
  <c r="M3217" i="19"/>
  <c r="N3217" i="19"/>
  <c r="O3217" i="19"/>
  <c r="X3217" i="19"/>
  <c r="G3218" i="19"/>
  <c r="H3218" i="19"/>
  <c r="I3218" i="19"/>
  <c r="J3218" i="19"/>
  <c r="L3218" i="19"/>
  <c r="M3218" i="19"/>
  <c r="N3218" i="19"/>
  <c r="O3218" i="19"/>
  <c r="X3218" i="19"/>
  <c r="G3219" i="19"/>
  <c r="H3219" i="19"/>
  <c r="I3219" i="19"/>
  <c r="J3219" i="19"/>
  <c r="L3219" i="19"/>
  <c r="M3219" i="19"/>
  <c r="N3219" i="19"/>
  <c r="O3219" i="19"/>
  <c r="X3219" i="19"/>
  <c r="G3220" i="19"/>
  <c r="H3220" i="19"/>
  <c r="I3220" i="19"/>
  <c r="J3220" i="19"/>
  <c r="L3220" i="19"/>
  <c r="M3220" i="19"/>
  <c r="N3220" i="19"/>
  <c r="O3220" i="19"/>
  <c r="X3220" i="19"/>
  <c r="G3221" i="19"/>
  <c r="H3221" i="19"/>
  <c r="I3221" i="19"/>
  <c r="J3221" i="19"/>
  <c r="L3221" i="19"/>
  <c r="M3221" i="19"/>
  <c r="N3221" i="19"/>
  <c r="O3221" i="19"/>
  <c r="X3221" i="19"/>
  <c r="G3222" i="19"/>
  <c r="H3222" i="19"/>
  <c r="I3222" i="19"/>
  <c r="J3222" i="19"/>
  <c r="L3222" i="19"/>
  <c r="M3222" i="19"/>
  <c r="N3222" i="19"/>
  <c r="O3222" i="19"/>
  <c r="X3222" i="19"/>
  <c r="G3223" i="19"/>
  <c r="H3223" i="19"/>
  <c r="I3223" i="19"/>
  <c r="J3223" i="19"/>
  <c r="L3223" i="19"/>
  <c r="M3223" i="19"/>
  <c r="N3223" i="19"/>
  <c r="O3223" i="19"/>
  <c r="X3223" i="19"/>
  <c r="G3224" i="19"/>
  <c r="H3224" i="19"/>
  <c r="I3224" i="19"/>
  <c r="J3224" i="19"/>
  <c r="L3224" i="19"/>
  <c r="M3224" i="19"/>
  <c r="N3224" i="19"/>
  <c r="O3224" i="19"/>
  <c r="X3224" i="19"/>
  <c r="G3225" i="19"/>
  <c r="H3225" i="19"/>
  <c r="I3225" i="19"/>
  <c r="J3225" i="19"/>
  <c r="L3225" i="19"/>
  <c r="M3225" i="19"/>
  <c r="N3225" i="19"/>
  <c r="O3225" i="19"/>
  <c r="X3225" i="19"/>
  <c r="G3226" i="19"/>
  <c r="H3226" i="19"/>
  <c r="I3226" i="19"/>
  <c r="J3226" i="19"/>
  <c r="L3226" i="19"/>
  <c r="M3226" i="19"/>
  <c r="N3226" i="19"/>
  <c r="O3226" i="19"/>
  <c r="X3226" i="19"/>
  <c r="G3227" i="19"/>
  <c r="H3227" i="19"/>
  <c r="I3227" i="19"/>
  <c r="J3227" i="19"/>
  <c r="L3227" i="19"/>
  <c r="M3227" i="19"/>
  <c r="N3227" i="19"/>
  <c r="O3227" i="19"/>
  <c r="X3227" i="19"/>
  <c r="G3228" i="19"/>
  <c r="H3228" i="19"/>
  <c r="I3228" i="19"/>
  <c r="J3228" i="19"/>
  <c r="L3228" i="19"/>
  <c r="M3228" i="19"/>
  <c r="N3228" i="19"/>
  <c r="O3228" i="19"/>
  <c r="X3228" i="19"/>
  <c r="G3229" i="19"/>
  <c r="H3229" i="19"/>
  <c r="I3229" i="19"/>
  <c r="J3229" i="19"/>
  <c r="L3229" i="19"/>
  <c r="M3229" i="19"/>
  <c r="N3229" i="19"/>
  <c r="O3229" i="19"/>
  <c r="X3229" i="19"/>
  <c r="G3230" i="19"/>
  <c r="H3230" i="19"/>
  <c r="I3230" i="19"/>
  <c r="J3230" i="19"/>
  <c r="L3230" i="19"/>
  <c r="M3230" i="19"/>
  <c r="N3230" i="19"/>
  <c r="O3230" i="19"/>
  <c r="X3230" i="19"/>
  <c r="G3231" i="19"/>
  <c r="H3231" i="19"/>
  <c r="I3231" i="19"/>
  <c r="J3231" i="19"/>
  <c r="L3231" i="19"/>
  <c r="M3231" i="19"/>
  <c r="N3231" i="19"/>
  <c r="O3231" i="19"/>
  <c r="X3231" i="19"/>
  <c r="G3232" i="19"/>
  <c r="H3232" i="19"/>
  <c r="I3232" i="19"/>
  <c r="J3232" i="19"/>
  <c r="L3232" i="19"/>
  <c r="M3232" i="19"/>
  <c r="N3232" i="19"/>
  <c r="O3232" i="19"/>
  <c r="X3232" i="19"/>
  <c r="G3233" i="19"/>
  <c r="H3233" i="19"/>
  <c r="I3233" i="19"/>
  <c r="J3233" i="19"/>
  <c r="L3233" i="19"/>
  <c r="M3233" i="19"/>
  <c r="N3233" i="19"/>
  <c r="O3233" i="19"/>
  <c r="X3233" i="19"/>
  <c r="G3234" i="19"/>
  <c r="H3234" i="19"/>
  <c r="I3234" i="19"/>
  <c r="J3234" i="19"/>
  <c r="L3234" i="19"/>
  <c r="M3234" i="19"/>
  <c r="N3234" i="19"/>
  <c r="O3234" i="19"/>
  <c r="X3234" i="19"/>
  <c r="G3235" i="19"/>
  <c r="H3235" i="19"/>
  <c r="I3235" i="19"/>
  <c r="J3235" i="19"/>
  <c r="L3235" i="19"/>
  <c r="M3235" i="19"/>
  <c r="N3235" i="19"/>
  <c r="O3235" i="19"/>
  <c r="X3235" i="19"/>
  <c r="G3236" i="19"/>
  <c r="H3236" i="19"/>
  <c r="I3236" i="19"/>
  <c r="J3236" i="19"/>
  <c r="L3236" i="19"/>
  <c r="M3236" i="19"/>
  <c r="N3236" i="19"/>
  <c r="O3236" i="19"/>
  <c r="X3236" i="19"/>
  <c r="G3237" i="19"/>
  <c r="H3237" i="19"/>
  <c r="I3237" i="19"/>
  <c r="J3237" i="19"/>
  <c r="L3237" i="19"/>
  <c r="M3237" i="19"/>
  <c r="N3237" i="19"/>
  <c r="O3237" i="19"/>
  <c r="X3237" i="19"/>
  <c r="G3238" i="19"/>
  <c r="H3238" i="19"/>
  <c r="I3238" i="19"/>
  <c r="J3238" i="19"/>
  <c r="L3238" i="19"/>
  <c r="M3238" i="19"/>
  <c r="N3238" i="19"/>
  <c r="O3238" i="19"/>
  <c r="X3238" i="19"/>
  <c r="G3239" i="19"/>
  <c r="H3239" i="19"/>
  <c r="I3239" i="19"/>
  <c r="J3239" i="19"/>
  <c r="L3239" i="19"/>
  <c r="M3239" i="19"/>
  <c r="N3239" i="19"/>
  <c r="O3239" i="19"/>
  <c r="X3239" i="19"/>
  <c r="G3240" i="19"/>
  <c r="H3240" i="19"/>
  <c r="I3240" i="19"/>
  <c r="J3240" i="19"/>
  <c r="L3240" i="19"/>
  <c r="M3240" i="19"/>
  <c r="N3240" i="19"/>
  <c r="O3240" i="19"/>
  <c r="X3240" i="19"/>
  <c r="G3241" i="19"/>
  <c r="H3241" i="19"/>
  <c r="I3241" i="19"/>
  <c r="J3241" i="19"/>
  <c r="L3241" i="19"/>
  <c r="M3241" i="19"/>
  <c r="N3241" i="19"/>
  <c r="O3241" i="19"/>
  <c r="X3241" i="19"/>
  <c r="G3242" i="19"/>
  <c r="H3242" i="19"/>
  <c r="I3242" i="19"/>
  <c r="J3242" i="19"/>
  <c r="L3242" i="19"/>
  <c r="M3242" i="19"/>
  <c r="N3242" i="19"/>
  <c r="O3242" i="19"/>
  <c r="X3242" i="19"/>
  <c r="G3243" i="19"/>
  <c r="H3243" i="19"/>
  <c r="I3243" i="19"/>
  <c r="J3243" i="19"/>
  <c r="L3243" i="19"/>
  <c r="M3243" i="19"/>
  <c r="N3243" i="19"/>
  <c r="O3243" i="19"/>
  <c r="X3243" i="19"/>
  <c r="G3244" i="19"/>
  <c r="H3244" i="19"/>
  <c r="I3244" i="19"/>
  <c r="J3244" i="19"/>
  <c r="L3244" i="19"/>
  <c r="M3244" i="19"/>
  <c r="N3244" i="19"/>
  <c r="O3244" i="19"/>
  <c r="X3244" i="19"/>
  <c r="G3245" i="19"/>
  <c r="H3245" i="19"/>
  <c r="I3245" i="19"/>
  <c r="J3245" i="19"/>
  <c r="L3245" i="19"/>
  <c r="M3245" i="19"/>
  <c r="N3245" i="19"/>
  <c r="O3245" i="19"/>
  <c r="X3245" i="19"/>
  <c r="G3246" i="19"/>
  <c r="H3246" i="19"/>
  <c r="I3246" i="19"/>
  <c r="J3246" i="19"/>
  <c r="L3246" i="19"/>
  <c r="M3246" i="19"/>
  <c r="N3246" i="19"/>
  <c r="O3246" i="19"/>
  <c r="X3246" i="19"/>
  <c r="G3247" i="19"/>
  <c r="H3247" i="19"/>
  <c r="I3247" i="19"/>
  <c r="J3247" i="19"/>
  <c r="L3247" i="19"/>
  <c r="M3247" i="19"/>
  <c r="N3247" i="19"/>
  <c r="O3247" i="19"/>
  <c r="X3247" i="19"/>
  <c r="G3248" i="19"/>
  <c r="H3248" i="19"/>
  <c r="I3248" i="19"/>
  <c r="J3248" i="19"/>
  <c r="L3248" i="19"/>
  <c r="M3248" i="19"/>
  <c r="N3248" i="19"/>
  <c r="O3248" i="19"/>
  <c r="X3248" i="19"/>
  <c r="G3249" i="19"/>
  <c r="H3249" i="19"/>
  <c r="I3249" i="19"/>
  <c r="J3249" i="19"/>
  <c r="L3249" i="19"/>
  <c r="M3249" i="19"/>
  <c r="N3249" i="19"/>
  <c r="O3249" i="19"/>
  <c r="X3249" i="19"/>
  <c r="G3250" i="19"/>
  <c r="H3250" i="19"/>
  <c r="I3250" i="19"/>
  <c r="J3250" i="19"/>
  <c r="L3250" i="19"/>
  <c r="M3250" i="19"/>
  <c r="N3250" i="19"/>
  <c r="O3250" i="19"/>
  <c r="X3250" i="19"/>
  <c r="G3251" i="19"/>
  <c r="H3251" i="19"/>
  <c r="I3251" i="19"/>
  <c r="J3251" i="19"/>
  <c r="L3251" i="19"/>
  <c r="M3251" i="19"/>
  <c r="N3251" i="19"/>
  <c r="O3251" i="19"/>
  <c r="X3251" i="19"/>
  <c r="G3252" i="19"/>
  <c r="H3252" i="19"/>
  <c r="I3252" i="19"/>
  <c r="J3252" i="19"/>
  <c r="L3252" i="19"/>
  <c r="M3252" i="19"/>
  <c r="N3252" i="19"/>
  <c r="O3252" i="19"/>
  <c r="X3252" i="19"/>
  <c r="G3253" i="19"/>
  <c r="H3253" i="19"/>
  <c r="I3253" i="19"/>
  <c r="J3253" i="19"/>
  <c r="L3253" i="19"/>
  <c r="M3253" i="19"/>
  <c r="N3253" i="19"/>
  <c r="O3253" i="19"/>
  <c r="X3253" i="19"/>
  <c r="G3254" i="19"/>
  <c r="H3254" i="19"/>
  <c r="I3254" i="19"/>
  <c r="J3254" i="19"/>
  <c r="L3254" i="19"/>
  <c r="M3254" i="19"/>
  <c r="N3254" i="19"/>
  <c r="O3254" i="19"/>
  <c r="X3254" i="19"/>
  <c r="G3255" i="19"/>
  <c r="H3255" i="19"/>
  <c r="I3255" i="19"/>
  <c r="J3255" i="19"/>
  <c r="L3255" i="19"/>
  <c r="M3255" i="19"/>
  <c r="N3255" i="19"/>
  <c r="O3255" i="19"/>
  <c r="X3255" i="19"/>
  <c r="G3256" i="19"/>
  <c r="H3256" i="19"/>
  <c r="I3256" i="19"/>
  <c r="J3256" i="19"/>
  <c r="L3256" i="19"/>
  <c r="M3256" i="19"/>
  <c r="N3256" i="19"/>
  <c r="O3256" i="19"/>
  <c r="X3256" i="19"/>
  <c r="G3257" i="19"/>
  <c r="H3257" i="19"/>
  <c r="I3257" i="19"/>
  <c r="J3257" i="19"/>
  <c r="L3257" i="19"/>
  <c r="M3257" i="19"/>
  <c r="N3257" i="19"/>
  <c r="O3257" i="19"/>
  <c r="X3257" i="19"/>
  <c r="G3258" i="19"/>
  <c r="H3258" i="19"/>
  <c r="I3258" i="19"/>
  <c r="J3258" i="19"/>
  <c r="L3258" i="19"/>
  <c r="M3258" i="19"/>
  <c r="N3258" i="19"/>
  <c r="O3258" i="19"/>
  <c r="X3258" i="19"/>
  <c r="G3259" i="19"/>
  <c r="H3259" i="19"/>
  <c r="I3259" i="19"/>
  <c r="J3259" i="19"/>
  <c r="L3259" i="19"/>
  <c r="M3259" i="19"/>
  <c r="N3259" i="19"/>
  <c r="O3259" i="19"/>
  <c r="X3259" i="19"/>
  <c r="G3260" i="19"/>
  <c r="H3260" i="19"/>
  <c r="I3260" i="19"/>
  <c r="J3260" i="19"/>
  <c r="L3260" i="19"/>
  <c r="M3260" i="19"/>
  <c r="N3260" i="19"/>
  <c r="O3260" i="19"/>
  <c r="X3260" i="19"/>
  <c r="G3261" i="19"/>
  <c r="H3261" i="19"/>
  <c r="I3261" i="19"/>
  <c r="J3261" i="19"/>
  <c r="L3261" i="19"/>
  <c r="M3261" i="19"/>
  <c r="N3261" i="19"/>
  <c r="O3261" i="19"/>
  <c r="X3261" i="19"/>
  <c r="G3262" i="19"/>
  <c r="H3262" i="19"/>
  <c r="I3262" i="19"/>
  <c r="J3262" i="19"/>
  <c r="L3262" i="19"/>
  <c r="M3262" i="19"/>
  <c r="N3262" i="19"/>
  <c r="O3262" i="19"/>
  <c r="X3262" i="19"/>
  <c r="G3263" i="19"/>
  <c r="H3263" i="19"/>
  <c r="I3263" i="19"/>
  <c r="J3263" i="19"/>
  <c r="L3263" i="19"/>
  <c r="M3263" i="19"/>
  <c r="N3263" i="19"/>
  <c r="O3263" i="19"/>
  <c r="X3263" i="19"/>
  <c r="G3264" i="19"/>
  <c r="H3264" i="19"/>
  <c r="I3264" i="19"/>
  <c r="J3264" i="19"/>
  <c r="L3264" i="19"/>
  <c r="M3264" i="19"/>
  <c r="N3264" i="19"/>
  <c r="O3264" i="19"/>
  <c r="X3264" i="19"/>
  <c r="G3265" i="19"/>
  <c r="H3265" i="19"/>
  <c r="I3265" i="19"/>
  <c r="J3265" i="19"/>
  <c r="L3265" i="19"/>
  <c r="M3265" i="19"/>
  <c r="N3265" i="19"/>
  <c r="O3265" i="19"/>
  <c r="X3265" i="19"/>
  <c r="G3266" i="19"/>
  <c r="H3266" i="19"/>
  <c r="I3266" i="19"/>
  <c r="J3266" i="19"/>
  <c r="L3266" i="19"/>
  <c r="M3266" i="19"/>
  <c r="N3266" i="19"/>
  <c r="O3266" i="19"/>
  <c r="X3266" i="19"/>
  <c r="G3267" i="19"/>
  <c r="H3267" i="19"/>
  <c r="I3267" i="19"/>
  <c r="J3267" i="19"/>
  <c r="L3267" i="19"/>
  <c r="M3267" i="19"/>
  <c r="N3267" i="19"/>
  <c r="O3267" i="19"/>
  <c r="X3267" i="19"/>
  <c r="G3268" i="19"/>
  <c r="H3268" i="19"/>
  <c r="I3268" i="19"/>
  <c r="J3268" i="19"/>
  <c r="L3268" i="19"/>
  <c r="M3268" i="19"/>
  <c r="N3268" i="19"/>
  <c r="O3268" i="19"/>
  <c r="X3268" i="19"/>
  <c r="G3269" i="19"/>
  <c r="H3269" i="19"/>
  <c r="I3269" i="19"/>
  <c r="J3269" i="19"/>
  <c r="L3269" i="19"/>
  <c r="M3269" i="19"/>
  <c r="N3269" i="19"/>
  <c r="O3269" i="19"/>
  <c r="X3269" i="19"/>
  <c r="G3270" i="19"/>
  <c r="H3270" i="19"/>
  <c r="I3270" i="19"/>
  <c r="J3270" i="19"/>
  <c r="L3270" i="19"/>
  <c r="M3270" i="19"/>
  <c r="N3270" i="19"/>
  <c r="O3270" i="19"/>
  <c r="X3270" i="19"/>
  <c r="G3271" i="19"/>
  <c r="H3271" i="19"/>
  <c r="I3271" i="19"/>
  <c r="J3271" i="19"/>
  <c r="L3271" i="19"/>
  <c r="M3271" i="19"/>
  <c r="N3271" i="19"/>
  <c r="O3271" i="19"/>
  <c r="X3271" i="19"/>
  <c r="G3272" i="19"/>
  <c r="H3272" i="19"/>
  <c r="I3272" i="19"/>
  <c r="J3272" i="19"/>
  <c r="L3272" i="19"/>
  <c r="M3272" i="19"/>
  <c r="N3272" i="19"/>
  <c r="O3272" i="19"/>
  <c r="X3272" i="19"/>
  <c r="G3273" i="19"/>
  <c r="H3273" i="19"/>
  <c r="I3273" i="19"/>
  <c r="J3273" i="19"/>
  <c r="L3273" i="19"/>
  <c r="M3273" i="19"/>
  <c r="N3273" i="19"/>
  <c r="O3273" i="19"/>
  <c r="X3273" i="19"/>
  <c r="G3274" i="19"/>
  <c r="H3274" i="19"/>
  <c r="I3274" i="19"/>
  <c r="J3274" i="19"/>
  <c r="L3274" i="19"/>
  <c r="M3274" i="19"/>
  <c r="N3274" i="19"/>
  <c r="O3274" i="19"/>
  <c r="X3274" i="19"/>
  <c r="G3275" i="19"/>
  <c r="H3275" i="19"/>
  <c r="I3275" i="19"/>
  <c r="J3275" i="19"/>
  <c r="L3275" i="19"/>
  <c r="M3275" i="19"/>
  <c r="N3275" i="19"/>
  <c r="O3275" i="19"/>
  <c r="X3275" i="19"/>
  <c r="G3276" i="19"/>
  <c r="H3276" i="19"/>
  <c r="I3276" i="19"/>
  <c r="J3276" i="19"/>
  <c r="L3276" i="19"/>
  <c r="M3276" i="19"/>
  <c r="N3276" i="19"/>
  <c r="O3276" i="19"/>
  <c r="X3276" i="19"/>
  <c r="G3277" i="19"/>
  <c r="H3277" i="19"/>
  <c r="I3277" i="19"/>
  <c r="J3277" i="19"/>
  <c r="L3277" i="19"/>
  <c r="M3277" i="19"/>
  <c r="N3277" i="19"/>
  <c r="O3277" i="19"/>
  <c r="X3277" i="19"/>
  <c r="G3278" i="19"/>
  <c r="H3278" i="19"/>
  <c r="I3278" i="19"/>
  <c r="J3278" i="19"/>
  <c r="L3278" i="19"/>
  <c r="M3278" i="19"/>
  <c r="N3278" i="19"/>
  <c r="O3278" i="19"/>
  <c r="X3278" i="19"/>
  <c r="G3279" i="19"/>
  <c r="H3279" i="19"/>
  <c r="I3279" i="19"/>
  <c r="J3279" i="19"/>
  <c r="L3279" i="19"/>
  <c r="M3279" i="19"/>
  <c r="N3279" i="19"/>
  <c r="O3279" i="19"/>
  <c r="X3279" i="19"/>
  <c r="G3280" i="19"/>
  <c r="H3280" i="19"/>
  <c r="I3280" i="19"/>
  <c r="J3280" i="19"/>
  <c r="L3280" i="19"/>
  <c r="M3280" i="19"/>
  <c r="N3280" i="19"/>
  <c r="O3280" i="19"/>
  <c r="X3280" i="19"/>
  <c r="G3281" i="19"/>
  <c r="H3281" i="19"/>
  <c r="I3281" i="19"/>
  <c r="J3281" i="19"/>
  <c r="L3281" i="19"/>
  <c r="M3281" i="19"/>
  <c r="N3281" i="19"/>
  <c r="O3281" i="19"/>
  <c r="X3281" i="19"/>
  <c r="G3282" i="19"/>
  <c r="H3282" i="19"/>
  <c r="I3282" i="19"/>
  <c r="J3282" i="19"/>
  <c r="L3282" i="19"/>
  <c r="M3282" i="19"/>
  <c r="N3282" i="19"/>
  <c r="O3282" i="19"/>
  <c r="X3282" i="19"/>
  <c r="G3283" i="19"/>
  <c r="H3283" i="19"/>
  <c r="I3283" i="19"/>
  <c r="J3283" i="19"/>
  <c r="L3283" i="19"/>
  <c r="M3283" i="19"/>
  <c r="N3283" i="19"/>
  <c r="O3283" i="19"/>
  <c r="X3283" i="19"/>
  <c r="G3284" i="19"/>
  <c r="H3284" i="19"/>
  <c r="I3284" i="19"/>
  <c r="J3284" i="19"/>
  <c r="L3284" i="19"/>
  <c r="M3284" i="19"/>
  <c r="N3284" i="19"/>
  <c r="O3284" i="19"/>
  <c r="X3284" i="19"/>
  <c r="G3285" i="19"/>
  <c r="H3285" i="19"/>
  <c r="I3285" i="19"/>
  <c r="J3285" i="19"/>
  <c r="L3285" i="19"/>
  <c r="M3285" i="19"/>
  <c r="N3285" i="19"/>
  <c r="O3285" i="19"/>
  <c r="X3285" i="19"/>
  <c r="G3286" i="19"/>
  <c r="H3286" i="19"/>
  <c r="I3286" i="19"/>
  <c r="J3286" i="19"/>
  <c r="L3286" i="19"/>
  <c r="M3286" i="19"/>
  <c r="N3286" i="19"/>
  <c r="O3286" i="19"/>
  <c r="X3286" i="19"/>
  <c r="G3287" i="19"/>
  <c r="H3287" i="19"/>
  <c r="I3287" i="19"/>
  <c r="J3287" i="19"/>
  <c r="L3287" i="19"/>
  <c r="M3287" i="19"/>
  <c r="N3287" i="19"/>
  <c r="O3287" i="19"/>
  <c r="X3287" i="19"/>
  <c r="G3288" i="19"/>
  <c r="H3288" i="19"/>
  <c r="I3288" i="19"/>
  <c r="J3288" i="19"/>
  <c r="L3288" i="19"/>
  <c r="M3288" i="19"/>
  <c r="N3288" i="19"/>
  <c r="O3288" i="19"/>
  <c r="X3288" i="19"/>
  <c r="G3289" i="19"/>
  <c r="H3289" i="19"/>
  <c r="I3289" i="19"/>
  <c r="J3289" i="19"/>
  <c r="L3289" i="19"/>
  <c r="M3289" i="19"/>
  <c r="N3289" i="19"/>
  <c r="O3289" i="19"/>
  <c r="X3289" i="19"/>
  <c r="G3290" i="19"/>
  <c r="H3290" i="19"/>
  <c r="I3290" i="19"/>
  <c r="J3290" i="19"/>
  <c r="L3290" i="19"/>
  <c r="M3290" i="19"/>
  <c r="N3290" i="19"/>
  <c r="O3290" i="19"/>
  <c r="X3290" i="19"/>
  <c r="G3291" i="19"/>
  <c r="H3291" i="19"/>
  <c r="I3291" i="19"/>
  <c r="J3291" i="19"/>
  <c r="L3291" i="19"/>
  <c r="M3291" i="19"/>
  <c r="N3291" i="19"/>
  <c r="O3291" i="19"/>
  <c r="X3291" i="19"/>
  <c r="G3292" i="19"/>
  <c r="H3292" i="19"/>
  <c r="I3292" i="19"/>
  <c r="J3292" i="19"/>
  <c r="L3292" i="19"/>
  <c r="M3292" i="19"/>
  <c r="N3292" i="19"/>
  <c r="O3292" i="19"/>
  <c r="X3292" i="19"/>
  <c r="G3293" i="19"/>
  <c r="H3293" i="19"/>
  <c r="I3293" i="19"/>
  <c r="J3293" i="19"/>
  <c r="L3293" i="19"/>
  <c r="M3293" i="19"/>
  <c r="N3293" i="19"/>
  <c r="O3293" i="19"/>
  <c r="X3293" i="19"/>
  <c r="G3294" i="19"/>
  <c r="H3294" i="19"/>
  <c r="I3294" i="19"/>
  <c r="J3294" i="19"/>
  <c r="L3294" i="19"/>
  <c r="M3294" i="19"/>
  <c r="N3294" i="19"/>
  <c r="O3294" i="19"/>
  <c r="X3294" i="19"/>
  <c r="G3295" i="19"/>
  <c r="H3295" i="19"/>
  <c r="I3295" i="19"/>
  <c r="J3295" i="19"/>
  <c r="L3295" i="19"/>
  <c r="M3295" i="19"/>
  <c r="N3295" i="19"/>
  <c r="O3295" i="19"/>
  <c r="X3295" i="19"/>
  <c r="G3296" i="19"/>
  <c r="H3296" i="19"/>
  <c r="I3296" i="19"/>
  <c r="J3296" i="19"/>
  <c r="L3296" i="19"/>
  <c r="M3296" i="19"/>
  <c r="N3296" i="19"/>
  <c r="O3296" i="19"/>
  <c r="X3296" i="19"/>
  <c r="G3297" i="19"/>
  <c r="H3297" i="19"/>
  <c r="I3297" i="19"/>
  <c r="J3297" i="19"/>
  <c r="L3297" i="19"/>
  <c r="M3297" i="19"/>
  <c r="N3297" i="19"/>
  <c r="O3297" i="19"/>
  <c r="X3297" i="19"/>
  <c r="G3298" i="19"/>
  <c r="H3298" i="19"/>
  <c r="I3298" i="19"/>
  <c r="J3298" i="19"/>
  <c r="L3298" i="19"/>
  <c r="M3298" i="19"/>
  <c r="N3298" i="19"/>
  <c r="O3298" i="19"/>
  <c r="X3298" i="19"/>
  <c r="G3299" i="19"/>
  <c r="H3299" i="19"/>
  <c r="I3299" i="19"/>
  <c r="J3299" i="19"/>
  <c r="L3299" i="19"/>
  <c r="M3299" i="19"/>
  <c r="N3299" i="19"/>
  <c r="O3299" i="19"/>
  <c r="X3299" i="19"/>
  <c r="G3300" i="19"/>
  <c r="H3300" i="19"/>
  <c r="I3300" i="19"/>
  <c r="J3300" i="19"/>
  <c r="L3300" i="19"/>
  <c r="M3300" i="19"/>
  <c r="N3300" i="19"/>
  <c r="O3300" i="19"/>
  <c r="X3300" i="19"/>
  <c r="G3301" i="19"/>
  <c r="H3301" i="19"/>
  <c r="I3301" i="19"/>
  <c r="J3301" i="19"/>
  <c r="L3301" i="19"/>
  <c r="M3301" i="19"/>
  <c r="N3301" i="19"/>
  <c r="O3301" i="19"/>
  <c r="X3301" i="19"/>
  <c r="G3302" i="19"/>
  <c r="H3302" i="19"/>
  <c r="I3302" i="19"/>
  <c r="J3302" i="19"/>
  <c r="L3302" i="19"/>
  <c r="M3302" i="19"/>
  <c r="N3302" i="19"/>
  <c r="O3302" i="19"/>
  <c r="X3302" i="19"/>
  <c r="G3303" i="19"/>
  <c r="H3303" i="19"/>
  <c r="I3303" i="19"/>
  <c r="J3303" i="19"/>
  <c r="L3303" i="19"/>
  <c r="M3303" i="19"/>
  <c r="N3303" i="19"/>
  <c r="O3303" i="19"/>
  <c r="X3303" i="19"/>
  <c r="G3304" i="19"/>
  <c r="H3304" i="19"/>
  <c r="I3304" i="19"/>
  <c r="J3304" i="19"/>
  <c r="L3304" i="19"/>
  <c r="M3304" i="19"/>
  <c r="N3304" i="19"/>
  <c r="O3304" i="19"/>
  <c r="X3304" i="19"/>
  <c r="G3305" i="19"/>
  <c r="H3305" i="19"/>
  <c r="I3305" i="19"/>
  <c r="J3305" i="19"/>
  <c r="L3305" i="19"/>
  <c r="M3305" i="19"/>
  <c r="N3305" i="19"/>
  <c r="O3305" i="19"/>
  <c r="X3305" i="19"/>
  <c r="G3306" i="19"/>
  <c r="H3306" i="19"/>
  <c r="I3306" i="19"/>
  <c r="J3306" i="19"/>
  <c r="L3306" i="19"/>
  <c r="M3306" i="19"/>
  <c r="N3306" i="19"/>
  <c r="O3306" i="19"/>
  <c r="X3306" i="19"/>
  <c r="G3307" i="19"/>
  <c r="H3307" i="19"/>
  <c r="I3307" i="19"/>
  <c r="J3307" i="19"/>
  <c r="L3307" i="19"/>
  <c r="M3307" i="19"/>
  <c r="N3307" i="19"/>
  <c r="O3307" i="19"/>
  <c r="X3307" i="19"/>
  <c r="G3308" i="19"/>
  <c r="H3308" i="19"/>
  <c r="I3308" i="19"/>
  <c r="J3308" i="19"/>
  <c r="L3308" i="19"/>
  <c r="M3308" i="19"/>
  <c r="N3308" i="19"/>
  <c r="O3308" i="19"/>
  <c r="X3308" i="19"/>
  <c r="G3309" i="19"/>
  <c r="H3309" i="19"/>
  <c r="I3309" i="19"/>
  <c r="J3309" i="19"/>
  <c r="L3309" i="19"/>
  <c r="M3309" i="19"/>
  <c r="N3309" i="19"/>
  <c r="O3309" i="19"/>
  <c r="X3309" i="19"/>
  <c r="G3310" i="19"/>
  <c r="H3310" i="19"/>
  <c r="I3310" i="19"/>
  <c r="J3310" i="19"/>
  <c r="L3310" i="19"/>
  <c r="M3310" i="19"/>
  <c r="N3310" i="19"/>
  <c r="O3310" i="19"/>
  <c r="X3310" i="19"/>
  <c r="G3311" i="19"/>
  <c r="H3311" i="19"/>
  <c r="I3311" i="19"/>
  <c r="J3311" i="19"/>
  <c r="L3311" i="19"/>
  <c r="M3311" i="19"/>
  <c r="N3311" i="19"/>
  <c r="O3311" i="19"/>
  <c r="X3311" i="19"/>
  <c r="G3312" i="19"/>
  <c r="H3312" i="19"/>
  <c r="I3312" i="19"/>
  <c r="J3312" i="19"/>
  <c r="L3312" i="19"/>
  <c r="M3312" i="19"/>
  <c r="N3312" i="19"/>
  <c r="O3312" i="19"/>
  <c r="X3312" i="19"/>
  <c r="G3313" i="19"/>
  <c r="H3313" i="19"/>
  <c r="I3313" i="19"/>
  <c r="J3313" i="19"/>
  <c r="L3313" i="19"/>
  <c r="M3313" i="19"/>
  <c r="N3313" i="19"/>
  <c r="O3313" i="19"/>
  <c r="X3313" i="19"/>
  <c r="G3314" i="19"/>
  <c r="H3314" i="19"/>
  <c r="I3314" i="19"/>
  <c r="J3314" i="19"/>
  <c r="L3314" i="19"/>
  <c r="M3314" i="19"/>
  <c r="N3314" i="19"/>
  <c r="O3314" i="19"/>
  <c r="X3314" i="19"/>
  <c r="G3315" i="19"/>
  <c r="H3315" i="19"/>
  <c r="I3315" i="19"/>
  <c r="J3315" i="19"/>
  <c r="L3315" i="19"/>
  <c r="M3315" i="19"/>
  <c r="N3315" i="19"/>
  <c r="O3315" i="19"/>
  <c r="X3315" i="19"/>
  <c r="G3316" i="19"/>
  <c r="H3316" i="19"/>
  <c r="I3316" i="19"/>
  <c r="J3316" i="19"/>
  <c r="L3316" i="19"/>
  <c r="M3316" i="19"/>
  <c r="N3316" i="19"/>
  <c r="O3316" i="19"/>
  <c r="X3316" i="19"/>
  <c r="G3317" i="19"/>
  <c r="H3317" i="19"/>
  <c r="I3317" i="19"/>
  <c r="J3317" i="19"/>
  <c r="L3317" i="19"/>
  <c r="M3317" i="19"/>
  <c r="N3317" i="19"/>
  <c r="O3317" i="19"/>
  <c r="X3317" i="19"/>
  <c r="G3318" i="19"/>
  <c r="H3318" i="19"/>
  <c r="I3318" i="19"/>
  <c r="J3318" i="19"/>
  <c r="L3318" i="19"/>
  <c r="M3318" i="19"/>
  <c r="N3318" i="19"/>
  <c r="O3318" i="19"/>
  <c r="X3318" i="19"/>
  <c r="G3319" i="19"/>
  <c r="H3319" i="19"/>
  <c r="I3319" i="19"/>
  <c r="J3319" i="19"/>
  <c r="L3319" i="19"/>
  <c r="M3319" i="19"/>
  <c r="N3319" i="19"/>
  <c r="O3319" i="19"/>
  <c r="X3319" i="19"/>
  <c r="G3320" i="19"/>
  <c r="H3320" i="19"/>
  <c r="I3320" i="19"/>
  <c r="J3320" i="19"/>
  <c r="L3320" i="19"/>
  <c r="M3320" i="19"/>
  <c r="N3320" i="19"/>
  <c r="O3320" i="19"/>
  <c r="X3320" i="19"/>
  <c r="G3321" i="19"/>
  <c r="H3321" i="19"/>
  <c r="I3321" i="19"/>
  <c r="J3321" i="19"/>
  <c r="L3321" i="19"/>
  <c r="M3321" i="19"/>
  <c r="N3321" i="19"/>
  <c r="O3321" i="19"/>
  <c r="X3321" i="19"/>
  <c r="G3322" i="19"/>
  <c r="H3322" i="19"/>
  <c r="I3322" i="19"/>
  <c r="J3322" i="19"/>
  <c r="L3322" i="19"/>
  <c r="M3322" i="19"/>
  <c r="N3322" i="19"/>
  <c r="O3322" i="19"/>
  <c r="X3322" i="19"/>
  <c r="G3323" i="19"/>
  <c r="H3323" i="19"/>
  <c r="I3323" i="19"/>
  <c r="J3323" i="19"/>
  <c r="L3323" i="19"/>
  <c r="M3323" i="19"/>
  <c r="N3323" i="19"/>
  <c r="O3323" i="19"/>
  <c r="X3323" i="19"/>
  <c r="G3324" i="19"/>
  <c r="H3324" i="19"/>
  <c r="I3324" i="19"/>
  <c r="J3324" i="19"/>
  <c r="L3324" i="19"/>
  <c r="M3324" i="19"/>
  <c r="N3324" i="19"/>
  <c r="O3324" i="19"/>
  <c r="X3324" i="19"/>
  <c r="G3325" i="19"/>
  <c r="H3325" i="19"/>
  <c r="I3325" i="19"/>
  <c r="J3325" i="19"/>
  <c r="L3325" i="19"/>
  <c r="M3325" i="19"/>
  <c r="N3325" i="19"/>
  <c r="O3325" i="19"/>
  <c r="X3325" i="19"/>
  <c r="G3326" i="19"/>
  <c r="H3326" i="19"/>
  <c r="I3326" i="19"/>
  <c r="J3326" i="19"/>
  <c r="L3326" i="19"/>
  <c r="M3326" i="19"/>
  <c r="N3326" i="19"/>
  <c r="O3326" i="19"/>
  <c r="X3326" i="19"/>
  <c r="G3327" i="19"/>
  <c r="H3327" i="19"/>
  <c r="I3327" i="19"/>
  <c r="J3327" i="19"/>
  <c r="L3327" i="19"/>
  <c r="M3327" i="19"/>
  <c r="N3327" i="19"/>
  <c r="O3327" i="19"/>
  <c r="X3327" i="19"/>
  <c r="G3328" i="19"/>
  <c r="H3328" i="19"/>
  <c r="I3328" i="19"/>
  <c r="J3328" i="19"/>
  <c r="L3328" i="19"/>
  <c r="M3328" i="19"/>
  <c r="N3328" i="19"/>
  <c r="O3328" i="19"/>
  <c r="X3328" i="19"/>
  <c r="G3329" i="19"/>
  <c r="H3329" i="19"/>
  <c r="I3329" i="19"/>
  <c r="J3329" i="19"/>
  <c r="L3329" i="19"/>
  <c r="M3329" i="19"/>
  <c r="N3329" i="19"/>
  <c r="O3329" i="19"/>
  <c r="X3329" i="19"/>
  <c r="G3330" i="19"/>
  <c r="H3330" i="19"/>
  <c r="I3330" i="19"/>
  <c r="J3330" i="19"/>
  <c r="L3330" i="19"/>
  <c r="M3330" i="19"/>
  <c r="N3330" i="19"/>
  <c r="O3330" i="19"/>
  <c r="X3330" i="19"/>
  <c r="G3331" i="19"/>
  <c r="H3331" i="19"/>
  <c r="I3331" i="19"/>
  <c r="J3331" i="19"/>
  <c r="L3331" i="19"/>
  <c r="M3331" i="19"/>
  <c r="N3331" i="19"/>
  <c r="O3331" i="19"/>
  <c r="X3331" i="19"/>
  <c r="G3332" i="19"/>
  <c r="H3332" i="19"/>
  <c r="I3332" i="19"/>
  <c r="J3332" i="19"/>
  <c r="L3332" i="19"/>
  <c r="M3332" i="19"/>
  <c r="N3332" i="19"/>
  <c r="O3332" i="19"/>
  <c r="X3332" i="19"/>
  <c r="G3333" i="19"/>
  <c r="H3333" i="19"/>
  <c r="I3333" i="19"/>
  <c r="J3333" i="19"/>
  <c r="L3333" i="19"/>
  <c r="M3333" i="19"/>
  <c r="N3333" i="19"/>
  <c r="O3333" i="19"/>
  <c r="X3333" i="19"/>
  <c r="G3334" i="19"/>
  <c r="H3334" i="19"/>
  <c r="I3334" i="19"/>
  <c r="J3334" i="19"/>
  <c r="L3334" i="19"/>
  <c r="M3334" i="19"/>
  <c r="N3334" i="19"/>
  <c r="O3334" i="19"/>
  <c r="X3334" i="19"/>
  <c r="G3335" i="19"/>
  <c r="H3335" i="19"/>
  <c r="I3335" i="19"/>
  <c r="J3335" i="19"/>
  <c r="L3335" i="19"/>
  <c r="M3335" i="19"/>
  <c r="N3335" i="19"/>
  <c r="O3335" i="19"/>
  <c r="X3335" i="19"/>
  <c r="G3336" i="19"/>
  <c r="H3336" i="19"/>
  <c r="I3336" i="19"/>
  <c r="J3336" i="19"/>
  <c r="L3336" i="19"/>
  <c r="M3336" i="19"/>
  <c r="N3336" i="19"/>
  <c r="O3336" i="19"/>
  <c r="X3336" i="19"/>
  <c r="G3337" i="19"/>
  <c r="H3337" i="19"/>
  <c r="I3337" i="19"/>
  <c r="J3337" i="19"/>
  <c r="L3337" i="19"/>
  <c r="M3337" i="19"/>
  <c r="N3337" i="19"/>
  <c r="O3337" i="19"/>
  <c r="X3337" i="19"/>
  <c r="G3338" i="19"/>
  <c r="H3338" i="19"/>
  <c r="I3338" i="19"/>
  <c r="J3338" i="19"/>
  <c r="L3338" i="19"/>
  <c r="M3338" i="19"/>
  <c r="N3338" i="19"/>
  <c r="O3338" i="19"/>
  <c r="X3338" i="19"/>
  <c r="G3339" i="19"/>
  <c r="H3339" i="19"/>
  <c r="I3339" i="19"/>
  <c r="J3339" i="19"/>
  <c r="L3339" i="19"/>
  <c r="M3339" i="19"/>
  <c r="N3339" i="19"/>
  <c r="O3339" i="19"/>
  <c r="X3339" i="19"/>
  <c r="G3340" i="19"/>
  <c r="H3340" i="19"/>
  <c r="I3340" i="19"/>
  <c r="J3340" i="19"/>
  <c r="L3340" i="19"/>
  <c r="M3340" i="19"/>
  <c r="N3340" i="19"/>
  <c r="O3340" i="19"/>
  <c r="X3340" i="19"/>
  <c r="G3341" i="19"/>
  <c r="H3341" i="19"/>
  <c r="I3341" i="19"/>
  <c r="J3341" i="19"/>
  <c r="L3341" i="19"/>
  <c r="M3341" i="19"/>
  <c r="N3341" i="19"/>
  <c r="O3341" i="19"/>
  <c r="X3341" i="19"/>
  <c r="G3342" i="19"/>
  <c r="H3342" i="19"/>
  <c r="I3342" i="19"/>
  <c r="J3342" i="19"/>
  <c r="L3342" i="19"/>
  <c r="M3342" i="19"/>
  <c r="N3342" i="19"/>
  <c r="O3342" i="19"/>
  <c r="X3342" i="19"/>
  <c r="G3343" i="19"/>
  <c r="H3343" i="19"/>
  <c r="I3343" i="19"/>
  <c r="J3343" i="19"/>
  <c r="L3343" i="19"/>
  <c r="M3343" i="19"/>
  <c r="N3343" i="19"/>
  <c r="O3343" i="19"/>
  <c r="X3343" i="19"/>
  <c r="G3344" i="19"/>
  <c r="H3344" i="19"/>
  <c r="I3344" i="19"/>
  <c r="J3344" i="19"/>
  <c r="L3344" i="19"/>
  <c r="M3344" i="19"/>
  <c r="N3344" i="19"/>
  <c r="O3344" i="19"/>
  <c r="X3344" i="19"/>
  <c r="G3345" i="19"/>
  <c r="H3345" i="19"/>
  <c r="I3345" i="19"/>
  <c r="J3345" i="19"/>
  <c r="L3345" i="19"/>
  <c r="M3345" i="19"/>
  <c r="N3345" i="19"/>
  <c r="O3345" i="19"/>
  <c r="X3345" i="19"/>
  <c r="G3346" i="19"/>
  <c r="H3346" i="19"/>
  <c r="I3346" i="19"/>
  <c r="J3346" i="19"/>
  <c r="L3346" i="19"/>
  <c r="M3346" i="19"/>
  <c r="N3346" i="19"/>
  <c r="O3346" i="19"/>
  <c r="X3346" i="19"/>
  <c r="G3347" i="19"/>
  <c r="H3347" i="19"/>
  <c r="I3347" i="19"/>
  <c r="J3347" i="19"/>
  <c r="L3347" i="19"/>
  <c r="M3347" i="19"/>
  <c r="N3347" i="19"/>
  <c r="O3347" i="19"/>
  <c r="X3347" i="19"/>
  <c r="G3348" i="19"/>
  <c r="H3348" i="19"/>
  <c r="I3348" i="19"/>
  <c r="J3348" i="19"/>
  <c r="L3348" i="19"/>
  <c r="M3348" i="19"/>
  <c r="N3348" i="19"/>
  <c r="O3348" i="19"/>
  <c r="X3348" i="19"/>
  <c r="G3349" i="19"/>
  <c r="H3349" i="19"/>
  <c r="I3349" i="19"/>
  <c r="J3349" i="19"/>
  <c r="L3349" i="19"/>
  <c r="M3349" i="19"/>
  <c r="N3349" i="19"/>
  <c r="O3349" i="19"/>
  <c r="X3349" i="19"/>
  <c r="G3350" i="19"/>
  <c r="H3350" i="19"/>
  <c r="I3350" i="19"/>
  <c r="J3350" i="19"/>
  <c r="L3350" i="19"/>
  <c r="M3350" i="19"/>
  <c r="N3350" i="19"/>
  <c r="O3350" i="19"/>
  <c r="X3350" i="19"/>
  <c r="G3351" i="19"/>
  <c r="H3351" i="19"/>
  <c r="I3351" i="19"/>
  <c r="J3351" i="19"/>
  <c r="L3351" i="19"/>
  <c r="M3351" i="19"/>
  <c r="N3351" i="19"/>
  <c r="O3351" i="19"/>
  <c r="X3351" i="19"/>
  <c r="G3352" i="19"/>
  <c r="H3352" i="19"/>
  <c r="I3352" i="19"/>
  <c r="J3352" i="19"/>
  <c r="L3352" i="19"/>
  <c r="M3352" i="19"/>
  <c r="N3352" i="19"/>
  <c r="O3352" i="19"/>
  <c r="X3352" i="19"/>
  <c r="G3353" i="19"/>
  <c r="H3353" i="19"/>
  <c r="I3353" i="19"/>
  <c r="J3353" i="19"/>
  <c r="L3353" i="19"/>
  <c r="M3353" i="19"/>
  <c r="N3353" i="19"/>
  <c r="O3353" i="19"/>
  <c r="X3353" i="19"/>
  <c r="G3354" i="19"/>
  <c r="H3354" i="19"/>
  <c r="I3354" i="19"/>
  <c r="J3354" i="19"/>
  <c r="L3354" i="19"/>
  <c r="M3354" i="19"/>
  <c r="N3354" i="19"/>
  <c r="O3354" i="19"/>
  <c r="X3354" i="19"/>
  <c r="G3355" i="19"/>
  <c r="H3355" i="19"/>
  <c r="I3355" i="19"/>
  <c r="J3355" i="19"/>
  <c r="L3355" i="19"/>
  <c r="M3355" i="19"/>
  <c r="N3355" i="19"/>
  <c r="O3355" i="19"/>
  <c r="X3355" i="19"/>
  <c r="G3356" i="19"/>
  <c r="H3356" i="19"/>
  <c r="I3356" i="19"/>
  <c r="J3356" i="19"/>
  <c r="L3356" i="19"/>
  <c r="M3356" i="19"/>
  <c r="N3356" i="19"/>
  <c r="O3356" i="19"/>
  <c r="X3356" i="19"/>
  <c r="G3357" i="19"/>
  <c r="H3357" i="19"/>
  <c r="I3357" i="19"/>
  <c r="J3357" i="19"/>
  <c r="L3357" i="19"/>
  <c r="M3357" i="19"/>
  <c r="N3357" i="19"/>
  <c r="O3357" i="19"/>
  <c r="X3357" i="19"/>
  <c r="G3358" i="19"/>
  <c r="H3358" i="19"/>
  <c r="I3358" i="19"/>
  <c r="J3358" i="19"/>
  <c r="L3358" i="19"/>
  <c r="M3358" i="19"/>
  <c r="N3358" i="19"/>
  <c r="O3358" i="19"/>
  <c r="X3358" i="19"/>
  <c r="G3359" i="19"/>
  <c r="H3359" i="19"/>
  <c r="I3359" i="19"/>
  <c r="J3359" i="19"/>
  <c r="L3359" i="19"/>
  <c r="M3359" i="19"/>
  <c r="N3359" i="19"/>
  <c r="O3359" i="19"/>
  <c r="X3359" i="19"/>
  <c r="G3360" i="19"/>
  <c r="H3360" i="19"/>
  <c r="I3360" i="19"/>
  <c r="J3360" i="19"/>
  <c r="L3360" i="19"/>
  <c r="M3360" i="19"/>
  <c r="N3360" i="19"/>
  <c r="O3360" i="19"/>
  <c r="X3360" i="19"/>
  <c r="G3361" i="19"/>
  <c r="H3361" i="19"/>
  <c r="I3361" i="19"/>
  <c r="J3361" i="19"/>
  <c r="L3361" i="19"/>
  <c r="M3361" i="19"/>
  <c r="N3361" i="19"/>
  <c r="O3361" i="19"/>
  <c r="X3361" i="19"/>
  <c r="G3362" i="19"/>
  <c r="H3362" i="19"/>
  <c r="I3362" i="19"/>
  <c r="J3362" i="19"/>
  <c r="L3362" i="19"/>
  <c r="M3362" i="19"/>
  <c r="N3362" i="19"/>
  <c r="O3362" i="19"/>
  <c r="X3362" i="19"/>
  <c r="G3363" i="19"/>
  <c r="H3363" i="19"/>
  <c r="I3363" i="19"/>
  <c r="J3363" i="19"/>
  <c r="L3363" i="19"/>
  <c r="M3363" i="19"/>
  <c r="N3363" i="19"/>
  <c r="O3363" i="19"/>
  <c r="X3363" i="19"/>
  <c r="G3364" i="19"/>
  <c r="H3364" i="19"/>
  <c r="I3364" i="19"/>
  <c r="J3364" i="19"/>
  <c r="L3364" i="19"/>
  <c r="M3364" i="19"/>
  <c r="N3364" i="19"/>
  <c r="O3364" i="19"/>
  <c r="X3364" i="19"/>
  <c r="G3365" i="19"/>
  <c r="H3365" i="19"/>
  <c r="I3365" i="19"/>
  <c r="J3365" i="19"/>
  <c r="L3365" i="19"/>
  <c r="M3365" i="19"/>
  <c r="N3365" i="19"/>
  <c r="O3365" i="19"/>
  <c r="X3365" i="19"/>
  <c r="G3366" i="19"/>
  <c r="H3366" i="19"/>
  <c r="I3366" i="19"/>
  <c r="J3366" i="19"/>
  <c r="L3366" i="19"/>
  <c r="M3366" i="19"/>
  <c r="N3366" i="19"/>
  <c r="O3366" i="19"/>
  <c r="X3366" i="19"/>
  <c r="G3367" i="19"/>
  <c r="H3367" i="19"/>
  <c r="I3367" i="19"/>
  <c r="J3367" i="19"/>
  <c r="L3367" i="19"/>
  <c r="M3367" i="19"/>
  <c r="N3367" i="19"/>
  <c r="O3367" i="19"/>
  <c r="X3367" i="19"/>
  <c r="G3368" i="19"/>
  <c r="H3368" i="19"/>
  <c r="I3368" i="19"/>
  <c r="J3368" i="19"/>
  <c r="L3368" i="19"/>
  <c r="M3368" i="19"/>
  <c r="N3368" i="19"/>
  <c r="O3368" i="19"/>
  <c r="X3368" i="19"/>
  <c r="G3369" i="19"/>
  <c r="H3369" i="19"/>
  <c r="I3369" i="19"/>
  <c r="J3369" i="19"/>
  <c r="L3369" i="19"/>
  <c r="M3369" i="19"/>
  <c r="N3369" i="19"/>
  <c r="O3369" i="19"/>
  <c r="X3369" i="19"/>
  <c r="G3370" i="19"/>
  <c r="H3370" i="19"/>
  <c r="I3370" i="19"/>
  <c r="J3370" i="19"/>
  <c r="L3370" i="19"/>
  <c r="M3370" i="19"/>
  <c r="N3370" i="19"/>
  <c r="O3370" i="19"/>
  <c r="X3370" i="19"/>
  <c r="G3371" i="19"/>
  <c r="H3371" i="19"/>
  <c r="I3371" i="19"/>
  <c r="J3371" i="19"/>
  <c r="L3371" i="19"/>
  <c r="M3371" i="19"/>
  <c r="N3371" i="19"/>
  <c r="O3371" i="19"/>
  <c r="X3371" i="19"/>
  <c r="G3372" i="19"/>
  <c r="H3372" i="19"/>
  <c r="I3372" i="19"/>
  <c r="J3372" i="19"/>
  <c r="L3372" i="19"/>
  <c r="M3372" i="19"/>
  <c r="N3372" i="19"/>
  <c r="O3372" i="19"/>
  <c r="X3372" i="19"/>
  <c r="G3373" i="19"/>
  <c r="H3373" i="19"/>
  <c r="I3373" i="19"/>
  <c r="J3373" i="19"/>
  <c r="L3373" i="19"/>
  <c r="M3373" i="19"/>
  <c r="N3373" i="19"/>
  <c r="O3373" i="19"/>
  <c r="X3373" i="19"/>
  <c r="G3374" i="19"/>
  <c r="H3374" i="19"/>
  <c r="I3374" i="19"/>
  <c r="J3374" i="19"/>
  <c r="L3374" i="19"/>
  <c r="M3374" i="19"/>
  <c r="N3374" i="19"/>
  <c r="O3374" i="19"/>
  <c r="X3374" i="19"/>
  <c r="G3375" i="19"/>
  <c r="H3375" i="19"/>
  <c r="I3375" i="19"/>
  <c r="J3375" i="19"/>
  <c r="L3375" i="19"/>
  <c r="M3375" i="19"/>
  <c r="N3375" i="19"/>
  <c r="O3375" i="19"/>
  <c r="X3375" i="19"/>
  <c r="G3376" i="19"/>
  <c r="H3376" i="19"/>
  <c r="I3376" i="19"/>
  <c r="J3376" i="19"/>
  <c r="L3376" i="19"/>
  <c r="M3376" i="19"/>
  <c r="N3376" i="19"/>
  <c r="O3376" i="19"/>
  <c r="X3376" i="19"/>
  <c r="G3377" i="19"/>
  <c r="H3377" i="19"/>
  <c r="I3377" i="19"/>
  <c r="J3377" i="19"/>
  <c r="L3377" i="19"/>
  <c r="M3377" i="19"/>
  <c r="N3377" i="19"/>
  <c r="O3377" i="19"/>
  <c r="X3377" i="19"/>
  <c r="G3378" i="19"/>
  <c r="H3378" i="19"/>
  <c r="I3378" i="19"/>
  <c r="J3378" i="19"/>
  <c r="L3378" i="19"/>
  <c r="M3378" i="19"/>
  <c r="N3378" i="19"/>
  <c r="O3378" i="19"/>
  <c r="X3378" i="19"/>
  <c r="G3379" i="19"/>
  <c r="H3379" i="19"/>
  <c r="I3379" i="19"/>
  <c r="J3379" i="19"/>
  <c r="L3379" i="19"/>
  <c r="M3379" i="19"/>
  <c r="N3379" i="19"/>
  <c r="O3379" i="19"/>
  <c r="X3379" i="19"/>
  <c r="G3380" i="19"/>
  <c r="H3380" i="19"/>
  <c r="I3380" i="19"/>
  <c r="J3380" i="19"/>
  <c r="L3380" i="19"/>
  <c r="M3380" i="19"/>
  <c r="N3380" i="19"/>
  <c r="O3380" i="19"/>
  <c r="X3380" i="19"/>
  <c r="G3381" i="19"/>
  <c r="H3381" i="19"/>
  <c r="I3381" i="19"/>
  <c r="J3381" i="19"/>
  <c r="L3381" i="19"/>
  <c r="M3381" i="19"/>
  <c r="N3381" i="19"/>
  <c r="O3381" i="19"/>
  <c r="X3381" i="19"/>
  <c r="G3382" i="19"/>
  <c r="H3382" i="19"/>
  <c r="I3382" i="19"/>
  <c r="J3382" i="19"/>
  <c r="L3382" i="19"/>
  <c r="M3382" i="19"/>
  <c r="N3382" i="19"/>
  <c r="O3382" i="19"/>
  <c r="X3382" i="19"/>
  <c r="G3383" i="19"/>
  <c r="H3383" i="19"/>
  <c r="I3383" i="19"/>
  <c r="J3383" i="19"/>
  <c r="L3383" i="19"/>
  <c r="M3383" i="19"/>
  <c r="N3383" i="19"/>
  <c r="O3383" i="19"/>
  <c r="X3383" i="19"/>
  <c r="G3384" i="19"/>
  <c r="H3384" i="19"/>
  <c r="I3384" i="19"/>
  <c r="J3384" i="19"/>
  <c r="L3384" i="19"/>
  <c r="M3384" i="19"/>
  <c r="N3384" i="19"/>
  <c r="O3384" i="19"/>
  <c r="X3384" i="19"/>
  <c r="G3385" i="19"/>
  <c r="H3385" i="19"/>
  <c r="I3385" i="19"/>
  <c r="J3385" i="19"/>
  <c r="L3385" i="19"/>
  <c r="M3385" i="19"/>
  <c r="N3385" i="19"/>
  <c r="O3385" i="19"/>
  <c r="X3385" i="19"/>
  <c r="G3386" i="19"/>
  <c r="H3386" i="19"/>
  <c r="I3386" i="19"/>
  <c r="J3386" i="19"/>
  <c r="L3386" i="19"/>
  <c r="M3386" i="19"/>
  <c r="N3386" i="19"/>
  <c r="O3386" i="19"/>
  <c r="X3386" i="19"/>
  <c r="G3387" i="19"/>
  <c r="H3387" i="19"/>
  <c r="I3387" i="19"/>
  <c r="J3387" i="19"/>
  <c r="L3387" i="19"/>
  <c r="M3387" i="19"/>
  <c r="N3387" i="19"/>
  <c r="O3387" i="19"/>
  <c r="X3387" i="19"/>
  <c r="G3388" i="19"/>
  <c r="H3388" i="19"/>
  <c r="I3388" i="19"/>
  <c r="J3388" i="19"/>
  <c r="L3388" i="19"/>
  <c r="M3388" i="19"/>
  <c r="N3388" i="19"/>
  <c r="O3388" i="19"/>
  <c r="X3388" i="19"/>
  <c r="G3389" i="19"/>
  <c r="H3389" i="19"/>
  <c r="I3389" i="19"/>
  <c r="J3389" i="19"/>
  <c r="L3389" i="19"/>
  <c r="M3389" i="19"/>
  <c r="N3389" i="19"/>
  <c r="O3389" i="19"/>
  <c r="X3389" i="19"/>
  <c r="G3390" i="19"/>
  <c r="H3390" i="19"/>
  <c r="I3390" i="19"/>
  <c r="J3390" i="19"/>
  <c r="L3390" i="19"/>
  <c r="M3390" i="19"/>
  <c r="N3390" i="19"/>
  <c r="O3390" i="19"/>
  <c r="X3390" i="19"/>
  <c r="G3391" i="19"/>
  <c r="H3391" i="19"/>
  <c r="I3391" i="19"/>
  <c r="J3391" i="19"/>
  <c r="L3391" i="19"/>
  <c r="M3391" i="19"/>
  <c r="N3391" i="19"/>
  <c r="O3391" i="19"/>
  <c r="X3391" i="19"/>
  <c r="G3392" i="19"/>
  <c r="H3392" i="19"/>
  <c r="I3392" i="19"/>
  <c r="J3392" i="19"/>
  <c r="L3392" i="19"/>
  <c r="M3392" i="19"/>
  <c r="N3392" i="19"/>
  <c r="O3392" i="19"/>
  <c r="X3392" i="19"/>
  <c r="G3393" i="19"/>
  <c r="H3393" i="19"/>
  <c r="I3393" i="19"/>
  <c r="J3393" i="19"/>
  <c r="L3393" i="19"/>
  <c r="M3393" i="19"/>
  <c r="N3393" i="19"/>
  <c r="O3393" i="19"/>
  <c r="X3393" i="19"/>
  <c r="G3394" i="19"/>
  <c r="H3394" i="19"/>
  <c r="I3394" i="19"/>
  <c r="J3394" i="19"/>
  <c r="L3394" i="19"/>
  <c r="M3394" i="19"/>
  <c r="N3394" i="19"/>
  <c r="O3394" i="19"/>
  <c r="X3394" i="19"/>
  <c r="G3395" i="19"/>
  <c r="H3395" i="19"/>
  <c r="I3395" i="19"/>
  <c r="J3395" i="19"/>
  <c r="L3395" i="19"/>
  <c r="M3395" i="19"/>
  <c r="N3395" i="19"/>
  <c r="O3395" i="19"/>
  <c r="X3395" i="19"/>
  <c r="G3396" i="19"/>
  <c r="H3396" i="19"/>
  <c r="I3396" i="19"/>
  <c r="J3396" i="19"/>
  <c r="L3396" i="19"/>
  <c r="M3396" i="19"/>
  <c r="N3396" i="19"/>
  <c r="O3396" i="19"/>
  <c r="X3396" i="19"/>
  <c r="G3397" i="19"/>
  <c r="H3397" i="19"/>
  <c r="I3397" i="19"/>
  <c r="J3397" i="19"/>
  <c r="L3397" i="19"/>
  <c r="M3397" i="19"/>
  <c r="N3397" i="19"/>
  <c r="O3397" i="19"/>
  <c r="X3397" i="19"/>
  <c r="G3398" i="19"/>
  <c r="H3398" i="19"/>
  <c r="I3398" i="19"/>
  <c r="J3398" i="19"/>
  <c r="L3398" i="19"/>
  <c r="M3398" i="19"/>
  <c r="N3398" i="19"/>
  <c r="O3398" i="19"/>
  <c r="X3398" i="19"/>
  <c r="G3399" i="19"/>
  <c r="H3399" i="19"/>
  <c r="I3399" i="19"/>
  <c r="J3399" i="19"/>
  <c r="L3399" i="19"/>
  <c r="M3399" i="19"/>
  <c r="N3399" i="19"/>
  <c r="O3399" i="19"/>
  <c r="X3399" i="19"/>
  <c r="G3400" i="19"/>
  <c r="H3400" i="19"/>
  <c r="I3400" i="19"/>
  <c r="J3400" i="19"/>
  <c r="L3400" i="19"/>
  <c r="M3400" i="19"/>
  <c r="N3400" i="19"/>
  <c r="O3400" i="19"/>
  <c r="X3400" i="19"/>
  <c r="G3401" i="19"/>
  <c r="H3401" i="19"/>
  <c r="I3401" i="19"/>
  <c r="J3401" i="19"/>
  <c r="L3401" i="19"/>
  <c r="M3401" i="19"/>
  <c r="N3401" i="19"/>
  <c r="O3401" i="19"/>
  <c r="X3401" i="19"/>
  <c r="G3402" i="19"/>
  <c r="H3402" i="19"/>
  <c r="I3402" i="19"/>
  <c r="J3402" i="19"/>
  <c r="L3402" i="19"/>
  <c r="M3402" i="19"/>
  <c r="N3402" i="19"/>
  <c r="O3402" i="19"/>
  <c r="X3402" i="19"/>
  <c r="G3403" i="19"/>
  <c r="H3403" i="19"/>
  <c r="I3403" i="19"/>
  <c r="J3403" i="19"/>
  <c r="L3403" i="19"/>
  <c r="M3403" i="19"/>
  <c r="N3403" i="19"/>
  <c r="O3403" i="19"/>
  <c r="X3403" i="19"/>
  <c r="G3404" i="19"/>
  <c r="H3404" i="19"/>
  <c r="I3404" i="19"/>
  <c r="J3404" i="19"/>
  <c r="L3404" i="19"/>
  <c r="M3404" i="19"/>
  <c r="N3404" i="19"/>
  <c r="O3404" i="19"/>
  <c r="X3404" i="19"/>
  <c r="G3405" i="19"/>
  <c r="H3405" i="19"/>
  <c r="I3405" i="19"/>
  <c r="J3405" i="19"/>
  <c r="L3405" i="19"/>
  <c r="M3405" i="19"/>
  <c r="N3405" i="19"/>
  <c r="O3405" i="19"/>
  <c r="X3405" i="19"/>
  <c r="G3406" i="19"/>
  <c r="H3406" i="19"/>
  <c r="I3406" i="19"/>
  <c r="J3406" i="19"/>
  <c r="L3406" i="19"/>
  <c r="M3406" i="19"/>
  <c r="N3406" i="19"/>
  <c r="O3406" i="19"/>
  <c r="X3406" i="19"/>
  <c r="G3407" i="19"/>
  <c r="H3407" i="19"/>
  <c r="I3407" i="19"/>
  <c r="J3407" i="19"/>
  <c r="L3407" i="19"/>
  <c r="M3407" i="19"/>
  <c r="N3407" i="19"/>
  <c r="O3407" i="19"/>
  <c r="X3407" i="19"/>
  <c r="G3408" i="19"/>
  <c r="H3408" i="19"/>
  <c r="I3408" i="19"/>
  <c r="J3408" i="19"/>
  <c r="L3408" i="19"/>
  <c r="M3408" i="19"/>
  <c r="N3408" i="19"/>
  <c r="O3408" i="19"/>
  <c r="X3408" i="19"/>
  <c r="G3409" i="19"/>
  <c r="H3409" i="19"/>
  <c r="I3409" i="19"/>
  <c r="J3409" i="19"/>
  <c r="L3409" i="19"/>
  <c r="M3409" i="19"/>
  <c r="N3409" i="19"/>
  <c r="O3409" i="19"/>
  <c r="X3409" i="19"/>
  <c r="G3410" i="19"/>
  <c r="H3410" i="19"/>
  <c r="I3410" i="19"/>
  <c r="J3410" i="19"/>
  <c r="L3410" i="19"/>
  <c r="M3410" i="19"/>
  <c r="N3410" i="19"/>
  <c r="O3410" i="19"/>
  <c r="X3410" i="19"/>
  <c r="G3411" i="19"/>
  <c r="H3411" i="19"/>
  <c r="I3411" i="19"/>
  <c r="J3411" i="19"/>
  <c r="L3411" i="19"/>
  <c r="M3411" i="19"/>
  <c r="N3411" i="19"/>
  <c r="O3411" i="19"/>
  <c r="X3411" i="19"/>
  <c r="G3412" i="19"/>
  <c r="H3412" i="19"/>
  <c r="I3412" i="19"/>
  <c r="J3412" i="19"/>
  <c r="L3412" i="19"/>
  <c r="M3412" i="19"/>
  <c r="N3412" i="19"/>
  <c r="O3412" i="19"/>
  <c r="X3412" i="19"/>
  <c r="G3413" i="19"/>
  <c r="H3413" i="19"/>
  <c r="I3413" i="19"/>
  <c r="J3413" i="19"/>
  <c r="L3413" i="19"/>
  <c r="M3413" i="19"/>
  <c r="N3413" i="19"/>
  <c r="O3413" i="19"/>
  <c r="X3413" i="19"/>
  <c r="G3414" i="19"/>
  <c r="H3414" i="19"/>
  <c r="I3414" i="19"/>
  <c r="J3414" i="19"/>
  <c r="L3414" i="19"/>
  <c r="M3414" i="19"/>
  <c r="N3414" i="19"/>
  <c r="O3414" i="19"/>
  <c r="X3414" i="19"/>
  <c r="G3415" i="19"/>
  <c r="H3415" i="19"/>
  <c r="I3415" i="19"/>
  <c r="J3415" i="19"/>
  <c r="L3415" i="19"/>
  <c r="M3415" i="19"/>
  <c r="N3415" i="19"/>
  <c r="O3415" i="19"/>
  <c r="X3415" i="19"/>
  <c r="G3416" i="19"/>
  <c r="H3416" i="19"/>
  <c r="I3416" i="19"/>
  <c r="J3416" i="19"/>
  <c r="L3416" i="19"/>
  <c r="M3416" i="19"/>
  <c r="N3416" i="19"/>
  <c r="O3416" i="19"/>
  <c r="X3416" i="19"/>
  <c r="G3417" i="19"/>
  <c r="H3417" i="19"/>
  <c r="I3417" i="19"/>
  <c r="J3417" i="19"/>
  <c r="L3417" i="19"/>
  <c r="M3417" i="19"/>
  <c r="N3417" i="19"/>
  <c r="O3417" i="19"/>
  <c r="X3417" i="19"/>
  <c r="G3418" i="19"/>
  <c r="H3418" i="19"/>
  <c r="I3418" i="19"/>
  <c r="J3418" i="19"/>
  <c r="L3418" i="19"/>
  <c r="M3418" i="19"/>
  <c r="N3418" i="19"/>
  <c r="O3418" i="19"/>
  <c r="X3418" i="19"/>
  <c r="G3419" i="19"/>
  <c r="H3419" i="19"/>
  <c r="I3419" i="19"/>
  <c r="J3419" i="19"/>
  <c r="L3419" i="19"/>
  <c r="M3419" i="19"/>
  <c r="N3419" i="19"/>
  <c r="O3419" i="19"/>
  <c r="X3419" i="19"/>
  <c r="G3420" i="19"/>
  <c r="H3420" i="19"/>
  <c r="I3420" i="19"/>
  <c r="J3420" i="19"/>
  <c r="L3420" i="19"/>
  <c r="M3420" i="19"/>
  <c r="N3420" i="19"/>
  <c r="O3420" i="19"/>
  <c r="X3420" i="19"/>
  <c r="G3421" i="19"/>
  <c r="H3421" i="19"/>
  <c r="I3421" i="19"/>
  <c r="J3421" i="19"/>
  <c r="L3421" i="19"/>
  <c r="M3421" i="19"/>
  <c r="N3421" i="19"/>
  <c r="O3421" i="19"/>
  <c r="X3421" i="19"/>
  <c r="G3422" i="19"/>
  <c r="H3422" i="19"/>
  <c r="I3422" i="19"/>
  <c r="J3422" i="19"/>
  <c r="L3422" i="19"/>
  <c r="M3422" i="19"/>
  <c r="N3422" i="19"/>
  <c r="O3422" i="19"/>
  <c r="X3422" i="19"/>
  <c r="G3423" i="19"/>
  <c r="H3423" i="19"/>
  <c r="I3423" i="19"/>
  <c r="J3423" i="19"/>
  <c r="L3423" i="19"/>
  <c r="M3423" i="19"/>
  <c r="N3423" i="19"/>
  <c r="O3423" i="19"/>
  <c r="X3423" i="19"/>
  <c r="G3424" i="19"/>
  <c r="H3424" i="19"/>
  <c r="I3424" i="19"/>
  <c r="J3424" i="19"/>
  <c r="L3424" i="19"/>
  <c r="M3424" i="19"/>
  <c r="N3424" i="19"/>
  <c r="O3424" i="19"/>
  <c r="X3424" i="19"/>
  <c r="G3425" i="19"/>
  <c r="H3425" i="19"/>
  <c r="I3425" i="19"/>
  <c r="J3425" i="19"/>
  <c r="L3425" i="19"/>
  <c r="M3425" i="19"/>
  <c r="N3425" i="19"/>
  <c r="O3425" i="19"/>
  <c r="X3425" i="19"/>
  <c r="G3426" i="19"/>
  <c r="H3426" i="19"/>
  <c r="I3426" i="19"/>
  <c r="J3426" i="19"/>
  <c r="L3426" i="19"/>
  <c r="M3426" i="19"/>
  <c r="N3426" i="19"/>
  <c r="O3426" i="19"/>
  <c r="X3426" i="19"/>
  <c r="G3427" i="19"/>
  <c r="H3427" i="19"/>
  <c r="I3427" i="19"/>
  <c r="J3427" i="19"/>
  <c r="L3427" i="19"/>
  <c r="M3427" i="19"/>
  <c r="N3427" i="19"/>
  <c r="O3427" i="19"/>
  <c r="X3427" i="19"/>
  <c r="G3428" i="19"/>
  <c r="H3428" i="19"/>
  <c r="I3428" i="19"/>
  <c r="J3428" i="19"/>
  <c r="L3428" i="19"/>
  <c r="M3428" i="19"/>
  <c r="N3428" i="19"/>
  <c r="O3428" i="19"/>
  <c r="X3428" i="19"/>
  <c r="G3429" i="19"/>
  <c r="H3429" i="19"/>
  <c r="I3429" i="19"/>
  <c r="J3429" i="19"/>
  <c r="L3429" i="19"/>
  <c r="M3429" i="19"/>
  <c r="N3429" i="19"/>
  <c r="O3429" i="19"/>
  <c r="X3429" i="19"/>
  <c r="G3430" i="19"/>
  <c r="H3430" i="19"/>
  <c r="I3430" i="19"/>
  <c r="J3430" i="19"/>
  <c r="L3430" i="19"/>
  <c r="M3430" i="19"/>
  <c r="N3430" i="19"/>
  <c r="O3430" i="19"/>
  <c r="X3430" i="19"/>
  <c r="G3431" i="19"/>
  <c r="H3431" i="19"/>
  <c r="I3431" i="19"/>
  <c r="J3431" i="19"/>
  <c r="L3431" i="19"/>
  <c r="M3431" i="19"/>
  <c r="N3431" i="19"/>
  <c r="O3431" i="19"/>
  <c r="X3431" i="19"/>
  <c r="G3432" i="19"/>
  <c r="H3432" i="19"/>
  <c r="I3432" i="19"/>
  <c r="J3432" i="19"/>
  <c r="L3432" i="19"/>
  <c r="M3432" i="19"/>
  <c r="N3432" i="19"/>
  <c r="O3432" i="19"/>
  <c r="X3432" i="19"/>
  <c r="G3433" i="19"/>
  <c r="H3433" i="19"/>
  <c r="I3433" i="19"/>
  <c r="J3433" i="19"/>
  <c r="L3433" i="19"/>
  <c r="M3433" i="19"/>
  <c r="N3433" i="19"/>
  <c r="O3433" i="19"/>
  <c r="X3433" i="19"/>
  <c r="G3434" i="19"/>
  <c r="H3434" i="19"/>
  <c r="I3434" i="19"/>
  <c r="J3434" i="19"/>
  <c r="L3434" i="19"/>
  <c r="M3434" i="19"/>
  <c r="N3434" i="19"/>
  <c r="O3434" i="19"/>
  <c r="X3434" i="19"/>
  <c r="G3435" i="19"/>
  <c r="H3435" i="19"/>
  <c r="I3435" i="19"/>
  <c r="J3435" i="19"/>
  <c r="L3435" i="19"/>
  <c r="M3435" i="19"/>
  <c r="N3435" i="19"/>
  <c r="O3435" i="19"/>
  <c r="X3435" i="19"/>
  <c r="G3436" i="19"/>
  <c r="H3436" i="19"/>
  <c r="I3436" i="19"/>
  <c r="J3436" i="19"/>
  <c r="L3436" i="19"/>
  <c r="M3436" i="19"/>
  <c r="N3436" i="19"/>
  <c r="O3436" i="19"/>
  <c r="X3436" i="19"/>
  <c r="G3437" i="19"/>
  <c r="H3437" i="19"/>
  <c r="I3437" i="19"/>
  <c r="J3437" i="19"/>
  <c r="L3437" i="19"/>
  <c r="M3437" i="19"/>
  <c r="N3437" i="19"/>
  <c r="O3437" i="19"/>
  <c r="X3437" i="19"/>
  <c r="G3438" i="19"/>
  <c r="H3438" i="19"/>
  <c r="I3438" i="19"/>
  <c r="J3438" i="19"/>
  <c r="L3438" i="19"/>
  <c r="M3438" i="19"/>
  <c r="N3438" i="19"/>
  <c r="O3438" i="19"/>
  <c r="X3438" i="19"/>
  <c r="G3439" i="19"/>
  <c r="H3439" i="19"/>
  <c r="I3439" i="19"/>
  <c r="J3439" i="19"/>
  <c r="L3439" i="19"/>
  <c r="M3439" i="19"/>
  <c r="N3439" i="19"/>
  <c r="O3439" i="19"/>
  <c r="X3439" i="19"/>
  <c r="G3440" i="19"/>
  <c r="H3440" i="19"/>
  <c r="I3440" i="19"/>
  <c r="J3440" i="19"/>
  <c r="L3440" i="19"/>
  <c r="M3440" i="19"/>
  <c r="N3440" i="19"/>
  <c r="O3440" i="19"/>
  <c r="X3440" i="19"/>
  <c r="G3441" i="19"/>
  <c r="H3441" i="19"/>
  <c r="I3441" i="19"/>
  <c r="J3441" i="19"/>
  <c r="L3441" i="19"/>
  <c r="M3441" i="19"/>
  <c r="N3441" i="19"/>
  <c r="O3441" i="19"/>
  <c r="X3441" i="19"/>
  <c r="G3442" i="19"/>
  <c r="H3442" i="19"/>
  <c r="I3442" i="19"/>
  <c r="J3442" i="19"/>
  <c r="L3442" i="19"/>
  <c r="M3442" i="19"/>
  <c r="N3442" i="19"/>
  <c r="O3442" i="19"/>
  <c r="X3442" i="19"/>
  <c r="G3443" i="19"/>
  <c r="H3443" i="19"/>
  <c r="I3443" i="19"/>
  <c r="J3443" i="19"/>
  <c r="L3443" i="19"/>
  <c r="M3443" i="19"/>
  <c r="N3443" i="19"/>
  <c r="O3443" i="19"/>
  <c r="X3443" i="19"/>
  <c r="G3444" i="19"/>
  <c r="H3444" i="19"/>
  <c r="I3444" i="19"/>
  <c r="J3444" i="19"/>
  <c r="L3444" i="19"/>
  <c r="M3444" i="19"/>
  <c r="N3444" i="19"/>
  <c r="O3444" i="19"/>
  <c r="X3444" i="19"/>
  <c r="G3445" i="19"/>
  <c r="H3445" i="19"/>
  <c r="I3445" i="19"/>
  <c r="J3445" i="19"/>
  <c r="L3445" i="19"/>
  <c r="M3445" i="19"/>
  <c r="N3445" i="19"/>
  <c r="O3445" i="19"/>
  <c r="X3445" i="19"/>
  <c r="G3446" i="19"/>
  <c r="H3446" i="19"/>
  <c r="I3446" i="19"/>
  <c r="J3446" i="19"/>
  <c r="L3446" i="19"/>
  <c r="M3446" i="19"/>
  <c r="N3446" i="19"/>
  <c r="O3446" i="19"/>
  <c r="X3446" i="19"/>
  <c r="G3447" i="19"/>
  <c r="H3447" i="19"/>
  <c r="I3447" i="19"/>
  <c r="J3447" i="19"/>
  <c r="L3447" i="19"/>
  <c r="M3447" i="19"/>
  <c r="N3447" i="19"/>
  <c r="O3447" i="19"/>
  <c r="X3447" i="19"/>
  <c r="G3448" i="19"/>
  <c r="H3448" i="19"/>
  <c r="I3448" i="19"/>
  <c r="J3448" i="19"/>
  <c r="L3448" i="19"/>
  <c r="M3448" i="19"/>
  <c r="N3448" i="19"/>
  <c r="O3448" i="19"/>
  <c r="X3448" i="19"/>
  <c r="G3449" i="19"/>
  <c r="H3449" i="19"/>
  <c r="I3449" i="19"/>
  <c r="J3449" i="19"/>
  <c r="L3449" i="19"/>
  <c r="M3449" i="19"/>
  <c r="N3449" i="19"/>
  <c r="O3449" i="19"/>
  <c r="X3449" i="19"/>
  <c r="G3450" i="19"/>
  <c r="H3450" i="19"/>
  <c r="I3450" i="19"/>
  <c r="J3450" i="19"/>
  <c r="L3450" i="19"/>
  <c r="M3450" i="19"/>
  <c r="N3450" i="19"/>
  <c r="O3450" i="19"/>
  <c r="X3450" i="19"/>
  <c r="G3451" i="19"/>
  <c r="H3451" i="19"/>
  <c r="I3451" i="19"/>
  <c r="J3451" i="19"/>
  <c r="L3451" i="19"/>
  <c r="M3451" i="19"/>
  <c r="N3451" i="19"/>
  <c r="O3451" i="19"/>
  <c r="X3451" i="19"/>
  <c r="G3452" i="19"/>
  <c r="H3452" i="19"/>
  <c r="I3452" i="19"/>
  <c r="J3452" i="19"/>
  <c r="L3452" i="19"/>
  <c r="M3452" i="19"/>
  <c r="N3452" i="19"/>
  <c r="O3452" i="19"/>
  <c r="X3452" i="19"/>
  <c r="G3453" i="19"/>
  <c r="H3453" i="19"/>
  <c r="I3453" i="19"/>
  <c r="J3453" i="19"/>
  <c r="L3453" i="19"/>
  <c r="M3453" i="19"/>
  <c r="N3453" i="19"/>
  <c r="O3453" i="19"/>
  <c r="X3453" i="19"/>
  <c r="G3454" i="19"/>
  <c r="H3454" i="19"/>
  <c r="I3454" i="19"/>
  <c r="J3454" i="19"/>
  <c r="L3454" i="19"/>
  <c r="M3454" i="19"/>
  <c r="N3454" i="19"/>
  <c r="O3454" i="19"/>
  <c r="X3454" i="19"/>
  <c r="G3455" i="19"/>
  <c r="H3455" i="19"/>
  <c r="I3455" i="19"/>
  <c r="J3455" i="19"/>
  <c r="L3455" i="19"/>
  <c r="M3455" i="19"/>
  <c r="N3455" i="19"/>
  <c r="O3455" i="19"/>
  <c r="X3455" i="19"/>
  <c r="G3456" i="19"/>
  <c r="H3456" i="19"/>
  <c r="I3456" i="19"/>
  <c r="J3456" i="19"/>
  <c r="L3456" i="19"/>
  <c r="M3456" i="19"/>
  <c r="N3456" i="19"/>
  <c r="O3456" i="19"/>
  <c r="X3456" i="19"/>
  <c r="G3457" i="19"/>
  <c r="H3457" i="19"/>
  <c r="I3457" i="19"/>
  <c r="J3457" i="19"/>
  <c r="L3457" i="19"/>
  <c r="M3457" i="19"/>
  <c r="N3457" i="19"/>
  <c r="O3457" i="19"/>
  <c r="X3457" i="19"/>
  <c r="G3458" i="19"/>
  <c r="H3458" i="19"/>
  <c r="I3458" i="19"/>
  <c r="J3458" i="19"/>
  <c r="L3458" i="19"/>
  <c r="M3458" i="19"/>
  <c r="N3458" i="19"/>
  <c r="O3458" i="19"/>
  <c r="X3458" i="19"/>
  <c r="G3459" i="19"/>
  <c r="H3459" i="19"/>
  <c r="I3459" i="19"/>
  <c r="J3459" i="19"/>
  <c r="L3459" i="19"/>
  <c r="M3459" i="19"/>
  <c r="N3459" i="19"/>
  <c r="O3459" i="19"/>
  <c r="X3459" i="19"/>
  <c r="G3460" i="19"/>
  <c r="H3460" i="19"/>
  <c r="I3460" i="19"/>
  <c r="J3460" i="19"/>
  <c r="L3460" i="19"/>
  <c r="M3460" i="19"/>
  <c r="N3460" i="19"/>
  <c r="O3460" i="19"/>
  <c r="X3460" i="19"/>
  <c r="G3461" i="19"/>
  <c r="H3461" i="19"/>
  <c r="I3461" i="19"/>
  <c r="J3461" i="19"/>
  <c r="L3461" i="19"/>
  <c r="M3461" i="19"/>
  <c r="N3461" i="19"/>
  <c r="O3461" i="19"/>
  <c r="X3461" i="19"/>
  <c r="G3462" i="19"/>
  <c r="H3462" i="19"/>
  <c r="I3462" i="19"/>
  <c r="J3462" i="19"/>
  <c r="L3462" i="19"/>
  <c r="M3462" i="19"/>
  <c r="N3462" i="19"/>
  <c r="O3462" i="19"/>
  <c r="X3462" i="19"/>
  <c r="G3463" i="19"/>
  <c r="H3463" i="19"/>
  <c r="I3463" i="19"/>
  <c r="J3463" i="19"/>
  <c r="L3463" i="19"/>
  <c r="M3463" i="19"/>
  <c r="N3463" i="19"/>
  <c r="O3463" i="19"/>
  <c r="X3463" i="19"/>
  <c r="G3464" i="19"/>
  <c r="H3464" i="19"/>
  <c r="I3464" i="19"/>
  <c r="J3464" i="19"/>
  <c r="L3464" i="19"/>
  <c r="M3464" i="19"/>
  <c r="N3464" i="19"/>
  <c r="O3464" i="19"/>
  <c r="X3464" i="19"/>
  <c r="G3465" i="19"/>
  <c r="H3465" i="19"/>
  <c r="I3465" i="19"/>
  <c r="J3465" i="19"/>
  <c r="L3465" i="19"/>
  <c r="M3465" i="19"/>
  <c r="N3465" i="19"/>
  <c r="O3465" i="19"/>
  <c r="X3465" i="19"/>
  <c r="G3466" i="19"/>
  <c r="H3466" i="19"/>
  <c r="I3466" i="19"/>
  <c r="J3466" i="19"/>
  <c r="L3466" i="19"/>
  <c r="M3466" i="19"/>
  <c r="N3466" i="19"/>
  <c r="O3466" i="19"/>
  <c r="X3466" i="19"/>
  <c r="G3467" i="19"/>
  <c r="H3467" i="19"/>
  <c r="I3467" i="19"/>
  <c r="J3467" i="19"/>
  <c r="L3467" i="19"/>
  <c r="M3467" i="19"/>
  <c r="N3467" i="19"/>
  <c r="O3467" i="19"/>
  <c r="X3467" i="19"/>
  <c r="G3468" i="19"/>
  <c r="H3468" i="19"/>
  <c r="I3468" i="19"/>
  <c r="J3468" i="19"/>
  <c r="L3468" i="19"/>
  <c r="M3468" i="19"/>
  <c r="N3468" i="19"/>
  <c r="O3468" i="19"/>
  <c r="X3468" i="19"/>
  <c r="G3469" i="19"/>
  <c r="H3469" i="19"/>
  <c r="I3469" i="19"/>
  <c r="J3469" i="19"/>
  <c r="L3469" i="19"/>
  <c r="M3469" i="19"/>
  <c r="N3469" i="19"/>
  <c r="O3469" i="19"/>
  <c r="X3469" i="19"/>
  <c r="G3470" i="19"/>
  <c r="H3470" i="19"/>
  <c r="I3470" i="19"/>
  <c r="J3470" i="19"/>
  <c r="L3470" i="19"/>
  <c r="M3470" i="19"/>
  <c r="N3470" i="19"/>
  <c r="O3470" i="19"/>
  <c r="X3470" i="19"/>
  <c r="G3471" i="19"/>
  <c r="H3471" i="19"/>
  <c r="I3471" i="19"/>
  <c r="J3471" i="19"/>
  <c r="L3471" i="19"/>
  <c r="M3471" i="19"/>
  <c r="N3471" i="19"/>
  <c r="O3471" i="19"/>
  <c r="X3471" i="19"/>
  <c r="G3472" i="19"/>
  <c r="H3472" i="19"/>
  <c r="I3472" i="19"/>
  <c r="J3472" i="19"/>
  <c r="L3472" i="19"/>
  <c r="M3472" i="19"/>
  <c r="N3472" i="19"/>
  <c r="O3472" i="19"/>
  <c r="X3472" i="19"/>
  <c r="G3473" i="19"/>
  <c r="H3473" i="19"/>
  <c r="I3473" i="19"/>
  <c r="J3473" i="19"/>
  <c r="L3473" i="19"/>
  <c r="M3473" i="19"/>
  <c r="N3473" i="19"/>
  <c r="O3473" i="19"/>
  <c r="X3473" i="19"/>
  <c r="G3474" i="19"/>
  <c r="H3474" i="19"/>
  <c r="I3474" i="19"/>
  <c r="J3474" i="19"/>
  <c r="L3474" i="19"/>
  <c r="M3474" i="19"/>
  <c r="N3474" i="19"/>
  <c r="O3474" i="19"/>
  <c r="X3474" i="19"/>
  <c r="G3475" i="19"/>
  <c r="H3475" i="19"/>
  <c r="I3475" i="19"/>
  <c r="J3475" i="19"/>
  <c r="L3475" i="19"/>
  <c r="M3475" i="19"/>
  <c r="N3475" i="19"/>
  <c r="O3475" i="19"/>
  <c r="X3475" i="19"/>
  <c r="G3476" i="19"/>
  <c r="H3476" i="19"/>
  <c r="I3476" i="19"/>
  <c r="J3476" i="19"/>
  <c r="L3476" i="19"/>
  <c r="M3476" i="19"/>
  <c r="N3476" i="19"/>
  <c r="O3476" i="19"/>
  <c r="X3476" i="19"/>
  <c r="G3477" i="19"/>
  <c r="H3477" i="19"/>
  <c r="I3477" i="19"/>
  <c r="J3477" i="19"/>
  <c r="L3477" i="19"/>
  <c r="M3477" i="19"/>
  <c r="N3477" i="19"/>
  <c r="O3477" i="19"/>
  <c r="X3477" i="19"/>
  <c r="G3478" i="19"/>
  <c r="H3478" i="19"/>
  <c r="I3478" i="19"/>
  <c r="J3478" i="19"/>
  <c r="L3478" i="19"/>
  <c r="M3478" i="19"/>
  <c r="N3478" i="19"/>
  <c r="O3478" i="19"/>
  <c r="X3478" i="19"/>
  <c r="G3479" i="19"/>
  <c r="H3479" i="19"/>
  <c r="I3479" i="19"/>
  <c r="J3479" i="19"/>
  <c r="L3479" i="19"/>
  <c r="M3479" i="19"/>
  <c r="N3479" i="19"/>
  <c r="O3479" i="19"/>
  <c r="X3479" i="19"/>
  <c r="G3480" i="19"/>
  <c r="H3480" i="19"/>
  <c r="I3480" i="19"/>
  <c r="J3480" i="19"/>
  <c r="L3480" i="19"/>
  <c r="M3480" i="19"/>
  <c r="N3480" i="19"/>
  <c r="O3480" i="19"/>
  <c r="X3480" i="19"/>
  <c r="G3481" i="19"/>
  <c r="H3481" i="19"/>
  <c r="I3481" i="19"/>
  <c r="J3481" i="19"/>
  <c r="L3481" i="19"/>
  <c r="M3481" i="19"/>
  <c r="N3481" i="19"/>
  <c r="O3481" i="19"/>
  <c r="X3481" i="19"/>
  <c r="G3482" i="19"/>
  <c r="H3482" i="19"/>
  <c r="I3482" i="19"/>
  <c r="J3482" i="19"/>
  <c r="L3482" i="19"/>
  <c r="M3482" i="19"/>
  <c r="N3482" i="19"/>
  <c r="O3482" i="19"/>
  <c r="X3482" i="19"/>
  <c r="G3483" i="19"/>
  <c r="H3483" i="19"/>
  <c r="I3483" i="19"/>
  <c r="J3483" i="19"/>
  <c r="L3483" i="19"/>
  <c r="M3483" i="19"/>
  <c r="N3483" i="19"/>
  <c r="O3483" i="19"/>
  <c r="X3483" i="19"/>
  <c r="G3484" i="19"/>
  <c r="H3484" i="19"/>
  <c r="I3484" i="19"/>
  <c r="J3484" i="19"/>
  <c r="L3484" i="19"/>
  <c r="M3484" i="19"/>
  <c r="N3484" i="19"/>
  <c r="O3484" i="19"/>
  <c r="X3484" i="19"/>
  <c r="G3485" i="19"/>
  <c r="H3485" i="19"/>
  <c r="I3485" i="19"/>
  <c r="J3485" i="19"/>
  <c r="L3485" i="19"/>
  <c r="M3485" i="19"/>
  <c r="N3485" i="19"/>
  <c r="O3485" i="19"/>
  <c r="X3485" i="19"/>
  <c r="G3486" i="19"/>
  <c r="H3486" i="19"/>
  <c r="I3486" i="19"/>
  <c r="J3486" i="19"/>
  <c r="L3486" i="19"/>
  <c r="M3486" i="19"/>
  <c r="N3486" i="19"/>
  <c r="O3486" i="19"/>
  <c r="X3486" i="19"/>
  <c r="G3487" i="19"/>
  <c r="H3487" i="19"/>
  <c r="I3487" i="19"/>
  <c r="J3487" i="19"/>
  <c r="L3487" i="19"/>
  <c r="M3487" i="19"/>
  <c r="N3487" i="19"/>
  <c r="O3487" i="19"/>
  <c r="X3487" i="19"/>
  <c r="G3488" i="19"/>
  <c r="H3488" i="19"/>
  <c r="I3488" i="19"/>
  <c r="J3488" i="19"/>
  <c r="L3488" i="19"/>
  <c r="M3488" i="19"/>
  <c r="N3488" i="19"/>
  <c r="O3488" i="19"/>
  <c r="X3488" i="19"/>
  <c r="G3489" i="19"/>
  <c r="H3489" i="19"/>
  <c r="I3489" i="19"/>
  <c r="J3489" i="19"/>
  <c r="L3489" i="19"/>
  <c r="M3489" i="19"/>
  <c r="N3489" i="19"/>
  <c r="O3489" i="19"/>
  <c r="X3489" i="19"/>
  <c r="G3490" i="19"/>
  <c r="H3490" i="19"/>
  <c r="I3490" i="19"/>
  <c r="J3490" i="19"/>
  <c r="L3490" i="19"/>
  <c r="M3490" i="19"/>
  <c r="N3490" i="19"/>
  <c r="O3490" i="19"/>
  <c r="X3490" i="19"/>
  <c r="G3491" i="19"/>
  <c r="H3491" i="19"/>
  <c r="I3491" i="19"/>
  <c r="J3491" i="19"/>
  <c r="L3491" i="19"/>
  <c r="M3491" i="19"/>
  <c r="N3491" i="19"/>
  <c r="O3491" i="19"/>
  <c r="X3491" i="19"/>
  <c r="G3492" i="19"/>
  <c r="H3492" i="19"/>
  <c r="I3492" i="19"/>
  <c r="J3492" i="19"/>
  <c r="L3492" i="19"/>
  <c r="M3492" i="19"/>
  <c r="N3492" i="19"/>
  <c r="O3492" i="19"/>
  <c r="X3492" i="19"/>
  <c r="G3493" i="19"/>
  <c r="H3493" i="19"/>
  <c r="I3493" i="19"/>
  <c r="J3493" i="19"/>
  <c r="L3493" i="19"/>
  <c r="M3493" i="19"/>
  <c r="N3493" i="19"/>
  <c r="O3493" i="19"/>
  <c r="X3493" i="19"/>
  <c r="G3494" i="19"/>
  <c r="H3494" i="19"/>
  <c r="I3494" i="19"/>
  <c r="J3494" i="19"/>
  <c r="L3494" i="19"/>
  <c r="M3494" i="19"/>
  <c r="N3494" i="19"/>
  <c r="O3494" i="19"/>
  <c r="X3494" i="19"/>
  <c r="G3495" i="19"/>
  <c r="H3495" i="19"/>
  <c r="I3495" i="19"/>
  <c r="J3495" i="19"/>
  <c r="L3495" i="19"/>
  <c r="M3495" i="19"/>
  <c r="N3495" i="19"/>
  <c r="O3495" i="19"/>
  <c r="X3495" i="19"/>
  <c r="G3496" i="19"/>
  <c r="H3496" i="19"/>
  <c r="I3496" i="19"/>
  <c r="J3496" i="19"/>
  <c r="L3496" i="19"/>
  <c r="M3496" i="19"/>
  <c r="N3496" i="19"/>
  <c r="O3496" i="19"/>
  <c r="X3496" i="19"/>
  <c r="G3497" i="19"/>
  <c r="H3497" i="19"/>
  <c r="I3497" i="19"/>
  <c r="J3497" i="19"/>
  <c r="L3497" i="19"/>
  <c r="M3497" i="19"/>
  <c r="N3497" i="19"/>
  <c r="O3497" i="19"/>
  <c r="X3497" i="19"/>
  <c r="G3498" i="19"/>
  <c r="H3498" i="19"/>
  <c r="I3498" i="19"/>
  <c r="J3498" i="19"/>
  <c r="L3498" i="19"/>
  <c r="M3498" i="19"/>
  <c r="N3498" i="19"/>
  <c r="O3498" i="19"/>
  <c r="X3498" i="19"/>
  <c r="G3499" i="19"/>
  <c r="H3499" i="19"/>
  <c r="I3499" i="19"/>
  <c r="J3499" i="19"/>
  <c r="L3499" i="19"/>
  <c r="M3499" i="19"/>
  <c r="N3499" i="19"/>
  <c r="O3499" i="19"/>
  <c r="X3499" i="19"/>
  <c r="G3500" i="19"/>
  <c r="H3500" i="19"/>
  <c r="I3500" i="19"/>
  <c r="J3500" i="19"/>
  <c r="L3500" i="19"/>
  <c r="M3500" i="19"/>
  <c r="N3500" i="19"/>
  <c r="O3500" i="19"/>
  <c r="X3500" i="19"/>
  <c r="G3501" i="19"/>
  <c r="H3501" i="19"/>
  <c r="I3501" i="19"/>
  <c r="J3501" i="19"/>
  <c r="L3501" i="19"/>
  <c r="M3501" i="19"/>
  <c r="N3501" i="19"/>
  <c r="O3501" i="19"/>
  <c r="X3501" i="19"/>
  <c r="G3502" i="19"/>
  <c r="H3502" i="19"/>
  <c r="I3502" i="19"/>
  <c r="J3502" i="19"/>
  <c r="L3502" i="19"/>
  <c r="M3502" i="19"/>
  <c r="N3502" i="19"/>
  <c r="O3502" i="19"/>
  <c r="X3502" i="19"/>
  <c r="G3503" i="19"/>
  <c r="H3503" i="19"/>
  <c r="I3503" i="19"/>
  <c r="J3503" i="19"/>
  <c r="L3503" i="19"/>
  <c r="M3503" i="19"/>
  <c r="N3503" i="19"/>
  <c r="O3503" i="19"/>
  <c r="X3503" i="19"/>
  <c r="G3504" i="19"/>
  <c r="H3504" i="19"/>
  <c r="I3504" i="19"/>
  <c r="J3504" i="19"/>
  <c r="L3504" i="19"/>
  <c r="M3504" i="19"/>
  <c r="N3504" i="19"/>
  <c r="O3504" i="19"/>
  <c r="X3504" i="19"/>
  <c r="G3505" i="19"/>
  <c r="H3505" i="19"/>
  <c r="I3505" i="19"/>
  <c r="J3505" i="19"/>
  <c r="L3505" i="19"/>
  <c r="M3505" i="19"/>
  <c r="N3505" i="19"/>
  <c r="O3505" i="19"/>
  <c r="X3505" i="19"/>
  <c r="G3506" i="19"/>
  <c r="H3506" i="19"/>
  <c r="I3506" i="19"/>
  <c r="J3506" i="19"/>
  <c r="L3506" i="19"/>
  <c r="M3506" i="19"/>
  <c r="N3506" i="19"/>
  <c r="O3506" i="19"/>
  <c r="X3506" i="19"/>
  <c r="G3507" i="19"/>
  <c r="H3507" i="19"/>
  <c r="I3507" i="19"/>
  <c r="J3507" i="19"/>
  <c r="L3507" i="19"/>
  <c r="M3507" i="19"/>
  <c r="N3507" i="19"/>
  <c r="O3507" i="19"/>
  <c r="X3507" i="19"/>
  <c r="G3508" i="19"/>
  <c r="H3508" i="19"/>
  <c r="I3508" i="19"/>
  <c r="J3508" i="19"/>
  <c r="L3508" i="19"/>
  <c r="M3508" i="19"/>
  <c r="N3508" i="19"/>
  <c r="O3508" i="19"/>
  <c r="X3508" i="19"/>
  <c r="G3509" i="19"/>
  <c r="H3509" i="19"/>
  <c r="I3509" i="19"/>
  <c r="J3509" i="19"/>
  <c r="L3509" i="19"/>
  <c r="M3509" i="19"/>
  <c r="N3509" i="19"/>
  <c r="O3509" i="19"/>
  <c r="X3509" i="19"/>
  <c r="G3510" i="19"/>
  <c r="H3510" i="19"/>
  <c r="I3510" i="19"/>
  <c r="J3510" i="19"/>
  <c r="L3510" i="19"/>
  <c r="M3510" i="19"/>
  <c r="N3510" i="19"/>
  <c r="O3510" i="19"/>
  <c r="X3510" i="19"/>
  <c r="G3511" i="19"/>
  <c r="H3511" i="19"/>
  <c r="I3511" i="19"/>
  <c r="J3511" i="19"/>
  <c r="L3511" i="19"/>
  <c r="M3511" i="19"/>
  <c r="N3511" i="19"/>
  <c r="O3511" i="19"/>
  <c r="X3511" i="19"/>
  <c r="G3512" i="19"/>
  <c r="H3512" i="19"/>
  <c r="I3512" i="19"/>
  <c r="J3512" i="19"/>
  <c r="L3512" i="19"/>
  <c r="M3512" i="19"/>
  <c r="N3512" i="19"/>
  <c r="O3512" i="19"/>
  <c r="X3512" i="19"/>
  <c r="G3513" i="19"/>
  <c r="H3513" i="19"/>
  <c r="I3513" i="19"/>
  <c r="J3513" i="19"/>
  <c r="L3513" i="19"/>
  <c r="M3513" i="19"/>
  <c r="N3513" i="19"/>
  <c r="O3513" i="19"/>
  <c r="X3513" i="19"/>
  <c r="G3514" i="19"/>
  <c r="H3514" i="19"/>
  <c r="I3514" i="19"/>
  <c r="J3514" i="19"/>
  <c r="L3514" i="19"/>
  <c r="M3514" i="19"/>
  <c r="N3514" i="19"/>
  <c r="O3514" i="19"/>
  <c r="X3514" i="19"/>
  <c r="G3515" i="19"/>
  <c r="H3515" i="19"/>
  <c r="I3515" i="19"/>
  <c r="J3515" i="19"/>
  <c r="L3515" i="19"/>
  <c r="M3515" i="19"/>
  <c r="N3515" i="19"/>
  <c r="O3515" i="19"/>
  <c r="X3515" i="19"/>
  <c r="G3516" i="19"/>
  <c r="H3516" i="19"/>
  <c r="I3516" i="19"/>
  <c r="J3516" i="19"/>
  <c r="L3516" i="19"/>
  <c r="M3516" i="19"/>
  <c r="N3516" i="19"/>
  <c r="O3516" i="19"/>
  <c r="X3516" i="19"/>
  <c r="G3517" i="19"/>
  <c r="H3517" i="19"/>
  <c r="I3517" i="19"/>
  <c r="J3517" i="19"/>
  <c r="L3517" i="19"/>
  <c r="M3517" i="19"/>
  <c r="N3517" i="19"/>
  <c r="O3517" i="19"/>
  <c r="X3517" i="19"/>
  <c r="G3518" i="19"/>
  <c r="H3518" i="19"/>
  <c r="I3518" i="19"/>
  <c r="J3518" i="19"/>
  <c r="L3518" i="19"/>
  <c r="M3518" i="19"/>
  <c r="N3518" i="19"/>
  <c r="O3518" i="19"/>
  <c r="X3518" i="19"/>
  <c r="G3519" i="19"/>
  <c r="H3519" i="19"/>
  <c r="I3519" i="19"/>
  <c r="J3519" i="19"/>
  <c r="L3519" i="19"/>
  <c r="M3519" i="19"/>
  <c r="N3519" i="19"/>
  <c r="O3519" i="19"/>
  <c r="X3519" i="19"/>
  <c r="G3520" i="19"/>
  <c r="H3520" i="19"/>
  <c r="I3520" i="19"/>
  <c r="J3520" i="19"/>
  <c r="L3520" i="19"/>
  <c r="M3520" i="19"/>
  <c r="N3520" i="19"/>
  <c r="O3520" i="19"/>
  <c r="X3520" i="19"/>
  <c r="G3521" i="19"/>
  <c r="H3521" i="19"/>
  <c r="I3521" i="19"/>
  <c r="J3521" i="19"/>
  <c r="L3521" i="19"/>
  <c r="M3521" i="19"/>
  <c r="N3521" i="19"/>
  <c r="O3521" i="19"/>
  <c r="X3521" i="19"/>
  <c r="G3522" i="19"/>
  <c r="H3522" i="19"/>
  <c r="I3522" i="19"/>
  <c r="J3522" i="19"/>
  <c r="L3522" i="19"/>
  <c r="M3522" i="19"/>
  <c r="N3522" i="19"/>
  <c r="O3522" i="19"/>
  <c r="X3522" i="19"/>
  <c r="G3523" i="19"/>
  <c r="H3523" i="19"/>
  <c r="I3523" i="19"/>
  <c r="J3523" i="19"/>
  <c r="L3523" i="19"/>
  <c r="M3523" i="19"/>
  <c r="N3523" i="19"/>
  <c r="O3523" i="19"/>
  <c r="X3523" i="19"/>
  <c r="G3524" i="19"/>
  <c r="H3524" i="19"/>
  <c r="I3524" i="19"/>
  <c r="J3524" i="19"/>
  <c r="L3524" i="19"/>
  <c r="M3524" i="19"/>
  <c r="N3524" i="19"/>
  <c r="O3524" i="19"/>
  <c r="X3524" i="19"/>
  <c r="G3525" i="19"/>
  <c r="H3525" i="19"/>
  <c r="I3525" i="19"/>
  <c r="J3525" i="19"/>
  <c r="L3525" i="19"/>
  <c r="M3525" i="19"/>
  <c r="N3525" i="19"/>
  <c r="O3525" i="19"/>
  <c r="X3525" i="19"/>
  <c r="G3526" i="19"/>
  <c r="H3526" i="19"/>
  <c r="I3526" i="19"/>
  <c r="J3526" i="19"/>
  <c r="L3526" i="19"/>
  <c r="M3526" i="19"/>
  <c r="N3526" i="19"/>
  <c r="O3526" i="19"/>
  <c r="X3526" i="19"/>
  <c r="G3527" i="19"/>
  <c r="H3527" i="19"/>
  <c r="I3527" i="19"/>
  <c r="J3527" i="19"/>
  <c r="L3527" i="19"/>
  <c r="M3527" i="19"/>
  <c r="N3527" i="19"/>
  <c r="O3527" i="19"/>
  <c r="X3527" i="19"/>
  <c r="G3528" i="19"/>
  <c r="H3528" i="19"/>
  <c r="I3528" i="19"/>
  <c r="J3528" i="19"/>
  <c r="L3528" i="19"/>
  <c r="M3528" i="19"/>
  <c r="N3528" i="19"/>
  <c r="O3528" i="19"/>
  <c r="X3528" i="19"/>
  <c r="G3529" i="19"/>
  <c r="H3529" i="19"/>
  <c r="I3529" i="19"/>
  <c r="J3529" i="19"/>
  <c r="L3529" i="19"/>
  <c r="M3529" i="19"/>
  <c r="N3529" i="19"/>
  <c r="O3529" i="19"/>
  <c r="X3529" i="19"/>
  <c r="G3530" i="19"/>
  <c r="H3530" i="19"/>
  <c r="I3530" i="19"/>
  <c r="J3530" i="19"/>
  <c r="L3530" i="19"/>
  <c r="M3530" i="19"/>
  <c r="N3530" i="19"/>
  <c r="O3530" i="19"/>
  <c r="X3530" i="19"/>
  <c r="G3531" i="19"/>
  <c r="H3531" i="19"/>
  <c r="I3531" i="19"/>
  <c r="J3531" i="19"/>
  <c r="L3531" i="19"/>
  <c r="M3531" i="19"/>
  <c r="N3531" i="19"/>
  <c r="O3531" i="19"/>
  <c r="X3531" i="19"/>
  <c r="G3532" i="19"/>
  <c r="H3532" i="19"/>
  <c r="I3532" i="19"/>
  <c r="J3532" i="19"/>
  <c r="L3532" i="19"/>
  <c r="M3532" i="19"/>
  <c r="N3532" i="19"/>
  <c r="O3532" i="19"/>
  <c r="X3532" i="19"/>
  <c r="G3533" i="19"/>
  <c r="H3533" i="19"/>
  <c r="I3533" i="19"/>
  <c r="J3533" i="19"/>
  <c r="L3533" i="19"/>
  <c r="M3533" i="19"/>
  <c r="N3533" i="19"/>
  <c r="O3533" i="19"/>
  <c r="X3533" i="19"/>
  <c r="G3534" i="19"/>
  <c r="H3534" i="19"/>
  <c r="I3534" i="19"/>
  <c r="J3534" i="19"/>
  <c r="L3534" i="19"/>
  <c r="M3534" i="19"/>
  <c r="N3534" i="19"/>
  <c r="O3534" i="19"/>
  <c r="X3534" i="19"/>
  <c r="G3535" i="19"/>
  <c r="H3535" i="19"/>
  <c r="I3535" i="19"/>
  <c r="J3535" i="19"/>
  <c r="L3535" i="19"/>
  <c r="M3535" i="19"/>
  <c r="N3535" i="19"/>
  <c r="O3535" i="19"/>
  <c r="X3535" i="19"/>
  <c r="G3536" i="19"/>
  <c r="H3536" i="19"/>
  <c r="I3536" i="19"/>
  <c r="J3536" i="19"/>
  <c r="L3536" i="19"/>
  <c r="M3536" i="19"/>
  <c r="N3536" i="19"/>
  <c r="O3536" i="19"/>
  <c r="X3536" i="19"/>
  <c r="G3537" i="19"/>
  <c r="H3537" i="19"/>
  <c r="I3537" i="19"/>
  <c r="J3537" i="19"/>
  <c r="L3537" i="19"/>
  <c r="M3537" i="19"/>
  <c r="N3537" i="19"/>
  <c r="O3537" i="19"/>
  <c r="X3537" i="19"/>
  <c r="G3538" i="19"/>
  <c r="H3538" i="19"/>
  <c r="I3538" i="19"/>
  <c r="J3538" i="19"/>
  <c r="L3538" i="19"/>
  <c r="M3538" i="19"/>
  <c r="N3538" i="19"/>
  <c r="O3538" i="19"/>
  <c r="X3538" i="19"/>
  <c r="G3539" i="19"/>
  <c r="H3539" i="19"/>
  <c r="I3539" i="19"/>
  <c r="J3539" i="19"/>
  <c r="L3539" i="19"/>
  <c r="M3539" i="19"/>
  <c r="N3539" i="19"/>
  <c r="O3539" i="19"/>
  <c r="X3539" i="19"/>
  <c r="G3540" i="19"/>
  <c r="H3540" i="19"/>
  <c r="I3540" i="19"/>
  <c r="J3540" i="19"/>
  <c r="L3540" i="19"/>
  <c r="M3540" i="19"/>
  <c r="N3540" i="19"/>
  <c r="O3540" i="19"/>
  <c r="X3540" i="19"/>
  <c r="G3541" i="19"/>
  <c r="H3541" i="19"/>
  <c r="I3541" i="19"/>
  <c r="J3541" i="19"/>
  <c r="L3541" i="19"/>
  <c r="M3541" i="19"/>
  <c r="N3541" i="19"/>
  <c r="O3541" i="19"/>
  <c r="X3541" i="19"/>
  <c r="G3542" i="19"/>
  <c r="H3542" i="19"/>
  <c r="I3542" i="19"/>
  <c r="J3542" i="19"/>
  <c r="L3542" i="19"/>
  <c r="M3542" i="19"/>
  <c r="N3542" i="19"/>
  <c r="O3542" i="19"/>
  <c r="X3542" i="19"/>
  <c r="G3543" i="19"/>
  <c r="H3543" i="19"/>
  <c r="I3543" i="19"/>
  <c r="J3543" i="19"/>
  <c r="L3543" i="19"/>
  <c r="M3543" i="19"/>
  <c r="N3543" i="19"/>
  <c r="O3543" i="19"/>
  <c r="X3543" i="19"/>
  <c r="G3544" i="19"/>
  <c r="H3544" i="19"/>
  <c r="I3544" i="19"/>
  <c r="J3544" i="19"/>
  <c r="L3544" i="19"/>
  <c r="M3544" i="19"/>
  <c r="N3544" i="19"/>
  <c r="O3544" i="19"/>
  <c r="X3544" i="19"/>
  <c r="G3545" i="19"/>
  <c r="H3545" i="19"/>
  <c r="I3545" i="19"/>
  <c r="J3545" i="19"/>
  <c r="L3545" i="19"/>
  <c r="M3545" i="19"/>
  <c r="N3545" i="19"/>
  <c r="O3545" i="19"/>
  <c r="X3545" i="19"/>
  <c r="G3546" i="19"/>
  <c r="H3546" i="19"/>
  <c r="I3546" i="19"/>
  <c r="J3546" i="19"/>
  <c r="L3546" i="19"/>
  <c r="M3546" i="19"/>
  <c r="N3546" i="19"/>
  <c r="O3546" i="19"/>
  <c r="X3546" i="19"/>
  <c r="G3547" i="19"/>
  <c r="H3547" i="19"/>
  <c r="I3547" i="19"/>
  <c r="J3547" i="19"/>
  <c r="L3547" i="19"/>
  <c r="M3547" i="19"/>
  <c r="N3547" i="19"/>
  <c r="O3547" i="19"/>
  <c r="X3547" i="19"/>
  <c r="G3548" i="19"/>
  <c r="H3548" i="19"/>
  <c r="I3548" i="19"/>
  <c r="J3548" i="19"/>
  <c r="L3548" i="19"/>
  <c r="M3548" i="19"/>
  <c r="N3548" i="19"/>
  <c r="O3548" i="19"/>
  <c r="X3548" i="19"/>
  <c r="G3549" i="19"/>
  <c r="H3549" i="19"/>
  <c r="I3549" i="19"/>
  <c r="J3549" i="19"/>
  <c r="L3549" i="19"/>
  <c r="M3549" i="19"/>
  <c r="N3549" i="19"/>
  <c r="O3549" i="19"/>
  <c r="X3549" i="19"/>
  <c r="G3550" i="19"/>
  <c r="H3550" i="19"/>
  <c r="I3550" i="19"/>
  <c r="J3550" i="19"/>
  <c r="L3550" i="19"/>
  <c r="M3550" i="19"/>
  <c r="N3550" i="19"/>
  <c r="O3550" i="19"/>
  <c r="X3550" i="19"/>
  <c r="G3551" i="19"/>
  <c r="H3551" i="19"/>
  <c r="I3551" i="19"/>
  <c r="J3551" i="19"/>
  <c r="L3551" i="19"/>
  <c r="M3551" i="19"/>
  <c r="N3551" i="19"/>
  <c r="O3551" i="19"/>
  <c r="X3551" i="19"/>
  <c r="G3552" i="19"/>
  <c r="H3552" i="19"/>
  <c r="I3552" i="19"/>
  <c r="J3552" i="19"/>
  <c r="L3552" i="19"/>
  <c r="M3552" i="19"/>
  <c r="N3552" i="19"/>
  <c r="O3552" i="19"/>
  <c r="X3552" i="19"/>
  <c r="G3553" i="19"/>
  <c r="H3553" i="19"/>
  <c r="I3553" i="19"/>
  <c r="J3553" i="19"/>
  <c r="L3553" i="19"/>
  <c r="M3553" i="19"/>
  <c r="N3553" i="19"/>
  <c r="O3553" i="19"/>
  <c r="X3553" i="19"/>
  <c r="G3554" i="19"/>
  <c r="H3554" i="19"/>
  <c r="I3554" i="19"/>
  <c r="J3554" i="19"/>
  <c r="L3554" i="19"/>
  <c r="M3554" i="19"/>
  <c r="N3554" i="19"/>
  <c r="O3554" i="19"/>
  <c r="X3554" i="19"/>
  <c r="G3555" i="19"/>
  <c r="H3555" i="19"/>
  <c r="I3555" i="19"/>
  <c r="J3555" i="19"/>
  <c r="L3555" i="19"/>
  <c r="M3555" i="19"/>
  <c r="N3555" i="19"/>
  <c r="O3555" i="19"/>
  <c r="X3555" i="19"/>
  <c r="G3556" i="19"/>
  <c r="H3556" i="19"/>
  <c r="I3556" i="19"/>
  <c r="J3556" i="19"/>
  <c r="L3556" i="19"/>
  <c r="M3556" i="19"/>
  <c r="N3556" i="19"/>
  <c r="O3556" i="19"/>
  <c r="X3556" i="19"/>
  <c r="G3557" i="19"/>
  <c r="H3557" i="19"/>
  <c r="I3557" i="19"/>
  <c r="J3557" i="19"/>
  <c r="L3557" i="19"/>
  <c r="M3557" i="19"/>
  <c r="N3557" i="19"/>
  <c r="O3557" i="19"/>
  <c r="X3557" i="19"/>
  <c r="G3558" i="19"/>
  <c r="H3558" i="19"/>
  <c r="I3558" i="19"/>
  <c r="J3558" i="19"/>
  <c r="L3558" i="19"/>
  <c r="M3558" i="19"/>
  <c r="N3558" i="19"/>
  <c r="O3558" i="19"/>
  <c r="X3558" i="19"/>
  <c r="G3559" i="19"/>
  <c r="H3559" i="19"/>
  <c r="I3559" i="19"/>
  <c r="J3559" i="19"/>
  <c r="L3559" i="19"/>
  <c r="M3559" i="19"/>
  <c r="N3559" i="19"/>
  <c r="O3559" i="19"/>
  <c r="X3559" i="19"/>
  <c r="G3560" i="19"/>
  <c r="H3560" i="19"/>
  <c r="I3560" i="19"/>
  <c r="J3560" i="19"/>
  <c r="L3560" i="19"/>
  <c r="M3560" i="19"/>
  <c r="N3560" i="19"/>
  <c r="O3560" i="19"/>
  <c r="X3560" i="19"/>
  <c r="G3561" i="19"/>
  <c r="H3561" i="19"/>
  <c r="I3561" i="19"/>
  <c r="J3561" i="19"/>
  <c r="L3561" i="19"/>
  <c r="M3561" i="19"/>
  <c r="N3561" i="19"/>
  <c r="O3561" i="19"/>
  <c r="X3561" i="19"/>
  <c r="G3562" i="19"/>
  <c r="H3562" i="19"/>
  <c r="I3562" i="19"/>
  <c r="J3562" i="19"/>
  <c r="L3562" i="19"/>
  <c r="M3562" i="19"/>
  <c r="N3562" i="19"/>
  <c r="O3562" i="19"/>
  <c r="X3562" i="19"/>
  <c r="G3563" i="19"/>
  <c r="H3563" i="19"/>
  <c r="I3563" i="19"/>
  <c r="J3563" i="19"/>
  <c r="L3563" i="19"/>
  <c r="M3563" i="19"/>
  <c r="N3563" i="19"/>
  <c r="O3563" i="19"/>
  <c r="X3563" i="19"/>
  <c r="G3564" i="19"/>
  <c r="H3564" i="19"/>
  <c r="I3564" i="19"/>
  <c r="J3564" i="19"/>
  <c r="L3564" i="19"/>
  <c r="M3564" i="19"/>
  <c r="N3564" i="19"/>
  <c r="O3564" i="19"/>
  <c r="X3564" i="19"/>
  <c r="G3565" i="19"/>
  <c r="H3565" i="19"/>
  <c r="I3565" i="19"/>
  <c r="J3565" i="19"/>
  <c r="L3565" i="19"/>
  <c r="M3565" i="19"/>
  <c r="N3565" i="19"/>
  <c r="O3565" i="19"/>
  <c r="X3565" i="19"/>
  <c r="G3566" i="19"/>
  <c r="H3566" i="19"/>
  <c r="I3566" i="19"/>
  <c r="J3566" i="19"/>
  <c r="L3566" i="19"/>
  <c r="M3566" i="19"/>
  <c r="N3566" i="19"/>
  <c r="O3566" i="19"/>
  <c r="X3566" i="19"/>
  <c r="G3567" i="19"/>
  <c r="H3567" i="19"/>
  <c r="I3567" i="19"/>
  <c r="J3567" i="19"/>
  <c r="L3567" i="19"/>
  <c r="M3567" i="19"/>
  <c r="N3567" i="19"/>
  <c r="O3567" i="19"/>
  <c r="X3567" i="19"/>
  <c r="G3568" i="19"/>
  <c r="H3568" i="19"/>
  <c r="I3568" i="19"/>
  <c r="J3568" i="19"/>
  <c r="L3568" i="19"/>
  <c r="M3568" i="19"/>
  <c r="N3568" i="19"/>
  <c r="O3568" i="19"/>
  <c r="X3568" i="19"/>
  <c r="G3569" i="19"/>
  <c r="H3569" i="19"/>
  <c r="I3569" i="19"/>
  <c r="J3569" i="19"/>
  <c r="L3569" i="19"/>
  <c r="M3569" i="19"/>
  <c r="N3569" i="19"/>
  <c r="O3569" i="19"/>
  <c r="X3569" i="19"/>
  <c r="G3570" i="19"/>
  <c r="H3570" i="19"/>
  <c r="I3570" i="19"/>
  <c r="J3570" i="19"/>
  <c r="L3570" i="19"/>
  <c r="M3570" i="19"/>
  <c r="N3570" i="19"/>
  <c r="O3570" i="19"/>
  <c r="X3570" i="19"/>
  <c r="G3571" i="19"/>
  <c r="H3571" i="19"/>
  <c r="I3571" i="19"/>
  <c r="J3571" i="19"/>
  <c r="L3571" i="19"/>
  <c r="M3571" i="19"/>
  <c r="N3571" i="19"/>
  <c r="O3571" i="19"/>
  <c r="X3571" i="19"/>
  <c r="G3572" i="19"/>
  <c r="H3572" i="19"/>
  <c r="I3572" i="19"/>
  <c r="J3572" i="19"/>
  <c r="L3572" i="19"/>
  <c r="M3572" i="19"/>
  <c r="N3572" i="19"/>
  <c r="O3572" i="19"/>
  <c r="X3572" i="19"/>
  <c r="G3573" i="19"/>
  <c r="H3573" i="19"/>
  <c r="I3573" i="19"/>
  <c r="J3573" i="19"/>
  <c r="L3573" i="19"/>
  <c r="M3573" i="19"/>
  <c r="N3573" i="19"/>
  <c r="O3573" i="19"/>
  <c r="X3573" i="19"/>
  <c r="G3574" i="19"/>
  <c r="H3574" i="19"/>
  <c r="I3574" i="19"/>
  <c r="J3574" i="19"/>
  <c r="L3574" i="19"/>
  <c r="M3574" i="19"/>
  <c r="N3574" i="19"/>
  <c r="O3574" i="19"/>
  <c r="X3574" i="19"/>
  <c r="G3575" i="19"/>
  <c r="H3575" i="19"/>
  <c r="I3575" i="19"/>
  <c r="J3575" i="19"/>
  <c r="L3575" i="19"/>
  <c r="M3575" i="19"/>
  <c r="N3575" i="19"/>
  <c r="O3575" i="19"/>
  <c r="X3575" i="19"/>
  <c r="G3576" i="19"/>
  <c r="H3576" i="19"/>
  <c r="I3576" i="19"/>
  <c r="J3576" i="19"/>
  <c r="L3576" i="19"/>
  <c r="M3576" i="19"/>
  <c r="N3576" i="19"/>
  <c r="O3576" i="19"/>
  <c r="X3576" i="19"/>
  <c r="G3577" i="19"/>
  <c r="H3577" i="19"/>
  <c r="I3577" i="19"/>
  <c r="J3577" i="19"/>
  <c r="L3577" i="19"/>
  <c r="M3577" i="19"/>
  <c r="N3577" i="19"/>
  <c r="O3577" i="19"/>
  <c r="X3577" i="19"/>
  <c r="G3578" i="19"/>
  <c r="H3578" i="19"/>
  <c r="I3578" i="19"/>
  <c r="J3578" i="19"/>
  <c r="L3578" i="19"/>
  <c r="M3578" i="19"/>
  <c r="N3578" i="19"/>
  <c r="O3578" i="19"/>
  <c r="X3578" i="19"/>
  <c r="G3579" i="19"/>
  <c r="H3579" i="19"/>
  <c r="I3579" i="19"/>
  <c r="J3579" i="19"/>
  <c r="L3579" i="19"/>
  <c r="M3579" i="19"/>
  <c r="N3579" i="19"/>
  <c r="O3579" i="19"/>
  <c r="X3579" i="19"/>
  <c r="G3580" i="19"/>
  <c r="H3580" i="19"/>
  <c r="I3580" i="19"/>
  <c r="J3580" i="19"/>
  <c r="L3580" i="19"/>
  <c r="M3580" i="19"/>
  <c r="N3580" i="19"/>
  <c r="O3580" i="19"/>
  <c r="X3580" i="19"/>
  <c r="G3581" i="19"/>
  <c r="H3581" i="19"/>
  <c r="I3581" i="19"/>
  <c r="J3581" i="19"/>
  <c r="L3581" i="19"/>
  <c r="M3581" i="19"/>
  <c r="N3581" i="19"/>
  <c r="O3581" i="19"/>
  <c r="X3581" i="19"/>
  <c r="G3582" i="19"/>
  <c r="H3582" i="19"/>
  <c r="I3582" i="19"/>
  <c r="J3582" i="19"/>
  <c r="L3582" i="19"/>
  <c r="M3582" i="19"/>
  <c r="N3582" i="19"/>
  <c r="O3582" i="19"/>
  <c r="X3582" i="19"/>
  <c r="G3583" i="19"/>
  <c r="H3583" i="19"/>
  <c r="I3583" i="19"/>
  <c r="J3583" i="19"/>
  <c r="L3583" i="19"/>
  <c r="M3583" i="19"/>
  <c r="N3583" i="19"/>
  <c r="O3583" i="19"/>
  <c r="X3583" i="19"/>
  <c r="G3584" i="19"/>
  <c r="H3584" i="19"/>
  <c r="I3584" i="19"/>
  <c r="J3584" i="19"/>
  <c r="L3584" i="19"/>
  <c r="M3584" i="19"/>
  <c r="N3584" i="19"/>
  <c r="O3584" i="19"/>
  <c r="X3584" i="19"/>
  <c r="G3585" i="19"/>
  <c r="H3585" i="19"/>
  <c r="I3585" i="19"/>
  <c r="J3585" i="19"/>
  <c r="L3585" i="19"/>
  <c r="M3585" i="19"/>
  <c r="N3585" i="19"/>
  <c r="O3585" i="19"/>
  <c r="X3585" i="19"/>
  <c r="G3586" i="19"/>
  <c r="H3586" i="19"/>
  <c r="I3586" i="19"/>
  <c r="J3586" i="19"/>
  <c r="L3586" i="19"/>
  <c r="M3586" i="19"/>
  <c r="N3586" i="19"/>
  <c r="O3586" i="19"/>
  <c r="X3586" i="19"/>
  <c r="G3587" i="19"/>
  <c r="H3587" i="19"/>
  <c r="I3587" i="19"/>
  <c r="J3587" i="19"/>
  <c r="L3587" i="19"/>
  <c r="M3587" i="19"/>
  <c r="N3587" i="19"/>
  <c r="O3587" i="19"/>
  <c r="X3587" i="19"/>
  <c r="G3588" i="19"/>
  <c r="H3588" i="19"/>
  <c r="I3588" i="19"/>
  <c r="J3588" i="19"/>
  <c r="L3588" i="19"/>
  <c r="M3588" i="19"/>
  <c r="N3588" i="19"/>
  <c r="O3588" i="19"/>
  <c r="X3588" i="19"/>
  <c r="G3589" i="19"/>
  <c r="H3589" i="19"/>
  <c r="I3589" i="19"/>
  <c r="J3589" i="19"/>
  <c r="L3589" i="19"/>
  <c r="M3589" i="19"/>
  <c r="N3589" i="19"/>
  <c r="O3589" i="19"/>
  <c r="X3589" i="19"/>
  <c r="G3590" i="19"/>
  <c r="H3590" i="19"/>
  <c r="I3590" i="19"/>
  <c r="J3590" i="19"/>
  <c r="L3590" i="19"/>
  <c r="M3590" i="19"/>
  <c r="N3590" i="19"/>
  <c r="O3590" i="19"/>
  <c r="X3590" i="19"/>
  <c r="G3591" i="19"/>
  <c r="H3591" i="19"/>
  <c r="I3591" i="19"/>
  <c r="J3591" i="19"/>
  <c r="L3591" i="19"/>
  <c r="M3591" i="19"/>
  <c r="N3591" i="19"/>
  <c r="O3591" i="19"/>
  <c r="X3591" i="19"/>
  <c r="G3592" i="19"/>
  <c r="H3592" i="19"/>
  <c r="I3592" i="19"/>
  <c r="J3592" i="19"/>
  <c r="L3592" i="19"/>
  <c r="M3592" i="19"/>
  <c r="N3592" i="19"/>
  <c r="O3592" i="19"/>
  <c r="X3592" i="19"/>
  <c r="G3593" i="19"/>
  <c r="H3593" i="19"/>
  <c r="I3593" i="19"/>
  <c r="J3593" i="19"/>
  <c r="L3593" i="19"/>
  <c r="M3593" i="19"/>
  <c r="N3593" i="19"/>
  <c r="O3593" i="19"/>
  <c r="X3593" i="19"/>
  <c r="G3594" i="19"/>
  <c r="H3594" i="19"/>
  <c r="I3594" i="19"/>
  <c r="J3594" i="19"/>
  <c r="L3594" i="19"/>
  <c r="M3594" i="19"/>
  <c r="N3594" i="19"/>
  <c r="O3594" i="19"/>
  <c r="X3594" i="19"/>
  <c r="G3595" i="19"/>
  <c r="H3595" i="19"/>
  <c r="I3595" i="19"/>
  <c r="J3595" i="19"/>
  <c r="L3595" i="19"/>
  <c r="M3595" i="19"/>
  <c r="N3595" i="19"/>
  <c r="O3595" i="19"/>
  <c r="X3595" i="19"/>
  <c r="G3596" i="19"/>
  <c r="H3596" i="19"/>
  <c r="I3596" i="19"/>
  <c r="J3596" i="19"/>
  <c r="L3596" i="19"/>
  <c r="M3596" i="19"/>
  <c r="N3596" i="19"/>
  <c r="O3596" i="19"/>
  <c r="X3596" i="19"/>
  <c r="G3597" i="19"/>
  <c r="H3597" i="19"/>
  <c r="I3597" i="19"/>
  <c r="J3597" i="19"/>
  <c r="L3597" i="19"/>
  <c r="M3597" i="19"/>
  <c r="N3597" i="19"/>
  <c r="O3597" i="19"/>
  <c r="X3597" i="19"/>
  <c r="G3598" i="19"/>
  <c r="H3598" i="19"/>
  <c r="I3598" i="19"/>
  <c r="J3598" i="19"/>
  <c r="L3598" i="19"/>
  <c r="M3598" i="19"/>
  <c r="N3598" i="19"/>
  <c r="O3598" i="19"/>
  <c r="X3598" i="19"/>
  <c r="G3599" i="19"/>
  <c r="H3599" i="19"/>
  <c r="I3599" i="19"/>
  <c r="J3599" i="19"/>
  <c r="L3599" i="19"/>
  <c r="M3599" i="19"/>
  <c r="N3599" i="19"/>
  <c r="O3599" i="19"/>
  <c r="X3599" i="19"/>
  <c r="G3600" i="19"/>
  <c r="H3600" i="19"/>
  <c r="I3600" i="19"/>
  <c r="J3600" i="19"/>
  <c r="L3600" i="19"/>
  <c r="M3600" i="19"/>
  <c r="N3600" i="19"/>
  <c r="O3600" i="19"/>
  <c r="X3600" i="19"/>
  <c r="G3601" i="19"/>
  <c r="H3601" i="19"/>
  <c r="I3601" i="19"/>
  <c r="J3601" i="19"/>
  <c r="L3601" i="19"/>
  <c r="M3601" i="19"/>
  <c r="N3601" i="19"/>
  <c r="O3601" i="19"/>
  <c r="X3601" i="19"/>
  <c r="G3602" i="19"/>
  <c r="H3602" i="19"/>
  <c r="I3602" i="19"/>
  <c r="J3602" i="19"/>
  <c r="L3602" i="19"/>
  <c r="M3602" i="19"/>
  <c r="N3602" i="19"/>
  <c r="O3602" i="19"/>
  <c r="X3602" i="19"/>
  <c r="G3603" i="19"/>
  <c r="H3603" i="19"/>
  <c r="I3603" i="19"/>
  <c r="J3603" i="19"/>
  <c r="L3603" i="19"/>
  <c r="M3603" i="19"/>
  <c r="N3603" i="19"/>
  <c r="O3603" i="19"/>
  <c r="X3603" i="19"/>
  <c r="G3604" i="19"/>
  <c r="H3604" i="19"/>
  <c r="I3604" i="19"/>
  <c r="J3604" i="19"/>
  <c r="L3604" i="19"/>
  <c r="M3604" i="19"/>
  <c r="N3604" i="19"/>
  <c r="O3604" i="19"/>
  <c r="X3604" i="19"/>
  <c r="G3605" i="19"/>
  <c r="H3605" i="19"/>
  <c r="I3605" i="19"/>
  <c r="J3605" i="19"/>
  <c r="L3605" i="19"/>
  <c r="M3605" i="19"/>
  <c r="N3605" i="19"/>
  <c r="O3605" i="19"/>
  <c r="X3605" i="19"/>
  <c r="G3606" i="19"/>
  <c r="H3606" i="19"/>
  <c r="I3606" i="19"/>
  <c r="J3606" i="19"/>
  <c r="L3606" i="19"/>
  <c r="M3606" i="19"/>
  <c r="N3606" i="19"/>
  <c r="O3606" i="19"/>
  <c r="X3606" i="19"/>
  <c r="G3607" i="19"/>
  <c r="H3607" i="19"/>
  <c r="I3607" i="19"/>
  <c r="J3607" i="19"/>
  <c r="L3607" i="19"/>
  <c r="M3607" i="19"/>
  <c r="N3607" i="19"/>
  <c r="O3607" i="19"/>
  <c r="X3607" i="19"/>
  <c r="G3608" i="19"/>
  <c r="H3608" i="19"/>
  <c r="I3608" i="19"/>
  <c r="J3608" i="19"/>
  <c r="L3608" i="19"/>
  <c r="M3608" i="19"/>
  <c r="N3608" i="19"/>
  <c r="O3608" i="19"/>
  <c r="X3608" i="19"/>
  <c r="G3609" i="19"/>
  <c r="H3609" i="19"/>
  <c r="I3609" i="19"/>
  <c r="J3609" i="19"/>
  <c r="L3609" i="19"/>
  <c r="M3609" i="19"/>
  <c r="N3609" i="19"/>
  <c r="O3609" i="19"/>
  <c r="X3609" i="19"/>
  <c r="G3610" i="19"/>
  <c r="H3610" i="19"/>
  <c r="I3610" i="19"/>
  <c r="J3610" i="19"/>
  <c r="L3610" i="19"/>
  <c r="M3610" i="19"/>
  <c r="N3610" i="19"/>
  <c r="O3610" i="19"/>
  <c r="X3610" i="19"/>
  <c r="G3611" i="19"/>
  <c r="H3611" i="19"/>
  <c r="I3611" i="19"/>
  <c r="J3611" i="19"/>
  <c r="L3611" i="19"/>
  <c r="M3611" i="19"/>
  <c r="N3611" i="19"/>
  <c r="O3611" i="19"/>
  <c r="X3611" i="19"/>
  <c r="G3612" i="19"/>
  <c r="H3612" i="19"/>
  <c r="I3612" i="19"/>
  <c r="J3612" i="19"/>
  <c r="L3612" i="19"/>
  <c r="M3612" i="19"/>
  <c r="N3612" i="19"/>
  <c r="O3612" i="19"/>
  <c r="X3612" i="19"/>
  <c r="G3613" i="19"/>
  <c r="H3613" i="19"/>
  <c r="I3613" i="19"/>
  <c r="J3613" i="19"/>
  <c r="L3613" i="19"/>
  <c r="M3613" i="19"/>
  <c r="N3613" i="19"/>
  <c r="O3613" i="19"/>
  <c r="X3613" i="19"/>
  <c r="G3614" i="19"/>
  <c r="H3614" i="19"/>
  <c r="I3614" i="19"/>
  <c r="J3614" i="19"/>
  <c r="L3614" i="19"/>
  <c r="M3614" i="19"/>
  <c r="N3614" i="19"/>
  <c r="O3614" i="19"/>
  <c r="X3614" i="19"/>
  <c r="G3615" i="19"/>
  <c r="H3615" i="19"/>
  <c r="I3615" i="19"/>
  <c r="J3615" i="19"/>
  <c r="L3615" i="19"/>
  <c r="M3615" i="19"/>
  <c r="N3615" i="19"/>
  <c r="O3615" i="19"/>
  <c r="X3615" i="19"/>
  <c r="G3616" i="19"/>
  <c r="H3616" i="19"/>
  <c r="I3616" i="19"/>
  <c r="J3616" i="19"/>
  <c r="L3616" i="19"/>
  <c r="M3616" i="19"/>
  <c r="N3616" i="19"/>
  <c r="O3616" i="19"/>
  <c r="X3616" i="19"/>
  <c r="G3617" i="19"/>
  <c r="H3617" i="19"/>
  <c r="I3617" i="19"/>
  <c r="J3617" i="19"/>
  <c r="L3617" i="19"/>
  <c r="M3617" i="19"/>
  <c r="N3617" i="19"/>
  <c r="O3617" i="19"/>
  <c r="X3617" i="19"/>
  <c r="G3618" i="19"/>
  <c r="H3618" i="19"/>
  <c r="I3618" i="19"/>
  <c r="J3618" i="19"/>
  <c r="L3618" i="19"/>
  <c r="M3618" i="19"/>
  <c r="N3618" i="19"/>
  <c r="O3618" i="19"/>
  <c r="X3618" i="19"/>
  <c r="G3619" i="19"/>
  <c r="H3619" i="19"/>
  <c r="I3619" i="19"/>
  <c r="J3619" i="19"/>
  <c r="L3619" i="19"/>
  <c r="M3619" i="19"/>
  <c r="N3619" i="19"/>
  <c r="O3619" i="19"/>
  <c r="X3619" i="19"/>
  <c r="G3620" i="19"/>
  <c r="H3620" i="19"/>
  <c r="I3620" i="19"/>
  <c r="J3620" i="19"/>
  <c r="L3620" i="19"/>
  <c r="M3620" i="19"/>
  <c r="N3620" i="19"/>
  <c r="O3620" i="19"/>
  <c r="X3620" i="19"/>
  <c r="G3621" i="19"/>
  <c r="H3621" i="19"/>
  <c r="I3621" i="19"/>
  <c r="J3621" i="19"/>
  <c r="L3621" i="19"/>
  <c r="M3621" i="19"/>
  <c r="N3621" i="19"/>
  <c r="O3621" i="19"/>
  <c r="X3621" i="19"/>
  <c r="G3622" i="19"/>
  <c r="H3622" i="19"/>
  <c r="I3622" i="19"/>
  <c r="J3622" i="19"/>
  <c r="L3622" i="19"/>
  <c r="M3622" i="19"/>
  <c r="N3622" i="19"/>
  <c r="O3622" i="19"/>
  <c r="X3622" i="19"/>
  <c r="G3623" i="19"/>
  <c r="H3623" i="19"/>
  <c r="I3623" i="19"/>
  <c r="J3623" i="19"/>
  <c r="L3623" i="19"/>
  <c r="M3623" i="19"/>
  <c r="N3623" i="19"/>
  <c r="O3623" i="19"/>
  <c r="X3623" i="19"/>
  <c r="G3624" i="19"/>
  <c r="H3624" i="19"/>
  <c r="I3624" i="19"/>
  <c r="J3624" i="19"/>
  <c r="L3624" i="19"/>
  <c r="M3624" i="19"/>
  <c r="N3624" i="19"/>
  <c r="O3624" i="19"/>
  <c r="X3624" i="19"/>
  <c r="G3625" i="19"/>
  <c r="H3625" i="19"/>
  <c r="I3625" i="19"/>
  <c r="J3625" i="19"/>
  <c r="L3625" i="19"/>
  <c r="M3625" i="19"/>
  <c r="N3625" i="19"/>
  <c r="O3625" i="19"/>
  <c r="X3625" i="19"/>
  <c r="G3626" i="19"/>
  <c r="H3626" i="19"/>
  <c r="I3626" i="19"/>
  <c r="J3626" i="19"/>
  <c r="L3626" i="19"/>
  <c r="M3626" i="19"/>
  <c r="N3626" i="19"/>
  <c r="O3626" i="19"/>
  <c r="X3626" i="19"/>
  <c r="G3627" i="19"/>
  <c r="H3627" i="19"/>
  <c r="I3627" i="19"/>
  <c r="J3627" i="19"/>
  <c r="L3627" i="19"/>
  <c r="M3627" i="19"/>
  <c r="N3627" i="19"/>
  <c r="O3627" i="19"/>
  <c r="X3627" i="19"/>
  <c r="G3628" i="19"/>
  <c r="H3628" i="19"/>
  <c r="I3628" i="19"/>
  <c r="J3628" i="19"/>
  <c r="L3628" i="19"/>
  <c r="M3628" i="19"/>
  <c r="N3628" i="19"/>
  <c r="O3628" i="19"/>
  <c r="X3628" i="19"/>
  <c r="G3629" i="19"/>
  <c r="H3629" i="19"/>
  <c r="I3629" i="19"/>
  <c r="J3629" i="19"/>
  <c r="L3629" i="19"/>
  <c r="M3629" i="19"/>
  <c r="N3629" i="19"/>
  <c r="O3629" i="19"/>
  <c r="X3629" i="19"/>
  <c r="G3630" i="19"/>
  <c r="H3630" i="19"/>
  <c r="I3630" i="19"/>
  <c r="J3630" i="19"/>
  <c r="L3630" i="19"/>
  <c r="M3630" i="19"/>
  <c r="N3630" i="19"/>
  <c r="O3630" i="19"/>
  <c r="X3630" i="19"/>
  <c r="G3631" i="19"/>
  <c r="H3631" i="19"/>
  <c r="I3631" i="19"/>
  <c r="J3631" i="19"/>
  <c r="L3631" i="19"/>
  <c r="M3631" i="19"/>
  <c r="N3631" i="19"/>
  <c r="O3631" i="19"/>
  <c r="X3631" i="19"/>
  <c r="G3632" i="19"/>
  <c r="H3632" i="19"/>
  <c r="I3632" i="19"/>
  <c r="J3632" i="19"/>
  <c r="L3632" i="19"/>
  <c r="M3632" i="19"/>
  <c r="N3632" i="19"/>
  <c r="O3632" i="19"/>
  <c r="X3632" i="19"/>
  <c r="G3633" i="19"/>
  <c r="H3633" i="19"/>
  <c r="I3633" i="19"/>
  <c r="J3633" i="19"/>
  <c r="L3633" i="19"/>
  <c r="M3633" i="19"/>
  <c r="N3633" i="19"/>
  <c r="O3633" i="19"/>
  <c r="X3633" i="19"/>
  <c r="G3634" i="19"/>
  <c r="H3634" i="19"/>
  <c r="I3634" i="19"/>
  <c r="J3634" i="19"/>
  <c r="L3634" i="19"/>
  <c r="M3634" i="19"/>
  <c r="N3634" i="19"/>
  <c r="O3634" i="19"/>
  <c r="X3634" i="19"/>
  <c r="G3635" i="19"/>
  <c r="H3635" i="19"/>
  <c r="I3635" i="19"/>
  <c r="J3635" i="19"/>
  <c r="L3635" i="19"/>
  <c r="M3635" i="19"/>
  <c r="N3635" i="19"/>
  <c r="O3635" i="19"/>
  <c r="X3635" i="19"/>
  <c r="G3636" i="19"/>
  <c r="H3636" i="19"/>
  <c r="I3636" i="19"/>
  <c r="J3636" i="19"/>
  <c r="L3636" i="19"/>
  <c r="M3636" i="19"/>
  <c r="N3636" i="19"/>
  <c r="O3636" i="19"/>
  <c r="X3636" i="19"/>
  <c r="G3637" i="19"/>
  <c r="H3637" i="19"/>
  <c r="I3637" i="19"/>
  <c r="J3637" i="19"/>
  <c r="L3637" i="19"/>
  <c r="M3637" i="19"/>
  <c r="N3637" i="19"/>
  <c r="O3637" i="19"/>
  <c r="X3637" i="19"/>
  <c r="G3638" i="19"/>
  <c r="H3638" i="19"/>
  <c r="I3638" i="19"/>
  <c r="J3638" i="19"/>
  <c r="L3638" i="19"/>
  <c r="M3638" i="19"/>
  <c r="N3638" i="19"/>
  <c r="O3638" i="19"/>
  <c r="X3638" i="19"/>
  <c r="G3639" i="19"/>
  <c r="H3639" i="19"/>
  <c r="I3639" i="19"/>
  <c r="J3639" i="19"/>
  <c r="L3639" i="19"/>
  <c r="M3639" i="19"/>
  <c r="N3639" i="19"/>
  <c r="O3639" i="19"/>
  <c r="X3639" i="19"/>
  <c r="G3640" i="19"/>
  <c r="H3640" i="19"/>
  <c r="I3640" i="19"/>
  <c r="J3640" i="19"/>
  <c r="L3640" i="19"/>
  <c r="M3640" i="19"/>
  <c r="N3640" i="19"/>
  <c r="O3640" i="19"/>
  <c r="X3640" i="19"/>
  <c r="G3641" i="19"/>
  <c r="H3641" i="19"/>
  <c r="I3641" i="19"/>
  <c r="J3641" i="19"/>
  <c r="L3641" i="19"/>
  <c r="M3641" i="19"/>
  <c r="N3641" i="19"/>
  <c r="O3641" i="19"/>
  <c r="X3641" i="19"/>
  <c r="G3642" i="19"/>
  <c r="H3642" i="19"/>
  <c r="I3642" i="19"/>
  <c r="J3642" i="19"/>
  <c r="L3642" i="19"/>
  <c r="M3642" i="19"/>
  <c r="N3642" i="19"/>
  <c r="O3642" i="19"/>
  <c r="X3642" i="19"/>
  <c r="G3643" i="19"/>
  <c r="H3643" i="19"/>
  <c r="I3643" i="19"/>
  <c r="J3643" i="19"/>
  <c r="L3643" i="19"/>
  <c r="M3643" i="19"/>
  <c r="N3643" i="19"/>
  <c r="O3643" i="19"/>
  <c r="X3643" i="19"/>
  <c r="G3644" i="19"/>
  <c r="H3644" i="19"/>
  <c r="I3644" i="19"/>
  <c r="J3644" i="19"/>
  <c r="L3644" i="19"/>
  <c r="M3644" i="19"/>
  <c r="N3644" i="19"/>
  <c r="O3644" i="19"/>
  <c r="X3644" i="19"/>
  <c r="G3645" i="19"/>
  <c r="H3645" i="19"/>
  <c r="I3645" i="19"/>
  <c r="J3645" i="19"/>
  <c r="L3645" i="19"/>
  <c r="M3645" i="19"/>
  <c r="N3645" i="19"/>
  <c r="O3645" i="19"/>
  <c r="X3645" i="19"/>
  <c r="G3646" i="19"/>
  <c r="H3646" i="19"/>
  <c r="I3646" i="19"/>
  <c r="J3646" i="19"/>
  <c r="L3646" i="19"/>
  <c r="M3646" i="19"/>
  <c r="N3646" i="19"/>
  <c r="O3646" i="19"/>
  <c r="X3646" i="19"/>
  <c r="G3647" i="19"/>
  <c r="H3647" i="19"/>
  <c r="I3647" i="19"/>
  <c r="J3647" i="19"/>
  <c r="L3647" i="19"/>
  <c r="M3647" i="19"/>
  <c r="N3647" i="19"/>
  <c r="O3647" i="19"/>
  <c r="X3647" i="19"/>
  <c r="G3648" i="19"/>
  <c r="H3648" i="19"/>
  <c r="I3648" i="19"/>
  <c r="J3648" i="19"/>
  <c r="L3648" i="19"/>
  <c r="M3648" i="19"/>
  <c r="N3648" i="19"/>
  <c r="O3648" i="19"/>
  <c r="X3648" i="19"/>
  <c r="G3649" i="19"/>
  <c r="H3649" i="19"/>
  <c r="I3649" i="19"/>
  <c r="J3649" i="19"/>
  <c r="L3649" i="19"/>
  <c r="M3649" i="19"/>
  <c r="N3649" i="19"/>
  <c r="O3649" i="19"/>
  <c r="X3649" i="19"/>
  <c r="G3650" i="19"/>
  <c r="H3650" i="19"/>
  <c r="I3650" i="19"/>
  <c r="J3650" i="19"/>
  <c r="L3650" i="19"/>
  <c r="M3650" i="19"/>
  <c r="N3650" i="19"/>
  <c r="O3650" i="19"/>
  <c r="X3650" i="19"/>
  <c r="G3651" i="19"/>
  <c r="H3651" i="19"/>
  <c r="I3651" i="19"/>
  <c r="J3651" i="19"/>
  <c r="L3651" i="19"/>
  <c r="M3651" i="19"/>
  <c r="N3651" i="19"/>
  <c r="O3651" i="19"/>
  <c r="X3651" i="19"/>
  <c r="G3652" i="19"/>
  <c r="H3652" i="19"/>
  <c r="I3652" i="19"/>
  <c r="J3652" i="19"/>
  <c r="L3652" i="19"/>
  <c r="M3652" i="19"/>
  <c r="N3652" i="19"/>
  <c r="O3652" i="19"/>
  <c r="X3652" i="19"/>
  <c r="G3653" i="19"/>
  <c r="H3653" i="19"/>
  <c r="I3653" i="19"/>
  <c r="J3653" i="19"/>
  <c r="L3653" i="19"/>
  <c r="M3653" i="19"/>
  <c r="N3653" i="19"/>
  <c r="O3653" i="19"/>
  <c r="X3653" i="19"/>
  <c r="G3654" i="19"/>
  <c r="H3654" i="19"/>
  <c r="I3654" i="19"/>
  <c r="J3654" i="19"/>
  <c r="L3654" i="19"/>
  <c r="M3654" i="19"/>
  <c r="N3654" i="19"/>
  <c r="O3654" i="19"/>
  <c r="X3654" i="19"/>
  <c r="G3655" i="19"/>
  <c r="H3655" i="19"/>
  <c r="I3655" i="19"/>
  <c r="J3655" i="19"/>
  <c r="L3655" i="19"/>
  <c r="M3655" i="19"/>
  <c r="N3655" i="19"/>
  <c r="O3655" i="19"/>
  <c r="X3655" i="19"/>
  <c r="G3656" i="19"/>
  <c r="H3656" i="19"/>
  <c r="I3656" i="19"/>
  <c r="J3656" i="19"/>
  <c r="L3656" i="19"/>
  <c r="M3656" i="19"/>
  <c r="N3656" i="19"/>
  <c r="O3656" i="19"/>
  <c r="X3656" i="19"/>
  <c r="G3657" i="19"/>
  <c r="H3657" i="19"/>
  <c r="I3657" i="19"/>
  <c r="J3657" i="19"/>
  <c r="L3657" i="19"/>
  <c r="M3657" i="19"/>
  <c r="N3657" i="19"/>
  <c r="O3657" i="19"/>
  <c r="X3657" i="19"/>
  <c r="G3658" i="19"/>
  <c r="H3658" i="19"/>
  <c r="I3658" i="19"/>
  <c r="J3658" i="19"/>
  <c r="L3658" i="19"/>
  <c r="M3658" i="19"/>
  <c r="N3658" i="19"/>
  <c r="O3658" i="19"/>
  <c r="X3658" i="19"/>
  <c r="G3659" i="19"/>
  <c r="H3659" i="19"/>
  <c r="I3659" i="19"/>
  <c r="J3659" i="19"/>
  <c r="L3659" i="19"/>
  <c r="M3659" i="19"/>
  <c r="N3659" i="19"/>
  <c r="O3659" i="19"/>
  <c r="X3659" i="19"/>
  <c r="G3660" i="19"/>
  <c r="H3660" i="19"/>
  <c r="I3660" i="19"/>
  <c r="J3660" i="19"/>
  <c r="L3660" i="19"/>
  <c r="M3660" i="19"/>
  <c r="N3660" i="19"/>
  <c r="O3660" i="19"/>
  <c r="X3660" i="19"/>
  <c r="G3661" i="19"/>
  <c r="H3661" i="19"/>
  <c r="I3661" i="19"/>
  <c r="J3661" i="19"/>
  <c r="L3661" i="19"/>
  <c r="M3661" i="19"/>
  <c r="N3661" i="19"/>
  <c r="O3661" i="19"/>
  <c r="X3661" i="19"/>
  <c r="G3662" i="19"/>
  <c r="H3662" i="19"/>
  <c r="I3662" i="19"/>
  <c r="J3662" i="19"/>
  <c r="L3662" i="19"/>
  <c r="M3662" i="19"/>
  <c r="N3662" i="19"/>
  <c r="O3662" i="19"/>
  <c r="X3662" i="19"/>
  <c r="G3663" i="19"/>
  <c r="H3663" i="19"/>
  <c r="I3663" i="19"/>
  <c r="J3663" i="19"/>
  <c r="L3663" i="19"/>
  <c r="M3663" i="19"/>
  <c r="N3663" i="19"/>
  <c r="O3663" i="19"/>
  <c r="X3663" i="19"/>
  <c r="G3664" i="19"/>
  <c r="H3664" i="19"/>
  <c r="I3664" i="19"/>
  <c r="J3664" i="19"/>
  <c r="L3664" i="19"/>
  <c r="M3664" i="19"/>
  <c r="N3664" i="19"/>
  <c r="O3664" i="19"/>
  <c r="X3664" i="19"/>
  <c r="G3665" i="19"/>
  <c r="H3665" i="19"/>
  <c r="I3665" i="19"/>
  <c r="J3665" i="19"/>
  <c r="L3665" i="19"/>
  <c r="M3665" i="19"/>
  <c r="N3665" i="19"/>
  <c r="O3665" i="19"/>
  <c r="X3665" i="19"/>
  <c r="G3666" i="19"/>
  <c r="H3666" i="19"/>
  <c r="I3666" i="19"/>
  <c r="J3666" i="19"/>
  <c r="L3666" i="19"/>
  <c r="M3666" i="19"/>
  <c r="N3666" i="19"/>
  <c r="O3666" i="19"/>
  <c r="X3666" i="19"/>
  <c r="G3667" i="19"/>
  <c r="H3667" i="19"/>
  <c r="I3667" i="19"/>
  <c r="J3667" i="19"/>
  <c r="L3667" i="19"/>
  <c r="M3667" i="19"/>
  <c r="N3667" i="19"/>
  <c r="O3667" i="19"/>
  <c r="X3667" i="19"/>
  <c r="G3668" i="19"/>
  <c r="H3668" i="19"/>
  <c r="I3668" i="19"/>
  <c r="J3668" i="19"/>
  <c r="L3668" i="19"/>
  <c r="M3668" i="19"/>
  <c r="N3668" i="19"/>
  <c r="O3668" i="19"/>
  <c r="X3668" i="19"/>
  <c r="G3669" i="19"/>
  <c r="H3669" i="19"/>
  <c r="I3669" i="19"/>
  <c r="J3669" i="19"/>
  <c r="L3669" i="19"/>
  <c r="M3669" i="19"/>
  <c r="N3669" i="19"/>
  <c r="O3669" i="19"/>
  <c r="X3669" i="19"/>
  <c r="G3670" i="19"/>
  <c r="H3670" i="19"/>
  <c r="I3670" i="19"/>
  <c r="J3670" i="19"/>
  <c r="L3670" i="19"/>
  <c r="M3670" i="19"/>
  <c r="N3670" i="19"/>
  <c r="O3670" i="19"/>
  <c r="X3670" i="19"/>
  <c r="G3671" i="19"/>
  <c r="H3671" i="19"/>
  <c r="I3671" i="19"/>
  <c r="J3671" i="19"/>
  <c r="L3671" i="19"/>
  <c r="M3671" i="19"/>
  <c r="N3671" i="19"/>
  <c r="O3671" i="19"/>
  <c r="X3671" i="19"/>
  <c r="G3672" i="19"/>
  <c r="H3672" i="19"/>
  <c r="I3672" i="19"/>
  <c r="J3672" i="19"/>
  <c r="L3672" i="19"/>
  <c r="M3672" i="19"/>
  <c r="N3672" i="19"/>
  <c r="O3672" i="19"/>
  <c r="X3672" i="19"/>
  <c r="G3673" i="19"/>
  <c r="H3673" i="19"/>
  <c r="I3673" i="19"/>
  <c r="J3673" i="19"/>
  <c r="L3673" i="19"/>
  <c r="M3673" i="19"/>
  <c r="N3673" i="19"/>
  <c r="O3673" i="19"/>
  <c r="X3673" i="19"/>
  <c r="G3674" i="19"/>
  <c r="H3674" i="19"/>
  <c r="I3674" i="19"/>
  <c r="J3674" i="19"/>
  <c r="L3674" i="19"/>
  <c r="M3674" i="19"/>
  <c r="N3674" i="19"/>
  <c r="O3674" i="19"/>
  <c r="X3674" i="19"/>
  <c r="G3675" i="19"/>
  <c r="H3675" i="19"/>
  <c r="I3675" i="19"/>
  <c r="J3675" i="19"/>
  <c r="L3675" i="19"/>
  <c r="M3675" i="19"/>
  <c r="N3675" i="19"/>
  <c r="O3675" i="19"/>
  <c r="X3675" i="19"/>
  <c r="G3676" i="19"/>
  <c r="H3676" i="19"/>
  <c r="I3676" i="19"/>
  <c r="J3676" i="19"/>
  <c r="L3676" i="19"/>
  <c r="M3676" i="19"/>
  <c r="N3676" i="19"/>
  <c r="O3676" i="19"/>
  <c r="X3676" i="19"/>
  <c r="G3677" i="19"/>
  <c r="H3677" i="19"/>
  <c r="I3677" i="19"/>
  <c r="J3677" i="19"/>
  <c r="L3677" i="19"/>
  <c r="M3677" i="19"/>
  <c r="N3677" i="19"/>
  <c r="O3677" i="19"/>
  <c r="X3677" i="19"/>
  <c r="G3678" i="19"/>
  <c r="H3678" i="19"/>
  <c r="I3678" i="19"/>
  <c r="J3678" i="19"/>
  <c r="L3678" i="19"/>
  <c r="M3678" i="19"/>
  <c r="N3678" i="19"/>
  <c r="O3678" i="19"/>
  <c r="X3678" i="19"/>
  <c r="G3679" i="19"/>
  <c r="H3679" i="19"/>
  <c r="I3679" i="19"/>
  <c r="J3679" i="19"/>
  <c r="L3679" i="19"/>
  <c r="M3679" i="19"/>
  <c r="N3679" i="19"/>
  <c r="O3679" i="19"/>
  <c r="X3679" i="19"/>
  <c r="G3680" i="19"/>
  <c r="H3680" i="19"/>
  <c r="I3680" i="19"/>
  <c r="J3680" i="19"/>
  <c r="L3680" i="19"/>
  <c r="M3680" i="19"/>
  <c r="N3680" i="19"/>
  <c r="O3680" i="19"/>
  <c r="X3680" i="19"/>
  <c r="G3681" i="19"/>
  <c r="H3681" i="19"/>
  <c r="I3681" i="19"/>
  <c r="J3681" i="19"/>
  <c r="L3681" i="19"/>
  <c r="M3681" i="19"/>
  <c r="N3681" i="19"/>
  <c r="O3681" i="19"/>
  <c r="X3681" i="19"/>
  <c r="G3682" i="19"/>
  <c r="H3682" i="19"/>
  <c r="I3682" i="19"/>
  <c r="J3682" i="19"/>
  <c r="L3682" i="19"/>
  <c r="M3682" i="19"/>
  <c r="N3682" i="19"/>
  <c r="O3682" i="19"/>
  <c r="X3682" i="19"/>
  <c r="G3683" i="19"/>
  <c r="H3683" i="19"/>
  <c r="I3683" i="19"/>
  <c r="J3683" i="19"/>
  <c r="L3683" i="19"/>
  <c r="M3683" i="19"/>
  <c r="N3683" i="19"/>
  <c r="O3683" i="19"/>
  <c r="X3683" i="19"/>
  <c r="G3684" i="19"/>
  <c r="H3684" i="19"/>
  <c r="I3684" i="19"/>
  <c r="J3684" i="19"/>
  <c r="L3684" i="19"/>
  <c r="M3684" i="19"/>
  <c r="N3684" i="19"/>
  <c r="O3684" i="19"/>
  <c r="X3684" i="19"/>
  <c r="G3685" i="19"/>
  <c r="H3685" i="19"/>
  <c r="I3685" i="19"/>
  <c r="J3685" i="19"/>
  <c r="L3685" i="19"/>
  <c r="M3685" i="19"/>
  <c r="N3685" i="19"/>
  <c r="O3685" i="19"/>
  <c r="X3685" i="19"/>
  <c r="G3686" i="19"/>
  <c r="H3686" i="19"/>
  <c r="I3686" i="19"/>
  <c r="J3686" i="19"/>
  <c r="L3686" i="19"/>
  <c r="M3686" i="19"/>
  <c r="N3686" i="19"/>
  <c r="O3686" i="19"/>
  <c r="X3686" i="19"/>
  <c r="G3687" i="19"/>
  <c r="H3687" i="19"/>
  <c r="I3687" i="19"/>
  <c r="J3687" i="19"/>
  <c r="L3687" i="19"/>
  <c r="M3687" i="19"/>
  <c r="N3687" i="19"/>
  <c r="O3687" i="19"/>
  <c r="X3687" i="19"/>
  <c r="G3688" i="19"/>
  <c r="H3688" i="19"/>
  <c r="I3688" i="19"/>
  <c r="J3688" i="19"/>
  <c r="L3688" i="19"/>
  <c r="M3688" i="19"/>
  <c r="N3688" i="19"/>
  <c r="O3688" i="19"/>
  <c r="X3688" i="19"/>
  <c r="G3689" i="19"/>
  <c r="H3689" i="19"/>
  <c r="I3689" i="19"/>
  <c r="J3689" i="19"/>
  <c r="L3689" i="19"/>
  <c r="M3689" i="19"/>
  <c r="N3689" i="19"/>
  <c r="O3689" i="19"/>
  <c r="X3689" i="19"/>
  <c r="G3690" i="19"/>
  <c r="H3690" i="19"/>
  <c r="I3690" i="19"/>
  <c r="J3690" i="19"/>
  <c r="L3690" i="19"/>
  <c r="M3690" i="19"/>
  <c r="N3690" i="19"/>
  <c r="O3690" i="19"/>
  <c r="X3690" i="19"/>
  <c r="G3691" i="19"/>
  <c r="H3691" i="19"/>
  <c r="I3691" i="19"/>
  <c r="J3691" i="19"/>
  <c r="L3691" i="19"/>
  <c r="M3691" i="19"/>
  <c r="N3691" i="19"/>
  <c r="O3691" i="19"/>
  <c r="X3691" i="19"/>
  <c r="G3692" i="19"/>
  <c r="H3692" i="19"/>
  <c r="I3692" i="19"/>
  <c r="J3692" i="19"/>
  <c r="L3692" i="19"/>
  <c r="M3692" i="19"/>
  <c r="N3692" i="19"/>
  <c r="O3692" i="19"/>
  <c r="X3692" i="19"/>
  <c r="G3693" i="19"/>
  <c r="H3693" i="19"/>
  <c r="I3693" i="19"/>
  <c r="J3693" i="19"/>
  <c r="L3693" i="19"/>
  <c r="M3693" i="19"/>
  <c r="N3693" i="19"/>
  <c r="O3693" i="19"/>
  <c r="X3693" i="19"/>
  <c r="G3694" i="19"/>
  <c r="H3694" i="19"/>
  <c r="I3694" i="19"/>
  <c r="J3694" i="19"/>
  <c r="L3694" i="19"/>
  <c r="M3694" i="19"/>
  <c r="N3694" i="19"/>
  <c r="O3694" i="19"/>
  <c r="X3694" i="19"/>
  <c r="G3695" i="19"/>
  <c r="H3695" i="19"/>
  <c r="I3695" i="19"/>
  <c r="J3695" i="19"/>
  <c r="L3695" i="19"/>
  <c r="M3695" i="19"/>
  <c r="N3695" i="19"/>
  <c r="O3695" i="19"/>
  <c r="X3695" i="19"/>
  <c r="G3696" i="19"/>
  <c r="H3696" i="19"/>
  <c r="I3696" i="19"/>
  <c r="J3696" i="19"/>
  <c r="L3696" i="19"/>
  <c r="M3696" i="19"/>
  <c r="N3696" i="19"/>
  <c r="O3696" i="19"/>
  <c r="X3696" i="19"/>
  <c r="G3697" i="19"/>
  <c r="H3697" i="19"/>
  <c r="I3697" i="19"/>
  <c r="J3697" i="19"/>
  <c r="L3697" i="19"/>
  <c r="M3697" i="19"/>
  <c r="N3697" i="19"/>
  <c r="O3697" i="19"/>
  <c r="X3697" i="19"/>
  <c r="G3698" i="19"/>
  <c r="H3698" i="19"/>
  <c r="I3698" i="19"/>
  <c r="J3698" i="19"/>
  <c r="L3698" i="19"/>
  <c r="M3698" i="19"/>
  <c r="N3698" i="19"/>
  <c r="O3698" i="19"/>
  <c r="X3698" i="19"/>
  <c r="G3699" i="19"/>
  <c r="H3699" i="19"/>
  <c r="I3699" i="19"/>
  <c r="J3699" i="19"/>
  <c r="L3699" i="19"/>
  <c r="M3699" i="19"/>
  <c r="N3699" i="19"/>
  <c r="O3699" i="19"/>
  <c r="X3699" i="19"/>
  <c r="G3700" i="19"/>
  <c r="H3700" i="19"/>
  <c r="I3700" i="19"/>
  <c r="J3700" i="19"/>
  <c r="L3700" i="19"/>
  <c r="M3700" i="19"/>
  <c r="N3700" i="19"/>
  <c r="O3700" i="19"/>
  <c r="X3700" i="19"/>
  <c r="G3701" i="19"/>
  <c r="H3701" i="19"/>
  <c r="I3701" i="19"/>
  <c r="J3701" i="19"/>
  <c r="L3701" i="19"/>
  <c r="M3701" i="19"/>
  <c r="N3701" i="19"/>
  <c r="O3701" i="19"/>
  <c r="X3701" i="19"/>
  <c r="G3702" i="19"/>
  <c r="H3702" i="19"/>
  <c r="I3702" i="19"/>
  <c r="J3702" i="19"/>
  <c r="L3702" i="19"/>
  <c r="M3702" i="19"/>
  <c r="N3702" i="19"/>
  <c r="O3702" i="19"/>
  <c r="X3702" i="19"/>
  <c r="G3703" i="19"/>
  <c r="H3703" i="19"/>
  <c r="I3703" i="19"/>
  <c r="J3703" i="19"/>
  <c r="L3703" i="19"/>
  <c r="M3703" i="19"/>
  <c r="N3703" i="19"/>
  <c r="O3703" i="19"/>
  <c r="X3703" i="19"/>
  <c r="G3704" i="19"/>
  <c r="H3704" i="19"/>
  <c r="I3704" i="19"/>
  <c r="J3704" i="19"/>
  <c r="L3704" i="19"/>
  <c r="M3704" i="19"/>
  <c r="N3704" i="19"/>
  <c r="O3704" i="19"/>
  <c r="X3704" i="19"/>
  <c r="G3705" i="19"/>
  <c r="H3705" i="19"/>
  <c r="I3705" i="19"/>
  <c r="J3705" i="19"/>
  <c r="L3705" i="19"/>
  <c r="M3705" i="19"/>
  <c r="N3705" i="19"/>
  <c r="O3705" i="19"/>
  <c r="X3705" i="19"/>
  <c r="G3706" i="19"/>
  <c r="H3706" i="19"/>
  <c r="I3706" i="19"/>
  <c r="J3706" i="19"/>
  <c r="L3706" i="19"/>
  <c r="M3706" i="19"/>
  <c r="N3706" i="19"/>
  <c r="O3706" i="19"/>
  <c r="X3706" i="19"/>
  <c r="G3707" i="19"/>
  <c r="H3707" i="19"/>
  <c r="I3707" i="19"/>
  <c r="J3707" i="19"/>
  <c r="L3707" i="19"/>
  <c r="M3707" i="19"/>
  <c r="N3707" i="19"/>
  <c r="O3707" i="19"/>
  <c r="X3707" i="19"/>
  <c r="G3708" i="19"/>
  <c r="H3708" i="19"/>
  <c r="I3708" i="19"/>
  <c r="J3708" i="19"/>
  <c r="L3708" i="19"/>
  <c r="M3708" i="19"/>
  <c r="N3708" i="19"/>
  <c r="O3708" i="19"/>
  <c r="X3708" i="19"/>
  <c r="G3709" i="19"/>
  <c r="H3709" i="19"/>
  <c r="I3709" i="19"/>
  <c r="J3709" i="19"/>
  <c r="L3709" i="19"/>
  <c r="M3709" i="19"/>
  <c r="N3709" i="19"/>
  <c r="O3709" i="19"/>
  <c r="X3709" i="19"/>
  <c r="G3710" i="19"/>
  <c r="H3710" i="19"/>
  <c r="I3710" i="19"/>
  <c r="J3710" i="19"/>
  <c r="L3710" i="19"/>
  <c r="M3710" i="19"/>
  <c r="N3710" i="19"/>
  <c r="O3710" i="19"/>
  <c r="X3710" i="19"/>
  <c r="G3711" i="19"/>
  <c r="H3711" i="19"/>
  <c r="I3711" i="19"/>
  <c r="J3711" i="19"/>
  <c r="L3711" i="19"/>
  <c r="M3711" i="19"/>
  <c r="N3711" i="19"/>
  <c r="O3711" i="19"/>
  <c r="X3711" i="19"/>
  <c r="G3712" i="19"/>
  <c r="H3712" i="19"/>
  <c r="I3712" i="19"/>
  <c r="J3712" i="19"/>
  <c r="L3712" i="19"/>
  <c r="M3712" i="19"/>
  <c r="N3712" i="19"/>
  <c r="O3712" i="19"/>
  <c r="X3712" i="19"/>
  <c r="G3713" i="19"/>
  <c r="H3713" i="19"/>
  <c r="I3713" i="19"/>
  <c r="J3713" i="19"/>
  <c r="L3713" i="19"/>
  <c r="M3713" i="19"/>
  <c r="N3713" i="19"/>
  <c r="O3713" i="19"/>
  <c r="X3713" i="19"/>
  <c r="G3714" i="19"/>
  <c r="H3714" i="19"/>
  <c r="I3714" i="19"/>
  <c r="J3714" i="19"/>
  <c r="L3714" i="19"/>
  <c r="M3714" i="19"/>
  <c r="N3714" i="19"/>
  <c r="O3714" i="19"/>
  <c r="X3714" i="19"/>
  <c r="G3715" i="19"/>
  <c r="H3715" i="19"/>
  <c r="I3715" i="19"/>
  <c r="J3715" i="19"/>
  <c r="L3715" i="19"/>
  <c r="M3715" i="19"/>
  <c r="N3715" i="19"/>
  <c r="O3715" i="19"/>
  <c r="X3715" i="19"/>
  <c r="G3716" i="19"/>
  <c r="H3716" i="19"/>
  <c r="I3716" i="19"/>
  <c r="J3716" i="19"/>
  <c r="L3716" i="19"/>
  <c r="M3716" i="19"/>
  <c r="N3716" i="19"/>
  <c r="O3716" i="19"/>
  <c r="X3716" i="19"/>
  <c r="G3717" i="19"/>
  <c r="H3717" i="19"/>
  <c r="I3717" i="19"/>
  <c r="J3717" i="19"/>
  <c r="L3717" i="19"/>
  <c r="M3717" i="19"/>
  <c r="N3717" i="19"/>
  <c r="O3717" i="19"/>
  <c r="X3717" i="19"/>
  <c r="G3718" i="19"/>
  <c r="H3718" i="19"/>
  <c r="I3718" i="19"/>
  <c r="J3718" i="19"/>
  <c r="L3718" i="19"/>
  <c r="M3718" i="19"/>
  <c r="N3718" i="19"/>
  <c r="O3718" i="19"/>
  <c r="X3718" i="19"/>
  <c r="G3719" i="19"/>
  <c r="H3719" i="19"/>
  <c r="I3719" i="19"/>
  <c r="J3719" i="19"/>
  <c r="L3719" i="19"/>
  <c r="M3719" i="19"/>
  <c r="N3719" i="19"/>
  <c r="O3719" i="19"/>
  <c r="X3719" i="19"/>
  <c r="G3720" i="19"/>
  <c r="H3720" i="19"/>
  <c r="I3720" i="19"/>
  <c r="J3720" i="19"/>
  <c r="L3720" i="19"/>
  <c r="M3720" i="19"/>
  <c r="N3720" i="19"/>
  <c r="O3720" i="19"/>
  <c r="X3720" i="19"/>
  <c r="G3721" i="19"/>
  <c r="H3721" i="19"/>
  <c r="I3721" i="19"/>
  <c r="J3721" i="19"/>
  <c r="L3721" i="19"/>
  <c r="M3721" i="19"/>
  <c r="N3721" i="19"/>
  <c r="O3721" i="19"/>
  <c r="X3721" i="19"/>
  <c r="G3722" i="19"/>
  <c r="H3722" i="19"/>
  <c r="I3722" i="19"/>
  <c r="J3722" i="19"/>
  <c r="L3722" i="19"/>
  <c r="M3722" i="19"/>
  <c r="N3722" i="19"/>
  <c r="O3722" i="19"/>
  <c r="X3722" i="19"/>
  <c r="G3723" i="19"/>
  <c r="H3723" i="19"/>
  <c r="I3723" i="19"/>
  <c r="J3723" i="19"/>
  <c r="L3723" i="19"/>
  <c r="M3723" i="19"/>
  <c r="N3723" i="19"/>
  <c r="O3723" i="19"/>
  <c r="X3723" i="19"/>
  <c r="G3724" i="19"/>
  <c r="H3724" i="19"/>
  <c r="I3724" i="19"/>
  <c r="J3724" i="19"/>
  <c r="L3724" i="19"/>
  <c r="M3724" i="19"/>
  <c r="N3724" i="19"/>
  <c r="O3724" i="19"/>
  <c r="X3724" i="19"/>
  <c r="G3725" i="19"/>
  <c r="H3725" i="19"/>
  <c r="I3725" i="19"/>
  <c r="J3725" i="19"/>
  <c r="L3725" i="19"/>
  <c r="M3725" i="19"/>
  <c r="N3725" i="19"/>
  <c r="O3725" i="19"/>
  <c r="X3725" i="19"/>
  <c r="G3726" i="19"/>
  <c r="H3726" i="19"/>
  <c r="I3726" i="19"/>
  <c r="J3726" i="19"/>
  <c r="L3726" i="19"/>
  <c r="M3726" i="19"/>
  <c r="N3726" i="19"/>
  <c r="O3726" i="19"/>
  <c r="X3726" i="19"/>
  <c r="G3727" i="19"/>
  <c r="H3727" i="19"/>
  <c r="I3727" i="19"/>
  <c r="J3727" i="19"/>
  <c r="L3727" i="19"/>
  <c r="M3727" i="19"/>
  <c r="N3727" i="19"/>
  <c r="O3727" i="19"/>
  <c r="X3727" i="19"/>
  <c r="G3728" i="19"/>
  <c r="H3728" i="19"/>
  <c r="I3728" i="19"/>
  <c r="J3728" i="19"/>
  <c r="L3728" i="19"/>
  <c r="M3728" i="19"/>
  <c r="N3728" i="19"/>
  <c r="O3728" i="19"/>
  <c r="X3728" i="19"/>
  <c r="G3729" i="19"/>
  <c r="H3729" i="19"/>
  <c r="I3729" i="19"/>
  <c r="J3729" i="19"/>
  <c r="L3729" i="19"/>
  <c r="M3729" i="19"/>
  <c r="N3729" i="19"/>
  <c r="O3729" i="19"/>
  <c r="X3729" i="19"/>
  <c r="G3730" i="19"/>
  <c r="H3730" i="19"/>
  <c r="I3730" i="19"/>
  <c r="J3730" i="19"/>
  <c r="L3730" i="19"/>
  <c r="M3730" i="19"/>
  <c r="N3730" i="19"/>
  <c r="O3730" i="19"/>
  <c r="X3730" i="19"/>
  <c r="G3731" i="19"/>
  <c r="H3731" i="19"/>
  <c r="I3731" i="19"/>
  <c r="J3731" i="19"/>
  <c r="L3731" i="19"/>
  <c r="M3731" i="19"/>
  <c r="N3731" i="19"/>
  <c r="O3731" i="19"/>
  <c r="X3731" i="19"/>
  <c r="G3732" i="19"/>
  <c r="H3732" i="19"/>
  <c r="I3732" i="19"/>
  <c r="J3732" i="19"/>
  <c r="L3732" i="19"/>
  <c r="M3732" i="19"/>
  <c r="N3732" i="19"/>
  <c r="O3732" i="19"/>
  <c r="X3732" i="19"/>
  <c r="G3733" i="19"/>
  <c r="H3733" i="19"/>
  <c r="I3733" i="19"/>
  <c r="J3733" i="19"/>
  <c r="L3733" i="19"/>
  <c r="M3733" i="19"/>
  <c r="N3733" i="19"/>
  <c r="O3733" i="19"/>
  <c r="X3733" i="19"/>
  <c r="G3734" i="19"/>
  <c r="H3734" i="19"/>
  <c r="I3734" i="19"/>
  <c r="J3734" i="19"/>
  <c r="L3734" i="19"/>
  <c r="M3734" i="19"/>
  <c r="N3734" i="19"/>
  <c r="O3734" i="19"/>
  <c r="X3734" i="19"/>
  <c r="G3735" i="19"/>
  <c r="H3735" i="19"/>
  <c r="I3735" i="19"/>
  <c r="J3735" i="19"/>
  <c r="L3735" i="19"/>
  <c r="M3735" i="19"/>
  <c r="N3735" i="19"/>
  <c r="O3735" i="19"/>
  <c r="X3735" i="19"/>
  <c r="G3736" i="19"/>
  <c r="H3736" i="19"/>
  <c r="I3736" i="19"/>
  <c r="J3736" i="19"/>
  <c r="L3736" i="19"/>
  <c r="M3736" i="19"/>
  <c r="N3736" i="19"/>
  <c r="O3736" i="19"/>
  <c r="X3736" i="19"/>
  <c r="G3737" i="19"/>
  <c r="H3737" i="19"/>
  <c r="I3737" i="19"/>
  <c r="J3737" i="19"/>
  <c r="L3737" i="19"/>
  <c r="M3737" i="19"/>
  <c r="N3737" i="19"/>
  <c r="O3737" i="19"/>
  <c r="X3737" i="19"/>
  <c r="G3738" i="19"/>
  <c r="H3738" i="19"/>
  <c r="I3738" i="19"/>
  <c r="J3738" i="19"/>
  <c r="L3738" i="19"/>
  <c r="M3738" i="19"/>
  <c r="N3738" i="19"/>
  <c r="O3738" i="19"/>
  <c r="X3738" i="19"/>
  <c r="G3739" i="19"/>
  <c r="H3739" i="19"/>
  <c r="I3739" i="19"/>
  <c r="J3739" i="19"/>
  <c r="L3739" i="19"/>
  <c r="M3739" i="19"/>
  <c r="N3739" i="19"/>
  <c r="O3739" i="19"/>
  <c r="X3739" i="19"/>
  <c r="G3740" i="19"/>
  <c r="H3740" i="19"/>
  <c r="I3740" i="19"/>
  <c r="J3740" i="19"/>
  <c r="L3740" i="19"/>
  <c r="M3740" i="19"/>
  <c r="N3740" i="19"/>
  <c r="O3740" i="19"/>
  <c r="X3740" i="19"/>
  <c r="G3741" i="19"/>
  <c r="H3741" i="19"/>
  <c r="I3741" i="19"/>
  <c r="J3741" i="19"/>
  <c r="L3741" i="19"/>
  <c r="M3741" i="19"/>
  <c r="N3741" i="19"/>
  <c r="O3741" i="19"/>
  <c r="X3741" i="19"/>
  <c r="G3742" i="19"/>
  <c r="H3742" i="19"/>
  <c r="I3742" i="19"/>
  <c r="J3742" i="19"/>
  <c r="L3742" i="19"/>
  <c r="M3742" i="19"/>
  <c r="N3742" i="19"/>
  <c r="O3742" i="19"/>
  <c r="X3742" i="19"/>
  <c r="G3743" i="19"/>
  <c r="H3743" i="19"/>
  <c r="I3743" i="19"/>
  <c r="J3743" i="19"/>
  <c r="L3743" i="19"/>
  <c r="M3743" i="19"/>
  <c r="N3743" i="19"/>
  <c r="O3743" i="19"/>
  <c r="X3743" i="19"/>
  <c r="G3744" i="19"/>
  <c r="H3744" i="19"/>
  <c r="I3744" i="19"/>
  <c r="J3744" i="19"/>
  <c r="L3744" i="19"/>
  <c r="M3744" i="19"/>
  <c r="N3744" i="19"/>
  <c r="O3744" i="19"/>
  <c r="X3744" i="19"/>
  <c r="G3745" i="19"/>
  <c r="H3745" i="19"/>
  <c r="I3745" i="19"/>
  <c r="J3745" i="19"/>
  <c r="L3745" i="19"/>
  <c r="M3745" i="19"/>
  <c r="N3745" i="19"/>
  <c r="O3745" i="19"/>
  <c r="X3745" i="19"/>
  <c r="G3746" i="19"/>
  <c r="H3746" i="19"/>
  <c r="I3746" i="19"/>
  <c r="J3746" i="19"/>
  <c r="L3746" i="19"/>
  <c r="M3746" i="19"/>
  <c r="N3746" i="19"/>
  <c r="O3746" i="19"/>
  <c r="X3746" i="19"/>
  <c r="G3747" i="19"/>
  <c r="H3747" i="19"/>
  <c r="I3747" i="19"/>
  <c r="J3747" i="19"/>
  <c r="L3747" i="19"/>
  <c r="M3747" i="19"/>
  <c r="N3747" i="19"/>
  <c r="O3747" i="19"/>
  <c r="X3747" i="19"/>
  <c r="G3748" i="19"/>
  <c r="H3748" i="19"/>
  <c r="I3748" i="19"/>
  <c r="J3748" i="19"/>
  <c r="L3748" i="19"/>
  <c r="M3748" i="19"/>
  <c r="N3748" i="19"/>
  <c r="O3748" i="19"/>
  <c r="X3748" i="19"/>
  <c r="G3749" i="19"/>
  <c r="H3749" i="19"/>
  <c r="I3749" i="19"/>
  <c r="J3749" i="19"/>
  <c r="L3749" i="19"/>
  <c r="M3749" i="19"/>
  <c r="N3749" i="19"/>
  <c r="O3749" i="19"/>
  <c r="X3749" i="19"/>
  <c r="G3750" i="19"/>
  <c r="H3750" i="19"/>
  <c r="I3750" i="19"/>
  <c r="J3750" i="19"/>
  <c r="L3750" i="19"/>
  <c r="M3750" i="19"/>
  <c r="N3750" i="19"/>
  <c r="O3750" i="19"/>
  <c r="X3750" i="19"/>
  <c r="G3751" i="19"/>
  <c r="H3751" i="19"/>
  <c r="I3751" i="19"/>
  <c r="J3751" i="19"/>
  <c r="L3751" i="19"/>
  <c r="M3751" i="19"/>
  <c r="N3751" i="19"/>
  <c r="O3751" i="19"/>
  <c r="X3751" i="19"/>
  <c r="G3752" i="19"/>
  <c r="H3752" i="19"/>
  <c r="I3752" i="19"/>
  <c r="J3752" i="19"/>
  <c r="L3752" i="19"/>
  <c r="M3752" i="19"/>
  <c r="N3752" i="19"/>
  <c r="O3752" i="19"/>
  <c r="X3752" i="19"/>
  <c r="G3753" i="19"/>
  <c r="H3753" i="19"/>
  <c r="I3753" i="19"/>
  <c r="J3753" i="19"/>
  <c r="L3753" i="19"/>
  <c r="M3753" i="19"/>
  <c r="N3753" i="19"/>
  <c r="O3753" i="19"/>
  <c r="X3753" i="19"/>
  <c r="G3754" i="19"/>
  <c r="H3754" i="19"/>
  <c r="I3754" i="19"/>
  <c r="J3754" i="19"/>
  <c r="L3754" i="19"/>
  <c r="M3754" i="19"/>
  <c r="N3754" i="19"/>
  <c r="O3754" i="19"/>
  <c r="X3754" i="19"/>
  <c r="G3755" i="19"/>
  <c r="H3755" i="19"/>
  <c r="I3755" i="19"/>
  <c r="J3755" i="19"/>
  <c r="L3755" i="19"/>
  <c r="M3755" i="19"/>
  <c r="N3755" i="19"/>
  <c r="O3755" i="19"/>
  <c r="X3755" i="19"/>
  <c r="G3756" i="19"/>
  <c r="H3756" i="19"/>
  <c r="I3756" i="19"/>
  <c r="J3756" i="19"/>
  <c r="L3756" i="19"/>
  <c r="M3756" i="19"/>
  <c r="N3756" i="19"/>
  <c r="O3756" i="19"/>
  <c r="X3756" i="19"/>
  <c r="G3757" i="19"/>
  <c r="H3757" i="19"/>
  <c r="I3757" i="19"/>
  <c r="J3757" i="19"/>
  <c r="L3757" i="19"/>
  <c r="M3757" i="19"/>
  <c r="N3757" i="19"/>
  <c r="O3757" i="19"/>
  <c r="X3757" i="19"/>
  <c r="G3758" i="19"/>
  <c r="H3758" i="19"/>
  <c r="I3758" i="19"/>
  <c r="J3758" i="19"/>
  <c r="L3758" i="19"/>
  <c r="M3758" i="19"/>
  <c r="N3758" i="19"/>
  <c r="O3758" i="19"/>
  <c r="X3758" i="19"/>
  <c r="G3759" i="19"/>
  <c r="H3759" i="19"/>
  <c r="I3759" i="19"/>
  <c r="J3759" i="19"/>
  <c r="L3759" i="19"/>
  <c r="M3759" i="19"/>
  <c r="N3759" i="19"/>
  <c r="O3759" i="19"/>
  <c r="X3759" i="19"/>
  <c r="G3760" i="19"/>
  <c r="H3760" i="19"/>
  <c r="I3760" i="19"/>
  <c r="J3760" i="19"/>
  <c r="L3760" i="19"/>
  <c r="M3760" i="19"/>
  <c r="N3760" i="19"/>
  <c r="O3760" i="19"/>
  <c r="X3760" i="19"/>
  <c r="G3761" i="19"/>
  <c r="H3761" i="19"/>
  <c r="I3761" i="19"/>
  <c r="J3761" i="19"/>
  <c r="L3761" i="19"/>
  <c r="M3761" i="19"/>
  <c r="N3761" i="19"/>
  <c r="O3761" i="19"/>
  <c r="X3761" i="19"/>
  <c r="G3762" i="19"/>
  <c r="H3762" i="19"/>
  <c r="I3762" i="19"/>
  <c r="J3762" i="19"/>
  <c r="L3762" i="19"/>
  <c r="M3762" i="19"/>
  <c r="N3762" i="19"/>
  <c r="O3762" i="19"/>
  <c r="X3762" i="19"/>
  <c r="G3763" i="19"/>
  <c r="H3763" i="19"/>
  <c r="I3763" i="19"/>
  <c r="J3763" i="19"/>
  <c r="L3763" i="19"/>
  <c r="M3763" i="19"/>
  <c r="N3763" i="19"/>
  <c r="O3763" i="19"/>
  <c r="X3763" i="19"/>
  <c r="G3764" i="19"/>
  <c r="H3764" i="19"/>
  <c r="I3764" i="19"/>
  <c r="J3764" i="19"/>
  <c r="L3764" i="19"/>
  <c r="M3764" i="19"/>
  <c r="N3764" i="19"/>
  <c r="O3764" i="19"/>
  <c r="X3764" i="19"/>
  <c r="G3765" i="19"/>
  <c r="H3765" i="19"/>
  <c r="I3765" i="19"/>
  <c r="J3765" i="19"/>
  <c r="L3765" i="19"/>
  <c r="M3765" i="19"/>
  <c r="N3765" i="19"/>
  <c r="O3765" i="19"/>
  <c r="X3765" i="19"/>
  <c r="G3766" i="19"/>
  <c r="H3766" i="19"/>
  <c r="I3766" i="19"/>
  <c r="J3766" i="19"/>
  <c r="L3766" i="19"/>
  <c r="M3766" i="19"/>
  <c r="N3766" i="19"/>
  <c r="O3766" i="19"/>
  <c r="X3766" i="19"/>
  <c r="G3767" i="19"/>
  <c r="H3767" i="19"/>
  <c r="I3767" i="19"/>
  <c r="J3767" i="19"/>
  <c r="L3767" i="19"/>
  <c r="M3767" i="19"/>
  <c r="N3767" i="19"/>
  <c r="O3767" i="19"/>
  <c r="X3767" i="19"/>
  <c r="G3768" i="19"/>
  <c r="H3768" i="19"/>
  <c r="I3768" i="19"/>
  <c r="J3768" i="19"/>
  <c r="L3768" i="19"/>
  <c r="M3768" i="19"/>
  <c r="N3768" i="19"/>
  <c r="O3768" i="19"/>
  <c r="X3768" i="19"/>
  <c r="G3769" i="19"/>
  <c r="H3769" i="19"/>
  <c r="I3769" i="19"/>
  <c r="J3769" i="19"/>
  <c r="L3769" i="19"/>
  <c r="M3769" i="19"/>
  <c r="N3769" i="19"/>
  <c r="O3769" i="19"/>
  <c r="X3769" i="19"/>
  <c r="G3770" i="19"/>
  <c r="H3770" i="19"/>
  <c r="I3770" i="19"/>
  <c r="J3770" i="19"/>
  <c r="L3770" i="19"/>
  <c r="M3770" i="19"/>
  <c r="N3770" i="19"/>
  <c r="O3770" i="19"/>
  <c r="X3770" i="19"/>
  <c r="G3771" i="19"/>
  <c r="H3771" i="19"/>
  <c r="I3771" i="19"/>
  <c r="J3771" i="19"/>
  <c r="L3771" i="19"/>
  <c r="M3771" i="19"/>
  <c r="N3771" i="19"/>
  <c r="O3771" i="19"/>
  <c r="X3771" i="19"/>
  <c r="G3772" i="19"/>
  <c r="H3772" i="19"/>
  <c r="I3772" i="19"/>
  <c r="J3772" i="19"/>
  <c r="L3772" i="19"/>
  <c r="M3772" i="19"/>
  <c r="N3772" i="19"/>
  <c r="O3772" i="19"/>
  <c r="X3772" i="19"/>
  <c r="G3773" i="19"/>
  <c r="H3773" i="19"/>
  <c r="I3773" i="19"/>
  <c r="J3773" i="19"/>
  <c r="L3773" i="19"/>
  <c r="M3773" i="19"/>
  <c r="N3773" i="19"/>
  <c r="O3773" i="19"/>
  <c r="X3773" i="19"/>
  <c r="G3774" i="19"/>
  <c r="H3774" i="19"/>
  <c r="I3774" i="19"/>
  <c r="J3774" i="19"/>
  <c r="L3774" i="19"/>
  <c r="M3774" i="19"/>
  <c r="N3774" i="19"/>
  <c r="O3774" i="19"/>
  <c r="X3774" i="19"/>
  <c r="G3775" i="19"/>
  <c r="H3775" i="19"/>
  <c r="I3775" i="19"/>
  <c r="J3775" i="19"/>
  <c r="L3775" i="19"/>
  <c r="M3775" i="19"/>
  <c r="N3775" i="19"/>
  <c r="O3775" i="19"/>
  <c r="X3775" i="19"/>
  <c r="G3776" i="19"/>
  <c r="H3776" i="19"/>
  <c r="I3776" i="19"/>
  <c r="J3776" i="19"/>
  <c r="L3776" i="19"/>
  <c r="M3776" i="19"/>
  <c r="N3776" i="19"/>
  <c r="O3776" i="19"/>
  <c r="X3776" i="19"/>
  <c r="G3777" i="19"/>
  <c r="H3777" i="19"/>
  <c r="I3777" i="19"/>
  <c r="J3777" i="19"/>
  <c r="L3777" i="19"/>
  <c r="M3777" i="19"/>
  <c r="N3777" i="19"/>
  <c r="O3777" i="19"/>
  <c r="X3777" i="19"/>
  <c r="G3778" i="19"/>
  <c r="H3778" i="19"/>
  <c r="I3778" i="19"/>
  <c r="J3778" i="19"/>
  <c r="L3778" i="19"/>
  <c r="M3778" i="19"/>
  <c r="N3778" i="19"/>
  <c r="O3778" i="19"/>
  <c r="X3778" i="19"/>
  <c r="G3779" i="19"/>
  <c r="H3779" i="19"/>
  <c r="I3779" i="19"/>
  <c r="J3779" i="19"/>
  <c r="L3779" i="19"/>
  <c r="M3779" i="19"/>
  <c r="N3779" i="19"/>
  <c r="O3779" i="19"/>
  <c r="X3779" i="19"/>
  <c r="G3780" i="19"/>
  <c r="H3780" i="19"/>
  <c r="I3780" i="19"/>
  <c r="J3780" i="19"/>
  <c r="L3780" i="19"/>
  <c r="M3780" i="19"/>
  <c r="N3780" i="19"/>
  <c r="O3780" i="19"/>
  <c r="X3780" i="19"/>
  <c r="G3781" i="19"/>
  <c r="H3781" i="19"/>
  <c r="I3781" i="19"/>
  <c r="J3781" i="19"/>
  <c r="L3781" i="19"/>
  <c r="M3781" i="19"/>
  <c r="N3781" i="19"/>
  <c r="O3781" i="19"/>
  <c r="X3781" i="19"/>
  <c r="G3782" i="19"/>
  <c r="H3782" i="19"/>
  <c r="I3782" i="19"/>
  <c r="J3782" i="19"/>
  <c r="L3782" i="19"/>
  <c r="M3782" i="19"/>
  <c r="N3782" i="19"/>
  <c r="O3782" i="19"/>
  <c r="X3782" i="19"/>
  <c r="G3783" i="19"/>
  <c r="H3783" i="19"/>
  <c r="I3783" i="19"/>
  <c r="J3783" i="19"/>
  <c r="L3783" i="19"/>
  <c r="M3783" i="19"/>
  <c r="N3783" i="19"/>
  <c r="O3783" i="19"/>
  <c r="X3783" i="19"/>
  <c r="G3784" i="19"/>
  <c r="H3784" i="19"/>
  <c r="I3784" i="19"/>
  <c r="J3784" i="19"/>
  <c r="L3784" i="19"/>
  <c r="M3784" i="19"/>
  <c r="N3784" i="19"/>
  <c r="O3784" i="19"/>
  <c r="X3784" i="19"/>
  <c r="G3785" i="19"/>
  <c r="H3785" i="19"/>
  <c r="I3785" i="19"/>
  <c r="J3785" i="19"/>
  <c r="L3785" i="19"/>
  <c r="M3785" i="19"/>
  <c r="N3785" i="19"/>
  <c r="O3785" i="19"/>
  <c r="X3785" i="19"/>
  <c r="G3786" i="19"/>
  <c r="H3786" i="19"/>
  <c r="I3786" i="19"/>
  <c r="J3786" i="19"/>
  <c r="L3786" i="19"/>
  <c r="M3786" i="19"/>
  <c r="N3786" i="19"/>
  <c r="O3786" i="19"/>
  <c r="X3786" i="19"/>
  <c r="G3787" i="19"/>
  <c r="H3787" i="19"/>
  <c r="I3787" i="19"/>
  <c r="J3787" i="19"/>
  <c r="L3787" i="19"/>
  <c r="M3787" i="19"/>
  <c r="N3787" i="19"/>
  <c r="O3787" i="19"/>
  <c r="X3787" i="19"/>
  <c r="G3788" i="19"/>
  <c r="H3788" i="19"/>
  <c r="I3788" i="19"/>
  <c r="J3788" i="19"/>
  <c r="L3788" i="19"/>
  <c r="M3788" i="19"/>
  <c r="N3788" i="19"/>
  <c r="O3788" i="19"/>
  <c r="X3788" i="19"/>
  <c r="G3789" i="19"/>
  <c r="H3789" i="19"/>
  <c r="I3789" i="19"/>
  <c r="J3789" i="19"/>
  <c r="L3789" i="19"/>
  <c r="M3789" i="19"/>
  <c r="N3789" i="19"/>
  <c r="O3789" i="19"/>
  <c r="X3789" i="19"/>
  <c r="G3790" i="19"/>
  <c r="H3790" i="19"/>
  <c r="I3790" i="19"/>
  <c r="J3790" i="19"/>
  <c r="L3790" i="19"/>
  <c r="M3790" i="19"/>
  <c r="N3790" i="19"/>
  <c r="O3790" i="19"/>
  <c r="X3790" i="19"/>
  <c r="G3791" i="19"/>
  <c r="H3791" i="19"/>
  <c r="I3791" i="19"/>
  <c r="J3791" i="19"/>
  <c r="L3791" i="19"/>
  <c r="M3791" i="19"/>
  <c r="N3791" i="19"/>
  <c r="O3791" i="19"/>
  <c r="X3791" i="19"/>
  <c r="G3792" i="19"/>
  <c r="H3792" i="19"/>
  <c r="I3792" i="19"/>
  <c r="J3792" i="19"/>
  <c r="L3792" i="19"/>
  <c r="M3792" i="19"/>
  <c r="N3792" i="19"/>
  <c r="O3792" i="19"/>
  <c r="X3792" i="19"/>
  <c r="G3793" i="19"/>
  <c r="H3793" i="19"/>
  <c r="I3793" i="19"/>
  <c r="J3793" i="19"/>
  <c r="L3793" i="19"/>
  <c r="M3793" i="19"/>
  <c r="N3793" i="19"/>
  <c r="O3793" i="19"/>
  <c r="X3793" i="19"/>
  <c r="G3794" i="19"/>
  <c r="H3794" i="19"/>
  <c r="I3794" i="19"/>
  <c r="J3794" i="19"/>
  <c r="L3794" i="19"/>
  <c r="M3794" i="19"/>
  <c r="N3794" i="19"/>
  <c r="O3794" i="19"/>
  <c r="X3794" i="19"/>
  <c r="G3795" i="19"/>
  <c r="H3795" i="19"/>
  <c r="I3795" i="19"/>
  <c r="J3795" i="19"/>
  <c r="L3795" i="19"/>
  <c r="M3795" i="19"/>
  <c r="N3795" i="19"/>
  <c r="O3795" i="19"/>
  <c r="X3795" i="19"/>
  <c r="G3796" i="19"/>
  <c r="H3796" i="19"/>
  <c r="I3796" i="19"/>
  <c r="J3796" i="19"/>
  <c r="L3796" i="19"/>
  <c r="M3796" i="19"/>
  <c r="N3796" i="19"/>
  <c r="O3796" i="19"/>
  <c r="X3796" i="19"/>
  <c r="G3797" i="19"/>
  <c r="H3797" i="19"/>
  <c r="I3797" i="19"/>
  <c r="J3797" i="19"/>
  <c r="L3797" i="19"/>
  <c r="M3797" i="19"/>
  <c r="N3797" i="19"/>
  <c r="O3797" i="19"/>
  <c r="X3797" i="19"/>
  <c r="G3798" i="19"/>
  <c r="H3798" i="19"/>
  <c r="I3798" i="19"/>
  <c r="J3798" i="19"/>
  <c r="L3798" i="19"/>
  <c r="M3798" i="19"/>
  <c r="N3798" i="19"/>
  <c r="O3798" i="19"/>
  <c r="X3798" i="19"/>
  <c r="G3799" i="19"/>
  <c r="H3799" i="19"/>
  <c r="I3799" i="19"/>
  <c r="J3799" i="19"/>
  <c r="L3799" i="19"/>
  <c r="M3799" i="19"/>
  <c r="N3799" i="19"/>
  <c r="O3799" i="19"/>
  <c r="X3799" i="19"/>
  <c r="G3800" i="19"/>
  <c r="H3800" i="19"/>
  <c r="I3800" i="19"/>
  <c r="J3800" i="19"/>
  <c r="L3800" i="19"/>
  <c r="M3800" i="19"/>
  <c r="N3800" i="19"/>
  <c r="O3800" i="19"/>
  <c r="X3800" i="19"/>
  <c r="G3801" i="19"/>
  <c r="H3801" i="19"/>
  <c r="I3801" i="19"/>
  <c r="J3801" i="19"/>
  <c r="L3801" i="19"/>
  <c r="M3801" i="19"/>
  <c r="N3801" i="19"/>
  <c r="O3801" i="19"/>
  <c r="X3801" i="19"/>
  <c r="G3802" i="19"/>
  <c r="H3802" i="19"/>
  <c r="I3802" i="19"/>
  <c r="J3802" i="19"/>
  <c r="L3802" i="19"/>
  <c r="M3802" i="19"/>
  <c r="N3802" i="19"/>
  <c r="O3802" i="19"/>
  <c r="X3802" i="19"/>
  <c r="G3803" i="19"/>
  <c r="H3803" i="19"/>
  <c r="I3803" i="19"/>
  <c r="J3803" i="19"/>
  <c r="L3803" i="19"/>
  <c r="M3803" i="19"/>
  <c r="N3803" i="19"/>
  <c r="O3803" i="19"/>
  <c r="X3803" i="19"/>
  <c r="G3804" i="19"/>
  <c r="H3804" i="19"/>
  <c r="I3804" i="19"/>
  <c r="J3804" i="19"/>
  <c r="L3804" i="19"/>
  <c r="M3804" i="19"/>
  <c r="N3804" i="19"/>
  <c r="O3804" i="19"/>
  <c r="X3804" i="19"/>
  <c r="G3805" i="19"/>
  <c r="H3805" i="19"/>
  <c r="I3805" i="19"/>
  <c r="J3805" i="19"/>
  <c r="L3805" i="19"/>
  <c r="M3805" i="19"/>
  <c r="N3805" i="19"/>
  <c r="O3805" i="19"/>
  <c r="X3805" i="19"/>
  <c r="G3806" i="19"/>
  <c r="H3806" i="19"/>
  <c r="I3806" i="19"/>
  <c r="J3806" i="19"/>
  <c r="L3806" i="19"/>
  <c r="M3806" i="19"/>
  <c r="N3806" i="19"/>
  <c r="O3806" i="19"/>
  <c r="X3806" i="19"/>
  <c r="G3807" i="19"/>
  <c r="H3807" i="19"/>
  <c r="I3807" i="19"/>
  <c r="J3807" i="19"/>
  <c r="L3807" i="19"/>
  <c r="M3807" i="19"/>
  <c r="N3807" i="19"/>
  <c r="O3807" i="19"/>
  <c r="X3807" i="19"/>
  <c r="G3808" i="19"/>
  <c r="H3808" i="19"/>
  <c r="I3808" i="19"/>
  <c r="J3808" i="19"/>
  <c r="L3808" i="19"/>
  <c r="M3808" i="19"/>
  <c r="N3808" i="19"/>
  <c r="O3808" i="19"/>
  <c r="X3808" i="19"/>
  <c r="G3809" i="19"/>
  <c r="H3809" i="19"/>
  <c r="I3809" i="19"/>
  <c r="J3809" i="19"/>
  <c r="L3809" i="19"/>
  <c r="M3809" i="19"/>
  <c r="N3809" i="19"/>
  <c r="O3809" i="19"/>
  <c r="X3809" i="19"/>
  <c r="G3810" i="19"/>
  <c r="H3810" i="19"/>
  <c r="I3810" i="19"/>
  <c r="J3810" i="19"/>
  <c r="L3810" i="19"/>
  <c r="M3810" i="19"/>
  <c r="N3810" i="19"/>
  <c r="O3810" i="19"/>
  <c r="X3810" i="19"/>
  <c r="G3811" i="19"/>
  <c r="H3811" i="19"/>
  <c r="I3811" i="19"/>
  <c r="J3811" i="19"/>
  <c r="L3811" i="19"/>
  <c r="M3811" i="19"/>
  <c r="N3811" i="19"/>
  <c r="O3811" i="19"/>
  <c r="X3811" i="19"/>
  <c r="G3812" i="19"/>
  <c r="H3812" i="19"/>
  <c r="I3812" i="19"/>
  <c r="J3812" i="19"/>
  <c r="L3812" i="19"/>
  <c r="M3812" i="19"/>
  <c r="N3812" i="19"/>
  <c r="O3812" i="19"/>
  <c r="X3812" i="19"/>
  <c r="G3813" i="19"/>
  <c r="H3813" i="19"/>
  <c r="I3813" i="19"/>
  <c r="J3813" i="19"/>
  <c r="L3813" i="19"/>
  <c r="M3813" i="19"/>
  <c r="N3813" i="19"/>
  <c r="O3813" i="19"/>
  <c r="X3813" i="19"/>
  <c r="G3814" i="19"/>
  <c r="H3814" i="19"/>
  <c r="I3814" i="19"/>
  <c r="J3814" i="19"/>
  <c r="L3814" i="19"/>
  <c r="M3814" i="19"/>
  <c r="N3814" i="19"/>
  <c r="O3814" i="19"/>
  <c r="X3814" i="19"/>
  <c r="G3815" i="19"/>
  <c r="H3815" i="19"/>
  <c r="I3815" i="19"/>
  <c r="J3815" i="19"/>
  <c r="L3815" i="19"/>
  <c r="M3815" i="19"/>
  <c r="N3815" i="19"/>
  <c r="O3815" i="19"/>
  <c r="X3815" i="19"/>
  <c r="G3816" i="19"/>
  <c r="H3816" i="19"/>
  <c r="I3816" i="19"/>
  <c r="J3816" i="19"/>
  <c r="L3816" i="19"/>
  <c r="M3816" i="19"/>
  <c r="N3816" i="19"/>
  <c r="O3816" i="19"/>
  <c r="X3816" i="19"/>
  <c r="G3817" i="19"/>
  <c r="H3817" i="19"/>
  <c r="I3817" i="19"/>
  <c r="J3817" i="19"/>
  <c r="L3817" i="19"/>
  <c r="M3817" i="19"/>
  <c r="N3817" i="19"/>
  <c r="O3817" i="19"/>
  <c r="X3817" i="19"/>
  <c r="G3818" i="19"/>
  <c r="H3818" i="19"/>
  <c r="I3818" i="19"/>
  <c r="J3818" i="19"/>
  <c r="L3818" i="19"/>
  <c r="M3818" i="19"/>
  <c r="N3818" i="19"/>
  <c r="O3818" i="19"/>
  <c r="X3818" i="19"/>
  <c r="G3819" i="19"/>
  <c r="H3819" i="19"/>
  <c r="I3819" i="19"/>
  <c r="J3819" i="19"/>
  <c r="L3819" i="19"/>
  <c r="M3819" i="19"/>
  <c r="N3819" i="19"/>
  <c r="O3819" i="19"/>
  <c r="X3819" i="19"/>
  <c r="G3820" i="19"/>
  <c r="H3820" i="19"/>
  <c r="I3820" i="19"/>
  <c r="J3820" i="19"/>
  <c r="L3820" i="19"/>
  <c r="M3820" i="19"/>
  <c r="N3820" i="19"/>
  <c r="O3820" i="19"/>
  <c r="X3820" i="19"/>
  <c r="G3821" i="19"/>
  <c r="H3821" i="19"/>
  <c r="I3821" i="19"/>
  <c r="J3821" i="19"/>
  <c r="L3821" i="19"/>
  <c r="M3821" i="19"/>
  <c r="N3821" i="19"/>
  <c r="O3821" i="19"/>
  <c r="X3821" i="19"/>
  <c r="G3822" i="19"/>
  <c r="H3822" i="19"/>
  <c r="I3822" i="19"/>
  <c r="J3822" i="19"/>
  <c r="L3822" i="19"/>
  <c r="M3822" i="19"/>
  <c r="N3822" i="19"/>
  <c r="O3822" i="19"/>
  <c r="X3822" i="19"/>
  <c r="G3823" i="19"/>
  <c r="H3823" i="19"/>
  <c r="I3823" i="19"/>
  <c r="J3823" i="19"/>
  <c r="L3823" i="19"/>
  <c r="M3823" i="19"/>
  <c r="N3823" i="19"/>
  <c r="O3823" i="19"/>
  <c r="X3823" i="19"/>
  <c r="G3824" i="19"/>
  <c r="H3824" i="19"/>
  <c r="I3824" i="19"/>
  <c r="J3824" i="19"/>
  <c r="L3824" i="19"/>
  <c r="M3824" i="19"/>
  <c r="N3824" i="19"/>
  <c r="O3824" i="19"/>
  <c r="X3824" i="19"/>
  <c r="G3825" i="19"/>
  <c r="H3825" i="19"/>
  <c r="I3825" i="19"/>
  <c r="J3825" i="19"/>
  <c r="L3825" i="19"/>
  <c r="M3825" i="19"/>
  <c r="N3825" i="19"/>
  <c r="O3825" i="19"/>
  <c r="X3825" i="19"/>
  <c r="G3826" i="19"/>
  <c r="H3826" i="19"/>
  <c r="I3826" i="19"/>
  <c r="J3826" i="19"/>
  <c r="L3826" i="19"/>
  <c r="M3826" i="19"/>
  <c r="N3826" i="19"/>
  <c r="O3826" i="19"/>
  <c r="X3826" i="19"/>
  <c r="G3827" i="19"/>
  <c r="H3827" i="19"/>
  <c r="I3827" i="19"/>
  <c r="J3827" i="19"/>
  <c r="L3827" i="19"/>
  <c r="M3827" i="19"/>
  <c r="N3827" i="19"/>
  <c r="O3827" i="19"/>
  <c r="X3827" i="19"/>
  <c r="G3828" i="19"/>
  <c r="H3828" i="19"/>
  <c r="I3828" i="19"/>
  <c r="J3828" i="19"/>
  <c r="L3828" i="19"/>
  <c r="M3828" i="19"/>
  <c r="N3828" i="19"/>
  <c r="O3828" i="19"/>
  <c r="X3828" i="19"/>
  <c r="G3829" i="19"/>
  <c r="H3829" i="19"/>
  <c r="I3829" i="19"/>
  <c r="J3829" i="19"/>
  <c r="L3829" i="19"/>
  <c r="M3829" i="19"/>
  <c r="N3829" i="19"/>
  <c r="O3829" i="19"/>
  <c r="X3829" i="19"/>
  <c r="G3830" i="19"/>
  <c r="H3830" i="19"/>
  <c r="I3830" i="19"/>
  <c r="J3830" i="19"/>
  <c r="L3830" i="19"/>
  <c r="M3830" i="19"/>
  <c r="N3830" i="19"/>
  <c r="O3830" i="19"/>
  <c r="X3830" i="19"/>
  <c r="G3831" i="19"/>
  <c r="H3831" i="19"/>
  <c r="I3831" i="19"/>
  <c r="J3831" i="19"/>
  <c r="L3831" i="19"/>
  <c r="M3831" i="19"/>
  <c r="N3831" i="19"/>
  <c r="O3831" i="19"/>
  <c r="X3831" i="19"/>
  <c r="G3832" i="19"/>
  <c r="H3832" i="19"/>
  <c r="I3832" i="19"/>
  <c r="J3832" i="19"/>
  <c r="L3832" i="19"/>
  <c r="M3832" i="19"/>
  <c r="N3832" i="19"/>
  <c r="O3832" i="19"/>
  <c r="X3832" i="19"/>
  <c r="G3833" i="19"/>
  <c r="H3833" i="19"/>
  <c r="I3833" i="19"/>
  <c r="J3833" i="19"/>
  <c r="L3833" i="19"/>
  <c r="M3833" i="19"/>
  <c r="N3833" i="19"/>
  <c r="O3833" i="19"/>
  <c r="X3833" i="19"/>
  <c r="G3834" i="19"/>
  <c r="H3834" i="19"/>
  <c r="I3834" i="19"/>
  <c r="J3834" i="19"/>
  <c r="L3834" i="19"/>
  <c r="M3834" i="19"/>
  <c r="N3834" i="19"/>
  <c r="O3834" i="19"/>
  <c r="X3834" i="19"/>
  <c r="G3835" i="19"/>
  <c r="H3835" i="19"/>
  <c r="I3835" i="19"/>
  <c r="J3835" i="19"/>
  <c r="L3835" i="19"/>
  <c r="M3835" i="19"/>
  <c r="N3835" i="19"/>
  <c r="O3835" i="19"/>
  <c r="X3835" i="19"/>
  <c r="G3836" i="19"/>
  <c r="H3836" i="19"/>
  <c r="I3836" i="19"/>
  <c r="J3836" i="19"/>
  <c r="L3836" i="19"/>
  <c r="M3836" i="19"/>
  <c r="N3836" i="19"/>
  <c r="O3836" i="19"/>
  <c r="X3836" i="19"/>
  <c r="G3837" i="19"/>
  <c r="H3837" i="19"/>
  <c r="I3837" i="19"/>
  <c r="J3837" i="19"/>
  <c r="L3837" i="19"/>
  <c r="M3837" i="19"/>
  <c r="N3837" i="19"/>
  <c r="O3837" i="19"/>
  <c r="X3837" i="19"/>
  <c r="G3838" i="19"/>
  <c r="H3838" i="19"/>
  <c r="I3838" i="19"/>
  <c r="J3838" i="19"/>
  <c r="L3838" i="19"/>
  <c r="M3838" i="19"/>
  <c r="N3838" i="19"/>
  <c r="O3838" i="19"/>
  <c r="X3838" i="19"/>
  <c r="G3839" i="19"/>
  <c r="H3839" i="19"/>
  <c r="I3839" i="19"/>
  <c r="J3839" i="19"/>
  <c r="L3839" i="19"/>
  <c r="M3839" i="19"/>
  <c r="N3839" i="19"/>
  <c r="O3839" i="19"/>
  <c r="X3839" i="19"/>
  <c r="G3840" i="19"/>
  <c r="H3840" i="19"/>
  <c r="I3840" i="19"/>
  <c r="J3840" i="19"/>
  <c r="L3840" i="19"/>
  <c r="M3840" i="19"/>
  <c r="N3840" i="19"/>
  <c r="O3840" i="19"/>
  <c r="X3840" i="19"/>
  <c r="G3841" i="19"/>
  <c r="H3841" i="19"/>
  <c r="I3841" i="19"/>
  <c r="J3841" i="19"/>
  <c r="L3841" i="19"/>
  <c r="M3841" i="19"/>
  <c r="N3841" i="19"/>
  <c r="O3841" i="19"/>
  <c r="X3841" i="19"/>
  <c r="G3842" i="19"/>
  <c r="H3842" i="19"/>
  <c r="I3842" i="19"/>
  <c r="J3842" i="19"/>
  <c r="L3842" i="19"/>
  <c r="M3842" i="19"/>
  <c r="N3842" i="19"/>
  <c r="O3842" i="19"/>
  <c r="X3842" i="19"/>
  <c r="G3843" i="19"/>
  <c r="H3843" i="19"/>
  <c r="I3843" i="19"/>
  <c r="J3843" i="19"/>
  <c r="L3843" i="19"/>
  <c r="M3843" i="19"/>
  <c r="N3843" i="19"/>
  <c r="O3843" i="19"/>
  <c r="X3843" i="19"/>
  <c r="G3844" i="19"/>
  <c r="H3844" i="19"/>
  <c r="I3844" i="19"/>
  <c r="J3844" i="19"/>
  <c r="L3844" i="19"/>
  <c r="M3844" i="19"/>
  <c r="N3844" i="19"/>
  <c r="O3844" i="19"/>
  <c r="X3844" i="19"/>
  <c r="G3845" i="19"/>
  <c r="H3845" i="19"/>
  <c r="I3845" i="19"/>
  <c r="J3845" i="19"/>
  <c r="L3845" i="19"/>
  <c r="M3845" i="19"/>
  <c r="N3845" i="19"/>
  <c r="O3845" i="19"/>
  <c r="X3845" i="19"/>
  <c r="G3846" i="19"/>
  <c r="H3846" i="19"/>
  <c r="I3846" i="19"/>
  <c r="J3846" i="19"/>
  <c r="L3846" i="19"/>
  <c r="M3846" i="19"/>
  <c r="N3846" i="19"/>
  <c r="O3846" i="19"/>
  <c r="X3846" i="19"/>
  <c r="G3847" i="19"/>
  <c r="H3847" i="19"/>
  <c r="I3847" i="19"/>
  <c r="J3847" i="19"/>
  <c r="L3847" i="19"/>
  <c r="M3847" i="19"/>
  <c r="N3847" i="19"/>
  <c r="O3847" i="19"/>
  <c r="X3847" i="19"/>
  <c r="G3848" i="19"/>
  <c r="H3848" i="19"/>
  <c r="I3848" i="19"/>
  <c r="J3848" i="19"/>
  <c r="L3848" i="19"/>
  <c r="M3848" i="19"/>
  <c r="N3848" i="19"/>
  <c r="O3848" i="19"/>
  <c r="X3848" i="19"/>
  <c r="G3849" i="19"/>
  <c r="H3849" i="19"/>
  <c r="I3849" i="19"/>
  <c r="J3849" i="19"/>
  <c r="L3849" i="19"/>
  <c r="M3849" i="19"/>
  <c r="N3849" i="19"/>
  <c r="O3849" i="19"/>
  <c r="X3849" i="19"/>
  <c r="G3850" i="19"/>
  <c r="H3850" i="19"/>
  <c r="I3850" i="19"/>
  <c r="J3850" i="19"/>
  <c r="L3850" i="19"/>
  <c r="M3850" i="19"/>
  <c r="N3850" i="19"/>
  <c r="O3850" i="19"/>
  <c r="X3850" i="19"/>
  <c r="G3851" i="19"/>
  <c r="H3851" i="19"/>
  <c r="I3851" i="19"/>
  <c r="J3851" i="19"/>
  <c r="L3851" i="19"/>
  <c r="M3851" i="19"/>
  <c r="N3851" i="19"/>
  <c r="O3851" i="19"/>
  <c r="X3851" i="19"/>
  <c r="G3852" i="19"/>
  <c r="H3852" i="19"/>
  <c r="I3852" i="19"/>
  <c r="J3852" i="19"/>
  <c r="L3852" i="19"/>
  <c r="M3852" i="19"/>
  <c r="N3852" i="19"/>
  <c r="O3852" i="19"/>
  <c r="X3852" i="19"/>
  <c r="G3853" i="19"/>
  <c r="H3853" i="19"/>
  <c r="I3853" i="19"/>
  <c r="J3853" i="19"/>
  <c r="L3853" i="19"/>
  <c r="M3853" i="19"/>
  <c r="N3853" i="19"/>
  <c r="O3853" i="19"/>
  <c r="X3853" i="19"/>
  <c r="G3854" i="19"/>
  <c r="H3854" i="19"/>
  <c r="I3854" i="19"/>
  <c r="J3854" i="19"/>
  <c r="L3854" i="19"/>
  <c r="M3854" i="19"/>
  <c r="N3854" i="19"/>
  <c r="O3854" i="19"/>
  <c r="X3854" i="19"/>
  <c r="G3855" i="19"/>
  <c r="H3855" i="19"/>
  <c r="I3855" i="19"/>
  <c r="J3855" i="19"/>
  <c r="L3855" i="19"/>
  <c r="M3855" i="19"/>
  <c r="N3855" i="19"/>
  <c r="O3855" i="19"/>
  <c r="X3855" i="19"/>
  <c r="G3856" i="19"/>
  <c r="H3856" i="19"/>
  <c r="I3856" i="19"/>
  <c r="J3856" i="19"/>
  <c r="L3856" i="19"/>
  <c r="M3856" i="19"/>
  <c r="N3856" i="19"/>
  <c r="O3856" i="19"/>
  <c r="X3856" i="19"/>
  <c r="G3857" i="19"/>
  <c r="H3857" i="19"/>
  <c r="I3857" i="19"/>
  <c r="J3857" i="19"/>
  <c r="L3857" i="19"/>
  <c r="M3857" i="19"/>
  <c r="N3857" i="19"/>
  <c r="O3857" i="19"/>
  <c r="X3857" i="19"/>
  <c r="G3858" i="19"/>
  <c r="H3858" i="19"/>
  <c r="I3858" i="19"/>
  <c r="J3858" i="19"/>
  <c r="L3858" i="19"/>
  <c r="M3858" i="19"/>
  <c r="N3858" i="19"/>
  <c r="O3858" i="19"/>
  <c r="X3858" i="19"/>
  <c r="G3859" i="19"/>
  <c r="H3859" i="19"/>
  <c r="I3859" i="19"/>
  <c r="J3859" i="19"/>
  <c r="L3859" i="19"/>
  <c r="M3859" i="19"/>
  <c r="N3859" i="19"/>
  <c r="O3859" i="19"/>
  <c r="X3859" i="19"/>
  <c r="G3860" i="19"/>
  <c r="H3860" i="19"/>
  <c r="I3860" i="19"/>
  <c r="J3860" i="19"/>
  <c r="L3860" i="19"/>
  <c r="M3860" i="19"/>
  <c r="N3860" i="19"/>
  <c r="O3860" i="19"/>
  <c r="X3860" i="19"/>
  <c r="G3861" i="19"/>
  <c r="H3861" i="19"/>
  <c r="I3861" i="19"/>
  <c r="J3861" i="19"/>
  <c r="L3861" i="19"/>
  <c r="M3861" i="19"/>
  <c r="N3861" i="19"/>
  <c r="O3861" i="19"/>
  <c r="X3861" i="19"/>
  <c r="G3862" i="19"/>
  <c r="H3862" i="19"/>
  <c r="I3862" i="19"/>
  <c r="J3862" i="19"/>
  <c r="L3862" i="19"/>
  <c r="M3862" i="19"/>
  <c r="N3862" i="19"/>
  <c r="O3862" i="19"/>
  <c r="X3862" i="19"/>
  <c r="G3863" i="19"/>
  <c r="H3863" i="19"/>
  <c r="I3863" i="19"/>
  <c r="J3863" i="19"/>
  <c r="L3863" i="19"/>
  <c r="M3863" i="19"/>
  <c r="N3863" i="19"/>
  <c r="O3863" i="19"/>
  <c r="X3863" i="19"/>
  <c r="G3864" i="19"/>
  <c r="H3864" i="19"/>
  <c r="I3864" i="19"/>
  <c r="J3864" i="19"/>
  <c r="L3864" i="19"/>
  <c r="M3864" i="19"/>
  <c r="N3864" i="19"/>
  <c r="O3864" i="19"/>
  <c r="X3864" i="19"/>
  <c r="G3865" i="19"/>
  <c r="H3865" i="19"/>
  <c r="I3865" i="19"/>
  <c r="J3865" i="19"/>
  <c r="L3865" i="19"/>
  <c r="M3865" i="19"/>
  <c r="N3865" i="19"/>
  <c r="O3865" i="19"/>
  <c r="X3865" i="19"/>
  <c r="G3866" i="19"/>
  <c r="H3866" i="19"/>
  <c r="I3866" i="19"/>
  <c r="J3866" i="19"/>
  <c r="L3866" i="19"/>
  <c r="M3866" i="19"/>
  <c r="N3866" i="19"/>
  <c r="O3866" i="19"/>
  <c r="X3866" i="19"/>
  <c r="G3867" i="19"/>
  <c r="H3867" i="19"/>
  <c r="I3867" i="19"/>
  <c r="J3867" i="19"/>
  <c r="L3867" i="19"/>
  <c r="M3867" i="19"/>
  <c r="N3867" i="19"/>
  <c r="O3867" i="19"/>
  <c r="X3867" i="19"/>
  <c r="G3868" i="19"/>
  <c r="H3868" i="19"/>
  <c r="I3868" i="19"/>
  <c r="J3868" i="19"/>
  <c r="L3868" i="19"/>
  <c r="M3868" i="19"/>
  <c r="N3868" i="19"/>
  <c r="O3868" i="19"/>
  <c r="X3868" i="19"/>
  <c r="G3869" i="19"/>
  <c r="H3869" i="19"/>
  <c r="I3869" i="19"/>
  <c r="J3869" i="19"/>
  <c r="L3869" i="19"/>
  <c r="M3869" i="19"/>
  <c r="N3869" i="19"/>
  <c r="O3869" i="19"/>
  <c r="X3869" i="19"/>
  <c r="G3870" i="19"/>
  <c r="H3870" i="19"/>
  <c r="I3870" i="19"/>
  <c r="J3870" i="19"/>
  <c r="L3870" i="19"/>
  <c r="M3870" i="19"/>
  <c r="N3870" i="19"/>
  <c r="O3870" i="19"/>
  <c r="X3870" i="19"/>
  <c r="G3871" i="19"/>
  <c r="H3871" i="19"/>
  <c r="I3871" i="19"/>
  <c r="J3871" i="19"/>
  <c r="L3871" i="19"/>
  <c r="M3871" i="19"/>
  <c r="N3871" i="19"/>
  <c r="O3871" i="19"/>
  <c r="X3871" i="19"/>
  <c r="G3872" i="19"/>
  <c r="H3872" i="19"/>
  <c r="I3872" i="19"/>
  <c r="J3872" i="19"/>
  <c r="L3872" i="19"/>
  <c r="M3872" i="19"/>
  <c r="N3872" i="19"/>
  <c r="O3872" i="19"/>
  <c r="X3872" i="19"/>
  <c r="G3873" i="19"/>
  <c r="H3873" i="19"/>
  <c r="I3873" i="19"/>
  <c r="J3873" i="19"/>
  <c r="L3873" i="19"/>
  <c r="M3873" i="19"/>
  <c r="N3873" i="19"/>
  <c r="O3873" i="19"/>
  <c r="X3873" i="19"/>
  <c r="G3874" i="19"/>
  <c r="H3874" i="19"/>
  <c r="I3874" i="19"/>
  <c r="J3874" i="19"/>
  <c r="L3874" i="19"/>
  <c r="M3874" i="19"/>
  <c r="N3874" i="19"/>
  <c r="O3874" i="19"/>
  <c r="X3874" i="19"/>
  <c r="G3875" i="19"/>
  <c r="H3875" i="19"/>
  <c r="I3875" i="19"/>
  <c r="J3875" i="19"/>
  <c r="L3875" i="19"/>
  <c r="M3875" i="19"/>
  <c r="N3875" i="19"/>
  <c r="O3875" i="19"/>
  <c r="X3875" i="19"/>
  <c r="G3876" i="19"/>
  <c r="H3876" i="19"/>
  <c r="I3876" i="19"/>
  <c r="J3876" i="19"/>
  <c r="L3876" i="19"/>
  <c r="M3876" i="19"/>
  <c r="N3876" i="19"/>
  <c r="O3876" i="19"/>
  <c r="X3876" i="19"/>
  <c r="G3877" i="19"/>
  <c r="H3877" i="19"/>
  <c r="I3877" i="19"/>
  <c r="J3877" i="19"/>
  <c r="L3877" i="19"/>
  <c r="M3877" i="19"/>
  <c r="N3877" i="19"/>
  <c r="O3877" i="19"/>
  <c r="X3877" i="19"/>
  <c r="G3878" i="19"/>
  <c r="H3878" i="19"/>
  <c r="I3878" i="19"/>
  <c r="J3878" i="19"/>
  <c r="L3878" i="19"/>
  <c r="M3878" i="19"/>
  <c r="N3878" i="19"/>
  <c r="O3878" i="19"/>
  <c r="X3878" i="19"/>
  <c r="G3879" i="19"/>
  <c r="H3879" i="19"/>
  <c r="I3879" i="19"/>
  <c r="J3879" i="19"/>
  <c r="L3879" i="19"/>
  <c r="M3879" i="19"/>
  <c r="N3879" i="19"/>
  <c r="O3879" i="19"/>
  <c r="X3879" i="19"/>
  <c r="G3880" i="19"/>
  <c r="H3880" i="19"/>
  <c r="I3880" i="19"/>
  <c r="J3880" i="19"/>
  <c r="L3880" i="19"/>
  <c r="M3880" i="19"/>
  <c r="N3880" i="19"/>
  <c r="O3880" i="19"/>
  <c r="X3880" i="19"/>
  <c r="G3881" i="19"/>
  <c r="H3881" i="19"/>
  <c r="I3881" i="19"/>
  <c r="J3881" i="19"/>
  <c r="L3881" i="19"/>
  <c r="M3881" i="19"/>
  <c r="N3881" i="19"/>
  <c r="O3881" i="19"/>
  <c r="X3881" i="19"/>
  <c r="G3882" i="19"/>
  <c r="H3882" i="19"/>
  <c r="I3882" i="19"/>
  <c r="J3882" i="19"/>
  <c r="L3882" i="19"/>
  <c r="M3882" i="19"/>
  <c r="N3882" i="19"/>
  <c r="O3882" i="19"/>
  <c r="X3882" i="19"/>
  <c r="G3883" i="19"/>
  <c r="H3883" i="19"/>
  <c r="I3883" i="19"/>
  <c r="J3883" i="19"/>
  <c r="L3883" i="19"/>
  <c r="M3883" i="19"/>
  <c r="N3883" i="19"/>
  <c r="O3883" i="19"/>
  <c r="X3883" i="19"/>
  <c r="G3884" i="19"/>
  <c r="H3884" i="19"/>
  <c r="I3884" i="19"/>
  <c r="J3884" i="19"/>
  <c r="L3884" i="19"/>
  <c r="M3884" i="19"/>
  <c r="N3884" i="19"/>
  <c r="O3884" i="19"/>
  <c r="X3884" i="19"/>
  <c r="G3885" i="19"/>
  <c r="H3885" i="19"/>
  <c r="I3885" i="19"/>
  <c r="J3885" i="19"/>
  <c r="L3885" i="19"/>
  <c r="M3885" i="19"/>
  <c r="N3885" i="19"/>
  <c r="O3885" i="19"/>
  <c r="X3885" i="19"/>
  <c r="G3886" i="19"/>
  <c r="H3886" i="19"/>
  <c r="I3886" i="19"/>
  <c r="J3886" i="19"/>
  <c r="L3886" i="19"/>
  <c r="M3886" i="19"/>
  <c r="N3886" i="19"/>
  <c r="O3886" i="19"/>
  <c r="X3886" i="19"/>
  <c r="G3887" i="19"/>
  <c r="H3887" i="19"/>
  <c r="I3887" i="19"/>
  <c r="J3887" i="19"/>
  <c r="L3887" i="19"/>
  <c r="M3887" i="19"/>
  <c r="N3887" i="19"/>
  <c r="O3887" i="19"/>
  <c r="X3887" i="19"/>
  <c r="G3888" i="19"/>
  <c r="H3888" i="19"/>
  <c r="I3888" i="19"/>
  <c r="J3888" i="19"/>
  <c r="L3888" i="19"/>
  <c r="M3888" i="19"/>
  <c r="N3888" i="19"/>
  <c r="O3888" i="19"/>
  <c r="X3888" i="19"/>
  <c r="G3889" i="19"/>
  <c r="H3889" i="19"/>
  <c r="I3889" i="19"/>
  <c r="J3889" i="19"/>
  <c r="L3889" i="19"/>
  <c r="M3889" i="19"/>
  <c r="N3889" i="19"/>
  <c r="O3889" i="19"/>
  <c r="X3889" i="19"/>
  <c r="G3890" i="19"/>
  <c r="H3890" i="19"/>
  <c r="I3890" i="19"/>
  <c r="J3890" i="19"/>
  <c r="L3890" i="19"/>
  <c r="M3890" i="19"/>
  <c r="N3890" i="19"/>
  <c r="O3890" i="19"/>
  <c r="X3890" i="19"/>
  <c r="G3891" i="19"/>
  <c r="H3891" i="19"/>
  <c r="I3891" i="19"/>
  <c r="J3891" i="19"/>
  <c r="L3891" i="19"/>
  <c r="M3891" i="19"/>
  <c r="N3891" i="19"/>
  <c r="O3891" i="19"/>
  <c r="X3891" i="19"/>
  <c r="G3892" i="19"/>
  <c r="H3892" i="19"/>
  <c r="I3892" i="19"/>
  <c r="J3892" i="19"/>
  <c r="L3892" i="19"/>
  <c r="M3892" i="19"/>
  <c r="N3892" i="19"/>
  <c r="O3892" i="19"/>
  <c r="X3892" i="19"/>
  <c r="G3893" i="19"/>
  <c r="H3893" i="19"/>
  <c r="I3893" i="19"/>
  <c r="J3893" i="19"/>
  <c r="L3893" i="19"/>
  <c r="M3893" i="19"/>
  <c r="N3893" i="19"/>
  <c r="O3893" i="19"/>
  <c r="X3893" i="19"/>
  <c r="G3894" i="19"/>
  <c r="H3894" i="19"/>
  <c r="I3894" i="19"/>
  <c r="J3894" i="19"/>
  <c r="L3894" i="19"/>
  <c r="M3894" i="19"/>
  <c r="N3894" i="19"/>
  <c r="O3894" i="19"/>
  <c r="X3894" i="19"/>
  <c r="G3895" i="19"/>
  <c r="H3895" i="19"/>
  <c r="I3895" i="19"/>
  <c r="J3895" i="19"/>
  <c r="L3895" i="19"/>
  <c r="M3895" i="19"/>
  <c r="N3895" i="19"/>
  <c r="O3895" i="19"/>
  <c r="X3895" i="19"/>
  <c r="G3896" i="19"/>
  <c r="H3896" i="19"/>
  <c r="I3896" i="19"/>
  <c r="J3896" i="19"/>
  <c r="L3896" i="19"/>
  <c r="M3896" i="19"/>
  <c r="N3896" i="19"/>
  <c r="O3896" i="19"/>
  <c r="X3896" i="19"/>
  <c r="G3897" i="19"/>
  <c r="H3897" i="19"/>
  <c r="I3897" i="19"/>
  <c r="J3897" i="19"/>
  <c r="L3897" i="19"/>
  <c r="M3897" i="19"/>
  <c r="N3897" i="19"/>
  <c r="O3897" i="19"/>
  <c r="X3897" i="19"/>
  <c r="G3898" i="19"/>
  <c r="H3898" i="19"/>
  <c r="I3898" i="19"/>
  <c r="J3898" i="19"/>
  <c r="L3898" i="19"/>
  <c r="M3898" i="19"/>
  <c r="N3898" i="19"/>
  <c r="O3898" i="19"/>
  <c r="X3898" i="19"/>
  <c r="G3899" i="19"/>
  <c r="H3899" i="19"/>
  <c r="I3899" i="19"/>
  <c r="J3899" i="19"/>
  <c r="L3899" i="19"/>
  <c r="M3899" i="19"/>
  <c r="N3899" i="19"/>
  <c r="O3899" i="19"/>
  <c r="X3899" i="19"/>
  <c r="G3900" i="19"/>
  <c r="H3900" i="19"/>
  <c r="I3900" i="19"/>
  <c r="J3900" i="19"/>
  <c r="L3900" i="19"/>
  <c r="M3900" i="19"/>
  <c r="N3900" i="19"/>
  <c r="O3900" i="19"/>
  <c r="X3900" i="19"/>
  <c r="G3901" i="19"/>
  <c r="H3901" i="19"/>
  <c r="I3901" i="19"/>
  <c r="J3901" i="19"/>
  <c r="L3901" i="19"/>
  <c r="M3901" i="19"/>
  <c r="N3901" i="19"/>
  <c r="O3901" i="19"/>
  <c r="X3901" i="19"/>
  <c r="G3902" i="19"/>
  <c r="H3902" i="19"/>
  <c r="I3902" i="19"/>
  <c r="J3902" i="19"/>
  <c r="L3902" i="19"/>
  <c r="M3902" i="19"/>
  <c r="N3902" i="19"/>
  <c r="O3902" i="19"/>
  <c r="X3902" i="19"/>
  <c r="G3903" i="19"/>
  <c r="H3903" i="19"/>
  <c r="I3903" i="19"/>
  <c r="J3903" i="19"/>
  <c r="L3903" i="19"/>
  <c r="M3903" i="19"/>
  <c r="N3903" i="19"/>
  <c r="O3903" i="19"/>
  <c r="X3903" i="19"/>
  <c r="G3904" i="19"/>
  <c r="H3904" i="19"/>
  <c r="I3904" i="19"/>
  <c r="J3904" i="19"/>
  <c r="L3904" i="19"/>
  <c r="M3904" i="19"/>
  <c r="N3904" i="19"/>
  <c r="O3904" i="19"/>
  <c r="X3904" i="19"/>
  <c r="G3905" i="19"/>
  <c r="H3905" i="19"/>
  <c r="I3905" i="19"/>
  <c r="J3905" i="19"/>
  <c r="L3905" i="19"/>
  <c r="M3905" i="19"/>
  <c r="N3905" i="19"/>
  <c r="O3905" i="19"/>
  <c r="X3905" i="19"/>
  <c r="G3906" i="19"/>
  <c r="H3906" i="19"/>
  <c r="I3906" i="19"/>
  <c r="J3906" i="19"/>
  <c r="L3906" i="19"/>
  <c r="M3906" i="19"/>
  <c r="N3906" i="19"/>
  <c r="O3906" i="19"/>
  <c r="X3906" i="19"/>
  <c r="G3907" i="19"/>
  <c r="H3907" i="19"/>
  <c r="I3907" i="19"/>
  <c r="J3907" i="19"/>
  <c r="L3907" i="19"/>
  <c r="M3907" i="19"/>
  <c r="N3907" i="19"/>
  <c r="O3907" i="19"/>
  <c r="X3907" i="19"/>
  <c r="G3908" i="19"/>
  <c r="H3908" i="19"/>
  <c r="I3908" i="19"/>
  <c r="J3908" i="19"/>
  <c r="L3908" i="19"/>
  <c r="M3908" i="19"/>
  <c r="N3908" i="19"/>
  <c r="O3908" i="19"/>
  <c r="X3908" i="19"/>
  <c r="G3909" i="19"/>
  <c r="H3909" i="19"/>
  <c r="I3909" i="19"/>
  <c r="J3909" i="19"/>
  <c r="L3909" i="19"/>
  <c r="M3909" i="19"/>
  <c r="N3909" i="19"/>
  <c r="O3909" i="19"/>
  <c r="X3909" i="19"/>
  <c r="G3910" i="19"/>
  <c r="H3910" i="19"/>
  <c r="I3910" i="19"/>
  <c r="J3910" i="19"/>
  <c r="L3910" i="19"/>
  <c r="M3910" i="19"/>
  <c r="N3910" i="19"/>
  <c r="O3910" i="19"/>
  <c r="X3910" i="19"/>
  <c r="G3911" i="19"/>
  <c r="H3911" i="19"/>
  <c r="I3911" i="19"/>
  <c r="J3911" i="19"/>
  <c r="L3911" i="19"/>
  <c r="M3911" i="19"/>
  <c r="N3911" i="19"/>
  <c r="O3911" i="19"/>
  <c r="X3911" i="19"/>
  <c r="G3912" i="19"/>
  <c r="H3912" i="19"/>
  <c r="I3912" i="19"/>
  <c r="J3912" i="19"/>
  <c r="L3912" i="19"/>
  <c r="M3912" i="19"/>
  <c r="N3912" i="19"/>
  <c r="O3912" i="19"/>
  <c r="X3912" i="19"/>
  <c r="G3913" i="19"/>
  <c r="H3913" i="19"/>
  <c r="I3913" i="19"/>
  <c r="J3913" i="19"/>
  <c r="L3913" i="19"/>
  <c r="M3913" i="19"/>
  <c r="N3913" i="19"/>
  <c r="O3913" i="19"/>
  <c r="X3913" i="19"/>
  <c r="G3914" i="19"/>
  <c r="H3914" i="19"/>
  <c r="I3914" i="19"/>
  <c r="J3914" i="19"/>
  <c r="L3914" i="19"/>
  <c r="M3914" i="19"/>
  <c r="N3914" i="19"/>
  <c r="O3914" i="19"/>
  <c r="X3914" i="19"/>
  <c r="G3915" i="19"/>
  <c r="H3915" i="19"/>
  <c r="I3915" i="19"/>
  <c r="J3915" i="19"/>
  <c r="L3915" i="19"/>
  <c r="M3915" i="19"/>
  <c r="N3915" i="19"/>
  <c r="O3915" i="19"/>
  <c r="X3915" i="19"/>
  <c r="G3916" i="19"/>
  <c r="H3916" i="19"/>
  <c r="I3916" i="19"/>
  <c r="J3916" i="19"/>
  <c r="L3916" i="19"/>
  <c r="M3916" i="19"/>
  <c r="N3916" i="19"/>
  <c r="O3916" i="19"/>
  <c r="X3916" i="19"/>
  <c r="G3917" i="19"/>
  <c r="H3917" i="19"/>
  <c r="I3917" i="19"/>
  <c r="J3917" i="19"/>
  <c r="L3917" i="19"/>
  <c r="M3917" i="19"/>
  <c r="N3917" i="19"/>
  <c r="O3917" i="19"/>
  <c r="X3917" i="19"/>
  <c r="G3918" i="19"/>
  <c r="H3918" i="19"/>
  <c r="I3918" i="19"/>
  <c r="J3918" i="19"/>
  <c r="L3918" i="19"/>
  <c r="M3918" i="19"/>
  <c r="N3918" i="19"/>
  <c r="O3918" i="19"/>
  <c r="X3918" i="19"/>
  <c r="G3919" i="19"/>
  <c r="H3919" i="19"/>
  <c r="I3919" i="19"/>
  <c r="J3919" i="19"/>
  <c r="L3919" i="19"/>
  <c r="M3919" i="19"/>
  <c r="N3919" i="19"/>
  <c r="O3919" i="19"/>
  <c r="X3919" i="19"/>
  <c r="G3920" i="19"/>
  <c r="H3920" i="19"/>
  <c r="I3920" i="19"/>
  <c r="J3920" i="19"/>
  <c r="L3920" i="19"/>
  <c r="M3920" i="19"/>
  <c r="N3920" i="19"/>
  <c r="O3920" i="19"/>
  <c r="X3920" i="19"/>
  <c r="G3921" i="19"/>
  <c r="H3921" i="19"/>
  <c r="I3921" i="19"/>
  <c r="J3921" i="19"/>
  <c r="L3921" i="19"/>
  <c r="M3921" i="19"/>
  <c r="N3921" i="19"/>
  <c r="O3921" i="19"/>
  <c r="X3921" i="19"/>
  <c r="G3922" i="19"/>
  <c r="H3922" i="19"/>
  <c r="I3922" i="19"/>
  <c r="J3922" i="19"/>
  <c r="L3922" i="19"/>
  <c r="M3922" i="19"/>
  <c r="N3922" i="19"/>
  <c r="O3922" i="19"/>
  <c r="X3922" i="19"/>
  <c r="G3923" i="19"/>
  <c r="H3923" i="19"/>
  <c r="I3923" i="19"/>
  <c r="J3923" i="19"/>
  <c r="L3923" i="19"/>
  <c r="M3923" i="19"/>
  <c r="N3923" i="19"/>
  <c r="O3923" i="19"/>
  <c r="X3923" i="19"/>
  <c r="G3924" i="19"/>
  <c r="H3924" i="19"/>
  <c r="I3924" i="19"/>
  <c r="J3924" i="19"/>
  <c r="L3924" i="19"/>
  <c r="M3924" i="19"/>
  <c r="N3924" i="19"/>
  <c r="O3924" i="19"/>
  <c r="X3924" i="19"/>
  <c r="G3925" i="19"/>
  <c r="H3925" i="19"/>
  <c r="I3925" i="19"/>
  <c r="J3925" i="19"/>
  <c r="L3925" i="19"/>
  <c r="M3925" i="19"/>
  <c r="N3925" i="19"/>
  <c r="O3925" i="19"/>
  <c r="X3925" i="19"/>
  <c r="G3926" i="19"/>
  <c r="H3926" i="19"/>
  <c r="I3926" i="19"/>
  <c r="J3926" i="19"/>
  <c r="L3926" i="19"/>
  <c r="M3926" i="19"/>
  <c r="N3926" i="19"/>
  <c r="O3926" i="19"/>
  <c r="X3926" i="19"/>
  <c r="G3927" i="19"/>
  <c r="H3927" i="19"/>
  <c r="I3927" i="19"/>
  <c r="J3927" i="19"/>
  <c r="L3927" i="19"/>
  <c r="M3927" i="19"/>
  <c r="N3927" i="19"/>
  <c r="O3927" i="19"/>
  <c r="X3927" i="19"/>
  <c r="G3928" i="19"/>
  <c r="H3928" i="19"/>
  <c r="I3928" i="19"/>
  <c r="J3928" i="19"/>
  <c r="L3928" i="19"/>
  <c r="M3928" i="19"/>
  <c r="N3928" i="19"/>
  <c r="O3928" i="19"/>
  <c r="X3928" i="19"/>
  <c r="G3929" i="19"/>
  <c r="H3929" i="19"/>
  <c r="I3929" i="19"/>
  <c r="J3929" i="19"/>
  <c r="L3929" i="19"/>
  <c r="M3929" i="19"/>
  <c r="N3929" i="19"/>
  <c r="O3929" i="19"/>
  <c r="X3929" i="19"/>
  <c r="G3930" i="19"/>
  <c r="H3930" i="19"/>
  <c r="I3930" i="19"/>
  <c r="J3930" i="19"/>
  <c r="L3930" i="19"/>
  <c r="M3930" i="19"/>
  <c r="N3930" i="19"/>
  <c r="O3930" i="19"/>
  <c r="X3930" i="19"/>
  <c r="G3931" i="19"/>
  <c r="H3931" i="19"/>
  <c r="I3931" i="19"/>
  <c r="J3931" i="19"/>
  <c r="L3931" i="19"/>
  <c r="M3931" i="19"/>
  <c r="N3931" i="19"/>
  <c r="O3931" i="19"/>
  <c r="X3931" i="19"/>
  <c r="G3932" i="19"/>
  <c r="H3932" i="19"/>
  <c r="I3932" i="19"/>
  <c r="J3932" i="19"/>
  <c r="L3932" i="19"/>
  <c r="M3932" i="19"/>
  <c r="N3932" i="19"/>
  <c r="O3932" i="19"/>
  <c r="X3932" i="19"/>
  <c r="G3933" i="19"/>
  <c r="H3933" i="19"/>
  <c r="I3933" i="19"/>
  <c r="J3933" i="19"/>
  <c r="L3933" i="19"/>
  <c r="M3933" i="19"/>
  <c r="N3933" i="19"/>
  <c r="O3933" i="19"/>
  <c r="X3933" i="19"/>
  <c r="G3934" i="19"/>
  <c r="H3934" i="19"/>
  <c r="I3934" i="19"/>
  <c r="J3934" i="19"/>
  <c r="L3934" i="19"/>
  <c r="M3934" i="19"/>
  <c r="N3934" i="19"/>
  <c r="O3934" i="19"/>
  <c r="X3934" i="19"/>
  <c r="G3935" i="19"/>
  <c r="H3935" i="19"/>
  <c r="I3935" i="19"/>
  <c r="J3935" i="19"/>
  <c r="L3935" i="19"/>
  <c r="M3935" i="19"/>
  <c r="N3935" i="19"/>
  <c r="O3935" i="19"/>
  <c r="X3935" i="19"/>
  <c r="G3936" i="19"/>
  <c r="H3936" i="19"/>
  <c r="I3936" i="19"/>
  <c r="J3936" i="19"/>
  <c r="L3936" i="19"/>
  <c r="M3936" i="19"/>
  <c r="N3936" i="19"/>
  <c r="O3936" i="19"/>
  <c r="X3936" i="19"/>
  <c r="G3937" i="19"/>
  <c r="H3937" i="19"/>
  <c r="I3937" i="19"/>
  <c r="J3937" i="19"/>
  <c r="L3937" i="19"/>
  <c r="M3937" i="19"/>
  <c r="N3937" i="19"/>
  <c r="O3937" i="19"/>
  <c r="X3937" i="19"/>
  <c r="G3938" i="19"/>
  <c r="H3938" i="19"/>
  <c r="I3938" i="19"/>
  <c r="J3938" i="19"/>
  <c r="L3938" i="19"/>
  <c r="M3938" i="19"/>
  <c r="N3938" i="19"/>
  <c r="O3938" i="19"/>
  <c r="X3938" i="19"/>
  <c r="G3939" i="19"/>
  <c r="H3939" i="19"/>
  <c r="I3939" i="19"/>
  <c r="J3939" i="19"/>
  <c r="L3939" i="19"/>
  <c r="M3939" i="19"/>
  <c r="N3939" i="19"/>
  <c r="O3939" i="19"/>
  <c r="X3939" i="19"/>
  <c r="G3940" i="19"/>
  <c r="H3940" i="19"/>
  <c r="I3940" i="19"/>
  <c r="J3940" i="19"/>
  <c r="L3940" i="19"/>
  <c r="M3940" i="19"/>
  <c r="N3940" i="19"/>
  <c r="O3940" i="19"/>
  <c r="X3940" i="19"/>
  <c r="G3941" i="19"/>
  <c r="H3941" i="19"/>
  <c r="I3941" i="19"/>
  <c r="J3941" i="19"/>
  <c r="L3941" i="19"/>
  <c r="M3941" i="19"/>
  <c r="N3941" i="19"/>
  <c r="O3941" i="19"/>
  <c r="X3941" i="19"/>
  <c r="G3942" i="19"/>
  <c r="H3942" i="19"/>
  <c r="I3942" i="19"/>
  <c r="J3942" i="19"/>
  <c r="L3942" i="19"/>
  <c r="M3942" i="19"/>
  <c r="N3942" i="19"/>
  <c r="O3942" i="19"/>
  <c r="X3942" i="19"/>
  <c r="G3943" i="19"/>
  <c r="H3943" i="19"/>
  <c r="I3943" i="19"/>
  <c r="J3943" i="19"/>
  <c r="L3943" i="19"/>
  <c r="M3943" i="19"/>
  <c r="N3943" i="19"/>
  <c r="O3943" i="19"/>
  <c r="X3943" i="19"/>
  <c r="M13" i="22" l="1"/>
  <c r="L13" i="22"/>
  <c r="K13" i="22"/>
  <c r="J13" i="22"/>
  <c r="I13" i="22"/>
  <c r="H13" i="22"/>
  <c r="G13" i="22"/>
  <c r="F13" i="22"/>
  <c r="E13" i="22"/>
  <c r="D13" i="22"/>
  <c r="C14" i="22" l="1"/>
  <c r="C13" i="22"/>
  <c r="W5" i="19" l="1"/>
  <c r="X6" i="19" l="1"/>
  <c r="G3944" i="19" l="1"/>
  <c r="E2" i="19"/>
  <c r="T5" i="19" s="1"/>
  <c r="T6" i="19" s="1"/>
  <c r="T7" i="19" s="1"/>
  <c r="T8" i="19" s="1"/>
  <c r="T9" i="19" s="1"/>
  <c r="T10" i="19" s="1"/>
  <c r="T11" i="19" s="1"/>
  <c r="T12" i="19" s="1"/>
  <c r="T13" i="19" s="1"/>
  <c r="T14" i="19" s="1"/>
  <c r="T15" i="19" s="1"/>
  <c r="T16" i="19" s="1"/>
  <c r="T17" i="19" s="1"/>
  <c r="T18" i="19" s="1"/>
  <c r="T19" i="19" s="1"/>
  <c r="T20" i="19" s="1"/>
  <c r="T21" i="19" s="1"/>
  <c r="T22" i="19" s="1"/>
  <c r="T23" i="19" s="1"/>
  <c r="T24" i="19" s="1"/>
  <c r="T25" i="19" s="1"/>
  <c r="T26" i="19" s="1"/>
  <c r="T27" i="19" s="1"/>
  <c r="T28" i="19" s="1"/>
  <c r="T29" i="19" s="1"/>
  <c r="T30" i="19" s="1"/>
  <c r="T31" i="19" s="1"/>
  <c r="T32" i="19" s="1"/>
  <c r="T33" i="19" s="1"/>
  <c r="T34" i="19" s="1"/>
  <c r="T35" i="19" s="1"/>
  <c r="T36" i="19" s="1"/>
  <c r="T37" i="19" s="1"/>
  <c r="T38" i="19" s="1"/>
  <c r="T39" i="19" s="1"/>
  <c r="T40" i="19" s="1"/>
  <c r="T41" i="19" s="1"/>
  <c r="T42" i="19" s="1"/>
  <c r="T43" i="19" s="1"/>
  <c r="T44" i="19" s="1"/>
  <c r="T45" i="19" s="1"/>
  <c r="T46" i="19" s="1"/>
  <c r="T47" i="19" s="1"/>
  <c r="T48" i="19" s="1"/>
  <c r="T49" i="19" s="1"/>
  <c r="T50" i="19" s="1"/>
  <c r="T51" i="19" s="1"/>
  <c r="T52" i="19" s="1"/>
  <c r="T53" i="19" s="1"/>
  <c r="T54" i="19" s="1"/>
  <c r="T55" i="19" s="1"/>
  <c r="T56" i="19" s="1"/>
  <c r="T57" i="19" s="1"/>
  <c r="T58" i="19" s="1"/>
  <c r="T59" i="19" s="1"/>
  <c r="T60" i="19" s="1"/>
  <c r="T61" i="19" s="1"/>
  <c r="T62" i="19" s="1"/>
  <c r="T63" i="19" s="1"/>
  <c r="T64" i="19" s="1"/>
  <c r="T65" i="19" s="1"/>
  <c r="T66" i="19" s="1"/>
  <c r="T67" i="19" s="1"/>
  <c r="T68" i="19" s="1"/>
  <c r="T69" i="19" s="1"/>
  <c r="T70" i="19" s="1"/>
  <c r="T71" i="19" s="1"/>
  <c r="T72" i="19" s="1"/>
  <c r="T73" i="19" s="1"/>
  <c r="T74" i="19" s="1"/>
  <c r="T75" i="19" s="1"/>
  <c r="T76" i="19" s="1"/>
  <c r="T77" i="19" s="1"/>
  <c r="T78" i="19" s="1"/>
  <c r="T79" i="19" s="1"/>
  <c r="T80" i="19" s="1"/>
  <c r="T81" i="19" s="1"/>
  <c r="T82" i="19" s="1"/>
  <c r="T83" i="19" s="1"/>
  <c r="T84" i="19" s="1"/>
  <c r="T85" i="19" s="1"/>
  <c r="T86" i="19" s="1"/>
  <c r="T87" i="19" s="1"/>
  <c r="T88" i="19" s="1"/>
  <c r="T89" i="19" s="1"/>
  <c r="T90" i="19" s="1"/>
  <c r="T91" i="19" s="1"/>
  <c r="T92" i="19" s="1"/>
  <c r="T93" i="19" s="1"/>
  <c r="T94" i="19" s="1"/>
  <c r="T95" i="19" s="1"/>
  <c r="T96" i="19" s="1"/>
  <c r="T97" i="19" s="1"/>
  <c r="T98" i="19" s="1"/>
  <c r="T99" i="19" s="1"/>
  <c r="T100" i="19" s="1"/>
  <c r="T101" i="19" s="1"/>
  <c r="T102" i="19" s="1"/>
  <c r="T103" i="19" s="1"/>
  <c r="T104" i="19" s="1"/>
  <c r="T105" i="19" s="1"/>
  <c r="T106" i="19" s="1"/>
  <c r="T107" i="19" s="1"/>
  <c r="T108" i="19" s="1"/>
  <c r="T109" i="19" s="1"/>
  <c r="T110" i="19" s="1"/>
  <c r="T111" i="19" s="1"/>
  <c r="T112" i="19" s="1"/>
  <c r="T113" i="19" s="1"/>
  <c r="T114" i="19" s="1"/>
  <c r="T115" i="19" s="1"/>
  <c r="T116" i="19" s="1"/>
  <c r="T117" i="19" s="1"/>
  <c r="T118" i="19" s="1"/>
  <c r="T119" i="19" s="1"/>
  <c r="T120" i="19" s="1"/>
  <c r="T121" i="19" s="1"/>
  <c r="T122" i="19" s="1"/>
  <c r="T123" i="19" s="1"/>
  <c r="T124" i="19" s="1"/>
  <c r="T125" i="19" s="1"/>
  <c r="T126" i="19" s="1"/>
  <c r="T127" i="19" s="1"/>
  <c r="T128" i="19" s="1"/>
  <c r="T129" i="19" s="1"/>
  <c r="T130" i="19" s="1"/>
  <c r="T131" i="19" s="1"/>
  <c r="T132" i="19" s="1"/>
  <c r="T133" i="19" s="1"/>
  <c r="T134" i="19" s="1"/>
  <c r="T135" i="19" s="1"/>
  <c r="T136" i="19" s="1"/>
  <c r="T137" i="19" s="1"/>
  <c r="T138" i="19" s="1"/>
  <c r="T139" i="19" s="1"/>
  <c r="T140" i="19" s="1"/>
  <c r="T141" i="19" s="1"/>
  <c r="T142" i="19" s="1"/>
  <c r="T143" i="19" s="1"/>
  <c r="T144" i="19" s="1"/>
  <c r="T145" i="19" s="1"/>
  <c r="T146" i="19" s="1"/>
  <c r="T147" i="19" s="1"/>
  <c r="T148" i="19" s="1"/>
  <c r="T149" i="19" s="1"/>
  <c r="T150" i="19" s="1"/>
  <c r="T151" i="19" s="1"/>
  <c r="T152" i="19" s="1"/>
  <c r="T153" i="19" s="1"/>
  <c r="T154" i="19" s="1"/>
  <c r="T155" i="19" s="1"/>
  <c r="T156" i="19" s="1"/>
  <c r="T157" i="19" s="1"/>
  <c r="T158" i="19" s="1"/>
  <c r="T159" i="19" s="1"/>
  <c r="T160" i="19" s="1"/>
  <c r="T161" i="19" s="1"/>
  <c r="T162" i="19" s="1"/>
  <c r="T163" i="19" s="1"/>
  <c r="T164" i="19" s="1"/>
  <c r="T165" i="19" s="1"/>
  <c r="T166" i="19" s="1"/>
  <c r="T167" i="19" s="1"/>
  <c r="T168" i="19" s="1"/>
  <c r="T169" i="19" s="1"/>
  <c r="T170" i="19" s="1"/>
  <c r="T171" i="19" s="1"/>
  <c r="T172" i="19" s="1"/>
  <c r="T173" i="19" s="1"/>
  <c r="T174" i="19" s="1"/>
  <c r="T175" i="19" s="1"/>
  <c r="T176" i="19" s="1"/>
  <c r="T177" i="19" s="1"/>
  <c r="T178" i="19" s="1"/>
  <c r="T179" i="19" s="1"/>
  <c r="T180" i="19" s="1"/>
  <c r="T181" i="19" s="1"/>
  <c r="T182" i="19" s="1"/>
  <c r="T183" i="19" s="1"/>
  <c r="T184" i="19" s="1"/>
  <c r="T185" i="19" s="1"/>
  <c r="T186" i="19" s="1"/>
  <c r="T187" i="19" s="1"/>
  <c r="T188" i="19" s="1"/>
  <c r="T189" i="19" s="1"/>
  <c r="T190" i="19" s="1"/>
  <c r="T191" i="19" s="1"/>
  <c r="T192" i="19" s="1"/>
  <c r="T193" i="19" s="1"/>
  <c r="T194" i="19" s="1"/>
  <c r="T195" i="19" s="1"/>
  <c r="T196" i="19" s="1"/>
  <c r="T197" i="19" s="1"/>
  <c r="T198" i="19" s="1"/>
  <c r="T199" i="19" s="1"/>
  <c r="T200" i="19" s="1"/>
  <c r="T201" i="19" s="1"/>
  <c r="T202" i="19" s="1"/>
  <c r="T203" i="19" s="1"/>
  <c r="T204" i="19" s="1"/>
  <c r="T205" i="19" s="1"/>
  <c r="T206" i="19" s="1"/>
  <c r="T207" i="19" s="1"/>
  <c r="T208" i="19" s="1"/>
  <c r="T209" i="19" s="1"/>
  <c r="T210" i="19" s="1"/>
  <c r="T211" i="19" s="1"/>
  <c r="T212" i="19" s="1"/>
  <c r="T213" i="19" s="1"/>
  <c r="T214" i="19" s="1"/>
  <c r="T215" i="19" s="1"/>
  <c r="T216" i="19" s="1"/>
  <c r="T217" i="19" s="1"/>
  <c r="T218" i="19" s="1"/>
  <c r="T219" i="19" s="1"/>
  <c r="T220" i="19" s="1"/>
  <c r="T221" i="19" s="1"/>
  <c r="T222" i="19" s="1"/>
  <c r="T223" i="19" s="1"/>
  <c r="T224" i="19" s="1"/>
  <c r="T225" i="19" s="1"/>
  <c r="T226" i="19" s="1"/>
  <c r="T227" i="19" s="1"/>
  <c r="T228" i="19" s="1"/>
  <c r="T229" i="19" s="1"/>
  <c r="T230" i="19" s="1"/>
  <c r="T231" i="19" s="1"/>
  <c r="T232" i="19" s="1"/>
  <c r="T233" i="19" s="1"/>
  <c r="T234" i="19" s="1"/>
  <c r="T235" i="19" s="1"/>
  <c r="T236" i="19" s="1"/>
  <c r="T237" i="19" s="1"/>
  <c r="T238" i="19" s="1"/>
  <c r="T239" i="19" s="1"/>
  <c r="T240" i="19" s="1"/>
  <c r="T241" i="19" s="1"/>
  <c r="T242" i="19" s="1"/>
  <c r="T243" i="19" s="1"/>
  <c r="T244" i="19" s="1"/>
  <c r="T245" i="19" s="1"/>
  <c r="T246" i="19" s="1"/>
  <c r="T247" i="19" s="1"/>
  <c r="T248" i="19" s="1"/>
  <c r="T249" i="19" s="1"/>
  <c r="T250" i="19" s="1"/>
  <c r="T251" i="19" s="1"/>
  <c r="T252" i="19" s="1"/>
  <c r="T253" i="19" s="1"/>
  <c r="T254" i="19" s="1"/>
  <c r="T255" i="19" s="1"/>
  <c r="T256" i="19" s="1"/>
  <c r="T257" i="19" s="1"/>
  <c r="T258" i="19" s="1"/>
  <c r="D2" i="19"/>
  <c r="S5" i="19" s="1"/>
  <c r="S6" i="19" s="1"/>
  <c r="S7" i="19" s="1"/>
  <c r="S8" i="19" s="1"/>
  <c r="S9" i="19" s="1"/>
  <c r="S10" i="19" s="1"/>
  <c r="S11" i="19" s="1"/>
  <c r="S12" i="19" s="1"/>
  <c r="S13" i="19" s="1"/>
  <c r="S14" i="19" s="1"/>
  <c r="S15" i="19" s="1"/>
  <c r="S16" i="19" s="1"/>
  <c r="S17" i="19" s="1"/>
  <c r="S18" i="19" s="1"/>
  <c r="S19" i="19" s="1"/>
  <c r="S20" i="19" s="1"/>
  <c r="S21" i="19" s="1"/>
  <c r="S22" i="19" s="1"/>
  <c r="S23" i="19" s="1"/>
  <c r="S24" i="19" s="1"/>
  <c r="S25" i="19" s="1"/>
  <c r="S26" i="19" s="1"/>
  <c r="S27" i="19" s="1"/>
  <c r="S28" i="19" s="1"/>
  <c r="S29" i="19" s="1"/>
  <c r="S30" i="19" s="1"/>
  <c r="S31" i="19" s="1"/>
  <c r="S32" i="19" s="1"/>
  <c r="S33" i="19" s="1"/>
  <c r="S34" i="19" s="1"/>
  <c r="S35" i="19" s="1"/>
  <c r="S36" i="19" s="1"/>
  <c r="S37" i="19" s="1"/>
  <c r="S38" i="19" s="1"/>
  <c r="S39" i="19" s="1"/>
  <c r="S40" i="19" s="1"/>
  <c r="S41" i="19" s="1"/>
  <c r="S42" i="19" s="1"/>
  <c r="S43" i="19" s="1"/>
  <c r="S44" i="19" s="1"/>
  <c r="S45" i="19" s="1"/>
  <c r="S46" i="19" s="1"/>
  <c r="S47" i="19" s="1"/>
  <c r="S48" i="19" s="1"/>
  <c r="S49" i="19" s="1"/>
  <c r="S50" i="19" s="1"/>
  <c r="S51" i="19" s="1"/>
  <c r="S52" i="19" s="1"/>
  <c r="S53" i="19" s="1"/>
  <c r="S54" i="19" s="1"/>
  <c r="S55" i="19" s="1"/>
  <c r="S56" i="19" s="1"/>
  <c r="S57" i="19" s="1"/>
  <c r="S58" i="19" s="1"/>
  <c r="S59" i="19" s="1"/>
  <c r="S60" i="19" s="1"/>
  <c r="S61" i="19" s="1"/>
  <c r="S62" i="19" s="1"/>
  <c r="S63" i="19" s="1"/>
  <c r="S64" i="19" s="1"/>
  <c r="S65" i="19" s="1"/>
  <c r="S66" i="19" s="1"/>
  <c r="S67" i="19" s="1"/>
  <c r="S68" i="19" s="1"/>
  <c r="S69" i="19" s="1"/>
  <c r="S70" i="19" s="1"/>
  <c r="S71" i="19" s="1"/>
  <c r="S72" i="19" s="1"/>
  <c r="S73" i="19" s="1"/>
  <c r="S74" i="19" s="1"/>
  <c r="S75" i="19" s="1"/>
  <c r="S76" i="19" s="1"/>
  <c r="S77" i="19" s="1"/>
  <c r="S78" i="19" s="1"/>
  <c r="S79" i="19" s="1"/>
  <c r="S80" i="19" s="1"/>
  <c r="S81" i="19" s="1"/>
  <c r="S82" i="19" s="1"/>
  <c r="S83" i="19" s="1"/>
  <c r="S84" i="19" s="1"/>
  <c r="S85" i="19" s="1"/>
  <c r="S86" i="19" s="1"/>
  <c r="S87" i="19" s="1"/>
  <c r="S88" i="19" s="1"/>
  <c r="S89" i="19" s="1"/>
  <c r="S90" i="19" s="1"/>
  <c r="S91" i="19" s="1"/>
  <c r="S92" i="19" s="1"/>
  <c r="S93" i="19" s="1"/>
  <c r="S94" i="19" s="1"/>
  <c r="S95" i="19" s="1"/>
  <c r="S96" i="19" s="1"/>
  <c r="S97" i="19" s="1"/>
  <c r="S98" i="19" s="1"/>
  <c r="S99" i="19" s="1"/>
  <c r="S100" i="19" s="1"/>
  <c r="S101" i="19" s="1"/>
  <c r="S102" i="19" s="1"/>
  <c r="S103" i="19" s="1"/>
  <c r="S104" i="19" s="1"/>
  <c r="S105" i="19" s="1"/>
  <c r="S106" i="19" s="1"/>
  <c r="S107" i="19" s="1"/>
  <c r="S108" i="19" s="1"/>
  <c r="S109" i="19" s="1"/>
  <c r="S110" i="19" s="1"/>
  <c r="S111" i="19" s="1"/>
  <c r="S112" i="19" s="1"/>
  <c r="S113" i="19" s="1"/>
  <c r="S114" i="19" s="1"/>
  <c r="S115" i="19" s="1"/>
  <c r="S116" i="19" s="1"/>
  <c r="S117" i="19" s="1"/>
  <c r="S118" i="19" s="1"/>
  <c r="S119" i="19" s="1"/>
  <c r="S120" i="19" s="1"/>
  <c r="S121" i="19" s="1"/>
  <c r="S122" i="19" s="1"/>
  <c r="S123" i="19" s="1"/>
  <c r="S124" i="19" s="1"/>
  <c r="S125" i="19" s="1"/>
  <c r="S126" i="19" s="1"/>
  <c r="S127" i="19" s="1"/>
  <c r="S128" i="19" s="1"/>
  <c r="S129" i="19" s="1"/>
  <c r="S130" i="19" s="1"/>
  <c r="S131" i="19" s="1"/>
  <c r="S132" i="19" s="1"/>
  <c r="S133" i="19" s="1"/>
  <c r="S134" i="19" s="1"/>
  <c r="S135" i="19" s="1"/>
  <c r="S136" i="19" s="1"/>
  <c r="S137" i="19" s="1"/>
  <c r="S138" i="19" s="1"/>
  <c r="S139" i="19" s="1"/>
  <c r="S140" i="19" s="1"/>
  <c r="S141" i="19" s="1"/>
  <c r="S142" i="19" s="1"/>
  <c r="S143" i="19" s="1"/>
  <c r="S144" i="19" s="1"/>
  <c r="S145" i="19" s="1"/>
  <c r="S146" i="19" s="1"/>
  <c r="S147" i="19" s="1"/>
  <c r="S148" i="19" s="1"/>
  <c r="S149" i="19" s="1"/>
  <c r="S150" i="19" s="1"/>
  <c r="S151" i="19" s="1"/>
  <c r="S152" i="19" s="1"/>
  <c r="S153" i="19" s="1"/>
  <c r="S154" i="19" s="1"/>
  <c r="S155" i="19" s="1"/>
  <c r="S156" i="19" s="1"/>
  <c r="S157" i="19" s="1"/>
  <c r="S158" i="19" s="1"/>
  <c r="S159" i="19" s="1"/>
  <c r="S160" i="19" s="1"/>
  <c r="S161" i="19" s="1"/>
  <c r="S162" i="19" s="1"/>
  <c r="S163" i="19" s="1"/>
  <c r="S164" i="19" s="1"/>
  <c r="S165" i="19" s="1"/>
  <c r="S166" i="19" s="1"/>
  <c r="S167" i="19" s="1"/>
  <c r="S168" i="19" s="1"/>
  <c r="S169" i="19" s="1"/>
  <c r="S170" i="19" s="1"/>
  <c r="S171" i="19" s="1"/>
  <c r="S172" i="19" s="1"/>
  <c r="S173" i="19" s="1"/>
  <c r="S174" i="19" s="1"/>
  <c r="S175" i="19" s="1"/>
  <c r="S176" i="19" s="1"/>
  <c r="S177" i="19" s="1"/>
  <c r="S178" i="19" s="1"/>
  <c r="S179" i="19" s="1"/>
  <c r="S180" i="19" s="1"/>
  <c r="S181" i="19" s="1"/>
  <c r="S182" i="19" s="1"/>
  <c r="S183" i="19" s="1"/>
  <c r="S184" i="19" s="1"/>
  <c r="S185" i="19" s="1"/>
  <c r="S186" i="19" s="1"/>
  <c r="S187" i="19" s="1"/>
  <c r="S188" i="19" s="1"/>
  <c r="S189" i="19" s="1"/>
  <c r="S190" i="19" s="1"/>
  <c r="S191" i="19" s="1"/>
  <c r="S192" i="19" s="1"/>
  <c r="S193" i="19" s="1"/>
  <c r="S194" i="19" s="1"/>
  <c r="S195" i="19" s="1"/>
  <c r="S196" i="19" s="1"/>
  <c r="S197" i="19" s="1"/>
  <c r="S198" i="19" s="1"/>
  <c r="S199" i="19" s="1"/>
  <c r="S200" i="19" s="1"/>
  <c r="S201" i="19" s="1"/>
  <c r="S202" i="19" s="1"/>
  <c r="S203" i="19" s="1"/>
  <c r="S204" i="19" s="1"/>
  <c r="S205" i="19" s="1"/>
  <c r="S206" i="19" s="1"/>
  <c r="S207" i="19" s="1"/>
  <c r="S208" i="19" s="1"/>
  <c r="S209" i="19" s="1"/>
  <c r="S210" i="19" s="1"/>
  <c r="S211" i="19" s="1"/>
  <c r="S212" i="19" s="1"/>
  <c r="S213" i="19" s="1"/>
  <c r="S214" i="19" s="1"/>
  <c r="S215" i="19" s="1"/>
  <c r="S216" i="19" s="1"/>
  <c r="S217" i="19" s="1"/>
  <c r="S218" i="19" s="1"/>
  <c r="S219" i="19" s="1"/>
  <c r="S220" i="19" s="1"/>
  <c r="S221" i="19" s="1"/>
  <c r="S222" i="19" s="1"/>
  <c r="S223" i="19" s="1"/>
  <c r="S224" i="19" s="1"/>
  <c r="S225" i="19" s="1"/>
  <c r="S226" i="19" s="1"/>
  <c r="S227" i="19" s="1"/>
  <c r="S228" i="19" s="1"/>
  <c r="S229" i="19" s="1"/>
  <c r="S230" i="19" s="1"/>
  <c r="S231" i="19" s="1"/>
  <c r="S232" i="19" s="1"/>
  <c r="S233" i="19" s="1"/>
  <c r="S234" i="19" s="1"/>
  <c r="S235" i="19" s="1"/>
  <c r="S236" i="19" s="1"/>
  <c r="S237" i="19" s="1"/>
  <c r="S238" i="19" s="1"/>
  <c r="S239" i="19" s="1"/>
  <c r="S240" i="19" s="1"/>
  <c r="S241" i="19" s="1"/>
  <c r="S242" i="19" s="1"/>
  <c r="S243" i="19" s="1"/>
  <c r="S244" i="19" s="1"/>
  <c r="S245" i="19" s="1"/>
  <c r="S246" i="19" s="1"/>
  <c r="S247" i="19" s="1"/>
  <c r="S248" i="19" s="1"/>
  <c r="S249" i="19" s="1"/>
  <c r="S250" i="19" s="1"/>
  <c r="S251" i="19" s="1"/>
  <c r="S252" i="19" s="1"/>
  <c r="S253" i="19" s="1"/>
  <c r="S254" i="19" s="1"/>
  <c r="S255" i="19" s="1"/>
  <c r="S256" i="19" s="1"/>
  <c r="S257" i="19" s="1"/>
  <c r="S258" i="19" s="1"/>
  <c r="C2" i="19"/>
  <c r="R5" i="19" s="1"/>
  <c r="R6" i="19" s="1"/>
  <c r="R7" i="19" s="1"/>
  <c r="R8" i="19" s="1"/>
  <c r="R9" i="19" s="1"/>
  <c r="R10" i="19" s="1"/>
  <c r="R11" i="19" s="1"/>
  <c r="R12" i="19" s="1"/>
  <c r="R13" i="19" s="1"/>
  <c r="R14" i="19" s="1"/>
  <c r="R15" i="19" s="1"/>
  <c r="R16" i="19" s="1"/>
  <c r="R17" i="19" s="1"/>
  <c r="R18" i="19" s="1"/>
  <c r="R19" i="19" s="1"/>
  <c r="R20" i="19" s="1"/>
  <c r="R21" i="19" s="1"/>
  <c r="R22" i="19" s="1"/>
  <c r="R23" i="19" s="1"/>
  <c r="R24" i="19" s="1"/>
  <c r="R25" i="19" s="1"/>
  <c r="R26" i="19" s="1"/>
  <c r="R27" i="19" s="1"/>
  <c r="R28" i="19" s="1"/>
  <c r="R29" i="19" s="1"/>
  <c r="R30" i="19" s="1"/>
  <c r="R31" i="19" s="1"/>
  <c r="R32" i="19" s="1"/>
  <c r="R33" i="19" s="1"/>
  <c r="R34" i="19" s="1"/>
  <c r="R35" i="19" s="1"/>
  <c r="R36" i="19" s="1"/>
  <c r="R37" i="19" s="1"/>
  <c r="R38" i="19" s="1"/>
  <c r="R39" i="19" s="1"/>
  <c r="R40" i="19" s="1"/>
  <c r="R41" i="19" s="1"/>
  <c r="R42" i="19" s="1"/>
  <c r="R43" i="19" s="1"/>
  <c r="R44" i="19" s="1"/>
  <c r="R45" i="19" s="1"/>
  <c r="R46" i="19" s="1"/>
  <c r="R47" i="19" s="1"/>
  <c r="R48" i="19" s="1"/>
  <c r="R49" i="19" s="1"/>
  <c r="R50" i="19" s="1"/>
  <c r="R51" i="19" s="1"/>
  <c r="R52" i="19" s="1"/>
  <c r="R53" i="19" s="1"/>
  <c r="R54" i="19" s="1"/>
  <c r="R55" i="19" s="1"/>
  <c r="R56" i="19" s="1"/>
  <c r="R57" i="19" s="1"/>
  <c r="R58" i="19" s="1"/>
  <c r="R59" i="19" s="1"/>
  <c r="R60" i="19" s="1"/>
  <c r="R61" i="19" s="1"/>
  <c r="R62" i="19" s="1"/>
  <c r="R63" i="19" s="1"/>
  <c r="R64" i="19" s="1"/>
  <c r="R65" i="19" s="1"/>
  <c r="R66" i="19" s="1"/>
  <c r="R67" i="19" s="1"/>
  <c r="R68" i="19" s="1"/>
  <c r="R69" i="19" s="1"/>
  <c r="R70" i="19" s="1"/>
  <c r="R71" i="19" s="1"/>
  <c r="R72" i="19" s="1"/>
  <c r="R73" i="19" s="1"/>
  <c r="R74" i="19" s="1"/>
  <c r="R75" i="19" s="1"/>
  <c r="R76" i="19" s="1"/>
  <c r="R77" i="19" s="1"/>
  <c r="R78" i="19" s="1"/>
  <c r="R79" i="19" s="1"/>
  <c r="R80" i="19" s="1"/>
  <c r="R81" i="19" s="1"/>
  <c r="R82" i="19" s="1"/>
  <c r="R83" i="19" s="1"/>
  <c r="R84" i="19" s="1"/>
  <c r="R85" i="19" s="1"/>
  <c r="R86" i="19" s="1"/>
  <c r="R87" i="19" s="1"/>
  <c r="R88" i="19" s="1"/>
  <c r="R89" i="19" s="1"/>
  <c r="R90" i="19" s="1"/>
  <c r="R91" i="19" s="1"/>
  <c r="R92" i="19" s="1"/>
  <c r="R93" i="19" s="1"/>
  <c r="R94" i="19" s="1"/>
  <c r="R95" i="19" s="1"/>
  <c r="R96" i="19" s="1"/>
  <c r="R97" i="19" s="1"/>
  <c r="R98" i="19" s="1"/>
  <c r="R99" i="19" s="1"/>
  <c r="R100" i="19" s="1"/>
  <c r="R101" i="19" s="1"/>
  <c r="R102" i="19" s="1"/>
  <c r="R103" i="19" s="1"/>
  <c r="R104" i="19" s="1"/>
  <c r="R105" i="19" s="1"/>
  <c r="R106" i="19" s="1"/>
  <c r="R107" i="19" s="1"/>
  <c r="R108" i="19" s="1"/>
  <c r="R109" i="19" s="1"/>
  <c r="R110" i="19" s="1"/>
  <c r="R111" i="19" s="1"/>
  <c r="R112" i="19" s="1"/>
  <c r="R113" i="19" s="1"/>
  <c r="R114" i="19" s="1"/>
  <c r="R115" i="19" s="1"/>
  <c r="R116" i="19" s="1"/>
  <c r="R117" i="19" s="1"/>
  <c r="R118" i="19" s="1"/>
  <c r="R119" i="19" s="1"/>
  <c r="R120" i="19" s="1"/>
  <c r="R121" i="19" s="1"/>
  <c r="R122" i="19" s="1"/>
  <c r="R123" i="19" s="1"/>
  <c r="R124" i="19" s="1"/>
  <c r="R125" i="19" s="1"/>
  <c r="R126" i="19" s="1"/>
  <c r="R127" i="19" s="1"/>
  <c r="R128" i="19" s="1"/>
  <c r="R129" i="19" s="1"/>
  <c r="R130" i="19" s="1"/>
  <c r="R131" i="19" s="1"/>
  <c r="R132" i="19" s="1"/>
  <c r="R133" i="19" s="1"/>
  <c r="R134" i="19" s="1"/>
  <c r="R135" i="19" s="1"/>
  <c r="R136" i="19" s="1"/>
  <c r="R137" i="19" s="1"/>
  <c r="R138" i="19" s="1"/>
  <c r="R139" i="19" s="1"/>
  <c r="R140" i="19" s="1"/>
  <c r="R141" i="19" s="1"/>
  <c r="R142" i="19" s="1"/>
  <c r="R143" i="19" s="1"/>
  <c r="R144" i="19" s="1"/>
  <c r="R145" i="19" s="1"/>
  <c r="R146" i="19" s="1"/>
  <c r="R147" i="19" s="1"/>
  <c r="R148" i="19" s="1"/>
  <c r="R149" i="19" s="1"/>
  <c r="R150" i="19" s="1"/>
  <c r="R151" i="19" s="1"/>
  <c r="R152" i="19" s="1"/>
  <c r="R153" i="19" s="1"/>
  <c r="R154" i="19" s="1"/>
  <c r="R155" i="19" s="1"/>
  <c r="R156" i="19" s="1"/>
  <c r="R157" i="19" s="1"/>
  <c r="R158" i="19" s="1"/>
  <c r="R159" i="19" s="1"/>
  <c r="R160" i="19" s="1"/>
  <c r="R161" i="19" s="1"/>
  <c r="R162" i="19" s="1"/>
  <c r="R163" i="19" s="1"/>
  <c r="R164" i="19" s="1"/>
  <c r="R165" i="19" s="1"/>
  <c r="R166" i="19" s="1"/>
  <c r="R167" i="19" s="1"/>
  <c r="R168" i="19" s="1"/>
  <c r="R169" i="19" s="1"/>
  <c r="R170" i="19" s="1"/>
  <c r="R171" i="19" s="1"/>
  <c r="R172" i="19" s="1"/>
  <c r="R173" i="19" s="1"/>
  <c r="R174" i="19" s="1"/>
  <c r="R175" i="19" s="1"/>
  <c r="R176" i="19" s="1"/>
  <c r="R177" i="19" s="1"/>
  <c r="R178" i="19" s="1"/>
  <c r="R179" i="19" s="1"/>
  <c r="R180" i="19" s="1"/>
  <c r="R181" i="19" s="1"/>
  <c r="R182" i="19" s="1"/>
  <c r="R183" i="19" s="1"/>
  <c r="R184" i="19" s="1"/>
  <c r="R185" i="19" s="1"/>
  <c r="R186" i="19" s="1"/>
  <c r="R187" i="19" s="1"/>
  <c r="R188" i="19" s="1"/>
  <c r="R189" i="19" s="1"/>
  <c r="R190" i="19" s="1"/>
  <c r="R191" i="19" s="1"/>
  <c r="R192" i="19" s="1"/>
  <c r="R193" i="19" s="1"/>
  <c r="R194" i="19" s="1"/>
  <c r="R195" i="19" s="1"/>
  <c r="R196" i="19" s="1"/>
  <c r="R197" i="19" s="1"/>
  <c r="R198" i="19" s="1"/>
  <c r="R199" i="19" s="1"/>
  <c r="R200" i="19" s="1"/>
  <c r="R201" i="19" s="1"/>
  <c r="R202" i="19" s="1"/>
  <c r="R203" i="19" s="1"/>
  <c r="R204" i="19" s="1"/>
  <c r="R205" i="19" s="1"/>
  <c r="R206" i="19" s="1"/>
  <c r="R207" i="19" s="1"/>
  <c r="R208" i="19" s="1"/>
  <c r="R209" i="19" s="1"/>
  <c r="R210" i="19" s="1"/>
  <c r="R211" i="19" s="1"/>
  <c r="R212" i="19" s="1"/>
  <c r="R213" i="19" s="1"/>
  <c r="R214" i="19" s="1"/>
  <c r="R215" i="19" s="1"/>
  <c r="R216" i="19" s="1"/>
  <c r="R217" i="19" s="1"/>
  <c r="R218" i="19" s="1"/>
  <c r="R219" i="19" s="1"/>
  <c r="R220" i="19" s="1"/>
  <c r="R221" i="19" s="1"/>
  <c r="R222" i="19" s="1"/>
  <c r="R223" i="19" s="1"/>
  <c r="R224" i="19" s="1"/>
  <c r="R225" i="19" s="1"/>
  <c r="R226" i="19" s="1"/>
  <c r="R227" i="19" s="1"/>
  <c r="R228" i="19" s="1"/>
  <c r="R229" i="19" s="1"/>
  <c r="R230" i="19" s="1"/>
  <c r="R231" i="19" s="1"/>
  <c r="R232" i="19" s="1"/>
  <c r="R233" i="19" s="1"/>
  <c r="R234" i="19" s="1"/>
  <c r="R235" i="19" s="1"/>
  <c r="R236" i="19" s="1"/>
  <c r="R237" i="19" s="1"/>
  <c r="R238" i="19" s="1"/>
  <c r="R239" i="19" s="1"/>
  <c r="R240" i="19" s="1"/>
  <c r="R241" i="19" s="1"/>
  <c r="R242" i="19" s="1"/>
  <c r="R243" i="19" s="1"/>
  <c r="R244" i="19" s="1"/>
  <c r="R245" i="19" s="1"/>
  <c r="R246" i="19" s="1"/>
  <c r="R247" i="19" s="1"/>
  <c r="R248" i="19" s="1"/>
  <c r="R249" i="19" s="1"/>
  <c r="R250" i="19" s="1"/>
  <c r="R251" i="19" s="1"/>
  <c r="R252" i="19" s="1"/>
  <c r="R253" i="19" s="1"/>
  <c r="R254" i="19" s="1"/>
  <c r="R255" i="19" s="1"/>
  <c r="R256" i="19" s="1"/>
  <c r="R257" i="19" s="1"/>
  <c r="R258" i="19" s="1"/>
  <c r="B2" i="19"/>
  <c r="O5" i="19"/>
  <c r="O6" i="19"/>
  <c r="N5" i="19"/>
  <c r="N6" i="19"/>
  <c r="M5" i="19"/>
  <c r="M6" i="19"/>
  <c r="L5" i="19"/>
  <c r="L6" i="19"/>
  <c r="Q5" i="19" l="1"/>
  <c r="Q6" i="19" s="1"/>
  <c r="F2" i="19"/>
  <c r="B3" i="19"/>
  <c r="E6" i="22"/>
  <c r="F6" i="22"/>
  <c r="C6" i="22"/>
  <c r="D6" i="22"/>
  <c r="H6" i="19"/>
  <c r="G6" i="19"/>
  <c r="J6" i="19"/>
  <c r="I6" i="19"/>
  <c r="Q7" i="19" l="1"/>
  <c r="U7" i="19"/>
  <c r="F4" i="22"/>
  <c r="E4" i="22"/>
  <c r="D5" i="22"/>
  <c r="D4" i="22"/>
  <c r="C4" i="22"/>
  <c r="C5" i="22"/>
  <c r="F5" i="22"/>
  <c r="E5" i="22"/>
  <c r="F24" i="22"/>
  <c r="F23" i="22"/>
  <c r="E23" i="22"/>
  <c r="D22" i="22"/>
  <c r="E22" i="22"/>
  <c r="F22" i="22"/>
  <c r="H3" i="22"/>
  <c r="G3" i="22"/>
  <c r="F2" i="22"/>
  <c r="E2" i="22"/>
  <c r="D2" i="22"/>
  <c r="C2" i="22"/>
  <c r="U8" i="19" l="1"/>
  <c r="Q8" i="19"/>
  <c r="C21" i="22"/>
  <c r="B22" i="22" s="1"/>
  <c r="H22" i="22" s="1"/>
  <c r="F21" i="22"/>
  <c r="B25" i="22" s="1"/>
  <c r="H25" i="22" s="1"/>
  <c r="D21" i="22"/>
  <c r="B23" i="22" s="1"/>
  <c r="H23" i="22" s="1"/>
  <c r="E21" i="22"/>
  <c r="B24" i="22" s="1"/>
  <c r="H24" i="22" s="1"/>
  <c r="A3945" i="19"/>
  <c r="A3944" i="19"/>
  <c r="U9" i="19" l="1"/>
  <c r="Q9" i="19"/>
  <c r="V8" i="19"/>
  <c r="E3945" i="19"/>
  <c r="E3944" i="19"/>
  <c r="E3" i="19"/>
  <c r="U10" i="19" l="1"/>
  <c r="Q10" i="19"/>
  <c r="V9" i="19"/>
  <c r="F8" i="22"/>
  <c r="U11" i="19" l="1"/>
  <c r="Q11" i="19"/>
  <c r="V10" i="19"/>
  <c r="F7" i="22"/>
  <c r="U12" i="19" l="1"/>
  <c r="Q12" i="19"/>
  <c r="V11" i="19"/>
  <c r="B3944" i="19"/>
  <c r="C3944" i="19"/>
  <c r="D3944" i="19"/>
  <c r="B3945" i="19"/>
  <c r="C3945" i="19"/>
  <c r="D3945" i="19"/>
  <c r="D3" i="19"/>
  <c r="C3" i="19"/>
  <c r="F7" i="19" l="1"/>
  <c r="F40" i="19"/>
  <c r="F108" i="19"/>
  <c r="F168" i="19"/>
  <c r="F221" i="19"/>
  <c r="F299" i="19"/>
  <c r="F381" i="19"/>
  <c r="F458" i="19"/>
  <c r="F69" i="19"/>
  <c r="F122" i="19"/>
  <c r="F196" i="19"/>
  <c r="F252" i="19"/>
  <c r="F303" i="19"/>
  <c r="F365" i="19"/>
  <c r="F418" i="19"/>
  <c r="F11" i="19"/>
  <c r="F43" i="19"/>
  <c r="F138" i="19"/>
  <c r="F261" i="19"/>
  <c r="F67" i="19"/>
  <c r="F134" i="19"/>
  <c r="F184" i="19"/>
  <c r="F276" i="19"/>
  <c r="F354" i="19"/>
  <c r="F451" i="19"/>
  <c r="F510" i="19"/>
  <c r="F571" i="19"/>
  <c r="F683" i="19"/>
  <c r="F94" i="19"/>
  <c r="F230" i="19"/>
  <c r="F302" i="19"/>
  <c r="F400" i="19"/>
  <c r="F487" i="19"/>
  <c r="F541" i="19"/>
  <c r="F9" i="19"/>
  <c r="F126" i="19"/>
  <c r="F193" i="19"/>
  <c r="F49" i="19"/>
  <c r="F123" i="19"/>
  <c r="K123" i="19" s="1"/>
  <c r="F215" i="19"/>
  <c r="F91" i="19"/>
  <c r="F174" i="19"/>
  <c r="F15" i="19"/>
  <c r="F120" i="19"/>
  <c r="F187" i="19"/>
  <c r="F265" i="19"/>
  <c r="F357" i="19"/>
  <c r="F427" i="19"/>
  <c r="F482" i="19"/>
  <c r="F549" i="19"/>
  <c r="F96" i="19"/>
  <c r="F367" i="19"/>
  <c r="F476" i="19"/>
  <c r="F605" i="19"/>
  <c r="F653" i="19"/>
  <c r="F729" i="19"/>
  <c r="F790" i="19"/>
  <c r="F62" i="19"/>
  <c r="F324" i="19"/>
  <c r="F434" i="19"/>
  <c r="F532" i="19"/>
  <c r="F636" i="19"/>
  <c r="F700" i="19"/>
  <c r="F765" i="19"/>
  <c r="F824" i="19"/>
  <c r="F407" i="19"/>
  <c r="F516" i="19"/>
  <c r="F591" i="19"/>
  <c r="F668" i="19"/>
  <c r="F256" i="19"/>
  <c r="F361" i="19"/>
  <c r="F469" i="19"/>
  <c r="F566" i="19"/>
  <c r="F291" i="19"/>
  <c r="F433" i="19"/>
  <c r="F526" i="19"/>
  <c r="F632" i="19"/>
  <c r="F341" i="19"/>
  <c r="F623" i="19"/>
  <c r="F769" i="19"/>
  <c r="F897" i="19"/>
  <c r="F951" i="19"/>
  <c r="F1004" i="19"/>
  <c r="F294" i="19"/>
  <c r="F656" i="19"/>
  <c r="F10" i="19"/>
  <c r="F56" i="19"/>
  <c r="F118" i="19"/>
  <c r="F178" i="19"/>
  <c r="F225" i="19"/>
  <c r="F318" i="19"/>
  <c r="F385" i="19"/>
  <c r="F13" i="19"/>
  <c r="F72" i="19"/>
  <c r="F141" i="19"/>
  <c r="F207" i="19"/>
  <c r="F259" i="19"/>
  <c r="F306" i="19"/>
  <c r="F375" i="19"/>
  <c r="F429" i="19"/>
  <c r="F17" i="19"/>
  <c r="F51" i="19"/>
  <c r="F147" i="19"/>
  <c r="F284" i="19"/>
  <c r="F74" i="19"/>
  <c r="F143" i="19"/>
  <c r="F205" i="19"/>
  <c r="F280" i="19"/>
  <c r="F358" i="19"/>
  <c r="F459" i="19"/>
  <c r="F520" i="19"/>
  <c r="F589" i="19"/>
  <c r="F690" i="19"/>
  <c r="F109" i="19"/>
  <c r="F246" i="19"/>
  <c r="F317" i="19"/>
  <c r="F404" i="19"/>
  <c r="F490" i="19"/>
  <c r="F544" i="19"/>
  <c r="F18" i="19"/>
  <c r="F135" i="19"/>
  <c r="F197" i="19"/>
  <c r="F61" i="19"/>
  <c r="F131" i="19"/>
  <c r="F231" i="19"/>
  <c r="F99" i="19"/>
  <c r="F190" i="19"/>
  <c r="F35" i="19"/>
  <c r="F128" i="19"/>
  <c r="F191" i="19"/>
  <c r="F268" i="19"/>
  <c r="F364" i="19"/>
  <c r="F431" i="19"/>
  <c r="F489" i="19"/>
  <c r="F552" i="19"/>
  <c r="F124" i="19"/>
  <c r="F387" i="19"/>
  <c r="F498" i="19"/>
  <c r="F608" i="19"/>
  <c r="F660" i="19"/>
  <c r="F732" i="19"/>
  <c r="F797" i="19"/>
  <c r="F111" i="19"/>
  <c r="F332" i="19"/>
  <c r="F438" i="19"/>
  <c r="F551" i="19"/>
  <c r="F640" i="19"/>
  <c r="F710" i="19"/>
  <c r="F768" i="19"/>
  <c r="F827" i="19"/>
  <c r="F449" i="19"/>
  <c r="F533" i="19"/>
  <c r="F594" i="19"/>
  <c r="F672" i="19"/>
  <c r="F267" i="19"/>
  <c r="F370" i="19"/>
  <c r="F474" i="19"/>
  <c r="F597" i="19"/>
  <c r="F300" i="19"/>
  <c r="K300" i="19" s="1"/>
  <c r="F447" i="19"/>
  <c r="F540" i="19"/>
  <c r="F635" i="19"/>
  <c r="F441" i="19"/>
  <c r="F627" i="19"/>
  <c r="F792" i="19"/>
  <c r="F900" i="19"/>
  <c r="F954" i="19"/>
  <c r="F1021" i="19"/>
  <c r="F322" i="19"/>
  <c r="F661" i="19"/>
  <c r="F16" i="19"/>
  <c r="K16" i="19" s="1"/>
  <c r="F66" i="19"/>
  <c r="F129" i="19"/>
  <c r="F185" i="19"/>
  <c r="K185" i="19" s="1"/>
  <c r="F242" i="19"/>
  <c r="F331" i="19"/>
  <c r="F394" i="19"/>
  <c r="F44" i="19"/>
  <c r="F75" i="19"/>
  <c r="F145" i="19"/>
  <c r="F211" i="19"/>
  <c r="F275" i="19"/>
  <c r="F313" i="19"/>
  <c r="F378" i="19"/>
  <c r="F432" i="19"/>
  <c r="F29" i="19"/>
  <c r="F55" i="19"/>
  <c r="F200" i="19"/>
  <c r="F301" i="19"/>
  <c r="F85" i="19"/>
  <c r="F156" i="19"/>
  <c r="F209" i="19"/>
  <c r="F297" i="19"/>
  <c r="F369" i="19"/>
  <c r="F463" i="19"/>
  <c r="F537" i="19"/>
  <c r="F600" i="19"/>
  <c r="F693" i="19"/>
  <c r="F113" i="19"/>
  <c r="F254" i="19"/>
  <c r="F330" i="19"/>
  <c r="F420" i="19"/>
  <c r="F497" i="19"/>
  <c r="F547" i="19"/>
  <c r="F41" i="19"/>
  <c r="K41" i="19" s="1"/>
  <c r="F144" i="19"/>
  <c r="F206" i="19"/>
  <c r="F65" i="19"/>
  <c r="F140" i="19"/>
  <c r="F243" i="19"/>
  <c r="F106" i="19"/>
  <c r="F194" i="19"/>
  <c r="F39" i="19"/>
  <c r="F142" i="19"/>
  <c r="F195" i="19"/>
  <c r="F288" i="19"/>
  <c r="F376" i="19"/>
  <c r="F435" i="19"/>
  <c r="F499" i="19"/>
  <c r="F555" i="19"/>
  <c r="F146" i="19"/>
  <c r="F396" i="19"/>
  <c r="F506" i="19"/>
  <c r="F618" i="19"/>
  <c r="F667" i="19"/>
  <c r="F735" i="19"/>
  <c r="F800" i="19"/>
  <c r="F132" i="19"/>
  <c r="K132" i="19" s="1"/>
  <c r="F360" i="19"/>
  <c r="F443" i="19"/>
  <c r="F572" i="19"/>
  <c r="K572" i="19" s="1"/>
  <c r="F647" i="19"/>
  <c r="F713" i="19"/>
  <c r="F771" i="19"/>
  <c r="F227" i="19"/>
  <c r="F460" i="19"/>
  <c r="F557" i="19"/>
  <c r="F603" i="19"/>
  <c r="F695" i="19"/>
  <c r="F298" i="19"/>
  <c r="F393" i="19"/>
  <c r="F504" i="19"/>
  <c r="F54" i="19"/>
  <c r="F310" i="19"/>
  <c r="F457" i="19"/>
  <c r="F545" i="19"/>
  <c r="F646" i="19"/>
  <c r="F468" i="19"/>
  <c r="F641" i="19"/>
  <c r="F808" i="19"/>
  <c r="F910" i="19"/>
  <c r="F967" i="19"/>
  <c r="F1025" i="19"/>
  <c r="F390" i="19"/>
  <c r="F665" i="19"/>
  <c r="F37" i="19"/>
  <c r="F101" i="19"/>
  <c r="F161" i="19"/>
  <c r="F214" i="19"/>
  <c r="F289" i="19"/>
  <c r="F371" i="19"/>
  <c r="F455" i="19"/>
  <c r="F63" i="19"/>
  <c r="K63" i="19" s="1"/>
  <c r="F115" i="19"/>
  <c r="F182" i="19"/>
  <c r="F249" i="19"/>
  <c r="F296" i="19"/>
  <c r="F359" i="19"/>
  <c r="F414" i="19"/>
  <c r="F8" i="19"/>
  <c r="F27" i="19"/>
  <c r="F125" i="19"/>
  <c r="K125" i="19" s="1"/>
  <c r="F257" i="19"/>
  <c r="F36" i="19"/>
  <c r="F121" i="19"/>
  <c r="F180" i="19"/>
  <c r="F272" i="19"/>
  <c r="F346" i="19"/>
  <c r="F428" i="19"/>
  <c r="F500" i="19"/>
  <c r="F568" i="19"/>
  <c r="F676" i="19"/>
  <c r="F82" i="19"/>
  <c r="F201" i="19"/>
  <c r="K201" i="19" s="1"/>
  <c r="F290" i="19"/>
  <c r="F392" i="19"/>
  <c r="F480" i="19"/>
  <c r="F534" i="19"/>
  <c r="K534" i="19" s="1"/>
  <c r="F581" i="19"/>
  <c r="F90" i="19"/>
  <c r="F189" i="19"/>
  <c r="F45" i="19"/>
  <c r="F114" i="19"/>
  <c r="F202" i="19"/>
  <c r="F58" i="19"/>
  <c r="F162" i="19"/>
  <c r="F240" i="19"/>
  <c r="F116" i="19"/>
  <c r="F183" i="19"/>
  <c r="F241" i="19"/>
  <c r="F353" i="19"/>
  <c r="F410" i="19"/>
  <c r="F479" i="19"/>
  <c r="F546" i="19"/>
  <c r="F76" i="19"/>
  <c r="F347" i="19"/>
  <c r="F467" i="19"/>
  <c r="F598" i="19"/>
  <c r="F649" i="19"/>
  <c r="F689" i="19"/>
  <c r="F777" i="19"/>
  <c r="F830" i="19"/>
  <c r="F311" i="19"/>
  <c r="F419" i="19"/>
  <c r="F523" i="19"/>
  <c r="F615" i="19"/>
  <c r="F697" i="19"/>
  <c r="F755" i="19"/>
  <c r="F817" i="19"/>
  <c r="F374" i="19"/>
  <c r="F508" i="19"/>
  <c r="F588" i="19"/>
  <c r="F658" i="19"/>
  <c r="F250" i="19"/>
  <c r="F356" i="19"/>
  <c r="F465" i="19"/>
  <c r="F548" i="19"/>
  <c r="F274" i="19"/>
  <c r="F382" i="19"/>
  <c r="F522" i="19"/>
  <c r="F614" i="19"/>
  <c r="F287" i="19"/>
  <c r="F613" i="19"/>
  <c r="F754" i="19"/>
  <c r="F894" i="19"/>
  <c r="F938" i="19"/>
  <c r="F1001" i="19"/>
  <c r="F263" i="19"/>
  <c r="F619" i="19"/>
  <c r="F22" i="19"/>
  <c r="F133" i="19"/>
  <c r="F245" i="19"/>
  <c r="F401" i="19"/>
  <c r="F88" i="19"/>
  <c r="F218" i="19"/>
  <c r="F316" i="19"/>
  <c r="F436" i="19"/>
  <c r="F70" i="19"/>
  <c r="F305" i="19"/>
  <c r="F160" i="19"/>
  <c r="F320" i="19"/>
  <c r="F466" i="19"/>
  <c r="F616" i="19"/>
  <c r="F130" i="19"/>
  <c r="F334" i="19"/>
  <c r="F507" i="19"/>
  <c r="F57" i="19"/>
  <c r="F210" i="19"/>
  <c r="F153" i="19"/>
  <c r="F119" i="19"/>
  <c r="K119" i="19" s="1"/>
  <c r="F59" i="19"/>
  <c r="F204" i="19"/>
  <c r="F380" i="19"/>
  <c r="F509" i="19"/>
  <c r="F244" i="19"/>
  <c r="K244" i="19" s="1"/>
  <c r="F518" i="19"/>
  <c r="F674" i="19"/>
  <c r="F803" i="19"/>
  <c r="F363" i="19"/>
  <c r="F590" i="19"/>
  <c r="F716" i="19"/>
  <c r="F277" i="19"/>
  <c r="F569" i="19"/>
  <c r="F698" i="19"/>
  <c r="F403" i="19"/>
  <c r="F167" i="19"/>
  <c r="F471" i="19"/>
  <c r="F670" i="19"/>
  <c r="F709" i="19"/>
  <c r="F914" i="19"/>
  <c r="F1028" i="19"/>
  <c r="F686" i="19"/>
  <c r="F751" i="19"/>
  <c r="F816" i="19"/>
  <c r="F858" i="19"/>
  <c r="F907" i="19"/>
  <c r="F964" i="19"/>
  <c r="F1039" i="19"/>
  <c r="F1097" i="19"/>
  <c r="F538" i="19"/>
  <c r="F677" i="19"/>
  <c r="K677" i="19" s="1"/>
  <c r="F855" i="19"/>
  <c r="F922" i="19"/>
  <c r="F1005" i="19"/>
  <c r="K1005" i="19" s="1"/>
  <c r="F283" i="19"/>
  <c r="F488" i="19"/>
  <c r="F707" i="19"/>
  <c r="F744" i="19"/>
  <c r="F809" i="19"/>
  <c r="K809" i="19" s="1"/>
  <c r="F853" i="19"/>
  <c r="F939" i="19"/>
  <c r="F995" i="19"/>
  <c r="F351" i="19"/>
  <c r="F730" i="19"/>
  <c r="F859" i="19"/>
  <c r="F575" i="19"/>
  <c r="F663" i="19"/>
  <c r="F496" i="19"/>
  <c r="F708" i="19"/>
  <c r="F314" i="19"/>
  <c r="F669" i="19"/>
  <c r="F773" i="19"/>
  <c r="F25" i="19"/>
  <c r="F137" i="19"/>
  <c r="F255" i="19"/>
  <c r="F425" i="19"/>
  <c r="F92" i="19"/>
  <c r="K92" i="19" s="1"/>
  <c r="F232" i="19"/>
  <c r="F335" i="19"/>
  <c r="K335" i="19" s="1"/>
  <c r="F439" i="19"/>
  <c r="F77" i="19"/>
  <c r="F309" i="19"/>
  <c r="F164" i="19"/>
  <c r="F323" i="19"/>
  <c r="K323" i="19" s="1"/>
  <c r="F473" i="19"/>
  <c r="F637" i="19"/>
  <c r="F139" i="19"/>
  <c r="F339" i="19"/>
  <c r="F524" i="19"/>
  <c r="F68" i="19"/>
  <c r="F219" i="19"/>
  <c r="F166" i="19"/>
  <c r="F127" i="19"/>
  <c r="F73" i="19"/>
  <c r="F208" i="19"/>
  <c r="F384" i="19"/>
  <c r="F519" i="19"/>
  <c r="F295" i="19"/>
  <c r="F560" i="19"/>
  <c r="F678" i="19"/>
  <c r="F807" i="19"/>
  <c r="F383" i="19"/>
  <c r="F593" i="19"/>
  <c r="F726" i="19"/>
  <c r="F308" i="19"/>
  <c r="F578" i="19"/>
  <c r="F701" i="19"/>
  <c r="F416" i="19"/>
  <c r="F212" i="19"/>
  <c r="F502" i="19"/>
  <c r="F703" i="19"/>
  <c r="F728" i="19"/>
  <c r="F921" i="19"/>
  <c r="F1035" i="19"/>
  <c r="F696" i="19"/>
  <c r="K696" i="19" s="1"/>
  <c r="F759" i="19"/>
  <c r="F828" i="19"/>
  <c r="F861" i="19"/>
  <c r="F918" i="19"/>
  <c r="F981" i="19"/>
  <c r="F1050" i="19"/>
  <c r="F1104" i="19"/>
  <c r="F579" i="19"/>
  <c r="F691" i="19"/>
  <c r="K691" i="19" s="1"/>
  <c r="F864" i="19"/>
  <c r="F926" i="19"/>
  <c r="F1015" i="19"/>
  <c r="F329" i="19"/>
  <c r="F563" i="19"/>
  <c r="F711" i="19"/>
  <c r="F756" i="19"/>
  <c r="F813" i="19"/>
  <c r="F874" i="19"/>
  <c r="F949" i="19"/>
  <c r="F1002" i="19"/>
  <c r="F417" i="19"/>
  <c r="F741" i="19"/>
  <c r="F862" i="19"/>
  <c r="F586" i="19"/>
  <c r="F80" i="19"/>
  <c r="F535" i="19"/>
  <c r="F720" i="19"/>
  <c r="F461" i="19"/>
  <c r="F675" i="19"/>
  <c r="F780" i="19"/>
  <c r="F28" i="19"/>
  <c r="F154" i="19"/>
  <c r="K154" i="19" s="1"/>
  <c r="F262" i="19"/>
  <c r="K262" i="19" s="1"/>
  <c r="F445" i="19"/>
  <c r="F105" i="19"/>
  <c r="F236" i="19"/>
  <c r="F345" i="19"/>
  <c r="F442" i="19"/>
  <c r="K442" i="19" s="1"/>
  <c r="F93" i="19"/>
  <c r="F12" i="19"/>
  <c r="F172" i="19"/>
  <c r="F326" i="19"/>
  <c r="F483" i="19"/>
  <c r="F650" i="19"/>
  <c r="F152" i="19"/>
  <c r="F350" i="19"/>
  <c r="F527" i="19"/>
  <c r="F71" i="19"/>
  <c r="F26" i="19"/>
  <c r="F170" i="19"/>
  <c r="F136" i="19"/>
  <c r="F103" i="19"/>
  <c r="F233" i="19"/>
  <c r="F388" i="19"/>
  <c r="K388" i="19" s="1"/>
  <c r="F536" i="19"/>
  <c r="F315" i="19"/>
  <c r="K315" i="19" s="1"/>
  <c r="F584" i="19"/>
  <c r="F681" i="19"/>
  <c r="F810" i="19"/>
  <c r="F402" i="19"/>
  <c r="F596" i="19"/>
  <c r="F745" i="19"/>
  <c r="F321" i="19"/>
  <c r="F582" i="19"/>
  <c r="F171" i="19"/>
  <c r="F421" i="19"/>
  <c r="K421" i="19" s="1"/>
  <c r="F248" i="19"/>
  <c r="F511" i="19"/>
  <c r="K511" i="19" s="1"/>
  <c r="F706" i="19"/>
  <c r="F739" i="19"/>
  <c r="F925" i="19"/>
  <c r="F1046" i="19"/>
  <c r="F702" i="19"/>
  <c r="F762" i="19"/>
  <c r="F832" i="19"/>
  <c r="F867" i="19"/>
  <c r="F929" i="19"/>
  <c r="F991" i="19"/>
  <c r="F1053" i="19"/>
  <c r="F46" i="19"/>
  <c r="F595" i="19"/>
  <c r="K595" i="19" s="1"/>
  <c r="F740" i="19"/>
  <c r="F888" i="19"/>
  <c r="F933" i="19"/>
  <c r="F1022" i="19"/>
  <c r="F343" i="19"/>
  <c r="F610" i="19"/>
  <c r="F715" i="19"/>
  <c r="F763" i="19"/>
  <c r="F821" i="19"/>
  <c r="F877" i="19"/>
  <c r="F952" i="19"/>
  <c r="K952" i="19" s="1"/>
  <c r="F1009" i="19"/>
  <c r="F501" i="19"/>
  <c r="F760" i="19"/>
  <c r="F865" i="19"/>
  <c r="F607" i="19"/>
  <c r="F247" i="19"/>
  <c r="K247" i="19" s="1"/>
  <c r="F570" i="19"/>
  <c r="F723" i="19"/>
  <c r="F554" i="19"/>
  <c r="F680" i="19"/>
  <c r="F788" i="19"/>
  <c r="F848" i="19"/>
  <c r="F928" i="19"/>
  <c r="F970" i="19"/>
  <c r="F1049" i="19"/>
  <c r="F878" i="19"/>
  <c r="F1045" i="19"/>
  <c r="F1099" i="19"/>
  <c r="F1164" i="19"/>
  <c r="F1227" i="19"/>
  <c r="F1280" i="19"/>
  <c r="F1345" i="19"/>
  <c r="F1409" i="19"/>
  <c r="F31" i="19"/>
  <c r="F158" i="19"/>
  <c r="F271" i="19"/>
  <c r="F448" i="19"/>
  <c r="F112" i="19"/>
  <c r="K112" i="19" s="1"/>
  <c r="F239" i="19"/>
  <c r="F352" i="19"/>
  <c r="F452" i="19"/>
  <c r="F100" i="19"/>
  <c r="F21" i="19"/>
  <c r="F176" i="19"/>
  <c r="F342" i="19"/>
  <c r="K342" i="19" s="1"/>
  <c r="F493" i="19"/>
  <c r="F666" i="19"/>
  <c r="F169" i="19"/>
  <c r="K169" i="19" s="1"/>
  <c r="F389" i="19"/>
  <c r="F531" i="19"/>
  <c r="F79" i="19"/>
  <c r="F34" i="19"/>
  <c r="F186" i="19"/>
  <c r="K186" i="19" s="1"/>
  <c r="F149" i="19"/>
  <c r="F107" i="19"/>
  <c r="K107" i="19" s="1"/>
  <c r="F237" i="19"/>
  <c r="F391" i="19"/>
  <c r="F543" i="19"/>
  <c r="F327" i="19"/>
  <c r="F587" i="19"/>
  <c r="F685" i="19"/>
  <c r="F820" i="19"/>
  <c r="F406" i="19"/>
  <c r="F602" i="19"/>
  <c r="F752" i="19"/>
  <c r="F328" i="19"/>
  <c r="F585" i="19"/>
  <c r="F235" i="19"/>
  <c r="F426" i="19"/>
  <c r="F264" i="19"/>
  <c r="K264" i="19" s="1"/>
  <c r="F514" i="19"/>
  <c r="F281" i="19"/>
  <c r="K281" i="19" s="1"/>
  <c r="F747" i="19"/>
  <c r="F932" i="19"/>
  <c r="F1068" i="19"/>
  <c r="F78" i="19"/>
  <c r="K78" i="19" s="1"/>
  <c r="F188" i="19"/>
  <c r="F338" i="19"/>
  <c r="F47" i="19"/>
  <c r="F148" i="19"/>
  <c r="F279" i="19"/>
  <c r="F398" i="19"/>
  <c r="F32" i="19"/>
  <c r="F213" i="19"/>
  <c r="F89" i="19"/>
  <c r="F222" i="19"/>
  <c r="K222" i="19" s="1"/>
  <c r="F373" i="19"/>
  <c r="F556" i="19"/>
  <c r="F33" i="19"/>
  <c r="F258" i="19"/>
  <c r="F424" i="19"/>
  <c r="F550" i="19"/>
  <c r="K550" i="19" s="1"/>
  <c r="F157" i="19"/>
  <c r="F83" i="19"/>
  <c r="K83" i="19" s="1"/>
  <c r="F14" i="19"/>
  <c r="K14" i="19" s="1"/>
  <c r="F198" i="19"/>
  <c r="K198" i="19" s="1"/>
  <c r="F150" i="19"/>
  <c r="F312" i="19"/>
  <c r="F450" i="19"/>
  <c r="F558" i="19"/>
  <c r="K558" i="19" s="1"/>
  <c r="F409" i="19"/>
  <c r="F622" i="19"/>
  <c r="F738" i="19"/>
  <c r="F260" i="19"/>
  <c r="K260" i="19" s="1"/>
  <c r="F485" i="19"/>
  <c r="F657" i="19"/>
  <c r="F781" i="19"/>
  <c r="F477" i="19"/>
  <c r="K477" i="19" s="1"/>
  <c r="F606" i="19"/>
  <c r="K606" i="19" s="1"/>
  <c r="F304" i="19"/>
  <c r="K304" i="19" s="1"/>
  <c r="F513" i="19"/>
  <c r="F319" i="19"/>
  <c r="K319" i="19" s="1"/>
  <c r="F564" i="19"/>
  <c r="F492" i="19"/>
  <c r="F819" i="19"/>
  <c r="F974" i="19"/>
  <c r="F456" i="19"/>
  <c r="K456" i="19" s="1"/>
  <c r="F718" i="19"/>
  <c r="F789" i="19"/>
  <c r="F839" i="19"/>
  <c r="F873" i="19"/>
  <c r="F945" i="19"/>
  <c r="F1008" i="19"/>
  <c r="F1062" i="19"/>
  <c r="F422" i="19"/>
  <c r="F628" i="19"/>
  <c r="F770" i="19"/>
  <c r="K770" i="19" s="1"/>
  <c r="F901" i="19"/>
  <c r="F971" i="19"/>
  <c r="F1036" i="19"/>
  <c r="F386" i="19"/>
  <c r="K386" i="19" s="1"/>
  <c r="F633" i="19"/>
  <c r="K633" i="19" s="1"/>
  <c r="F722" i="19"/>
  <c r="F775" i="19"/>
  <c r="F829" i="19"/>
  <c r="K829" i="19" s="1"/>
  <c r="F98" i="19"/>
  <c r="F203" i="19"/>
  <c r="F368" i="19"/>
  <c r="K368" i="19" s="1"/>
  <c r="F60" i="19"/>
  <c r="K60" i="19" s="1"/>
  <c r="F175" i="19"/>
  <c r="K175" i="19" s="1"/>
  <c r="F293" i="19"/>
  <c r="F411" i="19"/>
  <c r="K411" i="19" s="1"/>
  <c r="F24" i="19"/>
  <c r="F253" i="19"/>
  <c r="K253" i="19" s="1"/>
  <c r="F117" i="19"/>
  <c r="K117" i="19" s="1"/>
  <c r="F238" i="19"/>
  <c r="F415" i="19"/>
  <c r="K415" i="19" s="1"/>
  <c r="F565" i="19"/>
  <c r="F64" i="19"/>
  <c r="F285" i="19"/>
  <c r="F470" i="19"/>
  <c r="K470" i="19" s="1"/>
  <c r="F577" i="19"/>
  <c r="F181" i="19"/>
  <c r="F110" i="19"/>
  <c r="K110" i="19" s="1"/>
  <c r="F42" i="19"/>
  <c r="K42" i="19" s="1"/>
  <c r="F228" i="19"/>
  <c r="F163" i="19"/>
  <c r="F349" i="19"/>
  <c r="F472" i="19"/>
  <c r="K472" i="19" s="1"/>
  <c r="F576" i="19"/>
  <c r="F453" i="19"/>
  <c r="K453" i="19" s="1"/>
  <c r="F643" i="19"/>
  <c r="F774" i="19"/>
  <c r="K774" i="19" s="1"/>
  <c r="F307" i="19"/>
  <c r="K307" i="19" s="1"/>
  <c r="F515" i="19"/>
  <c r="F694" i="19"/>
  <c r="K694" i="19" s="1"/>
  <c r="F814" i="19"/>
  <c r="K814" i="19" s="1"/>
  <c r="F495" i="19"/>
  <c r="F651" i="19"/>
  <c r="F344" i="19"/>
  <c r="F529" i="19"/>
  <c r="F372" i="19"/>
  <c r="K372" i="19" s="1"/>
  <c r="F611" i="19"/>
  <c r="K611" i="19" s="1"/>
  <c r="F542" i="19"/>
  <c r="K542" i="19" s="1"/>
  <c r="F885" i="19"/>
  <c r="F994" i="19"/>
  <c r="F599" i="19"/>
  <c r="F81" i="19"/>
  <c r="F151" i="19"/>
  <c r="F217" i="19"/>
  <c r="F559" i="19"/>
  <c r="F553" i="19"/>
  <c r="K553" i="19" s="1"/>
  <c r="F220" i="19"/>
  <c r="F561" i="19"/>
  <c r="F270" i="19"/>
  <c r="F486" i="19"/>
  <c r="F336" i="19"/>
  <c r="F984" i="19"/>
  <c r="F766" i="19"/>
  <c r="F870" i="19"/>
  <c r="F998" i="19"/>
  <c r="F397" i="19"/>
  <c r="F748" i="19"/>
  <c r="K748" i="19" s="1"/>
  <c r="F968" i="19"/>
  <c r="F379" i="19"/>
  <c r="F719" i="19"/>
  <c r="F825" i="19"/>
  <c r="K825" i="19" s="1"/>
  <c r="F936" i="19"/>
  <c r="F223" i="19"/>
  <c r="F786" i="19"/>
  <c r="F399" i="19"/>
  <c r="F412" i="19"/>
  <c r="F684" i="19"/>
  <c r="K684" i="19" s="1"/>
  <c r="F631" i="19"/>
  <c r="F795" i="19"/>
  <c r="F860" i="19"/>
  <c r="F944" i="19"/>
  <c r="F1007" i="19"/>
  <c r="F826" i="19"/>
  <c r="F990" i="19"/>
  <c r="F1095" i="19"/>
  <c r="F1171" i="19"/>
  <c r="F1236" i="19"/>
  <c r="F1296" i="19"/>
  <c r="F1386" i="19"/>
  <c r="F851" i="19"/>
  <c r="F1017" i="19"/>
  <c r="F1136" i="19"/>
  <c r="F1184" i="19"/>
  <c r="F1264" i="19"/>
  <c r="F1330" i="19"/>
  <c r="F1403" i="19"/>
  <c r="F930" i="19"/>
  <c r="F1066" i="19"/>
  <c r="F1141" i="19"/>
  <c r="F1202" i="19"/>
  <c r="F1265" i="19"/>
  <c r="F1337" i="19"/>
  <c r="F847" i="19"/>
  <c r="F966" i="19"/>
  <c r="F1109" i="19"/>
  <c r="F1185" i="19"/>
  <c r="F1229" i="19"/>
  <c r="F1307" i="19"/>
  <c r="F95" i="19"/>
  <c r="K95" i="19" s="1"/>
  <c r="F165" i="19"/>
  <c r="F229" i="19"/>
  <c r="F562" i="19"/>
  <c r="F574" i="19"/>
  <c r="F224" i="19"/>
  <c r="F573" i="19"/>
  <c r="F292" i="19"/>
  <c r="K292" i="19" s="1"/>
  <c r="F491" i="19"/>
  <c r="F362" i="19"/>
  <c r="F987" i="19"/>
  <c r="F796" i="19"/>
  <c r="F876" i="19"/>
  <c r="F1011" i="19"/>
  <c r="F481" i="19"/>
  <c r="F785" i="19"/>
  <c r="F978" i="19"/>
  <c r="F430" i="19"/>
  <c r="K430" i="19" s="1"/>
  <c r="F725" i="19"/>
  <c r="F833" i="19"/>
  <c r="K833" i="19" s="1"/>
  <c r="F955" i="19"/>
  <c r="F251" i="19"/>
  <c r="K251" i="19" s="1"/>
  <c r="F801" i="19"/>
  <c r="F528" i="19"/>
  <c r="F446" i="19"/>
  <c r="K446" i="19" s="1"/>
  <c r="F727" i="19"/>
  <c r="K727" i="19" s="1"/>
  <c r="F645" i="19"/>
  <c r="F799" i="19"/>
  <c r="F863" i="19"/>
  <c r="F947" i="19"/>
  <c r="F1014" i="19"/>
  <c r="F844" i="19"/>
  <c r="F1000" i="19"/>
  <c r="F1103" i="19"/>
  <c r="F1181" i="19"/>
  <c r="F1239" i="19"/>
  <c r="F1311" i="19"/>
  <c r="F1390" i="19"/>
  <c r="F868" i="19"/>
  <c r="F1026" i="19"/>
  <c r="F1140" i="19"/>
  <c r="F1190" i="19"/>
  <c r="F1277" i="19"/>
  <c r="F1336" i="19"/>
  <c r="F1406" i="19"/>
  <c r="F940" i="19"/>
  <c r="K940" i="19" s="1"/>
  <c r="F1082" i="19"/>
  <c r="F1145" i="19"/>
  <c r="F1208" i="19"/>
  <c r="F1281" i="19"/>
  <c r="F1340" i="19"/>
  <c r="F875" i="19"/>
  <c r="F976" i="19"/>
  <c r="F1116" i="19"/>
  <c r="F1188" i="19"/>
  <c r="F1243" i="19"/>
  <c r="F1310" i="19"/>
  <c r="F1384" i="19"/>
  <c r="F776" i="19"/>
  <c r="F1020" i="19"/>
  <c r="F1128" i="19"/>
  <c r="F1174" i="19"/>
  <c r="F1248" i="19"/>
  <c r="F1302" i="19"/>
  <c r="F1364" i="19"/>
  <c r="F1106" i="19"/>
  <c r="F1244" i="19"/>
  <c r="F1338" i="19"/>
  <c r="F1438" i="19"/>
  <c r="F1502" i="19"/>
  <c r="F1566" i="19"/>
  <c r="F1019" i="19"/>
  <c r="F1178" i="19"/>
  <c r="F1400" i="19"/>
  <c r="F1490" i="19"/>
  <c r="F1554" i="19"/>
  <c r="F1617" i="19"/>
  <c r="F1675" i="19"/>
  <c r="F1096" i="19"/>
  <c r="F1203" i="19"/>
  <c r="K1203" i="19" s="1"/>
  <c r="F1380" i="19"/>
  <c r="F1461" i="19"/>
  <c r="F1525" i="19"/>
  <c r="F1583" i="19"/>
  <c r="F1664" i="19"/>
  <c r="F192" i="19"/>
  <c r="K192" i="19" s="1"/>
  <c r="F282" i="19"/>
  <c r="F97" i="19"/>
  <c r="K97" i="19" s="1"/>
  <c r="F48" i="19"/>
  <c r="F173" i="19"/>
  <c r="F155" i="19"/>
  <c r="F413" i="19"/>
  <c r="K413" i="19" s="1"/>
  <c r="F494" i="19"/>
  <c r="F609" i="19"/>
  <c r="K609" i="19" s="1"/>
  <c r="F580" i="19"/>
  <c r="F475" i="19"/>
  <c r="K475" i="19" s="1"/>
  <c r="F804" i="19"/>
  <c r="F879" i="19"/>
  <c r="F1018" i="19"/>
  <c r="F505" i="19"/>
  <c r="K505" i="19" s="1"/>
  <c r="F793" i="19"/>
  <c r="K793" i="19" s="1"/>
  <c r="F985" i="19"/>
  <c r="F437" i="19"/>
  <c r="F733" i="19"/>
  <c r="K733" i="19" s="1"/>
  <c r="F846" i="19"/>
  <c r="F965" i="19"/>
  <c r="F278" i="19"/>
  <c r="F837" i="19"/>
  <c r="F621" i="19"/>
  <c r="F478" i="19"/>
  <c r="F734" i="19"/>
  <c r="F655" i="19"/>
  <c r="F811" i="19"/>
  <c r="K811" i="19" s="1"/>
  <c r="F872" i="19"/>
  <c r="F957" i="19"/>
  <c r="F1031" i="19"/>
  <c r="F856" i="19"/>
  <c r="K856" i="19" s="1"/>
  <c r="F1057" i="19"/>
  <c r="F1107" i="19"/>
  <c r="F1195" i="19"/>
  <c r="F1245" i="19"/>
  <c r="F1333" i="19"/>
  <c r="F1393" i="19"/>
  <c r="F912" i="19"/>
  <c r="F1037" i="19"/>
  <c r="K1037" i="19" s="1"/>
  <c r="F1144" i="19"/>
  <c r="F1210" i="19"/>
  <c r="F1290" i="19"/>
  <c r="F1351" i="19"/>
  <c r="F802" i="19"/>
  <c r="K802" i="19" s="1"/>
  <c r="F950" i="19"/>
  <c r="K950" i="19" s="1"/>
  <c r="F1086" i="19"/>
  <c r="F1149" i="19"/>
  <c r="F1214" i="19"/>
  <c r="F1291" i="19"/>
  <c r="F1346" i="19"/>
  <c r="F880" i="19"/>
  <c r="F993" i="19"/>
  <c r="F1123" i="19"/>
  <c r="F1191" i="19"/>
  <c r="F1247" i="19"/>
  <c r="F1313" i="19"/>
  <c r="F1388" i="19"/>
  <c r="F871" i="19"/>
  <c r="F1030" i="19"/>
  <c r="F1135" i="19"/>
  <c r="F1177" i="19"/>
  <c r="F1254" i="19"/>
  <c r="F1305" i="19"/>
  <c r="F866" i="19"/>
  <c r="F1138" i="19"/>
  <c r="F1266" i="19"/>
  <c r="F1355" i="19"/>
  <c r="F1451" i="19"/>
  <c r="F1515" i="19"/>
  <c r="F1576" i="19"/>
  <c r="F1052" i="19"/>
  <c r="F1183" i="19"/>
  <c r="F1424" i="19"/>
  <c r="F1496" i="19"/>
  <c r="F1560" i="19"/>
  <c r="F1620" i="19"/>
  <c r="F1709" i="19"/>
  <c r="F1113" i="19"/>
  <c r="F1212" i="19"/>
  <c r="F1405" i="19"/>
  <c r="F1471" i="19"/>
  <c r="F1535" i="19"/>
  <c r="F1587" i="19"/>
  <c r="F1685" i="19"/>
  <c r="F1102" i="19"/>
  <c r="F199" i="19"/>
  <c r="F286" i="19"/>
  <c r="F104" i="19"/>
  <c r="F52" i="19"/>
  <c r="F177" i="19"/>
  <c r="F159" i="19"/>
  <c r="K159" i="19" s="1"/>
  <c r="F423" i="19"/>
  <c r="F503" i="19"/>
  <c r="K503" i="19" s="1"/>
  <c r="F644" i="19"/>
  <c r="K644" i="19" s="1"/>
  <c r="F601" i="19"/>
  <c r="K601" i="19" s="1"/>
  <c r="F567" i="19"/>
  <c r="K567" i="19" s="1"/>
  <c r="F812" i="19"/>
  <c r="F891" i="19"/>
  <c r="F1032" i="19"/>
  <c r="F512" i="19"/>
  <c r="F842" i="19"/>
  <c r="F988" i="19"/>
  <c r="K988" i="19" s="1"/>
  <c r="F464" i="19"/>
  <c r="K464" i="19" s="1"/>
  <c r="F736" i="19"/>
  <c r="K736" i="19" s="1"/>
  <c r="F850" i="19"/>
  <c r="F975" i="19"/>
  <c r="F539" i="19"/>
  <c r="F840" i="19"/>
  <c r="K840" i="19" s="1"/>
  <c r="F630" i="19"/>
  <c r="F484" i="19"/>
  <c r="K484" i="19" s="1"/>
  <c r="F746" i="19"/>
  <c r="K746" i="19" s="1"/>
  <c r="F705" i="19"/>
  <c r="F815" i="19"/>
  <c r="F887" i="19"/>
  <c r="F960" i="19"/>
  <c r="F1042" i="19"/>
  <c r="F896" i="19"/>
  <c r="F1061" i="19"/>
  <c r="F1114" i="19"/>
  <c r="F1201" i="19"/>
  <c r="F1251" i="19"/>
  <c r="F1339" i="19"/>
  <c r="F1396" i="19"/>
  <c r="F934" i="19"/>
  <c r="F1041" i="19"/>
  <c r="F1148" i="19"/>
  <c r="F1216" i="19"/>
  <c r="F1309" i="19"/>
  <c r="F1358" i="19"/>
  <c r="F822" i="19"/>
  <c r="F1023" i="19"/>
  <c r="K1023" i="19" s="1"/>
  <c r="F1093" i="19"/>
  <c r="F1152" i="19"/>
  <c r="F1234" i="19"/>
  <c r="F1294" i="19"/>
  <c r="F1352" i="19"/>
  <c r="F889" i="19"/>
  <c r="K889" i="19" s="1"/>
  <c r="F1047" i="19"/>
  <c r="F1130" i="19"/>
  <c r="F1197" i="19"/>
  <c r="F1272" i="19"/>
  <c r="F348" i="19"/>
  <c r="K348" i="19" s="1"/>
  <c r="F405" i="19"/>
  <c r="K405" i="19" s="1"/>
  <c r="F226" i="19"/>
  <c r="K226" i="19" s="1"/>
  <c r="F266" i="19"/>
  <c r="F86" i="19"/>
  <c r="F333" i="19"/>
  <c r="F625" i="19"/>
  <c r="F664" i="19"/>
  <c r="F325" i="19"/>
  <c r="K325" i="19" s="1"/>
  <c r="F517" i="19"/>
  <c r="K517" i="19" s="1"/>
  <c r="F714" i="19"/>
  <c r="K714" i="19" s="1"/>
  <c r="F836" i="19"/>
  <c r="F942" i="19"/>
  <c r="F1056" i="19"/>
  <c r="F624" i="19"/>
  <c r="F898" i="19"/>
  <c r="K898" i="19" s="1"/>
  <c r="F1029" i="19"/>
  <c r="K1029" i="19" s="1"/>
  <c r="F620" i="19"/>
  <c r="K620" i="19" s="1"/>
  <c r="F767" i="19"/>
  <c r="F883" i="19"/>
  <c r="F982" i="19"/>
  <c r="K982" i="19" s="1"/>
  <c r="F639" i="19"/>
  <c r="F843" i="19"/>
  <c r="F634" i="19"/>
  <c r="F592" i="19"/>
  <c r="K592" i="19" s="1"/>
  <c r="F753" i="19"/>
  <c r="K753" i="19" s="1"/>
  <c r="F717" i="19"/>
  <c r="K717" i="19" s="1"/>
  <c r="F831" i="19"/>
  <c r="F903" i="19"/>
  <c r="F963" i="19"/>
  <c r="F679" i="19"/>
  <c r="F902" i="19"/>
  <c r="F1069" i="19"/>
  <c r="F1118" i="19"/>
  <c r="F1204" i="19"/>
  <c r="F1267" i="19"/>
  <c r="F1342" i="19"/>
  <c r="F1412" i="19"/>
  <c r="F959" i="19"/>
  <c r="F1085" i="19"/>
  <c r="F1154" i="19"/>
  <c r="F1222" i="19"/>
  <c r="F1315" i="19"/>
  <c r="F1365" i="19"/>
  <c r="F869" i="19"/>
  <c r="F1027" i="19"/>
  <c r="F1105" i="19"/>
  <c r="F1155" i="19"/>
  <c r="F1240" i="19"/>
  <c r="K1240" i="19" s="1"/>
  <c r="F1303" i="19"/>
  <c r="K1303" i="19" s="1"/>
  <c r="F704" i="19"/>
  <c r="F893" i="19"/>
  <c r="F1055" i="19"/>
  <c r="F1134" i="19"/>
  <c r="F1211" i="19"/>
  <c r="K1211" i="19" s="1"/>
  <c r="F1278" i="19"/>
  <c r="K1278" i="19" s="1"/>
  <c r="F1322" i="19"/>
  <c r="F355" i="19"/>
  <c r="K355" i="19" s="1"/>
  <c r="F408" i="19"/>
  <c r="K408" i="19" s="1"/>
  <c r="F234" i="19"/>
  <c r="K234" i="19" s="1"/>
  <c r="F269" i="19"/>
  <c r="K269" i="19" s="1"/>
  <c r="F102" i="19"/>
  <c r="K102" i="19" s="1"/>
  <c r="F337" i="19"/>
  <c r="F629" i="19"/>
  <c r="F671" i="19"/>
  <c r="K671" i="19" s="1"/>
  <c r="F340" i="19"/>
  <c r="K340" i="19" s="1"/>
  <c r="F530" i="19"/>
  <c r="F721" i="19"/>
  <c r="K721" i="19" s="1"/>
  <c r="F845" i="19"/>
  <c r="K845" i="19" s="1"/>
  <c r="F948" i="19"/>
  <c r="K948" i="19" s="1"/>
  <c r="F1065" i="19"/>
  <c r="F638" i="19"/>
  <c r="K638" i="19" s="1"/>
  <c r="F904" i="19"/>
  <c r="K904" i="19" s="1"/>
  <c r="F1043" i="19"/>
  <c r="F662" i="19"/>
  <c r="K662" i="19" s="1"/>
  <c r="F778" i="19"/>
  <c r="F886" i="19"/>
  <c r="F992" i="19"/>
  <c r="K992" i="19" s="1"/>
  <c r="F648" i="19"/>
  <c r="F20" i="19"/>
  <c r="F654" i="19"/>
  <c r="K654" i="19" s="1"/>
  <c r="F612" i="19"/>
  <c r="F87" i="19"/>
  <c r="F731" i="19"/>
  <c r="K731" i="19" s="1"/>
  <c r="F835" i="19"/>
  <c r="F917" i="19"/>
  <c r="F977" i="19"/>
  <c r="F757" i="19"/>
  <c r="F923" i="19"/>
  <c r="K923" i="19" s="1"/>
  <c r="F1077" i="19"/>
  <c r="F1125" i="19"/>
  <c r="F1207" i="19"/>
  <c r="F1270" i="19"/>
  <c r="F1348" i="19"/>
  <c r="F1425" i="19"/>
  <c r="K1425" i="19" s="1"/>
  <c r="F979" i="19"/>
  <c r="F1092" i="19"/>
  <c r="F1158" i="19"/>
  <c r="F1242" i="19"/>
  <c r="F1318" i="19"/>
  <c r="F1369" i="19"/>
  <c r="F884" i="19"/>
  <c r="K884" i="19" s="1"/>
  <c r="F1033" i="19"/>
  <c r="F1112" i="19"/>
  <c r="F1165" i="19"/>
  <c r="K1165" i="19" s="1"/>
  <c r="F1256" i="19"/>
  <c r="F1325" i="19"/>
  <c r="F779" i="19"/>
  <c r="K779" i="19" s="1"/>
  <c r="F899" i="19"/>
  <c r="F1071" i="19"/>
  <c r="F1159" i="19"/>
  <c r="F1217" i="19"/>
  <c r="F1285" i="19"/>
  <c r="F1328" i="19"/>
  <c r="F50" i="19"/>
  <c r="F38" i="19"/>
  <c r="F377" i="19"/>
  <c r="K377" i="19" s="1"/>
  <c r="F440" i="19"/>
  <c r="K440" i="19" s="1"/>
  <c r="F23" i="19"/>
  <c r="K23" i="19" s="1"/>
  <c r="F454" i="19"/>
  <c r="K454" i="19" s="1"/>
  <c r="F758" i="19"/>
  <c r="K758" i="19" s="1"/>
  <c r="F784" i="19"/>
  <c r="F521" i="19"/>
  <c r="F823" i="19"/>
  <c r="F724" i="19"/>
  <c r="K724" i="19" s="1"/>
  <c r="F849" i="19"/>
  <c r="F958" i="19"/>
  <c r="F1072" i="19"/>
  <c r="F642" i="19"/>
  <c r="K642" i="19" s="1"/>
  <c r="F911" i="19"/>
  <c r="K911" i="19" s="1"/>
  <c r="F1059" i="19"/>
  <c r="F682" i="19"/>
  <c r="K682" i="19" s="1"/>
  <c r="F782" i="19"/>
  <c r="F895" i="19"/>
  <c r="F1012" i="19"/>
  <c r="K1012" i="19" s="1"/>
  <c r="F673" i="19"/>
  <c r="K673" i="19" s="1"/>
  <c r="F179" i="19"/>
  <c r="K179" i="19" s="1"/>
  <c r="F659" i="19"/>
  <c r="K659" i="19" s="1"/>
  <c r="F617" i="19"/>
  <c r="K617" i="19" s="1"/>
  <c r="F583" i="19"/>
  <c r="F742" i="19"/>
  <c r="K742" i="19" s="1"/>
  <c r="F838" i="19"/>
  <c r="F935" i="19"/>
  <c r="K935" i="19" s="1"/>
  <c r="F980" i="19"/>
  <c r="K980" i="19" s="1"/>
  <c r="F794" i="19"/>
  <c r="F943" i="19"/>
  <c r="F1081" i="19"/>
  <c r="F1132" i="19"/>
  <c r="F1213" i="19"/>
  <c r="F1283" i="19"/>
  <c r="F1354" i="19"/>
  <c r="F1428" i="19"/>
  <c r="F996" i="19"/>
  <c r="K996" i="19" s="1"/>
  <c r="F1111" i="19"/>
  <c r="F1161" i="19"/>
  <c r="F1255" i="19"/>
  <c r="F1321" i="19"/>
  <c r="F1372" i="19"/>
  <c r="F908" i="19"/>
  <c r="K908" i="19" s="1"/>
  <c r="F1038" i="19"/>
  <c r="F1119" i="19"/>
  <c r="F1169" i="19"/>
  <c r="F1258" i="19"/>
  <c r="F1331" i="19"/>
  <c r="F791" i="19"/>
  <c r="K791" i="19" s="1"/>
  <c r="F920" i="19"/>
  <c r="F1075" i="19"/>
  <c r="F1162" i="19"/>
  <c r="F1220" i="19"/>
  <c r="F1288" i="19"/>
  <c r="F1343" i="19"/>
  <c r="F1420" i="19"/>
  <c r="F962" i="19"/>
  <c r="F1084" i="19"/>
  <c r="F1157" i="19"/>
  <c r="F1218" i="19"/>
  <c r="K1218" i="19" s="1"/>
  <c r="F1273" i="19"/>
  <c r="K1273" i="19" s="1"/>
  <c r="F1335" i="19"/>
  <c r="F999" i="19"/>
  <c r="F1226" i="19"/>
  <c r="F1306" i="19"/>
  <c r="F1416" i="19"/>
  <c r="F53" i="19"/>
  <c r="K53" i="19" s="1"/>
  <c r="F525" i="19"/>
  <c r="K525" i="19" s="1"/>
  <c r="F84" i="19"/>
  <c r="K84" i="19" s="1"/>
  <c r="F626" i="19"/>
  <c r="F1088" i="19"/>
  <c r="F1168" i="19"/>
  <c r="F1261" i="19"/>
  <c r="F1316" i="19"/>
  <c r="F906" i="19"/>
  <c r="F1091" i="19"/>
  <c r="F1192" i="19"/>
  <c r="K1192" i="19" s="1"/>
  <c r="F1299" i="19"/>
  <c r="F986" i="19"/>
  <c r="K986" i="19" s="1"/>
  <c r="F1275" i="19"/>
  <c r="F1431" i="19"/>
  <c r="F1518" i="19"/>
  <c r="F1593" i="19"/>
  <c r="F1127" i="19"/>
  <c r="F1442" i="19"/>
  <c r="F1522" i="19"/>
  <c r="F1611" i="19"/>
  <c r="F1712" i="19"/>
  <c r="F1163" i="19"/>
  <c r="F1356" i="19"/>
  <c r="K1356" i="19" s="1"/>
  <c r="F1477" i="19"/>
  <c r="F1557" i="19"/>
  <c r="F1654" i="19"/>
  <c r="F1048" i="19"/>
  <c r="K1048" i="19" s="1"/>
  <c r="F1297" i="19"/>
  <c r="F1436" i="19"/>
  <c r="F1500" i="19"/>
  <c r="F909" i="19"/>
  <c r="F1153" i="19"/>
  <c r="F1319" i="19"/>
  <c r="F1426" i="19"/>
  <c r="F1491" i="19"/>
  <c r="F1555" i="19"/>
  <c r="F1602" i="19"/>
  <c r="F1126" i="19"/>
  <c r="F1249" i="19"/>
  <c r="K1249" i="19" s="1"/>
  <c r="F1399" i="19"/>
  <c r="F1473" i="19"/>
  <c r="F1537" i="19"/>
  <c r="F1456" i="19"/>
  <c r="F1641" i="19"/>
  <c r="F1683" i="19"/>
  <c r="F1794" i="19"/>
  <c r="F1827" i="19"/>
  <c r="F1878" i="19"/>
  <c r="F1422" i="19"/>
  <c r="F1633" i="19"/>
  <c r="F1695" i="19"/>
  <c r="F1743" i="19"/>
  <c r="F1825" i="19"/>
  <c r="F1891" i="19"/>
  <c r="F1274" i="19"/>
  <c r="F1565" i="19"/>
  <c r="F1674" i="19"/>
  <c r="F1304" i="19"/>
  <c r="F1581" i="19"/>
  <c r="F1646" i="19"/>
  <c r="F1741" i="19"/>
  <c r="F1780" i="19"/>
  <c r="F1269" i="19"/>
  <c r="F1552" i="19"/>
  <c r="F1682" i="19"/>
  <c r="F1735" i="19"/>
  <c r="F1826" i="19"/>
  <c r="F1907" i="19"/>
  <c r="F1120" i="19"/>
  <c r="F1548" i="19"/>
  <c r="F1628" i="19"/>
  <c r="F1724" i="19"/>
  <c r="F1589" i="19"/>
  <c r="F1782" i="19"/>
  <c r="F1868" i="19"/>
  <c r="F1964" i="19"/>
  <c r="F2025" i="19"/>
  <c r="F2077" i="19"/>
  <c r="F2144" i="19"/>
  <c r="F2222" i="19"/>
  <c r="F2274" i="19"/>
  <c r="F2318" i="19"/>
  <c r="F2373" i="19"/>
  <c r="F2403" i="19"/>
  <c r="F2460" i="19"/>
  <c r="F2513" i="19"/>
  <c r="F1060" i="19"/>
  <c r="F1817" i="19"/>
  <c r="F1898" i="19"/>
  <c r="F1945" i="19"/>
  <c r="F2009" i="19"/>
  <c r="F2071" i="19"/>
  <c r="F2127" i="19"/>
  <c r="F2189" i="19"/>
  <c r="F2242" i="19"/>
  <c r="F2315" i="19"/>
  <c r="F2420" i="19"/>
  <c r="F2497" i="19"/>
  <c r="F1437" i="19"/>
  <c r="K1437" i="19" s="1"/>
  <c r="F1859" i="19"/>
  <c r="F1984" i="19"/>
  <c r="F2042" i="19"/>
  <c r="F2124" i="19"/>
  <c r="F2187" i="19"/>
  <c r="F2259" i="19"/>
  <c r="F2338" i="19"/>
  <c r="F2383" i="19"/>
  <c r="F2427" i="19"/>
  <c r="F2471" i="19"/>
  <c r="F19" i="19"/>
  <c r="F882" i="19"/>
  <c r="F687" i="19"/>
  <c r="F604" i="19"/>
  <c r="K604" i="19" s="1"/>
  <c r="F1151" i="19"/>
  <c r="F1260" i="19"/>
  <c r="F1334" i="19"/>
  <c r="K1334" i="19" s="1"/>
  <c r="F1363" i="19"/>
  <c r="F916" i="19"/>
  <c r="F1121" i="19"/>
  <c r="K1121" i="19" s="1"/>
  <c r="F1198" i="19"/>
  <c r="K1198" i="19" s="1"/>
  <c r="F1308" i="19"/>
  <c r="K1308" i="19" s="1"/>
  <c r="F1067" i="19"/>
  <c r="K1067" i="19" s="1"/>
  <c r="F1295" i="19"/>
  <c r="K1295" i="19" s="1"/>
  <c r="F1435" i="19"/>
  <c r="F1531" i="19"/>
  <c r="F688" i="19"/>
  <c r="F1173" i="19"/>
  <c r="F1448" i="19"/>
  <c r="F1528" i="19"/>
  <c r="F1614" i="19"/>
  <c r="F1013" i="19"/>
  <c r="F1189" i="19"/>
  <c r="K1189" i="19" s="1"/>
  <c r="F1367" i="19"/>
  <c r="F1487" i="19"/>
  <c r="F1567" i="19"/>
  <c r="K1567" i="19" s="1"/>
  <c r="F1661" i="19"/>
  <c r="F1108" i="19"/>
  <c r="K1108" i="19" s="1"/>
  <c r="F1329" i="19"/>
  <c r="F1449" i="19"/>
  <c r="F1513" i="19"/>
  <c r="F924" i="19"/>
  <c r="F1170" i="19"/>
  <c r="F1344" i="19"/>
  <c r="F1429" i="19"/>
  <c r="F1494" i="19"/>
  <c r="F1558" i="19"/>
  <c r="K1558" i="19" s="1"/>
  <c r="F1615" i="19"/>
  <c r="F1131" i="19"/>
  <c r="F1253" i="19"/>
  <c r="F1408" i="19"/>
  <c r="F1476" i="19"/>
  <c r="F1540" i="19"/>
  <c r="F1485" i="19"/>
  <c r="F1652" i="19"/>
  <c r="F1687" i="19"/>
  <c r="F1799" i="19"/>
  <c r="F1833" i="19"/>
  <c r="F1890" i="19"/>
  <c r="F1440" i="19"/>
  <c r="F1642" i="19"/>
  <c r="F1706" i="19"/>
  <c r="F1746" i="19"/>
  <c r="F1828" i="19"/>
  <c r="F1915" i="19"/>
  <c r="F1411" i="19"/>
  <c r="F1575" i="19"/>
  <c r="F1678" i="19"/>
  <c r="F1359" i="19"/>
  <c r="K1359" i="19" s="1"/>
  <c r="F1598" i="19"/>
  <c r="F1665" i="19"/>
  <c r="F1744" i="19"/>
  <c r="F1783" i="19"/>
  <c r="F1298" i="19"/>
  <c r="F1562" i="19"/>
  <c r="F1693" i="19"/>
  <c r="F1738" i="19"/>
  <c r="F1829" i="19"/>
  <c r="F1910" i="19"/>
  <c r="F1341" i="19"/>
  <c r="F1559" i="19"/>
  <c r="F1644" i="19"/>
  <c r="F1727" i="19"/>
  <c r="F1610" i="19"/>
  <c r="F1789" i="19"/>
  <c r="F1909" i="19"/>
  <c r="F1974" i="19"/>
  <c r="F2038" i="19"/>
  <c r="F2097" i="19"/>
  <c r="F2161" i="19"/>
  <c r="F2233" i="19"/>
  <c r="F2277" i="19"/>
  <c r="F2334" i="19"/>
  <c r="F2376" i="19"/>
  <c r="F2406" i="19"/>
  <c r="F2464" i="19"/>
  <c r="F2520" i="19"/>
  <c r="F1098" i="19"/>
  <c r="K1098" i="19" s="1"/>
  <c r="F1832" i="19"/>
  <c r="F1902" i="19"/>
  <c r="F1955" i="19"/>
  <c r="F2019" i="19"/>
  <c r="F2080" i="19"/>
  <c r="F2141" i="19"/>
  <c r="F2192" i="19"/>
  <c r="F2256" i="19"/>
  <c r="F2322" i="19"/>
  <c r="F2434" i="19"/>
  <c r="F2500" i="19"/>
  <c r="F1619" i="19"/>
  <c r="F1881" i="19"/>
  <c r="F1997" i="19"/>
  <c r="F2055" i="19"/>
  <c r="F2130" i="19"/>
  <c r="F2195" i="19"/>
  <c r="F2262" i="19"/>
  <c r="F2341" i="19"/>
  <c r="F2386" i="19"/>
  <c r="F2431" i="19"/>
  <c r="F395" i="19"/>
  <c r="K395" i="19" s="1"/>
  <c r="F743" i="19"/>
  <c r="F805" i="19"/>
  <c r="F750" i="19"/>
  <c r="F1233" i="19"/>
  <c r="F1324" i="19"/>
  <c r="F841" i="19"/>
  <c r="F1370" i="19"/>
  <c r="K1370" i="19" s="1"/>
  <c r="F953" i="19"/>
  <c r="K953" i="19" s="1"/>
  <c r="F1139" i="19"/>
  <c r="K1139" i="19" s="1"/>
  <c r="F1224" i="19"/>
  <c r="F1314" i="19"/>
  <c r="K1314" i="19" s="1"/>
  <c r="F1100" i="19"/>
  <c r="K1100" i="19" s="1"/>
  <c r="F1300" i="19"/>
  <c r="F1454" i="19"/>
  <c r="F1534" i="19"/>
  <c r="F772" i="19"/>
  <c r="K772" i="19" s="1"/>
  <c r="F1250" i="19"/>
  <c r="F1458" i="19"/>
  <c r="F1538" i="19"/>
  <c r="F1623" i="19"/>
  <c r="F1034" i="19"/>
  <c r="K1034" i="19" s="1"/>
  <c r="F1194" i="19"/>
  <c r="F1410" i="19"/>
  <c r="K1410" i="19" s="1"/>
  <c r="F1493" i="19"/>
  <c r="F1573" i="19"/>
  <c r="F1688" i="19"/>
  <c r="F1237" i="19"/>
  <c r="F1362" i="19"/>
  <c r="F1452" i="19"/>
  <c r="K1452" i="19" s="1"/>
  <c r="F1516" i="19"/>
  <c r="K1516" i="19" s="1"/>
  <c r="F983" i="19"/>
  <c r="K983" i="19" s="1"/>
  <c r="F1175" i="19"/>
  <c r="K1175" i="19" s="1"/>
  <c r="F1353" i="19"/>
  <c r="K1353" i="19" s="1"/>
  <c r="F1443" i="19"/>
  <c r="F1507" i="19"/>
  <c r="F1571" i="19"/>
  <c r="F798" i="19"/>
  <c r="F1150" i="19"/>
  <c r="F1284" i="19"/>
  <c r="F1423" i="19"/>
  <c r="F1489" i="19"/>
  <c r="F1553" i="19"/>
  <c r="F1520" i="19"/>
  <c r="F1656" i="19"/>
  <c r="F1702" i="19"/>
  <c r="F1805" i="19"/>
  <c r="F1842" i="19"/>
  <c r="F1899" i="19"/>
  <c r="F1469" i="19"/>
  <c r="F1645" i="19"/>
  <c r="K1645" i="19" s="1"/>
  <c r="F1716" i="19"/>
  <c r="F1755" i="19"/>
  <c r="F1839" i="19"/>
  <c r="F1918" i="19"/>
  <c r="F1447" i="19"/>
  <c r="F1592" i="19"/>
  <c r="F1692" i="19"/>
  <c r="F1373" i="19"/>
  <c r="F1603" i="19"/>
  <c r="K1603" i="19" s="1"/>
  <c r="F1689" i="19"/>
  <c r="F1750" i="19"/>
  <c r="F1786" i="19"/>
  <c r="F1326" i="19"/>
  <c r="F1608" i="19"/>
  <c r="F1704" i="19"/>
  <c r="F1747" i="19"/>
  <c r="F1854" i="19"/>
  <c r="F1916" i="19"/>
  <c r="F1382" i="19"/>
  <c r="F1572" i="19"/>
  <c r="F1648" i="19"/>
  <c r="F1733" i="19"/>
  <c r="F1635" i="19"/>
  <c r="F1802" i="19"/>
  <c r="F1917" i="19"/>
  <c r="F1980" i="19"/>
  <c r="F2041" i="19"/>
  <c r="F2100" i="19"/>
  <c r="F2167" i="19"/>
  <c r="F2239" i="19"/>
  <c r="F2286" i="19"/>
  <c r="F2352" i="19"/>
  <c r="F2379" i="19"/>
  <c r="F2423" i="19"/>
  <c r="F2470" i="19"/>
  <c r="F2527" i="19"/>
  <c r="F1649" i="19"/>
  <c r="F1840" i="19"/>
  <c r="F1905" i="19"/>
  <c r="F1961" i="19"/>
  <c r="F2032" i="19"/>
  <c r="F2083" i="19"/>
  <c r="F2147" i="19"/>
  <c r="F2197" i="19"/>
  <c r="F2271" i="19"/>
  <c r="F2325" i="19"/>
  <c r="F2437" i="19"/>
  <c r="F2503" i="19"/>
  <c r="F1748" i="19"/>
  <c r="F1887" i="19"/>
  <c r="F2000" i="19"/>
  <c r="F2068" i="19"/>
  <c r="F2136" i="19"/>
  <c r="F2206" i="19"/>
  <c r="F2268" i="19"/>
  <c r="F2344" i="19"/>
  <c r="F2389" i="19"/>
  <c r="F2441" i="19"/>
  <c r="F2484" i="19"/>
  <c r="F444" i="19"/>
  <c r="K444" i="19" s="1"/>
  <c r="F852" i="19"/>
  <c r="K852" i="19" s="1"/>
  <c r="F919" i="19"/>
  <c r="K919" i="19" s="1"/>
  <c r="F857" i="19"/>
  <c r="F1293" i="19"/>
  <c r="F1376" i="19"/>
  <c r="F956" i="19"/>
  <c r="F1401" i="19"/>
  <c r="K1401" i="19" s="1"/>
  <c r="F973" i="19"/>
  <c r="F1143" i="19"/>
  <c r="F1230" i="19"/>
  <c r="K1230" i="19" s="1"/>
  <c r="F1320" i="19"/>
  <c r="F1156" i="19"/>
  <c r="F1317" i="19"/>
  <c r="F1467" i="19"/>
  <c r="F1547" i="19"/>
  <c r="F881" i="19"/>
  <c r="F1312" i="19"/>
  <c r="F1464" i="19"/>
  <c r="F1544" i="19"/>
  <c r="F1629" i="19"/>
  <c r="F1058" i="19"/>
  <c r="K1058" i="19" s="1"/>
  <c r="F1199" i="19"/>
  <c r="K1199" i="19" s="1"/>
  <c r="F1413" i="19"/>
  <c r="K1413" i="19" s="1"/>
  <c r="F1503" i="19"/>
  <c r="K1503" i="19" s="1"/>
  <c r="F1577" i="19"/>
  <c r="K1577" i="19" s="1"/>
  <c r="F1694" i="19"/>
  <c r="F1241" i="19"/>
  <c r="F1385" i="19"/>
  <c r="K1385" i="19" s="1"/>
  <c r="F1465" i="19"/>
  <c r="F1529" i="19"/>
  <c r="F989" i="19"/>
  <c r="F1180" i="19"/>
  <c r="F1368" i="19"/>
  <c r="K1368" i="19" s="1"/>
  <c r="F1446" i="19"/>
  <c r="F1510" i="19"/>
  <c r="F1574" i="19"/>
  <c r="F892" i="19"/>
  <c r="K892" i="19" s="1"/>
  <c r="F1166" i="19"/>
  <c r="F1289" i="19"/>
  <c r="F1427" i="19"/>
  <c r="F1492" i="19"/>
  <c r="F1003" i="19"/>
  <c r="K1003" i="19" s="1"/>
  <c r="F1568" i="19"/>
  <c r="F1659" i="19"/>
  <c r="F1715" i="19"/>
  <c r="F1808" i="19"/>
  <c r="F1848" i="19"/>
  <c r="F783" i="19"/>
  <c r="K783" i="19" s="1"/>
  <c r="F1504" i="19"/>
  <c r="K1504" i="19" s="1"/>
  <c r="F1653" i="19"/>
  <c r="F1719" i="19"/>
  <c r="F1779" i="19"/>
  <c r="F1849" i="19"/>
  <c r="F1924" i="19"/>
  <c r="F1482" i="19"/>
  <c r="F1630" i="19"/>
  <c r="F1699" i="19"/>
  <c r="F1398" i="19"/>
  <c r="F1612" i="19"/>
  <c r="K1612" i="19" s="1"/>
  <c r="F1696" i="19"/>
  <c r="F1753" i="19"/>
  <c r="F1795" i="19"/>
  <c r="F1387" i="19"/>
  <c r="F1624" i="19"/>
  <c r="F1707" i="19"/>
  <c r="K1707" i="19" s="1"/>
  <c r="F1793" i="19"/>
  <c r="F1857" i="19"/>
  <c r="F30" i="19"/>
  <c r="K30" i="19" s="1"/>
  <c r="F961" i="19"/>
  <c r="F216" i="19"/>
  <c r="F941" i="19"/>
  <c r="K941" i="19" s="1"/>
  <c r="F1379" i="19"/>
  <c r="F913" i="19"/>
  <c r="K913" i="19" s="1"/>
  <c r="F1101" i="19"/>
  <c r="F1404" i="19"/>
  <c r="F1016" i="19"/>
  <c r="K1016" i="19" s="1"/>
  <c r="F1147" i="19"/>
  <c r="F1257" i="19"/>
  <c r="F1357" i="19"/>
  <c r="F1193" i="19"/>
  <c r="F1327" i="19"/>
  <c r="K1327" i="19" s="1"/>
  <c r="F1470" i="19"/>
  <c r="F1550" i="19"/>
  <c r="F1074" i="19"/>
  <c r="F1347" i="19"/>
  <c r="K1347" i="19" s="1"/>
  <c r="F1474" i="19"/>
  <c r="F1570" i="19"/>
  <c r="F1632" i="19"/>
  <c r="F1063" i="19"/>
  <c r="K1063" i="19" s="1"/>
  <c r="F1232" i="19"/>
  <c r="F1432" i="19"/>
  <c r="K1432" i="19" s="1"/>
  <c r="F1509" i="19"/>
  <c r="F1594" i="19"/>
  <c r="F1697" i="19"/>
  <c r="F1246" i="19"/>
  <c r="K1246" i="19" s="1"/>
  <c r="F1394" i="19"/>
  <c r="K1394" i="19" s="1"/>
  <c r="F1468" i="19"/>
  <c r="F1532" i="19"/>
  <c r="K1532" i="19" s="1"/>
  <c r="F1070" i="19"/>
  <c r="F1200" i="19"/>
  <c r="F1377" i="19"/>
  <c r="K1377" i="19" s="1"/>
  <c r="F1459" i="19"/>
  <c r="F1523" i="19"/>
  <c r="F1578" i="19"/>
  <c r="F1024" i="19"/>
  <c r="F1172" i="19"/>
  <c r="K1172" i="19" s="1"/>
  <c r="F1332" i="19"/>
  <c r="K1332" i="19" s="1"/>
  <c r="F1441" i="19"/>
  <c r="F1505" i="19"/>
  <c r="F1010" i="19"/>
  <c r="K1010" i="19" s="1"/>
  <c r="F1579" i="19"/>
  <c r="F1663" i="19"/>
  <c r="F1730" i="19"/>
  <c r="F1811" i="19"/>
  <c r="F1855" i="19"/>
  <c r="F931" i="19"/>
  <c r="F1533" i="19"/>
  <c r="F1657" i="19"/>
  <c r="K1657" i="19" s="1"/>
  <c r="F1722" i="19"/>
  <c r="F1800" i="19"/>
  <c r="F1856" i="19"/>
  <c r="F1927" i="19"/>
  <c r="F1511" i="19"/>
  <c r="K1511" i="19" s="1"/>
  <c r="F1638" i="19"/>
  <c r="F1703" i="19"/>
  <c r="F1430" i="19"/>
  <c r="K1430" i="19" s="1"/>
  <c r="F1616" i="19"/>
  <c r="F1717" i="19"/>
  <c r="F1756" i="19"/>
  <c r="F1801" i="19"/>
  <c r="F1419" i="19"/>
  <c r="F1639" i="19"/>
  <c r="K1639" i="19" s="1"/>
  <c r="F1711" i="19"/>
  <c r="F1798" i="19"/>
  <c r="F1871" i="19"/>
  <c r="F1922" i="19"/>
  <c r="F1450" i="19"/>
  <c r="F1613" i="19"/>
  <c r="F1705" i="19"/>
  <c r="K1705" i="19" s="1"/>
  <c r="F1742" i="19"/>
  <c r="K1742" i="19" s="1"/>
  <c r="F1713" i="19"/>
  <c r="K1713" i="19" s="1"/>
  <c r="F1822" i="19"/>
  <c r="F1939" i="19"/>
  <c r="F1996" i="19"/>
  <c r="F2051" i="19"/>
  <c r="F2112" i="19"/>
  <c r="F2178" i="19"/>
  <c r="F2247" i="19"/>
  <c r="F2300" i="19"/>
  <c r="F2361" i="19"/>
  <c r="F2391" i="19"/>
  <c r="F2440" i="19"/>
  <c r="F462" i="19"/>
  <c r="K462" i="19" s="1"/>
  <c r="F1079" i="19"/>
  <c r="F692" i="19"/>
  <c r="F997" i="19"/>
  <c r="F764" i="19"/>
  <c r="F1051" i="19"/>
  <c r="K1051" i="19" s="1"/>
  <c r="F1179" i="19"/>
  <c r="K1179" i="19" s="1"/>
  <c r="F1417" i="19"/>
  <c r="F1040" i="19"/>
  <c r="K1040" i="19" s="1"/>
  <c r="F1160" i="19"/>
  <c r="K1160" i="19" s="1"/>
  <c r="F1259" i="19"/>
  <c r="K1259" i="19" s="1"/>
  <c r="F1361" i="19"/>
  <c r="F1221" i="19"/>
  <c r="F1360" i="19"/>
  <c r="K1360" i="19" s="1"/>
  <c r="F1483" i="19"/>
  <c r="K1483" i="19" s="1"/>
  <c r="F1563" i="19"/>
  <c r="F1090" i="19"/>
  <c r="F1371" i="19"/>
  <c r="F1480" i="19"/>
  <c r="F1590" i="19"/>
  <c r="F1636" i="19"/>
  <c r="F1080" i="19"/>
  <c r="F1271" i="19"/>
  <c r="K1271" i="19" s="1"/>
  <c r="F1439" i="19"/>
  <c r="F1519" i="19"/>
  <c r="F1601" i="19"/>
  <c r="F1700" i="19"/>
  <c r="F1262" i="19"/>
  <c r="K1262" i="19" s="1"/>
  <c r="F1397" i="19"/>
  <c r="F1481" i="19"/>
  <c r="F1545" i="19"/>
  <c r="F1076" i="19"/>
  <c r="F1228" i="19"/>
  <c r="K1228" i="19" s="1"/>
  <c r="F1381" i="19"/>
  <c r="K1381" i="19" s="1"/>
  <c r="F1462" i="19"/>
  <c r="K1462" i="19" s="1"/>
  <c r="F1526" i="19"/>
  <c r="F1584" i="19"/>
  <c r="F1078" i="19"/>
  <c r="F1187" i="19"/>
  <c r="F1350" i="19"/>
  <c r="F1444" i="19"/>
  <c r="K1444" i="19" s="1"/>
  <c r="F1508" i="19"/>
  <c r="K1508" i="19" s="1"/>
  <c r="F1205" i="19"/>
  <c r="K1205" i="19" s="1"/>
  <c r="F1596" i="19"/>
  <c r="F1670" i="19"/>
  <c r="F1739" i="19"/>
  <c r="K1739" i="19" s="1"/>
  <c r="F1818" i="19"/>
  <c r="K1818" i="19" s="1"/>
  <c r="F1858" i="19"/>
  <c r="F1219" i="19"/>
  <c r="K1219" i="19" s="1"/>
  <c r="F1569" i="19"/>
  <c r="F1660" i="19"/>
  <c r="F1734" i="19"/>
  <c r="F1809" i="19"/>
  <c r="F1873" i="19"/>
  <c r="F737" i="19"/>
  <c r="K737" i="19" s="1"/>
  <c r="F1546" i="19"/>
  <c r="F1650" i="19"/>
  <c r="K1650" i="19" s="1"/>
  <c r="F1710" i="19"/>
  <c r="F1453" i="19"/>
  <c r="K1453" i="19" s="1"/>
  <c r="F1627" i="19"/>
  <c r="F1720" i="19"/>
  <c r="F1759" i="19"/>
  <c r="F1810" i="19"/>
  <c r="F1466" i="19"/>
  <c r="F1658" i="19"/>
  <c r="F1714" i="19"/>
  <c r="F1804" i="19"/>
  <c r="F1877" i="19"/>
  <c r="F1925" i="19"/>
  <c r="F1479" i="19"/>
  <c r="F1618" i="19"/>
  <c r="F1708" i="19"/>
  <c r="F972" i="19"/>
  <c r="K972" i="19" s="1"/>
  <c r="F1725" i="19"/>
  <c r="K1725" i="19" s="1"/>
  <c r="F1836" i="19"/>
  <c r="F1942" i="19"/>
  <c r="F2006" i="19"/>
  <c r="F2054" i="19"/>
  <c r="F2129" i="19"/>
  <c r="F2200" i="19"/>
  <c r="F2250" i="19"/>
  <c r="F2303" i="19"/>
  <c r="F2364" i="19"/>
  <c r="F2394" i="19"/>
  <c r="F2443" i="19"/>
  <c r="F761" i="19"/>
  <c r="F652" i="19"/>
  <c r="K652" i="19" s="1"/>
  <c r="F366" i="19"/>
  <c r="K366" i="19" s="1"/>
  <c r="F806" i="19"/>
  <c r="K806" i="19" s="1"/>
  <c r="F1006" i="19"/>
  <c r="K1006" i="19" s="1"/>
  <c r="F1137" i="19"/>
  <c r="K1137" i="19" s="1"/>
  <c r="F1223" i="19"/>
  <c r="F1433" i="19"/>
  <c r="F1064" i="19"/>
  <c r="F1167" i="19"/>
  <c r="F1263" i="19"/>
  <c r="F927" i="19"/>
  <c r="K927" i="19" s="1"/>
  <c r="F1231" i="19"/>
  <c r="K1231" i="19" s="1"/>
  <c r="F1366" i="19"/>
  <c r="K1366" i="19" s="1"/>
  <c r="F1486" i="19"/>
  <c r="F1582" i="19"/>
  <c r="F1117" i="19"/>
  <c r="K1117" i="19" s="1"/>
  <c r="F1375" i="19"/>
  <c r="F1506" i="19"/>
  <c r="F1597" i="19"/>
  <c r="K1597" i="19" s="1"/>
  <c r="F1640" i="19"/>
  <c r="K1640" i="19" s="1"/>
  <c r="F1133" i="19"/>
  <c r="K1133" i="19" s="1"/>
  <c r="F1286" i="19"/>
  <c r="F1445" i="19"/>
  <c r="F1541" i="19"/>
  <c r="K1541" i="19" s="1"/>
  <c r="F1604" i="19"/>
  <c r="F712" i="19"/>
  <c r="K712" i="19" s="1"/>
  <c r="F1282" i="19"/>
  <c r="K1282" i="19" s="1"/>
  <c r="F1418" i="19"/>
  <c r="F1484" i="19"/>
  <c r="F818" i="19"/>
  <c r="F1087" i="19"/>
  <c r="F1268" i="19"/>
  <c r="K1268" i="19" s="1"/>
  <c r="F1402" i="19"/>
  <c r="K1402" i="19" s="1"/>
  <c r="F1475" i="19"/>
  <c r="F1539" i="19"/>
  <c r="K1539" i="19" s="1"/>
  <c r="F1588" i="19"/>
  <c r="K1588" i="19" s="1"/>
  <c r="F1083" i="19"/>
  <c r="K1083" i="19" s="1"/>
  <c r="F1206" i="19"/>
  <c r="F1374" i="19"/>
  <c r="F1457" i="19"/>
  <c r="F1521" i="19"/>
  <c r="K1521" i="19" s="1"/>
  <c r="F1238" i="19"/>
  <c r="F1600" i="19"/>
  <c r="F1673" i="19"/>
  <c r="F1773" i="19"/>
  <c r="F1821" i="19"/>
  <c r="F1861" i="19"/>
  <c r="F1378" i="19"/>
  <c r="F1580" i="19"/>
  <c r="K1580" i="19" s="1"/>
  <c r="F1681" i="19"/>
  <c r="F1737" i="19"/>
  <c r="F1812" i="19"/>
  <c r="K1812" i="19" s="1"/>
  <c r="F1879" i="19"/>
  <c r="K1879" i="19" s="1"/>
  <c r="F1044" i="19"/>
  <c r="F1556" i="19"/>
  <c r="F1668" i="19"/>
  <c r="F1731" i="19"/>
  <c r="F1488" i="19"/>
  <c r="K1488" i="19" s="1"/>
  <c r="F1634" i="19"/>
  <c r="K1634" i="19" s="1"/>
  <c r="F1726" i="19"/>
  <c r="K1726" i="19" s="1"/>
  <c r="F1762" i="19"/>
  <c r="F1816" i="19"/>
  <c r="F1495" i="19"/>
  <c r="F1669" i="19"/>
  <c r="K1669" i="19" s="1"/>
  <c r="F1723" i="19"/>
  <c r="K1723" i="19" s="1"/>
  <c r="F1813" i="19"/>
  <c r="F787" i="19"/>
  <c r="K787" i="19" s="1"/>
  <c r="F915" i="19"/>
  <c r="K915" i="19" s="1"/>
  <c r="F273" i="19"/>
  <c r="K273" i="19" s="1"/>
  <c r="F969" i="19"/>
  <c r="K969" i="19" s="1"/>
  <c r="F1129" i="19"/>
  <c r="F1182" i="19"/>
  <c r="F1301" i="19"/>
  <c r="K1301" i="19" s="1"/>
  <c r="F749" i="19"/>
  <c r="K749" i="19" s="1"/>
  <c r="F1073" i="19"/>
  <c r="K1073" i="19" s="1"/>
  <c r="F1186" i="19"/>
  <c r="K1186" i="19" s="1"/>
  <c r="F1276" i="19"/>
  <c r="K1276" i="19" s="1"/>
  <c r="F946" i="19"/>
  <c r="K946" i="19" s="1"/>
  <c r="F1235" i="19"/>
  <c r="F1383" i="19"/>
  <c r="K1383" i="19" s="1"/>
  <c r="F1499" i="19"/>
  <c r="F1586" i="19"/>
  <c r="F1122" i="19"/>
  <c r="F1389" i="19"/>
  <c r="K1389" i="19" s="1"/>
  <c r="F1512" i="19"/>
  <c r="K1512" i="19" s="1"/>
  <c r="F1607" i="19"/>
  <c r="F1666" i="19"/>
  <c r="F1146" i="19"/>
  <c r="K1146" i="19" s="1"/>
  <c r="F1323" i="19"/>
  <c r="F1455" i="19"/>
  <c r="K1455" i="19" s="1"/>
  <c r="F1551" i="19"/>
  <c r="F1647" i="19"/>
  <c r="F854" i="19"/>
  <c r="F1292" i="19"/>
  <c r="K1292" i="19" s="1"/>
  <c r="F1421" i="19"/>
  <c r="K1421" i="19" s="1"/>
  <c r="F1497" i="19"/>
  <c r="K1497" i="19" s="1"/>
  <c r="F890" i="19"/>
  <c r="K890" i="19" s="1"/>
  <c r="F1124" i="19"/>
  <c r="K1124" i="19" s="1"/>
  <c r="F1287" i="19"/>
  <c r="K1287" i="19" s="1"/>
  <c r="F1414" i="19"/>
  <c r="K1414" i="19" s="1"/>
  <c r="F1478" i="19"/>
  <c r="K1478" i="19" s="1"/>
  <c r="F1542" i="19"/>
  <c r="F1595" i="19"/>
  <c r="K1595" i="19" s="1"/>
  <c r="F1089" i="19"/>
  <c r="F1215" i="19"/>
  <c r="K1215" i="19" s="1"/>
  <c r="F1392" i="19"/>
  <c r="F1460" i="19"/>
  <c r="F1524" i="19"/>
  <c r="K1524" i="19" s="1"/>
  <c r="F1415" i="19"/>
  <c r="F1605" i="19"/>
  <c r="F1680" i="19"/>
  <c r="F1776" i="19"/>
  <c r="F1824" i="19"/>
  <c r="F1869" i="19"/>
  <c r="F1391" i="19"/>
  <c r="K1391" i="19" s="1"/>
  <c r="F1606" i="19"/>
  <c r="K1606" i="19" s="1"/>
  <c r="F1684" i="19"/>
  <c r="K1684" i="19" s="1"/>
  <c r="F1740" i="19"/>
  <c r="F1815" i="19"/>
  <c r="F1885" i="19"/>
  <c r="F1110" i="19"/>
  <c r="F1561" i="19"/>
  <c r="K1561" i="19" s="1"/>
  <c r="F1671" i="19"/>
  <c r="K1671" i="19" s="1"/>
  <c r="F699" i="19"/>
  <c r="F1517" i="19"/>
  <c r="F1820" i="19"/>
  <c r="F1543" i="19"/>
  <c r="F1472" i="19"/>
  <c r="K1472" i="19" s="1"/>
  <c r="F1921" i="19"/>
  <c r="F2074" i="19"/>
  <c r="F2253" i="19"/>
  <c r="F2382" i="19"/>
  <c r="F2483" i="19"/>
  <c r="F1655" i="19"/>
  <c r="F1884" i="19"/>
  <c r="F1977" i="19"/>
  <c r="F2064" i="19"/>
  <c r="F2164" i="19"/>
  <c r="F2280" i="19"/>
  <c r="F2413" i="19"/>
  <c r="F2524" i="19"/>
  <c r="F1853" i="19"/>
  <c r="F2026" i="19"/>
  <c r="K2026" i="19" s="1"/>
  <c r="F2153" i="19"/>
  <c r="F2234" i="19"/>
  <c r="K2234" i="19" s="1"/>
  <c r="F2353" i="19"/>
  <c r="K2353" i="19" s="1"/>
  <c r="F2424" i="19"/>
  <c r="F834" i="19"/>
  <c r="F1637" i="19"/>
  <c r="F1837" i="19"/>
  <c r="F1911" i="19"/>
  <c r="F1959" i="19"/>
  <c r="F2023" i="19"/>
  <c r="F2078" i="19"/>
  <c r="K2078" i="19" s="1"/>
  <c r="F2139" i="19"/>
  <c r="F2209" i="19"/>
  <c r="F2265" i="19"/>
  <c r="F1599" i="19"/>
  <c r="F1787" i="19"/>
  <c r="F1937" i="19"/>
  <c r="F2004" i="19"/>
  <c r="F2056" i="19"/>
  <c r="F2122" i="19"/>
  <c r="F2182" i="19"/>
  <c r="F2269" i="19"/>
  <c r="K2269" i="19" s="1"/>
  <c r="F2333" i="19"/>
  <c r="F2435" i="19"/>
  <c r="F2498" i="19"/>
  <c r="F2544" i="19"/>
  <c r="F1758" i="19"/>
  <c r="F1865" i="19"/>
  <c r="F1951" i="19"/>
  <c r="F2015" i="19"/>
  <c r="F2091" i="19"/>
  <c r="F2155" i="19"/>
  <c r="F2213" i="19"/>
  <c r="F2289" i="19"/>
  <c r="F1835" i="19"/>
  <c r="F2235" i="19"/>
  <c r="F2422" i="19"/>
  <c r="F2534" i="19"/>
  <c r="F2594" i="19"/>
  <c r="F2665" i="19"/>
  <c r="F2753" i="19"/>
  <c r="F2869" i="19"/>
  <c r="F2902" i="19"/>
  <c r="F2929" i="19"/>
  <c r="F3026" i="19"/>
  <c r="F2017" i="19"/>
  <c r="F2174" i="19"/>
  <c r="F2349" i="19"/>
  <c r="F2502" i="19"/>
  <c r="F2571" i="19"/>
  <c r="F2634" i="19"/>
  <c r="F2677" i="19"/>
  <c r="F2750" i="19"/>
  <c r="F2809" i="19"/>
  <c r="F2847" i="19"/>
  <c r="F2947" i="19"/>
  <c r="F2992" i="19"/>
  <c r="F3052" i="19"/>
  <c r="F1788" i="19"/>
  <c r="F2143" i="19"/>
  <c r="F2354" i="19"/>
  <c r="F2456" i="19"/>
  <c r="F2598" i="19"/>
  <c r="F2681" i="19"/>
  <c r="F2724" i="19"/>
  <c r="F2781" i="19"/>
  <c r="F2851" i="19"/>
  <c r="F1643" i="19"/>
  <c r="K1643" i="19" s="1"/>
  <c r="F1883" i="19"/>
  <c r="F1609" i="19"/>
  <c r="F1501" i="19"/>
  <c r="K1501" i="19" s="1"/>
  <c r="F1948" i="19"/>
  <c r="F2106" i="19"/>
  <c r="F2264" i="19"/>
  <c r="F2397" i="19"/>
  <c r="F2490" i="19"/>
  <c r="F1662" i="19"/>
  <c r="K1662" i="19" s="1"/>
  <c r="F1895" i="19"/>
  <c r="F1987" i="19"/>
  <c r="F2086" i="19"/>
  <c r="F2170" i="19"/>
  <c r="F2283" i="19"/>
  <c r="F2417" i="19"/>
  <c r="F2535" i="19"/>
  <c r="F1949" i="19"/>
  <c r="F2029" i="19"/>
  <c r="F2156" i="19"/>
  <c r="F2245" i="19"/>
  <c r="F2356" i="19"/>
  <c r="F2444" i="19"/>
  <c r="F905" i="19"/>
  <c r="F1677" i="19"/>
  <c r="F1841" i="19"/>
  <c r="K1841" i="19" s="1"/>
  <c r="F1914" i="19"/>
  <c r="F1962" i="19"/>
  <c r="K1962" i="19" s="1"/>
  <c r="F2036" i="19"/>
  <c r="F2081" i="19"/>
  <c r="F2142" i="19"/>
  <c r="F2215" i="19"/>
  <c r="F2272" i="19"/>
  <c r="K2272" i="19" s="1"/>
  <c r="F1651" i="19"/>
  <c r="F1796" i="19"/>
  <c r="K1796" i="19" s="1"/>
  <c r="F1950" i="19"/>
  <c r="F2014" i="19"/>
  <c r="F2065" i="19"/>
  <c r="F2128" i="19"/>
  <c r="K2128" i="19" s="1"/>
  <c r="F2201" i="19"/>
  <c r="K2201" i="19" s="1"/>
  <c r="F2281" i="19"/>
  <c r="K2281" i="19" s="1"/>
  <c r="F2345" i="19"/>
  <c r="K2345" i="19" s="1"/>
  <c r="F2445" i="19"/>
  <c r="F2504" i="19"/>
  <c r="K2504" i="19" s="1"/>
  <c r="F2548" i="19"/>
  <c r="F1765" i="19"/>
  <c r="F1875" i="19"/>
  <c r="F1954" i="19"/>
  <c r="F2018" i="19"/>
  <c r="F2094" i="19"/>
  <c r="F2158" i="19"/>
  <c r="F2219" i="19"/>
  <c r="F2293" i="19"/>
  <c r="F1846" i="19"/>
  <c r="F2249" i="19"/>
  <c r="F2438" i="19"/>
  <c r="F2539" i="19"/>
  <c r="F2607" i="19"/>
  <c r="F2680" i="19"/>
  <c r="F2771" i="19"/>
  <c r="F2872" i="19"/>
  <c r="F2905" i="19"/>
  <c r="F2941" i="19"/>
  <c r="F1691" i="19"/>
  <c r="F2034" i="19"/>
  <c r="F2292" i="19"/>
  <c r="F2362" i="19"/>
  <c r="F2512" i="19"/>
  <c r="F2578" i="19"/>
  <c r="F2643" i="19"/>
  <c r="F2696" i="19"/>
  <c r="F2756" i="19"/>
  <c r="F2812" i="19"/>
  <c r="F2857" i="19"/>
  <c r="F2950" i="19"/>
  <c r="F2996" i="19"/>
  <c r="F3063" i="19"/>
  <c r="F1830" i="19"/>
  <c r="F2185" i="19"/>
  <c r="F2384" i="19"/>
  <c r="F2466" i="19"/>
  <c r="F2608" i="19"/>
  <c r="K2608" i="19" s="1"/>
  <c r="F2684" i="19"/>
  <c r="F2730" i="19"/>
  <c r="F2784" i="19"/>
  <c r="F2854" i="19"/>
  <c r="F1729" i="19"/>
  <c r="F1892" i="19"/>
  <c r="K1892" i="19" s="1"/>
  <c r="F1621" i="19"/>
  <c r="K1621" i="19" s="1"/>
  <c r="F1667" i="19"/>
  <c r="K1667" i="19" s="1"/>
  <c r="F1958" i="19"/>
  <c r="F2132" i="19"/>
  <c r="F2297" i="19"/>
  <c r="F2400" i="19"/>
  <c r="F2506" i="19"/>
  <c r="F1751" i="19"/>
  <c r="K1751" i="19" s="1"/>
  <c r="F1913" i="19"/>
  <c r="F1993" i="19"/>
  <c r="F2095" i="19"/>
  <c r="F2184" i="19"/>
  <c r="F2290" i="19"/>
  <c r="F2454" i="19"/>
  <c r="F1176" i="19"/>
  <c r="F1952" i="19"/>
  <c r="F2039" i="19"/>
  <c r="F2162" i="19"/>
  <c r="K2162" i="19" s="1"/>
  <c r="F2287" i="19"/>
  <c r="K2287" i="19" s="1"/>
  <c r="F2377" i="19"/>
  <c r="F2448" i="19"/>
  <c r="F1115" i="19"/>
  <c r="F1701" i="19"/>
  <c r="F1845" i="19"/>
  <c r="F1923" i="19"/>
  <c r="K1923" i="19" s="1"/>
  <c r="F1975" i="19"/>
  <c r="F2046" i="19"/>
  <c r="F2087" i="19"/>
  <c r="F2151" i="19"/>
  <c r="F2220" i="19"/>
  <c r="F2275" i="19"/>
  <c r="F1690" i="19"/>
  <c r="F1819" i="19"/>
  <c r="F1956" i="19"/>
  <c r="K1956" i="19" s="1"/>
  <c r="F2020" i="19"/>
  <c r="F2069" i="19"/>
  <c r="F2145" i="19"/>
  <c r="K2145" i="19" s="1"/>
  <c r="F2207" i="19"/>
  <c r="F2284" i="19"/>
  <c r="K2284" i="19" s="1"/>
  <c r="F2348" i="19"/>
  <c r="F2449" i="19"/>
  <c r="F2508" i="19"/>
  <c r="F2555" i="19"/>
  <c r="F1772" i="19"/>
  <c r="F1880" i="19"/>
  <c r="F1967" i="19"/>
  <c r="F2028" i="19"/>
  <c r="F2103" i="19"/>
  <c r="F2169" i="19"/>
  <c r="F2230" i="19"/>
  <c r="F2321" i="19"/>
  <c r="F1860" i="19"/>
  <c r="F2276" i="19"/>
  <c r="F2455" i="19"/>
  <c r="K2455" i="19" s="1"/>
  <c r="F2558" i="19"/>
  <c r="F2617" i="19"/>
  <c r="F2683" i="19"/>
  <c r="F2777" i="19"/>
  <c r="F2875" i="19"/>
  <c r="F2908" i="19"/>
  <c r="F2971" i="19"/>
  <c r="F1768" i="19"/>
  <c r="F2040" i="19"/>
  <c r="F2307" i="19"/>
  <c r="F2366" i="19"/>
  <c r="F2516" i="19"/>
  <c r="F2588" i="19"/>
  <c r="F2650" i="19"/>
  <c r="F2705" i="19"/>
  <c r="F2759" i="19"/>
  <c r="F2815" i="19"/>
  <c r="F2866" i="19"/>
  <c r="F2953" i="19"/>
  <c r="F3006" i="19"/>
  <c r="F3069" i="19"/>
  <c r="F1867" i="19"/>
  <c r="F2191" i="19"/>
  <c r="F2388" i="19"/>
  <c r="F2489" i="19"/>
  <c r="F2611" i="19"/>
  <c r="F2687" i="19"/>
  <c r="F2739" i="19"/>
  <c r="F2797" i="19"/>
  <c r="F2860" i="19"/>
  <c r="F1771" i="19"/>
  <c r="F1919" i="19"/>
  <c r="F1625" i="19"/>
  <c r="F1754" i="19"/>
  <c r="K1754" i="19" s="1"/>
  <c r="F1990" i="19"/>
  <c r="F2138" i="19"/>
  <c r="F2306" i="19"/>
  <c r="F2430" i="19"/>
  <c r="F2531" i="19"/>
  <c r="F1766" i="19"/>
  <c r="K1766" i="19" s="1"/>
  <c r="F1926" i="19"/>
  <c r="K1926" i="19" s="1"/>
  <c r="F2003" i="19"/>
  <c r="F2109" i="19"/>
  <c r="F2203" i="19"/>
  <c r="F2294" i="19"/>
  <c r="F2467" i="19"/>
  <c r="F1407" i="19"/>
  <c r="F1965" i="19"/>
  <c r="F2089" i="19"/>
  <c r="F2176" i="19"/>
  <c r="F2298" i="19"/>
  <c r="F2380" i="19"/>
  <c r="K2380" i="19" s="1"/>
  <c r="F2451" i="19"/>
  <c r="F1252" i="19"/>
  <c r="K1252" i="19" s="1"/>
  <c r="F1752" i="19"/>
  <c r="F1850" i="19"/>
  <c r="K1850" i="19" s="1"/>
  <c r="F1931" i="19"/>
  <c r="F1978" i="19"/>
  <c r="F2049" i="19"/>
  <c r="F2101" i="19"/>
  <c r="F2168" i="19"/>
  <c r="F2226" i="19"/>
  <c r="F2278" i="19"/>
  <c r="K2278" i="19" s="1"/>
  <c r="F1749" i="19"/>
  <c r="K1749" i="19" s="1"/>
  <c r="F1834" i="19"/>
  <c r="K1834" i="19" s="1"/>
  <c r="F1966" i="19"/>
  <c r="F2027" i="19"/>
  <c r="K2027" i="19" s="1"/>
  <c r="F2084" i="19"/>
  <c r="K2084" i="19" s="1"/>
  <c r="F2148" i="19"/>
  <c r="K2148" i="19" s="1"/>
  <c r="F2212" i="19"/>
  <c r="F2288" i="19"/>
  <c r="F2418" i="19"/>
  <c r="F2452" i="19"/>
  <c r="F2511" i="19"/>
  <c r="F1142" i="19"/>
  <c r="K1142" i="19" s="1"/>
  <c r="F1777" i="19"/>
  <c r="K1777" i="19" s="1"/>
  <c r="F1886" i="19"/>
  <c r="F1970" i="19"/>
  <c r="F2044" i="19"/>
  <c r="F2117" i="19"/>
  <c r="F2175" i="19"/>
  <c r="F2241" i="19"/>
  <c r="F2327" i="19"/>
  <c r="F1963" i="19"/>
  <c r="K1963" i="19" s="1"/>
  <c r="F2285" i="19"/>
  <c r="F2459" i="19"/>
  <c r="F2561" i="19"/>
  <c r="F2624" i="19"/>
  <c r="F2686" i="19"/>
  <c r="F2794" i="19"/>
  <c r="F2878" i="19"/>
  <c r="F2911" i="19"/>
  <c r="F2976" i="19"/>
  <c r="F1872" i="19"/>
  <c r="K1872" i="19" s="1"/>
  <c r="F2057" i="19"/>
  <c r="F2311" i="19"/>
  <c r="F2374" i="19"/>
  <c r="F2521" i="19"/>
  <c r="F2601" i="19"/>
  <c r="F2653" i="19"/>
  <c r="F2708" i="19"/>
  <c r="F2766" i="19"/>
  <c r="F2825" i="19"/>
  <c r="F2920" i="19"/>
  <c r="F2956" i="19"/>
  <c r="F3009" i="19"/>
  <c r="F3072" i="19"/>
  <c r="F1947" i="19"/>
  <c r="F2196" i="19"/>
  <c r="K2196" i="19" s="1"/>
  <c r="F2392" i="19"/>
  <c r="K2392" i="19" s="1"/>
  <c r="F2493" i="19"/>
  <c r="F2618" i="19"/>
  <c r="F2690" i="19"/>
  <c r="F2747" i="19"/>
  <c r="F2806" i="19"/>
  <c r="F1831" i="19"/>
  <c r="F1928" i="19"/>
  <c r="F1676" i="19"/>
  <c r="K1676" i="19" s="1"/>
  <c r="F1769" i="19"/>
  <c r="F2012" i="19"/>
  <c r="F2172" i="19"/>
  <c r="F2309" i="19"/>
  <c r="F2447" i="19"/>
  <c r="F2538" i="19"/>
  <c r="F1778" i="19"/>
  <c r="F1930" i="19"/>
  <c r="F2035" i="19"/>
  <c r="F2115" i="19"/>
  <c r="F2214" i="19"/>
  <c r="F2312" i="19"/>
  <c r="F2474" i="19"/>
  <c r="F1774" i="19"/>
  <c r="F1968" i="19"/>
  <c r="F2092" i="19"/>
  <c r="K2092" i="19" s="1"/>
  <c r="F2181" i="19"/>
  <c r="F2301" i="19"/>
  <c r="K2301" i="19" s="1"/>
  <c r="F2401" i="19"/>
  <c r="F2461" i="19"/>
  <c r="K2461" i="19" s="1"/>
  <c r="F1585" i="19"/>
  <c r="K1585" i="19" s="1"/>
  <c r="F1760" i="19"/>
  <c r="K1760" i="19" s="1"/>
  <c r="F1863" i="19"/>
  <c r="F1934" i="19"/>
  <c r="F1991" i="19"/>
  <c r="F2059" i="19"/>
  <c r="F2107" i="19"/>
  <c r="F2173" i="19"/>
  <c r="F2240" i="19"/>
  <c r="F937" i="19"/>
  <c r="F1757" i="19"/>
  <c r="F1874" i="19"/>
  <c r="F1972" i="19"/>
  <c r="F2030" i="19"/>
  <c r="F2090" i="19"/>
  <c r="K2090" i="19" s="1"/>
  <c r="F2154" i="19"/>
  <c r="F2218" i="19"/>
  <c r="F2299" i="19"/>
  <c r="F2421" i="19"/>
  <c r="F2462" i="19"/>
  <c r="F2525" i="19"/>
  <c r="F1196" i="19"/>
  <c r="K1196" i="19" s="1"/>
  <c r="F1785" i="19"/>
  <c r="F1894" i="19"/>
  <c r="F1983" i="19"/>
  <c r="F2063" i="19"/>
  <c r="F2123" i="19"/>
  <c r="F2180" i="19"/>
  <c r="F2258" i="19"/>
  <c r="F2331" i="19"/>
  <c r="F1530" i="19"/>
  <c r="K1530" i="19" s="1"/>
  <c r="F1054" i="19"/>
  <c r="K1054" i="19" s="1"/>
  <c r="F1718" i="19"/>
  <c r="K1718" i="19" s="1"/>
  <c r="F1806" i="19"/>
  <c r="F2022" i="19"/>
  <c r="F2205" i="19"/>
  <c r="F2355" i="19"/>
  <c r="F2457" i="19"/>
  <c r="F2542" i="19"/>
  <c r="F1862" i="19"/>
  <c r="K1862" i="19" s="1"/>
  <c r="F1933" i="19"/>
  <c r="F2045" i="19"/>
  <c r="F2118" i="19"/>
  <c r="F2225" i="19"/>
  <c r="F2328" i="19"/>
  <c r="F2487" i="19"/>
  <c r="F1790" i="19"/>
  <c r="K1790" i="19" s="1"/>
  <c r="F1981" i="19"/>
  <c r="K1981" i="19" s="1"/>
  <c r="F2098" i="19"/>
  <c r="K2098" i="19" s="1"/>
  <c r="F2217" i="19"/>
  <c r="F2319" i="19"/>
  <c r="F2404" i="19"/>
  <c r="F2465" i="19"/>
  <c r="F1591" i="19"/>
  <c r="K1591" i="19" s="1"/>
  <c r="F1763" i="19"/>
  <c r="F1870" i="19"/>
  <c r="K1870" i="19" s="1"/>
  <c r="F1940" i="19"/>
  <c r="K1940" i="19" s="1"/>
  <c r="F1994" i="19"/>
  <c r="K1994" i="19" s="1"/>
  <c r="F2062" i="19"/>
  <c r="F2110" i="19"/>
  <c r="F2179" i="19"/>
  <c r="F2248" i="19"/>
  <c r="K2248" i="19" s="1"/>
  <c r="F1094" i="19"/>
  <c r="K1094" i="19" s="1"/>
  <c r="F1767" i="19"/>
  <c r="F1888" i="19"/>
  <c r="K1888" i="19" s="1"/>
  <c r="F1982" i="19"/>
  <c r="F2033" i="19"/>
  <c r="K2033" i="19" s="1"/>
  <c r="F2096" i="19"/>
  <c r="F2160" i="19"/>
  <c r="F2232" i="19"/>
  <c r="F2313" i="19"/>
  <c r="F2425" i="19"/>
  <c r="F2472" i="19"/>
  <c r="K2472" i="19" s="1"/>
  <c r="F2529" i="19"/>
  <c r="F1279" i="19"/>
  <c r="F1792" i="19"/>
  <c r="F1897" i="19"/>
  <c r="F1986" i="19"/>
  <c r="F2070" i="19"/>
  <c r="K2070" i="19" s="1"/>
  <c r="F2126" i="19"/>
  <c r="F2186" i="19"/>
  <c r="F2261" i="19"/>
  <c r="F2337" i="19"/>
  <c r="F2108" i="19"/>
  <c r="F2387" i="19"/>
  <c r="F2488" i="19"/>
  <c r="K2488" i="19" s="1"/>
  <c r="F2574" i="19"/>
  <c r="F2637" i="19"/>
  <c r="F2717" i="19"/>
  <c r="F2818" i="19"/>
  <c r="F2887" i="19"/>
  <c r="F2917" i="19"/>
  <c r="F2985" i="19"/>
  <c r="F1941" i="19"/>
  <c r="F2114" i="19"/>
  <c r="F2329" i="19"/>
  <c r="F2429" i="19"/>
  <c r="F2550" i="19"/>
  <c r="F2614" i="19"/>
  <c r="F2668" i="19"/>
  <c r="F2727" i="19"/>
  <c r="F2789" i="19"/>
  <c r="F2831" i="19"/>
  <c r="F2935" i="19"/>
  <c r="F2965" i="19"/>
  <c r="F3023" i="19"/>
  <c r="F1679" i="19"/>
  <c r="K1679" i="19" s="1"/>
  <c r="F2011" i="19"/>
  <c r="F2255" i="19"/>
  <c r="F2405" i="19"/>
  <c r="F2575" i="19"/>
  <c r="K2575" i="19" s="1"/>
  <c r="F2647" i="19"/>
  <c r="F2699" i="19"/>
  <c r="F2772" i="19"/>
  <c r="K2772" i="19" s="1"/>
  <c r="F2822" i="19"/>
  <c r="F2882" i="19"/>
  <c r="F1672" i="19"/>
  <c r="F1395" i="19"/>
  <c r="F1721" i="19"/>
  <c r="K1721" i="19" s="1"/>
  <c r="F1844" i="19"/>
  <c r="F2048" i="19"/>
  <c r="F2211" i="19"/>
  <c r="F2367" i="19"/>
  <c r="F2477" i="19"/>
  <c r="F2546" i="19"/>
  <c r="F1866" i="19"/>
  <c r="F1936" i="19"/>
  <c r="F2058" i="19"/>
  <c r="F2150" i="19"/>
  <c r="F2231" i="19"/>
  <c r="K2231" i="19" s="1"/>
  <c r="F2332" i="19"/>
  <c r="F2494" i="19"/>
  <c r="F1807" i="19"/>
  <c r="F2013" i="19"/>
  <c r="K2013" i="19" s="1"/>
  <c r="F2104" i="19"/>
  <c r="F2223" i="19"/>
  <c r="K2223" i="19" s="1"/>
  <c r="F2335" i="19"/>
  <c r="K2335" i="19" s="1"/>
  <c r="F2407" i="19"/>
  <c r="F2478" i="19"/>
  <c r="F1626" i="19"/>
  <c r="F1770" i="19"/>
  <c r="K1770" i="19" s="1"/>
  <c r="F1903" i="19"/>
  <c r="K1903" i="19" s="1"/>
  <c r="F1943" i="19"/>
  <c r="K1943" i="19" s="1"/>
  <c r="F2007" i="19"/>
  <c r="K2007" i="19" s="1"/>
  <c r="F2072" i="19"/>
  <c r="K2072" i="19" s="1"/>
  <c r="F2119" i="19"/>
  <c r="F2190" i="19"/>
  <c r="K2190" i="19" s="1"/>
  <c r="F2251" i="19"/>
  <c r="F1498" i="19"/>
  <c r="F1775" i="19"/>
  <c r="F1896" i="19"/>
  <c r="F1988" i="19"/>
  <c r="K1988" i="19" s="1"/>
  <c r="F2043" i="19"/>
  <c r="K2043" i="19" s="1"/>
  <c r="F2113" i="19"/>
  <c r="K2113" i="19" s="1"/>
  <c r="F2165" i="19"/>
  <c r="F2237" i="19"/>
  <c r="F2316" i="19"/>
  <c r="K2316" i="19" s="1"/>
  <c r="F2428" i="19"/>
  <c r="F2475" i="19"/>
  <c r="F2536" i="19"/>
  <c r="F1349" i="19"/>
  <c r="K1349" i="19" s="1"/>
  <c r="F1797" i="19"/>
  <c r="F1901" i="19"/>
  <c r="F1999" i="19"/>
  <c r="F1732" i="19"/>
  <c r="K1732" i="19" s="1"/>
  <c r="F2557" i="19"/>
  <c r="F1823" i="19"/>
  <c r="K1823" i="19" s="1"/>
  <c r="F1803" i="19"/>
  <c r="K1803" i="19" s="1"/>
  <c r="F1527" i="19"/>
  <c r="K1527" i="19" s="1"/>
  <c r="F2323" i="19"/>
  <c r="K2323" i="19" s="1"/>
  <c r="F2079" i="19"/>
  <c r="F1781" i="19"/>
  <c r="K1781" i="19" s="1"/>
  <c r="F2469" i="19"/>
  <c r="F2646" i="19"/>
  <c r="F2896" i="19"/>
  <c r="F1904" i="19"/>
  <c r="F2343" i="19"/>
  <c r="F2621" i="19"/>
  <c r="F2769" i="19"/>
  <c r="F2944" i="19"/>
  <c r="F1686" i="19"/>
  <c r="K1686" i="19" s="1"/>
  <c r="F2396" i="19"/>
  <c r="F2662" i="19"/>
  <c r="F2835" i="19"/>
  <c r="F2897" i="19"/>
  <c r="F3016" i="19"/>
  <c r="F1764" i="19"/>
  <c r="F2088" i="19"/>
  <c r="K2088" i="19" s="1"/>
  <c r="F2330" i="19"/>
  <c r="F2485" i="19"/>
  <c r="K2485" i="19" s="1"/>
  <c r="F2582" i="19"/>
  <c r="F2641" i="19"/>
  <c r="F2745" i="19"/>
  <c r="F2829" i="19"/>
  <c r="F2900" i="19"/>
  <c r="F2927" i="19"/>
  <c r="F1564" i="19"/>
  <c r="F2221" i="19"/>
  <c r="K2221" i="19" s="1"/>
  <c r="F2476" i="19"/>
  <c r="K2476" i="19" s="1"/>
  <c r="F2566" i="19"/>
  <c r="F2629" i="19"/>
  <c r="F2666" i="19"/>
  <c r="K2666" i="19" s="1"/>
  <c r="F2709" i="19"/>
  <c r="K2709" i="19" s="1"/>
  <c r="F2767" i="19"/>
  <c r="K2767" i="19" s="1"/>
  <c r="F2842" i="19"/>
  <c r="F2954" i="19"/>
  <c r="F3010" i="19"/>
  <c r="F1893" i="19"/>
  <c r="K1893" i="19" s="1"/>
  <c r="F2177" i="19"/>
  <c r="F2346" i="19"/>
  <c r="K2346" i="19" s="1"/>
  <c r="F2426" i="19"/>
  <c r="F2556" i="19"/>
  <c r="F2619" i="19"/>
  <c r="F2713" i="19"/>
  <c r="F2761" i="19"/>
  <c r="F2817" i="19"/>
  <c r="F2855" i="19"/>
  <c r="F2898" i="19"/>
  <c r="F2981" i="19"/>
  <c r="F3044" i="19"/>
  <c r="F1622" i="19"/>
  <c r="F2125" i="19"/>
  <c r="K2125" i="19" s="1"/>
  <c r="F2310" i="19"/>
  <c r="F2412" i="19"/>
  <c r="F2553" i="19"/>
  <c r="F2620" i="19"/>
  <c r="F2695" i="19"/>
  <c r="F2732" i="19"/>
  <c r="F2774" i="19"/>
  <c r="F2824" i="19"/>
  <c r="F2890" i="19"/>
  <c r="F2995" i="19"/>
  <c r="F2590" i="19"/>
  <c r="F2934" i="19"/>
  <c r="F3071" i="19"/>
  <c r="F3161" i="19"/>
  <c r="F3246" i="19"/>
  <c r="F3332" i="19"/>
  <c r="F3392" i="19"/>
  <c r="F3459" i="19"/>
  <c r="F3504" i="19"/>
  <c r="F3586" i="19"/>
  <c r="F3653" i="19"/>
  <c r="F3713" i="19"/>
  <c r="F2543" i="19"/>
  <c r="F3082" i="19"/>
  <c r="F3119" i="19"/>
  <c r="F3234" i="19"/>
  <c r="F3302" i="19"/>
  <c r="F3372" i="19"/>
  <c r="F1514" i="19"/>
  <c r="K1514" i="19" s="1"/>
  <c r="F1876" i="19"/>
  <c r="K1876" i="19" s="1"/>
  <c r="F2016" i="19"/>
  <c r="F1906" i="19"/>
  <c r="F1784" i="19"/>
  <c r="F2432" i="19"/>
  <c r="F2085" i="19"/>
  <c r="F1814" i="19"/>
  <c r="F2492" i="19"/>
  <c r="F2714" i="19"/>
  <c r="F2899" i="19"/>
  <c r="F1953" i="19"/>
  <c r="F2409" i="19"/>
  <c r="F2631" i="19"/>
  <c r="F2792" i="19"/>
  <c r="F2962" i="19"/>
  <c r="F1728" i="19"/>
  <c r="K1728" i="19" s="1"/>
  <c r="F2414" i="19"/>
  <c r="F2693" i="19"/>
  <c r="F2838" i="19"/>
  <c r="F2909" i="19"/>
  <c r="K2909" i="19" s="1"/>
  <c r="F3027" i="19"/>
  <c r="F1843" i="19"/>
  <c r="K1843" i="19" s="1"/>
  <c r="F2105" i="19"/>
  <c r="F2340" i="19"/>
  <c r="F2522" i="19"/>
  <c r="F2589" i="19"/>
  <c r="F2644" i="19"/>
  <c r="K2644" i="19" s="1"/>
  <c r="F2751" i="19"/>
  <c r="F2832" i="19"/>
  <c r="F2903" i="19"/>
  <c r="F2930" i="19"/>
  <c r="F1938" i="19"/>
  <c r="K1938" i="19" s="1"/>
  <c r="F2227" i="19"/>
  <c r="K2227" i="19" s="1"/>
  <c r="F2481" i="19"/>
  <c r="F2576" i="19"/>
  <c r="K2576" i="19" s="1"/>
  <c r="F2635" i="19"/>
  <c r="F2669" i="19"/>
  <c r="F2725" i="19"/>
  <c r="F2770" i="19"/>
  <c r="F2858" i="19"/>
  <c r="F2957" i="19"/>
  <c r="F3017" i="19"/>
  <c r="F1920" i="19"/>
  <c r="K1920" i="19" s="1"/>
  <c r="F2238" i="19"/>
  <c r="F2351" i="19"/>
  <c r="F2453" i="19"/>
  <c r="K2453" i="19" s="1"/>
  <c r="F2563" i="19"/>
  <c r="F2626" i="19"/>
  <c r="F2716" i="19"/>
  <c r="F2776" i="19"/>
  <c r="F2820" i="19"/>
  <c r="F2874" i="19"/>
  <c r="F2901" i="19"/>
  <c r="F2994" i="19"/>
  <c r="F3056" i="19"/>
  <c r="F1889" i="19"/>
  <c r="F2146" i="19"/>
  <c r="K2146" i="19" s="1"/>
  <c r="F2314" i="19"/>
  <c r="F2442" i="19"/>
  <c r="K2442" i="19" s="1"/>
  <c r="F2564" i="19"/>
  <c r="F2630" i="19"/>
  <c r="F2698" i="19"/>
  <c r="F2735" i="19"/>
  <c r="F2780" i="19"/>
  <c r="F2837" i="19"/>
  <c r="F2893" i="19"/>
  <c r="F3002" i="19"/>
  <c r="F2655" i="19"/>
  <c r="F2970" i="19"/>
  <c r="F3081" i="19"/>
  <c r="F3164" i="19"/>
  <c r="F3249" i="19"/>
  <c r="F3356" i="19"/>
  <c r="F3398" i="19"/>
  <c r="F3468" i="19"/>
  <c r="F3528" i="19"/>
  <c r="F3595" i="19"/>
  <c r="F3659" i="19"/>
  <c r="F3722" i="19"/>
  <c r="F2633" i="19"/>
  <c r="F3092" i="19"/>
  <c r="F3125" i="19"/>
  <c r="F3237" i="19"/>
  <c r="F3305" i="19"/>
  <c r="F3381" i="19"/>
  <c r="F1736" i="19"/>
  <c r="K1736" i="19" s="1"/>
  <c r="F1971" i="19"/>
  <c r="K1971" i="19" s="1"/>
  <c r="F2121" i="19"/>
  <c r="F1946" i="19"/>
  <c r="F1900" i="19"/>
  <c r="F2495" i="19"/>
  <c r="F2135" i="19"/>
  <c r="F1992" i="19"/>
  <c r="K1992" i="19" s="1"/>
  <c r="F2530" i="19"/>
  <c r="F2723" i="19"/>
  <c r="F2914" i="19"/>
  <c r="F2005" i="19"/>
  <c r="K2005" i="19" s="1"/>
  <c r="F2450" i="19"/>
  <c r="F2656" i="19"/>
  <c r="F2799" i="19"/>
  <c r="F2974" i="19"/>
  <c r="F1976" i="19"/>
  <c r="F2439" i="19"/>
  <c r="F2702" i="19"/>
  <c r="F2863" i="19"/>
  <c r="F2959" i="19"/>
  <c r="F3030" i="19"/>
  <c r="F1912" i="19"/>
  <c r="K1912" i="19" s="1"/>
  <c r="F2166" i="19"/>
  <c r="F2350" i="19"/>
  <c r="K2350" i="19" s="1"/>
  <c r="F2541" i="19"/>
  <c r="F2595" i="19"/>
  <c r="K2595" i="19" s="1"/>
  <c r="F2672" i="19"/>
  <c r="F2754" i="19"/>
  <c r="F2845" i="19"/>
  <c r="F2906" i="19"/>
  <c r="K2906" i="19" s="1"/>
  <c r="F2933" i="19"/>
  <c r="F1960" i="19"/>
  <c r="K1960" i="19" s="1"/>
  <c r="F2336" i="19"/>
  <c r="F2499" i="19"/>
  <c r="K2499" i="19" s="1"/>
  <c r="F2579" i="19"/>
  <c r="K2579" i="19" s="1"/>
  <c r="F2648" i="19"/>
  <c r="F2675" i="19"/>
  <c r="F2728" i="19"/>
  <c r="F2773" i="19"/>
  <c r="F2861" i="19"/>
  <c r="K2861" i="19" s="1"/>
  <c r="F2963" i="19"/>
  <c r="K2963" i="19" s="1"/>
  <c r="F1434" i="19"/>
  <c r="K1434" i="19" s="1"/>
  <c r="F1973" i="19"/>
  <c r="F2252" i="19"/>
  <c r="F2360" i="19"/>
  <c r="F2463" i="19"/>
  <c r="K2463" i="19" s="1"/>
  <c r="F2573" i="19"/>
  <c r="F2639" i="19"/>
  <c r="F2719" i="19"/>
  <c r="F2779" i="19"/>
  <c r="F2823" i="19"/>
  <c r="F2877" i="19"/>
  <c r="F2907" i="19"/>
  <c r="F2998" i="19"/>
  <c r="F3059" i="19"/>
  <c r="F1935" i="19"/>
  <c r="K1935" i="19" s="1"/>
  <c r="F2152" i="19"/>
  <c r="K2152" i="19" s="1"/>
  <c r="F2324" i="19"/>
  <c r="F2473" i="19"/>
  <c r="F2577" i="19"/>
  <c r="F2658" i="19"/>
  <c r="F2701" i="19"/>
  <c r="F2738" i="19"/>
  <c r="F2783" i="19"/>
  <c r="F2840" i="19"/>
  <c r="F2952" i="19"/>
  <c r="F3005" i="19"/>
  <c r="F2679" i="19"/>
  <c r="F2997" i="19"/>
  <c r="K2997" i="19" s="1"/>
  <c r="F3084" i="19"/>
  <c r="F3167" i="19"/>
  <c r="F3261" i="19"/>
  <c r="F3365" i="19"/>
  <c r="F3401" i="19"/>
  <c r="F3477" i="19"/>
  <c r="F3556" i="19"/>
  <c r="F3598" i="19"/>
  <c r="F3669" i="19"/>
  <c r="F1944" i="19"/>
  <c r="F2704" i="19"/>
  <c r="F3095" i="19"/>
  <c r="F3128" i="19"/>
  <c r="F3253" i="19"/>
  <c r="F3311" i="19"/>
  <c r="F3387" i="19"/>
  <c r="F1852" i="19"/>
  <c r="F2061" i="19"/>
  <c r="F2228" i="19"/>
  <c r="K2228" i="19" s="1"/>
  <c r="F2010" i="19"/>
  <c r="K2010" i="19" s="1"/>
  <c r="F1998" i="19"/>
  <c r="F2540" i="19"/>
  <c r="F2149" i="19"/>
  <c r="F2131" i="19"/>
  <c r="K2131" i="19" s="1"/>
  <c r="F2568" i="19"/>
  <c r="F2744" i="19"/>
  <c r="F2923" i="19"/>
  <c r="F2093" i="19"/>
  <c r="K2093" i="19" s="1"/>
  <c r="F2479" i="19"/>
  <c r="K2479" i="19" s="1"/>
  <c r="F2671" i="19"/>
  <c r="F2828" i="19"/>
  <c r="F2989" i="19"/>
  <c r="F2047" i="19"/>
  <c r="F2526" i="19"/>
  <c r="K2526" i="19" s="1"/>
  <c r="F2721" i="19"/>
  <c r="F2873" i="19"/>
  <c r="K2873" i="19" s="1"/>
  <c r="F2968" i="19"/>
  <c r="F3034" i="19"/>
  <c r="F1932" i="19"/>
  <c r="F2202" i="19"/>
  <c r="F2359" i="19"/>
  <c r="F2551" i="19"/>
  <c r="F2605" i="19"/>
  <c r="F2697" i="19"/>
  <c r="K2697" i="19" s="1"/>
  <c r="F2760" i="19"/>
  <c r="F2848" i="19"/>
  <c r="K2848" i="19" s="1"/>
  <c r="F2912" i="19"/>
  <c r="F2939" i="19"/>
  <c r="F1995" i="19"/>
  <c r="F2385" i="19"/>
  <c r="K2385" i="19" s="1"/>
  <c r="F2509" i="19"/>
  <c r="F2586" i="19"/>
  <c r="F2651" i="19"/>
  <c r="K2651" i="19" s="1"/>
  <c r="F2678" i="19"/>
  <c r="F2737" i="19"/>
  <c r="F2790" i="19"/>
  <c r="K2790" i="19" s="1"/>
  <c r="F2864" i="19"/>
  <c r="F2966" i="19"/>
  <c r="F1536" i="19"/>
  <c r="K1536" i="19" s="1"/>
  <c r="F1985" i="19"/>
  <c r="K1985" i="19" s="1"/>
  <c r="F2279" i="19"/>
  <c r="F2067" i="19"/>
  <c r="F2159" i="19"/>
  <c r="F2347" i="19"/>
  <c r="F2075" i="19"/>
  <c r="F2052" i="19"/>
  <c r="F1698" i="19"/>
  <c r="K1698" i="19" s="1"/>
  <c r="F2194" i="19"/>
  <c r="F2224" i="19"/>
  <c r="F2581" i="19"/>
  <c r="F2802" i="19"/>
  <c r="F2926" i="19"/>
  <c r="F2120" i="19"/>
  <c r="F2545" i="19"/>
  <c r="K2545" i="19" s="1"/>
  <c r="F2674" i="19"/>
  <c r="F2841" i="19"/>
  <c r="K2841" i="19" s="1"/>
  <c r="F3012" i="19"/>
  <c r="F2099" i="19"/>
  <c r="F2585" i="19"/>
  <c r="F2763" i="19"/>
  <c r="F2885" i="19"/>
  <c r="F2977" i="19"/>
  <c r="F3055" i="19"/>
  <c r="F1989" i="19"/>
  <c r="F2266" i="19"/>
  <c r="K2266" i="19" s="1"/>
  <c r="F2363" i="19"/>
  <c r="F2559" i="19"/>
  <c r="K2559" i="19" s="1"/>
  <c r="F2615" i="19"/>
  <c r="F2712" i="19"/>
  <c r="F2787" i="19"/>
  <c r="F2867" i="19"/>
  <c r="F2915" i="19"/>
  <c r="F2942" i="19"/>
  <c r="K2942" i="19" s="1"/>
  <c r="F2024" i="19"/>
  <c r="K2024" i="19" s="1"/>
  <c r="F2393" i="19"/>
  <c r="K2393" i="19" s="1"/>
  <c r="F2514" i="19"/>
  <c r="K2514" i="19" s="1"/>
  <c r="F2599" i="19"/>
  <c r="K2599" i="19" s="1"/>
  <c r="F2654" i="19"/>
  <c r="F2688" i="19"/>
  <c r="K2688" i="19" s="1"/>
  <c r="F2740" i="19"/>
  <c r="K2740" i="19" s="1"/>
  <c r="F2795" i="19"/>
  <c r="F2889" i="19"/>
  <c r="F2969" i="19"/>
  <c r="F1745" i="19"/>
  <c r="F2037" i="19"/>
  <c r="K2037" i="19" s="1"/>
  <c r="F2295" i="19"/>
  <c r="F2372" i="19"/>
  <c r="F2523" i="19"/>
  <c r="K2523" i="19" s="1"/>
  <c r="F2593" i="19"/>
  <c r="F2244" i="19"/>
  <c r="F2236" i="19"/>
  <c r="F2410" i="19"/>
  <c r="K2410" i="19" s="1"/>
  <c r="F2133" i="19"/>
  <c r="K2133" i="19" s="1"/>
  <c r="F2116" i="19"/>
  <c r="F1847" i="19"/>
  <c r="K1847" i="19" s="1"/>
  <c r="F2208" i="19"/>
  <c r="F2378" i="19"/>
  <c r="K2378" i="19" s="1"/>
  <c r="F2591" i="19"/>
  <c r="F2834" i="19"/>
  <c r="F2982" i="19"/>
  <c r="F2137" i="19"/>
  <c r="F2554" i="19"/>
  <c r="F2711" i="19"/>
  <c r="F2844" i="19"/>
  <c r="F3039" i="19"/>
  <c r="F2246" i="19"/>
  <c r="K2246" i="19" s="1"/>
  <c r="F2592" i="19"/>
  <c r="F2775" i="19"/>
  <c r="F2888" i="19"/>
  <c r="F2980" i="19"/>
  <c r="F3058" i="19"/>
  <c r="F2001" i="19"/>
  <c r="K2001" i="19" s="1"/>
  <c r="F2273" i="19"/>
  <c r="F2371" i="19"/>
  <c r="F2562" i="19"/>
  <c r="K2562" i="19" s="1"/>
  <c r="F2625" i="19"/>
  <c r="K2625" i="19" s="1"/>
  <c r="F2715" i="19"/>
  <c r="F2803" i="19"/>
  <c r="F2870" i="19"/>
  <c r="K2870" i="19" s="1"/>
  <c r="F2918" i="19"/>
  <c r="K2918" i="19" s="1"/>
  <c r="F2945" i="19"/>
  <c r="F2031" i="19"/>
  <c r="F2415" i="19"/>
  <c r="F2518" i="19"/>
  <c r="F2602" i="19"/>
  <c r="F2657" i="19"/>
  <c r="F2700" i="19"/>
  <c r="K2700" i="19" s="1"/>
  <c r="F2748" i="19"/>
  <c r="F2800" i="19"/>
  <c r="F2936" i="19"/>
  <c r="F2978" i="19"/>
  <c r="F1838" i="19"/>
  <c r="K1838" i="19" s="1"/>
  <c r="F2060" i="19"/>
  <c r="K2060" i="19" s="1"/>
  <c r="F2305" i="19"/>
  <c r="F2381" i="19"/>
  <c r="F2528" i="19"/>
  <c r="F2596" i="19"/>
  <c r="K2596" i="19" s="1"/>
  <c r="F2685" i="19"/>
  <c r="F2734" i="19"/>
  <c r="F2793" i="19"/>
  <c r="F2839" i="19"/>
  <c r="F2886" i="19"/>
  <c r="F2925" i="19"/>
  <c r="F3014" i="19"/>
  <c r="F3088" i="19"/>
  <c r="F2021" i="19"/>
  <c r="F2291" i="19"/>
  <c r="K2291" i="19" s="1"/>
  <c r="F2365" i="19"/>
  <c r="K2365" i="19" s="1"/>
  <c r="F2505" i="19"/>
  <c r="K2505" i="19" s="1"/>
  <c r="F2597" i="19"/>
  <c r="F2670" i="19"/>
  <c r="F2720" i="19"/>
  <c r="K2720" i="19" s="1"/>
  <c r="F2755" i="19"/>
  <c r="F2805" i="19"/>
  <c r="F2859" i="19"/>
  <c r="F2964" i="19"/>
  <c r="F2263" i="19"/>
  <c r="K2263" i="19" s="1"/>
  <c r="F2865" i="19"/>
  <c r="F3033" i="19"/>
  <c r="F3146" i="19"/>
  <c r="F3221" i="19"/>
  <c r="F3281" i="19"/>
  <c r="F3377" i="19"/>
  <c r="F3416" i="19"/>
  <c r="F3489" i="19"/>
  <c r="F3574" i="19"/>
  <c r="F3610" i="19"/>
  <c r="F3682" i="19"/>
  <c r="F1761" i="19"/>
  <c r="F3025" i="19"/>
  <c r="F3110" i="19"/>
  <c r="F3204" i="19"/>
  <c r="F3273" i="19"/>
  <c r="F3335" i="19"/>
  <c r="F3405" i="19"/>
  <c r="F2480" i="19"/>
  <c r="F2517" i="19"/>
  <c r="F1631" i="19"/>
  <c r="F2254" i="19"/>
  <c r="F2243" i="19"/>
  <c r="K2243" i="19" s="1"/>
  <c r="F2002" i="19"/>
  <c r="F2270" i="19"/>
  <c r="F2399" i="19"/>
  <c r="F2640" i="19"/>
  <c r="F2884" i="19"/>
  <c r="F3019" i="19"/>
  <c r="F2339" i="19"/>
  <c r="F2604" i="19"/>
  <c r="F2736" i="19"/>
  <c r="F2938" i="19"/>
  <c r="F1209" i="19"/>
  <c r="K1209" i="19" s="1"/>
  <c r="F2282" i="19"/>
  <c r="F2659" i="19"/>
  <c r="F2819" i="19"/>
  <c r="F2894" i="19"/>
  <c r="K2894" i="19" s="1"/>
  <c r="F3003" i="19"/>
  <c r="K3003" i="19" s="1"/>
  <c r="F1463" i="19"/>
  <c r="K1463" i="19" s="1"/>
  <c r="F2082" i="19"/>
  <c r="K2082" i="19" s="1"/>
  <c r="F2308" i="19"/>
  <c r="F2419" i="19"/>
  <c r="F2572" i="19"/>
  <c r="K2572" i="19" s="1"/>
  <c r="F2638" i="19"/>
  <c r="F2742" i="19"/>
  <c r="F2816" i="19"/>
  <c r="K2816" i="19" s="1"/>
  <c r="F2879" i="19"/>
  <c r="F2924" i="19"/>
  <c r="F1549" i="19"/>
  <c r="K1549" i="19" s="1"/>
  <c r="F2111" i="19"/>
  <c r="K2111" i="19" s="1"/>
  <c r="F2446" i="19"/>
  <c r="K2446" i="19" s="1"/>
  <c r="F2547" i="19"/>
  <c r="F2622" i="19"/>
  <c r="F2663" i="19"/>
  <c r="K2663" i="19" s="1"/>
  <c r="F2706" i="19"/>
  <c r="K2706" i="19" s="1"/>
  <c r="F2764" i="19"/>
  <c r="F2826" i="19"/>
  <c r="K2826" i="19" s="1"/>
  <c r="F2951" i="19"/>
  <c r="F3007" i="19"/>
  <c r="F1882" i="19"/>
  <c r="F2157" i="19"/>
  <c r="K2157" i="19" s="1"/>
  <c r="F2326" i="19"/>
  <c r="F2411" i="19"/>
  <c r="F2552" i="19"/>
  <c r="K2552" i="19" s="1"/>
  <c r="F2616" i="19"/>
  <c r="F2694" i="19"/>
  <c r="F2752" i="19"/>
  <c r="F2807" i="19"/>
  <c r="F2852" i="19"/>
  <c r="F2895" i="19"/>
  <c r="F2975" i="19"/>
  <c r="F3035" i="19"/>
  <c r="F3102" i="19"/>
  <c r="F2102" i="19"/>
  <c r="K2102" i="19" s="1"/>
  <c r="F2302" i="19"/>
  <c r="F2408" i="19"/>
  <c r="F2549" i="19"/>
  <c r="K2549" i="19" s="1"/>
  <c r="F2610" i="19"/>
  <c r="F2692" i="19"/>
  <c r="F2729" i="19"/>
  <c r="F2762" i="19"/>
  <c r="K2762" i="19" s="1"/>
  <c r="F2821" i="19"/>
  <c r="F2881" i="19"/>
  <c r="F2988" i="19"/>
  <c r="F2491" i="19"/>
  <c r="F2928" i="19"/>
  <c r="F3064" i="19"/>
  <c r="K3064" i="19" s="1"/>
  <c r="F3158" i="19"/>
  <c r="F3240" i="19"/>
  <c r="F3304" i="19"/>
  <c r="F3386" i="19"/>
  <c r="F3453" i="19"/>
  <c r="F3498" i="19"/>
  <c r="F3583" i="19"/>
  <c r="F3644" i="19"/>
  <c r="F3704" i="19"/>
  <c r="F2433" i="19"/>
  <c r="F3068" i="19"/>
  <c r="F3116" i="19"/>
  <c r="F3222" i="19"/>
  <c r="F3296" i="19"/>
  <c r="F3344" i="19"/>
  <c r="F2370" i="19"/>
  <c r="F2627" i="19"/>
  <c r="F2260" i="19"/>
  <c r="K2260" i="19" s="1"/>
  <c r="F2375" i="19"/>
  <c r="K2375" i="19" s="1"/>
  <c r="F2053" i="19"/>
  <c r="F2948" i="19"/>
  <c r="K2948" i="19" s="1"/>
  <c r="F2537" i="19"/>
  <c r="F2743" i="19"/>
  <c r="F2883" i="19"/>
  <c r="K2883" i="19" s="1"/>
  <c r="F3079" i="19"/>
  <c r="F2296" i="19"/>
  <c r="F2587" i="19"/>
  <c r="K2587" i="19" s="1"/>
  <c r="F2741" i="19"/>
  <c r="F2862" i="19"/>
  <c r="F2830" i="19"/>
  <c r="F3173" i="19"/>
  <c r="F3383" i="19"/>
  <c r="F3571" i="19"/>
  <c r="F2193" i="19"/>
  <c r="K2193" i="19" s="1"/>
  <c r="F3113" i="19"/>
  <c r="F3320" i="19"/>
  <c r="F3426" i="19"/>
  <c r="F3511" i="19"/>
  <c r="F3572" i="19"/>
  <c r="F3647" i="19"/>
  <c r="F3708" i="19"/>
  <c r="F2652" i="19"/>
  <c r="F3054" i="19"/>
  <c r="F3156" i="19"/>
  <c r="F3191" i="19"/>
  <c r="F3241" i="19"/>
  <c r="F3300" i="19"/>
  <c r="F3375" i="19"/>
  <c r="F3451" i="19"/>
  <c r="F3490" i="19"/>
  <c r="F3575" i="19"/>
  <c r="F3614" i="19"/>
  <c r="F3654" i="19"/>
  <c r="F3723" i="19"/>
  <c r="F2827" i="19"/>
  <c r="F3022" i="19"/>
  <c r="F3114" i="19"/>
  <c r="F3202" i="19"/>
  <c r="F3277" i="19"/>
  <c r="F3327" i="19"/>
  <c r="F3388" i="19"/>
  <c r="F3442" i="19"/>
  <c r="F3518" i="19"/>
  <c r="F3560" i="19"/>
  <c r="F3691" i="19"/>
  <c r="F2567" i="19"/>
  <c r="F2979" i="19"/>
  <c r="F3086" i="19"/>
  <c r="F3163" i="19"/>
  <c r="F3199" i="19"/>
  <c r="F3251" i="19"/>
  <c r="F3312" i="19"/>
  <c r="F3394" i="19"/>
  <c r="F3461" i="19"/>
  <c r="F3512" i="19"/>
  <c r="F3585" i="19"/>
  <c r="F3643" i="19"/>
  <c r="F3703" i="19"/>
  <c r="F2468" i="19"/>
  <c r="K2468" i="19" s="1"/>
  <c r="F3008" i="19"/>
  <c r="F3094" i="19"/>
  <c r="F3127" i="19"/>
  <c r="F3196" i="19"/>
  <c r="F3236" i="19"/>
  <c r="F3298" i="19"/>
  <c r="F3337" i="19"/>
  <c r="F3413" i="19"/>
  <c r="F3492" i="19"/>
  <c r="F3534" i="19"/>
  <c r="F3613" i="19"/>
  <c r="F3665" i="19"/>
  <c r="F3719" i="19"/>
  <c r="F3183" i="19"/>
  <c r="F3438" i="19"/>
  <c r="F3600" i="19"/>
  <c r="F3685" i="19"/>
  <c r="F3772" i="19"/>
  <c r="F3836" i="19"/>
  <c r="F3106" i="19"/>
  <c r="F3370" i="19"/>
  <c r="F3692" i="19"/>
  <c r="F2358" i="19"/>
  <c r="F2850" i="19"/>
  <c r="F2628" i="19"/>
  <c r="F2569" i="19"/>
  <c r="K2569" i="19" s="1"/>
  <c r="F2436" i="19"/>
  <c r="K2436" i="19" s="1"/>
  <c r="F2987" i="19"/>
  <c r="F2583" i="19"/>
  <c r="K2583" i="19" s="1"/>
  <c r="F2782" i="19"/>
  <c r="K2782" i="19" s="1"/>
  <c r="F2892" i="19"/>
  <c r="F3085" i="19"/>
  <c r="K3085" i="19" s="1"/>
  <c r="F2342" i="19"/>
  <c r="K2342" i="19" s="1"/>
  <c r="F2603" i="19"/>
  <c r="F2746" i="19"/>
  <c r="K2746" i="19" s="1"/>
  <c r="F2958" i="19"/>
  <c r="K2958" i="19" s="1"/>
  <c r="F2871" i="19"/>
  <c r="F3206" i="19"/>
  <c r="F3407" i="19"/>
  <c r="F3577" i="19"/>
  <c r="F2257" i="19"/>
  <c r="K2257" i="19" s="1"/>
  <c r="F3162" i="19"/>
  <c r="K3162" i="19" s="1"/>
  <c r="F3338" i="19"/>
  <c r="F3432" i="19"/>
  <c r="F3514" i="19"/>
  <c r="F3581" i="19"/>
  <c r="F3660" i="19"/>
  <c r="F3714" i="19"/>
  <c r="K3714" i="19" s="1"/>
  <c r="F2664" i="19"/>
  <c r="F3065" i="19"/>
  <c r="F3159" i="19"/>
  <c r="F3194" i="19"/>
  <c r="F3247" i="19"/>
  <c r="K3247" i="19" s="1"/>
  <c r="F3324" i="19"/>
  <c r="F3378" i="19"/>
  <c r="K3378" i="19" s="1"/>
  <c r="F3454" i="19"/>
  <c r="F3496" i="19"/>
  <c r="F3578" i="19"/>
  <c r="F3617" i="19"/>
  <c r="F3657" i="19"/>
  <c r="F2008" i="19"/>
  <c r="F2868" i="19"/>
  <c r="F3031" i="19"/>
  <c r="F3123" i="19"/>
  <c r="F3207" i="19"/>
  <c r="F3288" i="19"/>
  <c r="F3330" i="19"/>
  <c r="F3397" i="19"/>
  <c r="F3448" i="19"/>
  <c r="F3521" i="19"/>
  <c r="F3588" i="19"/>
  <c r="F3694" i="19"/>
  <c r="F2580" i="19"/>
  <c r="F2990" i="19"/>
  <c r="F3090" i="19"/>
  <c r="F3166" i="19"/>
  <c r="F3205" i="19"/>
  <c r="F3260" i="19"/>
  <c r="F3336" i="19"/>
  <c r="F3403" i="19"/>
  <c r="F3476" i="19"/>
  <c r="F3527" i="19"/>
  <c r="F3597" i="19"/>
  <c r="F3648" i="19"/>
  <c r="F3706" i="19"/>
  <c r="F2623" i="19"/>
  <c r="F3013" i="19"/>
  <c r="F3100" i="19"/>
  <c r="F3133" i="19"/>
  <c r="F3200" i="19"/>
  <c r="F3243" i="19"/>
  <c r="F3307" i="19"/>
  <c r="F3343" i="19"/>
  <c r="F3419" i="19"/>
  <c r="F3501" i="19"/>
  <c r="F3537" i="19"/>
  <c r="F3619" i="19"/>
  <c r="F3689" i="19"/>
  <c r="F2916" i="19"/>
  <c r="F3201" i="19"/>
  <c r="F3447" i="19"/>
  <c r="F3620" i="19"/>
  <c r="F3728" i="19"/>
  <c r="F3800" i="19"/>
  <c r="F3858" i="19"/>
  <c r="F3218" i="19"/>
  <c r="F3429" i="19"/>
  <c r="F3725" i="19"/>
  <c r="F2507" i="19"/>
  <c r="K2507" i="19" s="1"/>
  <c r="F2999" i="19"/>
  <c r="F2778" i="19"/>
  <c r="F2632" i="19"/>
  <c r="F2532" i="19"/>
  <c r="K2532" i="19" s="1"/>
  <c r="F1864" i="19"/>
  <c r="F2609" i="19"/>
  <c r="F2785" i="19"/>
  <c r="K2785" i="19" s="1"/>
  <c r="F2910" i="19"/>
  <c r="K2910" i="19" s="1"/>
  <c r="F3091" i="19"/>
  <c r="F2357" i="19"/>
  <c r="K2357" i="19" s="1"/>
  <c r="F2661" i="19"/>
  <c r="F2758" i="19"/>
  <c r="F2961" i="19"/>
  <c r="F3024" i="19"/>
  <c r="F3224" i="19"/>
  <c r="F3410" i="19"/>
  <c r="F3601" i="19"/>
  <c r="F1791" i="19"/>
  <c r="K1791" i="19" s="1"/>
  <c r="F3171" i="19"/>
  <c r="F3390" i="19"/>
  <c r="F3460" i="19"/>
  <c r="K3460" i="19" s="1"/>
  <c r="F3520" i="19"/>
  <c r="F3587" i="19"/>
  <c r="K3587" i="19" s="1"/>
  <c r="F3663" i="19"/>
  <c r="F3717" i="19"/>
  <c r="F2676" i="19"/>
  <c r="F3076" i="19"/>
  <c r="F3165" i="19"/>
  <c r="F3198" i="19"/>
  <c r="F3250" i="19"/>
  <c r="K3250" i="19" s="1"/>
  <c r="F3333" i="19"/>
  <c r="F3384" i="19"/>
  <c r="F3457" i="19"/>
  <c r="F3524" i="19"/>
  <c r="F3584" i="19"/>
  <c r="K3584" i="19" s="1"/>
  <c r="F3630" i="19"/>
  <c r="F3667" i="19"/>
  <c r="F2210" i="19"/>
  <c r="F2904" i="19"/>
  <c r="F3051" i="19"/>
  <c r="F3126" i="19"/>
  <c r="K3126" i="19" s="1"/>
  <c r="F3219" i="19"/>
  <c r="F3294" i="19"/>
  <c r="F3339" i="19"/>
  <c r="F3412" i="19"/>
  <c r="F3463" i="19"/>
  <c r="F3533" i="19"/>
  <c r="F3621" i="19"/>
  <c r="F3700" i="19"/>
  <c r="F2749" i="19"/>
  <c r="F3036" i="19"/>
  <c r="F3096" i="19"/>
  <c r="F3169" i="19"/>
  <c r="F3211" i="19"/>
  <c r="F3271" i="19"/>
  <c r="F3364" i="19"/>
  <c r="F3406" i="19"/>
  <c r="F3485" i="19"/>
  <c r="F3530" i="19"/>
  <c r="F3603" i="19"/>
  <c r="F3652" i="19"/>
  <c r="F3718" i="19"/>
  <c r="K3718" i="19" s="1"/>
  <c r="F2636" i="19"/>
  <c r="K2636" i="19" s="1"/>
  <c r="F3037" i="19"/>
  <c r="F3103" i="19"/>
  <c r="F3136" i="19"/>
  <c r="F3203" i="19"/>
  <c r="F3252" i="19"/>
  <c r="F3310" i="19"/>
  <c r="F3346" i="19"/>
  <c r="F3422" i="19"/>
  <c r="F3507" i="19"/>
  <c r="F3543" i="19"/>
  <c r="F3622" i="19"/>
  <c r="F3695" i="19"/>
  <c r="K3695" i="19" s="1"/>
  <c r="F3032" i="19"/>
  <c r="F3257" i="19"/>
  <c r="F3467" i="19"/>
  <c r="F3632" i="19"/>
  <c r="F3741" i="19"/>
  <c r="F3809" i="19"/>
  <c r="F3861" i="19"/>
  <c r="F3269" i="19"/>
  <c r="F3458" i="19"/>
  <c r="F3735" i="19"/>
  <c r="F2198" i="19"/>
  <c r="K2198" i="19" s="1"/>
  <c r="F2320" i="19"/>
  <c r="F2891" i="19"/>
  <c r="K2891" i="19" s="1"/>
  <c r="F2718" i="19"/>
  <c r="F2612" i="19"/>
  <c r="F2134" i="19"/>
  <c r="K2134" i="19" s="1"/>
  <c r="F2645" i="19"/>
  <c r="K2645" i="19" s="1"/>
  <c r="F2804" i="19"/>
  <c r="K2804" i="19" s="1"/>
  <c r="F2913" i="19"/>
  <c r="K2913" i="19" s="1"/>
  <c r="F1957" i="19"/>
  <c r="K1957" i="19" s="1"/>
  <c r="F2369" i="19"/>
  <c r="F2667" i="19"/>
  <c r="F2786" i="19"/>
  <c r="F2967" i="19"/>
  <c r="F3029" i="19"/>
  <c r="F3272" i="19"/>
  <c r="F3444" i="19"/>
  <c r="F3607" i="19"/>
  <c r="F2788" i="19"/>
  <c r="F3213" i="19"/>
  <c r="F3393" i="19"/>
  <c r="K3393" i="19" s="1"/>
  <c r="F3484" i="19"/>
  <c r="F3526" i="19"/>
  <c r="F3596" i="19"/>
  <c r="K3596" i="19" s="1"/>
  <c r="F3676" i="19"/>
  <c r="F1908" i="19"/>
  <c r="K1908" i="19" s="1"/>
  <c r="F2768" i="19"/>
  <c r="K2768" i="19" s="1"/>
  <c r="F3089" i="19"/>
  <c r="F3168" i="19"/>
  <c r="F3210" i="19"/>
  <c r="F3259" i="19"/>
  <c r="F3348" i="19"/>
  <c r="F3399" i="19"/>
  <c r="K3399" i="19" s="1"/>
  <c r="F3469" i="19"/>
  <c r="F3548" i="19"/>
  <c r="F3590" i="19"/>
  <c r="F3633" i="19"/>
  <c r="F3670" i="19"/>
  <c r="K3670" i="19" s="1"/>
  <c r="F2390" i="19"/>
  <c r="K2390" i="19" s="1"/>
  <c r="F2931" i="19"/>
  <c r="F3062" i="19"/>
  <c r="F3129" i="19"/>
  <c r="F3238" i="19"/>
  <c r="F3297" i="19"/>
  <c r="F3342" i="19"/>
  <c r="F3421" i="19"/>
  <c r="F3466" i="19"/>
  <c r="F3539" i="19"/>
  <c r="F3627" i="19"/>
  <c r="F3709" i="19"/>
  <c r="F2801" i="19"/>
  <c r="K2801" i="19" s="1"/>
  <c r="F3043" i="19"/>
  <c r="F3099" i="19"/>
  <c r="F3172" i="19"/>
  <c r="K3172" i="19" s="1"/>
  <c r="F3214" i="19"/>
  <c r="F3274" i="19"/>
  <c r="K3274" i="19" s="1"/>
  <c r="F2171" i="19"/>
  <c r="K2171" i="19" s="1"/>
  <c r="F2565" i="19"/>
  <c r="K2565" i="19" s="1"/>
  <c r="F2986" i="19"/>
  <c r="K2986" i="19" s="1"/>
  <c r="F2813" i="19"/>
  <c r="F2660" i="19"/>
  <c r="F2317" i="19"/>
  <c r="K2317" i="19" s="1"/>
  <c r="F2682" i="19"/>
  <c r="K2682" i="19" s="1"/>
  <c r="F2833" i="19"/>
  <c r="K2833" i="19" s="1"/>
  <c r="F2960" i="19"/>
  <c r="K2960" i="19" s="1"/>
  <c r="F1969" i="19"/>
  <c r="K1969" i="19" s="1"/>
  <c r="F2496" i="19"/>
  <c r="F2689" i="19"/>
  <c r="F2796" i="19"/>
  <c r="F1851" i="19"/>
  <c r="K1851" i="19" s="1"/>
  <c r="F3045" i="19"/>
  <c r="K3045" i="19" s="1"/>
  <c r="F3278" i="19"/>
  <c r="F3483" i="19"/>
  <c r="F3629" i="19"/>
  <c r="F3015" i="19"/>
  <c r="F3264" i="19"/>
  <c r="F3411" i="19"/>
  <c r="F3493" i="19"/>
  <c r="K3493" i="19" s="1"/>
  <c r="F3529" i="19"/>
  <c r="K3529" i="19" s="1"/>
  <c r="F3605" i="19"/>
  <c r="F3683" i="19"/>
  <c r="F2188" i="19"/>
  <c r="K2188" i="19" s="1"/>
  <c r="F2846" i="19"/>
  <c r="F3138" i="19"/>
  <c r="F3174" i="19"/>
  <c r="F3216" i="19"/>
  <c r="F3268" i="19"/>
  <c r="F3357" i="19"/>
  <c r="K3357" i="19" s="1"/>
  <c r="F3402" i="19"/>
  <c r="K3402" i="19" s="1"/>
  <c r="F3475" i="19"/>
  <c r="F3557" i="19"/>
  <c r="K3557" i="19" s="1"/>
  <c r="F3593" i="19"/>
  <c r="F3636" i="19"/>
  <c r="F3673" i="19"/>
  <c r="F2458" i="19"/>
  <c r="K2458" i="19" s="1"/>
  <c r="F2973" i="19"/>
  <c r="F3073" i="19"/>
  <c r="K3073" i="19" s="1"/>
  <c r="F3132" i="19"/>
  <c r="F3245" i="19"/>
  <c r="F3309" i="19"/>
  <c r="F3345" i="19"/>
  <c r="F3427" i="19"/>
  <c r="K3427" i="19" s="1"/>
  <c r="F3472" i="19"/>
  <c r="F3542" i="19"/>
  <c r="F3639" i="19"/>
  <c r="F3715" i="19"/>
  <c r="F2814" i="19"/>
  <c r="F3048" i="19"/>
  <c r="F3111" i="19"/>
  <c r="K3111" i="19" s="1"/>
  <c r="F3178" i="19"/>
  <c r="F3223" i="19"/>
  <c r="K3223" i="19" s="1"/>
  <c r="F3283" i="19"/>
  <c r="F3379" i="19"/>
  <c r="K3379" i="19" s="1"/>
  <c r="F3415" i="19"/>
  <c r="F3494" i="19"/>
  <c r="F1929" i="19"/>
  <c r="K1929" i="19" s="1"/>
  <c r="F2733" i="19"/>
  <c r="K2733" i="19" s="1"/>
  <c r="F1225" i="19"/>
  <c r="K1225" i="19" s="1"/>
  <c r="F2876" i="19"/>
  <c r="K2876" i="19" s="1"/>
  <c r="F2703" i="19"/>
  <c r="F2368" i="19"/>
  <c r="K2368" i="19" s="1"/>
  <c r="F2691" i="19"/>
  <c r="K2691" i="19" s="1"/>
  <c r="F2836" i="19"/>
  <c r="F3001" i="19"/>
  <c r="F2050" i="19"/>
  <c r="F2501" i="19"/>
  <c r="K2501" i="19" s="1"/>
  <c r="F2707" i="19"/>
  <c r="K2707" i="19" s="1"/>
  <c r="F2808" i="19"/>
  <c r="K2808" i="19" s="1"/>
  <c r="F2199" i="19"/>
  <c r="K2199" i="19" s="1"/>
  <c r="F3097" i="19"/>
  <c r="F3293" i="19"/>
  <c r="F3486" i="19"/>
  <c r="F3675" i="19"/>
  <c r="F3038" i="19"/>
  <c r="F3270" i="19"/>
  <c r="F3414" i="19"/>
  <c r="F3499" i="19"/>
  <c r="K3499" i="19" s="1"/>
  <c r="F3535" i="19"/>
  <c r="F3611" i="19"/>
  <c r="F3687" i="19"/>
  <c r="F2216" i="19"/>
  <c r="F2993" i="19"/>
  <c r="K2993" i="19" s="1"/>
  <c r="F3147" i="19"/>
  <c r="F3177" i="19"/>
  <c r="F3225" i="19"/>
  <c r="F3279" i="19"/>
  <c r="F3363" i="19"/>
  <c r="F3408" i="19"/>
  <c r="F3478" i="19"/>
  <c r="K3478" i="19" s="1"/>
  <c r="F3563" i="19"/>
  <c r="F3599" i="19"/>
  <c r="K3599" i="19" s="1"/>
  <c r="F3642" i="19"/>
  <c r="F3680" i="19"/>
  <c r="F2510" i="19"/>
  <c r="F2983" i="19"/>
  <c r="F3093" i="19"/>
  <c r="K3093" i="19" s="1"/>
  <c r="F3135" i="19"/>
  <c r="F3256" i="19"/>
  <c r="F3315" i="19"/>
  <c r="F3351" i="19"/>
  <c r="F3430" i="19"/>
  <c r="K3430" i="19" s="1"/>
  <c r="F3500" i="19"/>
  <c r="F3545" i="19"/>
  <c r="F3661" i="19"/>
  <c r="F3721" i="19"/>
  <c r="F2919" i="19"/>
  <c r="F3066" i="19"/>
  <c r="F3117" i="19"/>
  <c r="F3184" i="19"/>
  <c r="K3184" i="19" s="1"/>
  <c r="F3226" i="19"/>
  <c r="F3292" i="19"/>
  <c r="F3382" i="19"/>
  <c r="F3418" i="19"/>
  <c r="F3497" i="19"/>
  <c r="K3497" i="19" s="1"/>
  <c r="F3573" i="19"/>
  <c r="F3612" i="19"/>
  <c r="F3681" i="19"/>
  <c r="K3681" i="19" s="1"/>
  <c r="F2073" i="19"/>
  <c r="F2843" i="19"/>
  <c r="K2843" i="19" s="1"/>
  <c r="F3060" i="19"/>
  <c r="F3118" i="19"/>
  <c r="F3185" i="19"/>
  <c r="F3215" i="19"/>
  <c r="K3215" i="19" s="1"/>
  <c r="F3275" i="19"/>
  <c r="K3275" i="19" s="1"/>
  <c r="F3322" i="19"/>
  <c r="F3389" i="19"/>
  <c r="K3389" i="19" s="1"/>
  <c r="F3434" i="19"/>
  <c r="F3519" i="19"/>
  <c r="F3580" i="19"/>
  <c r="F3646" i="19"/>
  <c r="F3707" i="19"/>
  <c r="F3139" i="19"/>
  <c r="F3350" i="19"/>
  <c r="F3558" i="19"/>
  <c r="F3666" i="19"/>
  <c r="F3759" i="19"/>
  <c r="F3821" i="19"/>
  <c r="F3876" i="19"/>
  <c r="F3325" i="19"/>
  <c r="K3325" i="19" s="1"/>
  <c r="F3594" i="19"/>
  <c r="F3756" i="19"/>
  <c r="F2267" i="19"/>
  <c r="F2932" i="19"/>
  <c r="F2076" i="19"/>
  <c r="F2921" i="19"/>
  <c r="K2921" i="19" s="1"/>
  <c r="F2757" i="19"/>
  <c r="F2402" i="19"/>
  <c r="K2402" i="19" s="1"/>
  <c r="F2722" i="19"/>
  <c r="F2849" i="19"/>
  <c r="K2849" i="19" s="1"/>
  <c r="F3004" i="19"/>
  <c r="F2204" i="19"/>
  <c r="F2515" i="19"/>
  <c r="F2710" i="19"/>
  <c r="K2710" i="19" s="1"/>
  <c r="F2853" i="19"/>
  <c r="K2853" i="19" s="1"/>
  <c r="F2416" i="19"/>
  <c r="K2416" i="19" s="1"/>
  <c r="F3112" i="19"/>
  <c r="F3371" i="19"/>
  <c r="K3371" i="19" s="1"/>
  <c r="F3495" i="19"/>
  <c r="F3679" i="19"/>
  <c r="F3098" i="19"/>
  <c r="F3285" i="19"/>
  <c r="F3417" i="19"/>
  <c r="K3417" i="19" s="1"/>
  <c r="F3502" i="19"/>
  <c r="F3538" i="19"/>
  <c r="F3623" i="19"/>
  <c r="K3623" i="19" s="1"/>
  <c r="F3702" i="19"/>
  <c r="F2606" i="19"/>
  <c r="F3042" i="19"/>
  <c r="F3150" i="19"/>
  <c r="F3181" i="19"/>
  <c r="F3229" i="19"/>
  <c r="F3282" i="19"/>
  <c r="K3282" i="19" s="1"/>
  <c r="F3366" i="19"/>
  <c r="F3436" i="19"/>
  <c r="F3481" i="19"/>
  <c r="F3566" i="19"/>
  <c r="F3602" i="19"/>
  <c r="K3602" i="19" s="1"/>
  <c r="F3645" i="19"/>
  <c r="K3645" i="19" s="1"/>
  <c r="F3696" i="19"/>
  <c r="F2560" i="19"/>
  <c r="K2560" i="19" s="1"/>
  <c r="F3000" i="19"/>
  <c r="K3000" i="19" s="1"/>
  <c r="F3105" i="19"/>
  <c r="F3141" i="19"/>
  <c r="F3262" i="19"/>
  <c r="F3318" i="19"/>
  <c r="F3354" i="19"/>
  <c r="F3433" i="19"/>
  <c r="F3509" i="19"/>
  <c r="F3551" i="19"/>
  <c r="F3677" i="19"/>
  <c r="F2183" i="19"/>
  <c r="F2937" i="19"/>
  <c r="K2937" i="19" s="1"/>
  <c r="F3080" i="19"/>
  <c r="F3120" i="19"/>
  <c r="K3120" i="19" s="1"/>
  <c r="F3188" i="19"/>
  <c r="F3235" i="19"/>
  <c r="K3235" i="19" s="1"/>
  <c r="F3303" i="19"/>
  <c r="K3303" i="19" s="1"/>
  <c r="F3385" i="19"/>
  <c r="F3424" i="19"/>
  <c r="F3503" i="19"/>
  <c r="F3579" i="19"/>
  <c r="F3618" i="19"/>
  <c r="F3688" i="19"/>
  <c r="F2140" i="19"/>
  <c r="F2955" i="19"/>
  <c r="K2955" i="19" s="1"/>
  <c r="F3067" i="19"/>
  <c r="F3121" i="19"/>
  <c r="F3189" i="19"/>
  <c r="F3227" i="19"/>
  <c r="F3284" i="19"/>
  <c r="F3328" i="19"/>
  <c r="F3395" i="19"/>
  <c r="K3395" i="19" s="1"/>
  <c r="F3440" i="19"/>
  <c r="F3522" i="19"/>
  <c r="K3522" i="19" s="1"/>
  <c r="F3589" i="19"/>
  <c r="K3589" i="19" s="1"/>
  <c r="F3649" i="19"/>
  <c r="F3710" i="19"/>
  <c r="F3143" i="19"/>
  <c r="F3359" i="19"/>
  <c r="F3562" i="19"/>
  <c r="F3672" i="19"/>
  <c r="F3766" i="19"/>
  <c r="F3827" i="19"/>
  <c r="F3904" i="19"/>
  <c r="F3329" i="19"/>
  <c r="F3615" i="19"/>
  <c r="F2395" i="19"/>
  <c r="K2395" i="19" s="1"/>
  <c r="F3021" i="19"/>
  <c r="F3565" i="19"/>
  <c r="F3705" i="19"/>
  <c r="F3445" i="19"/>
  <c r="F3108" i="19"/>
  <c r="F3684" i="19"/>
  <c r="F3373" i="19"/>
  <c r="F3582" i="19"/>
  <c r="K3582" i="19" s="1"/>
  <c r="F2066" i="19"/>
  <c r="K2066" i="19" s="1"/>
  <c r="F3109" i="19"/>
  <c r="F3230" i="19"/>
  <c r="F3380" i="19"/>
  <c r="F3546" i="19"/>
  <c r="F3716" i="19"/>
  <c r="F3553" i="19"/>
  <c r="F3815" i="19"/>
  <c r="F3341" i="19"/>
  <c r="F3782" i="19"/>
  <c r="F3840" i="19"/>
  <c r="F2570" i="19"/>
  <c r="F3244" i="19"/>
  <c r="F3616" i="19"/>
  <c r="F3736" i="19"/>
  <c r="F3770" i="19"/>
  <c r="F3822" i="19"/>
  <c r="F1979" i="19"/>
  <c r="F3255" i="19"/>
  <c r="F3465" i="19"/>
  <c r="F3754" i="19"/>
  <c r="F3804" i="19"/>
  <c r="F3887" i="19"/>
  <c r="F3137" i="19"/>
  <c r="K3137" i="19" s="1"/>
  <c r="F3635" i="19"/>
  <c r="F3771" i="19"/>
  <c r="F3844" i="19"/>
  <c r="F2482" i="19"/>
  <c r="K2482" i="19" s="1"/>
  <c r="F3182" i="19"/>
  <c r="F3358" i="19"/>
  <c r="F3450" i="19"/>
  <c r="F3567" i="19"/>
  <c r="F3740" i="19"/>
  <c r="F3805" i="19"/>
  <c r="F3903" i="19"/>
  <c r="F3913" i="19"/>
  <c r="F3839" i="19"/>
  <c r="F3943" i="19"/>
  <c r="F3516" i="19"/>
  <c r="F3790" i="19"/>
  <c r="F3473" i="19"/>
  <c r="F3886" i="19"/>
  <c r="F3217" i="19"/>
  <c r="F3911" i="19"/>
  <c r="F3788" i="19"/>
  <c r="F3190" i="19"/>
  <c r="K3190" i="19" s="1"/>
  <c r="F3833" i="19"/>
  <c r="F3061" i="19"/>
  <c r="K3061" i="19" s="1"/>
  <c r="F3852" i="19"/>
  <c r="F3918" i="19"/>
  <c r="F3641" i="19"/>
  <c r="F3748" i="19"/>
  <c r="F3361" i="19"/>
  <c r="F3899" i="19"/>
  <c r="F3733" i="19"/>
  <c r="F3267" i="19"/>
  <c r="F3765" i="19"/>
  <c r="F3925" i="19"/>
  <c r="F3937" i="19"/>
  <c r="F3638" i="19"/>
  <c r="F3482" i="19"/>
  <c r="F3894" i="19"/>
  <c r="F3902" i="19"/>
  <c r="F3869" i="19"/>
  <c r="F3400" i="19"/>
  <c r="F3784" i="19"/>
  <c r="F3931" i="19"/>
  <c r="F3891" i="19"/>
  <c r="F3938" i="19"/>
  <c r="F3883" i="19"/>
  <c r="F3355" i="19"/>
  <c r="K3355" i="19" s="1"/>
  <c r="F3046" i="19"/>
  <c r="K3046" i="19" s="1"/>
  <c r="F2229" i="19"/>
  <c r="F3686" i="19"/>
  <c r="K3686" i="19" s="1"/>
  <c r="F2613" i="19"/>
  <c r="K2613" i="19" s="1"/>
  <c r="F3487" i="19"/>
  <c r="K3487" i="19" s="1"/>
  <c r="F3144" i="19"/>
  <c r="F2398" i="19"/>
  <c r="F3391" i="19"/>
  <c r="K3391" i="19" s="1"/>
  <c r="F3606" i="19"/>
  <c r="F2163" i="19"/>
  <c r="F3115" i="19"/>
  <c r="F3263" i="19"/>
  <c r="K3263" i="19" s="1"/>
  <c r="F3404" i="19"/>
  <c r="F3552" i="19"/>
  <c r="F3074" i="19"/>
  <c r="F3568" i="19"/>
  <c r="K3568" i="19" s="1"/>
  <c r="F3818" i="19"/>
  <c r="F3517" i="19"/>
  <c r="F3785" i="19"/>
  <c r="F3849" i="19"/>
  <c r="F2533" i="19"/>
  <c r="F3248" i="19"/>
  <c r="F3634" i="19"/>
  <c r="K3634" i="19" s="1"/>
  <c r="F3739" i="19"/>
  <c r="F3783" i="19"/>
  <c r="F3828" i="19"/>
  <c r="F2519" i="19"/>
  <c r="K2519" i="19" s="1"/>
  <c r="F3299" i="19"/>
  <c r="K3299" i="19" s="1"/>
  <c r="F3470" i="19"/>
  <c r="F3774" i="19"/>
  <c r="F3832" i="19"/>
  <c r="F3890" i="19"/>
  <c r="F3151" i="19"/>
  <c r="F3712" i="19"/>
  <c r="F3808" i="19"/>
  <c r="F3857" i="19"/>
  <c r="F2811" i="19"/>
  <c r="F3193" i="19"/>
  <c r="F3362" i="19"/>
  <c r="K3362" i="19" s="1"/>
  <c r="F3456" i="19"/>
  <c r="F3592" i="19"/>
  <c r="F3746" i="19"/>
  <c r="F3811" i="19"/>
  <c r="F3070" i="19"/>
  <c r="K3070" i="19" s="1"/>
  <c r="F3919" i="19"/>
  <c r="F3907" i="19"/>
  <c r="F3028" i="19"/>
  <c r="F3650" i="19"/>
  <c r="K3650" i="19" s="1"/>
  <c r="F3824" i="19"/>
  <c r="F3720" i="19"/>
  <c r="F3920" i="19"/>
  <c r="F3443" i="19"/>
  <c r="K3443" i="19" s="1"/>
  <c r="F3914" i="19"/>
  <c r="K3914" i="19" s="1"/>
  <c r="F3851" i="19"/>
  <c r="F3254" i="19"/>
  <c r="K3254" i="19" s="1"/>
  <c r="F3837" i="19"/>
  <c r="F3075" i="19"/>
  <c r="F3865" i="19"/>
  <c r="F3924" i="19"/>
  <c r="F3867" i="19"/>
  <c r="F3674" i="19"/>
  <c r="F2649" i="19"/>
  <c r="K2649" i="19" s="1"/>
  <c r="F3847" i="19"/>
  <c r="F3866" i="19"/>
  <c r="F3396" i="19"/>
  <c r="F3820" i="19"/>
  <c r="F3149" i="19"/>
  <c r="F3935" i="19"/>
  <c r="F3846" i="19"/>
  <c r="F3744" i="19"/>
  <c r="F3752" i="19"/>
  <c r="F3050" i="19"/>
  <c r="F3671" i="19"/>
  <c r="F3628" i="19"/>
  <c r="F3287" i="19"/>
  <c r="F3831" i="19"/>
  <c r="F3926" i="19"/>
  <c r="F3912" i="19"/>
  <c r="F3796" i="19"/>
  <c r="F3197" i="19"/>
  <c r="F3813" i="19"/>
  <c r="F3145" i="19"/>
  <c r="F3591" i="19"/>
  <c r="K3591" i="19" s="1"/>
  <c r="F3872" i="19"/>
  <c r="F3331" i="19"/>
  <c r="F3835" i="19"/>
  <c r="F3157" i="19"/>
  <c r="F3441" i="19"/>
  <c r="F3727" i="19"/>
  <c r="F3888" i="19"/>
  <c r="F3940" i="19"/>
  <c r="F3308" i="19"/>
  <c r="K3308" i="19" s="1"/>
  <c r="F3316" i="19"/>
  <c r="F2673" i="19"/>
  <c r="K2673" i="19" s="1"/>
  <c r="F3936" i="19"/>
  <c r="F3755" i="19"/>
  <c r="K3755" i="19" s="1"/>
  <c r="F3773" i="19"/>
  <c r="F2304" i="19"/>
  <c r="F2584" i="19"/>
  <c r="K2584" i="19" s="1"/>
  <c r="F3101" i="19"/>
  <c r="F3047" i="19"/>
  <c r="F3569" i="19"/>
  <c r="F3265" i="19"/>
  <c r="K3265" i="19" s="1"/>
  <c r="F2943" i="19"/>
  <c r="K2943" i="19" s="1"/>
  <c r="F3409" i="19"/>
  <c r="K3409" i="19" s="1"/>
  <c r="F3609" i="19"/>
  <c r="F2765" i="19"/>
  <c r="F3124" i="19"/>
  <c r="F3266" i="19"/>
  <c r="F3425" i="19"/>
  <c r="F3604" i="19"/>
  <c r="F3130" i="19"/>
  <c r="F3637" i="19"/>
  <c r="K3637" i="19" s="1"/>
  <c r="F3830" i="19"/>
  <c r="F3540" i="19"/>
  <c r="F3791" i="19"/>
  <c r="F3855" i="19"/>
  <c r="F2940" i="19"/>
  <c r="F3326" i="19"/>
  <c r="F3656" i="19"/>
  <c r="F3742" i="19"/>
  <c r="F3792" i="19"/>
  <c r="F3856" i="19"/>
  <c r="F2642" i="19"/>
  <c r="F3317" i="19"/>
  <c r="K3317" i="19" s="1"/>
  <c r="F3474" i="19"/>
  <c r="F3777" i="19"/>
  <c r="F3841" i="19"/>
  <c r="F3893" i="19"/>
  <c r="F3186" i="19"/>
  <c r="F3730" i="19"/>
  <c r="F3817" i="19"/>
  <c r="F3863" i="19"/>
  <c r="F2949" i="19"/>
  <c r="K2949" i="19" s="1"/>
  <c r="F3233" i="19"/>
  <c r="F3368" i="19"/>
  <c r="F3462" i="19"/>
  <c r="F3631" i="19"/>
  <c r="K3631" i="19" s="1"/>
  <c r="F3749" i="19"/>
  <c r="F3814" i="19"/>
  <c r="F3228" i="19"/>
  <c r="F3922" i="19"/>
  <c r="F3916" i="19"/>
  <c r="F3057" i="19"/>
  <c r="F3825" i="19"/>
  <c r="K3825" i="19" s="1"/>
  <c r="F3843" i="19"/>
  <c r="F3781" i="19"/>
  <c r="F3929" i="19"/>
  <c r="F3576" i="19"/>
  <c r="F3917" i="19"/>
  <c r="F3864" i="19"/>
  <c r="F3340" i="19"/>
  <c r="K3340" i="19" s="1"/>
  <c r="F3842" i="19"/>
  <c r="F3140" i="19"/>
  <c r="K3140" i="19" s="1"/>
  <c r="F3879" i="19"/>
  <c r="F3134" i="19"/>
  <c r="K3134" i="19" s="1"/>
  <c r="F2972" i="19"/>
  <c r="K2972" i="19" s="1"/>
  <c r="F2726" i="19"/>
  <c r="F3314" i="19"/>
  <c r="F3153" i="19"/>
  <c r="F3608" i="19"/>
  <c r="F3321" i="19"/>
  <c r="K3321" i="19" s="1"/>
  <c r="F3083" i="19"/>
  <c r="K3083" i="19" s="1"/>
  <c r="F3452" i="19"/>
  <c r="F3624" i="19"/>
  <c r="F2791" i="19"/>
  <c r="K2791" i="19" s="1"/>
  <c r="F3170" i="19"/>
  <c r="F3295" i="19"/>
  <c r="K3295" i="19" s="1"/>
  <c r="F3431" i="19"/>
  <c r="F3625" i="19"/>
  <c r="F3148" i="19"/>
  <c r="K3148" i="19" s="1"/>
  <c r="F3794" i="19"/>
  <c r="F3880" i="19"/>
  <c r="F2984" i="19"/>
  <c r="F3801" i="19"/>
  <c r="F3780" i="19"/>
  <c r="F3823" i="19"/>
  <c r="F3658" i="19"/>
  <c r="F3854" i="19"/>
  <c r="F3874" i="19"/>
  <c r="F2810" i="19"/>
  <c r="K2810" i="19" s="1"/>
  <c r="F2856" i="19"/>
  <c r="F3423" i="19"/>
  <c r="F3187" i="19"/>
  <c r="F3651" i="19"/>
  <c r="F3360" i="19"/>
  <c r="K3360" i="19" s="1"/>
  <c r="F3154" i="19"/>
  <c r="F3491" i="19"/>
  <c r="F3664" i="19"/>
  <c r="K3664" i="19" s="1"/>
  <c r="F2991" i="19"/>
  <c r="F3179" i="19"/>
  <c r="F3313" i="19"/>
  <c r="K3313" i="19" s="1"/>
  <c r="F3464" i="19"/>
  <c r="F3640" i="19"/>
  <c r="F3286" i="19"/>
  <c r="K3286" i="19" s="1"/>
  <c r="F3678" i="19"/>
  <c r="K3678" i="19" s="1"/>
  <c r="F3870" i="19"/>
  <c r="F3738" i="19"/>
  <c r="F3797" i="19"/>
  <c r="K3797" i="19" s="1"/>
  <c r="F3889" i="19"/>
  <c r="F3107" i="19"/>
  <c r="F3435" i="19"/>
  <c r="F3693" i="19"/>
  <c r="K3693" i="19" s="1"/>
  <c r="F3751" i="19"/>
  <c r="F3807" i="19"/>
  <c r="F3862" i="19"/>
  <c r="K3862" i="19" s="1"/>
  <c r="F3041" i="19"/>
  <c r="F3367" i="19"/>
  <c r="F3508" i="19"/>
  <c r="F3786" i="19"/>
  <c r="F3850" i="19"/>
  <c r="F3220" i="19"/>
  <c r="K3220" i="19" s="1"/>
  <c r="F3826" i="19"/>
  <c r="F3289" i="19"/>
  <c r="F3488" i="19"/>
  <c r="F3848" i="19"/>
  <c r="F3933" i="19"/>
  <c r="F3078" i="19"/>
  <c r="F3734" i="19"/>
  <c r="F3550" i="19"/>
  <c r="F3900" i="19"/>
  <c r="K3900" i="19" s="1"/>
  <c r="F2486" i="19"/>
  <c r="K2486" i="19" s="1"/>
  <c r="F2798" i="19"/>
  <c r="K2798" i="19" s="1"/>
  <c r="F3505" i="19"/>
  <c r="F3232" i="19"/>
  <c r="F3711" i="19"/>
  <c r="K3711" i="19" s="1"/>
  <c r="F3439" i="19"/>
  <c r="K3439" i="19" s="1"/>
  <c r="F3195" i="19"/>
  <c r="K3195" i="19" s="1"/>
  <c r="F3506" i="19"/>
  <c r="F3668" i="19"/>
  <c r="F3040" i="19"/>
  <c r="K3040" i="19" s="1"/>
  <c r="F3192" i="19"/>
  <c r="K3192" i="19" s="1"/>
  <c r="F3319" i="19"/>
  <c r="K3319" i="19" s="1"/>
  <c r="F3510" i="19"/>
  <c r="K3510" i="19" s="1"/>
  <c r="F3662" i="19"/>
  <c r="K3662" i="19" s="1"/>
  <c r="F3290" i="19"/>
  <c r="K3290" i="19" s="1"/>
  <c r="F3747" i="19"/>
  <c r="F3020" i="19"/>
  <c r="K3020" i="19" s="1"/>
  <c r="F3750" i="19"/>
  <c r="F3803" i="19"/>
  <c r="F3895" i="19"/>
  <c r="K3895" i="19" s="1"/>
  <c r="F3180" i="19"/>
  <c r="F3523" i="19"/>
  <c r="F3699" i="19"/>
  <c r="F3757" i="19"/>
  <c r="F3810" i="19"/>
  <c r="K3810" i="19" s="1"/>
  <c r="F3868" i="19"/>
  <c r="F3053" i="19"/>
  <c r="K3053" i="19" s="1"/>
  <c r="F3420" i="19"/>
  <c r="K3420" i="19" s="1"/>
  <c r="F3555" i="19"/>
  <c r="F3789" i="19"/>
  <c r="K3789" i="19" s="1"/>
  <c r="F3853" i="19"/>
  <c r="F3077" i="19"/>
  <c r="F3239" i="19"/>
  <c r="F3758" i="19"/>
  <c r="F3829" i="19"/>
  <c r="F3875" i="19"/>
  <c r="F3142" i="19"/>
  <c r="F3323" i="19"/>
  <c r="K3323" i="19" s="1"/>
  <c r="F3437" i="19"/>
  <c r="K3437" i="19" s="1"/>
  <c r="F3525" i="19"/>
  <c r="K3525" i="19" s="1"/>
  <c r="F3690" i="19"/>
  <c r="F3793" i="19"/>
  <c r="F3860" i="19"/>
  <c r="F3732" i="19"/>
  <c r="F3934" i="19"/>
  <c r="F3834" i="19"/>
  <c r="F3301" i="19"/>
  <c r="K3301" i="19" s="1"/>
  <c r="F3910" i="19"/>
  <c r="F3258" i="19"/>
  <c r="F3873" i="19"/>
  <c r="F3941" i="19"/>
  <c r="F3776" i="19"/>
  <c r="F3932" i="19"/>
  <c r="F3908" i="19"/>
  <c r="K3908" i="19" s="1"/>
  <c r="F3743" i="19"/>
  <c r="F3930" i="19"/>
  <c r="F3731" i="19"/>
  <c r="F3906" i="19"/>
  <c r="F2731" i="19"/>
  <c r="K2731" i="19" s="1"/>
  <c r="F3155" i="19"/>
  <c r="F3544" i="19"/>
  <c r="K3544" i="19" s="1"/>
  <c r="F3291" i="19"/>
  <c r="F2600" i="19"/>
  <c r="K2600" i="19" s="1"/>
  <c r="F3515" i="19"/>
  <c r="K3515" i="19" s="1"/>
  <c r="F3242" i="19"/>
  <c r="K3242" i="19" s="1"/>
  <c r="F3536" i="19"/>
  <c r="F3697" i="19"/>
  <c r="K3697" i="19" s="1"/>
  <c r="F3049" i="19"/>
  <c r="K3049" i="19" s="1"/>
  <c r="F3208" i="19"/>
  <c r="K3208" i="19" s="1"/>
  <c r="F3334" i="19"/>
  <c r="F3513" i="19"/>
  <c r="K3513" i="19" s="1"/>
  <c r="F3698" i="19"/>
  <c r="F3376" i="19"/>
  <c r="K3376" i="19" s="1"/>
  <c r="F3753" i="19"/>
  <c r="K3753" i="19" s="1"/>
  <c r="F3276" i="19"/>
  <c r="F3763" i="19"/>
  <c r="F3806" i="19"/>
  <c r="F3898" i="19"/>
  <c r="F3541" i="19"/>
  <c r="F3726" i="19"/>
  <c r="F3764" i="19"/>
  <c r="F3896" i="19"/>
  <c r="F3449" i="19"/>
  <c r="K3449" i="19" s="1"/>
  <c r="F3795" i="19"/>
  <c r="F3104" i="19"/>
  <c r="K3104" i="19" s="1"/>
  <c r="F3761" i="19"/>
  <c r="F3878" i="19"/>
  <c r="F3349" i="19"/>
  <c r="F3532" i="19"/>
  <c r="F3799" i="19"/>
  <c r="F3762" i="19"/>
  <c r="F3871" i="19"/>
  <c r="F3921" i="19"/>
  <c r="F3877" i="19"/>
  <c r="K3877" i="19" s="1"/>
  <c r="F3845" i="19"/>
  <c r="K3845" i="19" s="1"/>
  <c r="F2922" i="19"/>
  <c r="K2922" i="19" s="1"/>
  <c r="F3942" i="19"/>
  <c r="F3909" i="19"/>
  <c r="F2880" i="19"/>
  <c r="K2880" i="19" s="1"/>
  <c r="F3374" i="19"/>
  <c r="F3626" i="19"/>
  <c r="K3626" i="19" s="1"/>
  <c r="F3369" i="19"/>
  <c r="F3011" i="19"/>
  <c r="K3011" i="19" s="1"/>
  <c r="F3554" i="19"/>
  <c r="F3306" i="19"/>
  <c r="K3306" i="19" s="1"/>
  <c r="F3564" i="19"/>
  <c r="F3724" i="19"/>
  <c r="K3724" i="19" s="1"/>
  <c r="F3087" i="19"/>
  <c r="K3087" i="19" s="1"/>
  <c r="F3212" i="19"/>
  <c r="F3352" i="19"/>
  <c r="F3531" i="19"/>
  <c r="K3531" i="19" s="1"/>
  <c r="F3701" i="19"/>
  <c r="K3701" i="19" s="1"/>
  <c r="F3549" i="19"/>
  <c r="F3769" i="19"/>
  <c r="F3280" i="19"/>
  <c r="F3779" i="19"/>
  <c r="F3812" i="19"/>
  <c r="F3901" i="19"/>
  <c r="F3231" i="19"/>
  <c r="K3231" i="19" s="1"/>
  <c r="F3570" i="19"/>
  <c r="K3570" i="19" s="1"/>
  <c r="F3729" i="19"/>
  <c r="K3729" i="19" s="1"/>
  <c r="F3767" i="19"/>
  <c r="F3819" i="19"/>
  <c r="K3819" i="19" s="1"/>
  <c r="F3905" i="19"/>
  <c r="K3905" i="19" s="1"/>
  <c r="F3175" i="19"/>
  <c r="K3175" i="19" s="1"/>
  <c r="F3455" i="19"/>
  <c r="K3455" i="19" s="1"/>
  <c r="F3745" i="19"/>
  <c r="K3745" i="19" s="1"/>
  <c r="F3798" i="19"/>
  <c r="F3881" i="19"/>
  <c r="F3122" i="19"/>
  <c r="F3547" i="19"/>
  <c r="K3547" i="19" s="1"/>
  <c r="F3768" i="19"/>
  <c r="F3838" i="19"/>
  <c r="F3884" i="19"/>
  <c r="K3884" i="19" s="1"/>
  <c r="F3176" i="19"/>
  <c r="F3353" i="19"/>
  <c r="F3446" i="19"/>
  <c r="F3561" i="19"/>
  <c r="K3561" i="19" s="1"/>
  <c r="F3737" i="19"/>
  <c r="K3737" i="19" s="1"/>
  <c r="F3802" i="19"/>
  <c r="F3897" i="19"/>
  <c r="F3885" i="19"/>
  <c r="F3775" i="19"/>
  <c r="K3775" i="19" s="1"/>
  <c r="F3928" i="19"/>
  <c r="F3479" i="19"/>
  <c r="K3479" i="19" s="1"/>
  <c r="F3939" i="19"/>
  <c r="K3939" i="19" s="1"/>
  <c r="F3428" i="19"/>
  <c r="K3428" i="19" s="1"/>
  <c r="F3882" i="19"/>
  <c r="F3131" i="19"/>
  <c r="F3892" i="19"/>
  <c r="K3892" i="19" s="1"/>
  <c r="F3760" i="19"/>
  <c r="K3760" i="19" s="1"/>
  <c r="F3152" i="19"/>
  <c r="F3816" i="19"/>
  <c r="F2946" i="19"/>
  <c r="K2946" i="19" s="1"/>
  <c r="F3778" i="19"/>
  <c r="K3778" i="19" s="1"/>
  <c r="F3915" i="19"/>
  <c r="F3655" i="19"/>
  <c r="K3655" i="19" s="1"/>
  <c r="F3347" i="19"/>
  <c r="K3347" i="19" s="1"/>
  <c r="F3859" i="19"/>
  <c r="K3859" i="19" s="1"/>
  <c r="F3480" i="19"/>
  <c r="F3209" i="19"/>
  <c r="F3018" i="19"/>
  <c r="K3018" i="19" s="1"/>
  <c r="F3471" i="19"/>
  <c r="F3559" i="19"/>
  <c r="F3927" i="19"/>
  <c r="F3787" i="19"/>
  <c r="F3923" i="19"/>
  <c r="K3923" i="19" s="1"/>
  <c r="F3160" i="19"/>
  <c r="U13" i="19"/>
  <c r="Q13" i="19"/>
  <c r="V12" i="19"/>
  <c r="F5" i="19"/>
  <c r="E8" i="22"/>
  <c r="D8" i="22"/>
  <c r="F6" i="19"/>
  <c r="K7" i="19" s="1"/>
  <c r="K796" i="19" l="1"/>
  <c r="K756" i="19"/>
  <c r="K579" i="19"/>
  <c r="K206" i="19"/>
  <c r="K2444" i="19"/>
  <c r="K1604" i="19"/>
  <c r="K934" i="19"/>
  <c r="K512" i="19"/>
  <c r="K965" i="19"/>
  <c r="K879" i="19"/>
  <c r="K228" i="19"/>
  <c r="K1378" i="19"/>
  <c r="K1795" i="19"/>
  <c r="K1027" i="19"/>
  <c r="K336" i="19"/>
  <c r="K32" i="19"/>
  <c r="K437" i="19"/>
  <c r="K801" i="19"/>
  <c r="K1637" i="19"/>
  <c r="K1855" i="19"/>
  <c r="K743" i="19"/>
  <c r="K1343" i="19"/>
  <c r="K87" i="19"/>
  <c r="K704" i="19"/>
  <c r="K1204" i="19"/>
  <c r="K104" i="19"/>
  <c r="K237" i="19"/>
  <c r="K352" i="19"/>
  <c r="K1013" i="19"/>
  <c r="K3901" i="19"/>
  <c r="K626" i="19"/>
  <c r="K3385" i="19"/>
  <c r="K3495" i="19"/>
  <c r="K2267" i="19"/>
  <c r="K3558" i="19"/>
  <c r="K3129" i="19"/>
  <c r="K2320" i="19"/>
  <c r="K2951" i="19"/>
  <c r="K2480" i="19"/>
  <c r="K2915" i="19"/>
  <c r="K2770" i="19"/>
  <c r="K1797" i="19"/>
  <c r="K2119" i="19"/>
  <c r="K1774" i="19"/>
  <c r="K1647" i="19"/>
  <c r="K1569" i="19"/>
  <c r="K1470" i="19"/>
  <c r="K3927" i="19"/>
  <c r="K3142" i="19"/>
  <c r="K3435" i="19"/>
  <c r="K3720" i="19"/>
  <c r="K3117" i="19"/>
  <c r="K2703" i="19"/>
  <c r="K1864" i="19"/>
  <c r="K2627" i="19"/>
  <c r="K2270" i="19"/>
  <c r="K2295" i="19"/>
  <c r="K2977" i="19"/>
  <c r="K2521" i="19"/>
  <c r="K2438" i="19"/>
  <c r="K2056" i="19"/>
  <c r="K3915" i="19"/>
  <c r="K3508" i="19"/>
  <c r="K3742" i="19"/>
  <c r="K3328" i="19"/>
  <c r="K3707" i="19"/>
  <c r="K3008" i="19"/>
  <c r="K2888" i="19"/>
  <c r="K2047" i="19"/>
  <c r="K1784" i="19"/>
  <c r="K1896" i="19"/>
  <c r="K1763" i="19"/>
  <c r="K1701" i="19"/>
  <c r="K1545" i="19"/>
  <c r="K3615" i="19"/>
  <c r="K3038" i="19"/>
  <c r="K2982" i="19"/>
  <c r="K2615" i="19"/>
  <c r="K1906" i="19"/>
  <c r="K2428" i="19"/>
  <c r="K2457" i="19"/>
  <c r="K2030" i="19"/>
  <c r="K1965" i="19"/>
  <c r="K1089" i="19"/>
  <c r="K1481" i="19"/>
  <c r="K1916" i="19"/>
  <c r="K1344" i="19"/>
  <c r="K1060" i="19"/>
  <c r="K1316" i="19"/>
  <c r="K3471" i="19"/>
  <c r="K3122" i="19"/>
  <c r="K3488" i="19"/>
  <c r="K3157" i="19"/>
  <c r="K2796" i="19"/>
  <c r="K2660" i="19"/>
  <c r="K3013" i="19"/>
  <c r="K2159" i="19"/>
  <c r="K2149" i="19"/>
  <c r="K2589" i="19"/>
  <c r="K2016" i="19"/>
  <c r="K2179" i="19"/>
  <c r="K1556" i="19"/>
  <c r="K3446" i="19"/>
  <c r="K3881" i="19"/>
  <c r="K3549" i="19"/>
  <c r="K3239" i="19"/>
  <c r="K2984" i="19"/>
  <c r="K3425" i="19"/>
  <c r="K3248" i="19"/>
  <c r="K3089" i="19"/>
  <c r="K3654" i="19"/>
  <c r="K2021" i="19"/>
  <c r="K2685" i="19"/>
  <c r="K2363" i="19"/>
  <c r="K2404" i="19"/>
  <c r="K1860" i="19"/>
  <c r="K2907" i="19"/>
  <c r="K2656" i="19"/>
  <c r="K2065" i="19"/>
  <c r="K909" i="19"/>
  <c r="K781" i="19"/>
  <c r="K2285" i="19"/>
  <c r="K1484" i="19"/>
  <c r="K478" i="19"/>
  <c r="K985" i="19"/>
  <c r="K2452" i="19"/>
  <c r="K1642" i="19"/>
  <c r="K1826" i="19"/>
  <c r="K574" i="19"/>
  <c r="K162" i="19"/>
  <c r="K37" i="19"/>
  <c r="K1319" i="19"/>
  <c r="K1018" i="19"/>
  <c r="K565" i="19"/>
  <c r="K880" i="19"/>
  <c r="K1265" i="19"/>
  <c r="K151" i="19"/>
  <c r="K327" i="19"/>
  <c r="K233" i="19"/>
  <c r="K384" i="19"/>
  <c r="K439" i="19"/>
  <c r="K488" i="19"/>
  <c r="K70" i="19"/>
  <c r="K250" i="19"/>
  <c r="K45" i="19"/>
  <c r="K359" i="19"/>
  <c r="K194" i="19"/>
  <c r="K869" i="19"/>
  <c r="K486" i="19"/>
  <c r="K139" i="19"/>
  <c r="K436" i="19"/>
  <c r="K1649" i="19"/>
  <c r="K212" i="19"/>
  <c r="K509" i="19"/>
  <c r="K241" i="19"/>
  <c r="K3785" i="19"/>
  <c r="K3897" i="19"/>
  <c r="K3180" i="19"/>
  <c r="K3145" i="19"/>
  <c r="K3822" i="19"/>
  <c r="K3112" i="19"/>
  <c r="K3594" i="19"/>
  <c r="K3139" i="19"/>
  <c r="K3200" i="19"/>
  <c r="K2803" i="19"/>
  <c r="K3374" i="19"/>
  <c r="K3671" i="19"/>
  <c r="K3573" i="19"/>
  <c r="K1357" i="19"/>
  <c r="K1886" i="19"/>
  <c r="K2362" i="19"/>
  <c r="K3035" i="19"/>
  <c r="K2669" i="19"/>
  <c r="K1263" i="19"/>
  <c r="K1630" i="19"/>
  <c r="K3458" i="19"/>
  <c r="K2580" i="19"/>
  <c r="K3207" i="19"/>
  <c r="K2715" i="19"/>
  <c r="K2864" i="19"/>
  <c r="K2238" i="19"/>
  <c r="K2175" i="19"/>
  <c r="K213" i="19"/>
  <c r="K77" i="19"/>
  <c r="K859" i="19"/>
  <c r="K569" i="19"/>
  <c r="K129" i="19"/>
  <c r="K3454" i="19"/>
  <c r="K2928" i="19"/>
  <c r="K2495" i="19"/>
  <c r="K2405" i="19"/>
  <c r="K2220" i="19"/>
  <c r="K1459" i="19"/>
  <c r="K1697" i="19"/>
  <c r="K1689" i="19"/>
  <c r="K2415" i="19"/>
  <c r="K2592" i="19"/>
  <c r="K2252" i="19"/>
  <c r="K1543" i="19"/>
  <c r="K1374" i="19"/>
  <c r="K1748" i="19"/>
  <c r="K3621" i="19"/>
  <c r="K2945" i="19"/>
  <c r="K1660" i="19"/>
  <c r="K2979" i="19"/>
  <c r="K2694" i="19"/>
  <c r="K2045" i="19"/>
  <c r="K1169" i="19"/>
  <c r="K1256" i="19"/>
  <c r="K3802" i="19"/>
  <c r="K3151" i="19"/>
  <c r="K3502" i="19"/>
  <c r="K3312" i="19"/>
  <c r="K2728" i="19"/>
  <c r="K524" i="19"/>
  <c r="K3848" i="19"/>
  <c r="K2775" i="19"/>
  <c r="K3885" i="19"/>
  <c r="K3661" i="19"/>
  <c r="K3408" i="19"/>
  <c r="K3297" i="19"/>
  <c r="K2623" i="19"/>
  <c r="K2547" i="19"/>
  <c r="K1973" i="19"/>
  <c r="K3798" i="19"/>
  <c r="K3228" i="19"/>
  <c r="K2755" i="19"/>
  <c r="K2279" i="19"/>
  <c r="K2478" i="19"/>
  <c r="K2294" i="19"/>
  <c r="K76" i="19"/>
  <c r="K641" i="19"/>
  <c r="K376" i="19"/>
  <c r="K3512" i="19"/>
  <c r="K2620" i="19"/>
  <c r="K3352" i="19"/>
  <c r="K3154" i="19"/>
  <c r="K3540" i="19"/>
  <c r="K2765" i="19"/>
  <c r="K3115" i="19"/>
  <c r="K1979" i="19"/>
  <c r="K2567" i="19"/>
  <c r="K2308" i="19"/>
  <c r="K2867" i="19"/>
  <c r="K2903" i="19"/>
  <c r="K2177" i="19"/>
  <c r="K2298" i="19"/>
  <c r="K2449" i="19"/>
  <c r="K1426" i="19"/>
  <c r="K1069" i="19"/>
  <c r="K199" i="19"/>
  <c r="K875" i="19"/>
  <c r="K860" i="19"/>
  <c r="K628" i="19"/>
  <c r="K582" i="19"/>
  <c r="K552" i="19"/>
  <c r="K841" i="19"/>
  <c r="K902" i="19"/>
  <c r="K634" i="19"/>
  <c r="K278" i="19"/>
  <c r="K188" i="19"/>
  <c r="K1126" i="19"/>
  <c r="K782" i="19"/>
  <c r="K822" i="19"/>
  <c r="K975" i="19"/>
  <c r="K177" i="19"/>
  <c r="K1346" i="19"/>
  <c r="K1026" i="19"/>
  <c r="K968" i="19"/>
  <c r="K657" i="19"/>
  <c r="K312" i="19"/>
  <c r="K258" i="19"/>
  <c r="K669" i="19"/>
  <c r="K452" i="19"/>
  <c r="K136" i="19"/>
  <c r="K483" i="19"/>
  <c r="K2445" i="19"/>
  <c r="K2586" i="19"/>
  <c r="K2541" i="19"/>
  <c r="K2063" i="19"/>
  <c r="K1951" i="19"/>
  <c r="K1299" i="19"/>
  <c r="K862" i="19"/>
  <c r="K144" i="19"/>
  <c r="K3871" i="19"/>
  <c r="K878" i="19"/>
  <c r="K499" i="19"/>
  <c r="K3787" i="19"/>
  <c r="K3898" i="19"/>
  <c r="K3334" i="19"/>
  <c r="K3523" i="19"/>
  <c r="K3805" i="19"/>
  <c r="K3109" i="19"/>
  <c r="K3366" i="19"/>
  <c r="K3683" i="19"/>
  <c r="K2210" i="19"/>
  <c r="K3024" i="19"/>
  <c r="K2609" i="19"/>
  <c r="K2916" i="19"/>
  <c r="K3159" i="19"/>
  <c r="K3338" i="19"/>
  <c r="K2296" i="19"/>
  <c r="K2433" i="19"/>
  <c r="K2670" i="19"/>
  <c r="K2381" i="19"/>
  <c r="K2509" i="19"/>
  <c r="K1976" i="19"/>
  <c r="K2240" i="19"/>
  <c r="K2039" i="19"/>
  <c r="K1312" i="19"/>
  <c r="K1910" i="19"/>
  <c r="K1665" i="19"/>
  <c r="K794" i="19"/>
  <c r="K1020" i="19"/>
  <c r="K285" i="19"/>
  <c r="K12" i="19"/>
  <c r="K2304" i="19"/>
  <c r="K2163" i="19"/>
  <c r="K2931" i="19"/>
  <c r="K2654" i="19"/>
  <c r="K3027" i="19"/>
  <c r="K2384" i="19"/>
  <c r="K1439" i="19"/>
  <c r="K1150" i="19"/>
  <c r="K766" i="19"/>
  <c r="K3658" i="19"/>
  <c r="K3559" i="19"/>
  <c r="K3882" i="19"/>
  <c r="K3768" i="19"/>
  <c r="K3795" i="19"/>
  <c r="K3875" i="19"/>
  <c r="K3107" i="19"/>
  <c r="K3608" i="19"/>
  <c r="K3075" i="19"/>
  <c r="K3567" i="19"/>
  <c r="K3688" i="19"/>
  <c r="K3433" i="19"/>
  <c r="K3147" i="19"/>
  <c r="K3214" i="19"/>
  <c r="K3032" i="19"/>
  <c r="K3096" i="19"/>
  <c r="K3165" i="19"/>
  <c r="K2736" i="19"/>
  <c r="K2120" i="19"/>
  <c r="K1995" i="19"/>
  <c r="K2751" i="19"/>
  <c r="K2374" i="19"/>
  <c r="K1176" i="19"/>
  <c r="K2142" i="19"/>
  <c r="K1110" i="19"/>
  <c r="K1618" i="19"/>
  <c r="K1616" i="19"/>
  <c r="K1523" i="19"/>
  <c r="K1387" i="19"/>
  <c r="K1289" i="19"/>
  <c r="K648" i="19"/>
  <c r="K679" i="19"/>
  <c r="K173" i="19"/>
  <c r="K34" i="19"/>
  <c r="K3280" i="19"/>
  <c r="K3057" i="19"/>
  <c r="K3841" i="19"/>
  <c r="K3130" i="19"/>
  <c r="K3197" i="19"/>
  <c r="K3833" i="19"/>
  <c r="K3553" i="19"/>
  <c r="K3373" i="19"/>
  <c r="K2919" i="19"/>
  <c r="K3216" i="19"/>
  <c r="K3269" i="19"/>
  <c r="K3530" i="19"/>
  <c r="K2661" i="19"/>
  <c r="K2743" i="19"/>
  <c r="K3344" i="19"/>
  <c r="K2895" i="19"/>
  <c r="K2326" i="19"/>
  <c r="K2964" i="19"/>
  <c r="K2518" i="19"/>
  <c r="K1745" i="19"/>
  <c r="K2347" i="19"/>
  <c r="K2360" i="19"/>
  <c r="K2838" i="19"/>
  <c r="K2824" i="19"/>
  <c r="K2557" i="19"/>
  <c r="K1775" i="19"/>
  <c r="K2232" i="19"/>
  <c r="K2331" i="19"/>
  <c r="K2115" i="19"/>
  <c r="K2012" i="19"/>
  <c r="K2388" i="19"/>
  <c r="K2207" i="19"/>
  <c r="K1115" i="19"/>
  <c r="K2213" i="19"/>
  <c r="K1959" i="19"/>
  <c r="K1885" i="19"/>
  <c r="K1457" i="19"/>
  <c r="K1479" i="19"/>
  <c r="K1078" i="19"/>
  <c r="K1080" i="19"/>
  <c r="K1822" i="19"/>
  <c r="K1257" i="19"/>
  <c r="K216" i="19"/>
  <c r="K956" i="19"/>
  <c r="K1362" i="19"/>
  <c r="K1693" i="19"/>
  <c r="K1827" i="19"/>
  <c r="K1056" i="19"/>
  <c r="K333" i="19"/>
  <c r="K960" i="19"/>
  <c r="K804" i="19"/>
  <c r="K48" i="19"/>
  <c r="K1208" i="19"/>
  <c r="K379" i="19"/>
  <c r="K585" i="19"/>
  <c r="K79" i="19"/>
  <c r="K1022" i="19"/>
  <c r="K929" i="19"/>
  <c r="K596" i="19"/>
  <c r="K417" i="19"/>
  <c r="K730" i="19"/>
  <c r="K615" i="19"/>
  <c r="K289" i="19"/>
  <c r="K370" i="19"/>
  <c r="K131" i="19"/>
  <c r="K317" i="19"/>
  <c r="K3536" i="19"/>
  <c r="K3423" i="19"/>
  <c r="K2749" i="19"/>
  <c r="K2778" i="19"/>
  <c r="K3723" i="19"/>
  <c r="K2830" i="19"/>
  <c r="K2622" i="19"/>
  <c r="K2912" i="19"/>
  <c r="K1900" i="19"/>
  <c r="K2465" i="19"/>
  <c r="K1407" i="19"/>
  <c r="K1129" i="19"/>
  <c r="K764" i="19"/>
  <c r="K19" i="19"/>
  <c r="K886" i="19"/>
  <c r="K3932" i="19"/>
  <c r="K3767" i="19"/>
  <c r="K3649" i="19"/>
  <c r="K2667" i="19"/>
  <c r="K2408" i="19"/>
  <c r="K2819" i="19"/>
  <c r="K2414" i="19"/>
  <c r="K1044" i="19"/>
  <c r="K1223" i="19"/>
  <c r="K931" i="19"/>
  <c r="K38" i="19"/>
  <c r="K831" i="19"/>
  <c r="K3480" i="19"/>
  <c r="K3726" i="19"/>
  <c r="K3576" i="19"/>
  <c r="K3266" i="19"/>
  <c r="K3470" i="19"/>
  <c r="K2183" i="19"/>
  <c r="K2204" i="19"/>
  <c r="K3666" i="19"/>
  <c r="K2814" i="19"/>
  <c r="K3015" i="19"/>
  <c r="K2741" i="19"/>
  <c r="K3007" i="19"/>
  <c r="K2517" i="19"/>
  <c r="K1761" i="19"/>
  <c r="K1998" i="19"/>
  <c r="K2324" i="19"/>
  <c r="K2858" i="19"/>
  <c r="K1928" i="19"/>
  <c r="K1609" i="19"/>
  <c r="K854" i="19"/>
  <c r="K692" i="19"/>
  <c r="K857" i="19"/>
  <c r="K999" i="19"/>
  <c r="K3853" i="19"/>
  <c r="K3452" i="19"/>
  <c r="K2642" i="19"/>
  <c r="K3840" i="19"/>
  <c r="K3705" i="19"/>
  <c r="K3535" i="19"/>
  <c r="K3709" i="19"/>
  <c r="K2528" i="19"/>
  <c r="K2748" i="19"/>
  <c r="K1989" i="19"/>
  <c r="K2439" i="19"/>
  <c r="K1814" i="19"/>
  <c r="K1982" i="19"/>
  <c r="K1806" i="19"/>
  <c r="K2101" i="19"/>
  <c r="K2354" i="19"/>
  <c r="K699" i="19"/>
  <c r="K1418" i="19"/>
  <c r="K1710" i="19"/>
  <c r="K1801" i="19"/>
  <c r="K1899" i="19"/>
  <c r="K1423" i="19"/>
  <c r="K1341" i="19"/>
  <c r="K1491" i="19"/>
  <c r="K612" i="19"/>
  <c r="K863" i="19"/>
  <c r="K789" i="19"/>
  <c r="K607" i="19"/>
  <c r="K466" i="19"/>
  <c r="K546" i="19"/>
  <c r="K3823" i="19"/>
  <c r="K3773" i="19"/>
  <c r="K3396" i="19"/>
  <c r="K3606" i="19"/>
  <c r="K3066" i="19"/>
  <c r="K2628" i="19"/>
  <c r="K2975" i="19"/>
  <c r="K2075" i="19"/>
  <c r="K2635" i="19"/>
  <c r="K2310" i="19"/>
  <c r="K3010" i="19"/>
  <c r="K2104" i="19"/>
  <c r="K2313" i="19"/>
  <c r="K1625" i="19"/>
  <c r="K2275" i="19"/>
  <c r="K1579" i="19"/>
  <c r="K798" i="19"/>
  <c r="K1300" i="19"/>
  <c r="K1429" i="19"/>
  <c r="K687" i="19"/>
  <c r="K1153" i="19"/>
  <c r="K958" i="19"/>
  <c r="K977" i="19"/>
  <c r="K337" i="19"/>
  <c r="K1105" i="19"/>
  <c r="K843" i="19"/>
  <c r="K423" i="19"/>
  <c r="K1281" i="19"/>
  <c r="K501" i="19"/>
  <c r="K343" i="19"/>
  <c r="K745" i="19"/>
  <c r="K519" i="19"/>
  <c r="K211" i="19"/>
  <c r="K231" i="19"/>
  <c r="K3276" i="19"/>
  <c r="K3829" i="19"/>
  <c r="K3889" i="19"/>
  <c r="K3187" i="19"/>
  <c r="K3153" i="19"/>
  <c r="K3866" i="19"/>
  <c r="K3739" i="19"/>
  <c r="K3516" i="19"/>
  <c r="K3736" i="19"/>
  <c r="K3284" i="19"/>
  <c r="K2757" i="19"/>
  <c r="K3256" i="19"/>
  <c r="K3563" i="19"/>
  <c r="K3178" i="19"/>
  <c r="K2967" i="19"/>
  <c r="K3036" i="19"/>
  <c r="K3294" i="19"/>
  <c r="K2632" i="19"/>
  <c r="K3100" i="19"/>
  <c r="K3413" i="19"/>
  <c r="K3572" i="19"/>
  <c r="K2604" i="19"/>
  <c r="K2939" i="19"/>
  <c r="K2202" i="19"/>
  <c r="K2989" i="19"/>
  <c r="K3387" i="19"/>
  <c r="K2658" i="19"/>
  <c r="K2845" i="19"/>
  <c r="K1953" i="19"/>
  <c r="K1395" i="19"/>
  <c r="K2059" i="19"/>
  <c r="K2618" i="19"/>
  <c r="K2418" i="19"/>
  <c r="K1919" i="19"/>
  <c r="K1768" i="19"/>
  <c r="K1967" i="19"/>
  <c r="K1830" i="19"/>
  <c r="K1846" i="19"/>
  <c r="K2356" i="19"/>
  <c r="K1182" i="19"/>
  <c r="K761" i="19"/>
  <c r="K1759" i="19"/>
  <c r="K1474" i="19"/>
  <c r="K1529" i="19"/>
  <c r="K1467" i="19"/>
  <c r="K2441" i="19"/>
  <c r="K882" i="19"/>
  <c r="K639" i="19"/>
  <c r="K539" i="19"/>
  <c r="K1245" i="19"/>
  <c r="K1178" i="19"/>
  <c r="K491" i="19"/>
  <c r="K158" i="19"/>
  <c r="K598" i="19"/>
  <c r="K310" i="19"/>
  <c r="K460" i="19"/>
  <c r="K145" i="19"/>
  <c r="K3170" i="19"/>
  <c r="K3028" i="19"/>
  <c r="K2398" i="19"/>
  <c r="K3579" i="19"/>
  <c r="K3080" i="19"/>
  <c r="K2216" i="19"/>
  <c r="K3168" i="19"/>
  <c r="K2612" i="19"/>
  <c r="K2537" i="19"/>
  <c r="K2852" i="19"/>
  <c r="K2648" i="19"/>
  <c r="K1564" i="19"/>
  <c r="K2330" i="19"/>
  <c r="K2387" i="19"/>
  <c r="K2057" i="19"/>
  <c r="K1752" i="19"/>
  <c r="K1787" i="19"/>
  <c r="K1495" i="19"/>
  <c r="K1237" i="19"/>
  <c r="K1163" i="19"/>
  <c r="K1306" i="19"/>
  <c r="K899" i="19"/>
  <c r="K903" i="19"/>
  <c r="K86" i="19"/>
  <c r="K528" i="19"/>
  <c r="K1036" i="19"/>
  <c r="K100" i="19"/>
  <c r="K3258" i="19"/>
  <c r="K3690" i="19"/>
  <c r="K3668" i="19"/>
  <c r="K3289" i="19"/>
  <c r="K2991" i="19"/>
  <c r="K3060" i="19"/>
  <c r="K3382" i="19"/>
  <c r="K2638" i="19"/>
  <c r="K1631" i="19"/>
  <c r="K2936" i="19"/>
  <c r="K2522" i="19"/>
  <c r="K2462" i="19"/>
  <c r="K2069" i="19"/>
  <c r="K2377" i="19"/>
  <c r="K1599" i="19"/>
  <c r="K1486" i="19"/>
  <c r="K1526" i="19"/>
  <c r="K1590" i="19"/>
  <c r="K1156" i="19"/>
  <c r="K1331" i="19"/>
  <c r="K266" i="19"/>
  <c r="K52" i="19"/>
  <c r="K826" i="19"/>
  <c r="K203" i="19"/>
  <c r="K391" i="19"/>
  <c r="K73" i="19"/>
  <c r="K637" i="19"/>
  <c r="K347" i="19"/>
  <c r="K3349" i="19"/>
  <c r="K2570" i="19"/>
  <c r="K2836" i="19"/>
  <c r="K2788" i="19"/>
  <c r="K2008" i="19"/>
  <c r="K2795" i="19"/>
  <c r="K2224" i="19"/>
  <c r="K2426" i="19"/>
  <c r="K2079" i="19"/>
  <c r="K2165" i="19"/>
  <c r="K1279" i="19"/>
  <c r="K2421" i="19"/>
  <c r="K2020" i="19"/>
  <c r="K1517" i="19"/>
  <c r="K1320" i="19"/>
  <c r="K1131" i="19"/>
  <c r="K50" i="19"/>
  <c r="K530" i="19"/>
  <c r="K767" i="19"/>
  <c r="K397" i="19"/>
  <c r="K576" i="19"/>
  <c r="K901" i="19"/>
  <c r="K556" i="19"/>
  <c r="K828" i="19"/>
  <c r="K127" i="19"/>
  <c r="K257" i="19"/>
  <c r="K3699" i="19"/>
  <c r="K3550" i="19"/>
  <c r="K3751" i="19"/>
  <c r="K3874" i="19"/>
  <c r="K3794" i="19"/>
  <c r="K3817" i="19"/>
  <c r="K3937" i="19"/>
  <c r="K2818" i="19"/>
  <c r="K1997" i="19"/>
  <c r="K3779" i="19"/>
  <c r="K3763" i="19"/>
  <c r="K3732" i="19"/>
  <c r="K3933" i="19"/>
  <c r="K3651" i="19"/>
  <c r="K3727" i="19"/>
  <c r="K3813" i="19"/>
  <c r="K3359" i="19"/>
  <c r="K3644" i="19"/>
  <c r="K2002" i="19"/>
  <c r="K2839" i="19"/>
  <c r="K2655" i="19"/>
  <c r="K2890" i="19"/>
  <c r="K2582" i="19"/>
  <c r="K2107" i="19"/>
  <c r="K2214" i="19"/>
  <c r="K1931" i="19"/>
  <c r="K2089" i="19"/>
  <c r="K2185" i="19"/>
  <c r="K1875" i="19"/>
  <c r="K2004" i="19"/>
  <c r="K1547" i="19"/>
  <c r="K1157" i="19"/>
  <c r="K1042" i="19"/>
  <c r="K1103" i="19"/>
  <c r="K631" i="19"/>
  <c r="K271" i="19"/>
  <c r="K1050" i="19"/>
  <c r="K3354" i="19"/>
  <c r="K2820" i="19"/>
  <c r="K1873" i="19"/>
  <c r="K1656" i="19"/>
  <c r="K1440" i="19"/>
  <c r="K1476" i="19"/>
  <c r="K1628" i="19"/>
  <c r="K1412" i="19"/>
  <c r="K726" i="19"/>
  <c r="K537" i="19"/>
  <c r="K1019" i="19"/>
  <c r="K523" i="19"/>
  <c r="K3863" i="19"/>
  <c r="K3913" i="19"/>
  <c r="K1863" i="19"/>
  <c r="K1895" i="19"/>
  <c r="K1773" i="19"/>
  <c r="K1836" i="19"/>
  <c r="K1510" i="19"/>
  <c r="K1489" i="19"/>
  <c r="K1573" i="19"/>
  <c r="K1646" i="19"/>
  <c r="K851" i="19"/>
  <c r="K740" i="19"/>
  <c r="K535" i="19"/>
  <c r="K874" i="19"/>
  <c r="K708" i="19"/>
  <c r="K393" i="19"/>
  <c r="K432" i="19"/>
  <c r="K135" i="19"/>
  <c r="K690" i="19"/>
  <c r="K91" i="19"/>
  <c r="K3369" i="19"/>
  <c r="K3761" i="19"/>
  <c r="K3291" i="19"/>
  <c r="K3834" i="19"/>
  <c r="K3734" i="19"/>
  <c r="K3850" i="19"/>
  <c r="K3131" i="19"/>
  <c r="K3838" i="19"/>
  <c r="K3555" i="19"/>
  <c r="K3078" i="19"/>
  <c r="K3776" i="19"/>
  <c r="K3232" i="19"/>
  <c r="K3842" i="19"/>
  <c r="K3818" i="19"/>
  <c r="K3873" i="19"/>
  <c r="K3758" i="19"/>
  <c r="K3868" i="19"/>
  <c r="K3860" i="19"/>
  <c r="K3930" i="19"/>
  <c r="K3854" i="19"/>
  <c r="K3879" i="19"/>
  <c r="K3781" i="19"/>
  <c r="K3749" i="19"/>
  <c r="K3730" i="19"/>
  <c r="K3856" i="19"/>
  <c r="K3940" i="19"/>
  <c r="K3924" i="19"/>
  <c r="K3920" i="19"/>
  <c r="K3811" i="19"/>
  <c r="K3808" i="19"/>
  <c r="K3784" i="19"/>
  <c r="K3918" i="19"/>
  <c r="K3771" i="19"/>
  <c r="K3565" i="19"/>
  <c r="K3672" i="19"/>
  <c r="K3551" i="19"/>
  <c r="K3756" i="19"/>
  <c r="K3350" i="19"/>
  <c r="K3322" i="19"/>
  <c r="K3680" i="19"/>
  <c r="K3225" i="19"/>
  <c r="K3639" i="19"/>
  <c r="K3483" i="19"/>
  <c r="K3627" i="19"/>
  <c r="K3062" i="19"/>
  <c r="K3676" i="19"/>
  <c r="K3444" i="19"/>
  <c r="K3467" i="19"/>
  <c r="K3346" i="19"/>
  <c r="K3211" i="19"/>
  <c r="K3463" i="19"/>
  <c r="K3520" i="19"/>
  <c r="K3429" i="19"/>
  <c r="K3243" i="19"/>
  <c r="K3597" i="19"/>
  <c r="K3090" i="19"/>
  <c r="K3330" i="19"/>
  <c r="K3617" i="19"/>
  <c r="K3836" i="19"/>
  <c r="K3613" i="19"/>
  <c r="K3127" i="19"/>
  <c r="K3461" i="19"/>
  <c r="K3202" i="19"/>
  <c r="K3490" i="19"/>
  <c r="K2652" i="19"/>
  <c r="K3240" i="19"/>
  <c r="K3102" i="19"/>
  <c r="K2616" i="19"/>
  <c r="K2399" i="19"/>
  <c r="K3405" i="19"/>
  <c r="K3610" i="19"/>
  <c r="K3033" i="19"/>
  <c r="K2925" i="19"/>
  <c r="K3058" i="19"/>
  <c r="K2711" i="19"/>
  <c r="K2372" i="19"/>
  <c r="K3055" i="19"/>
  <c r="K2674" i="19"/>
  <c r="K2605" i="19"/>
  <c r="K2721" i="19"/>
  <c r="K2923" i="19"/>
  <c r="K2704" i="19"/>
  <c r="K3261" i="19"/>
  <c r="K2783" i="19"/>
  <c r="K2639" i="19"/>
  <c r="K2530" i="19"/>
  <c r="K3659" i="19"/>
  <c r="K3081" i="19"/>
  <c r="K2698" i="19"/>
  <c r="K2994" i="19"/>
  <c r="K2725" i="19"/>
  <c r="K2792" i="19"/>
  <c r="K2085" i="19"/>
  <c r="K3302" i="19"/>
  <c r="K3504" i="19"/>
  <c r="K2590" i="19"/>
  <c r="K2553" i="19"/>
  <c r="K2855" i="19"/>
  <c r="K2629" i="19"/>
  <c r="K2745" i="19"/>
  <c r="K2897" i="19"/>
  <c r="K2343" i="19"/>
  <c r="K2150" i="19"/>
  <c r="K2048" i="19"/>
  <c r="K2965" i="19"/>
  <c r="K2429" i="19"/>
  <c r="K2717" i="19"/>
  <c r="K2186" i="19"/>
  <c r="K1933" i="19"/>
  <c r="K1983" i="19"/>
  <c r="K2218" i="19"/>
  <c r="K2474" i="19"/>
  <c r="K2447" i="19"/>
  <c r="K2806" i="19"/>
  <c r="K3072" i="19"/>
  <c r="K2601" i="19"/>
  <c r="K2878" i="19"/>
  <c r="K2327" i="19"/>
  <c r="K2109" i="19"/>
  <c r="K1990" i="19"/>
  <c r="K2687" i="19"/>
  <c r="K2953" i="19"/>
  <c r="K2366" i="19"/>
  <c r="K2683" i="19"/>
  <c r="K2169" i="19"/>
  <c r="K1819" i="19"/>
  <c r="K1913" i="19"/>
  <c r="K2466" i="19"/>
  <c r="K2812" i="19"/>
  <c r="K2034" i="19"/>
  <c r="K2539" i="19"/>
  <c r="K2018" i="19"/>
  <c r="K1677" i="19"/>
  <c r="K2535" i="19"/>
  <c r="K2490" i="19"/>
  <c r="K2143" i="19"/>
  <c r="K2677" i="19"/>
  <c r="K2929" i="19"/>
  <c r="K2235" i="19"/>
  <c r="K1865" i="19"/>
  <c r="K2122" i="19"/>
  <c r="K2139" i="19"/>
  <c r="K2424" i="19"/>
  <c r="K2280" i="19"/>
  <c r="K2253" i="19"/>
  <c r="K1460" i="19"/>
  <c r="K1551" i="19"/>
  <c r="K1122" i="19"/>
  <c r="K1600" i="19"/>
  <c r="K2250" i="19"/>
  <c r="K1658" i="19"/>
  <c r="K1519" i="19"/>
  <c r="K1090" i="19"/>
  <c r="K2051" i="19"/>
  <c r="K1450" i="19"/>
  <c r="K1756" i="19"/>
  <c r="K1856" i="19"/>
  <c r="K1730" i="19"/>
  <c r="K1024" i="19"/>
  <c r="K1468" i="19"/>
  <c r="K1492" i="19"/>
  <c r="K2136" i="19"/>
  <c r="K2271" i="19"/>
  <c r="K2167" i="19"/>
  <c r="K1648" i="19"/>
  <c r="K1326" i="19"/>
  <c r="K1447" i="19"/>
  <c r="K1842" i="19"/>
  <c r="K1284" i="19"/>
  <c r="K1534" i="19"/>
  <c r="K2431" i="19"/>
  <c r="K1881" i="19"/>
  <c r="K2080" i="19"/>
  <c r="K2406" i="19"/>
  <c r="K1974" i="19"/>
  <c r="K1746" i="19"/>
  <c r="K1652" i="19"/>
  <c r="K1329" i="19"/>
  <c r="K1614" i="19"/>
  <c r="K1151" i="19"/>
  <c r="K2338" i="19"/>
  <c r="K2497" i="19"/>
  <c r="K1945" i="19"/>
  <c r="K2318" i="19"/>
  <c r="K1782" i="19"/>
  <c r="K1735" i="19"/>
  <c r="K1304" i="19"/>
  <c r="K1633" i="19"/>
  <c r="K1654" i="19"/>
  <c r="K3625" i="19"/>
  <c r="K3792" i="19"/>
  <c r="K3865" i="19"/>
  <c r="K3828" i="19"/>
  <c r="K3765" i="19"/>
  <c r="K3852" i="19"/>
  <c r="K3635" i="19"/>
  <c r="K3021" i="19"/>
  <c r="K3612" i="19"/>
  <c r="K3642" i="19"/>
  <c r="K3278" i="19"/>
  <c r="K3272" i="19"/>
  <c r="K3310" i="19"/>
  <c r="K3169" i="19"/>
  <c r="K3412" i="19"/>
  <c r="K3667" i="19"/>
  <c r="K3534" i="19"/>
  <c r="K3094" i="19"/>
  <c r="K3394" i="19"/>
  <c r="K3114" i="19"/>
  <c r="K3704" i="19"/>
  <c r="K2729" i="19"/>
  <c r="K2597" i="19"/>
  <c r="K2980" i="19"/>
  <c r="K2116" i="19"/>
  <c r="K2551" i="19"/>
  <c r="K1944" i="19"/>
  <c r="K2738" i="19"/>
  <c r="K2573" i="19"/>
  <c r="K2773" i="19"/>
  <c r="K2166" i="19"/>
  <c r="K2970" i="19"/>
  <c r="K2901" i="19"/>
  <c r="K1690" i="19"/>
  <c r="K1869" i="19"/>
  <c r="K1076" i="19"/>
  <c r="K1417" i="19"/>
  <c r="K881" i="19"/>
  <c r="K3869" i="19"/>
  <c r="K3267" i="19"/>
  <c r="K3770" i="19"/>
  <c r="K3815" i="19"/>
  <c r="K3696" i="19"/>
  <c r="K3229" i="19"/>
  <c r="K3315" i="19"/>
  <c r="K3466" i="19"/>
  <c r="K3259" i="19"/>
  <c r="K3029" i="19"/>
  <c r="K3603" i="19"/>
  <c r="K3630" i="19"/>
  <c r="K3390" i="19"/>
  <c r="K3133" i="19"/>
  <c r="K3476" i="19"/>
  <c r="K3496" i="19"/>
  <c r="K3685" i="19"/>
  <c r="K3383" i="19"/>
  <c r="K2370" i="19"/>
  <c r="K2692" i="19"/>
  <c r="K2885" i="19"/>
  <c r="K2359" i="19"/>
  <c r="K3305" i="19"/>
  <c r="K2564" i="19"/>
  <c r="K2874" i="19"/>
  <c r="K2409" i="19"/>
  <c r="K2761" i="19"/>
  <c r="K2114" i="19"/>
  <c r="K2542" i="19"/>
  <c r="K2686" i="19"/>
  <c r="K1167" i="19"/>
  <c r="K1159" i="19"/>
  <c r="K1033" i="19"/>
  <c r="K3210" i="19"/>
  <c r="K3171" i="19"/>
  <c r="K3800" i="19"/>
  <c r="K3537" i="19"/>
  <c r="K3123" i="19"/>
  <c r="K3577" i="19"/>
  <c r="K3300" i="19"/>
  <c r="K3416" i="19"/>
  <c r="K3237" i="19"/>
  <c r="K3002" i="19"/>
  <c r="K1986" i="19"/>
  <c r="K2624" i="19"/>
  <c r="K1765" i="19"/>
  <c r="K2106" i="19"/>
  <c r="K2724" i="19"/>
  <c r="K1233" i="19"/>
  <c r="K3864" i="19"/>
  <c r="K3716" i="19"/>
  <c r="K3710" i="19"/>
  <c r="K3411" i="19"/>
  <c r="K3099" i="19"/>
  <c r="K3622" i="19"/>
  <c r="K3407" i="19"/>
  <c r="K2859" i="19"/>
  <c r="K2969" i="19"/>
  <c r="K2679" i="19"/>
  <c r="K3017" i="19"/>
  <c r="K1498" i="19"/>
  <c r="K1807" i="19"/>
  <c r="K2355" i="19"/>
  <c r="K2525" i="19"/>
  <c r="K2181" i="19"/>
  <c r="K2288" i="19"/>
  <c r="K2276" i="19"/>
  <c r="K1880" i="19"/>
  <c r="K2290" i="19"/>
  <c r="K2293" i="19"/>
  <c r="K2349" i="19"/>
  <c r="K2155" i="19"/>
  <c r="K2435" i="19"/>
  <c r="K1861" i="19"/>
  <c r="K1582" i="19"/>
  <c r="K1433" i="19"/>
  <c r="K1925" i="19"/>
  <c r="K1720" i="19"/>
  <c r="K1809" i="19"/>
  <c r="K1397" i="19"/>
  <c r="K1636" i="19"/>
  <c r="K1711" i="19"/>
  <c r="K1703" i="19"/>
  <c r="K1533" i="19"/>
  <c r="K1594" i="19"/>
  <c r="K961" i="19"/>
  <c r="K1849" i="19"/>
  <c r="K1465" i="19"/>
  <c r="K1317" i="19"/>
  <c r="K1507" i="19"/>
  <c r="K1575" i="19"/>
  <c r="K1170" i="19"/>
  <c r="K688" i="19"/>
  <c r="K1780" i="19"/>
  <c r="K2823" i="19"/>
  <c r="K1696" i="19"/>
  <c r="K805" i="19"/>
  <c r="K1778" i="19"/>
  <c r="K2095" i="19"/>
  <c r="K1415" i="19"/>
  <c r="K1568" i="19"/>
  <c r="K1250" i="19"/>
  <c r="K1442" i="19"/>
  <c r="K1119" i="19"/>
  <c r="K1092" i="19"/>
  <c r="K1322" i="19"/>
  <c r="K1154" i="19"/>
  <c r="K1234" i="19"/>
  <c r="K1148" i="19"/>
  <c r="K1061" i="19"/>
  <c r="K1113" i="19"/>
  <c r="K1576" i="19"/>
  <c r="K1254" i="19"/>
  <c r="K1191" i="19"/>
  <c r="K1086" i="19"/>
  <c r="K912" i="19"/>
  <c r="K1031" i="19"/>
  <c r="K837" i="19"/>
  <c r="K1583" i="19"/>
  <c r="K1554" i="19"/>
  <c r="K1338" i="19"/>
  <c r="K1336" i="19"/>
  <c r="K1239" i="19"/>
  <c r="K799" i="19"/>
  <c r="K562" i="19"/>
  <c r="K966" i="19"/>
  <c r="K1403" i="19"/>
  <c r="K1296" i="19"/>
  <c r="K936" i="19"/>
  <c r="K870" i="19"/>
  <c r="K775" i="19"/>
  <c r="K718" i="19"/>
  <c r="K622" i="19"/>
  <c r="K338" i="19"/>
  <c r="K820" i="19"/>
  <c r="K149" i="19"/>
  <c r="K493" i="19"/>
  <c r="K1227" i="19"/>
  <c r="K848" i="19"/>
  <c r="K865" i="19"/>
  <c r="K715" i="19"/>
  <c r="K46" i="19"/>
  <c r="K1046" i="19"/>
  <c r="K71" i="19"/>
  <c r="K586" i="19"/>
  <c r="K560" i="19"/>
  <c r="K219" i="19"/>
  <c r="K164" i="19"/>
  <c r="K255" i="19"/>
  <c r="K663" i="19"/>
  <c r="K751" i="19"/>
  <c r="K403" i="19"/>
  <c r="K674" i="19"/>
  <c r="K153" i="19"/>
  <c r="K320" i="19"/>
  <c r="K401" i="19"/>
  <c r="K894" i="19"/>
  <c r="K548" i="19"/>
  <c r="K817" i="19"/>
  <c r="K777" i="19"/>
  <c r="K479" i="19"/>
  <c r="K58" i="19"/>
  <c r="K428" i="19"/>
  <c r="K27" i="19"/>
  <c r="K665" i="19"/>
  <c r="K646" i="19"/>
  <c r="K195" i="19"/>
  <c r="K156" i="19"/>
  <c r="K313" i="19"/>
  <c r="K242" i="19"/>
  <c r="K954" i="19"/>
  <c r="K449" i="19"/>
  <c r="K111" i="19"/>
  <c r="K190" i="19"/>
  <c r="K544" i="19"/>
  <c r="K520" i="19"/>
  <c r="K147" i="19"/>
  <c r="K141" i="19"/>
  <c r="K56" i="19"/>
  <c r="K361" i="19"/>
  <c r="K700" i="19"/>
  <c r="K653" i="19"/>
  <c r="K357" i="19"/>
  <c r="K302" i="19"/>
  <c r="K276" i="19"/>
  <c r="K418" i="19"/>
  <c r="K381" i="19"/>
  <c r="K1038" i="19"/>
  <c r="K163" i="19"/>
  <c r="K89" i="19"/>
  <c r="K426" i="19"/>
  <c r="K448" i="19"/>
  <c r="K527" i="19"/>
  <c r="K711" i="19"/>
  <c r="K295" i="19"/>
  <c r="K68" i="19"/>
  <c r="K210" i="19"/>
  <c r="K459" i="19"/>
  <c r="K739" i="19"/>
  <c r="K133" i="19"/>
  <c r="K371" i="19"/>
  <c r="K146" i="19"/>
  <c r="K547" i="19"/>
  <c r="K66" i="19"/>
  <c r="K1261" i="19"/>
  <c r="K1213" i="19"/>
  <c r="K1266" i="19"/>
  <c r="K81" i="19"/>
  <c r="K344" i="19"/>
  <c r="K238" i="19"/>
  <c r="K945" i="19"/>
  <c r="K723" i="19"/>
  <c r="K650" i="19"/>
  <c r="K461" i="19"/>
  <c r="K1002" i="19"/>
  <c r="K703" i="19"/>
  <c r="K208" i="19"/>
  <c r="K619" i="19"/>
  <c r="K614" i="19"/>
  <c r="K467" i="19"/>
  <c r="K183" i="19"/>
  <c r="K189" i="19"/>
  <c r="K121" i="19"/>
  <c r="K296" i="19"/>
  <c r="K106" i="19"/>
  <c r="K497" i="19"/>
  <c r="K75" i="19"/>
  <c r="K246" i="19"/>
  <c r="K205" i="19"/>
  <c r="K375" i="19"/>
  <c r="K9" i="19"/>
  <c r="K815" i="19"/>
  <c r="K599" i="19"/>
  <c r="K181" i="19"/>
  <c r="K232" i="19"/>
  <c r="K590" i="19"/>
  <c r="K36" i="19"/>
  <c r="K1352" i="19"/>
  <c r="K1309" i="19"/>
  <c r="K224" i="19"/>
  <c r="K495" i="19"/>
  <c r="K939" i="19"/>
  <c r="K616" i="19"/>
  <c r="K311" i="19"/>
  <c r="K3149" i="19"/>
  <c r="K3464" i="19"/>
  <c r="K3780" i="19"/>
  <c r="K3176" i="19"/>
  <c r="K3878" i="19"/>
  <c r="K3541" i="19"/>
  <c r="K3743" i="19"/>
  <c r="K3491" i="19"/>
  <c r="K3929" i="19"/>
  <c r="K3814" i="19"/>
  <c r="K3791" i="19"/>
  <c r="K3124" i="19"/>
  <c r="K3101" i="19"/>
  <c r="K3872" i="19"/>
  <c r="K3831" i="19"/>
  <c r="K3935" i="19"/>
  <c r="K3867" i="19"/>
  <c r="K3857" i="19"/>
  <c r="K3849" i="19"/>
  <c r="K3931" i="19"/>
  <c r="K3641" i="19"/>
  <c r="K3217" i="19"/>
  <c r="K3903" i="19"/>
  <c r="K3844" i="19"/>
  <c r="K3255" i="19"/>
  <c r="K3230" i="19"/>
  <c r="K3766" i="19"/>
  <c r="K3067" i="19"/>
  <c r="K3677" i="19"/>
  <c r="K3105" i="19"/>
  <c r="K3436" i="19"/>
  <c r="K3702" i="19"/>
  <c r="K3004" i="19"/>
  <c r="K2073" i="19"/>
  <c r="K3226" i="19"/>
  <c r="K3500" i="19"/>
  <c r="K2510" i="19"/>
  <c r="K3279" i="19"/>
  <c r="K3097" i="19"/>
  <c r="K3415" i="19"/>
  <c r="K3715" i="19"/>
  <c r="K3132" i="19"/>
  <c r="K3475" i="19"/>
  <c r="K3629" i="19"/>
  <c r="K3469" i="19"/>
  <c r="K3607" i="19"/>
  <c r="K3632" i="19"/>
  <c r="K3422" i="19"/>
  <c r="K3271" i="19"/>
  <c r="K3533" i="19"/>
  <c r="K2904" i="19"/>
  <c r="K3333" i="19"/>
  <c r="K3224" i="19"/>
  <c r="K3725" i="19"/>
  <c r="K3201" i="19"/>
  <c r="K3307" i="19"/>
  <c r="K3648" i="19"/>
  <c r="K3166" i="19"/>
  <c r="K3397" i="19"/>
  <c r="K3657" i="19"/>
  <c r="K3194" i="19"/>
  <c r="K3432" i="19"/>
  <c r="K2987" i="19"/>
  <c r="K3106" i="19"/>
  <c r="K3665" i="19"/>
  <c r="K3196" i="19"/>
  <c r="K3277" i="19"/>
  <c r="K3575" i="19"/>
  <c r="K3054" i="19"/>
  <c r="K3113" i="19"/>
  <c r="K3068" i="19"/>
  <c r="K3304" i="19"/>
  <c r="K2821" i="19"/>
  <c r="K2419" i="19"/>
  <c r="K2282" i="19"/>
  <c r="K2640" i="19"/>
  <c r="K3682" i="19"/>
  <c r="K3146" i="19"/>
  <c r="K3014" i="19"/>
  <c r="K2844" i="19"/>
  <c r="K2208" i="19"/>
  <c r="K2194" i="19"/>
  <c r="K3095" i="19"/>
  <c r="K3365" i="19"/>
  <c r="K2840" i="19"/>
  <c r="K2719" i="19"/>
  <c r="K2336" i="19"/>
  <c r="K2723" i="19"/>
  <c r="K3722" i="19"/>
  <c r="K3164" i="19"/>
  <c r="K2735" i="19"/>
  <c r="K3056" i="19"/>
  <c r="K2563" i="19"/>
  <c r="K2930" i="19"/>
  <c r="K2105" i="19"/>
  <c r="K2962" i="19"/>
  <c r="K3372" i="19"/>
  <c r="K3586" i="19"/>
  <c r="K2934" i="19"/>
  <c r="K2898" i="19"/>
  <c r="K2829" i="19"/>
  <c r="K3016" i="19"/>
  <c r="K2621" i="19"/>
  <c r="K2407" i="19"/>
  <c r="K2211" i="19"/>
  <c r="K3023" i="19"/>
  <c r="K2550" i="19"/>
  <c r="K2261" i="19"/>
  <c r="K2529" i="19"/>
  <c r="K2217" i="19"/>
  <c r="K2299" i="19"/>
  <c r="K937" i="19"/>
  <c r="K2538" i="19"/>
  <c r="K1831" i="19"/>
  <c r="K1947" i="19"/>
  <c r="K2653" i="19"/>
  <c r="K2911" i="19"/>
  <c r="K2203" i="19"/>
  <c r="K2138" i="19"/>
  <c r="K2739" i="19"/>
  <c r="K3006" i="19"/>
  <c r="K2516" i="19"/>
  <c r="K3925" i="19"/>
  <c r="K3812" i="19"/>
  <c r="K3212" i="19"/>
  <c r="K3921" i="19"/>
  <c r="K3806" i="19"/>
  <c r="K3934" i="19"/>
  <c r="K3786" i="19"/>
  <c r="K3640" i="19"/>
  <c r="K3843" i="19"/>
  <c r="K3186" i="19"/>
  <c r="K3830" i="19"/>
  <c r="K3609" i="19"/>
  <c r="K3888" i="19"/>
  <c r="K3628" i="19"/>
  <c r="K3820" i="19"/>
  <c r="K3746" i="19"/>
  <c r="K3712" i="19"/>
  <c r="K3517" i="19"/>
  <c r="K2229" i="19"/>
  <c r="K3400" i="19"/>
  <c r="K3473" i="19"/>
  <c r="K3740" i="19"/>
  <c r="K3341" i="19"/>
  <c r="K3562" i="19"/>
  <c r="K2140" i="19"/>
  <c r="K3509" i="19"/>
  <c r="K3538" i="19"/>
  <c r="K2722" i="19"/>
  <c r="K3351" i="19"/>
  <c r="K3177" i="19"/>
  <c r="K3414" i="19"/>
  <c r="K3283" i="19"/>
  <c r="K3542" i="19"/>
  <c r="K2973" i="19"/>
  <c r="K3605" i="19"/>
  <c r="K3539" i="19"/>
  <c r="K3348" i="19"/>
  <c r="K3735" i="19"/>
  <c r="K3257" i="19"/>
  <c r="K3652" i="19"/>
  <c r="K3198" i="19"/>
  <c r="K2961" i="19"/>
  <c r="K3218" i="19"/>
  <c r="K3689" i="19"/>
  <c r="K3527" i="19"/>
  <c r="K2990" i="19"/>
  <c r="K3288" i="19"/>
  <c r="K3578" i="19"/>
  <c r="K3065" i="19"/>
  <c r="K2603" i="19"/>
  <c r="K3772" i="19"/>
  <c r="K3691" i="19"/>
  <c r="K3451" i="19"/>
  <c r="K3708" i="19"/>
  <c r="K3571" i="19"/>
  <c r="K3079" i="19"/>
  <c r="K3158" i="19"/>
  <c r="K2764" i="19"/>
  <c r="K2924" i="19"/>
  <c r="K2938" i="19"/>
  <c r="K3335" i="19"/>
  <c r="K3574" i="19"/>
  <c r="K2865" i="19"/>
  <c r="K2886" i="19"/>
  <c r="K2305" i="19"/>
  <c r="K2657" i="19"/>
  <c r="K2554" i="19"/>
  <c r="K2787" i="19"/>
  <c r="K2052" i="19"/>
  <c r="K2966" i="19"/>
  <c r="K2744" i="19"/>
  <c r="K2061" i="19"/>
  <c r="K3167" i="19"/>
  <c r="K3059" i="19"/>
  <c r="K2933" i="19"/>
  <c r="K2974" i="19"/>
  <c r="K3381" i="19"/>
  <c r="K3595" i="19"/>
  <c r="K2630" i="19"/>
  <c r="K2351" i="19"/>
  <c r="K3782" i="19"/>
  <c r="K2049" i="19"/>
  <c r="K3462" i="19"/>
  <c r="K3893" i="19"/>
  <c r="K3824" i="19"/>
  <c r="K3592" i="19"/>
  <c r="K3783" i="19"/>
  <c r="K3790" i="19"/>
  <c r="K3188" i="19"/>
  <c r="K3270" i="19"/>
  <c r="K3472" i="19"/>
  <c r="K3268" i="19"/>
  <c r="K3526" i="19"/>
  <c r="K3252" i="19"/>
  <c r="K3339" i="19"/>
  <c r="K2758" i="19"/>
  <c r="K3858" i="19"/>
  <c r="K3619" i="19"/>
  <c r="K2664" i="19"/>
  <c r="K3492" i="19"/>
  <c r="K3560" i="19"/>
  <c r="K3022" i="19"/>
  <c r="K3375" i="19"/>
  <c r="K3647" i="19"/>
  <c r="K2411" i="19"/>
  <c r="K2879" i="19"/>
  <c r="K3273" i="19"/>
  <c r="K3489" i="19"/>
  <c r="K2602" i="19"/>
  <c r="K2137" i="19"/>
  <c r="K2712" i="19"/>
  <c r="K2568" i="19"/>
  <c r="K1852" i="19"/>
  <c r="K3669" i="19"/>
  <c r="K3084" i="19"/>
  <c r="K2701" i="19"/>
  <c r="K2998" i="19"/>
  <c r="K2799" i="19"/>
  <c r="K2135" i="19"/>
  <c r="K3528" i="19"/>
  <c r="K3119" i="19"/>
  <c r="K3392" i="19"/>
  <c r="K2662" i="19"/>
  <c r="K2896" i="19"/>
  <c r="K2475" i="19"/>
  <c r="K1936" i="19"/>
  <c r="K2831" i="19"/>
  <c r="K2574" i="19"/>
  <c r="K1785" i="19"/>
  <c r="K2401" i="19"/>
  <c r="K2172" i="19"/>
  <c r="K2690" i="19"/>
  <c r="K2956" i="19"/>
  <c r="K2489" i="19"/>
  <c r="K2815" i="19"/>
  <c r="K2040" i="19"/>
  <c r="K3886" i="19"/>
  <c r="K3440" i="19"/>
  <c r="K2699" i="19"/>
  <c r="K1737" i="19"/>
  <c r="K3155" i="19"/>
  <c r="K3803" i="19"/>
  <c r="K3456" i="19"/>
  <c r="K3902" i="19"/>
  <c r="K3143" i="19"/>
  <c r="K3673" i="19"/>
  <c r="K3484" i="19"/>
  <c r="K3694" i="19"/>
  <c r="K2850" i="19"/>
  <c r="K3600" i="19"/>
  <c r="K3251" i="19"/>
  <c r="K3518" i="19"/>
  <c r="K2827" i="19"/>
  <c r="K3173" i="19"/>
  <c r="K3583" i="19"/>
  <c r="K2610" i="19"/>
  <c r="K3204" i="19"/>
  <c r="K2793" i="19"/>
  <c r="K2763" i="19"/>
  <c r="K2926" i="19"/>
  <c r="K3598" i="19"/>
  <c r="K2675" i="19"/>
  <c r="K3030" i="19"/>
  <c r="K3468" i="19"/>
  <c r="K3082" i="19"/>
  <c r="K3332" i="19"/>
  <c r="K2713" i="19"/>
  <c r="K2954" i="19"/>
  <c r="K2396" i="19"/>
  <c r="K2646" i="19"/>
  <c r="K1866" i="19"/>
  <c r="K2789" i="19"/>
  <c r="K1941" i="19"/>
  <c r="K2487" i="19"/>
  <c r="K2920" i="19"/>
  <c r="K2311" i="19"/>
  <c r="K2117" i="19"/>
  <c r="K2759" i="19"/>
  <c r="K2454" i="19"/>
  <c r="K2400" i="19"/>
  <c r="K2854" i="19"/>
  <c r="K2643" i="19"/>
  <c r="K2905" i="19"/>
  <c r="K2081" i="19"/>
  <c r="K2170" i="19"/>
  <c r="K2992" i="19"/>
  <c r="K2502" i="19"/>
  <c r="K2753" i="19"/>
  <c r="K2498" i="19"/>
  <c r="K3287" i="19"/>
  <c r="K1220" i="19"/>
  <c r="K1285" i="19"/>
  <c r="K701" i="19"/>
  <c r="K695" i="19"/>
  <c r="K506" i="19"/>
  <c r="K3431" i="19"/>
  <c r="K3656" i="19"/>
  <c r="K3441" i="19"/>
  <c r="K3837" i="19"/>
  <c r="K3876" i="19"/>
  <c r="K3421" i="19"/>
  <c r="K3403" i="19"/>
  <c r="K3564" i="19"/>
  <c r="K3896" i="19"/>
  <c r="K3906" i="19"/>
  <c r="K3793" i="19"/>
  <c r="K3750" i="19"/>
  <c r="K3041" i="19"/>
  <c r="K3179" i="19"/>
  <c r="K3801" i="19"/>
  <c r="K3314" i="19"/>
  <c r="K3916" i="19"/>
  <c r="K3233" i="19"/>
  <c r="K3777" i="19"/>
  <c r="K3326" i="19"/>
  <c r="K3604" i="19"/>
  <c r="K3936" i="19"/>
  <c r="K3796" i="19"/>
  <c r="K3752" i="19"/>
  <c r="K3847" i="19"/>
  <c r="K3832" i="19"/>
  <c r="K3074" i="19"/>
  <c r="K3883" i="19"/>
  <c r="K3894" i="19"/>
  <c r="K3899" i="19"/>
  <c r="K3943" i="19"/>
  <c r="K3358" i="19"/>
  <c r="K3804" i="19"/>
  <c r="K3616" i="19"/>
  <c r="K3684" i="19"/>
  <c r="K3329" i="19"/>
  <c r="K3227" i="19"/>
  <c r="K3318" i="19"/>
  <c r="K3150" i="19"/>
  <c r="K3285" i="19"/>
  <c r="K3821" i="19"/>
  <c r="K3580" i="19"/>
  <c r="K3118" i="19"/>
  <c r="K3418" i="19"/>
  <c r="K3721" i="19"/>
  <c r="K3135" i="19"/>
  <c r="K3675" i="19"/>
  <c r="K2050" i="19"/>
  <c r="K3345" i="19"/>
  <c r="K3636" i="19"/>
  <c r="K3174" i="19"/>
  <c r="K3342" i="19"/>
  <c r="K3633" i="19"/>
  <c r="K2786" i="19"/>
  <c r="K3861" i="19"/>
  <c r="K3136" i="19"/>
  <c r="K3485" i="19"/>
  <c r="K3219" i="19"/>
  <c r="K3524" i="19"/>
  <c r="K2676" i="19"/>
  <c r="K3728" i="19"/>
  <c r="K3501" i="19"/>
  <c r="K3336" i="19"/>
  <c r="K3588" i="19"/>
  <c r="K3031" i="19"/>
  <c r="K3660" i="19"/>
  <c r="K2892" i="19"/>
  <c r="K2358" i="19"/>
  <c r="K3438" i="19"/>
  <c r="K3337" i="19"/>
  <c r="K3703" i="19"/>
  <c r="K3199" i="19"/>
  <c r="K3442" i="19"/>
  <c r="K3241" i="19"/>
  <c r="K3511" i="19"/>
  <c r="K3296" i="19"/>
  <c r="K3498" i="19"/>
  <c r="K2491" i="19"/>
  <c r="K2742" i="19"/>
  <c r="K2339" i="19"/>
  <c r="K2254" i="19"/>
  <c r="K3110" i="19"/>
  <c r="K3377" i="19"/>
  <c r="K2734" i="19"/>
  <c r="K2978" i="19"/>
  <c r="K2834" i="19"/>
  <c r="K2236" i="19"/>
  <c r="K2585" i="19"/>
  <c r="K2802" i="19"/>
  <c r="K2737" i="19"/>
  <c r="K1932" i="19"/>
  <c r="K2828" i="19"/>
  <c r="K3311" i="19"/>
  <c r="K3556" i="19"/>
  <c r="K2577" i="19"/>
  <c r="K2877" i="19"/>
  <c r="K2754" i="19"/>
  <c r="K2959" i="19"/>
  <c r="K2450" i="19"/>
  <c r="K3125" i="19"/>
  <c r="K3398" i="19"/>
  <c r="K2893" i="19"/>
  <c r="K2314" i="19"/>
  <c r="K2776" i="19"/>
  <c r="K2481" i="19"/>
  <c r="K2693" i="19"/>
  <c r="K2899" i="19"/>
  <c r="K2543" i="19"/>
  <c r="K3246" i="19"/>
  <c r="K2774" i="19"/>
  <c r="K1622" i="19"/>
  <c r="K2619" i="19"/>
  <c r="K2842" i="19"/>
  <c r="K2469" i="19"/>
  <c r="K2546" i="19"/>
  <c r="K1672" i="19"/>
  <c r="K2255" i="19"/>
  <c r="K2727" i="19"/>
  <c r="K2985" i="19"/>
  <c r="K1897" i="19"/>
  <c r="K2160" i="19"/>
  <c r="K2328" i="19"/>
  <c r="K2258" i="19"/>
  <c r="K1972" i="19"/>
  <c r="K1991" i="19"/>
  <c r="K2035" i="19"/>
  <c r="K1769" i="19"/>
  <c r="K2493" i="19"/>
  <c r="K2825" i="19"/>
  <c r="K2561" i="19"/>
  <c r="K2044" i="19"/>
  <c r="K2531" i="19"/>
  <c r="K1771" i="19"/>
  <c r="K2191" i="19"/>
  <c r="K2705" i="19"/>
  <c r="K2971" i="19"/>
  <c r="K2151" i="19"/>
  <c r="K1699" i="19"/>
  <c r="K349" i="19"/>
  <c r="K3367" i="19"/>
  <c r="K3368" i="19"/>
  <c r="K3890" i="19"/>
  <c r="K3450" i="19"/>
  <c r="K3618" i="19"/>
  <c r="K3646" i="19"/>
  <c r="K3203" i="19"/>
  <c r="K3769" i="19"/>
  <c r="K3909" i="19"/>
  <c r="K3799" i="19"/>
  <c r="K3209" i="19"/>
  <c r="K3816" i="19"/>
  <c r="K3942" i="19"/>
  <c r="K3532" i="19"/>
  <c r="K3764" i="19"/>
  <c r="K3731" i="19"/>
  <c r="K3738" i="19"/>
  <c r="K2856" i="19"/>
  <c r="K2726" i="19"/>
  <c r="K3917" i="19"/>
  <c r="K3922" i="19"/>
  <c r="K3474" i="19"/>
  <c r="K2940" i="19"/>
  <c r="K3569" i="19"/>
  <c r="K3835" i="19"/>
  <c r="K3912" i="19"/>
  <c r="K3744" i="19"/>
  <c r="K3851" i="19"/>
  <c r="K3907" i="19"/>
  <c r="K3193" i="19"/>
  <c r="K3774" i="19"/>
  <c r="K3552" i="19"/>
  <c r="K3144" i="19"/>
  <c r="K3938" i="19"/>
  <c r="K3482" i="19"/>
  <c r="K3361" i="19"/>
  <c r="K3788" i="19"/>
  <c r="K3839" i="19"/>
  <c r="K3182" i="19"/>
  <c r="K3754" i="19"/>
  <c r="K3244" i="19"/>
  <c r="K3546" i="19"/>
  <c r="K3108" i="19"/>
  <c r="K3904" i="19"/>
  <c r="K3189" i="19"/>
  <c r="K3503" i="19"/>
  <c r="K3262" i="19"/>
  <c r="K3566" i="19"/>
  <c r="K3042" i="19"/>
  <c r="K3098" i="19"/>
  <c r="K2515" i="19"/>
  <c r="K2076" i="19"/>
  <c r="K3759" i="19"/>
  <c r="K3519" i="19"/>
  <c r="K3687" i="19"/>
  <c r="K3486" i="19"/>
  <c r="K3001" i="19"/>
  <c r="K3048" i="19"/>
  <c r="K3309" i="19"/>
  <c r="K3593" i="19"/>
  <c r="K3138" i="19"/>
  <c r="K3264" i="19"/>
  <c r="K2689" i="19"/>
  <c r="K2813" i="19"/>
  <c r="K3043" i="19"/>
  <c r="K3590" i="19"/>
  <c r="K3213" i="19"/>
  <c r="K2718" i="19"/>
  <c r="K3809" i="19"/>
  <c r="K3543" i="19"/>
  <c r="K3103" i="19"/>
  <c r="K3406" i="19"/>
  <c r="K3700" i="19"/>
  <c r="K3457" i="19"/>
  <c r="K3717" i="19"/>
  <c r="K3601" i="19"/>
  <c r="K3091" i="19"/>
  <c r="K2999" i="19"/>
  <c r="K3620" i="19"/>
  <c r="K3419" i="19"/>
  <c r="K3260" i="19"/>
  <c r="K3521" i="19"/>
  <c r="K2868" i="19"/>
  <c r="K3324" i="19"/>
  <c r="K3581" i="19"/>
  <c r="K3206" i="19"/>
  <c r="K3692" i="19"/>
  <c r="K3183" i="19"/>
  <c r="K3298" i="19"/>
  <c r="K3643" i="19"/>
  <c r="K3163" i="19"/>
  <c r="K3388" i="19"/>
  <c r="K3191" i="19"/>
  <c r="K3426" i="19"/>
  <c r="K2862" i="19"/>
  <c r="K3222" i="19"/>
  <c r="K3453" i="19"/>
  <c r="K2988" i="19"/>
  <c r="K2807" i="19"/>
  <c r="K1882" i="19"/>
  <c r="K3019" i="19"/>
  <c r="K3025" i="19"/>
  <c r="K3281" i="19"/>
  <c r="K2805" i="19"/>
  <c r="K2031" i="19"/>
  <c r="K2371" i="19"/>
  <c r="K2591" i="19"/>
  <c r="K2244" i="19"/>
  <c r="K2889" i="19"/>
  <c r="K2099" i="19"/>
  <c r="K2581" i="19"/>
  <c r="K2067" i="19"/>
  <c r="K2678" i="19"/>
  <c r="K3034" i="19"/>
  <c r="K2671" i="19"/>
  <c r="K2540" i="19"/>
  <c r="K3253" i="19"/>
  <c r="K3477" i="19"/>
  <c r="K3005" i="19"/>
  <c r="K2473" i="19"/>
  <c r="K2672" i="19"/>
  <c r="K2863" i="19"/>
  <c r="K1946" i="19"/>
  <c r="K3092" i="19"/>
  <c r="K3356" i="19"/>
  <c r="K2837" i="19"/>
  <c r="K2716" i="19"/>
  <c r="K2957" i="19"/>
  <c r="K1143" i="19"/>
  <c r="K1537" i="19"/>
  <c r="K480" i="19"/>
  <c r="K113" i="19"/>
  <c r="K623" i="19"/>
  <c r="K3762" i="19"/>
  <c r="K3941" i="19"/>
  <c r="K3505" i="19"/>
  <c r="K3050" i="19"/>
  <c r="K3733" i="19"/>
  <c r="K3887" i="19"/>
  <c r="K3181" i="19"/>
  <c r="K3185" i="19"/>
  <c r="K3076" i="19"/>
  <c r="K3160" i="19"/>
  <c r="K3152" i="19"/>
  <c r="K3928" i="19"/>
  <c r="K3353" i="19"/>
  <c r="K3554" i="19"/>
  <c r="K3698" i="19"/>
  <c r="K3910" i="19"/>
  <c r="K3077" i="19"/>
  <c r="K3757" i="19"/>
  <c r="K3747" i="19"/>
  <c r="K3506" i="19"/>
  <c r="K3826" i="19"/>
  <c r="K3807" i="19"/>
  <c r="K3870" i="19"/>
  <c r="K3880" i="19"/>
  <c r="K3624" i="19"/>
  <c r="K3855" i="19"/>
  <c r="K3047" i="19"/>
  <c r="K3316" i="19"/>
  <c r="K3331" i="19"/>
  <c r="K3926" i="19"/>
  <c r="K3846" i="19"/>
  <c r="K3674" i="19"/>
  <c r="K3919" i="19"/>
  <c r="K2811" i="19"/>
  <c r="K2533" i="19"/>
  <c r="K3404" i="19"/>
  <c r="K3891" i="19"/>
  <c r="K3638" i="19"/>
  <c r="K3748" i="19"/>
  <c r="K3911" i="19"/>
  <c r="K3465" i="19"/>
  <c r="K3380" i="19"/>
  <c r="K3445" i="19"/>
  <c r="K3827" i="19"/>
  <c r="K3121" i="19"/>
  <c r="K3424" i="19"/>
  <c r="K3141" i="19"/>
  <c r="K3481" i="19"/>
  <c r="K2606" i="19"/>
  <c r="K3679" i="19"/>
  <c r="K2932" i="19"/>
  <c r="K3434" i="19"/>
  <c r="K3292" i="19"/>
  <c r="K3545" i="19"/>
  <c r="K2983" i="19"/>
  <c r="K3363" i="19"/>
  <c r="K3611" i="19"/>
  <c r="K3293" i="19"/>
  <c r="K3494" i="19"/>
  <c r="K3245" i="19"/>
  <c r="K2846" i="19"/>
  <c r="K2496" i="19"/>
  <c r="K3238" i="19"/>
  <c r="K3548" i="19"/>
  <c r="K2369" i="19"/>
  <c r="K3741" i="19"/>
  <c r="K3507" i="19"/>
  <c r="K3037" i="19"/>
  <c r="K3364" i="19"/>
  <c r="K3051" i="19"/>
  <c r="K3384" i="19"/>
  <c r="K3663" i="19"/>
  <c r="K3410" i="19"/>
  <c r="K3447" i="19"/>
  <c r="K3343" i="19"/>
  <c r="K3706" i="19"/>
  <c r="K3205" i="19"/>
  <c r="K3448" i="19"/>
  <c r="K3514" i="19"/>
  <c r="K2871" i="19"/>
  <c r="K3370" i="19"/>
  <c r="K3719" i="19"/>
  <c r="K3236" i="19"/>
  <c r="K3585" i="19"/>
  <c r="K3086" i="19"/>
  <c r="K3327" i="19"/>
  <c r="K3614" i="19"/>
  <c r="K3156" i="19"/>
  <c r="K3320" i="19"/>
  <c r="K2053" i="19"/>
  <c r="K3116" i="19"/>
  <c r="K3386" i="19"/>
  <c r="K2881" i="19"/>
  <c r="K2302" i="19"/>
  <c r="K2752" i="19"/>
  <c r="K2659" i="19"/>
  <c r="K2884" i="19"/>
  <c r="K3221" i="19"/>
  <c r="K3088" i="19"/>
  <c r="K2800" i="19"/>
  <c r="K2273" i="19"/>
  <c r="K3039" i="19"/>
  <c r="K2593" i="19"/>
  <c r="K3012" i="19"/>
  <c r="K2760" i="19"/>
  <c r="K2968" i="19"/>
  <c r="K3128" i="19"/>
  <c r="K3401" i="19"/>
  <c r="K2952" i="19"/>
  <c r="K2779" i="19"/>
  <c r="K2702" i="19"/>
  <c r="K2914" i="19"/>
  <c r="K2121" i="19"/>
  <c r="K2633" i="19"/>
  <c r="K3249" i="19"/>
  <c r="K2780" i="19"/>
  <c r="K1889" i="19"/>
  <c r="K2626" i="19"/>
  <c r="K2340" i="19"/>
  <c r="K2492" i="19"/>
  <c r="K3653" i="19"/>
  <c r="K3071" i="19"/>
  <c r="K2695" i="19"/>
  <c r="K2981" i="19"/>
  <c r="K2900" i="19"/>
  <c r="K1764" i="19"/>
  <c r="K2769" i="19"/>
  <c r="K1901" i="19"/>
  <c r="K2332" i="19"/>
  <c r="K2367" i="19"/>
  <c r="K2822" i="19"/>
  <c r="K2614" i="19"/>
  <c r="K2887" i="19"/>
  <c r="K2337" i="19"/>
  <c r="K2062" i="19"/>
  <c r="K2319" i="19"/>
  <c r="K2118" i="19"/>
  <c r="K2022" i="19"/>
  <c r="K2123" i="19"/>
  <c r="K1757" i="19"/>
  <c r="K1968" i="19"/>
  <c r="K2708" i="19"/>
  <c r="K2976" i="19"/>
  <c r="K2168" i="19"/>
  <c r="K2451" i="19"/>
  <c r="K2306" i="19"/>
  <c r="K2797" i="19"/>
  <c r="K3069" i="19"/>
  <c r="K2588" i="19"/>
  <c r="K2875" i="19"/>
  <c r="K2321" i="19"/>
  <c r="K2555" i="19"/>
  <c r="K2046" i="19"/>
  <c r="K2777" i="19"/>
  <c r="K2230" i="19"/>
  <c r="K2508" i="19"/>
  <c r="K1975" i="19"/>
  <c r="K1993" i="19"/>
  <c r="K2857" i="19"/>
  <c r="K2292" i="19"/>
  <c r="K2607" i="19"/>
  <c r="K2094" i="19"/>
  <c r="K1651" i="19"/>
  <c r="K1949" i="19"/>
  <c r="K1883" i="19"/>
  <c r="K2750" i="19"/>
  <c r="K3026" i="19"/>
  <c r="K2422" i="19"/>
  <c r="K2182" i="19"/>
  <c r="K2209" i="19"/>
  <c r="K834" i="19"/>
  <c r="K2413" i="19"/>
  <c r="K2382" i="19"/>
  <c r="K1673" i="19"/>
  <c r="K2303" i="19"/>
  <c r="K1714" i="19"/>
  <c r="K1601" i="19"/>
  <c r="K1371" i="19"/>
  <c r="K1079" i="19"/>
  <c r="K2112" i="19"/>
  <c r="K1613" i="19"/>
  <c r="K1927" i="19"/>
  <c r="K1811" i="19"/>
  <c r="K1232" i="19"/>
  <c r="K1101" i="19"/>
  <c r="K1793" i="19"/>
  <c r="K1398" i="19"/>
  <c r="K1653" i="19"/>
  <c r="K1446" i="19"/>
  <c r="K1694" i="19"/>
  <c r="K1464" i="19"/>
  <c r="K2206" i="19"/>
  <c r="K2325" i="19"/>
  <c r="K1840" i="19"/>
  <c r="K2239" i="19"/>
  <c r="K1733" i="19"/>
  <c r="K1608" i="19"/>
  <c r="K1592" i="19"/>
  <c r="K1493" i="19"/>
  <c r="K2141" i="19"/>
  <c r="K2464" i="19"/>
  <c r="K2038" i="19"/>
  <c r="K1744" i="19"/>
  <c r="K1828" i="19"/>
  <c r="K1687" i="19"/>
  <c r="K1615" i="19"/>
  <c r="K1449" i="19"/>
  <c r="K1260" i="19"/>
  <c r="K2383" i="19"/>
  <c r="K2009" i="19"/>
  <c r="K2373" i="19"/>
  <c r="K1868" i="19"/>
  <c r="K1581" i="19"/>
  <c r="K1695" i="19"/>
  <c r="K1456" i="19"/>
  <c r="K1522" i="19"/>
  <c r="K1335" i="19"/>
  <c r="K1288" i="19"/>
  <c r="K1111" i="19"/>
  <c r="K943" i="19"/>
  <c r="K784" i="19"/>
  <c r="K1328" i="19"/>
  <c r="K1158" i="19"/>
  <c r="K1077" i="19"/>
  <c r="K1043" i="19"/>
  <c r="K1222" i="19"/>
  <c r="K1118" i="19"/>
  <c r="K1294" i="19"/>
  <c r="K1216" i="19"/>
  <c r="K1114" i="19"/>
  <c r="K286" i="19"/>
  <c r="K1212" i="19"/>
  <c r="K1052" i="19"/>
  <c r="K1305" i="19"/>
  <c r="K1247" i="19"/>
  <c r="K1149" i="19"/>
  <c r="K621" i="19"/>
  <c r="K494" i="19"/>
  <c r="K1664" i="19"/>
  <c r="K1617" i="19"/>
  <c r="K1438" i="19"/>
  <c r="K1128" i="19"/>
  <c r="K976" i="19"/>
  <c r="K1406" i="19"/>
  <c r="K1311" i="19"/>
  <c r="K955" i="19"/>
  <c r="K876" i="19"/>
  <c r="K1109" i="19"/>
  <c r="K930" i="19"/>
  <c r="K1386" i="19"/>
  <c r="K944" i="19"/>
  <c r="K223" i="19"/>
  <c r="K998" i="19"/>
  <c r="K220" i="19"/>
  <c r="K885" i="19"/>
  <c r="K24" i="19"/>
  <c r="K513" i="19"/>
  <c r="K738" i="19"/>
  <c r="K373" i="19"/>
  <c r="K47" i="19"/>
  <c r="K514" i="19"/>
  <c r="K406" i="19"/>
  <c r="K666" i="19"/>
  <c r="K239" i="19"/>
  <c r="K1280" i="19"/>
  <c r="K928" i="19"/>
  <c r="K763" i="19"/>
  <c r="K702" i="19"/>
  <c r="K171" i="19"/>
  <c r="K584" i="19"/>
  <c r="K26" i="19"/>
  <c r="K172" i="19"/>
  <c r="K80" i="19"/>
  <c r="K813" i="19"/>
  <c r="K759" i="19"/>
  <c r="K416" i="19"/>
  <c r="K678" i="19"/>
  <c r="K166" i="19"/>
  <c r="K425" i="19"/>
  <c r="K496" i="19"/>
  <c r="K853" i="19"/>
  <c r="K855" i="19"/>
  <c r="K816" i="19"/>
  <c r="K167" i="19"/>
  <c r="K803" i="19"/>
  <c r="K88" i="19"/>
  <c r="K938" i="19"/>
  <c r="K274" i="19"/>
  <c r="K374" i="19"/>
  <c r="K830" i="19"/>
  <c r="K500" i="19"/>
  <c r="K115" i="19"/>
  <c r="K468" i="19"/>
  <c r="K298" i="19"/>
  <c r="K647" i="19"/>
  <c r="K618" i="19"/>
  <c r="K288" i="19"/>
  <c r="K65" i="19"/>
  <c r="K254" i="19"/>
  <c r="K209" i="19"/>
  <c r="K378" i="19"/>
  <c r="K331" i="19"/>
  <c r="K1021" i="19"/>
  <c r="K447" i="19"/>
  <c r="K533" i="19"/>
  <c r="K332" i="19"/>
  <c r="K124" i="19"/>
  <c r="K35" i="19"/>
  <c r="K18" i="19"/>
  <c r="K589" i="19"/>
  <c r="K284" i="19"/>
  <c r="K207" i="19"/>
  <c r="K118" i="19"/>
  <c r="K769" i="19"/>
  <c r="K469" i="19"/>
  <c r="K765" i="19"/>
  <c r="K729" i="19"/>
  <c r="K427" i="19"/>
  <c r="K215" i="19"/>
  <c r="K400" i="19"/>
  <c r="K354" i="19"/>
  <c r="K11" i="19"/>
  <c r="K458" i="19"/>
  <c r="K2832" i="19"/>
  <c r="K2631" i="19"/>
  <c r="K2432" i="19"/>
  <c r="K3234" i="19"/>
  <c r="K3459" i="19"/>
  <c r="K2995" i="19"/>
  <c r="K2412" i="19"/>
  <c r="K2817" i="19"/>
  <c r="K2566" i="19"/>
  <c r="K2641" i="19"/>
  <c r="K2835" i="19"/>
  <c r="K1904" i="19"/>
  <c r="K2536" i="19"/>
  <c r="K2058" i="19"/>
  <c r="K1844" i="19"/>
  <c r="K2647" i="19"/>
  <c r="K2935" i="19"/>
  <c r="K2329" i="19"/>
  <c r="K2637" i="19"/>
  <c r="K2126" i="19"/>
  <c r="K2425" i="19"/>
  <c r="K1767" i="19"/>
  <c r="K1894" i="19"/>
  <c r="K2154" i="19"/>
  <c r="K2173" i="19"/>
  <c r="K2312" i="19"/>
  <c r="K2309" i="19"/>
  <c r="K2747" i="19"/>
  <c r="K3009" i="19"/>
  <c r="K2794" i="19"/>
  <c r="K2241" i="19"/>
  <c r="K2511" i="19"/>
  <c r="K1966" i="19"/>
  <c r="K1978" i="19"/>
  <c r="K2176" i="19"/>
  <c r="K2003" i="19"/>
  <c r="K2611" i="19"/>
  <c r="K2866" i="19"/>
  <c r="K2307" i="19"/>
  <c r="K2617" i="19"/>
  <c r="K2103" i="19"/>
  <c r="K2348" i="19"/>
  <c r="K1845" i="19"/>
  <c r="K1952" i="19"/>
  <c r="K2756" i="19"/>
  <c r="K1691" i="19"/>
  <c r="K1954" i="19"/>
  <c r="K2215" i="19"/>
  <c r="K905" i="19"/>
  <c r="K2417" i="19"/>
  <c r="K2397" i="19"/>
  <c r="K2851" i="19"/>
  <c r="K1788" i="19"/>
  <c r="K2634" i="19"/>
  <c r="K2902" i="19"/>
  <c r="K1835" i="19"/>
  <c r="K1758" i="19"/>
  <c r="K2164" i="19"/>
  <c r="K2074" i="19"/>
  <c r="K1392" i="19"/>
  <c r="K1586" i="19"/>
  <c r="K1813" i="19"/>
  <c r="K1681" i="19"/>
  <c r="K1238" i="19"/>
  <c r="K1475" i="19"/>
  <c r="K1506" i="19"/>
  <c r="K2200" i="19"/>
  <c r="K1708" i="19"/>
  <c r="K1466" i="19"/>
  <c r="K1546" i="19"/>
  <c r="K1858" i="19"/>
  <c r="K1350" i="19"/>
  <c r="K1563" i="19"/>
  <c r="K2440" i="19"/>
  <c r="K1996" i="19"/>
  <c r="K1922" i="19"/>
  <c r="K1717" i="19"/>
  <c r="K1800" i="19"/>
  <c r="K1663" i="19"/>
  <c r="K1578" i="19"/>
  <c r="K1632" i="19"/>
  <c r="K1193" i="19"/>
  <c r="K1379" i="19"/>
  <c r="K1624" i="19"/>
  <c r="K1427" i="19"/>
  <c r="K1180" i="19"/>
  <c r="K973" i="19"/>
  <c r="K2068" i="19"/>
  <c r="K2197" i="19"/>
  <c r="K2527" i="19"/>
  <c r="K2100" i="19"/>
  <c r="K1572" i="19"/>
  <c r="K1786" i="19"/>
  <c r="K1918" i="19"/>
  <c r="K1805" i="19"/>
  <c r="K1194" i="19"/>
  <c r="K1454" i="19"/>
  <c r="K2386" i="19"/>
  <c r="K1619" i="19"/>
  <c r="K2019" i="19"/>
  <c r="K2376" i="19"/>
  <c r="K1909" i="19"/>
  <c r="K1829" i="19"/>
  <c r="K1598" i="19"/>
  <c r="K1706" i="19"/>
  <c r="K1485" i="19"/>
  <c r="K1494" i="19"/>
  <c r="K1528" i="19"/>
  <c r="K2259" i="19"/>
  <c r="K2420" i="19"/>
  <c r="K1898" i="19"/>
  <c r="K2274" i="19"/>
  <c r="K1589" i="19"/>
  <c r="K1682" i="19"/>
  <c r="K1674" i="19"/>
  <c r="K1422" i="19"/>
  <c r="K1473" i="19"/>
  <c r="K1557" i="19"/>
  <c r="K1127" i="19"/>
  <c r="K1091" i="19"/>
  <c r="K1162" i="19"/>
  <c r="K1428" i="19"/>
  <c r="K1072" i="19"/>
  <c r="K1217" i="19"/>
  <c r="K1112" i="19"/>
  <c r="K979" i="19"/>
  <c r="K757" i="19"/>
  <c r="K20" i="19"/>
  <c r="K629" i="19"/>
  <c r="K1155" i="19"/>
  <c r="K1085" i="19"/>
  <c r="K664" i="19"/>
  <c r="K1272" i="19"/>
  <c r="K1152" i="19"/>
  <c r="K1041" i="19"/>
  <c r="K896" i="19"/>
  <c r="K630" i="19"/>
  <c r="K842" i="19"/>
  <c r="K1102" i="19"/>
  <c r="K1709" i="19"/>
  <c r="K1515" i="19"/>
  <c r="K1177" i="19"/>
  <c r="K1123" i="19"/>
  <c r="K1393" i="19"/>
  <c r="K957" i="19"/>
  <c r="K155" i="19"/>
  <c r="K1525" i="19"/>
  <c r="K1490" i="19"/>
  <c r="K1244" i="19"/>
  <c r="K776" i="19"/>
  <c r="K1340" i="19"/>
  <c r="K1277" i="19"/>
  <c r="K1181" i="19"/>
  <c r="K645" i="19"/>
  <c r="K725" i="19"/>
  <c r="K987" i="19"/>
  <c r="K229" i="19"/>
  <c r="K847" i="19"/>
  <c r="K1330" i="19"/>
  <c r="K1236" i="19"/>
  <c r="K795" i="19"/>
  <c r="K559" i="19"/>
  <c r="K515" i="19"/>
  <c r="K64" i="19"/>
  <c r="K293" i="19"/>
  <c r="K722" i="19"/>
  <c r="K422" i="19"/>
  <c r="K409" i="19"/>
  <c r="K157" i="19"/>
  <c r="K685" i="19"/>
  <c r="K1164" i="19"/>
  <c r="K788" i="19"/>
  <c r="K760" i="19"/>
  <c r="K610" i="19"/>
  <c r="K1053" i="19"/>
  <c r="K925" i="19"/>
  <c r="K321" i="19"/>
  <c r="K536" i="19"/>
  <c r="K93" i="19"/>
  <c r="K28" i="19"/>
  <c r="K1104" i="19"/>
  <c r="K1035" i="19"/>
  <c r="K578" i="19"/>
  <c r="K309" i="19"/>
  <c r="K137" i="19"/>
  <c r="K575" i="19"/>
  <c r="K744" i="19"/>
  <c r="K538" i="19"/>
  <c r="K686" i="19"/>
  <c r="K698" i="19"/>
  <c r="K518" i="19"/>
  <c r="K160" i="19"/>
  <c r="K245" i="19"/>
  <c r="K754" i="19"/>
  <c r="K465" i="19"/>
  <c r="K755" i="19"/>
  <c r="K689" i="19"/>
  <c r="K410" i="19"/>
  <c r="K202" i="19"/>
  <c r="K392" i="19"/>
  <c r="K346" i="19"/>
  <c r="K8" i="19"/>
  <c r="K455" i="19"/>
  <c r="K390" i="19"/>
  <c r="K545" i="19"/>
  <c r="K603" i="19"/>
  <c r="K443" i="19"/>
  <c r="K396" i="19"/>
  <c r="K142" i="19"/>
  <c r="K693" i="19"/>
  <c r="K85" i="19"/>
  <c r="K275" i="19"/>
  <c r="K900" i="19"/>
  <c r="K597" i="19"/>
  <c r="K827" i="19"/>
  <c r="K797" i="19"/>
  <c r="K489" i="19"/>
  <c r="K99" i="19"/>
  <c r="K490" i="19"/>
  <c r="K51" i="19"/>
  <c r="K72" i="19"/>
  <c r="K10" i="19"/>
  <c r="K341" i="19"/>
  <c r="K256" i="19"/>
  <c r="K636" i="19"/>
  <c r="K605" i="19"/>
  <c r="K265" i="19"/>
  <c r="K49" i="19"/>
  <c r="K230" i="19"/>
  <c r="K184" i="19"/>
  <c r="K365" i="19"/>
  <c r="K299" i="19"/>
  <c r="K2558" i="19"/>
  <c r="K2028" i="19"/>
  <c r="K2506" i="19"/>
  <c r="K1729" i="19"/>
  <c r="K2696" i="19"/>
  <c r="K2941" i="19"/>
  <c r="K2249" i="19"/>
  <c r="K2283" i="19"/>
  <c r="K2264" i="19"/>
  <c r="K2781" i="19"/>
  <c r="K3052" i="19"/>
  <c r="K2571" i="19"/>
  <c r="K2869" i="19"/>
  <c r="K2289" i="19"/>
  <c r="K2544" i="19"/>
  <c r="K2023" i="19"/>
  <c r="K2064" i="19"/>
  <c r="K1921" i="19"/>
  <c r="K1824" i="19"/>
  <c r="K1323" i="19"/>
  <c r="K1499" i="19"/>
  <c r="K1731" i="19"/>
  <c r="K1375" i="19"/>
  <c r="K2129" i="19"/>
  <c r="K1810" i="19"/>
  <c r="K1187" i="19"/>
  <c r="K2391" i="19"/>
  <c r="K1939" i="19"/>
  <c r="K1871" i="19"/>
  <c r="K1722" i="19"/>
  <c r="K1570" i="19"/>
  <c r="K1482" i="19"/>
  <c r="K1848" i="19"/>
  <c r="K989" i="19"/>
  <c r="K2484" i="19"/>
  <c r="K2000" i="19"/>
  <c r="K2147" i="19"/>
  <c r="K2470" i="19"/>
  <c r="K2041" i="19"/>
  <c r="K1382" i="19"/>
  <c r="K1750" i="19"/>
  <c r="K1839" i="19"/>
  <c r="K1702" i="19"/>
  <c r="K1324" i="19"/>
  <c r="K2341" i="19"/>
  <c r="K2500" i="19"/>
  <c r="K1955" i="19"/>
  <c r="K2334" i="19"/>
  <c r="K1789" i="19"/>
  <c r="K1738" i="19"/>
  <c r="K1540" i="19"/>
  <c r="K1661" i="19"/>
  <c r="K1448" i="19"/>
  <c r="K2187" i="19"/>
  <c r="K2315" i="19"/>
  <c r="K1817" i="19"/>
  <c r="K2222" i="19"/>
  <c r="K1724" i="19"/>
  <c r="K1552" i="19"/>
  <c r="K1565" i="19"/>
  <c r="K1878" i="19"/>
  <c r="K1399" i="19"/>
  <c r="K1477" i="19"/>
  <c r="K1593" i="19"/>
  <c r="K906" i="19"/>
  <c r="K1075" i="19"/>
  <c r="K1354" i="19"/>
  <c r="K1065" i="19"/>
  <c r="K959" i="19"/>
  <c r="K624" i="19"/>
  <c r="K625" i="19"/>
  <c r="K1197" i="19"/>
  <c r="K1093" i="19"/>
  <c r="K1685" i="19"/>
  <c r="K1620" i="19"/>
  <c r="K1451" i="19"/>
  <c r="K1135" i="19"/>
  <c r="K993" i="19"/>
  <c r="K1333" i="19"/>
  <c r="K872" i="19"/>
  <c r="K1461" i="19"/>
  <c r="K1400" i="19"/>
  <c r="K1106" i="19"/>
  <c r="K1384" i="19"/>
  <c r="K1190" i="19"/>
  <c r="K362" i="19"/>
  <c r="K165" i="19"/>
  <c r="K1337" i="19"/>
  <c r="K1264" i="19"/>
  <c r="K1171" i="19"/>
  <c r="K719" i="19"/>
  <c r="K984" i="19"/>
  <c r="K217" i="19"/>
  <c r="K1062" i="19"/>
  <c r="K974" i="19"/>
  <c r="K235" i="19"/>
  <c r="K587" i="19"/>
  <c r="K176" i="19"/>
  <c r="K1099" i="19"/>
  <c r="K680" i="19"/>
  <c r="K991" i="19"/>
  <c r="K350" i="19"/>
  <c r="K780" i="19"/>
  <c r="K741" i="19"/>
  <c r="K563" i="19"/>
  <c r="K921" i="19"/>
  <c r="K308" i="19"/>
  <c r="K25" i="19"/>
  <c r="K707" i="19"/>
  <c r="K1097" i="19"/>
  <c r="K1028" i="19"/>
  <c r="K57" i="19"/>
  <c r="K305" i="19"/>
  <c r="K613" i="19"/>
  <c r="K356" i="19"/>
  <c r="K697" i="19"/>
  <c r="K649" i="19"/>
  <c r="K353" i="19"/>
  <c r="K114" i="19"/>
  <c r="K290" i="19"/>
  <c r="K272" i="19"/>
  <c r="K414" i="19"/>
  <c r="K1025" i="19"/>
  <c r="K457" i="19"/>
  <c r="K557" i="19"/>
  <c r="K360" i="19"/>
  <c r="K39" i="19"/>
  <c r="K600" i="19"/>
  <c r="K301" i="19"/>
  <c r="K792" i="19"/>
  <c r="K474" i="19"/>
  <c r="K768" i="19"/>
  <c r="K732" i="19"/>
  <c r="K431" i="19"/>
  <c r="K404" i="19"/>
  <c r="K358" i="19"/>
  <c r="K17" i="19"/>
  <c r="K13" i="19"/>
  <c r="K656" i="19"/>
  <c r="K632" i="19"/>
  <c r="K668" i="19"/>
  <c r="K532" i="19"/>
  <c r="K476" i="19"/>
  <c r="K187" i="19"/>
  <c r="K193" i="19"/>
  <c r="K94" i="19"/>
  <c r="K134" i="19"/>
  <c r="K303" i="19"/>
  <c r="K221" i="19"/>
  <c r="K1937" i="19"/>
  <c r="K2153" i="19"/>
  <c r="K1977" i="19"/>
  <c r="K1776" i="19"/>
  <c r="K1668" i="19"/>
  <c r="K1064" i="19"/>
  <c r="K2054" i="19"/>
  <c r="K2361" i="19"/>
  <c r="K1798" i="19"/>
  <c r="K1924" i="19"/>
  <c r="K1808" i="19"/>
  <c r="K1166" i="19"/>
  <c r="K1887" i="19"/>
  <c r="K2083" i="19"/>
  <c r="K2423" i="19"/>
  <c r="K1980" i="19"/>
  <c r="K1755" i="19"/>
  <c r="K1571" i="19"/>
  <c r="K1623" i="19"/>
  <c r="K2262" i="19"/>
  <c r="K2434" i="19"/>
  <c r="K1902" i="19"/>
  <c r="K2277" i="19"/>
  <c r="K1610" i="19"/>
  <c r="K1678" i="19"/>
  <c r="K1173" i="19"/>
  <c r="K2124" i="19"/>
  <c r="K2242" i="19"/>
  <c r="K2144" i="19"/>
  <c r="K1269" i="19"/>
  <c r="K1274" i="19"/>
  <c r="K1518" i="19"/>
  <c r="K1416" i="19"/>
  <c r="K1084" i="19"/>
  <c r="K920" i="19"/>
  <c r="K1372" i="19"/>
  <c r="K1283" i="19"/>
  <c r="K838" i="19"/>
  <c r="K895" i="19"/>
  <c r="K849" i="19"/>
  <c r="K1071" i="19"/>
  <c r="K1348" i="19"/>
  <c r="K917" i="19"/>
  <c r="K1134" i="19"/>
  <c r="K963" i="19"/>
  <c r="K1130" i="19"/>
  <c r="K1396" i="19"/>
  <c r="K1032" i="19"/>
  <c r="K1587" i="19"/>
  <c r="K1560" i="19"/>
  <c r="K1355" i="19"/>
  <c r="K1030" i="19"/>
  <c r="K1351" i="19"/>
  <c r="K846" i="19"/>
  <c r="K1380" i="19"/>
  <c r="K1364" i="19"/>
  <c r="K1310" i="19"/>
  <c r="K1140" i="19"/>
  <c r="K1000" i="19"/>
  <c r="K978" i="19"/>
  <c r="K1184" i="19"/>
  <c r="K1095" i="19"/>
  <c r="K529" i="19"/>
  <c r="K1008" i="19"/>
  <c r="K819" i="19"/>
  <c r="K450" i="19"/>
  <c r="K424" i="19"/>
  <c r="K1068" i="19"/>
  <c r="K21" i="19"/>
  <c r="K1045" i="19"/>
  <c r="K554" i="19"/>
  <c r="K1009" i="19"/>
  <c r="K706" i="19"/>
  <c r="K152" i="19"/>
  <c r="K345" i="19"/>
  <c r="K675" i="19"/>
  <c r="K329" i="19"/>
  <c r="K981" i="19"/>
  <c r="K728" i="19"/>
  <c r="K339" i="19"/>
  <c r="K773" i="19"/>
  <c r="K1039" i="19"/>
  <c r="K914" i="19"/>
  <c r="K277" i="19"/>
  <c r="K507" i="19"/>
  <c r="K22" i="19"/>
  <c r="K287" i="19"/>
  <c r="K180" i="19"/>
  <c r="K967" i="19"/>
  <c r="K555" i="19"/>
  <c r="K200" i="19"/>
  <c r="K627" i="19"/>
  <c r="K710" i="19"/>
  <c r="K660" i="19"/>
  <c r="K364" i="19"/>
  <c r="K280" i="19"/>
  <c r="K429" i="19"/>
  <c r="K385" i="19"/>
  <c r="K294" i="19"/>
  <c r="K526" i="19"/>
  <c r="K591" i="19"/>
  <c r="K434" i="19"/>
  <c r="K367" i="19"/>
  <c r="K120" i="19"/>
  <c r="K126" i="19"/>
  <c r="K683" i="19"/>
  <c r="K67" i="19"/>
  <c r="K252" i="19"/>
  <c r="K168" i="19"/>
  <c r="K2448" i="19"/>
  <c r="K2297" i="19"/>
  <c r="K2784" i="19"/>
  <c r="K3063" i="19"/>
  <c r="K2578" i="19"/>
  <c r="K2872" i="19"/>
  <c r="K2548" i="19"/>
  <c r="K2014" i="19"/>
  <c r="K2036" i="19"/>
  <c r="K2245" i="19"/>
  <c r="K2086" i="19"/>
  <c r="K1948" i="19"/>
  <c r="K2681" i="19"/>
  <c r="K2947" i="19"/>
  <c r="K2665" i="19"/>
  <c r="K1911" i="19"/>
  <c r="K1884" i="19"/>
  <c r="K1815" i="19"/>
  <c r="K1680" i="19"/>
  <c r="K1666" i="19"/>
  <c r="K1235" i="19"/>
  <c r="K1087" i="19"/>
  <c r="K1445" i="19"/>
  <c r="K2443" i="19"/>
  <c r="K2006" i="19"/>
  <c r="K1670" i="19"/>
  <c r="K1584" i="19"/>
  <c r="K1221" i="19"/>
  <c r="K2300" i="19"/>
  <c r="K1505" i="19"/>
  <c r="K1147" i="19"/>
  <c r="K1753" i="19"/>
  <c r="K1715" i="19"/>
  <c r="K1376" i="19"/>
  <c r="K2389" i="19"/>
  <c r="K2032" i="19"/>
  <c r="K2379" i="19"/>
  <c r="K1917" i="19"/>
  <c r="K1854" i="19"/>
  <c r="K1716" i="19"/>
  <c r="K1520" i="19"/>
  <c r="K1538" i="19"/>
  <c r="K750" i="19"/>
  <c r="K2195" i="19"/>
  <c r="K2322" i="19"/>
  <c r="K1832" i="19"/>
  <c r="K2233" i="19"/>
  <c r="K1727" i="19"/>
  <c r="K1562" i="19"/>
  <c r="K1890" i="19"/>
  <c r="K1408" i="19"/>
  <c r="K1487" i="19"/>
  <c r="K916" i="19"/>
  <c r="K2042" i="19"/>
  <c r="K2189" i="19"/>
  <c r="K2513" i="19"/>
  <c r="K2077" i="19"/>
  <c r="K1548" i="19"/>
  <c r="K1891" i="19"/>
  <c r="K1794" i="19"/>
  <c r="K1500" i="19"/>
  <c r="K1431" i="19"/>
  <c r="K962" i="19"/>
  <c r="K1321" i="19"/>
  <c r="K1369" i="19"/>
  <c r="K1270" i="19"/>
  <c r="K835" i="19"/>
  <c r="K1055" i="19"/>
  <c r="K1342" i="19"/>
  <c r="K942" i="19"/>
  <c r="K1047" i="19"/>
  <c r="K1339" i="19"/>
  <c r="K887" i="19"/>
  <c r="K891" i="19"/>
  <c r="K1535" i="19"/>
  <c r="K1496" i="19"/>
  <c r="K871" i="19"/>
  <c r="K1290" i="19"/>
  <c r="K1195" i="19"/>
  <c r="K655" i="19"/>
  <c r="K1302" i="19"/>
  <c r="K1243" i="19"/>
  <c r="K1145" i="19"/>
  <c r="K844" i="19"/>
  <c r="K785" i="19"/>
  <c r="K1307" i="19"/>
  <c r="K1202" i="19"/>
  <c r="K1136" i="19"/>
  <c r="K990" i="19"/>
  <c r="K412" i="19"/>
  <c r="K643" i="19"/>
  <c r="K492" i="19"/>
  <c r="K398" i="19"/>
  <c r="K932" i="19"/>
  <c r="K328" i="19"/>
  <c r="K543" i="19"/>
  <c r="K531" i="19"/>
  <c r="K31" i="19"/>
  <c r="K933" i="19"/>
  <c r="K867" i="19"/>
  <c r="K402" i="19"/>
  <c r="K103" i="19"/>
  <c r="K236" i="19"/>
  <c r="K1015" i="19"/>
  <c r="K918" i="19"/>
  <c r="K593" i="19"/>
  <c r="K351" i="19"/>
  <c r="K283" i="19"/>
  <c r="K964" i="19"/>
  <c r="K709" i="19"/>
  <c r="K716" i="19"/>
  <c r="K380" i="19"/>
  <c r="K334" i="19"/>
  <c r="K658" i="19"/>
  <c r="K82" i="19"/>
  <c r="K214" i="19"/>
  <c r="K910" i="19"/>
  <c r="K54" i="19"/>
  <c r="K227" i="19"/>
  <c r="K800" i="19"/>
  <c r="K463" i="19"/>
  <c r="K55" i="19"/>
  <c r="K441" i="19"/>
  <c r="K267" i="19"/>
  <c r="K640" i="19"/>
  <c r="K608" i="19"/>
  <c r="K268" i="19"/>
  <c r="K61" i="19"/>
  <c r="K318" i="19"/>
  <c r="K1004" i="19"/>
  <c r="K433" i="19"/>
  <c r="K516" i="19"/>
  <c r="K324" i="19"/>
  <c r="K96" i="19"/>
  <c r="K15" i="19"/>
  <c r="K571" i="19"/>
  <c r="K261" i="19"/>
  <c r="K196" i="19"/>
  <c r="K108" i="19"/>
  <c r="K2714" i="19"/>
  <c r="K3713" i="19"/>
  <c r="K3161" i="19"/>
  <c r="K2732" i="19"/>
  <c r="K3044" i="19"/>
  <c r="K2556" i="19"/>
  <c r="K2927" i="19"/>
  <c r="K2944" i="19"/>
  <c r="K1999" i="19"/>
  <c r="K2237" i="19"/>
  <c r="K2251" i="19"/>
  <c r="K1626" i="19"/>
  <c r="K2494" i="19"/>
  <c r="K2477" i="19"/>
  <c r="K2882" i="19"/>
  <c r="K2011" i="19"/>
  <c r="K2668" i="19"/>
  <c r="K2917" i="19"/>
  <c r="K2108" i="19"/>
  <c r="K1792" i="19"/>
  <c r="K2096" i="19"/>
  <c r="K2110" i="19"/>
  <c r="K2225" i="19"/>
  <c r="K2205" i="19"/>
  <c r="K2180" i="19"/>
  <c r="K1874" i="19"/>
  <c r="K1934" i="19"/>
  <c r="K1930" i="19"/>
  <c r="K2766" i="19"/>
  <c r="K2459" i="19"/>
  <c r="K1970" i="19"/>
  <c r="K2212" i="19"/>
  <c r="K2226" i="19"/>
  <c r="K2467" i="19"/>
  <c r="K2430" i="19"/>
  <c r="K2860" i="19"/>
  <c r="K1867" i="19"/>
  <c r="K2650" i="19"/>
  <c r="K2908" i="19"/>
  <c r="K1772" i="19"/>
  <c r="K2087" i="19"/>
  <c r="K2184" i="19"/>
  <c r="K2132" i="19"/>
  <c r="K2730" i="19"/>
  <c r="K2996" i="19"/>
  <c r="K2512" i="19"/>
  <c r="K2771" i="19"/>
  <c r="K2219" i="19"/>
  <c r="K1950" i="19"/>
  <c r="K2156" i="19"/>
  <c r="K1987" i="19"/>
  <c r="K2598" i="19"/>
  <c r="K2847" i="19"/>
  <c r="K2174" i="19"/>
  <c r="K2594" i="19"/>
  <c r="K2091" i="19"/>
  <c r="K2333" i="19"/>
  <c r="K1837" i="19"/>
  <c r="K1853" i="19"/>
  <c r="K1655" i="19"/>
  <c r="K1820" i="19"/>
  <c r="K1740" i="19"/>
  <c r="K1605" i="19"/>
  <c r="K1542" i="19"/>
  <c r="K1607" i="19"/>
  <c r="K1816" i="19"/>
  <c r="K1821" i="19"/>
  <c r="K1206" i="19"/>
  <c r="K818" i="19"/>
  <c r="K1286" i="19"/>
  <c r="K2394" i="19"/>
  <c r="K1942" i="19"/>
  <c r="K1877" i="19"/>
  <c r="K1627" i="19"/>
  <c r="K1734" i="19"/>
  <c r="K1596" i="19"/>
  <c r="K1361" i="19"/>
  <c r="K997" i="19"/>
  <c r="K2247" i="19"/>
  <c r="K1638" i="19"/>
  <c r="K1441" i="19"/>
  <c r="K1200" i="19"/>
  <c r="K1509" i="19"/>
  <c r="K1074" i="19"/>
  <c r="K1779" i="19"/>
  <c r="K1659" i="19"/>
  <c r="K1574" i="19"/>
  <c r="K1629" i="19"/>
  <c r="K1293" i="19"/>
  <c r="K2344" i="19"/>
  <c r="K2503" i="19"/>
  <c r="K1961" i="19"/>
  <c r="K2352" i="19"/>
  <c r="K1802" i="19"/>
  <c r="K1747" i="19"/>
  <c r="K1373" i="19"/>
  <c r="K1553" i="19"/>
  <c r="K1443" i="19"/>
  <c r="K1688" i="19"/>
  <c r="K1458" i="19"/>
  <c r="K1224" i="19"/>
  <c r="K2130" i="19"/>
  <c r="K2256" i="19"/>
  <c r="K2161" i="19"/>
  <c r="K1644" i="19"/>
  <c r="K1298" i="19"/>
  <c r="K1411" i="19"/>
  <c r="K1833" i="19"/>
  <c r="K1253" i="19"/>
  <c r="K924" i="19"/>
  <c r="K1367" i="19"/>
  <c r="K1531" i="19"/>
  <c r="K1363" i="19"/>
  <c r="K2471" i="19"/>
  <c r="K1984" i="19"/>
  <c r="K2127" i="19"/>
  <c r="K2460" i="19"/>
  <c r="K2025" i="19"/>
  <c r="K1120" i="19"/>
  <c r="K1741" i="19"/>
  <c r="K1825" i="19"/>
  <c r="K1683" i="19"/>
  <c r="K1602" i="19"/>
  <c r="K1436" i="19"/>
  <c r="K1712" i="19"/>
  <c r="K1275" i="19"/>
  <c r="K1168" i="19"/>
  <c r="K1226" i="19"/>
  <c r="K1420" i="19"/>
  <c r="K1255" i="19"/>
  <c r="K1132" i="19"/>
  <c r="K583" i="19"/>
  <c r="K823" i="19"/>
  <c r="K1318" i="19"/>
  <c r="K1207" i="19"/>
  <c r="K778" i="19"/>
  <c r="K893" i="19"/>
  <c r="K1365" i="19"/>
  <c r="K1267" i="19"/>
  <c r="K883" i="19"/>
  <c r="K836" i="19"/>
  <c r="K1358" i="19"/>
  <c r="K1251" i="19"/>
  <c r="K850" i="19"/>
  <c r="K812" i="19"/>
  <c r="K1471" i="19"/>
  <c r="K1424" i="19"/>
  <c r="K1138" i="19"/>
  <c r="K1388" i="19"/>
  <c r="K1291" i="19"/>
  <c r="K1210" i="19"/>
  <c r="K1107" i="19"/>
  <c r="K734" i="19"/>
  <c r="K580" i="19"/>
  <c r="K282" i="19"/>
  <c r="K1096" i="19"/>
  <c r="K1566" i="19"/>
  <c r="K1248" i="19"/>
  <c r="K1188" i="19"/>
  <c r="K1082" i="19"/>
  <c r="K868" i="19"/>
  <c r="K1014" i="19"/>
  <c r="K481" i="19"/>
  <c r="K573" i="19"/>
  <c r="K1229" i="19"/>
  <c r="K1141" i="19"/>
  <c r="K1017" i="19"/>
  <c r="K399" i="19"/>
  <c r="K270" i="19"/>
  <c r="K651" i="19"/>
  <c r="K971" i="19"/>
  <c r="K873" i="19"/>
  <c r="K564" i="19"/>
  <c r="K485" i="19"/>
  <c r="K150" i="19"/>
  <c r="K33" i="19"/>
  <c r="K279" i="19"/>
  <c r="K747" i="19"/>
  <c r="K752" i="19"/>
  <c r="K389" i="19"/>
  <c r="K1409" i="19"/>
  <c r="K1049" i="19"/>
  <c r="K570" i="19"/>
  <c r="K877" i="19"/>
  <c r="K888" i="19"/>
  <c r="K832" i="19"/>
  <c r="K248" i="19"/>
  <c r="K810" i="19"/>
  <c r="K105" i="19"/>
  <c r="K720" i="19"/>
  <c r="K949" i="19"/>
  <c r="K926" i="19"/>
  <c r="K861" i="19"/>
  <c r="K502" i="19"/>
  <c r="K383" i="19"/>
  <c r="K314" i="19"/>
  <c r="K995" i="19"/>
  <c r="K907" i="19"/>
  <c r="K670" i="19"/>
  <c r="K204" i="19"/>
  <c r="K130" i="19"/>
  <c r="K316" i="19"/>
  <c r="K263" i="19"/>
  <c r="K522" i="19"/>
  <c r="K588" i="19"/>
  <c r="K419" i="19"/>
  <c r="K116" i="19"/>
  <c r="K90" i="19"/>
  <c r="K676" i="19"/>
  <c r="K249" i="19"/>
  <c r="K161" i="19"/>
  <c r="K808" i="19"/>
  <c r="K504" i="19"/>
  <c r="K771" i="19"/>
  <c r="K735" i="19"/>
  <c r="K435" i="19"/>
  <c r="K243" i="19"/>
  <c r="K420" i="19"/>
  <c r="K369" i="19"/>
  <c r="K29" i="19"/>
  <c r="K44" i="19"/>
  <c r="K661" i="19"/>
  <c r="K635" i="19"/>
  <c r="K672" i="19"/>
  <c r="K551" i="19"/>
  <c r="K498" i="19"/>
  <c r="K191" i="19"/>
  <c r="K197" i="19"/>
  <c r="K109" i="19"/>
  <c r="K143" i="19"/>
  <c r="K306" i="19"/>
  <c r="K225" i="19"/>
  <c r="K951" i="19"/>
  <c r="K291" i="19"/>
  <c r="K407" i="19"/>
  <c r="K62" i="19"/>
  <c r="K549" i="19"/>
  <c r="K174" i="19"/>
  <c r="K541" i="19"/>
  <c r="K510" i="19"/>
  <c r="K138" i="19"/>
  <c r="K122" i="19"/>
  <c r="K40" i="19"/>
  <c r="K1958" i="19"/>
  <c r="K2684" i="19"/>
  <c r="K2950" i="19"/>
  <c r="K2680" i="19"/>
  <c r="K2158" i="19"/>
  <c r="K1914" i="19"/>
  <c r="K2029" i="19"/>
  <c r="K2456" i="19"/>
  <c r="K2809" i="19"/>
  <c r="K2017" i="19"/>
  <c r="K2534" i="19"/>
  <c r="K2015" i="19"/>
  <c r="K2265" i="19"/>
  <c r="K2524" i="19"/>
  <c r="K2483" i="19"/>
  <c r="K1762" i="19"/>
  <c r="K2364" i="19"/>
  <c r="K1804" i="19"/>
  <c r="K1700" i="19"/>
  <c r="K1480" i="19"/>
  <c r="K2178" i="19"/>
  <c r="K1419" i="19"/>
  <c r="K1070" i="19"/>
  <c r="K1550" i="19"/>
  <c r="K1404" i="19"/>
  <c r="K1857" i="19"/>
  <c r="K1719" i="19"/>
  <c r="K1241" i="19"/>
  <c r="K1544" i="19"/>
  <c r="K2268" i="19"/>
  <c r="K2437" i="19"/>
  <c r="K1905" i="19"/>
  <c r="K2286" i="19"/>
  <c r="K1635" i="19"/>
  <c r="K1704" i="19"/>
  <c r="K1692" i="19"/>
  <c r="K1469" i="19"/>
  <c r="K2055" i="19"/>
  <c r="K2192" i="19"/>
  <c r="K2520" i="19"/>
  <c r="K2097" i="19"/>
  <c r="K1559" i="19"/>
  <c r="K1783" i="19"/>
  <c r="K1915" i="19"/>
  <c r="K1799" i="19"/>
  <c r="K1513" i="19"/>
  <c r="K1435" i="19"/>
  <c r="K2427" i="19"/>
  <c r="K1859" i="19"/>
  <c r="K2071" i="19"/>
  <c r="K2403" i="19"/>
  <c r="K1964" i="19"/>
  <c r="K1907" i="19"/>
  <c r="K1743" i="19"/>
  <c r="K1641" i="19"/>
  <c r="K1555" i="19"/>
  <c r="K1297" i="19"/>
  <c r="K1611" i="19"/>
  <c r="K1088" i="19"/>
  <c r="K1258" i="19"/>
  <c r="K1161" i="19"/>
  <c r="K1081" i="19"/>
  <c r="K1059" i="19"/>
  <c r="K521" i="19"/>
  <c r="K1325" i="19"/>
  <c r="K1242" i="19"/>
  <c r="K1125" i="19"/>
  <c r="K1315" i="19"/>
  <c r="K1201" i="19"/>
  <c r="K705" i="19"/>
  <c r="K1405" i="19"/>
  <c r="K1183" i="19"/>
  <c r="K866" i="19"/>
  <c r="K1313" i="19"/>
  <c r="K1214" i="19"/>
  <c r="K1144" i="19"/>
  <c r="K1057" i="19"/>
  <c r="K1675" i="19"/>
  <c r="K1502" i="19"/>
  <c r="K1174" i="19"/>
  <c r="K1116" i="19"/>
  <c r="K1390" i="19"/>
  <c r="K947" i="19"/>
  <c r="K1011" i="19"/>
  <c r="K1185" i="19"/>
  <c r="K1066" i="19"/>
  <c r="K1007" i="19"/>
  <c r="K786" i="19"/>
  <c r="K561" i="19"/>
  <c r="K994" i="19"/>
  <c r="K577" i="19"/>
  <c r="K98" i="19"/>
  <c r="K839" i="19"/>
  <c r="K148" i="19"/>
  <c r="K602" i="19"/>
  <c r="K1345" i="19"/>
  <c r="K970" i="19"/>
  <c r="K821" i="19"/>
  <c r="K762" i="19"/>
  <c r="K681" i="19"/>
  <c r="K170" i="19"/>
  <c r="K326" i="19"/>
  <c r="K445" i="19"/>
  <c r="K864" i="19"/>
  <c r="K807" i="19"/>
  <c r="K473" i="19"/>
  <c r="K922" i="19"/>
  <c r="K858" i="19"/>
  <c r="K471" i="19"/>
  <c r="K363" i="19"/>
  <c r="K59" i="19"/>
  <c r="K218" i="19"/>
  <c r="K1001" i="19"/>
  <c r="K382" i="19"/>
  <c r="K508" i="19"/>
  <c r="K240" i="19"/>
  <c r="K581" i="19"/>
  <c r="K568" i="19"/>
  <c r="K182" i="19"/>
  <c r="K101" i="19"/>
  <c r="K713" i="19"/>
  <c r="K667" i="19"/>
  <c r="K140" i="19"/>
  <c r="K330" i="19"/>
  <c r="K297" i="19"/>
  <c r="K394" i="19"/>
  <c r="K322" i="19"/>
  <c r="K540" i="19"/>
  <c r="K594" i="19"/>
  <c r="K438" i="19"/>
  <c r="K387" i="19"/>
  <c r="K128" i="19"/>
  <c r="K74" i="19"/>
  <c r="K259" i="19"/>
  <c r="K178" i="19"/>
  <c r="K897" i="19"/>
  <c r="K566" i="19"/>
  <c r="K824" i="19"/>
  <c r="K790" i="19"/>
  <c r="K482" i="19"/>
  <c r="K487" i="19"/>
  <c r="K451" i="19"/>
  <c r="K43" i="19"/>
  <c r="K69" i="19"/>
  <c r="P3879" i="19"/>
  <c r="P3917" i="19"/>
  <c r="P3749" i="19"/>
  <c r="P3730" i="19"/>
  <c r="P3355" i="19"/>
  <c r="P3532" i="19"/>
  <c r="P3878" i="19"/>
  <c r="P3104" i="19"/>
  <c r="P3894" i="19"/>
  <c r="P3874" i="19"/>
  <c r="P3787" i="19"/>
  <c r="P3927" i="19"/>
  <c r="P3267" i="19"/>
  <c r="P3780" i="19"/>
  <c r="P3859" i="19"/>
  <c r="P3347" i="19"/>
  <c r="P3738" i="19"/>
  <c r="P3546" i="19"/>
  <c r="P3664" i="19"/>
  <c r="P2801" i="19"/>
  <c r="P3466" i="19"/>
  <c r="P3238" i="19"/>
  <c r="P2390" i="19"/>
  <c r="P3089" i="19"/>
  <c r="P3596" i="19"/>
  <c r="P3335" i="19"/>
  <c r="P3221" i="19"/>
  <c r="P2597" i="19"/>
  <c r="P2886" i="19"/>
  <c r="P2305" i="19"/>
  <c r="P2415" i="19"/>
  <c r="P2870" i="19"/>
  <c r="P2562" i="19"/>
  <c r="P3058" i="19"/>
  <c r="P2778" i="19"/>
  <c r="P2530" i="19"/>
  <c r="P1698" i="19"/>
  <c r="P2323" i="19"/>
  <c r="P2052" i="19"/>
  <c r="P1527" i="19"/>
  <c r="P2401" i="19"/>
  <c r="P2086" i="19"/>
  <c r="P1862" i="19"/>
  <c r="P2430" i="19"/>
  <c r="P2244" i="19"/>
  <c r="P1736" i="19"/>
  <c r="P1919" i="19"/>
  <c r="P1624" i="19"/>
  <c r="P1482" i="19"/>
  <c r="P1289" i="19"/>
  <c r="P1180" i="19"/>
  <c r="P1557" i="19"/>
  <c r="P1163" i="19"/>
  <c r="P1300" i="19"/>
  <c r="P1318" i="19"/>
  <c r="P1236" i="19"/>
  <c r="P860" i="19"/>
  <c r="P965" i="19"/>
  <c r="P971" i="19"/>
  <c r="P422" i="19"/>
  <c r="P873" i="19"/>
  <c r="P619" i="19"/>
  <c r="P894" i="19"/>
  <c r="P614" i="19"/>
  <c r="P548" i="19"/>
  <c r="P817" i="19"/>
  <c r="P523" i="19"/>
  <c r="P777" i="19"/>
  <c r="P479" i="19"/>
  <c r="P183" i="19"/>
  <c r="P480" i="19"/>
  <c r="P82" i="19"/>
  <c r="P428" i="19"/>
  <c r="P121" i="19"/>
  <c r="P27" i="19"/>
  <c r="P296" i="19"/>
  <c r="P63" i="19"/>
  <c r="P214" i="19"/>
  <c r="P3474" i="19"/>
  <c r="P3656" i="19"/>
  <c r="P3257" i="19"/>
  <c r="P3406" i="19"/>
  <c r="P3169" i="19"/>
  <c r="P3621" i="19"/>
  <c r="P2210" i="19"/>
  <c r="P3015" i="19"/>
  <c r="P3571" i="19"/>
  <c r="P3278" i="19"/>
  <c r="P2830" i="19"/>
  <c r="P2746" i="19"/>
  <c r="P2501" i="19"/>
  <c r="P3085" i="19"/>
  <c r="P2836" i="19"/>
  <c r="P2593" i="19"/>
  <c r="P2795" i="19"/>
  <c r="P1989" i="19"/>
  <c r="P2047" i="19"/>
  <c r="P2938" i="19"/>
  <c r="P2923" i="19"/>
  <c r="P1781" i="19"/>
  <c r="P2079" i="19"/>
  <c r="P2316" i="19"/>
  <c r="P1840" i="19"/>
  <c r="P2423" i="19"/>
  <c r="P2239" i="19"/>
  <c r="P1469" i="19"/>
  <c r="P1702" i="19"/>
  <c r="P1452" i="19"/>
  <c r="P1090" i="19"/>
  <c r="P975" i="19"/>
  <c r="P1278" i="19"/>
  <c r="P1365" i="19"/>
  <c r="P935" i="19"/>
  <c r="P621" i="19"/>
  <c r="P825" i="19"/>
  <c r="P379" i="19"/>
  <c r="P766" i="19"/>
  <c r="P994" i="19"/>
  <c r="P542" i="19"/>
  <c r="P694" i="19"/>
  <c r="P685" i="19"/>
  <c r="P391" i="19"/>
  <c r="P107" i="19"/>
  <c r="P186" i="19"/>
  <c r="P79" i="19"/>
  <c r="P389" i="19"/>
  <c r="P342" i="19"/>
  <c r="P21" i="19"/>
  <c r="P452" i="19"/>
  <c r="P239" i="19"/>
  <c r="P448" i="19"/>
  <c r="P158" i="19"/>
  <c r="P3317" i="19"/>
  <c r="P3075" i="19"/>
  <c r="P3914" i="19"/>
  <c r="P3824" i="19"/>
  <c r="P3739" i="19"/>
  <c r="P3849" i="19"/>
  <c r="P3218" i="19"/>
  <c r="P3689" i="19"/>
  <c r="P3419" i="19"/>
  <c r="P3200" i="19"/>
  <c r="P2623" i="19"/>
  <c r="P3527" i="19"/>
  <c r="P2580" i="19"/>
  <c r="P3448" i="19"/>
  <c r="P2008" i="19"/>
  <c r="P3496" i="19"/>
  <c r="P3581" i="19"/>
  <c r="P3314" i="19"/>
  <c r="P2788" i="19"/>
  <c r="P3565" i="19"/>
  <c r="P2786" i="19"/>
  <c r="P1957" i="19"/>
  <c r="P2678" i="19"/>
  <c r="P2385" i="19"/>
  <c r="P2848" i="19"/>
  <c r="P2968" i="19"/>
  <c r="P2699" i="19"/>
  <c r="P2255" i="19"/>
  <c r="P2965" i="19"/>
  <c r="P2727" i="19"/>
  <c r="P2429" i="19"/>
  <c r="P2717" i="19"/>
  <c r="P2472" i="19"/>
  <c r="P2160" i="19"/>
  <c r="P1888" i="19"/>
  <c r="P2179" i="19"/>
  <c r="P2195" i="19"/>
  <c r="P1881" i="19"/>
  <c r="P2080" i="19"/>
  <c r="P2406" i="19"/>
  <c r="P2233" i="19"/>
  <c r="P1974" i="19"/>
  <c r="P1562" i="19"/>
  <c r="P3843" i="19"/>
  <c r="P3186" i="19"/>
  <c r="P3926" i="19"/>
  <c r="P3842" i="19"/>
  <c r="P3591" i="19"/>
  <c r="P3942" i="19"/>
  <c r="P2673" i="19"/>
  <c r="P3308" i="19"/>
  <c r="P3888" i="19"/>
  <c r="P3925" i="19"/>
  <c r="P3209" i="19"/>
  <c r="P3480" i="19"/>
  <c r="P3815" i="19"/>
  <c r="P3286" i="19"/>
  <c r="P3313" i="19"/>
  <c r="P3109" i="19"/>
  <c r="P3409" i="19"/>
  <c r="P3172" i="19"/>
  <c r="P3548" i="19"/>
  <c r="P3259" i="19"/>
  <c r="P3273" i="19"/>
  <c r="P1761" i="19"/>
  <c r="P3489" i="19"/>
  <c r="P2263" i="19"/>
  <c r="P2755" i="19"/>
  <c r="P2505" i="19"/>
  <c r="P2839" i="19"/>
  <c r="P2685" i="19"/>
  <c r="P2936" i="19"/>
  <c r="P2371" i="19"/>
  <c r="P2439" i="19"/>
  <c r="P2989" i="19"/>
  <c r="P2479" i="19"/>
  <c r="P3019" i="19"/>
  <c r="P2744" i="19"/>
  <c r="P2270" i="19"/>
  <c r="P2002" i="19"/>
  <c r="P2089" i="19"/>
  <c r="P1774" i="19"/>
  <c r="P2280" i="19"/>
  <c r="P1655" i="19"/>
  <c r="P1990" i="19"/>
  <c r="P1676" i="19"/>
  <c r="P1857" i="19"/>
  <c r="P1387" i="19"/>
  <c r="P1612" i="19"/>
  <c r="P1848" i="19"/>
  <c r="P1568" i="19"/>
  <c r="P1510" i="19"/>
  <c r="P989" i="19"/>
  <c r="P1522" i="19"/>
  <c r="P1593" i="19"/>
  <c r="P1263" i="19"/>
  <c r="P953" i="19"/>
  <c r="P1217" i="19"/>
  <c r="P779" i="19"/>
  <c r="P1112" i="19"/>
  <c r="P979" i="19"/>
  <c r="P902" i="19"/>
  <c r="P734" i="19"/>
  <c r="P179" i="19"/>
  <c r="P722" i="19"/>
  <c r="P419" i="19"/>
  <c r="P347" i="19"/>
  <c r="P676" i="19"/>
  <c r="P3735" i="19"/>
  <c r="P3809" i="19"/>
  <c r="P3543" i="19"/>
  <c r="P3310" i="19"/>
  <c r="P3103" i="19"/>
  <c r="P3524" i="19"/>
  <c r="P3250" i="19"/>
  <c r="P2676" i="19"/>
  <c r="P3206" i="19"/>
  <c r="P2785" i="19"/>
  <c r="P2037" i="19"/>
  <c r="P2740" i="19"/>
  <c r="P2514" i="19"/>
  <c r="P2915" i="19"/>
  <c r="P2615" i="19"/>
  <c r="P2835" i="19"/>
  <c r="P2585" i="19"/>
  <c r="P2841" i="19"/>
  <c r="P2621" i="19"/>
  <c r="P2120" i="19"/>
  <c r="P2237" i="19"/>
  <c r="P1988" i="19"/>
  <c r="P2251" i="19"/>
  <c r="P2007" i="19"/>
  <c r="P1626" i="19"/>
  <c r="P2344" i="19"/>
  <c r="P2068" i="19"/>
  <c r="P2437" i="19"/>
  <c r="P2083" i="19"/>
  <c r="P2379" i="19"/>
  <c r="P1980" i="19"/>
  <c r="P1733" i="19"/>
  <c r="P1916" i="19"/>
  <c r="P1608" i="19"/>
  <c r="P1689" i="19"/>
  <c r="P1592" i="19"/>
  <c r="P1586" i="19"/>
  <c r="P1295" i="19"/>
  <c r="P1259" i="19"/>
  <c r="P916" i="19"/>
  <c r="P1085" i="19"/>
  <c r="P1283" i="19"/>
  <c r="P1057" i="19"/>
  <c r="P583" i="19"/>
  <c r="P1029" i="19"/>
  <c r="P748" i="19"/>
  <c r="P998" i="19"/>
  <c r="P372" i="19"/>
  <c r="P344" i="19"/>
  <c r="P495" i="19"/>
  <c r="P307" i="19"/>
  <c r="P228" i="19"/>
  <c r="P577" i="19"/>
  <c r="P3837" i="19"/>
  <c r="P3443" i="19"/>
  <c r="P3070" i="19"/>
  <c r="P3456" i="19"/>
  <c r="P3857" i="19"/>
  <c r="P3890" i="19"/>
  <c r="P3299" i="19"/>
  <c r="P3619" i="19"/>
  <c r="P3207" i="19"/>
  <c r="P3247" i="19"/>
  <c r="P3264" i="19"/>
  <c r="P2193" i="19"/>
  <c r="P2798" i="19"/>
  <c r="P2584" i="19"/>
  <c r="P2880" i="19"/>
  <c r="P2645" i="19"/>
  <c r="P2279" i="19"/>
  <c r="P2864" i="19"/>
  <c r="P2647" i="19"/>
  <c r="P2668" i="19"/>
  <c r="P2131" i="19"/>
  <c r="P1792" i="19"/>
  <c r="P1767" i="19"/>
  <c r="P2115" i="19"/>
  <c r="P1940" i="19"/>
  <c r="P2478" i="19"/>
  <c r="P2322" i="19"/>
  <c r="P1832" i="19"/>
  <c r="P1909" i="19"/>
  <c r="P1727" i="19"/>
  <c r="P1910" i="19"/>
  <c r="P1665" i="19"/>
  <c r="P1575" i="19"/>
  <c r="P1746" i="19"/>
  <c r="P1890" i="19"/>
  <c r="P1652" i="19"/>
  <c r="P1558" i="19"/>
  <c r="P1170" i="19"/>
  <c r="P1541" i="19"/>
  <c r="P1506" i="19"/>
  <c r="P1582" i="19"/>
  <c r="P1308" i="19"/>
  <c r="P1040" i="19"/>
  <c r="P1272" i="19"/>
  <c r="P1093" i="19"/>
  <c r="P1309" i="19"/>
  <c r="P934" i="19"/>
  <c r="P865" i="19"/>
  <c r="P952" i="19"/>
  <c r="P867" i="19"/>
  <c r="P601" i="19"/>
  <c r="P644" i="19"/>
  <c r="P3140" i="19"/>
  <c r="P3576" i="19"/>
  <c r="P3631" i="19"/>
  <c r="P2949" i="19"/>
  <c r="P3893" i="19"/>
  <c r="P3755" i="19"/>
  <c r="P3877" i="19"/>
  <c r="P3871" i="19"/>
  <c r="P3928" i="19"/>
  <c r="P3441" i="19"/>
  <c r="P3835" i="19"/>
  <c r="P3872" i="19"/>
  <c r="P3160" i="19"/>
  <c r="P3923" i="19"/>
  <c r="P3937" i="19"/>
  <c r="P3658" i="19"/>
  <c r="P3018" i="19"/>
  <c r="P3801" i="19"/>
  <c r="P2984" i="19"/>
  <c r="P3517" i="19"/>
  <c r="P3709" i="19"/>
  <c r="P3421" i="19"/>
  <c r="P3142" i="19"/>
  <c r="P3210" i="19"/>
  <c r="P2768" i="19"/>
  <c r="P3526" i="19"/>
  <c r="P3416" i="19"/>
  <c r="P3088" i="19"/>
  <c r="P2810" i="19"/>
  <c r="P2657" i="19"/>
  <c r="P2031" i="19"/>
  <c r="P2803" i="19"/>
  <c r="P2980" i="19"/>
  <c r="P2721" i="19"/>
  <c r="P2674" i="19"/>
  <c r="P2656" i="19"/>
  <c r="P2399" i="19"/>
  <c r="P2208" i="19"/>
  <c r="P1929" i="19"/>
  <c r="P2540" i="19"/>
  <c r="P2243" i="19"/>
  <c r="P1998" i="19"/>
  <c r="P2254" i="19"/>
  <c r="P2010" i="19"/>
  <c r="P1631" i="19"/>
  <c r="P2347" i="19"/>
  <c r="P2203" i="19"/>
  <c r="P2035" i="19"/>
  <c r="P2382" i="19"/>
  <c r="P1921" i="19"/>
  <c r="P1653" i="19"/>
  <c r="P1808" i="19"/>
  <c r="P1166" i="19"/>
  <c r="P1241" i="19"/>
  <c r="P1493" i="19"/>
  <c r="P1034" i="19"/>
  <c r="P1417" i="19"/>
  <c r="P1159" i="19"/>
  <c r="P1325" i="19"/>
  <c r="P1425" i="19"/>
  <c r="P901" i="19"/>
  <c r="P522" i="19"/>
  <c r="P465" i="19"/>
  <c r="P588" i="19"/>
  <c r="P755" i="19"/>
  <c r="P689" i="19"/>
  <c r="P410" i="19"/>
  <c r="P116" i="19"/>
  <c r="P202" i="19"/>
  <c r="P90" i="19"/>
  <c r="P392" i="19"/>
  <c r="P346" i="19"/>
  <c r="P36" i="19"/>
  <c r="P8" i="19"/>
  <c r="P249" i="19"/>
  <c r="P455" i="19"/>
  <c r="P161" i="19"/>
  <c r="P2642" i="19"/>
  <c r="P3326" i="19"/>
  <c r="P3252" i="19"/>
  <c r="P3037" i="19"/>
  <c r="P3603" i="19"/>
  <c r="P3364" i="19"/>
  <c r="P3096" i="19"/>
  <c r="P3533" i="19"/>
  <c r="P3294" i="19"/>
  <c r="P3667" i="19"/>
  <c r="P3457" i="19"/>
  <c r="P3520" i="19"/>
  <c r="P3270" i="19"/>
  <c r="P2257" i="19"/>
  <c r="P3486" i="19"/>
  <c r="P2199" i="19"/>
  <c r="P2710" i="19"/>
  <c r="P2357" i="19"/>
  <c r="P3004" i="19"/>
  <c r="P2523" i="19"/>
  <c r="P1686" i="19"/>
  <c r="P2896" i="19"/>
  <c r="P2581" i="19"/>
  <c r="P2267" i="19"/>
  <c r="P1999" i="19"/>
  <c r="P2536" i="19"/>
  <c r="P1896" i="19"/>
  <c r="P2190" i="19"/>
  <c r="P2268" i="19"/>
  <c r="P2000" i="19"/>
  <c r="P2325" i="19"/>
  <c r="P2032" i="19"/>
  <c r="P1649" i="19"/>
  <c r="P2167" i="19"/>
  <c r="P1917" i="19"/>
  <c r="P1326" i="19"/>
  <c r="P1755" i="19"/>
  <c r="P1899" i="19"/>
  <c r="P1656" i="19"/>
  <c r="P1423" i="19"/>
  <c r="P1571" i="19"/>
  <c r="P1175" i="19"/>
  <c r="P1362" i="19"/>
  <c r="P1551" i="19"/>
  <c r="P1146" i="19"/>
  <c r="P1512" i="19"/>
  <c r="P1211" i="19"/>
  <c r="P704" i="19"/>
  <c r="P1105" i="19"/>
  <c r="P1315" i="19"/>
  <c r="P857" i="19"/>
  <c r="P727" i="19"/>
  <c r="P1012" i="19"/>
  <c r="P767" i="19"/>
  <c r="P714" i="19"/>
  <c r="P932" i="19"/>
  <c r="P281" i="19"/>
  <c r="P602" i="19"/>
  <c r="P643" i="19"/>
  <c r="P576" i="19"/>
  <c r="P349" i="19"/>
  <c r="P110" i="19"/>
  <c r="P285" i="19"/>
  <c r="P565" i="19"/>
  <c r="P238" i="19"/>
  <c r="P253" i="19"/>
  <c r="P411" i="19"/>
  <c r="P175" i="19"/>
  <c r="P368" i="19"/>
  <c r="P98" i="19"/>
  <c r="P2940" i="19"/>
  <c r="P3650" i="19"/>
  <c r="P2519" i="19"/>
  <c r="P3634" i="19"/>
  <c r="P3785" i="19"/>
  <c r="P3858" i="19"/>
  <c r="P3447" i="19"/>
  <c r="P3343" i="19"/>
  <c r="P3133" i="19"/>
  <c r="P3706" i="19"/>
  <c r="P3476" i="19"/>
  <c r="P3205" i="19"/>
  <c r="P3694" i="19"/>
  <c r="P2664" i="19"/>
  <c r="P3514" i="19"/>
  <c r="P3483" i="19"/>
  <c r="P3173" i="19"/>
  <c r="P2741" i="19"/>
  <c r="P2583" i="19"/>
  <c r="P1985" i="19"/>
  <c r="P2651" i="19"/>
  <c r="P1995" i="19"/>
  <c r="P2760" i="19"/>
  <c r="P2359" i="19"/>
  <c r="P2011" i="19"/>
  <c r="P2935" i="19"/>
  <c r="P2329" i="19"/>
  <c r="P2917" i="19"/>
  <c r="P2637" i="19"/>
  <c r="P2108" i="19"/>
  <c r="P2425" i="19"/>
  <c r="P2096" i="19"/>
  <c r="P1870" i="19"/>
  <c r="P2431" i="19"/>
  <c r="P2130" i="19"/>
  <c r="P2256" i="19"/>
  <c r="P2376" i="19"/>
  <c r="P2161" i="19"/>
  <c r="P1298" i="19"/>
  <c r="P1408" i="19"/>
  <c r="P1257" i="19"/>
  <c r="P1409" i="19"/>
  <c r="P1227" i="19"/>
  <c r="P878" i="19"/>
  <c r="P848" i="19"/>
  <c r="P723" i="19"/>
  <c r="P715" i="19"/>
  <c r="P3825" i="19"/>
  <c r="P3228" i="19"/>
  <c r="P3863" i="19"/>
  <c r="P3841" i="19"/>
  <c r="P3912" i="19"/>
  <c r="P3734" i="19"/>
  <c r="P3918" i="19"/>
  <c r="P3799" i="19"/>
  <c r="P3761" i="19"/>
  <c r="P3748" i="19"/>
  <c r="P3276" i="19"/>
  <c r="P3747" i="19"/>
  <c r="P3074" i="19"/>
  <c r="P3510" i="19"/>
  <c r="P3263" i="19"/>
  <c r="P3040" i="19"/>
  <c r="P3606" i="19"/>
  <c r="P3373" i="19"/>
  <c r="P3099" i="19"/>
  <c r="P3129" i="19"/>
  <c r="P3670" i="19"/>
  <c r="P3469" i="19"/>
  <c r="P3682" i="19"/>
  <c r="P3146" i="19"/>
  <c r="P2964" i="19"/>
  <c r="P2720" i="19"/>
  <c r="P2596" i="19"/>
  <c r="P2060" i="19"/>
  <c r="P2800" i="19"/>
  <c r="P2273" i="19"/>
  <c r="P2888" i="19"/>
  <c r="P2704" i="19"/>
  <c r="P2282" i="19"/>
  <c r="P2944" i="19"/>
  <c r="P2633" i="19"/>
  <c r="P2343" i="19"/>
  <c r="P2926" i="19"/>
  <c r="P2646" i="19"/>
  <c r="P2198" i="19"/>
  <c r="P2023" i="19"/>
  <c r="P2517" i="19"/>
  <c r="P2172" i="19"/>
  <c r="P1609" i="19"/>
  <c r="P1398" i="19"/>
  <c r="P1924" i="19"/>
  <c r="P1003" i="19"/>
  <c r="P1446" i="19"/>
  <c r="P1529" i="19"/>
  <c r="P1458" i="19"/>
  <c r="P1534" i="19"/>
  <c r="P1221" i="19"/>
  <c r="P1198" i="19"/>
  <c r="P1033" i="19"/>
  <c r="P1242" i="19"/>
  <c r="P1181" i="19"/>
  <c r="P757" i="19"/>
  <c r="P799" i="19"/>
  <c r="P612" i="19"/>
  <c r="P801" i="19"/>
  <c r="P886" i="19"/>
  <c r="P633" i="19"/>
  <c r="P1062" i="19"/>
  <c r="P839" i="19"/>
  <c r="P263" i="19"/>
  <c r="P754" i="19"/>
  <c r="P382" i="19"/>
  <c r="P697" i="19"/>
  <c r="P76" i="19"/>
  <c r="P414" i="19"/>
  <c r="P3458" i="19"/>
  <c r="P3741" i="19"/>
  <c r="P3032" i="19"/>
  <c r="P3507" i="19"/>
  <c r="P3530" i="19"/>
  <c r="P3198" i="19"/>
  <c r="P2961" i="19"/>
  <c r="P2229" i="19"/>
  <c r="P2372" i="19"/>
  <c r="P1745" i="19"/>
  <c r="P2654" i="19"/>
  <c r="P2393" i="19"/>
  <c r="P2867" i="19"/>
  <c r="P2559" i="19"/>
  <c r="P3055" i="19"/>
  <c r="P2775" i="19"/>
  <c r="P2414" i="19"/>
  <c r="P2792" i="19"/>
  <c r="P2554" i="19"/>
  <c r="P1953" i="19"/>
  <c r="P2492" i="19"/>
  <c r="P2194" i="19"/>
  <c r="P1901" i="19"/>
  <c r="P2475" i="19"/>
  <c r="P2165" i="19"/>
  <c r="P1943" i="19"/>
  <c r="P2484" i="19"/>
  <c r="P1648" i="19"/>
  <c r="P1854" i="19"/>
  <c r="P1603" i="19"/>
  <c r="P1447" i="19"/>
  <c r="P1716" i="19"/>
  <c r="P1842" i="19"/>
  <c r="P1013" i="19"/>
  <c r="P1193" i="19"/>
  <c r="P1192" i="19"/>
  <c r="P1027" i="19"/>
  <c r="P959" i="19"/>
  <c r="P1233" i="19"/>
  <c r="P896" i="19"/>
  <c r="P20" i="19"/>
  <c r="P955" i="19"/>
  <c r="P624" i="19"/>
  <c r="P942" i="19"/>
  <c r="P885" i="19"/>
  <c r="P264" i="19"/>
  <c r="P235" i="19"/>
  <c r="P328" i="19"/>
  <c r="P820" i="19"/>
  <c r="P352" i="19"/>
  <c r="P31" i="19"/>
  <c r="P3924" i="19"/>
  <c r="P3811" i="19"/>
  <c r="P3362" i="19"/>
  <c r="P3808" i="19"/>
  <c r="P3832" i="19"/>
  <c r="P3828" i="19"/>
  <c r="P3248" i="19"/>
  <c r="P3725" i="19"/>
  <c r="P3100" i="19"/>
  <c r="P3648" i="19"/>
  <c r="P3397" i="19"/>
  <c r="P3123" i="19"/>
  <c r="P3657" i="19"/>
  <c r="P3454" i="19"/>
  <c r="P3194" i="19"/>
  <c r="P3110" i="19"/>
  <c r="P1851" i="19"/>
  <c r="P2496" i="19"/>
  <c r="P3079" i="19"/>
  <c r="P2833" i="19"/>
  <c r="P2790" i="19"/>
  <c r="P2202" i="19"/>
  <c r="P2882" i="19"/>
  <c r="P2575" i="19"/>
  <c r="P2831" i="19"/>
  <c r="P2114" i="19"/>
  <c r="P2337" i="19"/>
  <c r="P2126" i="19"/>
  <c r="P2313" i="19"/>
  <c r="P2033" i="19"/>
  <c r="P2110" i="19"/>
  <c r="P1619" i="19"/>
  <c r="P2019" i="19"/>
  <c r="P1098" i="19"/>
  <c r="P1644" i="19"/>
  <c r="P1829" i="19"/>
  <c r="P1598" i="19"/>
  <c r="P1411" i="19"/>
  <c r="P1706" i="19"/>
  <c r="P1833" i="19"/>
  <c r="P1253" i="19"/>
  <c r="P1494" i="19"/>
  <c r="P924" i="19"/>
  <c r="P1108" i="19"/>
  <c r="P1477" i="19"/>
  <c r="P1712" i="19"/>
  <c r="P1442" i="19"/>
  <c r="P1518" i="19"/>
  <c r="P1275" i="19"/>
  <c r="P906" i="19"/>
  <c r="P1197" i="19"/>
  <c r="P1352" i="19"/>
  <c r="P1023" i="19"/>
  <c r="P1216" i="19"/>
  <c r="P877" i="19"/>
  <c r="P888" i="19"/>
  <c r="P1053" i="19"/>
  <c r="P832" i="19"/>
  <c r="P1046" i="19"/>
  <c r="P739" i="19"/>
  <c r="P681" i="19"/>
  <c r="P170" i="19"/>
  <c r="P71" i="19"/>
  <c r="P326" i="19"/>
  <c r="P12" i="19"/>
  <c r="P154" i="19"/>
  <c r="P3788" i="19"/>
  <c r="P3839" i="19"/>
  <c r="P3685" i="19"/>
  <c r="P2468" i="19"/>
  <c r="P3251" i="19"/>
  <c r="P2567" i="19"/>
  <c r="P3723" i="19"/>
  <c r="P2652" i="19"/>
  <c r="P3253" i="19"/>
  <c r="P3084" i="19"/>
  <c r="P2152" i="19"/>
  <c r="P1960" i="19"/>
  <c r="P2166" i="19"/>
  <c r="P2873" i="19"/>
  <c r="P2628" i="19"/>
  <c r="P2246" i="19"/>
  <c r="P2962" i="19"/>
  <c r="P2914" i="19"/>
  <c r="P2627" i="19"/>
  <c r="P2063" i="19"/>
  <c r="P1196" i="19"/>
  <c r="P2299" i="19"/>
  <c r="P2240" i="19"/>
  <c r="P1934" i="19"/>
  <c r="P2187" i="19"/>
  <c r="P2127" i="19"/>
  <c r="P1898" i="19"/>
  <c r="P2222" i="19"/>
  <c r="P1724" i="19"/>
  <c r="P1682" i="19"/>
  <c r="P1741" i="19"/>
  <c r="P1674" i="19"/>
  <c r="P1641" i="19"/>
  <c r="P1399" i="19"/>
  <c r="P1555" i="19"/>
  <c r="P3062" i="19"/>
  <c r="P3462" i="19"/>
  <c r="P3796" i="19"/>
  <c r="P3852" i="19"/>
  <c r="P3909" i="19"/>
  <c r="P3316" i="19"/>
  <c r="P3940" i="19"/>
  <c r="P3349" i="19"/>
  <c r="P3795" i="19"/>
  <c r="P3846" i="19"/>
  <c r="P3638" i="19"/>
  <c r="P3854" i="19"/>
  <c r="P3559" i="19"/>
  <c r="P3471" i="19"/>
  <c r="P3866" i="19"/>
  <c r="P3899" i="19"/>
  <c r="P3361" i="19"/>
  <c r="P3880" i="19"/>
  <c r="P3051" i="19"/>
  <c r="P3627" i="19"/>
  <c r="P3342" i="19"/>
  <c r="P1908" i="19"/>
  <c r="P3484" i="19"/>
  <c r="P3204" i="19"/>
  <c r="P3033" i="19"/>
  <c r="P2365" i="19"/>
  <c r="P3014" i="19"/>
  <c r="P2793" i="19"/>
  <c r="P2602" i="19"/>
  <c r="P2945" i="19"/>
  <c r="P2715" i="19"/>
  <c r="P2631" i="19"/>
  <c r="P2137" i="19"/>
  <c r="P2224" i="19"/>
  <c r="P2149" i="19"/>
  <c r="P1874" i="19"/>
  <c r="P2495" i="19"/>
  <c r="P2171" i="19"/>
  <c r="P1900" i="19"/>
  <c r="P1946" i="19"/>
  <c r="P2507" i="19"/>
  <c r="P2287" i="19"/>
  <c r="P2013" i="19"/>
  <c r="P2454" i="19"/>
  <c r="P2155" i="19"/>
  <c r="P1971" i="19"/>
  <c r="P2531" i="19"/>
  <c r="P2355" i="19"/>
  <c r="P2106" i="19"/>
  <c r="P1793" i="19"/>
  <c r="P1795" i="19"/>
  <c r="P1849" i="19"/>
  <c r="P1504" i="19"/>
  <c r="P903" i="19"/>
  <c r="P1697" i="19"/>
  <c r="P1432" i="19"/>
  <c r="P1632" i="19"/>
  <c r="P1347" i="19"/>
  <c r="P1470" i="19"/>
  <c r="P1147" i="19"/>
  <c r="P884" i="19"/>
  <c r="P1354" i="19"/>
  <c r="P1107" i="19"/>
  <c r="P639" i="19"/>
  <c r="P1008" i="19"/>
  <c r="P356" i="19"/>
  <c r="P508" i="19"/>
  <c r="P311" i="19"/>
  <c r="P649" i="19"/>
  <c r="P353" i="19"/>
  <c r="P240" i="19"/>
  <c r="P114" i="19"/>
  <c r="P581" i="19"/>
  <c r="P290" i="19"/>
  <c r="P568" i="19"/>
  <c r="P272" i="19"/>
  <c r="P257" i="19"/>
  <c r="P182" i="19"/>
  <c r="P371" i="19"/>
  <c r="P101" i="19"/>
  <c r="P3792" i="19"/>
  <c r="P3855" i="19"/>
  <c r="P3269" i="19"/>
  <c r="P3271" i="19"/>
  <c r="P3036" i="19"/>
  <c r="P3463" i="19"/>
  <c r="P3219" i="19"/>
  <c r="P3384" i="19"/>
  <c r="P3717" i="19"/>
  <c r="P3460" i="19"/>
  <c r="P3171" i="19"/>
  <c r="P3679" i="19"/>
  <c r="P3410" i="19"/>
  <c r="P3112" i="19"/>
  <c r="P2667" i="19"/>
  <c r="P2913" i="19"/>
  <c r="P2731" i="19"/>
  <c r="P2969" i="19"/>
  <c r="P2363" i="19"/>
  <c r="P2977" i="19"/>
  <c r="P3039" i="19"/>
  <c r="P2834" i="19"/>
  <c r="P1775" i="19"/>
  <c r="P2206" i="19"/>
  <c r="P1748" i="19"/>
  <c r="P2271" i="19"/>
  <c r="P1961" i="19"/>
  <c r="P2527" i="19"/>
  <c r="P2352" i="19"/>
  <c r="P2100" i="19"/>
  <c r="P1373" i="19"/>
  <c r="P1520" i="19"/>
  <c r="P1284" i="19"/>
  <c r="P1507" i="19"/>
  <c r="P983" i="19"/>
  <c r="P1237" i="19"/>
  <c r="P1487" i="19"/>
  <c r="P1448" i="19"/>
  <c r="P1531" i="19"/>
  <c r="P1404" i="19"/>
  <c r="P1134" i="19"/>
  <c r="P1303" i="19"/>
  <c r="P1171" i="19"/>
  <c r="P719" i="19"/>
  <c r="P968" i="19"/>
  <c r="P599" i="19"/>
  <c r="P587" i="19"/>
  <c r="P543" i="19"/>
  <c r="P237" i="19"/>
  <c r="P149" i="19"/>
  <c r="P34" i="19"/>
  <c r="P531" i="19"/>
  <c r="P169" i="19"/>
  <c r="P493" i="19"/>
  <c r="P176" i="19"/>
  <c r="P100" i="19"/>
  <c r="P112" i="19"/>
  <c r="P271" i="19"/>
  <c r="P3254" i="19"/>
  <c r="P3920" i="19"/>
  <c r="P3028" i="19"/>
  <c r="P3193" i="19"/>
  <c r="P3712" i="19"/>
  <c r="P3774" i="19"/>
  <c r="P3800" i="19"/>
  <c r="P3201" i="19"/>
  <c r="P3537" i="19"/>
  <c r="P3307" i="19"/>
  <c r="P3403" i="19"/>
  <c r="P3031" i="19"/>
  <c r="P3714" i="19"/>
  <c r="P3432" i="19"/>
  <c r="P3162" i="19"/>
  <c r="P3675" i="19"/>
  <c r="P3407" i="19"/>
  <c r="P3001" i="19"/>
  <c r="P2486" i="19"/>
  <c r="P2586" i="19"/>
  <c r="P2939" i="19"/>
  <c r="P2697" i="19"/>
  <c r="P1679" i="19"/>
  <c r="P2614" i="19"/>
  <c r="P2887" i="19"/>
  <c r="P2574" i="19"/>
  <c r="P1279" i="19"/>
  <c r="P1094" i="19"/>
  <c r="P2386" i="19"/>
  <c r="P2500" i="19"/>
  <c r="P2192" i="19"/>
  <c r="P2334" i="19"/>
  <c r="P2097" i="19"/>
  <c r="P1789" i="19"/>
  <c r="P1783" i="19"/>
  <c r="P3340" i="19"/>
  <c r="P3929" i="19"/>
  <c r="P3057" i="19"/>
  <c r="P3814" i="19"/>
  <c r="P3368" i="19"/>
  <c r="P3550" i="19"/>
  <c r="P3938" i="19"/>
  <c r="P2922" i="19"/>
  <c r="P3331" i="19"/>
  <c r="P3820" i="19"/>
  <c r="P3823" i="19"/>
  <c r="P3847" i="19"/>
  <c r="P3637" i="19"/>
  <c r="P3698" i="19"/>
  <c r="P3425" i="19"/>
  <c r="P3208" i="19"/>
  <c r="P2765" i="19"/>
  <c r="P3536" i="19"/>
  <c r="P3274" i="19"/>
  <c r="P3043" i="19"/>
  <c r="P3297" i="19"/>
  <c r="P3633" i="19"/>
  <c r="P3399" i="19"/>
  <c r="P3168" i="19"/>
  <c r="P3676" i="19"/>
  <c r="P3610" i="19"/>
  <c r="P3377" i="19"/>
  <c r="P2859" i="19"/>
  <c r="P2670" i="19"/>
  <c r="P2291" i="19"/>
  <c r="P2925" i="19"/>
  <c r="P2528" i="19"/>
  <c r="P1838" i="19"/>
  <c r="P2748" i="19"/>
  <c r="P2001" i="19"/>
  <c r="P2662" i="19"/>
  <c r="P1728" i="19"/>
  <c r="P2844" i="19"/>
  <c r="P2899" i="19"/>
  <c r="P2591" i="19"/>
  <c r="P1847" i="19"/>
  <c r="P2133" i="19"/>
  <c r="P2217" i="19"/>
  <c r="P2150" i="19"/>
  <c r="P1913" i="19"/>
  <c r="P1699" i="19"/>
  <c r="P1715" i="19"/>
  <c r="P1492" i="19"/>
  <c r="P892" i="19"/>
  <c r="P1465" i="19"/>
  <c r="P1286" i="19"/>
  <c r="P986" i="19"/>
  <c r="P1328" i="19"/>
  <c r="P1071" i="19"/>
  <c r="P1256" i="19"/>
  <c r="P1158" i="19"/>
  <c r="P980" i="19"/>
  <c r="P717" i="19"/>
  <c r="P412" i="19"/>
  <c r="P829" i="19"/>
  <c r="P386" i="19"/>
  <c r="P770" i="19"/>
  <c r="P789" i="19"/>
  <c r="P1001" i="19"/>
  <c r="P374" i="19"/>
  <c r="P546" i="19"/>
  <c r="P162" i="19"/>
  <c r="P534" i="19"/>
  <c r="P3856" i="19"/>
  <c r="P3632" i="19"/>
  <c r="P3695" i="19"/>
  <c r="P3422" i="19"/>
  <c r="P3203" i="19"/>
  <c r="P2636" i="19"/>
  <c r="P3630" i="19"/>
  <c r="P3165" i="19"/>
  <c r="P3393" i="19"/>
  <c r="P2856" i="19"/>
  <c r="P1969" i="19"/>
  <c r="P2889" i="19"/>
  <c r="P2640" i="19"/>
  <c r="P2024" i="19"/>
  <c r="P2787" i="19"/>
  <c r="P2702" i="19"/>
  <c r="P2733" i="19"/>
  <c r="P2450" i="19"/>
  <c r="P2395" i="19"/>
  <c r="P1797" i="19"/>
  <c r="P2113" i="19"/>
  <c r="P2119" i="19"/>
  <c r="P1903" i="19"/>
  <c r="P2441" i="19"/>
  <c r="P2197" i="19"/>
  <c r="P2070" i="19"/>
  <c r="P1802" i="19"/>
  <c r="P1572" i="19"/>
  <c r="P1747" i="19"/>
  <c r="P1786" i="19"/>
  <c r="P1918" i="19"/>
  <c r="P1805" i="19"/>
  <c r="P1553" i="19"/>
  <c r="P946" i="19"/>
  <c r="P1143" i="19"/>
  <c r="P1322" i="19"/>
  <c r="P869" i="19"/>
  <c r="P1222" i="19"/>
  <c r="P1412" i="19"/>
  <c r="P679" i="19"/>
  <c r="P795" i="19"/>
  <c r="P592" i="19"/>
  <c r="P786" i="19"/>
  <c r="P620" i="19"/>
  <c r="P397" i="19"/>
  <c r="P747" i="19"/>
  <c r="P611" i="19"/>
  <c r="P529" i="19"/>
  <c r="P651" i="19"/>
  <c r="P814" i="19"/>
  <c r="P515" i="19"/>
  <c r="P774" i="19"/>
  <c r="P42" i="19"/>
  <c r="P470" i="19"/>
  <c r="P3746" i="19"/>
  <c r="P2533" i="19"/>
  <c r="P3013" i="19"/>
  <c r="P3090" i="19"/>
  <c r="P3588" i="19"/>
  <c r="P3330" i="19"/>
  <c r="P3617" i="19"/>
  <c r="P3378" i="19"/>
  <c r="P3159" i="19"/>
  <c r="P3371" i="19"/>
  <c r="P3097" i="19"/>
  <c r="P2958" i="19"/>
  <c r="P2707" i="19"/>
  <c r="P2342" i="19"/>
  <c r="P2782" i="19"/>
  <c r="P1536" i="19"/>
  <c r="P2737" i="19"/>
  <c r="P2822" i="19"/>
  <c r="P2550" i="19"/>
  <c r="P1941" i="19"/>
  <c r="P2529" i="19"/>
  <c r="P2062" i="19"/>
  <c r="P1763" i="19"/>
  <c r="P2055" i="19"/>
  <c r="P1955" i="19"/>
  <c r="P2520" i="19"/>
  <c r="P1657" i="19"/>
  <c r="P1559" i="19"/>
  <c r="P1738" i="19"/>
  <c r="P1359" i="19"/>
  <c r="P1915" i="19"/>
  <c r="P1131" i="19"/>
  <c r="P1429" i="19"/>
  <c r="P1688" i="19"/>
  <c r="P1410" i="19"/>
  <c r="P1623" i="19"/>
  <c r="P1250" i="19"/>
  <c r="P1454" i="19"/>
  <c r="P1156" i="19"/>
  <c r="P1186" i="19"/>
  <c r="P1130" i="19"/>
  <c r="P1234" i="19"/>
  <c r="P822" i="19"/>
  <c r="P1148" i="19"/>
  <c r="P343" i="19"/>
  <c r="P740" i="19"/>
  <c r="P991" i="19"/>
  <c r="P762" i="19"/>
  <c r="P987" i="19"/>
  <c r="P530" i="19"/>
  <c r="P491" i="19"/>
  <c r="P3817" i="19"/>
  <c r="P3900" i="19"/>
  <c r="P3831" i="19"/>
  <c r="P3845" i="19"/>
  <c r="P3727" i="19"/>
  <c r="P3157" i="19"/>
  <c r="P3744" i="19"/>
  <c r="P3482" i="19"/>
  <c r="P3935" i="19"/>
  <c r="P3149" i="19"/>
  <c r="P3396" i="19"/>
  <c r="P2649" i="19"/>
  <c r="P3674" i="19"/>
  <c r="P3794" i="19"/>
  <c r="P3867" i="19"/>
  <c r="P3352" i="19"/>
  <c r="P3724" i="19"/>
  <c r="P3539" i="19"/>
  <c r="P3102" i="19"/>
  <c r="P3405" i="19"/>
  <c r="P3025" i="19"/>
  <c r="P3281" i="19"/>
  <c r="P2865" i="19"/>
  <c r="P2918" i="19"/>
  <c r="P2625" i="19"/>
  <c r="P2838" i="19"/>
  <c r="P2799" i="19"/>
  <c r="P2005" i="19"/>
  <c r="P1814" i="19"/>
  <c r="P2085" i="19"/>
  <c r="P2432" i="19"/>
  <c r="P2116" i="19"/>
  <c r="P1784" i="19"/>
  <c r="P1906" i="19"/>
  <c r="P2444" i="19"/>
  <c r="P1949" i="19"/>
  <c r="P2477" i="19"/>
  <c r="P1667" i="19"/>
  <c r="P1395" i="19"/>
  <c r="P1707" i="19"/>
  <c r="P1696" i="19"/>
  <c r="P1779" i="19"/>
  <c r="P783" i="19"/>
  <c r="P1368" i="19"/>
  <c r="P1604" i="19"/>
  <c r="P941" i="19"/>
  <c r="P775" i="19"/>
  <c r="P287" i="19"/>
  <c r="P274" i="19"/>
  <c r="P250" i="19"/>
  <c r="P615" i="19"/>
  <c r="P830" i="19"/>
  <c r="P598" i="19"/>
  <c r="P241" i="19"/>
  <c r="P45" i="19"/>
  <c r="P201" i="19"/>
  <c r="P500" i="19"/>
  <c r="P180" i="19"/>
  <c r="P125" i="19"/>
  <c r="P359" i="19"/>
  <c r="P115" i="19"/>
  <c r="P289" i="19"/>
  <c r="P37" i="19"/>
  <c r="P3742" i="19"/>
  <c r="P3791" i="19"/>
  <c r="P3861" i="19"/>
  <c r="P3718" i="19"/>
  <c r="P3485" i="19"/>
  <c r="P3211" i="19"/>
  <c r="P3700" i="19"/>
  <c r="P3412" i="19"/>
  <c r="P2904" i="19"/>
  <c r="P3584" i="19"/>
  <c r="P3076" i="19"/>
  <c r="P3663" i="19"/>
  <c r="P3101" i="19"/>
  <c r="P3607" i="19"/>
  <c r="P3374" i="19"/>
  <c r="P3029" i="19"/>
  <c r="P2587" i="19"/>
  <c r="P2883" i="19"/>
  <c r="P2682" i="19"/>
  <c r="P2295" i="19"/>
  <c r="P2599" i="19"/>
  <c r="P2712" i="19"/>
  <c r="P2885" i="19"/>
  <c r="P2260" i="19"/>
  <c r="P2974" i="19"/>
  <c r="P2341" i="19"/>
  <c r="P2999" i="19"/>
  <c r="P2135" i="19"/>
  <c r="P2428" i="19"/>
  <c r="P1498" i="19"/>
  <c r="P2389" i="19"/>
  <c r="P2136" i="19"/>
  <c r="P1905" i="19"/>
  <c r="P2470" i="19"/>
  <c r="P2286" i="19"/>
  <c r="P1635" i="19"/>
  <c r="P1858" i="19"/>
  <c r="P1645" i="19"/>
  <c r="P1150" i="19"/>
  <c r="P1443" i="19"/>
  <c r="P1516" i="19"/>
  <c r="P1694" i="19"/>
  <c r="P1413" i="19"/>
  <c r="P1629" i="19"/>
  <c r="P1312" i="19"/>
  <c r="P1467" i="19"/>
  <c r="P1314" i="19"/>
  <c r="P1064" i="19"/>
  <c r="P1055" i="19"/>
  <c r="P1240" i="19"/>
  <c r="P1348" i="19"/>
  <c r="P273" i="19"/>
  <c r="P555" i="19"/>
  <c r="P883" i="19"/>
  <c r="P898" i="19"/>
  <c r="P836" i="19"/>
  <c r="P1068" i="19"/>
  <c r="P426" i="19"/>
  <c r="P406" i="19"/>
  <c r="P453" i="19"/>
  <c r="P472" i="19"/>
  <c r="P163" i="19"/>
  <c r="P181" i="19"/>
  <c r="P64" i="19"/>
  <c r="P415" i="19"/>
  <c r="P117" i="19"/>
  <c r="P24" i="19"/>
  <c r="P293" i="19"/>
  <c r="P60" i="19"/>
  <c r="P203" i="19"/>
  <c r="P3777" i="19"/>
  <c r="P3865" i="19"/>
  <c r="P3851" i="19"/>
  <c r="P3720" i="19"/>
  <c r="P3919" i="19"/>
  <c r="P3592" i="19"/>
  <c r="P3783" i="19"/>
  <c r="P3429" i="19"/>
  <c r="P3728" i="19"/>
  <c r="P2916" i="19"/>
  <c r="P3501" i="19"/>
  <c r="P3243" i="19"/>
  <c r="P3597" i="19"/>
  <c r="P3336" i="19"/>
  <c r="P3521" i="19"/>
  <c r="P3288" i="19"/>
  <c r="P3078" i="19"/>
  <c r="P3660" i="19"/>
  <c r="P3390" i="19"/>
  <c r="P3098" i="19"/>
  <c r="P3601" i="19"/>
  <c r="P2853" i="19"/>
  <c r="P2688" i="19"/>
  <c r="P2509" i="19"/>
  <c r="P2912" i="19"/>
  <c r="P2605" i="19"/>
  <c r="P1932" i="19"/>
  <c r="P2772" i="19"/>
  <c r="P2405" i="19"/>
  <c r="P3023" i="19"/>
  <c r="P2789" i="19"/>
  <c r="P2818" i="19"/>
  <c r="P2488" i="19"/>
  <c r="P2261" i="19"/>
  <c r="P1986" i="19"/>
  <c r="P2232" i="19"/>
  <c r="P1982" i="19"/>
  <c r="P2248" i="19"/>
  <c r="P1997" i="19"/>
  <c r="P2141" i="19"/>
  <c r="P2038" i="19"/>
  <c r="P1610" i="19"/>
  <c r="P1341" i="19"/>
  <c r="P1744" i="19"/>
  <c r="P1753" i="19"/>
  <c r="P1540" i="19"/>
  <c r="P1449" i="19"/>
  <c r="P1139" i="19"/>
  <c r="P1316" i="19"/>
  <c r="P1041" i="19"/>
  <c r="P1099" i="19"/>
  <c r="P970" i="19"/>
  <c r="P680" i="19"/>
  <c r="P247" i="19"/>
  <c r="P501" i="19"/>
  <c r="P821" i="19"/>
  <c r="P3864" i="19"/>
  <c r="P3781" i="19"/>
  <c r="P3916" i="19"/>
  <c r="P3233" i="19"/>
  <c r="P3883" i="19"/>
  <c r="P3061" i="19"/>
  <c r="P3773" i="19"/>
  <c r="P3921" i="19"/>
  <c r="P3762" i="19"/>
  <c r="P3765" i="19"/>
  <c r="P3733" i="19"/>
  <c r="P3907" i="19"/>
  <c r="P3549" i="19"/>
  <c r="P3625" i="19"/>
  <c r="P3170" i="19"/>
  <c r="P3491" i="19"/>
  <c r="P3214" i="19"/>
  <c r="P2931" i="19"/>
  <c r="P3590" i="19"/>
  <c r="P3348" i="19"/>
  <c r="P3574" i="19"/>
  <c r="P2805" i="19"/>
  <c r="P2021" i="19"/>
  <c r="P2734" i="19"/>
  <c r="P2381" i="19"/>
  <c r="P2978" i="19"/>
  <c r="P2700" i="19"/>
  <c r="P2518" i="19"/>
  <c r="P2592" i="19"/>
  <c r="P3046" i="19"/>
  <c r="P2565" i="19"/>
  <c r="P2850" i="19"/>
  <c r="P2075" i="19"/>
  <c r="P1803" i="19"/>
  <c r="P2153" i="19"/>
  <c r="P2328" i="19"/>
  <c r="P2091" i="19"/>
  <c r="P2297" i="19"/>
  <c r="P2048" i="19"/>
  <c r="P1630" i="19"/>
  <c r="P1719" i="19"/>
  <c r="P1659" i="19"/>
  <c r="P1427" i="19"/>
  <c r="P1574" i="19"/>
  <c r="P1385" i="19"/>
  <c r="P1597" i="19"/>
  <c r="P1117" i="19"/>
  <c r="P1383" i="19"/>
  <c r="P1320" i="19"/>
  <c r="P1073" i="19"/>
  <c r="P1285" i="19"/>
  <c r="P899" i="19"/>
  <c r="P1165" i="19"/>
  <c r="P1369" i="19"/>
  <c r="P1092" i="19"/>
  <c r="P1293" i="19"/>
  <c r="P1061" i="19"/>
  <c r="P604" i="19"/>
  <c r="P630" i="19"/>
  <c r="P216" i="19"/>
  <c r="P1036" i="19"/>
  <c r="P628" i="19"/>
  <c r="P945" i="19"/>
  <c r="P718" i="19"/>
  <c r="P938" i="19"/>
  <c r="P658" i="19"/>
  <c r="P467" i="19"/>
  <c r="P58" i="19"/>
  <c r="P189" i="19"/>
  <c r="P3467" i="19"/>
  <c r="P3622" i="19"/>
  <c r="P3346" i="19"/>
  <c r="P3136" i="19"/>
  <c r="P3652" i="19"/>
  <c r="P3339" i="19"/>
  <c r="P3333" i="19"/>
  <c r="P3587" i="19"/>
  <c r="P3320" i="19"/>
  <c r="P2796" i="19"/>
  <c r="P2942" i="19"/>
  <c r="P2266" i="19"/>
  <c r="P2659" i="19"/>
  <c r="P2671" i="19"/>
  <c r="P2339" i="19"/>
  <c r="P2723" i="19"/>
  <c r="P1349" i="19"/>
  <c r="P2043" i="19"/>
  <c r="P2072" i="19"/>
  <c r="P1770" i="19"/>
  <c r="P2503" i="19"/>
  <c r="P2041" i="19"/>
  <c r="P1382" i="19"/>
  <c r="P1704" i="19"/>
  <c r="P1750" i="19"/>
  <c r="P1692" i="19"/>
  <c r="P1839" i="19"/>
  <c r="P1489" i="19"/>
  <c r="P798" i="19"/>
  <c r="P1353" i="19"/>
  <c r="P1601" i="19"/>
  <c r="P1271" i="19"/>
  <c r="P1590" i="19"/>
  <c r="P1366" i="19"/>
  <c r="P893" i="19"/>
  <c r="P1155" i="19"/>
  <c r="P1154" i="19"/>
  <c r="P1103" i="19"/>
  <c r="P977" i="19"/>
  <c r="P705" i="19"/>
  <c r="P539" i="19"/>
  <c r="P1056" i="19"/>
  <c r="P514" i="19"/>
  <c r="P585" i="19"/>
  <c r="P752" i="19"/>
  <c r="P327" i="19"/>
  <c r="P666" i="19"/>
  <c r="P2811" i="19"/>
  <c r="P3151" i="19"/>
  <c r="P3470" i="19"/>
  <c r="P3620" i="19"/>
  <c r="P3260" i="19"/>
  <c r="P2990" i="19"/>
  <c r="P2868" i="19"/>
  <c r="P3578" i="19"/>
  <c r="P3324" i="19"/>
  <c r="P3065" i="19"/>
  <c r="P3272" i="19"/>
  <c r="P3024" i="19"/>
  <c r="P2661" i="19"/>
  <c r="P2204" i="19"/>
  <c r="P2910" i="19"/>
  <c r="P2722" i="19"/>
  <c r="P2368" i="19"/>
  <c r="P2966" i="19"/>
  <c r="P2551" i="19"/>
  <c r="P2985" i="19"/>
  <c r="P2387" i="19"/>
  <c r="P2186" i="19"/>
  <c r="P1897" i="19"/>
  <c r="P1994" i="19"/>
  <c r="P1591" i="19"/>
  <c r="P2262" i="19"/>
  <c r="P2434" i="19"/>
  <c r="P1902" i="19"/>
  <c r="P2464" i="19"/>
  <c r="P2277" i="19"/>
  <c r="P1693" i="19"/>
  <c r="P1678" i="19"/>
  <c r="P1828" i="19"/>
  <c r="P1440" i="19"/>
  <c r="P1687" i="19"/>
  <c r="P1615" i="19"/>
  <c r="P1344" i="19"/>
  <c r="P1594" i="19"/>
  <c r="P1232" i="19"/>
  <c r="P1570" i="19"/>
  <c r="P1074" i="19"/>
  <c r="P927" i="19"/>
  <c r="P1047" i="19"/>
  <c r="P1152" i="19"/>
  <c r="P1358" i="19"/>
  <c r="P1022" i="19"/>
  <c r="P595" i="19"/>
  <c r="P929" i="19"/>
  <c r="P706" i="19"/>
  <c r="P483" i="19"/>
  <c r="P262" i="19"/>
  <c r="P28" i="19"/>
  <c r="P3740" i="19"/>
  <c r="P3844" i="19"/>
  <c r="P3804" i="19"/>
  <c r="P3782" i="19"/>
  <c r="P3836" i="19"/>
  <c r="P3643" i="19"/>
  <c r="P3394" i="19"/>
  <c r="P3163" i="19"/>
  <c r="P3560" i="19"/>
  <c r="P3022" i="19"/>
  <c r="P3156" i="19"/>
  <c r="P3261" i="19"/>
  <c r="P2679" i="19"/>
  <c r="P2473" i="19"/>
  <c r="P2823" i="19"/>
  <c r="P1973" i="19"/>
  <c r="P3030" i="19"/>
  <c r="P1209" i="19"/>
  <c r="P2828" i="19"/>
  <c r="P2545" i="19"/>
  <c r="P1904" i="19"/>
  <c r="P2802" i="19"/>
  <c r="P2469" i="19"/>
  <c r="P1894" i="19"/>
  <c r="P1757" i="19"/>
  <c r="P1437" i="19"/>
  <c r="P2513" i="19"/>
  <c r="P2077" i="19"/>
  <c r="P1790" i="19"/>
  <c r="P1269" i="19"/>
  <c r="P1581" i="19"/>
  <c r="P1274" i="19"/>
  <c r="P1126" i="19"/>
  <c r="P1642" i="19"/>
  <c r="P554" i="19"/>
  <c r="P613" i="19"/>
  <c r="P315" i="19"/>
  <c r="P388" i="19"/>
  <c r="P103" i="19"/>
  <c r="P574" i="19"/>
  <c r="P269" i="19"/>
  <c r="P562" i="19"/>
  <c r="P172" i="19"/>
  <c r="P286" i="19"/>
  <c r="P199" i="19"/>
  <c r="P3244" i="19"/>
  <c r="P3692" i="19"/>
  <c r="P3719" i="19"/>
  <c r="P3492" i="19"/>
  <c r="P3236" i="19"/>
  <c r="P3703" i="19"/>
  <c r="P3095" i="19"/>
  <c r="P3556" i="19"/>
  <c r="P2877" i="19"/>
  <c r="P2639" i="19"/>
  <c r="P2906" i="19"/>
  <c r="P2595" i="19"/>
  <c r="P2959" i="19"/>
  <c r="P2769" i="19"/>
  <c r="P2568" i="19"/>
  <c r="P2258" i="19"/>
  <c r="P2421" i="19"/>
  <c r="P2030" i="19"/>
  <c r="P2173" i="19"/>
  <c r="P2124" i="19"/>
  <c r="P1945" i="19"/>
  <c r="P2274" i="19"/>
  <c r="P1964" i="19"/>
  <c r="P1780" i="19"/>
  <c r="P1695" i="19"/>
  <c r="P1456" i="19"/>
  <c r="P1587" i="19"/>
  <c r="P1212" i="19"/>
  <c r="P1355" i="19"/>
  <c r="P1305" i="19"/>
  <c r="P1247" i="19"/>
  <c r="P1149" i="19"/>
  <c r="P1095" i="19"/>
  <c r="P675" i="19"/>
  <c r="P80" i="19"/>
  <c r="P691" i="19"/>
  <c r="P981" i="19"/>
  <c r="P517" i="19"/>
  <c r="P336" i="19"/>
  <c r="P325" i="19"/>
  <c r="P486" i="19"/>
  <c r="P593" i="19"/>
  <c r="P807" i="19"/>
  <c r="P519" i="19"/>
  <c r="P127" i="19"/>
  <c r="P524" i="19"/>
  <c r="P139" i="19"/>
  <c r="P473" i="19"/>
  <c r="P164" i="19"/>
  <c r="P38" i="19"/>
  <c r="P282" i="19"/>
  <c r="P50" i="19"/>
  <c r="P192" i="19"/>
  <c r="P3190" i="19"/>
  <c r="P3943" i="19"/>
  <c r="P3358" i="19"/>
  <c r="P3892" i="19"/>
  <c r="P3729" i="19"/>
  <c r="P3812" i="19"/>
  <c r="P3020" i="19"/>
  <c r="P3568" i="19"/>
  <c r="P3697" i="19"/>
  <c r="P2398" i="19"/>
  <c r="P3722" i="19"/>
  <c r="P3468" i="19"/>
  <c r="P2735" i="19"/>
  <c r="P2442" i="19"/>
  <c r="P3056" i="19"/>
  <c r="P2820" i="19"/>
  <c r="P2563" i="19"/>
  <c r="P1920" i="19"/>
  <c r="P2644" i="19"/>
  <c r="P2105" i="19"/>
  <c r="P2976" i="19"/>
  <c r="P2686" i="19"/>
  <c r="P2285" i="19"/>
  <c r="P2175" i="19"/>
  <c r="P1886" i="19"/>
  <c r="P2101" i="19"/>
  <c r="P2417" i="19"/>
  <c r="P2118" i="19"/>
  <c r="P1729" i="19"/>
  <c r="P1737" i="19"/>
  <c r="P1885" i="19"/>
  <c r="P1824" i="19"/>
  <c r="P1415" i="19"/>
  <c r="P1461" i="19"/>
  <c r="P1675" i="19"/>
  <c r="P1400" i="19"/>
  <c r="P1174" i="19"/>
  <c r="P1281" i="19"/>
  <c r="P1088" i="19"/>
  <c r="P1031" i="19"/>
  <c r="P669" i="19"/>
  <c r="P663" i="19"/>
  <c r="P809" i="19"/>
  <c r="P283" i="19"/>
  <c r="P677" i="19"/>
  <c r="P964" i="19"/>
  <c r="P751" i="19"/>
  <c r="P974" i="19"/>
  <c r="P672" i="19"/>
  <c r="P319" i="19"/>
  <c r="P304" i="19"/>
  <c r="P477" i="19"/>
  <c r="P198" i="19"/>
  <c r="P153" i="19"/>
  <c r="P334" i="19"/>
  <c r="P616" i="19"/>
  <c r="P320" i="19"/>
  <c r="P305" i="19"/>
  <c r="P436" i="19"/>
  <c r="P218" i="19"/>
  <c r="P133" i="19"/>
  <c r="P3197" i="19"/>
  <c r="P3188" i="19"/>
  <c r="P2183" i="19"/>
  <c r="P3433" i="19"/>
  <c r="P3141" i="19"/>
  <c r="P3696" i="19"/>
  <c r="P2606" i="19"/>
  <c r="P3502" i="19"/>
  <c r="P3234" i="19"/>
  <c r="P3713" i="19"/>
  <c r="P3459" i="19"/>
  <c r="P3161" i="19"/>
  <c r="P2412" i="19"/>
  <c r="P3044" i="19"/>
  <c r="P2817" i="19"/>
  <c r="P2767" i="19"/>
  <c r="P2566" i="19"/>
  <c r="P2927" i="19"/>
  <c r="P2641" i="19"/>
  <c r="P2860" i="19"/>
  <c r="P2611" i="19"/>
  <c r="P1867" i="19"/>
  <c r="P2866" i="19"/>
  <c r="P2650" i="19"/>
  <c r="P2307" i="19"/>
  <c r="P2908" i="19"/>
  <c r="P2321" i="19"/>
  <c r="P2104" i="19"/>
  <c r="P1176" i="19"/>
  <c r="P1514" i="19"/>
  <c r="P1816" i="19"/>
  <c r="P1488" i="19"/>
  <c r="P1044" i="19"/>
  <c r="P1580" i="19"/>
  <c r="P1773" i="19"/>
  <c r="P1521" i="19"/>
  <c r="P1083" i="19"/>
  <c r="P1484" i="19"/>
  <c r="P1661" i="19"/>
  <c r="P1367" i="19"/>
  <c r="P1614" i="19"/>
  <c r="P1173" i="19"/>
  <c r="P1435" i="19"/>
  <c r="P1361" i="19"/>
  <c r="P1121" i="19"/>
  <c r="P847" i="19"/>
  <c r="P1403" i="19"/>
  <c r="P1136" i="19"/>
  <c r="P1333" i="19"/>
  <c r="P957" i="19"/>
  <c r="P278" i="19"/>
  <c r="P84" i="19"/>
  <c r="P743" i="19"/>
  <c r="P310" i="19"/>
  <c r="P360" i="19"/>
  <c r="P667" i="19"/>
  <c r="P146" i="19"/>
  <c r="P194" i="19"/>
  <c r="P537" i="19"/>
  <c r="P3908" i="19"/>
  <c r="P3239" i="19"/>
  <c r="P3555" i="19"/>
  <c r="P3810" i="19"/>
  <c r="P3292" i="19"/>
  <c r="P3066" i="19"/>
  <c r="P3545" i="19"/>
  <c r="P2983" i="19"/>
  <c r="P3599" i="19"/>
  <c r="P3363" i="19"/>
  <c r="P3687" i="19"/>
  <c r="P3116" i="19"/>
  <c r="P3064" i="19"/>
  <c r="P2552" i="19"/>
  <c r="P1549" i="19"/>
  <c r="P1810" i="19"/>
  <c r="P1228" i="19"/>
  <c r="P1201" i="19"/>
  <c r="P911" i="19"/>
  <c r="P1360" i="19"/>
  <c r="P1164" i="19"/>
  <c r="P760" i="19"/>
  <c r="P763" i="19"/>
  <c r="P925" i="19"/>
  <c r="P525" i="19"/>
  <c r="P745" i="19"/>
  <c r="P402" i="19"/>
  <c r="P629" i="19"/>
  <c r="P102" i="19"/>
  <c r="P104" i="19"/>
  <c r="P19" i="19"/>
  <c r="P53" i="19"/>
  <c r="P3217" i="19"/>
  <c r="P3754" i="19"/>
  <c r="P3822" i="19"/>
  <c r="P3665" i="19"/>
  <c r="P3312" i="19"/>
  <c r="P2577" i="19"/>
  <c r="P3442" i="19"/>
  <c r="P3202" i="19"/>
  <c r="P3654" i="19"/>
  <c r="P3451" i="19"/>
  <c r="P3191" i="19"/>
  <c r="P3647" i="19"/>
  <c r="P3387" i="19"/>
  <c r="P1944" i="19"/>
  <c r="P3167" i="19"/>
  <c r="P2952" i="19"/>
  <c r="P2701" i="19"/>
  <c r="P1935" i="19"/>
  <c r="P2728" i="19"/>
  <c r="P2499" i="19"/>
  <c r="P2845" i="19"/>
  <c r="P2350" i="19"/>
  <c r="P2409" i="19"/>
  <c r="P1785" i="19"/>
  <c r="P1760" i="19"/>
  <c r="P2383" i="19"/>
  <c r="P2189" i="19"/>
  <c r="P1868" i="19"/>
  <c r="P1628" i="19"/>
  <c r="P1826" i="19"/>
  <c r="P1827" i="19"/>
  <c r="P1537" i="19"/>
  <c r="P1319" i="19"/>
  <c r="P1436" i="19"/>
  <c r="P1560" i="19"/>
  <c r="P1052" i="19"/>
  <c r="P1030" i="19"/>
  <c r="P880" i="19"/>
  <c r="P1351" i="19"/>
  <c r="P1000" i="19"/>
  <c r="P921" i="19"/>
  <c r="P308" i="19"/>
  <c r="P560" i="19"/>
  <c r="P173" i="19"/>
  <c r="P232" i="19"/>
  <c r="P425" i="19"/>
  <c r="P3911" i="19"/>
  <c r="P3150" i="19"/>
  <c r="P2946" i="19"/>
  <c r="P3939" i="19"/>
  <c r="P3897" i="19"/>
  <c r="P3446" i="19"/>
  <c r="P3838" i="19"/>
  <c r="P3881" i="19"/>
  <c r="P3175" i="19"/>
  <c r="P3662" i="19"/>
  <c r="P3404" i="19"/>
  <c r="P3192" i="19"/>
  <c r="P3452" i="19"/>
  <c r="P3195" i="19"/>
  <c r="P3439" i="19"/>
  <c r="P3144" i="19"/>
  <c r="P3711" i="19"/>
  <c r="P3487" i="19"/>
  <c r="P3232" i="19"/>
  <c r="P3094" i="19"/>
  <c r="P3002" i="19"/>
  <c r="P2994" i="19"/>
  <c r="P2770" i="19"/>
  <c r="P2576" i="19"/>
  <c r="P2930" i="19"/>
  <c r="P2863" i="19"/>
  <c r="P2618" i="19"/>
  <c r="P1947" i="19"/>
  <c r="P2920" i="19"/>
  <c r="P2653" i="19"/>
  <c r="P2311" i="19"/>
  <c r="P2117" i="19"/>
  <c r="P2418" i="19"/>
  <c r="P2084" i="19"/>
  <c r="P1749" i="19"/>
  <c r="P1850" i="19"/>
  <c r="P2181" i="19"/>
  <c r="P1895" i="19"/>
  <c r="P2457" i="19"/>
  <c r="P2264" i="19"/>
  <c r="P2022" i="19"/>
  <c r="P1501" i="19"/>
  <c r="P1054" i="19"/>
  <c r="P1672" i="19"/>
  <c r="P1671" i="19"/>
  <c r="P1841" i="19"/>
  <c r="P1606" i="19"/>
  <c r="P1048" i="19"/>
  <c r="P1438" i="19"/>
  <c r="P1106" i="19"/>
  <c r="P1384" i="19"/>
  <c r="P1116" i="19"/>
  <c r="P1406" i="19"/>
  <c r="P1140" i="19"/>
  <c r="P1339" i="19"/>
  <c r="P995" i="19"/>
  <c r="P1005" i="19"/>
  <c r="P538" i="19"/>
  <c r="P686" i="19"/>
  <c r="P914" i="19"/>
  <c r="P670" i="19"/>
  <c r="P657" i="19"/>
  <c r="P260" i="19"/>
  <c r="P622" i="19"/>
  <c r="P558" i="19"/>
  <c r="P312" i="19"/>
  <c r="P222" i="19"/>
  <c r="P398" i="19"/>
  <c r="P3896" i="19"/>
  <c r="P3615" i="19"/>
  <c r="P3766" i="19"/>
  <c r="P3143" i="19"/>
  <c r="P3522" i="19"/>
  <c r="P3284" i="19"/>
  <c r="P3677" i="19"/>
  <c r="P3118" i="19"/>
  <c r="P3481" i="19"/>
  <c r="P3229" i="19"/>
  <c r="P3392" i="19"/>
  <c r="P2695" i="19"/>
  <c r="P2310" i="19"/>
  <c r="P2761" i="19"/>
  <c r="P2797" i="19"/>
  <c r="P2815" i="19"/>
  <c r="P2588" i="19"/>
  <c r="P2558" i="19"/>
  <c r="P2028" i="19"/>
  <c r="P2555" i="19"/>
  <c r="P2284" i="19"/>
  <c r="P2020" i="19"/>
  <c r="P2275" i="19"/>
  <c r="P2046" i="19"/>
  <c r="P1701" i="19"/>
  <c r="P2377" i="19"/>
  <c r="P2231" i="19"/>
  <c r="P1933" i="19"/>
  <c r="P2306" i="19"/>
  <c r="P2067" i="19"/>
  <c r="P1754" i="19"/>
  <c r="P1723" i="19"/>
  <c r="P1378" i="19"/>
  <c r="P1418" i="19"/>
  <c r="P1577" i="19"/>
  <c r="P1199" i="19"/>
  <c r="P1299" i="19"/>
  <c r="P1229" i="19"/>
  <c r="P1141" i="19"/>
  <c r="P1330" i="19"/>
  <c r="P1081" i="19"/>
  <c r="P655" i="19"/>
  <c r="P659" i="19"/>
  <c r="P992" i="19"/>
  <c r="P652" i="19"/>
  <c r="P961" i="19"/>
  <c r="P967" i="19"/>
  <c r="P468" i="19"/>
  <c r="P298" i="19"/>
  <c r="P460" i="19"/>
  <c r="P647" i="19"/>
  <c r="P288" i="19"/>
  <c r="P65" i="19"/>
  <c r="P547" i="19"/>
  <c r="P254" i="19"/>
  <c r="P200" i="19"/>
  <c r="P378" i="19"/>
  <c r="P145" i="19"/>
  <c r="P331" i="19"/>
  <c r="P66" i="19"/>
  <c r="P3906" i="19"/>
  <c r="P3873" i="19"/>
  <c r="P3834" i="19"/>
  <c r="P3793" i="19"/>
  <c r="P3323" i="19"/>
  <c r="P3895" i="19"/>
  <c r="P3594" i="19"/>
  <c r="P3759" i="19"/>
  <c r="P3139" i="19"/>
  <c r="P3519" i="19"/>
  <c r="P3275" i="19"/>
  <c r="P3573" i="19"/>
  <c r="P3256" i="19"/>
  <c r="P3414" i="19"/>
  <c r="P3644" i="19"/>
  <c r="P3386" i="19"/>
  <c r="P2982" i="19"/>
  <c r="P2302" i="19"/>
  <c r="P2975" i="19"/>
  <c r="P2411" i="19"/>
  <c r="P2082" i="19"/>
  <c r="P2857" i="19"/>
  <c r="P2249" i="19"/>
  <c r="P2158" i="19"/>
  <c r="P1954" i="19"/>
  <c r="P2504" i="19"/>
  <c r="P1950" i="19"/>
  <c r="P2215" i="19"/>
  <c r="P1965" i="19"/>
  <c r="P2474" i="19"/>
  <c r="P2164" i="19"/>
  <c r="P1930" i="19"/>
  <c r="P2054" i="19"/>
  <c r="P1759" i="19"/>
  <c r="P1485" i="19"/>
  <c r="P1329" i="19"/>
  <c r="P1345" i="19"/>
  <c r="P928" i="19"/>
  <c r="P582" i="19"/>
  <c r="P573" i="19"/>
  <c r="P337" i="19"/>
  <c r="P224" i="19"/>
  <c r="P527" i="19"/>
  <c r="P152" i="19"/>
  <c r="P395" i="19"/>
  <c r="P3771" i="19"/>
  <c r="P3370" i="19"/>
  <c r="P3600" i="19"/>
  <c r="P3413" i="19"/>
  <c r="P3196" i="19"/>
  <c r="P3585" i="19"/>
  <c r="P3477" i="19"/>
  <c r="P2573" i="19"/>
  <c r="P1434" i="19"/>
  <c r="P2526" i="19"/>
  <c r="P3012" i="19"/>
  <c r="P2711" i="19"/>
  <c r="P2884" i="19"/>
  <c r="P2218" i="19"/>
  <c r="P2059" i="19"/>
  <c r="P2042" i="19"/>
  <c r="P2497" i="19"/>
  <c r="P2403" i="19"/>
  <c r="P2144" i="19"/>
  <c r="P1735" i="19"/>
  <c r="P1565" i="19"/>
  <c r="P1633" i="19"/>
  <c r="P1794" i="19"/>
  <c r="P1602" i="19"/>
  <c r="P1297" i="19"/>
  <c r="P1346" i="19"/>
  <c r="P1086" i="19"/>
  <c r="P1290" i="19"/>
  <c r="P1037" i="19"/>
  <c r="P1270" i="19"/>
  <c r="P917" i="19"/>
  <c r="P461" i="19"/>
  <c r="P586" i="19"/>
  <c r="P1002" i="19"/>
  <c r="P756" i="19"/>
  <c r="P1015" i="19"/>
  <c r="P579" i="19"/>
  <c r="P918" i="19"/>
  <c r="P696" i="19"/>
  <c r="P703" i="19"/>
  <c r="P212" i="19"/>
  <c r="P701" i="19"/>
  <c r="P494" i="19"/>
  <c r="P758" i="19"/>
  <c r="P454" i="19"/>
  <c r="P155" i="19"/>
  <c r="P23" i="19"/>
  <c r="P440" i="19"/>
  <c r="P48" i="19"/>
  <c r="P377" i="19"/>
  <c r="P97" i="19"/>
  <c r="P137" i="19"/>
  <c r="P3913" i="19"/>
  <c r="P3137" i="19"/>
  <c r="P3376" i="19"/>
  <c r="P3124" i="19"/>
  <c r="P3624" i="19"/>
  <c r="P3684" i="19"/>
  <c r="P3360" i="19"/>
  <c r="P3108" i="19"/>
  <c r="P3651" i="19"/>
  <c r="P2613" i="19"/>
  <c r="P3505" i="19"/>
  <c r="P3237" i="19"/>
  <c r="P3659" i="19"/>
  <c r="P3398" i="19"/>
  <c r="P3081" i="19"/>
  <c r="P2893" i="19"/>
  <c r="P2698" i="19"/>
  <c r="P2314" i="19"/>
  <c r="P2776" i="19"/>
  <c r="P2911" i="19"/>
  <c r="P2624" i="19"/>
  <c r="P1963" i="19"/>
  <c r="P1777" i="19"/>
  <c r="P2278" i="19"/>
  <c r="P2424" i="19"/>
  <c r="P1853" i="19"/>
  <c r="P2312" i="19"/>
  <c r="P2064" i="19"/>
  <c r="P2211" i="19"/>
  <c r="P1530" i="19"/>
  <c r="P1815" i="19"/>
  <c r="P1776" i="19"/>
  <c r="P1524" i="19"/>
  <c r="P1089" i="19"/>
  <c r="P1414" i="19"/>
  <c r="P1497" i="19"/>
  <c r="P1380" i="19"/>
  <c r="P1617" i="19"/>
  <c r="P1178" i="19"/>
  <c r="P1364" i="19"/>
  <c r="P1128" i="19"/>
  <c r="P976" i="19"/>
  <c r="P1208" i="19"/>
  <c r="P960" i="19"/>
  <c r="P314" i="19"/>
  <c r="P575" i="19"/>
  <c r="P744" i="19"/>
  <c r="P907" i="19"/>
  <c r="P819" i="19"/>
  <c r="P167" i="19"/>
  <c r="P698" i="19"/>
  <c r="P277" i="19"/>
  <c r="P518" i="19"/>
  <c r="P204" i="19"/>
  <c r="P119" i="19"/>
  <c r="P83" i="19"/>
  <c r="P550" i="19"/>
  <c r="P258" i="19"/>
  <c r="P556" i="19"/>
  <c r="P213" i="19"/>
  <c r="P148" i="19"/>
  <c r="P338" i="19"/>
  <c r="P78" i="19"/>
  <c r="P3329" i="19"/>
  <c r="P3672" i="19"/>
  <c r="P3440" i="19"/>
  <c r="P3067" i="19"/>
  <c r="P3618" i="19"/>
  <c r="P3385" i="19"/>
  <c r="P3120" i="19"/>
  <c r="P3354" i="19"/>
  <c r="P3702" i="19"/>
  <c r="P3417" i="19"/>
  <c r="P3119" i="19"/>
  <c r="P3653" i="19"/>
  <c r="P3071" i="19"/>
  <c r="P2890" i="19"/>
  <c r="P2981" i="19"/>
  <c r="P2426" i="19"/>
  <c r="P3010" i="19"/>
  <c r="P2709" i="19"/>
  <c r="P2476" i="19"/>
  <c r="P2900" i="19"/>
  <c r="P2582" i="19"/>
  <c r="P1764" i="19"/>
  <c r="P2489" i="19"/>
  <c r="P3069" i="19"/>
  <c r="P2040" i="19"/>
  <c r="P2875" i="19"/>
  <c r="P2230" i="19"/>
  <c r="P1115" i="19"/>
  <c r="P2170" i="19"/>
  <c r="P2490" i="19"/>
  <c r="P1928" i="19"/>
  <c r="P1762" i="19"/>
  <c r="P1731" i="19"/>
  <c r="P1879" i="19"/>
  <c r="P1673" i="19"/>
  <c r="P1457" i="19"/>
  <c r="P1588" i="19"/>
  <c r="P1268" i="19"/>
  <c r="P1544" i="19"/>
  <c r="P881" i="19"/>
  <c r="P1327" i="19"/>
  <c r="P1016" i="19"/>
  <c r="P1337" i="19"/>
  <c r="P736" i="19"/>
  <c r="P988" i="19"/>
  <c r="P665" i="19"/>
  <c r="P910" i="19"/>
  <c r="P646" i="19"/>
  <c r="P132" i="19"/>
  <c r="P618" i="19"/>
  <c r="P499" i="19"/>
  <c r="P55" i="19"/>
  <c r="P3932" i="19"/>
  <c r="P3077" i="19"/>
  <c r="P3420" i="19"/>
  <c r="P3757" i="19"/>
  <c r="P2843" i="19"/>
  <c r="P3226" i="19"/>
  <c r="P2919" i="19"/>
  <c r="P3500" i="19"/>
  <c r="P2510" i="19"/>
  <c r="P3563" i="19"/>
  <c r="P3279" i="19"/>
  <c r="P3147" i="19"/>
  <c r="P3068" i="19"/>
  <c r="P3304" i="19"/>
  <c r="P2107" i="19"/>
  <c r="P2736" i="19"/>
  <c r="P2924" i="19"/>
  <c r="P2638" i="19"/>
  <c r="P2854" i="19"/>
  <c r="P2608" i="19"/>
  <c r="P1830" i="19"/>
  <c r="P2643" i="19"/>
  <c r="P2292" i="19"/>
  <c r="P2905" i="19"/>
  <c r="P2680" i="19"/>
  <c r="P2147" i="19"/>
  <c r="P1962" i="19"/>
  <c r="P2451" i="19"/>
  <c r="P2228" i="19"/>
  <c r="P2358" i="19"/>
  <c r="P2109" i="19"/>
  <c r="P1876" i="19"/>
  <c r="P2483" i="19"/>
  <c r="P2303" i="19"/>
  <c r="P1725" i="19"/>
  <c r="P1479" i="19"/>
  <c r="P1714" i="19"/>
  <c r="P1710" i="19"/>
  <c r="P1219" i="19"/>
  <c r="P1596" i="19"/>
  <c r="P1133" i="19"/>
  <c r="P889" i="19"/>
  <c r="P570" i="19"/>
  <c r="P46" i="19"/>
  <c r="P702" i="19"/>
  <c r="P882" i="19"/>
  <c r="P511" i="19"/>
  <c r="P421" i="19"/>
  <c r="P671" i="19"/>
  <c r="P292" i="19"/>
  <c r="P26" i="19"/>
  <c r="P442" i="19"/>
  <c r="P236" i="19"/>
  <c r="P445" i="19"/>
  <c r="P95" i="19"/>
  <c r="P3473" i="19"/>
  <c r="P3450" i="19"/>
  <c r="P3465" i="19"/>
  <c r="P3770" i="19"/>
  <c r="P2570" i="19"/>
  <c r="P3388" i="19"/>
  <c r="P3114" i="19"/>
  <c r="P3614" i="19"/>
  <c r="P3375" i="19"/>
  <c r="P3572" i="19"/>
  <c r="P3311" i="19"/>
  <c r="P2840" i="19"/>
  <c r="P2658" i="19"/>
  <c r="P3059" i="19"/>
  <c r="P2675" i="19"/>
  <c r="P2336" i="19"/>
  <c r="P2819" i="19"/>
  <c r="P2320" i="19"/>
  <c r="P2378" i="19"/>
  <c r="P2180" i="19"/>
  <c r="P2525" i="19"/>
  <c r="P1972" i="19"/>
  <c r="P2338" i="19"/>
  <c r="P2420" i="19"/>
  <c r="P1817" i="19"/>
  <c r="P1548" i="19"/>
  <c r="P1473" i="19"/>
  <c r="P1153" i="19"/>
  <c r="P1535" i="19"/>
  <c r="P1113" i="19"/>
  <c r="P1496" i="19"/>
  <c r="P1576" i="19"/>
  <c r="P1266" i="19"/>
  <c r="P1254" i="19"/>
  <c r="P871" i="19"/>
  <c r="P1191" i="19"/>
  <c r="P949" i="19"/>
  <c r="P926" i="19"/>
  <c r="P1104" i="19"/>
  <c r="P475" i="19"/>
  <c r="P823" i="19"/>
  <c r="P580" i="19"/>
  <c r="P609" i="19"/>
  <c r="P784" i="19"/>
  <c r="P413" i="19"/>
  <c r="P73" i="19"/>
  <c r="P68" i="19"/>
  <c r="P339" i="19"/>
  <c r="P637" i="19"/>
  <c r="P439" i="19"/>
  <c r="P348" i="19"/>
  <c r="P81" i="19"/>
  <c r="P3805" i="19"/>
  <c r="P3816" i="19"/>
  <c r="P3131" i="19"/>
  <c r="P3479" i="19"/>
  <c r="P3802" i="19"/>
  <c r="P3353" i="19"/>
  <c r="P3768" i="19"/>
  <c r="P3798" i="19"/>
  <c r="P3905" i="19"/>
  <c r="P3570" i="19"/>
  <c r="P3779" i="19"/>
  <c r="P3830" i="19"/>
  <c r="P3604" i="19"/>
  <c r="P3334" i="19"/>
  <c r="P3391" i="19"/>
  <c r="P3154" i="19"/>
  <c r="P3445" i="19"/>
  <c r="P3187" i="19"/>
  <c r="P3595" i="19"/>
  <c r="P2146" i="19"/>
  <c r="P2453" i="19"/>
  <c r="P3017" i="19"/>
  <c r="P2725" i="19"/>
  <c r="P2481" i="19"/>
  <c r="P2903" i="19"/>
  <c r="P2589" i="19"/>
  <c r="P1843" i="19"/>
  <c r="P2806" i="19"/>
  <c r="P2493" i="19"/>
  <c r="P3072" i="19"/>
  <c r="P2825" i="19"/>
  <c r="P2601" i="19"/>
  <c r="P2057" i="19"/>
  <c r="P2327" i="19"/>
  <c r="P1142" i="19"/>
  <c r="P2288" i="19"/>
  <c r="P2027" i="19"/>
  <c r="P2049" i="19"/>
  <c r="P1752" i="19"/>
  <c r="P2121" i="19"/>
  <c r="P1778" i="19"/>
  <c r="P2400" i="19"/>
  <c r="P1958" i="19"/>
  <c r="P1721" i="19"/>
  <c r="P1892" i="19"/>
  <c r="P1643" i="19"/>
  <c r="P1391" i="19"/>
  <c r="P1680" i="19"/>
  <c r="P1595" i="19"/>
  <c r="P1664" i="19"/>
  <c r="P1338" i="19"/>
  <c r="P1310" i="19"/>
  <c r="P1145" i="19"/>
  <c r="P1336" i="19"/>
  <c r="P1026" i="19"/>
  <c r="P1267" i="19"/>
  <c r="P990" i="19"/>
  <c r="P708" i="19"/>
  <c r="P939" i="19"/>
  <c r="P858" i="19"/>
  <c r="P590" i="19"/>
  <c r="P803" i="19"/>
  <c r="P509" i="19"/>
  <c r="P130" i="19"/>
  <c r="P70" i="19"/>
  <c r="P88" i="19"/>
  <c r="P3764" i="19"/>
  <c r="P3898" i="19"/>
  <c r="P3710" i="19"/>
  <c r="P3227" i="19"/>
  <c r="P3105" i="19"/>
  <c r="P3645" i="19"/>
  <c r="P3436" i="19"/>
  <c r="P3181" i="19"/>
  <c r="P2620" i="19"/>
  <c r="P2125" i="19"/>
  <c r="P2221" i="19"/>
  <c r="P2829" i="19"/>
  <c r="P2739" i="19"/>
  <c r="P2759" i="19"/>
  <c r="P2516" i="19"/>
  <c r="P2777" i="19"/>
  <c r="P2455" i="19"/>
  <c r="P1967" i="19"/>
  <c r="P2508" i="19"/>
  <c r="P2207" i="19"/>
  <c r="P1956" i="19"/>
  <c r="P2220" i="19"/>
  <c r="P1975" i="19"/>
  <c r="P2319" i="19"/>
  <c r="P2029" i="19"/>
  <c r="P2487" i="19"/>
  <c r="P2447" i="19"/>
  <c r="P2253" i="19"/>
  <c r="P2012" i="19"/>
  <c r="P1472" i="19"/>
  <c r="P1669" i="19"/>
  <c r="P1668" i="19"/>
  <c r="P1861" i="19"/>
  <c r="P1080" i="19"/>
  <c r="P749" i="19"/>
  <c r="P1185" i="19"/>
  <c r="P1017" i="19"/>
  <c r="P1251" i="19"/>
  <c r="P969" i="19"/>
  <c r="P887" i="19"/>
  <c r="P87" i="19"/>
  <c r="P528" i="19"/>
  <c r="P936" i="19"/>
  <c r="P512" i="19"/>
  <c r="P891" i="19"/>
  <c r="P54" i="19"/>
  <c r="P695" i="19"/>
  <c r="P227" i="19"/>
  <c r="P572" i="19"/>
  <c r="P195" i="19"/>
  <c r="P106" i="19"/>
  <c r="P206" i="19"/>
  <c r="P497" i="19"/>
  <c r="P113" i="19"/>
  <c r="P463" i="19"/>
  <c r="P156" i="19"/>
  <c r="P313" i="19"/>
  <c r="P75" i="19"/>
  <c r="P242" i="19"/>
  <c r="P16" i="19"/>
  <c r="P3731" i="19"/>
  <c r="P3258" i="19"/>
  <c r="P3934" i="19"/>
  <c r="P3690" i="19"/>
  <c r="P3875" i="19"/>
  <c r="P3853" i="19"/>
  <c r="P3325" i="19"/>
  <c r="P3666" i="19"/>
  <c r="P3707" i="19"/>
  <c r="P3434" i="19"/>
  <c r="P3215" i="19"/>
  <c r="P3497" i="19"/>
  <c r="P3721" i="19"/>
  <c r="P3680" i="19"/>
  <c r="P2993" i="19"/>
  <c r="P3611" i="19"/>
  <c r="P3344" i="19"/>
  <c r="P3583" i="19"/>
  <c r="P2928" i="19"/>
  <c r="P2821" i="19"/>
  <c r="P2610" i="19"/>
  <c r="P2895" i="19"/>
  <c r="P2694" i="19"/>
  <c r="P3007" i="19"/>
  <c r="P2706" i="19"/>
  <c r="P2446" i="19"/>
  <c r="P2607" i="19"/>
  <c r="P2099" i="19"/>
  <c r="P1875" i="19"/>
  <c r="P2445" i="19"/>
  <c r="P2128" i="19"/>
  <c r="P1796" i="19"/>
  <c r="P2162" i="19"/>
  <c r="P1825" i="19"/>
  <c r="P2250" i="19"/>
  <c r="P1925" i="19"/>
  <c r="P1401" i="19"/>
  <c r="P1045" i="19"/>
  <c r="P1009" i="19"/>
  <c r="P610" i="19"/>
  <c r="P584" i="19"/>
  <c r="P536" i="19"/>
  <c r="P233" i="19"/>
  <c r="P136" i="19"/>
  <c r="P444" i="19"/>
  <c r="P52" i="19"/>
  <c r="P165" i="19"/>
  <c r="P3635" i="19"/>
  <c r="P3106" i="19"/>
  <c r="P3438" i="19"/>
  <c r="P3613" i="19"/>
  <c r="P3337" i="19"/>
  <c r="P3127" i="19"/>
  <c r="P3512" i="19"/>
  <c r="P3199" i="19"/>
  <c r="P3691" i="19"/>
  <c r="P3300" i="19"/>
  <c r="P3054" i="19"/>
  <c r="P3669" i="19"/>
  <c r="P3401" i="19"/>
  <c r="P2997" i="19"/>
  <c r="P2779" i="19"/>
  <c r="P2463" i="19"/>
  <c r="P2754" i="19"/>
  <c r="P1912" i="19"/>
  <c r="P2093" i="19"/>
  <c r="P1992" i="19"/>
  <c r="P2154" i="19"/>
  <c r="P1585" i="19"/>
  <c r="P1984" i="19"/>
  <c r="P2373" i="19"/>
  <c r="P1782" i="19"/>
  <c r="P1646" i="19"/>
  <c r="P909" i="19"/>
  <c r="P1388" i="19"/>
  <c r="P1123" i="19"/>
  <c r="P1291" i="19"/>
  <c r="P912" i="19"/>
  <c r="P1213" i="19"/>
  <c r="P856" i="19"/>
  <c r="P838" i="19"/>
  <c r="P720" i="19"/>
  <c r="P862" i="19"/>
  <c r="P711" i="19"/>
  <c r="P861" i="19"/>
  <c r="P521" i="19"/>
  <c r="P383" i="19"/>
  <c r="P678" i="19"/>
  <c r="P166" i="19"/>
  <c r="P323" i="19"/>
  <c r="P309" i="19"/>
  <c r="P151" i="19"/>
  <c r="P3886" i="19"/>
  <c r="P3745" i="19"/>
  <c r="P3231" i="19"/>
  <c r="P3148" i="19"/>
  <c r="P3554" i="19"/>
  <c r="P3608" i="19"/>
  <c r="P3166" i="19"/>
  <c r="P3705" i="19"/>
  <c r="P3423" i="19"/>
  <c r="P3125" i="19"/>
  <c r="P3356" i="19"/>
  <c r="P2837" i="19"/>
  <c r="P2630" i="19"/>
  <c r="P2901" i="19"/>
  <c r="P2716" i="19"/>
  <c r="P2227" i="19"/>
  <c r="P2522" i="19"/>
  <c r="P2392" i="19"/>
  <c r="P2521" i="19"/>
  <c r="P2878" i="19"/>
  <c r="P2561" i="19"/>
  <c r="P2044" i="19"/>
  <c r="P2511" i="19"/>
  <c r="P2226" i="19"/>
  <c r="P2380" i="19"/>
  <c r="P1407" i="19"/>
  <c r="P2236" i="19"/>
  <c r="P2138" i="19"/>
  <c r="P1625" i="19"/>
  <c r="P1831" i="19"/>
  <c r="P1561" i="19"/>
  <c r="P1740" i="19"/>
  <c r="P1871" i="19"/>
  <c r="P1460" i="19"/>
  <c r="P1287" i="19"/>
  <c r="P1421" i="19"/>
  <c r="P1583" i="19"/>
  <c r="P1203" i="19"/>
  <c r="P1554" i="19"/>
  <c r="P1019" i="19"/>
  <c r="P1302" i="19"/>
  <c r="P868" i="19"/>
  <c r="P1207" i="19"/>
  <c r="P835" i="19"/>
  <c r="P859" i="19"/>
  <c r="P707" i="19"/>
  <c r="P922" i="19"/>
  <c r="P1097" i="19"/>
  <c r="P456" i="19"/>
  <c r="P564" i="19"/>
  <c r="P513" i="19"/>
  <c r="P606" i="19"/>
  <c r="P409" i="19"/>
  <c r="P210" i="19"/>
  <c r="P507" i="19"/>
  <c r="P466" i="19"/>
  <c r="P160" i="19"/>
  <c r="P316" i="19"/>
  <c r="P245" i="19"/>
  <c r="P22" i="19"/>
  <c r="P3649" i="19"/>
  <c r="P2955" i="19"/>
  <c r="P3579" i="19"/>
  <c r="P3303" i="19"/>
  <c r="P3080" i="19"/>
  <c r="P3551" i="19"/>
  <c r="P3318" i="19"/>
  <c r="P3623" i="19"/>
  <c r="P3372" i="19"/>
  <c r="P3082" i="19"/>
  <c r="P3586" i="19"/>
  <c r="P3332" i="19"/>
  <c r="P2934" i="19"/>
  <c r="P2824" i="19"/>
  <c r="P2898" i="19"/>
  <c r="P2713" i="19"/>
  <c r="P2346" i="19"/>
  <c r="P2954" i="19"/>
  <c r="P2666" i="19"/>
  <c r="P2485" i="19"/>
  <c r="P3016" i="19"/>
  <c r="P2388" i="19"/>
  <c r="P3006" i="19"/>
  <c r="P1768" i="19"/>
  <c r="P2169" i="19"/>
  <c r="P2145" i="19"/>
  <c r="P2234" i="19"/>
  <c r="P1968" i="19"/>
  <c r="P1884" i="19"/>
  <c r="P2205" i="19"/>
  <c r="P1883" i="19"/>
  <c r="P1726" i="19"/>
  <c r="P1812" i="19"/>
  <c r="P1600" i="19"/>
  <c r="P1374" i="19"/>
  <c r="P1539" i="19"/>
  <c r="P1087" i="19"/>
  <c r="P1282" i="19"/>
  <c r="P1519" i="19"/>
  <c r="P1480" i="19"/>
  <c r="P1563" i="19"/>
  <c r="P1235" i="19"/>
  <c r="P1230" i="19"/>
  <c r="P1265" i="19"/>
  <c r="P1066" i="19"/>
  <c r="P1264" i="19"/>
  <c r="P1204" i="19"/>
  <c r="P831" i="19"/>
  <c r="P684" i="19"/>
  <c r="P687" i="19"/>
  <c r="P915" i="19"/>
  <c r="P852" i="19"/>
  <c r="P390" i="19"/>
  <c r="P808" i="19"/>
  <c r="P545" i="19"/>
  <c r="P603" i="19"/>
  <c r="P469" i="19"/>
  <c r="P800" i="19"/>
  <c r="P506" i="19"/>
  <c r="P435" i="19"/>
  <c r="P243" i="19"/>
  <c r="P3525" i="19"/>
  <c r="P3829" i="19"/>
  <c r="P3053" i="19"/>
  <c r="P3699" i="19"/>
  <c r="P3803" i="19"/>
  <c r="P3876" i="19"/>
  <c r="P2073" i="19"/>
  <c r="P3184" i="19"/>
  <c r="P3430" i="19"/>
  <c r="P3135" i="19"/>
  <c r="P3478" i="19"/>
  <c r="P3296" i="19"/>
  <c r="P3240" i="19"/>
  <c r="P2102" i="19"/>
  <c r="P2326" i="19"/>
  <c r="P2663" i="19"/>
  <c r="P2879" i="19"/>
  <c r="P2572" i="19"/>
  <c r="P1463" i="19"/>
  <c r="P2784" i="19"/>
  <c r="P2466" i="19"/>
  <c r="P3063" i="19"/>
  <c r="P2812" i="19"/>
  <c r="P2578" i="19"/>
  <c r="P1846" i="19"/>
  <c r="P2345" i="19"/>
  <c r="P2142" i="19"/>
  <c r="P1914" i="19"/>
  <c r="P2407" i="19"/>
  <c r="P2290" i="19"/>
  <c r="P1809" i="19"/>
  <c r="P2443" i="19"/>
  <c r="P2006" i="19"/>
  <c r="P972" i="19"/>
  <c r="P1658" i="19"/>
  <c r="P1720" i="19"/>
  <c r="P1650" i="19"/>
  <c r="P1734" i="19"/>
  <c r="P1818" i="19"/>
  <c r="P1205" i="19"/>
  <c r="P1187" i="19"/>
  <c r="P712" i="19"/>
  <c r="P1445" i="19"/>
  <c r="P1640" i="19"/>
  <c r="P1375" i="19"/>
  <c r="P1486" i="19"/>
  <c r="P1067" i="19"/>
  <c r="P1091" i="19"/>
  <c r="P1799" i="19"/>
  <c r="P1476" i="19"/>
  <c r="P788" i="19"/>
  <c r="P567" i="19"/>
  <c r="P362" i="19"/>
  <c r="P340" i="19"/>
  <c r="P321" i="19"/>
  <c r="P596" i="19"/>
  <c r="P810" i="19"/>
  <c r="P423" i="19"/>
  <c r="P462" i="19"/>
  <c r="P30" i="19"/>
  <c r="P177" i="19"/>
  <c r="P229" i="19"/>
  <c r="P408" i="19"/>
  <c r="P355" i="19"/>
  <c r="P3516" i="19"/>
  <c r="P3182" i="19"/>
  <c r="P3887" i="19"/>
  <c r="P3255" i="19"/>
  <c r="P3736" i="19"/>
  <c r="P3840" i="19"/>
  <c r="P3183" i="19"/>
  <c r="P3327" i="19"/>
  <c r="P3575" i="19"/>
  <c r="P3511" i="19"/>
  <c r="P2783" i="19"/>
  <c r="P2998" i="19"/>
  <c r="P2963" i="19"/>
  <c r="P2648" i="19"/>
  <c r="P2763" i="19"/>
  <c r="P2396" i="19"/>
  <c r="P2714" i="19"/>
  <c r="P2462" i="19"/>
  <c r="P1991" i="19"/>
  <c r="P2471" i="19"/>
  <c r="P2259" i="19"/>
  <c r="P2071" i="19"/>
  <c r="P1060" i="19"/>
  <c r="P1120" i="19"/>
  <c r="P1891" i="19"/>
  <c r="P1422" i="19"/>
  <c r="P1683" i="19"/>
  <c r="P1491" i="19"/>
  <c r="P1102" i="19"/>
  <c r="P1471" i="19"/>
  <c r="P1709" i="19"/>
  <c r="P1424" i="19"/>
  <c r="P1515" i="19"/>
  <c r="P1138" i="19"/>
  <c r="P1177" i="19"/>
  <c r="P950" i="19"/>
  <c r="P1210" i="19"/>
  <c r="P780" i="19"/>
  <c r="P741" i="19"/>
  <c r="P828" i="19"/>
  <c r="P502" i="19"/>
  <c r="P578" i="19"/>
  <c r="P726" i="19"/>
  <c r="P295" i="19"/>
  <c r="P384" i="19"/>
  <c r="P86" i="19"/>
  <c r="P217" i="19"/>
  <c r="P405" i="19"/>
  <c r="P3915" i="19"/>
  <c r="P3152" i="19"/>
  <c r="P3882" i="19"/>
  <c r="P3775" i="19"/>
  <c r="P3737" i="19"/>
  <c r="P3176" i="19"/>
  <c r="P3547" i="19"/>
  <c r="P3819" i="19"/>
  <c r="P3655" i="19"/>
  <c r="P3769" i="19"/>
  <c r="P3531" i="19"/>
  <c r="P3295" i="19"/>
  <c r="P3087" i="19"/>
  <c r="P3582" i="19"/>
  <c r="P3306" i="19"/>
  <c r="P3083" i="19"/>
  <c r="P3321" i="19"/>
  <c r="P3011" i="19"/>
  <c r="P3369" i="19"/>
  <c r="P3092" i="19"/>
  <c r="P3249" i="19"/>
  <c r="P2970" i="19"/>
  <c r="P1889" i="19"/>
  <c r="P2351" i="19"/>
  <c r="P2957" i="19"/>
  <c r="P2669" i="19"/>
  <c r="P2832" i="19"/>
  <c r="P3027" i="19"/>
  <c r="P2747" i="19"/>
  <c r="P3009" i="19"/>
  <c r="P2766" i="19"/>
  <c r="P1872" i="19"/>
  <c r="P2794" i="19"/>
  <c r="P2459" i="19"/>
  <c r="P2241" i="19"/>
  <c r="P2212" i="19"/>
  <c r="P1966" i="19"/>
  <c r="P1978" i="19"/>
  <c r="P2184" i="19"/>
  <c r="P2003" i="19"/>
  <c r="P2557" i="19"/>
  <c r="P2370" i="19"/>
  <c r="P1852" i="19"/>
  <c r="P1820" i="19"/>
  <c r="P1517" i="19"/>
  <c r="P1605" i="19"/>
  <c r="P1294" i="19"/>
  <c r="P1096" i="19"/>
  <c r="P1566" i="19"/>
  <c r="P1020" i="19"/>
  <c r="P1243" i="19"/>
  <c r="P875" i="19"/>
  <c r="P1082" i="19"/>
  <c r="P1277" i="19"/>
  <c r="P709" i="19"/>
  <c r="P569" i="19"/>
  <c r="P781" i="19"/>
  <c r="P485" i="19"/>
  <c r="P738" i="19"/>
  <c r="P450" i="19"/>
  <c r="P150" i="19"/>
  <c r="P14" i="19"/>
  <c r="P157" i="19"/>
  <c r="P47" i="19"/>
  <c r="P3158" i="19"/>
  <c r="P3726" i="19"/>
  <c r="P3806" i="19"/>
  <c r="P3904" i="19"/>
  <c r="P3562" i="19"/>
  <c r="P3395" i="19"/>
  <c r="P3189" i="19"/>
  <c r="P2937" i="19"/>
  <c r="P3000" i="19"/>
  <c r="P3602" i="19"/>
  <c r="P3366" i="19"/>
  <c r="P2553" i="19"/>
  <c r="P2855" i="19"/>
  <c r="P2177" i="19"/>
  <c r="P2953" i="19"/>
  <c r="P2366" i="19"/>
  <c r="P2683" i="19"/>
  <c r="P2276" i="19"/>
  <c r="P1880" i="19"/>
  <c r="P2449" i="19"/>
  <c r="P1819" i="19"/>
  <c r="P2151" i="19"/>
  <c r="P1923" i="19"/>
  <c r="P2461" i="19"/>
  <c r="P2413" i="19"/>
  <c r="P2061" i="19"/>
  <c r="P2397" i="19"/>
  <c r="P1948" i="19"/>
  <c r="P1718" i="19"/>
  <c r="P1495" i="19"/>
  <c r="P854" i="19"/>
  <c r="P1167" i="19"/>
  <c r="P1370" i="19"/>
  <c r="P1109" i="19"/>
  <c r="P930" i="19"/>
  <c r="P851" i="19"/>
  <c r="P826" i="19"/>
  <c r="P843" i="19"/>
  <c r="P870" i="19"/>
  <c r="P1079" i="19"/>
  <c r="P504" i="19"/>
  <c r="P771" i="19"/>
  <c r="P443" i="19"/>
  <c r="P142" i="19"/>
  <c r="P144" i="19"/>
  <c r="P420" i="19"/>
  <c r="P693" i="19"/>
  <c r="P369" i="19"/>
  <c r="P85" i="19"/>
  <c r="P29" i="19"/>
  <c r="P275" i="19"/>
  <c r="P44" i="19"/>
  <c r="P185" i="19"/>
  <c r="P3449" i="19"/>
  <c r="P3930" i="19"/>
  <c r="P3776" i="19"/>
  <c r="P3910" i="19"/>
  <c r="P3732" i="19"/>
  <c r="P3789" i="19"/>
  <c r="P3868" i="19"/>
  <c r="P3922" i="19"/>
  <c r="P3558" i="19"/>
  <c r="P3646" i="19"/>
  <c r="P3389" i="19"/>
  <c r="P3185" i="19"/>
  <c r="P3418" i="19"/>
  <c r="P3225" i="19"/>
  <c r="P2216" i="19"/>
  <c r="P3535" i="19"/>
  <c r="P2433" i="19"/>
  <c r="P3498" i="19"/>
  <c r="P2491" i="19"/>
  <c r="P2762" i="19"/>
  <c r="P2549" i="19"/>
  <c r="P2852" i="19"/>
  <c r="P2157" i="19"/>
  <c r="P2951" i="19"/>
  <c r="P2816" i="19"/>
  <c r="P2419" i="19"/>
  <c r="P3003" i="19"/>
  <c r="P2034" i="19"/>
  <c r="P2872" i="19"/>
  <c r="P2539" i="19"/>
  <c r="P2094" i="19"/>
  <c r="P1765" i="19"/>
  <c r="P2065" i="19"/>
  <c r="P1651" i="19"/>
  <c r="P2356" i="19"/>
  <c r="P2098" i="19"/>
  <c r="P1807" i="19"/>
  <c r="P2058" i="19"/>
  <c r="P1751" i="19"/>
  <c r="P2200" i="19"/>
  <c r="P1708" i="19"/>
  <c r="P1466" i="19"/>
  <c r="P1627" i="19"/>
  <c r="P1546" i="19"/>
  <c r="P1660" i="19"/>
  <c r="P1481" i="19"/>
  <c r="P1654" i="19"/>
  <c r="P1356" i="19"/>
  <c r="P1357" i="19"/>
  <c r="P1301" i="19"/>
  <c r="P956" i="19"/>
  <c r="P1182" i="19"/>
  <c r="P1376" i="19"/>
  <c r="P1129" i="19"/>
  <c r="P1311" i="19"/>
  <c r="P954" i="19"/>
  <c r="P635" i="19"/>
  <c r="P594" i="19"/>
  <c r="P797" i="19"/>
  <c r="P498" i="19"/>
  <c r="P489" i="19"/>
  <c r="P191" i="19"/>
  <c r="P99" i="19"/>
  <c r="P358" i="19"/>
  <c r="P74" i="19"/>
  <c r="P306" i="19"/>
  <c r="P72" i="19"/>
  <c r="P225" i="19"/>
  <c r="P10" i="19"/>
  <c r="P3931" i="19"/>
  <c r="P3671" i="19"/>
  <c r="P3050" i="19"/>
  <c r="P3508" i="19"/>
  <c r="P3540" i="19"/>
  <c r="P3753" i="19"/>
  <c r="P3513" i="19"/>
  <c r="P3266" i="19"/>
  <c r="P3049" i="19"/>
  <c r="P3379" i="19"/>
  <c r="P3636" i="19"/>
  <c r="P3402" i="19"/>
  <c r="P3174" i="19"/>
  <c r="P3411" i="19"/>
  <c r="P3113" i="19"/>
  <c r="P2726" i="19"/>
  <c r="P2369" i="19"/>
  <c r="P3021" i="19"/>
  <c r="P2609" i="19"/>
  <c r="P2921" i="19"/>
  <c r="P2076" i="19"/>
  <c r="P2598" i="19"/>
  <c r="P2174" i="19"/>
  <c r="P2929" i="19"/>
  <c r="P1911" i="19"/>
  <c r="P2448" i="19"/>
  <c r="P2223" i="19"/>
  <c r="P2045" i="19"/>
  <c r="P2440" i="19"/>
  <c r="P2247" i="19"/>
  <c r="P1996" i="19"/>
  <c r="P1742" i="19"/>
  <c r="P1922" i="19"/>
  <c r="P1811" i="19"/>
  <c r="P1157" i="19"/>
  <c r="P1075" i="19"/>
  <c r="P1038" i="19"/>
  <c r="P1428" i="19"/>
  <c r="P1195" i="19"/>
  <c r="P794" i="19"/>
  <c r="P811" i="19"/>
  <c r="P837" i="19"/>
  <c r="P833" i="19"/>
  <c r="P430" i="19"/>
  <c r="P785" i="19"/>
  <c r="P1004" i="19"/>
  <c r="P623" i="19"/>
  <c r="P407" i="19"/>
  <c r="P62" i="19"/>
  <c r="P605" i="19"/>
  <c r="P549" i="19"/>
  <c r="P265" i="19"/>
  <c r="P91" i="19"/>
  <c r="P451" i="19"/>
  <c r="P221" i="19"/>
  <c r="P7" i="19"/>
  <c r="P464" i="19"/>
  <c r="P3523" i="19"/>
  <c r="P3117" i="19"/>
  <c r="P3351" i="19"/>
  <c r="P3093" i="19"/>
  <c r="P3408" i="19"/>
  <c r="P3222" i="19"/>
  <c r="P2408" i="19"/>
  <c r="P3035" i="19"/>
  <c r="P2616" i="19"/>
  <c r="P2111" i="19"/>
  <c r="P2730" i="19"/>
  <c r="P2996" i="19"/>
  <c r="P2756" i="19"/>
  <c r="P2293" i="19"/>
  <c r="P1677" i="19"/>
  <c r="P1942" i="19"/>
  <c r="P1877" i="19"/>
  <c r="P1508" i="19"/>
  <c r="P1078" i="19"/>
  <c r="P1611" i="19"/>
  <c r="P1431" i="19"/>
  <c r="P841" i="19"/>
  <c r="P1137" i="19"/>
  <c r="P1245" i="19"/>
  <c r="P872" i="19"/>
  <c r="P753" i="19"/>
  <c r="P982" i="19"/>
  <c r="P733" i="19"/>
  <c r="P505" i="19"/>
  <c r="P661" i="19"/>
  <c r="P900" i="19"/>
  <c r="P597" i="19"/>
  <c r="P768" i="19"/>
  <c r="P1280" i="19"/>
  <c r="P607" i="19"/>
  <c r="P933" i="19"/>
  <c r="P159" i="19"/>
  <c r="P350" i="19"/>
  <c r="P650" i="19"/>
  <c r="P234" i="19"/>
  <c r="P3833" i="19"/>
  <c r="P3772" i="19"/>
  <c r="P3534" i="19"/>
  <c r="P3298" i="19"/>
  <c r="P3008" i="19"/>
  <c r="P2827" i="19"/>
  <c r="P3128" i="19"/>
  <c r="P3598" i="19"/>
  <c r="P3365" i="19"/>
  <c r="P2324" i="19"/>
  <c r="P2719" i="19"/>
  <c r="P2360" i="19"/>
  <c r="P2861" i="19"/>
  <c r="P2933" i="19"/>
  <c r="P2672" i="19"/>
  <c r="P2932" i="19"/>
  <c r="P2604" i="19"/>
  <c r="P2331" i="19"/>
  <c r="P1983" i="19"/>
  <c r="P2090" i="19"/>
  <c r="P937" i="19"/>
  <c r="P2315" i="19"/>
  <c r="P2009" i="19"/>
  <c r="P2318" i="19"/>
  <c r="P2025" i="19"/>
  <c r="P1589" i="19"/>
  <c r="P1552" i="19"/>
  <c r="P1743" i="19"/>
  <c r="P1878" i="19"/>
  <c r="P1183" i="19"/>
  <c r="P1313" i="19"/>
  <c r="P1396" i="19"/>
  <c r="P1151" i="19"/>
  <c r="P1042" i="19"/>
  <c r="P535" i="19"/>
  <c r="P874" i="19"/>
  <c r="P563" i="19"/>
  <c r="P864" i="19"/>
  <c r="P1050" i="19"/>
  <c r="P1035" i="19"/>
  <c r="P728" i="19"/>
  <c r="P416" i="19"/>
  <c r="P664" i="19"/>
  <c r="P561" i="19"/>
  <c r="P333" i="19"/>
  <c r="P220" i="19"/>
  <c r="P553" i="19"/>
  <c r="P266" i="19"/>
  <c r="P559" i="19"/>
  <c r="P226" i="19"/>
  <c r="P335" i="19"/>
  <c r="P92" i="19"/>
  <c r="P255" i="19"/>
  <c r="P25" i="19"/>
  <c r="P3790" i="19"/>
  <c r="P3567" i="19"/>
  <c r="P3885" i="19"/>
  <c r="P3884" i="19"/>
  <c r="P3901" i="19"/>
  <c r="P3716" i="19"/>
  <c r="P3242" i="19"/>
  <c r="P3515" i="19"/>
  <c r="P3265" i="19"/>
  <c r="P3153" i="19"/>
  <c r="P3626" i="19"/>
  <c r="P3381" i="19"/>
  <c r="P3528" i="19"/>
  <c r="P2564" i="19"/>
  <c r="P2874" i="19"/>
  <c r="P2238" i="19"/>
  <c r="P2909" i="19"/>
  <c r="P2374" i="19"/>
  <c r="P2991" i="19"/>
  <c r="P1970" i="19"/>
  <c r="P2452" i="19"/>
  <c r="P1252" i="19"/>
  <c r="P2335" i="19"/>
  <c r="P2039" i="19"/>
  <c r="P2494" i="19"/>
  <c r="P1936" i="19"/>
  <c r="P1732" i="19"/>
  <c r="P1110" i="19"/>
  <c r="P1869" i="19"/>
  <c r="P1392" i="19"/>
  <c r="P1542" i="19"/>
  <c r="P1124" i="19"/>
  <c r="P1292" i="19"/>
  <c r="P1525" i="19"/>
  <c r="P1490" i="19"/>
  <c r="P1244" i="19"/>
  <c r="P1340" i="19"/>
  <c r="P844" i="19"/>
  <c r="P773" i="19"/>
  <c r="P496" i="19"/>
  <c r="P730" i="19"/>
  <c r="P853" i="19"/>
  <c r="P488" i="19"/>
  <c r="P855" i="19"/>
  <c r="P1039" i="19"/>
  <c r="P816" i="19"/>
  <c r="P1028" i="19"/>
  <c r="P471" i="19"/>
  <c r="P403" i="19"/>
  <c r="P674" i="19"/>
  <c r="P424" i="19"/>
  <c r="P33" i="19"/>
  <c r="P373" i="19"/>
  <c r="P89" i="19"/>
  <c r="P32" i="19"/>
  <c r="P279" i="19"/>
  <c r="P188" i="19"/>
  <c r="P3763" i="19"/>
  <c r="P3328" i="19"/>
  <c r="P3134" i="19"/>
  <c r="P2140" i="19"/>
  <c r="P3503" i="19"/>
  <c r="P3235" i="19"/>
  <c r="P3509" i="19"/>
  <c r="P3262" i="19"/>
  <c r="P3042" i="19"/>
  <c r="P3538" i="19"/>
  <c r="P3302" i="19"/>
  <c r="P2543" i="19"/>
  <c r="P3504" i="19"/>
  <c r="P3246" i="19"/>
  <c r="P2590" i="19"/>
  <c r="P2774" i="19"/>
  <c r="P1622" i="19"/>
  <c r="P2619" i="19"/>
  <c r="P2842" i="19"/>
  <c r="P2629" i="19"/>
  <c r="P1564" i="19"/>
  <c r="P2745" i="19"/>
  <c r="P2330" i="19"/>
  <c r="P2897" i="19"/>
  <c r="P2687" i="19"/>
  <c r="P2191" i="19"/>
  <c r="P2705" i="19"/>
  <c r="P2971" i="19"/>
  <c r="P1860" i="19"/>
  <c r="P1772" i="19"/>
  <c r="P2348" i="19"/>
  <c r="P2069" i="19"/>
  <c r="P1845" i="19"/>
  <c r="P2176" i="19"/>
  <c r="P1823" i="19"/>
  <c r="P2294" i="19"/>
  <c r="P1766" i="19"/>
  <c r="P1813" i="19"/>
  <c r="P1634" i="19"/>
  <c r="P1556" i="19"/>
  <c r="P1681" i="19"/>
  <c r="P1821" i="19"/>
  <c r="P1238" i="19"/>
  <c r="P1206" i="19"/>
  <c r="P1475" i="19"/>
  <c r="P818" i="19"/>
  <c r="P1455" i="19"/>
  <c r="P1666" i="19"/>
  <c r="P1389" i="19"/>
  <c r="P1499" i="19"/>
  <c r="P1100" i="19"/>
  <c r="P1184" i="19"/>
  <c r="P1125" i="19"/>
  <c r="P750" i="19"/>
  <c r="P850" i="19"/>
  <c r="P1032" i="19"/>
  <c r="P812" i="19"/>
  <c r="P393" i="19"/>
  <c r="P735" i="19"/>
  <c r="P396" i="19"/>
  <c r="P41" i="19"/>
  <c r="P211" i="19"/>
  <c r="P3813" i="19"/>
  <c r="P3941" i="19"/>
  <c r="P3301" i="19"/>
  <c r="P3860" i="19"/>
  <c r="P3821" i="19"/>
  <c r="P3681" i="19"/>
  <c r="P3661" i="19"/>
  <c r="P3642" i="19"/>
  <c r="P3704" i="19"/>
  <c r="P2807" i="19"/>
  <c r="P2384" i="19"/>
  <c r="P2512" i="19"/>
  <c r="P2281" i="19"/>
  <c r="P2081" i="19"/>
  <c r="P2225" i="19"/>
  <c r="P2394" i="19"/>
  <c r="P1739" i="19"/>
  <c r="P1381" i="19"/>
  <c r="P1127" i="19"/>
  <c r="P1223" i="19"/>
  <c r="P1324" i="19"/>
  <c r="P943" i="19"/>
  <c r="P399" i="19"/>
  <c r="P985" i="19"/>
  <c r="P879" i="19"/>
  <c r="P1513" i="19"/>
  <c r="P1049" i="19"/>
  <c r="P248" i="19"/>
  <c r="P171" i="19"/>
  <c r="P787" i="19"/>
  <c r="P503" i="19"/>
  <c r="P761" i="19"/>
  <c r="P93" i="19"/>
  <c r="P345" i="19"/>
  <c r="P105" i="19"/>
  <c r="P3903" i="19"/>
  <c r="P2482" i="19"/>
  <c r="P1979" i="19"/>
  <c r="P3616" i="19"/>
  <c r="P3461" i="19"/>
  <c r="P2979" i="19"/>
  <c r="P3518" i="19"/>
  <c r="P3277" i="19"/>
  <c r="P3490" i="19"/>
  <c r="P3241" i="19"/>
  <c r="P3708" i="19"/>
  <c r="P3426" i="19"/>
  <c r="P3005" i="19"/>
  <c r="P2738" i="19"/>
  <c r="P2907" i="19"/>
  <c r="P2252" i="19"/>
  <c r="P2579" i="19"/>
  <c r="P2693" i="19"/>
  <c r="P1976" i="19"/>
  <c r="P1863" i="19"/>
  <c r="P2427" i="19"/>
  <c r="P1859" i="19"/>
  <c r="P2242" i="19"/>
  <c r="P2460" i="19"/>
  <c r="P1907" i="19"/>
  <c r="P1304" i="19"/>
  <c r="P1249" i="19"/>
  <c r="P1426" i="19"/>
  <c r="P1500" i="19"/>
  <c r="P1685" i="19"/>
  <c r="P1405" i="19"/>
  <c r="P1620" i="19"/>
  <c r="P1451" i="19"/>
  <c r="P866" i="19"/>
  <c r="P1135" i="19"/>
  <c r="P993" i="19"/>
  <c r="P1214" i="19"/>
  <c r="P802" i="19"/>
  <c r="P1144" i="19"/>
  <c r="P1342" i="19"/>
  <c r="P963" i="19"/>
  <c r="P417" i="19"/>
  <c r="P813" i="19"/>
  <c r="P329" i="19"/>
  <c r="P759" i="19"/>
  <c r="P984" i="19"/>
  <c r="P270" i="19"/>
  <c r="P625" i="19"/>
  <c r="P208" i="19"/>
  <c r="P219" i="19"/>
  <c r="P77" i="19"/>
  <c r="P3778" i="19"/>
  <c r="P3760" i="19"/>
  <c r="P3428" i="19"/>
  <c r="P3561" i="19"/>
  <c r="P3122" i="19"/>
  <c r="P3455" i="19"/>
  <c r="P3767" i="19"/>
  <c r="P3341" i="19"/>
  <c r="P3678" i="19"/>
  <c r="P3464" i="19"/>
  <c r="P3230" i="19"/>
  <c r="P2163" i="19"/>
  <c r="P3506" i="19"/>
  <c r="P2943" i="19"/>
  <c r="P2600" i="19"/>
  <c r="P3569" i="19"/>
  <c r="P3291" i="19"/>
  <c r="P3047" i="19"/>
  <c r="P3544" i="19"/>
  <c r="P3305" i="19"/>
  <c r="P3164" i="19"/>
  <c r="P2655" i="19"/>
  <c r="P2780" i="19"/>
  <c r="P2626" i="19"/>
  <c r="P2858" i="19"/>
  <c r="P2635" i="19"/>
  <c r="P1938" i="19"/>
  <c r="P2751" i="19"/>
  <c r="P2340" i="19"/>
  <c r="P2690" i="19"/>
  <c r="P2196" i="19"/>
  <c r="P2956" i="19"/>
  <c r="P2708" i="19"/>
  <c r="P2148" i="19"/>
  <c r="P1834" i="19"/>
  <c r="P2168" i="19"/>
  <c r="P1931" i="19"/>
  <c r="P2465" i="19"/>
  <c r="P2245" i="19"/>
  <c r="P1981" i="19"/>
  <c r="P2123" i="19"/>
  <c r="P2506" i="19"/>
  <c r="P2309" i="19"/>
  <c r="P2074" i="19"/>
  <c r="P1769" i="19"/>
  <c r="P1543" i="19"/>
  <c r="P1771" i="19"/>
  <c r="P699" i="19"/>
  <c r="P1684" i="19"/>
  <c r="P1215" i="19"/>
  <c r="P1478" i="19"/>
  <c r="P890" i="19"/>
  <c r="P1502" i="19"/>
  <c r="P1248" i="19"/>
  <c r="P776" i="19"/>
  <c r="P1188" i="19"/>
  <c r="P940" i="19"/>
  <c r="P1190" i="19"/>
  <c r="P1393" i="19"/>
  <c r="P1132" i="19"/>
  <c r="P351" i="19"/>
  <c r="P492" i="19"/>
  <c r="P716" i="19"/>
  <c r="P363" i="19"/>
  <c r="P244" i="19"/>
  <c r="P380" i="19"/>
  <c r="P59" i="19"/>
  <c r="P57" i="19"/>
  <c r="P401" i="19"/>
  <c r="P3145" i="19"/>
  <c r="P3541" i="19"/>
  <c r="P3827" i="19"/>
  <c r="P3359" i="19"/>
  <c r="P3589" i="19"/>
  <c r="P3121" i="19"/>
  <c r="P3688" i="19"/>
  <c r="P3424" i="19"/>
  <c r="P2560" i="19"/>
  <c r="P3566" i="19"/>
  <c r="P3282" i="19"/>
  <c r="P2995" i="19"/>
  <c r="P2732" i="19"/>
  <c r="P2556" i="19"/>
  <c r="P1893" i="19"/>
  <c r="P2088" i="19"/>
  <c r="P2617" i="19"/>
  <c r="P2103" i="19"/>
  <c r="P1690" i="19"/>
  <c r="P2087" i="19"/>
  <c r="P2410" i="19"/>
  <c r="P1993" i="19"/>
  <c r="P2546" i="19"/>
  <c r="P2367" i="19"/>
  <c r="P2132" i="19"/>
  <c r="P1844" i="19"/>
  <c r="P1621" i="19"/>
  <c r="P1402" i="19"/>
  <c r="P1307" i="19"/>
  <c r="P966" i="19"/>
  <c r="P1202" i="19"/>
  <c r="P1390" i="19"/>
  <c r="P1014" i="19"/>
  <c r="P484" i="19"/>
  <c r="P692" i="19"/>
  <c r="P805" i="19"/>
  <c r="P842" i="19"/>
  <c r="P1025" i="19"/>
  <c r="P641" i="19"/>
  <c r="P457" i="19"/>
  <c r="P557" i="19"/>
  <c r="P713" i="19"/>
  <c r="P376" i="19"/>
  <c r="P39" i="19"/>
  <c r="P140" i="19"/>
  <c r="P330" i="19"/>
  <c r="P600" i="19"/>
  <c r="P297" i="19"/>
  <c r="P301" i="19"/>
  <c r="P432" i="19"/>
  <c r="P394" i="19"/>
  <c r="P129" i="19"/>
  <c r="P3743" i="19"/>
  <c r="P3437" i="19"/>
  <c r="P3758" i="19"/>
  <c r="P3180" i="19"/>
  <c r="P3756" i="19"/>
  <c r="P3350" i="19"/>
  <c r="P3580" i="19"/>
  <c r="P3322" i="19"/>
  <c r="P3060" i="19"/>
  <c r="P3612" i="19"/>
  <c r="P3382" i="19"/>
  <c r="P3177" i="19"/>
  <c r="P3499" i="19"/>
  <c r="P3453" i="19"/>
  <c r="P2988" i="19"/>
  <c r="P2729" i="19"/>
  <c r="P1887" i="19"/>
  <c r="P2826" i="19"/>
  <c r="P2622" i="19"/>
  <c r="P2742" i="19"/>
  <c r="P2684" i="19"/>
  <c r="P2185" i="19"/>
  <c r="P2696" i="19"/>
  <c r="P1691" i="19"/>
  <c r="P2438" i="19"/>
  <c r="P2219" i="19"/>
  <c r="P2018" i="19"/>
  <c r="P2548" i="19"/>
  <c r="P2014" i="19"/>
  <c r="P2272" i="19"/>
  <c r="P905" i="19"/>
  <c r="P2535" i="19"/>
  <c r="P1987" i="19"/>
  <c r="P2542" i="19"/>
  <c r="P2129" i="19"/>
  <c r="P1618" i="19"/>
  <c r="P737" i="19"/>
  <c r="P1569" i="19"/>
  <c r="P772" i="19"/>
  <c r="P1276" i="19"/>
  <c r="P973" i="19"/>
  <c r="P1051" i="19"/>
  <c r="P1006" i="19"/>
  <c r="P682" i="19"/>
  <c r="P1072" i="19"/>
  <c r="P849" i="19"/>
  <c r="P540" i="19"/>
  <c r="P710" i="19"/>
  <c r="P732" i="19"/>
  <c r="P387" i="19"/>
  <c r="P431" i="19"/>
  <c r="P128" i="19"/>
  <c r="P231" i="19"/>
  <c r="P589" i="19"/>
  <c r="P284" i="19"/>
  <c r="P17" i="19"/>
  <c r="P13" i="19"/>
  <c r="P178" i="19"/>
  <c r="P3891" i="19"/>
  <c r="P3902" i="19"/>
  <c r="P3367" i="19"/>
  <c r="P3431" i="19"/>
  <c r="P3212" i="19"/>
  <c r="P2791" i="19"/>
  <c r="P3564" i="19"/>
  <c r="P3245" i="19"/>
  <c r="P2973" i="19"/>
  <c r="P3593" i="19"/>
  <c r="P3357" i="19"/>
  <c r="P3138" i="19"/>
  <c r="P3605" i="19"/>
  <c r="P3338" i="19"/>
  <c r="P3293" i="19"/>
  <c r="P2689" i="19"/>
  <c r="P2296" i="19"/>
  <c r="P2537" i="19"/>
  <c r="P1864" i="19"/>
  <c r="P2703" i="19"/>
  <c r="P2436" i="19"/>
  <c r="P2456" i="19"/>
  <c r="P2809" i="19"/>
  <c r="P2902" i="19"/>
  <c r="P2594" i="19"/>
  <c r="P2182" i="19"/>
  <c r="P1937" i="19"/>
  <c r="P2404" i="19"/>
  <c r="P2156" i="19"/>
  <c r="P2524" i="19"/>
  <c r="P2214" i="19"/>
  <c r="P1977" i="19"/>
  <c r="P2541" i="19"/>
  <c r="P2391" i="19"/>
  <c r="P1939" i="19"/>
  <c r="P1705" i="19"/>
  <c r="P1505" i="19"/>
  <c r="P1607" i="19"/>
  <c r="P1258" i="19"/>
  <c r="P908" i="19"/>
  <c r="P1161" i="19"/>
  <c r="P1379" i="19"/>
  <c r="P1114" i="19"/>
  <c r="P731" i="19"/>
  <c r="P648" i="19"/>
  <c r="P778" i="19"/>
  <c r="P951" i="19"/>
  <c r="P341" i="19"/>
  <c r="P291" i="19"/>
  <c r="P532" i="19"/>
  <c r="P790" i="19"/>
  <c r="P476" i="19"/>
  <c r="P482" i="19"/>
  <c r="P187" i="19"/>
  <c r="P252" i="19"/>
  <c r="P209" i="19"/>
  <c r="P3315" i="19"/>
  <c r="P2881" i="19"/>
  <c r="P2692" i="19"/>
  <c r="P2752" i="19"/>
  <c r="P1882" i="19"/>
  <c r="P2764" i="19"/>
  <c r="P2547" i="19"/>
  <c r="P2308" i="19"/>
  <c r="P2894" i="19"/>
  <c r="P2950" i="19"/>
  <c r="P2362" i="19"/>
  <c r="P2941" i="19"/>
  <c r="P2771" i="19"/>
  <c r="P2201" i="19"/>
  <c r="P2036" i="19"/>
  <c r="P2301" i="19"/>
  <c r="P2026" i="19"/>
  <c r="P2364" i="19"/>
  <c r="P1836" i="19"/>
  <c r="P1804" i="19"/>
  <c r="P1453" i="19"/>
  <c r="P1670" i="19"/>
  <c r="P1444" i="19"/>
  <c r="P1584" i="19"/>
  <c r="P1397" i="19"/>
  <c r="P1573" i="19"/>
  <c r="P1194" i="19"/>
  <c r="P1538" i="19"/>
  <c r="P1317" i="19"/>
  <c r="P1179" i="19"/>
  <c r="P1260" i="19"/>
  <c r="P764" i="19"/>
  <c r="P806" i="19"/>
  <c r="P815" i="19"/>
  <c r="P626" i="19"/>
  <c r="P840" i="19"/>
  <c r="P919" i="19"/>
  <c r="P322" i="19"/>
  <c r="P792" i="19"/>
  <c r="P474" i="19"/>
  <c r="P533" i="19"/>
  <c r="P332" i="19"/>
  <c r="P660" i="19"/>
  <c r="P131" i="19"/>
  <c r="P18" i="19"/>
  <c r="P1873" i="19"/>
  <c r="P1231" i="19"/>
  <c r="P1101" i="19"/>
  <c r="P1007" i="19"/>
  <c r="P645" i="19"/>
  <c r="P267" i="19"/>
  <c r="P608" i="19"/>
  <c r="P35" i="19"/>
  <c r="P197" i="19"/>
  <c r="P3287" i="19"/>
  <c r="P3220" i="19"/>
  <c r="P3319" i="19"/>
  <c r="P3223" i="19"/>
  <c r="P3427" i="19"/>
  <c r="P3673" i="19"/>
  <c r="P2846" i="19"/>
  <c r="P3126" i="19"/>
  <c r="P3045" i="19"/>
  <c r="P2862" i="19"/>
  <c r="P2892" i="19"/>
  <c r="P2691" i="19"/>
  <c r="P2757" i="19"/>
  <c r="P1788" i="19"/>
  <c r="P2847" i="19"/>
  <c r="P2869" i="19"/>
  <c r="P2534" i="19"/>
  <c r="P2435" i="19"/>
  <c r="P1599" i="19"/>
  <c r="P1959" i="19"/>
  <c r="P2467" i="19"/>
  <c r="P2159" i="19"/>
  <c r="P2112" i="19"/>
  <c r="P1713" i="19"/>
  <c r="P1010" i="19"/>
  <c r="P1122" i="19"/>
  <c r="P1416" i="19"/>
  <c r="P1335" i="19"/>
  <c r="P1220" i="19"/>
  <c r="P1119" i="19"/>
  <c r="P863" i="19"/>
  <c r="P725" i="19"/>
  <c r="P845" i="19"/>
  <c r="P294" i="19"/>
  <c r="P591" i="19"/>
  <c r="P765" i="19"/>
  <c r="P427" i="19"/>
  <c r="P15" i="19"/>
  <c r="P510" i="19"/>
  <c r="P184" i="19"/>
  <c r="P365" i="19"/>
  <c r="P904" i="19"/>
  <c r="P566" i="19"/>
  <c r="P700" i="19"/>
  <c r="P174" i="19"/>
  <c r="P541" i="19"/>
  <c r="P69" i="19"/>
  <c r="P487" i="19"/>
  <c r="P3752" i="19"/>
  <c r="P3807" i="19"/>
  <c r="P3553" i="19"/>
  <c r="P3472" i="19"/>
  <c r="P2532" i="19"/>
  <c r="P2724" i="19"/>
  <c r="P1951" i="19"/>
  <c r="P1822" i="19"/>
  <c r="P1700" i="19"/>
  <c r="P1084" i="19"/>
  <c r="P1255" i="19"/>
  <c r="P617" i="19"/>
  <c r="P978" i="19"/>
  <c r="P653" i="19"/>
  <c r="P1076" i="19"/>
  <c r="P1063" i="19"/>
  <c r="P1168" i="19"/>
  <c r="P1118" i="19"/>
  <c r="P947" i="19"/>
  <c r="P673" i="19"/>
  <c r="P782" i="19"/>
  <c r="P724" i="19"/>
  <c r="P447" i="19"/>
  <c r="P190" i="19"/>
  <c r="P404" i="19"/>
  <c r="P690" i="19"/>
  <c r="P280" i="19"/>
  <c r="P147" i="19"/>
  <c r="P375" i="19"/>
  <c r="P3933" i="19"/>
  <c r="P3784" i="19"/>
  <c r="P3041" i="19"/>
  <c r="P3751" i="19"/>
  <c r="P3889" i="19"/>
  <c r="P3870" i="19"/>
  <c r="P3290" i="19"/>
  <c r="P3552" i="19"/>
  <c r="P2066" i="19"/>
  <c r="P3494" i="19"/>
  <c r="P3178" i="19"/>
  <c r="P3715" i="19"/>
  <c r="P3086" i="19"/>
  <c r="P3268" i="19"/>
  <c r="P3493" i="19"/>
  <c r="P3629" i="19"/>
  <c r="P3383" i="19"/>
  <c r="P2603" i="19"/>
  <c r="P3091" i="19"/>
  <c r="P2849" i="19"/>
  <c r="P2134" i="19"/>
  <c r="P2053" i="19"/>
  <c r="P2813" i="19"/>
  <c r="P2375" i="19"/>
  <c r="P2681" i="19"/>
  <c r="P2634" i="19"/>
  <c r="P2289" i="19"/>
  <c r="P1865" i="19"/>
  <c r="P2265" i="19"/>
  <c r="P2092" i="19"/>
  <c r="P2361" i="19"/>
  <c r="P1419" i="19"/>
  <c r="P1616" i="19"/>
  <c r="P1511" i="19"/>
  <c r="P1722" i="19"/>
  <c r="P1024" i="19"/>
  <c r="P1377" i="19"/>
  <c r="P1468" i="19"/>
  <c r="P1647" i="19"/>
  <c r="P1323" i="19"/>
  <c r="P1306" i="19"/>
  <c r="P962" i="19"/>
  <c r="P791" i="19"/>
  <c r="P1296" i="19"/>
  <c r="P923" i="19"/>
  <c r="P446" i="19"/>
  <c r="P662" i="19"/>
  <c r="P1065" i="19"/>
  <c r="P796" i="19"/>
  <c r="P324" i="19"/>
  <c r="P49" i="19"/>
  <c r="P230" i="19"/>
  <c r="P632" i="19"/>
  <c r="P43" i="19"/>
  <c r="P303" i="19"/>
  <c r="P94" i="19"/>
  <c r="P458" i="19"/>
  <c r="P3289" i="19"/>
  <c r="P2986" i="19"/>
  <c r="P2122" i="19"/>
  <c r="P1855" i="19"/>
  <c r="P1545" i="19"/>
  <c r="P1433" i="19"/>
  <c r="P1018" i="19"/>
  <c r="P627" i="19"/>
  <c r="P300" i="19"/>
  <c r="P364" i="19"/>
  <c r="P135" i="19"/>
  <c r="P118" i="19"/>
  <c r="P3869" i="19"/>
  <c r="P3797" i="19"/>
  <c r="P3073" i="19"/>
  <c r="P2188" i="19"/>
  <c r="P2871" i="19"/>
  <c r="P2808" i="19"/>
  <c r="P3034" i="19"/>
  <c r="P2660" i="19"/>
  <c r="P2891" i="19"/>
  <c r="P3052" i="19"/>
  <c r="P2017" i="19"/>
  <c r="P2753" i="19"/>
  <c r="P2422" i="19"/>
  <c r="P2213" i="19"/>
  <c r="P2056" i="19"/>
  <c r="P1837" i="19"/>
  <c r="P2095" i="19"/>
  <c r="P1662" i="19"/>
  <c r="P2051" i="19"/>
  <c r="P1730" i="19"/>
  <c r="P1441" i="19"/>
  <c r="P1528" i="19"/>
  <c r="P688" i="19"/>
  <c r="P1273" i="19"/>
  <c r="P1331" i="19"/>
  <c r="P223" i="19"/>
  <c r="P361" i="19"/>
  <c r="P134" i="19"/>
  <c r="P168" i="19"/>
  <c r="P2677" i="19"/>
  <c r="P1532" i="19"/>
  <c r="P876" i="19"/>
  <c r="P138" i="19"/>
  <c r="P1526" i="19"/>
  <c r="P1550" i="19"/>
  <c r="P913" i="19"/>
  <c r="P478" i="19"/>
  <c r="P251" i="19"/>
  <c r="P640" i="19"/>
  <c r="P111" i="19"/>
  <c r="P317" i="19"/>
  <c r="P205" i="19"/>
  <c r="P51" i="19"/>
  <c r="P259" i="19"/>
  <c r="P3488" i="19"/>
  <c r="P3693" i="19"/>
  <c r="P3818" i="19"/>
  <c r="P3130" i="19"/>
  <c r="P3415" i="19"/>
  <c r="P3111" i="19"/>
  <c r="P3639" i="19"/>
  <c r="P3345" i="19"/>
  <c r="P3683" i="19"/>
  <c r="P1806" i="19"/>
  <c r="P3577" i="19"/>
  <c r="P2515" i="19"/>
  <c r="P2804" i="19"/>
  <c r="P2987" i="19"/>
  <c r="P2718" i="19"/>
  <c r="P2304" i="19"/>
  <c r="P2773" i="19"/>
  <c r="P2571" i="19"/>
  <c r="P3038" i="19"/>
  <c r="P1758" i="19"/>
  <c r="P2333" i="19"/>
  <c r="P2209" i="19"/>
  <c r="P2353" i="19"/>
  <c r="P2016" i="19"/>
  <c r="P2332" i="19"/>
  <c r="P2538" i="19"/>
  <c r="P1798" i="19"/>
  <c r="P1801" i="19"/>
  <c r="P1430" i="19"/>
  <c r="P1927" i="19"/>
  <c r="P1533" i="19"/>
  <c r="P1663" i="19"/>
  <c r="P1578" i="19"/>
  <c r="P1200" i="19"/>
  <c r="P1394" i="19"/>
  <c r="P1567" i="19"/>
  <c r="P1189" i="19"/>
  <c r="P1420" i="19"/>
  <c r="P1162" i="19"/>
  <c r="P1372" i="19"/>
  <c r="P1111" i="19"/>
  <c r="P1239" i="19"/>
  <c r="P997" i="19"/>
  <c r="P1011" i="19"/>
  <c r="P721" i="19"/>
  <c r="P897" i="19"/>
  <c r="P526" i="19"/>
  <c r="P516" i="19"/>
  <c r="P636" i="19"/>
  <c r="P367" i="19"/>
  <c r="P357" i="19"/>
  <c r="P193" i="19"/>
  <c r="P2143" i="19"/>
  <c r="P1439" i="19"/>
  <c r="P1462" i="19"/>
  <c r="P1509" i="19"/>
  <c r="P1224" i="19"/>
  <c r="P1363" i="19"/>
  <c r="P1077" i="19"/>
  <c r="P793" i="19"/>
  <c r="P958" i="19"/>
  <c r="P441" i="19"/>
  <c r="P124" i="19"/>
  <c r="P268" i="19"/>
  <c r="P520" i="19"/>
  <c r="P143" i="19"/>
  <c r="P385" i="19"/>
  <c r="P56" i="19"/>
  <c r="P3628" i="19"/>
  <c r="P3850" i="19"/>
  <c r="P3862" i="19"/>
  <c r="P3750" i="19"/>
  <c r="P3179" i="19"/>
  <c r="P3668" i="19"/>
  <c r="P3557" i="19"/>
  <c r="P3216" i="19"/>
  <c r="P3285" i="19"/>
  <c r="P1791" i="19"/>
  <c r="P3224" i="19"/>
  <c r="P2416" i="19"/>
  <c r="P2758" i="19"/>
  <c r="P2402" i="19"/>
  <c r="P2612" i="19"/>
  <c r="P2972" i="19"/>
  <c r="P2851" i="19"/>
  <c r="P2750" i="19"/>
  <c r="P3026" i="19"/>
  <c r="P2665" i="19"/>
  <c r="P2004" i="19"/>
  <c r="P1952" i="19"/>
  <c r="P2300" i="19"/>
  <c r="P1711" i="19"/>
  <c r="P931" i="19"/>
  <c r="P1332" i="19"/>
  <c r="P1464" i="19"/>
  <c r="P1547" i="19"/>
  <c r="P1226" i="19"/>
  <c r="P1218" i="19"/>
  <c r="P631" i="19"/>
  <c r="P634" i="19"/>
  <c r="P895" i="19"/>
  <c r="P1043" i="19"/>
  <c r="P256" i="19"/>
  <c r="P729" i="19"/>
  <c r="P354" i="19"/>
  <c r="P67" i="19"/>
  <c r="P11" i="19"/>
  <c r="P108" i="19"/>
  <c r="P1059" i="19"/>
  <c r="P804" i="19"/>
  <c r="P438" i="19"/>
  <c r="P61" i="19"/>
  <c r="P141" i="19"/>
  <c r="P3848" i="19"/>
  <c r="P3107" i="19"/>
  <c r="P2814" i="19"/>
  <c r="P3529" i="19"/>
  <c r="P2050" i="19"/>
  <c r="P2569" i="19"/>
  <c r="P2947" i="19"/>
  <c r="P1835" i="19"/>
  <c r="P1787" i="19"/>
  <c r="P1638" i="19"/>
  <c r="P1172" i="19"/>
  <c r="P1636" i="19"/>
  <c r="P1288" i="19"/>
  <c r="P434" i="19"/>
  <c r="P120" i="19"/>
  <c r="P571" i="19"/>
  <c r="P1350" i="19"/>
  <c r="P1160" i="19"/>
  <c r="P1334" i="19"/>
  <c r="P742" i="19"/>
  <c r="P654" i="19"/>
  <c r="P449" i="19"/>
  <c r="P551" i="19"/>
  <c r="P544" i="19"/>
  <c r="P246" i="19"/>
  <c r="P459" i="19"/>
  <c r="P318" i="19"/>
  <c r="P3400" i="19"/>
  <c r="P3826" i="19"/>
  <c r="P3936" i="19"/>
  <c r="P3435" i="19"/>
  <c r="P3641" i="19"/>
  <c r="P3701" i="19"/>
  <c r="P3380" i="19"/>
  <c r="P3609" i="19"/>
  <c r="P3283" i="19"/>
  <c r="P3048" i="19"/>
  <c r="P3542" i="19"/>
  <c r="P3309" i="19"/>
  <c r="P3475" i="19"/>
  <c r="P3495" i="19"/>
  <c r="P2749" i="19"/>
  <c r="P2632" i="19"/>
  <c r="P2354" i="19"/>
  <c r="P2992" i="19"/>
  <c r="P2502" i="19"/>
  <c r="P2235" i="19"/>
  <c r="P2015" i="19"/>
  <c r="P2544" i="19"/>
  <c r="P2269" i="19"/>
  <c r="P1637" i="19"/>
  <c r="P2298" i="19"/>
  <c r="P2283" i="19"/>
  <c r="P1613" i="19"/>
  <c r="P1756" i="19"/>
  <c r="P1703" i="19"/>
  <c r="P1856" i="19"/>
  <c r="P1579" i="19"/>
  <c r="P1523" i="19"/>
  <c r="P1070" i="19"/>
  <c r="P1246" i="19"/>
  <c r="P1503" i="19"/>
  <c r="P1058" i="19"/>
  <c r="P1343" i="19"/>
  <c r="P1321" i="19"/>
  <c r="P996" i="19"/>
  <c r="P944" i="19"/>
  <c r="P366" i="19"/>
  <c r="P638" i="19"/>
  <c r="P948" i="19"/>
  <c r="P656" i="19"/>
  <c r="P433" i="19"/>
  <c r="P824" i="19"/>
  <c r="P96" i="19"/>
  <c r="P215" i="19"/>
  <c r="P126" i="19"/>
  <c r="P400" i="19"/>
  <c r="P683" i="19"/>
  <c r="P276" i="19"/>
  <c r="P418" i="19"/>
  <c r="P196" i="19"/>
  <c r="P381" i="19"/>
  <c r="P2458" i="19"/>
  <c r="P3155" i="19"/>
  <c r="P2743" i="19"/>
  <c r="P2317" i="19"/>
  <c r="P2948" i="19"/>
  <c r="P1225" i="19"/>
  <c r="P2781" i="19"/>
  <c r="P2349" i="19"/>
  <c r="P2078" i="19"/>
  <c r="P2480" i="19"/>
  <c r="P2178" i="19"/>
  <c r="P1450" i="19"/>
  <c r="P1639" i="19"/>
  <c r="P1800" i="19"/>
  <c r="P1371" i="19"/>
  <c r="P1483" i="19"/>
  <c r="P999" i="19"/>
  <c r="P920" i="19"/>
  <c r="P1169" i="19"/>
  <c r="P746" i="19"/>
  <c r="P481" i="19"/>
  <c r="P769" i="19"/>
  <c r="P668" i="19"/>
  <c r="P9" i="19"/>
  <c r="P261" i="19"/>
  <c r="P299" i="19"/>
  <c r="P40" i="19"/>
  <c r="P2139" i="19"/>
  <c r="P1474" i="19"/>
  <c r="P1261" i="19"/>
  <c r="P1386" i="19"/>
  <c r="P437" i="19"/>
  <c r="P642" i="19"/>
  <c r="P1021" i="19"/>
  <c r="P827" i="19"/>
  <c r="P552" i="19"/>
  <c r="P109" i="19"/>
  <c r="P207" i="19"/>
  <c r="P3786" i="19"/>
  <c r="P3280" i="19"/>
  <c r="P3115" i="19"/>
  <c r="P3213" i="19"/>
  <c r="P3686" i="19"/>
  <c r="P3444" i="19"/>
  <c r="P2967" i="19"/>
  <c r="P2960" i="19"/>
  <c r="P1926" i="19"/>
  <c r="P1069" i="19"/>
  <c r="P302" i="19"/>
  <c r="P1262" i="19"/>
  <c r="P846" i="19"/>
  <c r="P370" i="19"/>
  <c r="P490" i="19"/>
  <c r="P429" i="19"/>
  <c r="P3640" i="19"/>
  <c r="P3132" i="19"/>
  <c r="P2876" i="19"/>
  <c r="P2498" i="19"/>
  <c r="P834" i="19"/>
  <c r="P1866" i="19"/>
  <c r="P1717" i="19"/>
  <c r="P1459" i="19"/>
  <c r="P123" i="19"/>
  <c r="P122" i="19"/>
  <c r="U14" i="19"/>
  <c r="Q14" i="19"/>
  <c r="V13" i="19"/>
  <c r="C7" i="22"/>
  <c r="C8" i="22"/>
  <c r="P5" i="19"/>
  <c r="P6" i="19"/>
  <c r="E7" i="22"/>
  <c r="K6" i="19"/>
  <c r="D7" i="22"/>
  <c r="F3945" i="19"/>
  <c r="F3944" i="19"/>
  <c r="Q15" i="19" l="1"/>
  <c r="U15" i="19"/>
  <c r="V14" i="19"/>
  <c r="J23" i="22"/>
  <c r="J22" i="22"/>
  <c r="J25" i="22"/>
  <c r="J24" i="22"/>
  <c r="I25" i="22"/>
  <c r="I24" i="22"/>
  <c r="I23" i="22"/>
  <c r="I22" i="22"/>
  <c r="G4" i="22"/>
  <c r="G5" i="22"/>
  <c r="G6" i="22"/>
  <c r="E3946" i="19"/>
  <c r="B3946" i="19"/>
  <c r="D3946" i="19"/>
  <c r="C3946" i="19"/>
  <c r="V15" i="19" l="1"/>
  <c r="U16" i="19"/>
  <c r="Q16" i="19"/>
  <c r="G8" i="22"/>
  <c r="G7" i="22"/>
  <c r="U17" i="19" l="1"/>
  <c r="Q17" i="19"/>
  <c r="V16" i="19"/>
  <c r="U6" i="19"/>
  <c r="W16" i="19" s="1"/>
  <c r="V7" i="19" l="1"/>
  <c r="W7" i="19"/>
  <c r="W8" i="19"/>
  <c r="W9" i="19"/>
  <c r="W10" i="19"/>
  <c r="W11" i="19"/>
  <c r="W12" i="19"/>
  <c r="W13" i="19"/>
  <c r="W14" i="19"/>
  <c r="W15" i="19"/>
  <c r="U18" i="19"/>
  <c r="Q18" i="19"/>
  <c r="W17" i="19"/>
  <c r="V17" i="19"/>
  <c r="W6" i="19"/>
  <c r="V6" i="19"/>
  <c r="U19" i="19" l="1"/>
  <c r="Q19" i="19"/>
  <c r="V18" i="19"/>
  <c r="W18" i="19"/>
  <c r="U20" i="19" l="1"/>
  <c r="Q20" i="19"/>
  <c r="V19" i="19"/>
  <c r="W19" i="19"/>
  <c r="U21" i="19" l="1"/>
  <c r="Q21" i="19"/>
  <c r="W20" i="19"/>
  <c r="V20" i="19"/>
  <c r="U22" i="19" l="1"/>
  <c r="Q22" i="19"/>
  <c r="V21" i="19"/>
  <c r="W21" i="19"/>
  <c r="U23" i="19" l="1"/>
  <c r="Q23" i="19"/>
  <c r="V22" i="19"/>
  <c r="W22" i="19"/>
  <c r="U24" i="19" l="1"/>
  <c r="Q24" i="19"/>
  <c r="V23" i="19"/>
  <c r="W23" i="19"/>
  <c r="U25" i="19" l="1"/>
  <c r="Q25" i="19"/>
  <c r="W24" i="19"/>
  <c r="V24" i="19"/>
  <c r="U26" i="19" l="1"/>
  <c r="Q26" i="19"/>
  <c r="W25" i="19"/>
  <c r="V25" i="19"/>
  <c r="U27" i="19" l="1"/>
  <c r="Q27" i="19"/>
  <c r="V26" i="19"/>
  <c r="W26" i="19"/>
  <c r="U28" i="19" l="1"/>
  <c r="Q28" i="19"/>
  <c r="V27" i="19"/>
  <c r="W27" i="19"/>
  <c r="U29" i="19" l="1"/>
  <c r="Q29" i="19"/>
  <c r="W28" i="19"/>
  <c r="V28" i="19"/>
  <c r="U30" i="19" l="1"/>
  <c r="Q30" i="19"/>
  <c r="V29" i="19"/>
  <c r="W29" i="19"/>
  <c r="U31" i="19" l="1"/>
  <c r="Q31" i="19"/>
  <c r="V30" i="19"/>
  <c r="W30" i="19"/>
  <c r="U32" i="19" l="1"/>
  <c r="Q32" i="19"/>
  <c r="V31" i="19"/>
  <c r="W31" i="19"/>
  <c r="U33" i="19" l="1"/>
  <c r="Q33" i="19"/>
  <c r="W32" i="19"/>
  <c r="V32" i="19"/>
  <c r="U34" i="19" l="1"/>
  <c r="Q34" i="19"/>
  <c r="W33" i="19"/>
  <c r="V33" i="19"/>
  <c r="U35" i="19" l="1"/>
  <c r="Q35" i="19"/>
  <c r="V34" i="19"/>
  <c r="W34" i="19"/>
  <c r="U36" i="19" l="1"/>
  <c r="Q36" i="19"/>
  <c r="V35" i="19"/>
  <c r="W35" i="19"/>
  <c r="U37" i="19" l="1"/>
  <c r="Q37" i="19"/>
  <c r="W36" i="19"/>
  <c r="V36" i="19"/>
  <c r="U38" i="19" l="1"/>
  <c r="Q38" i="19"/>
  <c r="V37" i="19"/>
  <c r="W37" i="19"/>
  <c r="U39" i="19" l="1"/>
  <c r="Q39" i="19"/>
  <c r="W38" i="19"/>
  <c r="V38" i="19"/>
  <c r="U40" i="19" l="1"/>
  <c r="Q40" i="19"/>
  <c r="V39" i="19"/>
  <c r="W39" i="19"/>
  <c r="U41" i="19" l="1"/>
  <c r="Q41" i="19"/>
  <c r="W40" i="19"/>
  <c r="V40" i="19"/>
  <c r="U42" i="19" l="1"/>
  <c r="Q42" i="19"/>
  <c r="W41" i="19"/>
  <c r="V41" i="19"/>
  <c r="U43" i="19" l="1"/>
  <c r="Q43" i="19"/>
  <c r="V42" i="19"/>
  <c r="W42" i="19"/>
  <c r="U44" i="19" l="1"/>
  <c r="Q44" i="19"/>
  <c r="V43" i="19"/>
  <c r="W43" i="19"/>
  <c r="U45" i="19" l="1"/>
  <c r="Q45" i="19"/>
  <c r="W44" i="19"/>
  <c r="V44" i="19"/>
  <c r="V45" i="19" l="1"/>
  <c r="W45" i="19"/>
  <c r="U46" i="19"/>
  <c r="Q46" i="19"/>
  <c r="U47" i="19" l="1"/>
  <c r="Q47" i="19"/>
  <c r="V46" i="19"/>
  <c r="W46" i="19"/>
  <c r="U48" i="19" l="1"/>
  <c r="Q48" i="19"/>
  <c r="V47" i="19"/>
  <c r="W47" i="19"/>
  <c r="U49" i="19" l="1"/>
  <c r="Q49" i="19"/>
  <c r="W48" i="19"/>
  <c r="V48" i="19"/>
  <c r="W49" i="19" l="1"/>
  <c r="V49" i="19"/>
  <c r="U50" i="19"/>
  <c r="Q50" i="19"/>
  <c r="V50" i="19" l="1"/>
  <c r="W50" i="19"/>
  <c r="U51" i="19"/>
  <c r="Q51" i="19"/>
  <c r="U52" i="19" l="1"/>
  <c r="Q52" i="19"/>
  <c r="V51" i="19"/>
  <c r="W51" i="19"/>
  <c r="U53" i="19" l="1"/>
  <c r="Q53" i="19"/>
  <c r="W52" i="19"/>
  <c r="V52" i="19"/>
  <c r="U54" i="19" l="1"/>
  <c r="Q54" i="19"/>
  <c r="V53" i="19"/>
  <c r="W53" i="19"/>
  <c r="V54" i="19" l="1"/>
  <c r="W54" i="19"/>
  <c r="U55" i="19"/>
  <c r="Q55" i="19"/>
  <c r="U56" i="19" l="1"/>
  <c r="Q56" i="19"/>
  <c r="V55" i="19"/>
  <c r="W55" i="19"/>
  <c r="U57" i="19" l="1"/>
  <c r="Q57" i="19"/>
  <c r="W56" i="19"/>
  <c r="V56" i="19"/>
  <c r="U58" i="19" l="1"/>
  <c r="Q58" i="19"/>
  <c r="W57" i="19"/>
  <c r="V57" i="19"/>
  <c r="U59" i="19" l="1"/>
  <c r="Q59" i="19"/>
  <c r="V58" i="19"/>
  <c r="W58" i="19"/>
  <c r="U60" i="19" l="1"/>
  <c r="Q60" i="19"/>
  <c r="V59" i="19"/>
  <c r="W59" i="19"/>
  <c r="U61" i="19" l="1"/>
  <c r="Q61" i="19"/>
  <c r="W60" i="19"/>
  <c r="V60" i="19"/>
  <c r="U62" i="19" l="1"/>
  <c r="Q62" i="19"/>
  <c r="V61" i="19"/>
  <c r="W61" i="19"/>
  <c r="U63" i="19" l="1"/>
  <c r="Q63" i="19"/>
  <c r="V62" i="19"/>
  <c r="W62" i="19"/>
  <c r="U64" i="19" l="1"/>
  <c r="Q64" i="19"/>
  <c r="V63" i="19"/>
  <c r="W63" i="19"/>
  <c r="W64" i="19" l="1"/>
  <c r="V64" i="19"/>
  <c r="U65" i="19"/>
  <c r="Q65" i="19"/>
  <c r="U66" i="19" l="1"/>
  <c r="Q66" i="19"/>
  <c r="W65" i="19"/>
  <c r="V65" i="19"/>
  <c r="U67" i="19" l="1"/>
  <c r="Q67" i="19"/>
  <c r="V66" i="19"/>
  <c r="W66" i="19"/>
  <c r="U68" i="19" l="1"/>
  <c r="Q68" i="19"/>
  <c r="V67" i="19"/>
  <c r="W67" i="19"/>
  <c r="U69" i="19" l="1"/>
  <c r="Q69" i="19"/>
  <c r="W68" i="19"/>
  <c r="V68" i="19"/>
  <c r="U70" i="19" l="1"/>
  <c r="Q70" i="19"/>
  <c r="V69" i="19"/>
  <c r="W69" i="19"/>
  <c r="Q71" i="19" l="1"/>
  <c r="U71" i="19"/>
  <c r="V70" i="19"/>
  <c r="W70" i="19"/>
  <c r="V71" i="19" l="1"/>
  <c r="W71" i="19"/>
  <c r="U72" i="19"/>
  <c r="Q72" i="19"/>
  <c r="V72" i="19" l="1"/>
  <c r="W72" i="19"/>
  <c r="U73" i="19"/>
  <c r="Q73" i="19"/>
  <c r="V73" i="19" l="1"/>
  <c r="W73" i="19"/>
  <c r="U74" i="19"/>
  <c r="Q74" i="19"/>
  <c r="Q75" i="19" l="1"/>
  <c r="U75" i="19"/>
  <c r="V74" i="19"/>
  <c r="W74" i="19"/>
  <c r="V75" i="19" l="1"/>
  <c r="W75" i="19"/>
  <c r="U76" i="19"/>
  <c r="Q76" i="19"/>
  <c r="U77" i="19" l="1"/>
  <c r="Q77" i="19"/>
  <c r="W76" i="19"/>
  <c r="V76" i="19"/>
  <c r="U78" i="19" l="1"/>
  <c r="Q78" i="19"/>
  <c r="V77" i="19"/>
  <c r="W77" i="19"/>
  <c r="W78" i="19" l="1"/>
  <c r="V78" i="19"/>
  <c r="U79" i="19"/>
  <c r="Q79" i="19"/>
  <c r="U80" i="19" l="1"/>
  <c r="Q80" i="19"/>
  <c r="W79" i="19"/>
  <c r="V79" i="19"/>
  <c r="U81" i="19" l="1"/>
  <c r="Q81" i="19"/>
  <c r="V80" i="19"/>
  <c r="W80" i="19"/>
  <c r="U82" i="19" l="1"/>
  <c r="Q82" i="19"/>
  <c r="V81" i="19"/>
  <c r="W81" i="19"/>
  <c r="Q83" i="19" l="1"/>
  <c r="U83" i="19"/>
  <c r="W82" i="19"/>
  <c r="V82" i="19"/>
  <c r="W83" i="19" l="1"/>
  <c r="V83" i="19"/>
  <c r="U84" i="19"/>
  <c r="Q84" i="19"/>
  <c r="U85" i="19" l="1"/>
  <c r="Q85" i="19"/>
  <c r="V84" i="19"/>
  <c r="W84" i="19"/>
  <c r="U86" i="19" l="1"/>
  <c r="Q86" i="19"/>
  <c r="V85" i="19"/>
  <c r="W85" i="19"/>
  <c r="U87" i="19" l="1"/>
  <c r="Q87" i="19"/>
  <c r="V86" i="19"/>
  <c r="W86" i="19"/>
  <c r="U88" i="19" l="1"/>
  <c r="Q88" i="19"/>
  <c r="V87" i="19"/>
  <c r="W87" i="19"/>
  <c r="U89" i="19" l="1"/>
  <c r="Q89" i="19"/>
  <c r="V88" i="19"/>
  <c r="W88" i="19"/>
  <c r="Q90" i="19" l="1"/>
  <c r="U90" i="19"/>
  <c r="V89" i="19"/>
  <c r="W89" i="19"/>
  <c r="Q91" i="19" l="1"/>
  <c r="U91" i="19"/>
  <c r="V90" i="19"/>
  <c r="W90" i="19"/>
  <c r="U92" i="19" l="1"/>
  <c r="Q92" i="19"/>
  <c r="W91" i="19"/>
  <c r="V91" i="19"/>
  <c r="U93" i="19" l="1"/>
  <c r="Q93" i="19"/>
  <c r="V92" i="19"/>
  <c r="W92" i="19"/>
  <c r="U94" i="19" l="1"/>
  <c r="Q94" i="19"/>
  <c r="W93" i="19"/>
  <c r="V93" i="19"/>
  <c r="V94" i="19" l="1"/>
  <c r="W94" i="19"/>
  <c r="U95" i="19"/>
  <c r="Q95" i="19"/>
  <c r="V95" i="19" l="1"/>
  <c r="W95" i="19"/>
  <c r="U96" i="19"/>
  <c r="Q96" i="19"/>
  <c r="U97" i="19" l="1"/>
  <c r="Q97" i="19"/>
  <c r="V96" i="19"/>
  <c r="W96" i="19"/>
  <c r="U98" i="19" l="1"/>
  <c r="Q98" i="19"/>
  <c r="V97" i="19"/>
  <c r="W97" i="19"/>
  <c r="Q99" i="19" l="1"/>
  <c r="U99" i="19"/>
  <c r="V98" i="19"/>
  <c r="W98" i="19"/>
  <c r="U100" i="19" l="1"/>
  <c r="Q100" i="19"/>
  <c r="W99" i="19"/>
  <c r="V99" i="19"/>
  <c r="V100" i="19" l="1"/>
  <c r="W100" i="19"/>
  <c r="U101" i="19"/>
  <c r="Q101" i="19"/>
  <c r="Q102" i="19" l="1"/>
  <c r="U102" i="19"/>
  <c r="V101" i="19"/>
  <c r="W101" i="19"/>
  <c r="V102" i="19" l="1"/>
  <c r="W102" i="19"/>
  <c r="U103" i="19"/>
  <c r="Q103" i="19"/>
  <c r="U104" i="19" l="1"/>
  <c r="Q104" i="19"/>
  <c r="V103" i="19"/>
  <c r="W103" i="19"/>
  <c r="U105" i="19" l="1"/>
  <c r="Q105" i="19"/>
  <c r="V104" i="19"/>
  <c r="W104" i="19"/>
  <c r="U106" i="19" l="1"/>
  <c r="Q106" i="19"/>
  <c r="V105" i="19"/>
  <c r="W105" i="19"/>
  <c r="V106" i="19" l="1"/>
  <c r="W106" i="19"/>
  <c r="Q107" i="19"/>
  <c r="U107" i="19"/>
  <c r="W107" i="19" l="1"/>
  <c r="V107" i="19"/>
  <c r="U108" i="19"/>
  <c r="Q108" i="19"/>
  <c r="U109" i="19" l="1"/>
  <c r="Q109" i="19"/>
  <c r="V108" i="19"/>
  <c r="W108" i="19"/>
  <c r="V109" i="19" l="1"/>
  <c r="W109" i="19"/>
  <c r="U110" i="19"/>
  <c r="Q110" i="19"/>
  <c r="U111" i="19" l="1"/>
  <c r="Q111" i="19"/>
  <c r="V110" i="19"/>
  <c r="W110" i="19"/>
  <c r="V111" i="19" l="1"/>
  <c r="W111" i="19"/>
  <c r="U112" i="19"/>
  <c r="Q112" i="19"/>
  <c r="V112" i="19" l="1"/>
  <c r="W112" i="19"/>
  <c r="U113" i="19"/>
  <c r="Q113" i="19"/>
  <c r="V113" i="19" l="1"/>
  <c r="W113" i="19"/>
  <c r="Q114" i="19"/>
  <c r="U114" i="19"/>
  <c r="V114" i="19" l="1"/>
  <c r="W114" i="19"/>
  <c r="U115" i="19"/>
  <c r="Q115" i="19"/>
  <c r="U116" i="19" l="1"/>
  <c r="Q116" i="19"/>
  <c r="V115" i="19"/>
  <c r="W115" i="19"/>
  <c r="Q117" i="19" l="1"/>
  <c r="U117" i="19"/>
  <c r="V116" i="19"/>
  <c r="W116" i="19"/>
  <c r="V117" i="19" l="1"/>
  <c r="W117" i="19"/>
  <c r="U118" i="19"/>
  <c r="Q118" i="19"/>
  <c r="Q119" i="19" l="1"/>
  <c r="U119" i="19"/>
  <c r="V118" i="19"/>
  <c r="W118" i="19"/>
  <c r="V119" i="19" l="1"/>
  <c r="W119" i="19"/>
  <c r="U120" i="19"/>
  <c r="Q120" i="19"/>
  <c r="V120" i="19" l="1"/>
  <c r="W120" i="19"/>
  <c r="U121" i="19"/>
  <c r="Q121" i="19"/>
  <c r="Q122" i="19" l="1"/>
  <c r="U122" i="19"/>
  <c r="V121" i="19"/>
  <c r="W121" i="19"/>
  <c r="W122" i="19" l="1"/>
  <c r="V122" i="19"/>
  <c r="U123" i="19"/>
  <c r="Q123" i="19"/>
  <c r="U124" i="19" l="1"/>
  <c r="Q124" i="19"/>
  <c r="V123" i="19"/>
  <c r="W123" i="19"/>
  <c r="V124" i="19" l="1"/>
  <c r="W124" i="19"/>
  <c r="Q125" i="19"/>
  <c r="U125" i="19"/>
  <c r="V125" i="19" l="1"/>
  <c r="W125" i="19"/>
  <c r="U126" i="19"/>
  <c r="Q126" i="19"/>
  <c r="V126" i="19" l="1"/>
  <c r="W126" i="19"/>
  <c r="Q127" i="19"/>
  <c r="U127" i="19"/>
  <c r="V127" i="19" l="1"/>
  <c r="W127" i="19"/>
  <c r="U128" i="19"/>
  <c r="Q128" i="19"/>
  <c r="U129" i="19" l="1"/>
  <c r="Q129" i="19"/>
  <c r="V128" i="19"/>
  <c r="W128" i="19"/>
  <c r="Q130" i="19" l="1"/>
  <c r="U130" i="19"/>
  <c r="V129" i="19"/>
  <c r="W129" i="19"/>
  <c r="W130" i="19" l="1"/>
  <c r="V130" i="19"/>
  <c r="U131" i="19"/>
  <c r="Q131" i="19"/>
  <c r="U132" i="19" l="1"/>
  <c r="Q132" i="19"/>
  <c r="V131" i="19"/>
  <c r="W131" i="19"/>
  <c r="V132" i="19" l="1"/>
  <c r="W132" i="19"/>
  <c r="U133" i="19"/>
  <c r="Q133" i="19"/>
  <c r="U134" i="19" l="1"/>
  <c r="Q134" i="19"/>
  <c r="V133" i="19"/>
  <c r="W133" i="19"/>
  <c r="Q135" i="19" l="1"/>
  <c r="U135" i="19"/>
  <c r="V134" i="19"/>
  <c r="W134" i="19"/>
  <c r="V135" i="19" l="1"/>
  <c r="W135" i="19"/>
  <c r="U136" i="19"/>
  <c r="Q136" i="19"/>
  <c r="Q137" i="19" l="1"/>
  <c r="U137" i="19"/>
  <c r="V136" i="19"/>
  <c r="W136" i="19"/>
  <c r="W137" i="19" l="1"/>
  <c r="V137" i="19"/>
  <c r="Q138" i="19"/>
  <c r="U138" i="19"/>
  <c r="W138" i="19" l="1"/>
  <c r="V138" i="19"/>
  <c r="U139" i="19"/>
  <c r="Q139" i="19"/>
  <c r="U140" i="19" l="1"/>
  <c r="Q140" i="19"/>
  <c r="V139" i="19"/>
  <c r="W139" i="19"/>
  <c r="V140" i="19" l="1"/>
  <c r="W140" i="19"/>
  <c r="U141" i="19"/>
  <c r="Q141" i="19"/>
  <c r="U142" i="19" l="1"/>
  <c r="Q142" i="19"/>
  <c r="V141" i="19"/>
  <c r="W141" i="19"/>
  <c r="V142" i="19" l="1"/>
  <c r="W142" i="19"/>
  <c r="Q143" i="19"/>
  <c r="U143" i="19"/>
  <c r="V143" i="19" l="1"/>
  <c r="W143" i="19"/>
  <c r="U144" i="19"/>
  <c r="Q144" i="19"/>
  <c r="U145" i="19" l="1"/>
  <c r="Q145" i="19"/>
  <c r="V144" i="19"/>
  <c r="W144" i="19"/>
  <c r="Q146" i="19" l="1"/>
  <c r="U146" i="19"/>
  <c r="V145" i="19"/>
  <c r="W145" i="19"/>
  <c r="W146" i="19" l="1"/>
  <c r="V146" i="19"/>
  <c r="U147" i="19"/>
  <c r="Q147" i="19"/>
  <c r="U148" i="19" l="1"/>
  <c r="Q148" i="19"/>
  <c r="W147" i="19"/>
  <c r="V147" i="19"/>
  <c r="W148" i="19" l="1"/>
  <c r="V148" i="19"/>
  <c r="U149" i="19"/>
  <c r="Q149" i="19"/>
  <c r="U150" i="19" l="1"/>
  <c r="Q150" i="19"/>
  <c r="V149" i="19"/>
  <c r="W149" i="19"/>
  <c r="U151" i="19" l="1"/>
  <c r="Q151" i="19"/>
  <c r="V150" i="19"/>
  <c r="W150" i="19"/>
  <c r="Q152" i="19" l="1"/>
  <c r="U152" i="19"/>
  <c r="V151" i="19"/>
  <c r="W151" i="19"/>
  <c r="V152" i="19" l="1"/>
  <c r="W152" i="19"/>
  <c r="U153" i="19"/>
  <c r="Q153" i="19"/>
  <c r="Q154" i="19" l="1"/>
  <c r="U154" i="19"/>
  <c r="V153" i="19"/>
  <c r="W153" i="19"/>
  <c r="W154" i="19" l="1"/>
  <c r="V154" i="19"/>
  <c r="U155" i="19"/>
  <c r="Q155" i="19"/>
  <c r="V155" i="19" l="1"/>
  <c r="W155" i="19"/>
  <c r="U156" i="19"/>
  <c r="Q156" i="19"/>
  <c r="Q157" i="19" l="1"/>
  <c r="U157" i="19"/>
  <c r="V156" i="19"/>
  <c r="W156" i="19"/>
  <c r="W157" i="19" l="1"/>
  <c r="V157" i="19"/>
  <c r="U158" i="19"/>
  <c r="Q158" i="19"/>
  <c r="U159" i="19" l="1"/>
  <c r="Q159" i="19"/>
  <c r="V158" i="19"/>
  <c r="W158" i="19"/>
  <c r="Q160" i="19" l="1"/>
  <c r="U160" i="19"/>
  <c r="W159" i="19"/>
  <c r="V159" i="19"/>
  <c r="V160" i="19" l="1"/>
  <c r="W160" i="19"/>
  <c r="U161" i="19"/>
  <c r="Q161" i="19"/>
  <c r="Q162" i="19" l="1"/>
  <c r="U162" i="19"/>
  <c r="V161" i="19"/>
  <c r="W161" i="19"/>
  <c r="W162" i="19" l="1"/>
  <c r="V162" i="19"/>
  <c r="U163" i="19"/>
  <c r="Q163" i="19"/>
  <c r="V163" i="19" l="1"/>
  <c r="W163" i="19"/>
  <c r="U164" i="19"/>
  <c r="Q164" i="19"/>
  <c r="Q165" i="19" l="1"/>
  <c r="U165" i="19"/>
  <c r="V164" i="19"/>
  <c r="W164" i="19"/>
  <c r="W165" i="19" l="1"/>
  <c r="V165" i="19"/>
  <c r="U166" i="19"/>
  <c r="Q166" i="19"/>
  <c r="U167" i="19" l="1"/>
  <c r="Q167" i="19"/>
  <c r="V166" i="19"/>
  <c r="W166" i="19"/>
  <c r="Q168" i="19" l="1"/>
  <c r="U168" i="19"/>
  <c r="V167" i="19"/>
  <c r="W167" i="19"/>
  <c r="V168" i="19" l="1"/>
  <c r="W168" i="19"/>
  <c r="U169" i="19"/>
  <c r="Q169" i="19"/>
  <c r="Q170" i="19" l="1"/>
  <c r="U170" i="19"/>
  <c r="V169" i="19"/>
  <c r="W169" i="19"/>
  <c r="W170" i="19" l="1"/>
  <c r="V170" i="19"/>
  <c r="U171" i="19"/>
  <c r="Q171" i="19"/>
  <c r="V171" i="19" l="1"/>
  <c r="W171" i="19"/>
  <c r="U172" i="19"/>
  <c r="Q172" i="19"/>
  <c r="Q173" i="19" l="1"/>
  <c r="U173" i="19"/>
  <c r="V172" i="19"/>
  <c r="W172" i="19"/>
  <c r="W173" i="19" l="1"/>
  <c r="V173" i="19"/>
  <c r="U174" i="19"/>
  <c r="Q174" i="19"/>
  <c r="V174" i="19" l="1"/>
  <c r="W174" i="19"/>
  <c r="U175" i="19"/>
  <c r="Q175" i="19"/>
  <c r="U176" i="19" l="1"/>
  <c r="Q176" i="19"/>
  <c r="W175" i="19"/>
  <c r="V175" i="19"/>
  <c r="U177" i="19" l="1"/>
  <c r="Q177" i="19"/>
  <c r="V176" i="19"/>
  <c r="W176" i="19"/>
  <c r="Q178" i="19" l="1"/>
  <c r="U178" i="19"/>
  <c r="W177" i="19"/>
  <c r="V177" i="19"/>
  <c r="W178" i="19" l="1"/>
  <c r="V178" i="19"/>
  <c r="U179" i="19"/>
  <c r="Q179" i="19"/>
  <c r="U180" i="19" l="1"/>
  <c r="Q180" i="19"/>
  <c r="V179" i="19"/>
  <c r="W179" i="19"/>
  <c r="Q181" i="19" l="1"/>
  <c r="U181" i="19"/>
  <c r="V180" i="19"/>
  <c r="W180" i="19"/>
  <c r="W181" i="19" l="1"/>
  <c r="V181" i="19"/>
  <c r="U182" i="19"/>
  <c r="Q182" i="19"/>
  <c r="V182" i="19" l="1"/>
  <c r="W182" i="19"/>
  <c r="U183" i="19"/>
  <c r="Q183" i="19"/>
  <c r="U184" i="19" l="1"/>
  <c r="Q184" i="19"/>
  <c r="V183" i="19"/>
  <c r="W183" i="19"/>
  <c r="U185" i="19" l="1"/>
  <c r="Q185" i="19"/>
  <c r="V184" i="19"/>
  <c r="W184" i="19"/>
  <c r="Q186" i="19" l="1"/>
  <c r="U186" i="19"/>
  <c r="W185" i="19"/>
  <c r="V185" i="19"/>
  <c r="V186" i="19" l="1"/>
  <c r="W186" i="19"/>
  <c r="U187" i="19"/>
  <c r="Q187" i="19"/>
  <c r="U188" i="19" l="1"/>
  <c r="Q188" i="19"/>
  <c r="V187" i="19"/>
  <c r="W187" i="19"/>
  <c r="Q189" i="19" l="1"/>
  <c r="U189" i="19"/>
  <c r="V188" i="19"/>
  <c r="W188" i="19"/>
  <c r="W189" i="19" l="1"/>
  <c r="V189" i="19"/>
  <c r="U190" i="19"/>
  <c r="Q190" i="19"/>
  <c r="V190" i="19" l="1"/>
  <c r="W190" i="19"/>
  <c r="U191" i="19"/>
  <c r="Q191" i="19"/>
  <c r="U192" i="19" l="1"/>
  <c r="Q192" i="19"/>
  <c r="W191" i="19"/>
  <c r="V191" i="19"/>
  <c r="U193" i="19" l="1"/>
  <c r="Q193" i="19"/>
  <c r="V192" i="19"/>
  <c r="W192" i="19"/>
  <c r="Q194" i="19" l="1"/>
  <c r="U194" i="19"/>
  <c r="W193" i="19"/>
  <c r="V193" i="19"/>
  <c r="V194" i="19" l="1"/>
  <c r="W194" i="19"/>
  <c r="U195" i="19"/>
  <c r="Q195" i="19"/>
  <c r="U196" i="19" l="1"/>
  <c r="Q196" i="19"/>
  <c r="V195" i="19"/>
  <c r="W195" i="19"/>
  <c r="U197" i="19" l="1"/>
  <c r="Q197" i="19"/>
  <c r="V196" i="19"/>
  <c r="W196" i="19"/>
  <c r="U198" i="19" l="1"/>
  <c r="Q198" i="19"/>
  <c r="W197" i="19"/>
  <c r="V197" i="19"/>
  <c r="U199" i="19" l="1"/>
  <c r="Q199" i="19"/>
  <c r="V198" i="19"/>
  <c r="W198" i="19"/>
  <c r="U200" i="19" l="1"/>
  <c r="Q200" i="19"/>
  <c r="V199" i="19"/>
  <c r="W199" i="19"/>
  <c r="U201" i="19" l="1"/>
  <c r="Q201" i="19"/>
  <c r="V200" i="19"/>
  <c r="W200" i="19"/>
  <c r="U202" i="19" l="1"/>
  <c r="Q202" i="19"/>
  <c r="W201" i="19"/>
  <c r="V201" i="19"/>
  <c r="U203" i="19" l="1"/>
  <c r="Q203" i="19"/>
  <c r="V202" i="19"/>
  <c r="W202" i="19"/>
  <c r="U204" i="19" l="1"/>
  <c r="Q204" i="19"/>
  <c r="V203" i="19"/>
  <c r="W203" i="19"/>
  <c r="U205" i="19" l="1"/>
  <c r="Q205" i="19"/>
  <c r="V204" i="19"/>
  <c r="W204" i="19"/>
  <c r="Q206" i="19" l="1"/>
  <c r="U206" i="19"/>
  <c r="W205" i="19"/>
  <c r="V205" i="19"/>
  <c r="V206" i="19" l="1"/>
  <c r="W206" i="19"/>
  <c r="U207" i="19"/>
  <c r="Q207" i="19"/>
  <c r="U208" i="19" l="1"/>
  <c r="Q208" i="19"/>
  <c r="V207" i="19"/>
  <c r="W207" i="19"/>
  <c r="U209" i="19" l="1"/>
  <c r="Q209" i="19"/>
  <c r="W208" i="19"/>
  <c r="V208" i="19"/>
  <c r="U210" i="19" l="1"/>
  <c r="Q210" i="19"/>
  <c r="V209" i="19"/>
  <c r="W209" i="19"/>
  <c r="Q211" i="19" l="1"/>
  <c r="U211" i="19"/>
  <c r="V210" i="19"/>
  <c r="W210" i="19"/>
  <c r="W211" i="19" l="1"/>
  <c r="V211" i="19"/>
  <c r="U212" i="19"/>
  <c r="Q212" i="19"/>
  <c r="U213" i="19" l="1"/>
  <c r="Q213" i="19"/>
  <c r="V212" i="19"/>
  <c r="W212" i="19"/>
  <c r="Q214" i="19" l="1"/>
  <c r="U214" i="19"/>
  <c r="V213" i="19"/>
  <c r="W213" i="19"/>
  <c r="V214" i="19" l="1"/>
  <c r="W214" i="19"/>
  <c r="U215" i="19"/>
  <c r="Q215" i="19"/>
  <c r="U216" i="19" l="1"/>
  <c r="Q216" i="19"/>
  <c r="V215" i="19"/>
  <c r="W215" i="19"/>
  <c r="U217" i="19" l="1"/>
  <c r="Q217" i="19"/>
  <c r="W216" i="19"/>
  <c r="V216" i="19"/>
  <c r="U218" i="19" l="1"/>
  <c r="Q218" i="19"/>
  <c r="V217" i="19"/>
  <c r="W217" i="19"/>
  <c r="Q219" i="19" l="1"/>
  <c r="U219" i="19"/>
  <c r="V218" i="19"/>
  <c r="W218" i="19"/>
  <c r="W219" i="19" l="1"/>
  <c r="V219" i="19"/>
  <c r="U220" i="19"/>
  <c r="Q220" i="19"/>
  <c r="U221" i="19" l="1"/>
  <c r="Q221" i="19"/>
  <c r="V220" i="19"/>
  <c r="W220" i="19"/>
  <c r="Q222" i="19" l="1"/>
  <c r="U222" i="19"/>
  <c r="V221" i="19"/>
  <c r="W221" i="19"/>
  <c r="V222" i="19" l="1"/>
  <c r="W222" i="19"/>
  <c r="U223" i="19"/>
  <c r="Q223" i="19"/>
  <c r="U224" i="19" l="1"/>
  <c r="Q224" i="19"/>
  <c r="V223" i="19"/>
  <c r="W223" i="19"/>
  <c r="U225" i="19" l="1"/>
  <c r="Q225" i="19"/>
  <c r="W224" i="19"/>
  <c r="V224" i="19"/>
  <c r="U226" i="19" l="1"/>
  <c r="Q226" i="19"/>
  <c r="V225" i="19"/>
  <c r="W225" i="19"/>
  <c r="Q227" i="19" l="1"/>
  <c r="U227" i="19"/>
  <c r="V226" i="19"/>
  <c r="W226" i="19"/>
  <c r="W227" i="19" l="1"/>
  <c r="V227" i="19"/>
  <c r="U228" i="19"/>
  <c r="Q228" i="19"/>
  <c r="V228" i="19" l="1"/>
  <c r="W228" i="19"/>
  <c r="U229" i="19"/>
  <c r="Q229" i="19"/>
  <c r="Q230" i="19" l="1"/>
  <c r="U230" i="19"/>
  <c r="V229" i="19"/>
  <c r="W229" i="19"/>
  <c r="V230" i="19" l="1"/>
  <c r="W230" i="19"/>
  <c r="U231" i="19"/>
  <c r="Q231" i="19"/>
  <c r="U232" i="19" l="1"/>
  <c r="Q232" i="19"/>
  <c r="V231" i="19"/>
  <c r="W231" i="19"/>
  <c r="U233" i="19" l="1"/>
  <c r="Q233" i="19"/>
  <c r="W232" i="19"/>
  <c r="V232" i="19"/>
  <c r="U234" i="19" l="1"/>
  <c r="Q234" i="19"/>
  <c r="V233" i="19"/>
  <c r="W233" i="19"/>
  <c r="Q235" i="19" l="1"/>
  <c r="U235" i="19"/>
  <c r="V234" i="19"/>
  <c r="W234" i="19"/>
  <c r="W235" i="19" l="1"/>
  <c r="V235" i="19"/>
  <c r="U236" i="19"/>
  <c r="Q236" i="19"/>
  <c r="U237" i="19" l="1"/>
  <c r="Q237" i="19"/>
  <c r="V236" i="19"/>
  <c r="W236" i="19"/>
  <c r="Q238" i="19" l="1"/>
  <c r="U238" i="19"/>
  <c r="W237" i="19"/>
  <c r="V237" i="19"/>
  <c r="V238" i="19" l="1"/>
  <c r="W238" i="19"/>
  <c r="U239" i="19"/>
  <c r="Q239" i="19"/>
  <c r="U240" i="19" l="1"/>
  <c r="Q240" i="19"/>
  <c r="V239" i="19"/>
  <c r="W239" i="19"/>
  <c r="U241" i="19" l="1"/>
  <c r="Q241" i="19"/>
  <c r="W240" i="19"/>
  <c r="V240" i="19"/>
  <c r="U242" i="19" l="1"/>
  <c r="Q242" i="19"/>
  <c r="V241" i="19"/>
  <c r="W241" i="19"/>
  <c r="Q243" i="19" l="1"/>
  <c r="U243" i="19"/>
  <c r="V242" i="19"/>
  <c r="W242" i="19"/>
  <c r="W243" i="19" l="1"/>
  <c r="V243" i="19"/>
  <c r="U244" i="19"/>
  <c r="Q244" i="19"/>
  <c r="V244" i="19" l="1"/>
  <c r="W244" i="19"/>
  <c r="U245" i="19"/>
  <c r="Q245" i="19"/>
  <c r="U246" i="19" l="1"/>
  <c r="Q246" i="19"/>
  <c r="V245" i="19"/>
  <c r="W245" i="19"/>
  <c r="U247" i="19" l="1"/>
  <c r="Q247" i="19"/>
  <c r="V246" i="19"/>
  <c r="W246" i="19"/>
  <c r="Q248" i="19" l="1"/>
  <c r="U248" i="19"/>
  <c r="W247" i="19"/>
  <c r="V247" i="19"/>
  <c r="V248" i="19" l="1"/>
  <c r="W248" i="19"/>
  <c r="U249" i="19"/>
  <c r="Q249" i="19"/>
  <c r="U250" i="19" l="1"/>
  <c r="Q250" i="19"/>
  <c r="V249" i="19"/>
  <c r="W249" i="19"/>
  <c r="Q251" i="19" l="1"/>
  <c r="U251" i="19"/>
  <c r="V250" i="19"/>
  <c r="W250" i="19"/>
  <c r="W251" i="19" l="1"/>
  <c r="V251" i="19"/>
  <c r="U252" i="19"/>
  <c r="Q252" i="19"/>
  <c r="V252" i="19" l="1"/>
  <c r="W252" i="19"/>
  <c r="U253" i="19"/>
  <c r="Q253" i="19"/>
  <c r="Q254" i="19" l="1"/>
  <c r="U254" i="19"/>
  <c r="V253" i="19"/>
  <c r="W253" i="19"/>
  <c r="V254" i="19" l="1"/>
  <c r="W254" i="19"/>
  <c r="U255" i="19"/>
  <c r="Q255" i="19"/>
  <c r="Q256" i="19" l="1"/>
  <c r="U256" i="19"/>
  <c r="W255" i="19"/>
  <c r="V255" i="19"/>
  <c r="V256" i="19" l="1"/>
  <c r="W256" i="19"/>
  <c r="U257" i="19"/>
  <c r="Q257" i="19"/>
  <c r="U258" i="19" l="1"/>
  <c r="Q258" i="19"/>
  <c r="U259" i="19" s="1"/>
  <c r="V257" i="19"/>
  <c r="W257" i="19"/>
  <c r="W259" i="19" l="1"/>
  <c r="Q259" i="19"/>
  <c r="R259" i="19"/>
  <c r="R260" i="19" s="1"/>
  <c r="R261" i="19" s="1"/>
  <c r="R262" i="19" s="1"/>
  <c r="R263" i="19" s="1"/>
  <c r="R264" i="19" s="1"/>
  <c r="R265" i="19" s="1"/>
  <c r="R266" i="19" s="1"/>
  <c r="R267" i="19" s="1"/>
  <c r="R268" i="19" s="1"/>
  <c r="R269" i="19" s="1"/>
  <c r="R270" i="19" s="1"/>
  <c r="R271" i="19" s="1"/>
  <c r="R272" i="19" s="1"/>
  <c r="R273" i="19" s="1"/>
  <c r="R274" i="19" s="1"/>
  <c r="R275" i="19" s="1"/>
  <c r="R276" i="19" s="1"/>
  <c r="R277" i="19" s="1"/>
  <c r="R278" i="19" s="1"/>
  <c r="R279" i="19" s="1"/>
  <c r="R280" i="19" s="1"/>
  <c r="R281" i="19" s="1"/>
  <c r="R282" i="19" s="1"/>
  <c r="R283" i="19" s="1"/>
  <c r="R284" i="19" s="1"/>
  <c r="R285" i="19" s="1"/>
  <c r="R286" i="19" s="1"/>
  <c r="R287" i="19" s="1"/>
  <c r="R288" i="19" s="1"/>
  <c r="R289" i="19" s="1"/>
  <c r="R290" i="19" s="1"/>
  <c r="R291" i="19" s="1"/>
  <c r="R292" i="19" s="1"/>
  <c r="R293" i="19" s="1"/>
  <c r="R294" i="19" s="1"/>
  <c r="R295" i="19" s="1"/>
  <c r="R296" i="19" s="1"/>
  <c r="R297" i="19" s="1"/>
  <c r="R298" i="19" s="1"/>
  <c r="R299" i="19" s="1"/>
  <c r="R300" i="19" s="1"/>
  <c r="R301" i="19" s="1"/>
  <c r="R302" i="19" s="1"/>
  <c r="R303" i="19" s="1"/>
  <c r="R304" i="19" s="1"/>
  <c r="R305" i="19" s="1"/>
  <c r="R306" i="19" s="1"/>
  <c r="R307" i="19" s="1"/>
  <c r="R308" i="19" s="1"/>
  <c r="R309" i="19" s="1"/>
  <c r="R310" i="19" s="1"/>
  <c r="R311" i="19" s="1"/>
  <c r="R312" i="19" s="1"/>
  <c r="R313" i="19" s="1"/>
  <c r="R314" i="19" s="1"/>
  <c r="R315" i="19" s="1"/>
  <c r="R316" i="19" s="1"/>
  <c r="R317" i="19" s="1"/>
  <c r="R318" i="19" s="1"/>
  <c r="R319" i="19" s="1"/>
  <c r="R320" i="19" s="1"/>
  <c r="R321" i="19" s="1"/>
  <c r="R322" i="19" s="1"/>
  <c r="R323" i="19" s="1"/>
  <c r="R324" i="19" s="1"/>
  <c r="R325" i="19" s="1"/>
  <c r="R326" i="19" s="1"/>
  <c r="R327" i="19" s="1"/>
  <c r="R328" i="19" s="1"/>
  <c r="R329" i="19" s="1"/>
  <c r="R330" i="19" s="1"/>
  <c r="R331" i="19" s="1"/>
  <c r="R332" i="19" s="1"/>
  <c r="R333" i="19" s="1"/>
  <c r="R334" i="19" s="1"/>
  <c r="R335" i="19" s="1"/>
  <c r="R336" i="19" s="1"/>
  <c r="R337" i="19" s="1"/>
  <c r="R338" i="19" s="1"/>
  <c r="R339" i="19" s="1"/>
  <c r="R340" i="19" s="1"/>
  <c r="R341" i="19" s="1"/>
  <c r="R342" i="19" s="1"/>
  <c r="R343" i="19" s="1"/>
  <c r="R344" i="19" s="1"/>
  <c r="R345" i="19" s="1"/>
  <c r="R346" i="19" s="1"/>
  <c r="R347" i="19" s="1"/>
  <c r="R348" i="19" s="1"/>
  <c r="R349" i="19" s="1"/>
  <c r="R350" i="19" s="1"/>
  <c r="R351" i="19" s="1"/>
  <c r="R352" i="19" s="1"/>
  <c r="R353" i="19" s="1"/>
  <c r="R354" i="19" s="1"/>
  <c r="R355" i="19" s="1"/>
  <c r="R356" i="19" s="1"/>
  <c r="R357" i="19" s="1"/>
  <c r="R358" i="19" s="1"/>
  <c r="R359" i="19" s="1"/>
  <c r="R360" i="19" s="1"/>
  <c r="R361" i="19" s="1"/>
  <c r="R362" i="19" s="1"/>
  <c r="R363" i="19" s="1"/>
  <c r="R364" i="19" s="1"/>
  <c r="R365" i="19" s="1"/>
  <c r="R366" i="19" s="1"/>
  <c r="R367" i="19" s="1"/>
  <c r="R368" i="19" s="1"/>
  <c r="R369" i="19" s="1"/>
  <c r="R370" i="19" s="1"/>
  <c r="R371" i="19" s="1"/>
  <c r="R372" i="19" s="1"/>
  <c r="R373" i="19" s="1"/>
  <c r="R374" i="19" s="1"/>
  <c r="R375" i="19" s="1"/>
  <c r="R376" i="19" s="1"/>
  <c r="R377" i="19" s="1"/>
  <c r="R378" i="19" s="1"/>
  <c r="R379" i="19" s="1"/>
  <c r="R380" i="19" s="1"/>
  <c r="R381" i="19" s="1"/>
  <c r="R382" i="19" s="1"/>
  <c r="R383" i="19" s="1"/>
  <c r="R384" i="19" s="1"/>
  <c r="R385" i="19" s="1"/>
  <c r="R386" i="19" s="1"/>
  <c r="R387" i="19" s="1"/>
  <c r="R388" i="19" s="1"/>
  <c r="R389" i="19" s="1"/>
  <c r="R390" i="19" s="1"/>
  <c r="R391" i="19" s="1"/>
  <c r="R392" i="19" s="1"/>
  <c r="R393" i="19" s="1"/>
  <c r="R394" i="19" s="1"/>
  <c r="R395" i="19" s="1"/>
  <c r="R396" i="19" s="1"/>
  <c r="R397" i="19" s="1"/>
  <c r="R398" i="19" s="1"/>
  <c r="R399" i="19" s="1"/>
  <c r="R400" i="19" s="1"/>
  <c r="R401" i="19" s="1"/>
  <c r="R402" i="19" s="1"/>
  <c r="R403" i="19" s="1"/>
  <c r="R404" i="19" s="1"/>
  <c r="R405" i="19" s="1"/>
  <c r="R406" i="19" s="1"/>
  <c r="R407" i="19" s="1"/>
  <c r="R408" i="19" s="1"/>
  <c r="R409" i="19" s="1"/>
  <c r="R410" i="19" s="1"/>
  <c r="R411" i="19" s="1"/>
  <c r="R412" i="19" s="1"/>
  <c r="R413" i="19" s="1"/>
  <c r="R414" i="19" s="1"/>
  <c r="R415" i="19" s="1"/>
  <c r="R416" i="19" s="1"/>
  <c r="R417" i="19" s="1"/>
  <c r="R418" i="19" s="1"/>
  <c r="R419" i="19" s="1"/>
  <c r="R420" i="19" s="1"/>
  <c r="R421" i="19" s="1"/>
  <c r="R422" i="19" s="1"/>
  <c r="R423" i="19" s="1"/>
  <c r="R424" i="19" s="1"/>
  <c r="R425" i="19" s="1"/>
  <c r="R426" i="19" s="1"/>
  <c r="R427" i="19" s="1"/>
  <c r="R428" i="19" s="1"/>
  <c r="R429" i="19" s="1"/>
  <c r="R430" i="19" s="1"/>
  <c r="R431" i="19" s="1"/>
  <c r="R432" i="19" s="1"/>
  <c r="R433" i="19" s="1"/>
  <c r="R434" i="19" s="1"/>
  <c r="R435" i="19" s="1"/>
  <c r="R436" i="19" s="1"/>
  <c r="R437" i="19" s="1"/>
  <c r="R438" i="19" s="1"/>
  <c r="R439" i="19" s="1"/>
  <c r="R440" i="19" s="1"/>
  <c r="R441" i="19" s="1"/>
  <c r="R442" i="19" s="1"/>
  <c r="R443" i="19" s="1"/>
  <c r="R444" i="19" s="1"/>
  <c r="R445" i="19" s="1"/>
  <c r="R446" i="19" s="1"/>
  <c r="R447" i="19" s="1"/>
  <c r="R448" i="19" s="1"/>
  <c r="R449" i="19" s="1"/>
  <c r="R450" i="19" s="1"/>
  <c r="R451" i="19" s="1"/>
  <c r="R452" i="19" s="1"/>
  <c r="R453" i="19" s="1"/>
  <c r="R454" i="19" s="1"/>
  <c r="R455" i="19" s="1"/>
  <c r="R456" i="19" s="1"/>
  <c r="R457" i="19" s="1"/>
  <c r="R458" i="19" s="1"/>
  <c r="R459" i="19" s="1"/>
  <c r="R460" i="19" s="1"/>
  <c r="R461" i="19" s="1"/>
  <c r="R462" i="19" s="1"/>
  <c r="R463" i="19" s="1"/>
  <c r="R464" i="19" s="1"/>
  <c r="R465" i="19" s="1"/>
  <c r="R466" i="19" s="1"/>
  <c r="R467" i="19" s="1"/>
  <c r="R468" i="19" s="1"/>
  <c r="R469" i="19" s="1"/>
  <c r="R470" i="19" s="1"/>
  <c r="R471" i="19" s="1"/>
  <c r="R472" i="19" s="1"/>
  <c r="R473" i="19" s="1"/>
  <c r="R474" i="19" s="1"/>
  <c r="R475" i="19" s="1"/>
  <c r="R476" i="19" s="1"/>
  <c r="R477" i="19" s="1"/>
  <c r="R478" i="19" s="1"/>
  <c r="R479" i="19" s="1"/>
  <c r="R480" i="19" s="1"/>
  <c r="R481" i="19" s="1"/>
  <c r="R482" i="19" s="1"/>
  <c r="R483" i="19" s="1"/>
  <c r="R484" i="19" s="1"/>
  <c r="R485" i="19" s="1"/>
  <c r="R486" i="19" s="1"/>
  <c r="R487" i="19" s="1"/>
  <c r="R488" i="19" s="1"/>
  <c r="R489" i="19" s="1"/>
  <c r="R490" i="19" s="1"/>
  <c r="R491" i="19" s="1"/>
  <c r="R492" i="19" s="1"/>
  <c r="R493" i="19" s="1"/>
  <c r="R494" i="19" s="1"/>
  <c r="R495" i="19" s="1"/>
  <c r="R496" i="19" s="1"/>
  <c r="R497" i="19" s="1"/>
  <c r="R498" i="19" s="1"/>
  <c r="R499" i="19" s="1"/>
  <c r="R500" i="19" s="1"/>
  <c r="R501" i="19" s="1"/>
  <c r="R502" i="19" s="1"/>
  <c r="R503" i="19" s="1"/>
  <c r="R504" i="19" s="1"/>
  <c r="R505" i="19" s="1"/>
  <c r="R506" i="19" s="1"/>
  <c r="R507" i="19" s="1"/>
  <c r="R508" i="19" s="1"/>
  <c r="R509" i="19" s="1"/>
  <c r="R510" i="19" s="1"/>
  <c r="R511" i="19" s="1"/>
  <c r="R512" i="19" s="1"/>
  <c r="R513" i="19" s="1"/>
  <c r="T259" i="19"/>
  <c r="T260" i="19" s="1"/>
  <c r="T261" i="19" s="1"/>
  <c r="T262" i="19" s="1"/>
  <c r="T263" i="19" s="1"/>
  <c r="T264" i="19" s="1"/>
  <c r="T265" i="19" s="1"/>
  <c r="T266" i="19" s="1"/>
  <c r="T267" i="19" s="1"/>
  <c r="T268" i="19" s="1"/>
  <c r="T269" i="19" s="1"/>
  <c r="T270" i="19" s="1"/>
  <c r="T271" i="19" s="1"/>
  <c r="T272" i="19" s="1"/>
  <c r="T273" i="19" s="1"/>
  <c r="T274" i="19" s="1"/>
  <c r="T275" i="19" s="1"/>
  <c r="T276" i="19" s="1"/>
  <c r="T277" i="19" s="1"/>
  <c r="T278" i="19" s="1"/>
  <c r="T279" i="19" s="1"/>
  <c r="T280" i="19" s="1"/>
  <c r="T281" i="19" s="1"/>
  <c r="T282" i="19" s="1"/>
  <c r="T283" i="19" s="1"/>
  <c r="T284" i="19" s="1"/>
  <c r="T285" i="19" s="1"/>
  <c r="T286" i="19" s="1"/>
  <c r="T287" i="19" s="1"/>
  <c r="T288" i="19" s="1"/>
  <c r="T289" i="19" s="1"/>
  <c r="T290" i="19" s="1"/>
  <c r="T291" i="19" s="1"/>
  <c r="T292" i="19" s="1"/>
  <c r="T293" i="19" s="1"/>
  <c r="T294" i="19" s="1"/>
  <c r="T295" i="19" s="1"/>
  <c r="T296" i="19" s="1"/>
  <c r="T297" i="19" s="1"/>
  <c r="T298" i="19" s="1"/>
  <c r="T299" i="19" s="1"/>
  <c r="T300" i="19" s="1"/>
  <c r="T301" i="19" s="1"/>
  <c r="T302" i="19" s="1"/>
  <c r="T303" i="19" s="1"/>
  <c r="T304" i="19" s="1"/>
  <c r="T305" i="19" s="1"/>
  <c r="T306" i="19" s="1"/>
  <c r="T307" i="19" s="1"/>
  <c r="T308" i="19" s="1"/>
  <c r="T309" i="19" s="1"/>
  <c r="T310" i="19" s="1"/>
  <c r="T311" i="19" s="1"/>
  <c r="T312" i="19" s="1"/>
  <c r="T313" i="19" s="1"/>
  <c r="T314" i="19" s="1"/>
  <c r="T315" i="19" s="1"/>
  <c r="T316" i="19" s="1"/>
  <c r="T317" i="19" s="1"/>
  <c r="T318" i="19" s="1"/>
  <c r="T319" i="19" s="1"/>
  <c r="T320" i="19" s="1"/>
  <c r="T321" i="19" s="1"/>
  <c r="T322" i="19" s="1"/>
  <c r="T323" i="19" s="1"/>
  <c r="T324" i="19" s="1"/>
  <c r="T325" i="19" s="1"/>
  <c r="T326" i="19" s="1"/>
  <c r="T327" i="19" s="1"/>
  <c r="T328" i="19" s="1"/>
  <c r="T329" i="19" s="1"/>
  <c r="T330" i="19" s="1"/>
  <c r="T331" i="19" s="1"/>
  <c r="T332" i="19" s="1"/>
  <c r="T333" i="19" s="1"/>
  <c r="T334" i="19" s="1"/>
  <c r="T335" i="19" s="1"/>
  <c r="T336" i="19" s="1"/>
  <c r="T337" i="19" s="1"/>
  <c r="T338" i="19" s="1"/>
  <c r="T339" i="19" s="1"/>
  <c r="T340" i="19" s="1"/>
  <c r="T341" i="19" s="1"/>
  <c r="T342" i="19" s="1"/>
  <c r="T343" i="19" s="1"/>
  <c r="T344" i="19" s="1"/>
  <c r="T345" i="19" s="1"/>
  <c r="T346" i="19" s="1"/>
  <c r="T347" i="19" s="1"/>
  <c r="T348" i="19" s="1"/>
  <c r="T349" i="19" s="1"/>
  <c r="T350" i="19" s="1"/>
  <c r="T351" i="19" s="1"/>
  <c r="T352" i="19" s="1"/>
  <c r="T353" i="19" s="1"/>
  <c r="T354" i="19" s="1"/>
  <c r="T355" i="19" s="1"/>
  <c r="T356" i="19" s="1"/>
  <c r="T357" i="19" s="1"/>
  <c r="T358" i="19" s="1"/>
  <c r="T359" i="19" s="1"/>
  <c r="T360" i="19" s="1"/>
  <c r="T361" i="19" s="1"/>
  <c r="T362" i="19" s="1"/>
  <c r="T363" i="19" s="1"/>
  <c r="T364" i="19" s="1"/>
  <c r="T365" i="19" s="1"/>
  <c r="T366" i="19" s="1"/>
  <c r="T367" i="19" s="1"/>
  <c r="T368" i="19" s="1"/>
  <c r="T369" i="19" s="1"/>
  <c r="T370" i="19" s="1"/>
  <c r="T371" i="19" s="1"/>
  <c r="T372" i="19" s="1"/>
  <c r="T373" i="19" s="1"/>
  <c r="T374" i="19" s="1"/>
  <c r="T375" i="19" s="1"/>
  <c r="T376" i="19" s="1"/>
  <c r="T377" i="19" s="1"/>
  <c r="T378" i="19" s="1"/>
  <c r="T379" i="19" s="1"/>
  <c r="T380" i="19" s="1"/>
  <c r="T381" i="19" s="1"/>
  <c r="T382" i="19" s="1"/>
  <c r="T383" i="19" s="1"/>
  <c r="T384" i="19" s="1"/>
  <c r="T385" i="19" s="1"/>
  <c r="T386" i="19" s="1"/>
  <c r="T387" i="19" s="1"/>
  <c r="T388" i="19" s="1"/>
  <c r="T389" i="19" s="1"/>
  <c r="T390" i="19" s="1"/>
  <c r="T391" i="19" s="1"/>
  <c r="T392" i="19" s="1"/>
  <c r="T393" i="19" s="1"/>
  <c r="T394" i="19" s="1"/>
  <c r="T395" i="19" s="1"/>
  <c r="T396" i="19" s="1"/>
  <c r="T397" i="19" s="1"/>
  <c r="T398" i="19" s="1"/>
  <c r="T399" i="19" s="1"/>
  <c r="T400" i="19" s="1"/>
  <c r="T401" i="19" s="1"/>
  <c r="T402" i="19" s="1"/>
  <c r="T403" i="19" s="1"/>
  <c r="T404" i="19" s="1"/>
  <c r="T405" i="19" s="1"/>
  <c r="T406" i="19" s="1"/>
  <c r="T407" i="19" s="1"/>
  <c r="T408" i="19" s="1"/>
  <c r="T409" i="19" s="1"/>
  <c r="T410" i="19" s="1"/>
  <c r="T411" i="19" s="1"/>
  <c r="T412" i="19" s="1"/>
  <c r="T413" i="19" s="1"/>
  <c r="T414" i="19" s="1"/>
  <c r="T415" i="19" s="1"/>
  <c r="T416" i="19" s="1"/>
  <c r="T417" i="19" s="1"/>
  <c r="T418" i="19" s="1"/>
  <c r="T419" i="19" s="1"/>
  <c r="T420" i="19" s="1"/>
  <c r="T421" i="19" s="1"/>
  <c r="T422" i="19" s="1"/>
  <c r="T423" i="19" s="1"/>
  <c r="T424" i="19" s="1"/>
  <c r="T425" i="19" s="1"/>
  <c r="T426" i="19" s="1"/>
  <c r="T427" i="19" s="1"/>
  <c r="T428" i="19" s="1"/>
  <c r="T429" i="19" s="1"/>
  <c r="T430" i="19" s="1"/>
  <c r="T431" i="19" s="1"/>
  <c r="T432" i="19" s="1"/>
  <c r="T433" i="19" s="1"/>
  <c r="T434" i="19" s="1"/>
  <c r="T435" i="19" s="1"/>
  <c r="T436" i="19" s="1"/>
  <c r="T437" i="19" s="1"/>
  <c r="T438" i="19" s="1"/>
  <c r="T439" i="19" s="1"/>
  <c r="T440" i="19" s="1"/>
  <c r="T441" i="19" s="1"/>
  <c r="T442" i="19" s="1"/>
  <c r="T443" i="19" s="1"/>
  <c r="T444" i="19" s="1"/>
  <c r="T445" i="19" s="1"/>
  <c r="T446" i="19" s="1"/>
  <c r="T447" i="19" s="1"/>
  <c r="T448" i="19" s="1"/>
  <c r="T449" i="19" s="1"/>
  <c r="T450" i="19" s="1"/>
  <c r="T451" i="19" s="1"/>
  <c r="T452" i="19" s="1"/>
  <c r="T453" i="19" s="1"/>
  <c r="T454" i="19" s="1"/>
  <c r="T455" i="19" s="1"/>
  <c r="T456" i="19" s="1"/>
  <c r="T457" i="19" s="1"/>
  <c r="T458" i="19" s="1"/>
  <c r="T459" i="19" s="1"/>
  <c r="T460" i="19" s="1"/>
  <c r="T461" i="19" s="1"/>
  <c r="T462" i="19" s="1"/>
  <c r="T463" i="19" s="1"/>
  <c r="T464" i="19" s="1"/>
  <c r="T465" i="19" s="1"/>
  <c r="T466" i="19" s="1"/>
  <c r="T467" i="19" s="1"/>
  <c r="T468" i="19" s="1"/>
  <c r="T469" i="19" s="1"/>
  <c r="T470" i="19" s="1"/>
  <c r="T471" i="19" s="1"/>
  <c r="T472" i="19" s="1"/>
  <c r="T473" i="19" s="1"/>
  <c r="T474" i="19" s="1"/>
  <c r="T475" i="19" s="1"/>
  <c r="T476" i="19" s="1"/>
  <c r="T477" i="19" s="1"/>
  <c r="T478" i="19" s="1"/>
  <c r="T479" i="19" s="1"/>
  <c r="T480" i="19" s="1"/>
  <c r="T481" i="19" s="1"/>
  <c r="T482" i="19" s="1"/>
  <c r="T483" i="19" s="1"/>
  <c r="T484" i="19" s="1"/>
  <c r="T485" i="19" s="1"/>
  <c r="T486" i="19" s="1"/>
  <c r="T487" i="19" s="1"/>
  <c r="T488" i="19" s="1"/>
  <c r="T489" i="19" s="1"/>
  <c r="T490" i="19" s="1"/>
  <c r="T491" i="19" s="1"/>
  <c r="T492" i="19" s="1"/>
  <c r="T493" i="19" s="1"/>
  <c r="T494" i="19" s="1"/>
  <c r="T495" i="19" s="1"/>
  <c r="T496" i="19" s="1"/>
  <c r="T497" i="19" s="1"/>
  <c r="T498" i="19" s="1"/>
  <c r="T499" i="19" s="1"/>
  <c r="T500" i="19" s="1"/>
  <c r="T501" i="19" s="1"/>
  <c r="T502" i="19" s="1"/>
  <c r="T503" i="19" s="1"/>
  <c r="T504" i="19" s="1"/>
  <c r="T505" i="19" s="1"/>
  <c r="T506" i="19" s="1"/>
  <c r="T507" i="19" s="1"/>
  <c r="T508" i="19" s="1"/>
  <c r="T509" i="19" s="1"/>
  <c r="T510" i="19" s="1"/>
  <c r="T511" i="19" s="1"/>
  <c r="T512" i="19" s="1"/>
  <c r="T513" i="19" s="1"/>
  <c r="V259" i="19"/>
  <c r="S259" i="19"/>
  <c r="S260" i="19" s="1"/>
  <c r="S261" i="19" s="1"/>
  <c r="S262" i="19" s="1"/>
  <c r="S263" i="19" s="1"/>
  <c r="S264" i="19" s="1"/>
  <c r="S265" i="19" s="1"/>
  <c r="S266" i="19" s="1"/>
  <c r="S267" i="19" s="1"/>
  <c r="S268" i="19" s="1"/>
  <c r="S269" i="19" s="1"/>
  <c r="S270" i="19" s="1"/>
  <c r="S271" i="19" s="1"/>
  <c r="S272" i="19" s="1"/>
  <c r="S273" i="19" s="1"/>
  <c r="S274" i="19" s="1"/>
  <c r="S275" i="19" s="1"/>
  <c r="S276" i="19" s="1"/>
  <c r="S277" i="19" s="1"/>
  <c r="S278" i="19" s="1"/>
  <c r="S279" i="19" s="1"/>
  <c r="S280" i="19" s="1"/>
  <c r="S281" i="19" s="1"/>
  <c r="S282" i="19" s="1"/>
  <c r="S283" i="19" s="1"/>
  <c r="S284" i="19" s="1"/>
  <c r="S285" i="19" s="1"/>
  <c r="S286" i="19" s="1"/>
  <c r="S287" i="19" s="1"/>
  <c r="S288" i="19" s="1"/>
  <c r="S289" i="19" s="1"/>
  <c r="S290" i="19" s="1"/>
  <c r="S291" i="19" s="1"/>
  <c r="S292" i="19" s="1"/>
  <c r="S293" i="19" s="1"/>
  <c r="S294" i="19" s="1"/>
  <c r="S295" i="19" s="1"/>
  <c r="S296" i="19" s="1"/>
  <c r="S297" i="19" s="1"/>
  <c r="S298" i="19" s="1"/>
  <c r="S299" i="19" s="1"/>
  <c r="S300" i="19" s="1"/>
  <c r="S301" i="19" s="1"/>
  <c r="S302" i="19" s="1"/>
  <c r="S303" i="19" s="1"/>
  <c r="S304" i="19" s="1"/>
  <c r="S305" i="19" s="1"/>
  <c r="S306" i="19" s="1"/>
  <c r="S307" i="19" s="1"/>
  <c r="S308" i="19" s="1"/>
  <c r="S309" i="19" s="1"/>
  <c r="S310" i="19" s="1"/>
  <c r="S311" i="19" s="1"/>
  <c r="S312" i="19" s="1"/>
  <c r="S313" i="19" s="1"/>
  <c r="S314" i="19" s="1"/>
  <c r="S315" i="19" s="1"/>
  <c r="S316" i="19" s="1"/>
  <c r="S317" i="19" s="1"/>
  <c r="S318" i="19" s="1"/>
  <c r="S319" i="19" s="1"/>
  <c r="S320" i="19" s="1"/>
  <c r="S321" i="19" s="1"/>
  <c r="S322" i="19" s="1"/>
  <c r="S323" i="19" s="1"/>
  <c r="S324" i="19" s="1"/>
  <c r="S325" i="19" s="1"/>
  <c r="S326" i="19" s="1"/>
  <c r="S327" i="19" s="1"/>
  <c r="S328" i="19" s="1"/>
  <c r="S329" i="19" s="1"/>
  <c r="S330" i="19" s="1"/>
  <c r="S331" i="19" s="1"/>
  <c r="S332" i="19" s="1"/>
  <c r="S333" i="19" s="1"/>
  <c r="S334" i="19" s="1"/>
  <c r="S335" i="19" s="1"/>
  <c r="S336" i="19" s="1"/>
  <c r="S337" i="19" s="1"/>
  <c r="S338" i="19" s="1"/>
  <c r="S339" i="19" s="1"/>
  <c r="S340" i="19" s="1"/>
  <c r="S341" i="19" s="1"/>
  <c r="S342" i="19" s="1"/>
  <c r="S343" i="19" s="1"/>
  <c r="S344" i="19" s="1"/>
  <c r="S345" i="19" s="1"/>
  <c r="S346" i="19" s="1"/>
  <c r="S347" i="19" s="1"/>
  <c r="S348" i="19" s="1"/>
  <c r="S349" i="19" s="1"/>
  <c r="S350" i="19" s="1"/>
  <c r="S351" i="19" s="1"/>
  <c r="S352" i="19" s="1"/>
  <c r="S353" i="19" s="1"/>
  <c r="S354" i="19" s="1"/>
  <c r="S355" i="19" s="1"/>
  <c r="S356" i="19" s="1"/>
  <c r="S357" i="19" s="1"/>
  <c r="S358" i="19" s="1"/>
  <c r="S359" i="19" s="1"/>
  <c r="S360" i="19" s="1"/>
  <c r="S361" i="19" s="1"/>
  <c r="S362" i="19" s="1"/>
  <c r="S363" i="19" s="1"/>
  <c r="S364" i="19" s="1"/>
  <c r="S365" i="19" s="1"/>
  <c r="S366" i="19" s="1"/>
  <c r="S367" i="19" s="1"/>
  <c r="S368" i="19" s="1"/>
  <c r="S369" i="19" s="1"/>
  <c r="S370" i="19" s="1"/>
  <c r="S371" i="19" s="1"/>
  <c r="S372" i="19" s="1"/>
  <c r="S373" i="19" s="1"/>
  <c r="S374" i="19" s="1"/>
  <c r="S375" i="19" s="1"/>
  <c r="S376" i="19" s="1"/>
  <c r="S377" i="19" s="1"/>
  <c r="S378" i="19" s="1"/>
  <c r="S379" i="19" s="1"/>
  <c r="S380" i="19" s="1"/>
  <c r="S381" i="19" s="1"/>
  <c r="S382" i="19" s="1"/>
  <c r="S383" i="19" s="1"/>
  <c r="S384" i="19" s="1"/>
  <c r="S385" i="19" s="1"/>
  <c r="S386" i="19" s="1"/>
  <c r="S387" i="19" s="1"/>
  <c r="S388" i="19" s="1"/>
  <c r="S389" i="19" s="1"/>
  <c r="S390" i="19" s="1"/>
  <c r="S391" i="19" s="1"/>
  <c r="S392" i="19" s="1"/>
  <c r="S393" i="19" s="1"/>
  <c r="S394" i="19" s="1"/>
  <c r="S395" i="19" s="1"/>
  <c r="S396" i="19" s="1"/>
  <c r="S397" i="19" s="1"/>
  <c r="S398" i="19" s="1"/>
  <c r="S399" i="19" s="1"/>
  <c r="S400" i="19" s="1"/>
  <c r="S401" i="19" s="1"/>
  <c r="S402" i="19" s="1"/>
  <c r="S403" i="19" s="1"/>
  <c r="S404" i="19" s="1"/>
  <c r="S405" i="19" s="1"/>
  <c r="S406" i="19" s="1"/>
  <c r="S407" i="19" s="1"/>
  <c r="S408" i="19" s="1"/>
  <c r="S409" i="19" s="1"/>
  <c r="S410" i="19" s="1"/>
  <c r="S411" i="19" s="1"/>
  <c r="S412" i="19" s="1"/>
  <c r="S413" i="19" s="1"/>
  <c r="S414" i="19" s="1"/>
  <c r="S415" i="19" s="1"/>
  <c r="S416" i="19" s="1"/>
  <c r="S417" i="19" s="1"/>
  <c r="S418" i="19" s="1"/>
  <c r="S419" i="19" s="1"/>
  <c r="S420" i="19" s="1"/>
  <c r="S421" i="19" s="1"/>
  <c r="S422" i="19" s="1"/>
  <c r="S423" i="19" s="1"/>
  <c r="S424" i="19" s="1"/>
  <c r="S425" i="19" s="1"/>
  <c r="S426" i="19" s="1"/>
  <c r="S427" i="19" s="1"/>
  <c r="S428" i="19" s="1"/>
  <c r="S429" i="19" s="1"/>
  <c r="S430" i="19" s="1"/>
  <c r="S431" i="19" s="1"/>
  <c r="S432" i="19" s="1"/>
  <c r="S433" i="19" s="1"/>
  <c r="S434" i="19" s="1"/>
  <c r="S435" i="19" s="1"/>
  <c r="S436" i="19" s="1"/>
  <c r="S437" i="19" s="1"/>
  <c r="S438" i="19" s="1"/>
  <c r="S439" i="19" s="1"/>
  <c r="S440" i="19" s="1"/>
  <c r="S441" i="19" s="1"/>
  <c r="S442" i="19" s="1"/>
  <c r="S443" i="19" s="1"/>
  <c r="S444" i="19" s="1"/>
  <c r="S445" i="19" s="1"/>
  <c r="S446" i="19" s="1"/>
  <c r="S447" i="19" s="1"/>
  <c r="S448" i="19" s="1"/>
  <c r="S449" i="19" s="1"/>
  <c r="S450" i="19" s="1"/>
  <c r="S451" i="19" s="1"/>
  <c r="S452" i="19" s="1"/>
  <c r="S453" i="19" s="1"/>
  <c r="S454" i="19" s="1"/>
  <c r="S455" i="19" s="1"/>
  <c r="S456" i="19" s="1"/>
  <c r="S457" i="19" s="1"/>
  <c r="S458" i="19" s="1"/>
  <c r="S459" i="19" s="1"/>
  <c r="S460" i="19" s="1"/>
  <c r="S461" i="19" s="1"/>
  <c r="S462" i="19" s="1"/>
  <c r="S463" i="19" s="1"/>
  <c r="S464" i="19" s="1"/>
  <c r="S465" i="19" s="1"/>
  <c r="S466" i="19" s="1"/>
  <c r="S467" i="19" s="1"/>
  <c r="S468" i="19" s="1"/>
  <c r="S469" i="19" s="1"/>
  <c r="S470" i="19" s="1"/>
  <c r="S471" i="19" s="1"/>
  <c r="S472" i="19" s="1"/>
  <c r="S473" i="19" s="1"/>
  <c r="S474" i="19" s="1"/>
  <c r="S475" i="19" s="1"/>
  <c r="S476" i="19" s="1"/>
  <c r="S477" i="19" s="1"/>
  <c r="S478" i="19" s="1"/>
  <c r="S479" i="19" s="1"/>
  <c r="S480" i="19" s="1"/>
  <c r="S481" i="19" s="1"/>
  <c r="S482" i="19" s="1"/>
  <c r="S483" i="19" s="1"/>
  <c r="S484" i="19" s="1"/>
  <c r="S485" i="19" s="1"/>
  <c r="S486" i="19" s="1"/>
  <c r="S487" i="19" s="1"/>
  <c r="S488" i="19" s="1"/>
  <c r="S489" i="19" s="1"/>
  <c r="S490" i="19" s="1"/>
  <c r="S491" i="19" s="1"/>
  <c r="S492" i="19" s="1"/>
  <c r="S493" i="19" s="1"/>
  <c r="S494" i="19" s="1"/>
  <c r="S495" i="19" s="1"/>
  <c r="S496" i="19" s="1"/>
  <c r="S497" i="19" s="1"/>
  <c r="S498" i="19" s="1"/>
  <c r="S499" i="19" s="1"/>
  <c r="S500" i="19" s="1"/>
  <c r="S501" i="19" s="1"/>
  <c r="S502" i="19" s="1"/>
  <c r="S503" i="19" s="1"/>
  <c r="S504" i="19" s="1"/>
  <c r="S505" i="19" s="1"/>
  <c r="S506" i="19" s="1"/>
  <c r="S507" i="19" s="1"/>
  <c r="S508" i="19" s="1"/>
  <c r="S509" i="19" s="1"/>
  <c r="S510" i="19" s="1"/>
  <c r="S511" i="19" s="1"/>
  <c r="S512" i="19" s="1"/>
  <c r="S513" i="19" s="1"/>
  <c r="V258" i="19"/>
  <c r="W258" i="19"/>
  <c r="U260" i="19" l="1"/>
  <c r="Q260" i="19"/>
  <c r="U261" i="19" l="1"/>
  <c r="Q261" i="19"/>
  <c r="V260" i="19"/>
  <c r="W260" i="19"/>
  <c r="U262" i="19" l="1"/>
  <c r="Q262" i="19"/>
  <c r="V261" i="19"/>
  <c r="W261" i="19"/>
  <c r="U263" i="19" l="1"/>
  <c r="Q263" i="19"/>
  <c r="V262" i="19"/>
  <c r="W262" i="19"/>
  <c r="Q264" i="19" l="1"/>
  <c r="U264" i="19"/>
  <c r="W263" i="19"/>
  <c r="V263" i="19"/>
  <c r="W264" i="19" l="1"/>
  <c r="V264" i="19"/>
  <c r="U265" i="19"/>
  <c r="Q265" i="19"/>
  <c r="V265" i="19" l="1"/>
  <c r="W265" i="19"/>
  <c r="U266" i="19"/>
  <c r="Q266" i="19"/>
  <c r="Q267" i="19" l="1"/>
  <c r="U267" i="19"/>
  <c r="V266" i="19"/>
  <c r="W266" i="19"/>
  <c r="W267" i="19" l="1"/>
  <c r="V267" i="19"/>
  <c r="U268" i="19"/>
  <c r="Q268" i="19"/>
  <c r="U269" i="19" l="1"/>
  <c r="Q269" i="19"/>
  <c r="W268" i="19"/>
  <c r="V268" i="19"/>
  <c r="Q270" i="19" l="1"/>
  <c r="U270" i="19"/>
  <c r="W269" i="19"/>
  <c r="V269" i="19"/>
  <c r="V270" i="19" l="1"/>
  <c r="W270" i="19"/>
  <c r="U271" i="19"/>
  <c r="Q271" i="19"/>
  <c r="U272" i="19" l="1"/>
  <c r="Q272" i="19"/>
  <c r="W271" i="19"/>
  <c r="V271" i="19"/>
  <c r="U273" i="19" l="1"/>
  <c r="Q273" i="19"/>
  <c r="V272" i="19"/>
  <c r="W272" i="19"/>
  <c r="U274" i="19" l="1"/>
  <c r="Q274" i="19"/>
  <c r="W273" i="19"/>
  <c r="V273" i="19"/>
  <c r="U275" i="19" l="1"/>
  <c r="Q275" i="19"/>
  <c r="V274" i="19"/>
  <c r="W274" i="19"/>
  <c r="U276" i="19" l="1"/>
  <c r="Q276" i="19"/>
  <c r="V275" i="19"/>
  <c r="W275" i="19"/>
  <c r="U277" i="19" l="1"/>
  <c r="Q277" i="19"/>
  <c r="V276" i="19"/>
  <c r="W276" i="19"/>
  <c r="Q278" i="19" l="1"/>
  <c r="U278" i="19"/>
  <c r="V277" i="19"/>
  <c r="W277" i="19"/>
  <c r="W278" i="19" l="1"/>
  <c r="V278" i="19"/>
  <c r="U279" i="19"/>
  <c r="Q279" i="19"/>
  <c r="U280" i="19" l="1"/>
  <c r="Q280" i="19"/>
  <c r="W279" i="19"/>
  <c r="V279" i="19"/>
  <c r="U281" i="19" l="1"/>
  <c r="Q281" i="19"/>
  <c r="V280" i="19"/>
  <c r="W280" i="19"/>
  <c r="Q282" i="19" l="1"/>
  <c r="U282" i="19"/>
  <c r="V281" i="19"/>
  <c r="W281" i="19"/>
  <c r="V282" i="19" l="1"/>
  <c r="W282" i="19"/>
  <c r="U283" i="19"/>
  <c r="Q283" i="19"/>
  <c r="U284" i="19" l="1"/>
  <c r="Q284" i="19"/>
  <c r="V283" i="19"/>
  <c r="W283" i="19"/>
  <c r="U285" i="19" l="1"/>
  <c r="Q285" i="19"/>
  <c r="V284" i="19"/>
  <c r="W284" i="19"/>
  <c r="U286" i="19" l="1"/>
  <c r="Q286" i="19"/>
  <c r="V285" i="19"/>
  <c r="W285" i="19"/>
  <c r="U287" i="19" l="1"/>
  <c r="Q287" i="19"/>
  <c r="W286" i="19"/>
  <c r="V286" i="19"/>
  <c r="U288" i="19" l="1"/>
  <c r="Q288" i="19"/>
  <c r="W287" i="19"/>
  <c r="V287" i="19"/>
  <c r="U289" i="19" l="1"/>
  <c r="Q289" i="19"/>
  <c r="V288" i="19"/>
  <c r="W288" i="19"/>
  <c r="U290" i="19" l="1"/>
  <c r="Q290" i="19"/>
  <c r="V289" i="19"/>
  <c r="W289" i="19"/>
  <c r="Q291" i="19" l="1"/>
  <c r="U291" i="19"/>
  <c r="V290" i="19"/>
  <c r="W290" i="19"/>
  <c r="W291" i="19" l="1"/>
  <c r="V291" i="19"/>
  <c r="U292" i="19"/>
  <c r="Q292" i="19"/>
  <c r="V292" i="19" l="1"/>
  <c r="W292" i="19"/>
  <c r="U293" i="19"/>
  <c r="Q293" i="19"/>
  <c r="U294" i="19" l="1"/>
  <c r="Q294" i="19"/>
  <c r="V293" i="19"/>
  <c r="W293" i="19"/>
  <c r="U295" i="19" l="1"/>
  <c r="Q295" i="19"/>
  <c r="W294" i="19"/>
  <c r="V294" i="19"/>
  <c r="U296" i="19" l="1"/>
  <c r="Q296" i="19"/>
  <c r="V295" i="19"/>
  <c r="W295" i="19"/>
  <c r="Q297" i="19" l="1"/>
  <c r="U297" i="19"/>
  <c r="V296" i="19"/>
  <c r="W296" i="19"/>
  <c r="V297" i="19" l="1"/>
  <c r="W297" i="19"/>
  <c r="U298" i="19"/>
  <c r="Q298" i="19"/>
  <c r="V298" i="19" l="1"/>
  <c r="W298" i="19"/>
  <c r="Q299" i="19"/>
  <c r="U299" i="19"/>
  <c r="W299" i="19" l="1"/>
  <c r="V299" i="19"/>
  <c r="U300" i="19"/>
  <c r="Q300" i="19"/>
  <c r="U301" i="19" l="1"/>
  <c r="Q301" i="19"/>
  <c r="V300" i="19"/>
  <c r="W300" i="19"/>
  <c r="U302" i="19" l="1"/>
  <c r="Q302" i="19"/>
  <c r="V301" i="19"/>
  <c r="W301" i="19"/>
  <c r="U303" i="19" l="1"/>
  <c r="Q303" i="19"/>
  <c r="W302" i="19"/>
  <c r="V302" i="19"/>
  <c r="U304" i="19" l="1"/>
  <c r="Q304" i="19"/>
  <c r="V303" i="19"/>
  <c r="W303" i="19"/>
  <c r="Q305" i="19" l="1"/>
  <c r="U305" i="19"/>
  <c r="W304" i="19"/>
  <c r="V304" i="19"/>
  <c r="V305" i="19" l="1"/>
  <c r="W305" i="19"/>
  <c r="U306" i="19"/>
  <c r="Q306" i="19"/>
  <c r="Q307" i="19" l="1"/>
  <c r="U307" i="19"/>
  <c r="V306" i="19"/>
  <c r="W306" i="19"/>
  <c r="W307" i="19" l="1"/>
  <c r="V307" i="19"/>
  <c r="U308" i="19"/>
  <c r="Q308" i="19"/>
  <c r="U309" i="19" l="1"/>
  <c r="Q309" i="19"/>
  <c r="V308" i="19"/>
  <c r="W308" i="19"/>
  <c r="U310" i="19" l="1"/>
  <c r="Q310" i="19"/>
  <c r="V309" i="19"/>
  <c r="W309" i="19"/>
  <c r="U311" i="19" l="1"/>
  <c r="Q311" i="19"/>
  <c r="W310" i="19"/>
  <c r="V310" i="19"/>
  <c r="U312" i="19" l="1"/>
  <c r="Q312" i="19"/>
  <c r="V311" i="19"/>
  <c r="W311" i="19"/>
  <c r="Q313" i="19" l="1"/>
  <c r="U313" i="19"/>
  <c r="V312" i="19"/>
  <c r="W312" i="19"/>
  <c r="V313" i="19" l="1"/>
  <c r="W313" i="19"/>
  <c r="U314" i="19"/>
  <c r="Q314" i="19"/>
  <c r="Q315" i="19" l="1"/>
  <c r="U315" i="19"/>
  <c r="W314" i="19"/>
  <c r="V314" i="19"/>
  <c r="W315" i="19" l="1"/>
  <c r="V315" i="19"/>
  <c r="U316" i="19"/>
  <c r="Q316" i="19"/>
  <c r="U317" i="19" l="1"/>
  <c r="Q317" i="19"/>
  <c r="V316" i="19"/>
  <c r="W316" i="19"/>
  <c r="U318" i="19" l="1"/>
  <c r="Q318" i="19"/>
  <c r="V317" i="19"/>
  <c r="W317" i="19"/>
  <c r="U319" i="19" l="1"/>
  <c r="Q319" i="19"/>
  <c r="W318" i="19"/>
  <c r="V318" i="19"/>
  <c r="U320" i="19" l="1"/>
  <c r="Q320" i="19"/>
  <c r="V319" i="19"/>
  <c r="W319" i="19"/>
  <c r="Q321" i="19" l="1"/>
  <c r="U321" i="19"/>
  <c r="V320" i="19"/>
  <c r="W320" i="19"/>
  <c r="V321" i="19" l="1"/>
  <c r="W321" i="19"/>
  <c r="U322" i="19"/>
  <c r="Q322" i="19"/>
  <c r="Q323" i="19" l="1"/>
  <c r="U323" i="19"/>
  <c r="W322" i="19"/>
  <c r="V322" i="19"/>
  <c r="W323" i="19" l="1"/>
  <c r="V323" i="19"/>
  <c r="U324" i="19"/>
  <c r="Q324" i="19"/>
  <c r="Q325" i="19" l="1"/>
  <c r="U325" i="19"/>
  <c r="V324" i="19"/>
  <c r="W324" i="19"/>
  <c r="V325" i="19" l="1"/>
  <c r="W325" i="19"/>
  <c r="U326" i="19"/>
  <c r="Q326" i="19"/>
  <c r="U327" i="19" l="1"/>
  <c r="Q327" i="19"/>
  <c r="W326" i="19"/>
  <c r="V326" i="19"/>
  <c r="U328" i="19" l="1"/>
  <c r="Q328" i="19"/>
  <c r="V327" i="19"/>
  <c r="W327" i="19"/>
  <c r="U329" i="19" l="1"/>
  <c r="Q329" i="19"/>
  <c r="V328" i="19"/>
  <c r="W328" i="19"/>
  <c r="U330" i="19" l="1"/>
  <c r="Q330" i="19"/>
  <c r="V329" i="19"/>
  <c r="W329" i="19"/>
  <c r="Q331" i="19" l="1"/>
  <c r="U331" i="19"/>
  <c r="W330" i="19"/>
  <c r="V330" i="19"/>
  <c r="W331" i="19" l="1"/>
  <c r="V331" i="19"/>
  <c r="U332" i="19"/>
  <c r="Q332" i="19"/>
  <c r="U333" i="19" l="1"/>
  <c r="Q333" i="19"/>
  <c r="V332" i="19"/>
  <c r="W332" i="19"/>
  <c r="U334" i="19" l="1"/>
  <c r="Q334" i="19"/>
  <c r="V333" i="19"/>
  <c r="W333" i="19"/>
  <c r="Q335" i="19" l="1"/>
  <c r="U335" i="19"/>
  <c r="V334" i="19"/>
  <c r="W334" i="19"/>
  <c r="W335" i="19" l="1"/>
  <c r="V335" i="19"/>
  <c r="U336" i="19"/>
  <c r="Q336" i="19"/>
  <c r="U337" i="19" l="1"/>
  <c r="Q337" i="19"/>
  <c r="V336" i="19"/>
  <c r="W336" i="19"/>
  <c r="U338" i="19" l="1"/>
  <c r="Q338" i="19"/>
  <c r="V337" i="19"/>
  <c r="W337" i="19"/>
  <c r="Q339" i="19" l="1"/>
  <c r="U339" i="19"/>
  <c r="W338" i="19"/>
  <c r="V338" i="19"/>
  <c r="W339" i="19" l="1"/>
  <c r="V339" i="19"/>
  <c r="U340" i="19"/>
  <c r="Q340" i="19"/>
  <c r="U341" i="19" l="1"/>
  <c r="Q341" i="19"/>
  <c r="V340" i="19"/>
  <c r="W340" i="19"/>
  <c r="U342" i="19" l="1"/>
  <c r="Q342" i="19"/>
  <c r="V341" i="19"/>
  <c r="W341" i="19"/>
  <c r="Q343" i="19" l="1"/>
  <c r="U343" i="19"/>
  <c r="V342" i="19"/>
  <c r="W342" i="19"/>
  <c r="V343" i="19" l="1"/>
  <c r="W343" i="19"/>
  <c r="U344" i="19"/>
  <c r="Q344" i="19"/>
  <c r="U345" i="19" l="1"/>
  <c r="Q345" i="19"/>
  <c r="W344" i="19"/>
  <c r="V344" i="19"/>
  <c r="U346" i="19" l="1"/>
  <c r="Q346" i="19"/>
  <c r="V345" i="19"/>
  <c r="W345" i="19"/>
  <c r="U347" i="19" l="1"/>
  <c r="Q347" i="19"/>
  <c r="W346" i="19"/>
  <c r="V346" i="19"/>
  <c r="U348" i="19" l="1"/>
  <c r="Q348" i="19"/>
  <c r="V347" i="19"/>
  <c r="W347" i="19"/>
  <c r="U349" i="19" l="1"/>
  <c r="Q349" i="19"/>
  <c r="W348" i="19"/>
  <c r="V348" i="19"/>
  <c r="U350" i="19" l="1"/>
  <c r="Q350" i="19"/>
  <c r="V349" i="19"/>
  <c r="W349" i="19"/>
  <c r="U351" i="19" l="1"/>
  <c r="Q351" i="19"/>
  <c r="V350" i="19"/>
  <c r="W350" i="19"/>
  <c r="U352" i="19" l="1"/>
  <c r="Q352" i="19"/>
  <c r="V351" i="19"/>
  <c r="W351" i="19"/>
  <c r="Q353" i="19" l="1"/>
  <c r="U353" i="19"/>
  <c r="W352" i="19"/>
  <c r="V352" i="19"/>
  <c r="V353" i="19" l="1"/>
  <c r="W353" i="19"/>
  <c r="U354" i="19"/>
  <c r="Q354" i="19"/>
  <c r="U355" i="19" l="1"/>
  <c r="Q355" i="19"/>
  <c r="W354" i="19"/>
  <c r="V354" i="19"/>
  <c r="U356" i="19" l="1"/>
  <c r="Q356" i="19"/>
  <c r="V355" i="19"/>
  <c r="W355" i="19"/>
  <c r="U357" i="19" l="1"/>
  <c r="Q357" i="19"/>
  <c r="V356" i="19"/>
  <c r="W356" i="19"/>
  <c r="U358" i="19" l="1"/>
  <c r="Q358" i="19"/>
  <c r="V357" i="19"/>
  <c r="W357" i="19"/>
  <c r="U359" i="19" l="1"/>
  <c r="Q359" i="19"/>
  <c r="W358" i="19"/>
  <c r="V358" i="19"/>
  <c r="U360" i="19" l="1"/>
  <c r="Q360" i="19"/>
  <c r="V359" i="19"/>
  <c r="W359" i="19"/>
  <c r="Q361" i="19" l="1"/>
  <c r="U361" i="19"/>
  <c r="V360" i="19"/>
  <c r="W360" i="19"/>
  <c r="W361" i="19" l="1"/>
  <c r="V361" i="19"/>
  <c r="U362" i="19"/>
  <c r="Q362" i="19"/>
  <c r="U363" i="19" l="1"/>
  <c r="Q363" i="19"/>
  <c r="V362" i="19"/>
  <c r="W362" i="19"/>
  <c r="U364" i="19" l="1"/>
  <c r="Q364" i="19"/>
  <c r="V363" i="19"/>
  <c r="W363" i="19"/>
  <c r="U365" i="19" l="1"/>
  <c r="Q365" i="19"/>
  <c r="V364" i="19"/>
  <c r="W364" i="19"/>
  <c r="U366" i="19" l="1"/>
  <c r="Q366" i="19"/>
  <c r="V365" i="19"/>
  <c r="W365" i="19"/>
  <c r="U367" i="19" l="1"/>
  <c r="Q367" i="19"/>
  <c r="W366" i="19"/>
  <c r="V366" i="19"/>
  <c r="U368" i="19" l="1"/>
  <c r="Q368" i="19"/>
  <c r="V367" i="19"/>
  <c r="W367" i="19"/>
  <c r="Q369" i="19" l="1"/>
  <c r="U369" i="19"/>
  <c r="V368" i="19"/>
  <c r="W368" i="19"/>
  <c r="W369" i="19" l="1"/>
  <c r="V369" i="19"/>
  <c r="U370" i="19"/>
  <c r="Q370" i="19"/>
  <c r="V370" i="19" l="1"/>
  <c r="W370" i="19"/>
  <c r="U371" i="19"/>
  <c r="Q371" i="19"/>
  <c r="U372" i="19" l="1"/>
  <c r="Q372" i="19"/>
  <c r="V371" i="19"/>
  <c r="W371" i="19"/>
  <c r="U373" i="19" l="1"/>
  <c r="Q373" i="19"/>
  <c r="V372" i="19"/>
  <c r="W372" i="19"/>
  <c r="U374" i="19" l="1"/>
  <c r="Q374" i="19"/>
  <c r="V373" i="19"/>
  <c r="W373" i="19"/>
  <c r="U375" i="19" l="1"/>
  <c r="Q375" i="19"/>
  <c r="W374" i="19"/>
  <c r="V374" i="19"/>
  <c r="U376" i="19" l="1"/>
  <c r="Q376" i="19"/>
  <c r="V375" i="19"/>
  <c r="W375" i="19"/>
  <c r="Q377" i="19" l="1"/>
  <c r="U377" i="19"/>
  <c r="V376" i="19"/>
  <c r="W376" i="19"/>
  <c r="W377" i="19" l="1"/>
  <c r="V377" i="19"/>
  <c r="U378" i="19"/>
  <c r="Q378" i="19"/>
  <c r="U379" i="19" l="1"/>
  <c r="Q379" i="19"/>
  <c r="V378" i="19"/>
  <c r="W378" i="19"/>
  <c r="U380" i="19" l="1"/>
  <c r="Q380" i="19"/>
  <c r="V379" i="19"/>
  <c r="W379" i="19"/>
  <c r="U381" i="19" l="1"/>
  <c r="Q381" i="19"/>
  <c r="V380" i="19"/>
  <c r="W380" i="19"/>
  <c r="U382" i="19" l="1"/>
  <c r="Q382" i="19"/>
  <c r="V381" i="19"/>
  <c r="W381" i="19"/>
  <c r="U383" i="19" l="1"/>
  <c r="Q383" i="19"/>
  <c r="W382" i="19"/>
  <c r="V382" i="19"/>
  <c r="U384" i="19" l="1"/>
  <c r="Q384" i="19"/>
  <c r="V383" i="19"/>
  <c r="W383" i="19"/>
  <c r="Q385" i="19" l="1"/>
  <c r="U385" i="19"/>
  <c r="V384" i="19"/>
  <c r="W384" i="19"/>
  <c r="W385" i="19" l="1"/>
  <c r="V385" i="19"/>
  <c r="U386" i="19"/>
  <c r="Q386" i="19"/>
  <c r="V386" i="19" l="1"/>
  <c r="W386" i="19"/>
  <c r="U387" i="19"/>
  <c r="Q387" i="19"/>
  <c r="U388" i="19" l="1"/>
  <c r="Q388" i="19"/>
  <c r="W387" i="19"/>
  <c r="V387" i="19"/>
  <c r="U389" i="19" l="1"/>
  <c r="Q389" i="19"/>
  <c r="V388" i="19"/>
  <c r="W388" i="19"/>
  <c r="U390" i="19" l="1"/>
  <c r="Q390" i="19"/>
  <c r="V389" i="19"/>
  <c r="W389" i="19"/>
  <c r="U391" i="19" l="1"/>
  <c r="Q391" i="19"/>
  <c r="W390" i="19"/>
  <c r="V390" i="19"/>
  <c r="U392" i="19" l="1"/>
  <c r="Q392" i="19"/>
  <c r="V391" i="19"/>
  <c r="W391" i="19"/>
  <c r="Q393" i="19" l="1"/>
  <c r="U393" i="19"/>
  <c r="V392" i="19"/>
  <c r="W392" i="19"/>
  <c r="W393" i="19" l="1"/>
  <c r="V393" i="19"/>
  <c r="U394" i="19"/>
  <c r="Q394" i="19"/>
  <c r="V394" i="19" l="1"/>
  <c r="W394" i="19"/>
  <c r="U395" i="19"/>
  <c r="Q395" i="19"/>
  <c r="V395" i="19" l="1"/>
  <c r="W395" i="19"/>
  <c r="U396" i="19"/>
  <c r="Q396" i="19"/>
  <c r="U397" i="19" l="1"/>
  <c r="Q397" i="19"/>
  <c r="V396" i="19"/>
  <c r="W396" i="19"/>
  <c r="U398" i="19" l="1"/>
  <c r="Q398" i="19"/>
  <c r="V397" i="19"/>
  <c r="W397" i="19"/>
  <c r="D16" i="22" l="1"/>
  <c r="D15" i="22"/>
  <c r="U399" i="19"/>
  <c r="Q399" i="19"/>
  <c r="W398" i="19"/>
  <c r="V398" i="19"/>
  <c r="U400" i="19" l="1"/>
  <c r="Q400" i="19"/>
  <c r="V399" i="19"/>
  <c r="W399" i="19"/>
  <c r="Q401" i="19" l="1"/>
  <c r="U401" i="19"/>
  <c r="V400" i="19"/>
  <c r="W400" i="19"/>
  <c r="W401" i="19" l="1"/>
  <c r="V401" i="19"/>
  <c r="U402" i="19"/>
  <c r="Q402" i="19"/>
  <c r="U403" i="19" l="1"/>
  <c r="Q403" i="19"/>
  <c r="V402" i="19"/>
  <c r="W402" i="19"/>
  <c r="U404" i="19" l="1"/>
  <c r="Q404" i="19"/>
  <c r="V403" i="19"/>
  <c r="W403" i="19"/>
  <c r="U405" i="19" l="1"/>
  <c r="Q405" i="19"/>
  <c r="V404" i="19"/>
  <c r="W404" i="19"/>
  <c r="U406" i="19" l="1"/>
  <c r="Q406" i="19"/>
  <c r="V405" i="19"/>
  <c r="W405" i="19"/>
  <c r="U407" i="19" l="1"/>
  <c r="Q407" i="19"/>
  <c r="W406" i="19"/>
  <c r="V406" i="19"/>
  <c r="U408" i="19" l="1"/>
  <c r="Q408" i="19"/>
  <c r="V407" i="19"/>
  <c r="W407" i="19"/>
  <c r="U409" i="19" l="1"/>
  <c r="Q409" i="19"/>
  <c r="V408" i="19"/>
  <c r="W408" i="19"/>
  <c r="U410" i="19" l="1"/>
  <c r="Q410" i="19"/>
  <c r="W409" i="19"/>
  <c r="V409" i="19"/>
  <c r="U411" i="19" l="1"/>
  <c r="Q411" i="19"/>
  <c r="W410" i="19"/>
  <c r="V410" i="19"/>
  <c r="U412" i="19" l="1"/>
  <c r="Q412" i="19"/>
  <c r="V411" i="19"/>
  <c r="W411" i="19"/>
  <c r="U413" i="19" l="1"/>
  <c r="Q413" i="19"/>
  <c r="V412" i="19"/>
  <c r="W412" i="19"/>
  <c r="U414" i="19" l="1"/>
  <c r="Q414" i="19"/>
  <c r="V413" i="19"/>
  <c r="W413" i="19"/>
  <c r="U415" i="19" l="1"/>
  <c r="Q415" i="19"/>
  <c r="W414" i="19"/>
  <c r="V414" i="19"/>
  <c r="U416" i="19" l="1"/>
  <c r="Q416" i="19"/>
  <c r="V415" i="19"/>
  <c r="W415" i="19"/>
  <c r="Q417" i="19" l="1"/>
  <c r="U417" i="19"/>
  <c r="V416" i="19"/>
  <c r="W416" i="19"/>
  <c r="W417" i="19" l="1"/>
  <c r="V417" i="19"/>
  <c r="U418" i="19"/>
  <c r="Q418" i="19"/>
  <c r="V418" i="19" l="1"/>
  <c r="W418" i="19"/>
  <c r="U419" i="19"/>
  <c r="Q419" i="19"/>
  <c r="U420" i="19" l="1"/>
  <c r="Q420" i="19"/>
  <c r="V419" i="19"/>
  <c r="W419" i="19"/>
  <c r="U421" i="19" l="1"/>
  <c r="Q421" i="19"/>
  <c r="V420" i="19"/>
  <c r="W420" i="19"/>
  <c r="U422" i="19" l="1"/>
  <c r="Q422" i="19"/>
  <c r="V421" i="19"/>
  <c r="W421" i="19"/>
  <c r="U423" i="19" l="1"/>
  <c r="Q423" i="19"/>
  <c r="V422" i="19"/>
  <c r="W422" i="19"/>
  <c r="U424" i="19" l="1"/>
  <c r="Q424" i="19"/>
  <c r="V423" i="19"/>
  <c r="W423" i="19"/>
  <c r="Q425" i="19" l="1"/>
  <c r="U425" i="19"/>
  <c r="V424" i="19"/>
  <c r="W424" i="19"/>
  <c r="U426" i="19" l="1"/>
  <c r="Q426" i="19"/>
  <c r="W425" i="19"/>
  <c r="V425" i="19"/>
  <c r="U427" i="19" l="1"/>
  <c r="Q427" i="19"/>
  <c r="V426" i="19"/>
  <c r="W426" i="19"/>
  <c r="U428" i="19" l="1"/>
  <c r="Q428" i="19"/>
  <c r="W427" i="19"/>
  <c r="V427" i="19"/>
  <c r="Q429" i="19" l="1"/>
  <c r="U429" i="19"/>
  <c r="V428" i="19"/>
  <c r="W428" i="19"/>
  <c r="W429" i="19" l="1"/>
  <c r="V429" i="19"/>
  <c r="U430" i="19"/>
  <c r="Q430" i="19"/>
  <c r="V430" i="19" l="1"/>
  <c r="W430" i="19"/>
  <c r="U431" i="19"/>
  <c r="Q431" i="19"/>
  <c r="V431" i="19" l="1"/>
  <c r="W431" i="19"/>
  <c r="U432" i="19"/>
  <c r="Q432" i="19"/>
  <c r="U433" i="19" l="1"/>
  <c r="Q433" i="19"/>
  <c r="V432" i="19"/>
  <c r="W432" i="19"/>
  <c r="U434" i="19" l="1"/>
  <c r="Q434" i="19"/>
  <c r="W433" i="19"/>
  <c r="V433" i="19"/>
  <c r="U435" i="19" l="1"/>
  <c r="Q435" i="19"/>
  <c r="V434" i="19"/>
  <c r="W434" i="19"/>
  <c r="U436" i="19" l="1"/>
  <c r="Q436" i="19"/>
  <c r="W435" i="19"/>
  <c r="V435" i="19"/>
  <c r="U437" i="19" l="1"/>
  <c r="Q437" i="19"/>
  <c r="V436" i="19"/>
  <c r="W436" i="19"/>
  <c r="U438" i="19" l="1"/>
  <c r="Q438" i="19"/>
  <c r="V437" i="19"/>
  <c r="W437" i="19"/>
  <c r="U439" i="19" l="1"/>
  <c r="Q439" i="19"/>
  <c r="W438" i="19"/>
  <c r="V438" i="19"/>
  <c r="U440" i="19" l="1"/>
  <c r="Q440" i="19"/>
  <c r="V439" i="19"/>
  <c r="W439" i="19"/>
  <c r="Q441" i="19" l="1"/>
  <c r="U441" i="19"/>
  <c r="V440" i="19"/>
  <c r="W440" i="19"/>
  <c r="V441" i="19" l="1"/>
  <c r="W441" i="19"/>
  <c r="U442" i="19"/>
  <c r="Q442" i="19"/>
  <c r="V442" i="19" l="1"/>
  <c r="W442" i="19"/>
  <c r="U443" i="19"/>
  <c r="Q443" i="19"/>
  <c r="U444" i="19" l="1"/>
  <c r="Q444" i="19"/>
  <c r="W443" i="19"/>
  <c r="V443" i="19"/>
  <c r="U445" i="19" l="1"/>
  <c r="Q445" i="19"/>
  <c r="V444" i="19"/>
  <c r="W444" i="19"/>
  <c r="U446" i="19" l="1"/>
  <c r="Q446" i="19"/>
  <c r="V445" i="19"/>
  <c r="W445" i="19"/>
  <c r="U447" i="19" l="1"/>
  <c r="Q447" i="19"/>
  <c r="W446" i="19"/>
  <c r="V446" i="19"/>
  <c r="U448" i="19" l="1"/>
  <c r="Q448" i="19"/>
  <c r="V447" i="19"/>
  <c r="W447" i="19"/>
  <c r="Q449" i="19" l="1"/>
  <c r="U449" i="19"/>
  <c r="V448" i="19"/>
  <c r="W448" i="19"/>
  <c r="V449" i="19" l="1"/>
  <c r="W449" i="19"/>
  <c r="U450" i="19"/>
  <c r="Q450" i="19"/>
  <c r="V450" i="19" l="1"/>
  <c r="W450" i="19"/>
  <c r="U451" i="19"/>
  <c r="Q451" i="19"/>
  <c r="U452" i="19" l="1"/>
  <c r="Q452" i="19"/>
  <c r="W451" i="19"/>
  <c r="V451" i="19"/>
  <c r="U453" i="19" l="1"/>
  <c r="Q453" i="19"/>
  <c r="V452" i="19"/>
  <c r="W452" i="19"/>
  <c r="U454" i="19" l="1"/>
  <c r="Q454" i="19"/>
  <c r="V453" i="19"/>
  <c r="W453" i="19"/>
  <c r="U455" i="19" l="1"/>
  <c r="Q455" i="19"/>
  <c r="W454" i="19"/>
  <c r="V454" i="19"/>
  <c r="U456" i="19" l="1"/>
  <c r="Q456" i="19"/>
  <c r="V455" i="19"/>
  <c r="W455" i="19"/>
  <c r="Q457" i="19" l="1"/>
  <c r="U457" i="19"/>
  <c r="V456" i="19"/>
  <c r="W456" i="19"/>
  <c r="V457" i="19" l="1"/>
  <c r="W457" i="19"/>
  <c r="U458" i="19"/>
  <c r="Q458" i="19"/>
  <c r="V458" i="19" l="1"/>
  <c r="W458" i="19"/>
  <c r="U459" i="19"/>
  <c r="Q459" i="19"/>
  <c r="U460" i="19" l="1"/>
  <c r="Q460" i="19"/>
  <c r="W459" i="19"/>
  <c r="V459" i="19"/>
  <c r="U461" i="19" l="1"/>
  <c r="Q461" i="19"/>
  <c r="V460" i="19"/>
  <c r="W460" i="19"/>
  <c r="U462" i="19" l="1"/>
  <c r="Q462" i="19"/>
  <c r="V461" i="19"/>
  <c r="W461" i="19"/>
  <c r="U463" i="19" l="1"/>
  <c r="Q463" i="19"/>
  <c r="W462" i="19"/>
  <c r="V462" i="19"/>
  <c r="U464" i="19" l="1"/>
  <c r="Q464" i="19"/>
  <c r="V463" i="19"/>
  <c r="W463" i="19"/>
  <c r="Q465" i="19" l="1"/>
  <c r="U465" i="19"/>
  <c r="V464" i="19"/>
  <c r="W464" i="19"/>
  <c r="V465" i="19" l="1"/>
  <c r="W465" i="19"/>
  <c r="U466" i="19"/>
  <c r="Q466" i="19"/>
  <c r="V466" i="19" l="1"/>
  <c r="W466" i="19"/>
  <c r="U467" i="19"/>
  <c r="Q467" i="19"/>
  <c r="U468" i="19" l="1"/>
  <c r="Q468" i="19"/>
  <c r="W467" i="19"/>
  <c r="V467" i="19"/>
  <c r="U469" i="19" l="1"/>
  <c r="Q469" i="19"/>
  <c r="V468" i="19"/>
  <c r="W468" i="19"/>
  <c r="U470" i="19" l="1"/>
  <c r="Q470" i="19"/>
  <c r="V469" i="19"/>
  <c r="W469" i="19"/>
  <c r="U471" i="19" l="1"/>
  <c r="Q471" i="19"/>
  <c r="W470" i="19"/>
  <c r="V470" i="19"/>
  <c r="U472" i="19" l="1"/>
  <c r="Q472" i="19"/>
  <c r="V471" i="19"/>
  <c r="W471" i="19"/>
  <c r="Q473" i="19" l="1"/>
  <c r="U473" i="19"/>
  <c r="V472" i="19"/>
  <c r="W472" i="19"/>
  <c r="V473" i="19" l="1"/>
  <c r="W473" i="19"/>
  <c r="U474" i="19"/>
  <c r="Q474" i="19"/>
  <c r="V474" i="19" l="1"/>
  <c r="W474" i="19"/>
  <c r="U475" i="19"/>
  <c r="Q475" i="19"/>
  <c r="U476" i="19" l="1"/>
  <c r="Q476" i="19"/>
  <c r="W475" i="19"/>
  <c r="V475" i="19"/>
  <c r="U477" i="19" l="1"/>
  <c r="Q477" i="19"/>
  <c r="V476" i="19"/>
  <c r="W476" i="19"/>
  <c r="U478" i="19" l="1"/>
  <c r="Q478" i="19"/>
  <c r="V477" i="19"/>
  <c r="W477" i="19"/>
  <c r="U479" i="19" l="1"/>
  <c r="Q479" i="19"/>
  <c r="W478" i="19"/>
  <c r="V478" i="19"/>
  <c r="U480" i="19" l="1"/>
  <c r="Q480" i="19"/>
  <c r="V479" i="19"/>
  <c r="W479" i="19"/>
  <c r="Q481" i="19" l="1"/>
  <c r="U481" i="19"/>
  <c r="V480" i="19"/>
  <c r="W480" i="19"/>
  <c r="V481" i="19" l="1"/>
  <c r="W481" i="19"/>
  <c r="U482" i="19"/>
  <c r="Q482" i="19"/>
  <c r="U483" i="19" l="1"/>
  <c r="Q483" i="19"/>
  <c r="V482" i="19"/>
  <c r="W482" i="19"/>
  <c r="U484" i="19" l="1"/>
  <c r="Q484" i="19"/>
  <c r="W483" i="19"/>
  <c r="V483" i="19"/>
  <c r="U485" i="19" l="1"/>
  <c r="Q485" i="19"/>
  <c r="V484" i="19"/>
  <c r="W484" i="19"/>
  <c r="U486" i="19" l="1"/>
  <c r="Q486" i="19"/>
  <c r="V485" i="19"/>
  <c r="W485" i="19"/>
  <c r="U487" i="19" l="1"/>
  <c r="Q487" i="19"/>
  <c r="W486" i="19"/>
  <c r="V486" i="19"/>
  <c r="U488" i="19" l="1"/>
  <c r="Q488" i="19"/>
  <c r="V487" i="19"/>
  <c r="W487" i="19"/>
  <c r="Q489" i="19" l="1"/>
  <c r="U489" i="19"/>
  <c r="V488" i="19"/>
  <c r="W488" i="19"/>
  <c r="V489" i="19" l="1"/>
  <c r="W489" i="19"/>
  <c r="U490" i="19"/>
  <c r="Q490" i="19"/>
  <c r="U491" i="19" l="1"/>
  <c r="Q491" i="19"/>
  <c r="V490" i="19"/>
  <c r="W490" i="19"/>
  <c r="U492" i="19" l="1"/>
  <c r="Q492" i="19"/>
  <c r="W491" i="19"/>
  <c r="V491" i="19"/>
  <c r="U493" i="19" l="1"/>
  <c r="Q493" i="19"/>
  <c r="V492" i="19"/>
  <c r="W492" i="19"/>
  <c r="U494" i="19" l="1"/>
  <c r="Q494" i="19"/>
  <c r="V493" i="19"/>
  <c r="W493" i="19"/>
  <c r="U495" i="19" l="1"/>
  <c r="Q495" i="19"/>
  <c r="W494" i="19"/>
  <c r="V494" i="19"/>
  <c r="U496" i="19" l="1"/>
  <c r="Q496" i="19"/>
  <c r="V495" i="19"/>
  <c r="W495" i="19"/>
  <c r="Q497" i="19" l="1"/>
  <c r="U497" i="19"/>
  <c r="V496" i="19"/>
  <c r="W496" i="19"/>
  <c r="V497" i="19" l="1"/>
  <c r="W497" i="19"/>
  <c r="U498" i="19"/>
  <c r="Q498" i="19"/>
  <c r="U499" i="19" l="1"/>
  <c r="Q499" i="19"/>
  <c r="V498" i="19"/>
  <c r="W498" i="19"/>
  <c r="U500" i="19" l="1"/>
  <c r="Q500" i="19"/>
  <c r="W499" i="19"/>
  <c r="V499" i="19"/>
  <c r="U501" i="19" l="1"/>
  <c r="Q501" i="19"/>
  <c r="V500" i="19"/>
  <c r="W500" i="19"/>
  <c r="U502" i="19" l="1"/>
  <c r="Q502" i="19"/>
  <c r="V501" i="19"/>
  <c r="W501" i="19"/>
  <c r="U503" i="19" l="1"/>
  <c r="Q503" i="19"/>
  <c r="W502" i="19"/>
  <c r="V502" i="19"/>
  <c r="U504" i="19" l="1"/>
  <c r="Q504" i="19"/>
  <c r="V503" i="19"/>
  <c r="W503" i="19"/>
  <c r="Q505" i="19" l="1"/>
  <c r="U505" i="19"/>
  <c r="V504" i="19"/>
  <c r="W504" i="19"/>
  <c r="V505" i="19" l="1"/>
  <c r="W505" i="19"/>
  <c r="U506" i="19"/>
  <c r="Q506" i="19"/>
  <c r="U507" i="19" l="1"/>
  <c r="Q507" i="19"/>
  <c r="W506" i="19"/>
  <c r="V506" i="19"/>
  <c r="U508" i="19" l="1"/>
  <c r="Q508" i="19"/>
  <c r="V507" i="19"/>
  <c r="W507" i="19"/>
  <c r="U509" i="19" l="1"/>
  <c r="Q509" i="19"/>
  <c r="V508" i="19"/>
  <c r="W508" i="19"/>
  <c r="U510" i="19" l="1"/>
  <c r="Q510" i="19"/>
  <c r="V509" i="19"/>
  <c r="W509" i="19"/>
  <c r="U511" i="19" l="1"/>
  <c r="Q511" i="19"/>
  <c r="W510" i="19"/>
  <c r="V510" i="19"/>
  <c r="U512" i="19" l="1"/>
  <c r="Q512" i="19"/>
  <c r="V511" i="19"/>
  <c r="W511" i="19"/>
  <c r="U513" i="19" l="1"/>
  <c r="Q513" i="19"/>
  <c r="U514" i="19" s="1"/>
  <c r="V512" i="19"/>
  <c r="W512" i="19"/>
  <c r="W514" i="19" l="1"/>
  <c r="Q514" i="19"/>
  <c r="R514" i="19"/>
  <c r="R515" i="19" s="1"/>
  <c r="R516" i="19" s="1"/>
  <c r="R517" i="19" s="1"/>
  <c r="R518" i="19" s="1"/>
  <c r="R519" i="19" s="1"/>
  <c r="R520" i="19" s="1"/>
  <c r="R521" i="19" s="1"/>
  <c r="R522" i="19" s="1"/>
  <c r="R523" i="19" s="1"/>
  <c r="R524" i="19" s="1"/>
  <c r="R525" i="19" s="1"/>
  <c r="R526" i="19" s="1"/>
  <c r="R527" i="19" s="1"/>
  <c r="R528" i="19" s="1"/>
  <c r="R529" i="19" s="1"/>
  <c r="R530" i="19" s="1"/>
  <c r="R531" i="19" s="1"/>
  <c r="R532" i="19" s="1"/>
  <c r="R533" i="19" s="1"/>
  <c r="R534" i="19" s="1"/>
  <c r="R535" i="19" s="1"/>
  <c r="R536" i="19" s="1"/>
  <c r="R537" i="19" s="1"/>
  <c r="R538" i="19" s="1"/>
  <c r="R539" i="19" s="1"/>
  <c r="R540" i="19" s="1"/>
  <c r="R541" i="19" s="1"/>
  <c r="R542" i="19" s="1"/>
  <c r="R543" i="19" s="1"/>
  <c r="R544" i="19" s="1"/>
  <c r="R545" i="19" s="1"/>
  <c r="R546" i="19" s="1"/>
  <c r="R547" i="19" s="1"/>
  <c r="R548" i="19" s="1"/>
  <c r="R549" i="19" s="1"/>
  <c r="R550" i="19" s="1"/>
  <c r="R551" i="19" s="1"/>
  <c r="R552" i="19" s="1"/>
  <c r="R553" i="19" s="1"/>
  <c r="R554" i="19" s="1"/>
  <c r="R555" i="19" s="1"/>
  <c r="R556" i="19" s="1"/>
  <c r="R557" i="19" s="1"/>
  <c r="R558" i="19" s="1"/>
  <c r="R559" i="19" s="1"/>
  <c r="R560" i="19" s="1"/>
  <c r="R561" i="19" s="1"/>
  <c r="R562" i="19" s="1"/>
  <c r="R563" i="19" s="1"/>
  <c r="R564" i="19" s="1"/>
  <c r="R565" i="19" s="1"/>
  <c r="R566" i="19" s="1"/>
  <c r="R567" i="19" s="1"/>
  <c r="R568" i="19" s="1"/>
  <c r="R569" i="19" s="1"/>
  <c r="R570" i="19" s="1"/>
  <c r="R571" i="19" s="1"/>
  <c r="R572" i="19" s="1"/>
  <c r="R573" i="19" s="1"/>
  <c r="R574" i="19" s="1"/>
  <c r="R575" i="19" s="1"/>
  <c r="R576" i="19" s="1"/>
  <c r="R577" i="19" s="1"/>
  <c r="R578" i="19" s="1"/>
  <c r="R579" i="19" s="1"/>
  <c r="R580" i="19" s="1"/>
  <c r="R581" i="19" s="1"/>
  <c r="R582" i="19" s="1"/>
  <c r="R583" i="19" s="1"/>
  <c r="R584" i="19" s="1"/>
  <c r="R585" i="19" s="1"/>
  <c r="R586" i="19" s="1"/>
  <c r="R587" i="19" s="1"/>
  <c r="R588" i="19" s="1"/>
  <c r="R589" i="19" s="1"/>
  <c r="R590" i="19" s="1"/>
  <c r="R591" i="19" s="1"/>
  <c r="R592" i="19" s="1"/>
  <c r="R593" i="19" s="1"/>
  <c r="R594" i="19" s="1"/>
  <c r="R595" i="19" s="1"/>
  <c r="R596" i="19" s="1"/>
  <c r="R597" i="19" s="1"/>
  <c r="R598" i="19" s="1"/>
  <c r="R599" i="19" s="1"/>
  <c r="R600" i="19" s="1"/>
  <c r="R601" i="19" s="1"/>
  <c r="R602" i="19" s="1"/>
  <c r="R603" i="19" s="1"/>
  <c r="R604" i="19" s="1"/>
  <c r="R605" i="19" s="1"/>
  <c r="R606" i="19" s="1"/>
  <c r="R607" i="19" s="1"/>
  <c r="R608" i="19" s="1"/>
  <c r="R609" i="19" s="1"/>
  <c r="R610" i="19" s="1"/>
  <c r="R611" i="19" s="1"/>
  <c r="R612" i="19" s="1"/>
  <c r="R613" i="19" s="1"/>
  <c r="R614" i="19" s="1"/>
  <c r="R615" i="19" s="1"/>
  <c r="R616" i="19" s="1"/>
  <c r="R617" i="19" s="1"/>
  <c r="R618" i="19" s="1"/>
  <c r="R619" i="19" s="1"/>
  <c r="R620" i="19" s="1"/>
  <c r="R621" i="19" s="1"/>
  <c r="R622" i="19" s="1"/>
  <c r="R623" i="19" s="1"/>
  <c r="R624" i="19" s="1"/>
  <c r="R625" i="19" s="1"/>
  <c r="R626" i="19" s="1"/>
  <c r="R627" i="19" s="1"/>
  <c r="R628" i="19" s="1"/>
  <c r="R629" i="19" s="1"/>
  <c r="R630" i="19" s="1"/>
  <c r="R631" i="19" s="1"/>
  <c r="R632" i="19" s="1"/>
  <c r="R633" i="19" s="1"/>
  <c r="R634" i="19" s="1"/>
  <c r="R635" i="19" s="1"/>
  <c r="R636" i="19" s="1"/>
  <c r="R637" i="19" s="1"/>
  <c r="R638" i="19" s="1"/>
  <c r="R639" i="19" s="1"/>
  <c r="R640" i="19" s="1"/>
  <c r="R641" i="19" s="1"/>
  <c r="R642" i="19" s="1"/>
  <c r="R643" i="19" s="1"/>
  <c r="R644" i="19" s="1"/>
  <c r="R645" i="19" s="1"/>
  <c r="R646" i="19" s="1"/>
  <c r="R647" i="19" s="1"/>
  <c r="R648" i="19" s="1"/>
  <c r="R649" i="19" s="1"/>
  <c r="R650" i="19" s="1"/>
  <c r="R651" i="19" s="1"/>
  <c r="R652" i="19" s="1"/>
  <c r="R653" i="19" s="1"/>
  <c r="R654" i="19" s="1"/>
  <c r="R655" i="19" s="1"/>
  <c r="R656" i="19" s="1"/>
  <c r="R657" i="19" s="1"/>
  <c r="R658" i="19" s="1"/>
  <c r="R659" i="19" s="1"/>
  <c r="R660" i="19" s="1"/>
  <c r="R661" i="19" s="1"/>
  <c r="R662" i="19" s="1"/>
  <c r="R663" i="19" s="1"/>
  <c r="R664" i="19" s="1"/>
  <c r="R665" i="19" s="1"/>
  <c r="R666" i="19" s="1"/>
  <c r="R667" i="19" s="1"/>
  <c r="R668" i="19" s="1"/>
  <c r="R669" i="19" s="1"/>
  <c r="R670" i="19" s="1"/>
  <c r="R671" i="19" s="1"/>
  <c r="R672" i="19" s="1"/>
  <c r="R673" i="19" s="1"/>
  <c r="R674" i="19" s="1"/>
  <c r="R675" i="19" s="1"/>
  <c r="R676" i="19" s="1"/>
  <c r="R677" i="19" s="1"/>
  <c r="R678" i="19" s="1"/>
  <c r="R679" i="19" s="1"/>
  <c r="R680" i="19" s="1"/>
  <c r="R681" i="19" s="1"/>
  <c r="R682" i="19" s="1"/>
  <c r="R683" i="19" s="1"/>
  <c r="R684" i="19" s="1"/>
  <c r="R685" i="19" s="1"/>
  <c r="R686" i="19" s="1"/>
  <c r="R687" i="19" s="1"/>
  <c r="R688" i="19" s="1"/>
  <c r="R689" i="19" s="1"/>
  <c r="R690" i="19" s="1"/>
  <c r="R691" i="19" s="1"/>
  <c r="R692" i="19" s="1"/>
  <c r="R693" i="19" s="1"/>
  <c r="R694" i="19" s="1"/>
  <c r="R695" i="19" s="1"/>
  <c r="R696" i="19" s="1"/>
  <c r="R697" i="19" s="1"/>
  <c r="R698" i="19" s="1"/>
  <c r="R699" i="19" s="1"/>
  <c r="R700" i="19" s="1"/>
  <c r="R701" i="19" s="1"/>
  <c r="R702" i="19" s="1"/>
  <c r="R703" i="19" s="1"/>
  <c r="R704" i="19" s="1"/>
  <c r="R705" i="19" s="1"/>
  <c r="R706" i="19" s="1"/>
  <c r="R707" i="19" s="1"/>
  <c r="R708" i="19" s="1"/>
  <c r="R709" i="19" s="1"/>
  <c r="R710" i="19" s="1"/>
  <c r="R711" i="19" s="1"/>
  <c r="R712" i="19" s="1"/>
  <c r="R713" i="19" s="1"/>
  <c r="R714" i="19" s="1"/>
  <c r="R715" i="19" s="1"/>
  <c r="R716" i="19" s="1"/>
  <c r="R717" i="19" s="1"/>
  <c r="R718" i="19" s="1"/>
  <c r="R719" i="19" s="1"/>
  <c r="R720" i="19" s="1"/>
  <c r="R721" i="19" s="1"/>
  <c r="R722" i="19" s="1"/>
  <c r="R723" i="19" s="1"/>
  <c r="R724" i="19" s="1"/>
  <c r="R725" i="19" s="1"/>
  <c r="R726" i="19" s="1"/>
  <c r="R727" i="19" s="1"/>
  <c r="R728" i="19" s="1"/>
  <c r="R729" i="19" s="1"/>
  <c r="R730" i="19" s="1"/>
  <c r="R731" i="19" s="1"/>
  <c r="R732" i="19" s="1"/>
  <c r="R733" i="19" s="1"/>
  <c r="R734" i="19" s="1"/>
  <c r="R735" i="19" s="1"/>
  <c r="R736" i="19" s="1"/>
  <c r="R737" i="19" s="1"/>
  <c r="R738" i="19" s="1"/>
  <c r="R739" i="19" s="1"/>
  <c r="R740" i="19" s="1"/>
  <c r="R741" i="19" s="1"/>
  <c r="R742" i="19" s="1"/>
  <c r="R743" i="19" s="1"/>
  <c r="R744" i="19" s="1"/>
  <c r="R745" i="19" s="1"/>
  <c r="R746" i="19" s="1"/>
  <c r="R747" i="19" s="1"/>
  <c r="R748" i="19" s="1"/>
  <c r="R749" i="19" s="1"/>
  <c r="R750" i="19" s="1"/>
  <c r="R751" i="19" s="1"/>
  <c r="R752" i="19" s="1"/>
  <c r="R753" i="19" s="1"/>
  <c r="R754" i="19" s="1"/>
  <c r="R755" i="19" s="1"/>
  <c r="R756" i="19" s="1"/>
  <c r="R757" i="19" s="1"/>
  <c r="R758" i="19" s="1"/>
  <c r="R759" i="19" s="1"/>
  <c r="R760" i="19" s="1"/>
  <c r="R761" i="19" s="1"/>
  <c r="R762" i="19" s="1"/>
  <c r="R763" i="19" s="1"/>
  <c r="R764" i="19" s="1"/>
  <c r="R765" i="19" s="1"/>
  <c r="R766" i="19" s="1"/>
  <c r="R767" i="19" s="1"/>
  <c r="R768" i="19" s="1"/>
  <c r="R769" i="19" s="1"/>
  <c r="R770" i="19" s="1"/>
  <c r="V514" i="19"/>
  <c r="T514" i="19"/>
  <c r="T515" i="19" s="1"/>
  <c r="T516" i="19" s="1"/>
  <c r="T517" i="19" s="1"/>
  <c r="T518" i="19" s="1"/>
  <c r="T519" i="19" s="1"/>
  <c r="T520" i="19" s="1"/>
  <c r="T521" i="19" s="1"/>
  <c r="T522" i="19" s="1"/>
  <c r="T523" i="19" s="1"/>
  <c r="T524" i="19" s="1"/>
  <c r="T525" i="19" s="1"/>
  <c r="T526" i="19" s="1"/>
  <c r="T527" i="19" s="1"/>
  <c r="T528" i="19" s="1"/>
  <c r="T529" i="19" s="1"/>
  <c r="T530" i="19" s="1"/>
  <c r="T531" i="19" s="1"/>
  <c r="T532" i="19" s="1"/>
  <c r="T533" i="19" s="1"/>
  <c r="T534" i="19" s="1"/>
  <c r="T535" i="19" s="1"/>
  <c r="T536" i="19" s="1"/>
  <c r="T537" i="19" s="1"/>
  <c r="T538" i="19" s="1"/>
  <c r="T539" i="19" s="1"/>
  <c r="T540" i="19" s="1"/>
  <c r="T541" i="19" s="1"/>
  <c r="T542" i="19" s="1"/>
  <c r="T543" i="19" s="1"/>
  <c r="T544" i="19" s="1"/>
  <c r="T545" i="19" s="1"/>
  <c r="T546" i="19" s="1"/>
  <c r="T547" i="19" s="1"/>
  <c r="T548" i="19" s="1"/>
  <c r="T549" i="19" s="1"/>
  <c r="T550" i="19" s="1"/>
  <c r="T551" i="19" s="1"/>
  <c r="T552" i="19" s="1"/>
  <c r="T553" i="19" s="1"/>
  <c r="T554" i="19" s="1"/>
  <c r="T555" i="19" s="1"/>
  <c r="T556" i="19" s="1"/>
  <c r="T557" i="19" s="1"/>
  <c r="T558" i="19" s="1"/>
  <c r="T559" i="19" s="1"/>
  <c r="T560" i="19" s="1"/>
  <c r="T561" i="19" s="1"/>
  <c r="T562" i="19" s="1"/>
  <c r="T563" i="19" s="1"/>
  <c r="T564" i="19" s="1"/>
  <c r="T565" i="19" s="1"/>
  <c r="T566" i="19" s="1"/>
  <c r="T567" i="19" s="1"/>
  <c r="T568" i="19" s="1"/>
  <c r="T569" i="19" s="1"/>
  <c r="T570" i="19" s="1"/>
  <c r="T571" i="19" s="1"/>
  <c r="T572" i="19" s="1"/>
  <c r="T573" i="19" s="1"/>
  <c r="T574" i="19" s="1"/>
  <c r="T575" i="19" s="1"/>
  <c r="T576" i="19" s="1"/>
  <c r="T577" i="19" s="1"/>
  <c r="T578" i="19" s="1"/>
  <c r="T579" i="19" s="1"/>
  <c r="T580" i="19" s="1"/>
  <c r="T581" i="19" s="1"/>
  <c r="T582" i="19" s="1"/>
  <c r="T583" i="19" s="1"/>
  <c r="T584" i="19" s="1"/>
  <c r="T585" i="19" s="1"/>
  <c r="T586" i="19" s="1"/>
  <c r="T587" i="19" s="1"/>
  <c r="T588" i="19" s="1"/>
  <c r="T589" i="19" s="1"/>
  <c r="T590" i="19" s="1"/>
  <c r="T591" i="19" s="1"/>
  <c r="T592" i="19" s="1"/>
  <c r="T593" i="19" s="1"/>
  <c r="T594" i="19" s="1"/>
  <c r="T595" i="19" s="1"/>
  <c r="T596" i="19" s="1"/>
  <c r="T597" i="19" s="1"/>
  <c r="T598" i="19" s="1"/>
  <c r="T599" i="19" s="1"/>
  <c r="T600" i="19" s="1"/>
  <c r="T601" i="19" s="1"/>
  <c r="T602" i="19" s="1"/>
  <c r="T603" i="19" s="1"/>
  <c r="T604" i="19" s="1"/>
  <c r="T605" i="19" s="1"/>
  <c r="T606" i="19" s="1"/>
  <c r="T607" i="19" s="1"/>
  <c r="T608" i="19" s="1"/>
  <c r="T609" i="19" s="1"/>
  <c r="T610" i="19" s="1"/>
  <c r="T611" i="19" s="1"/>
  <c r="T612" i="19" s="1"/>
  <c r="T613" i="19" s="1"/>
  <c r="T614" i="19" s="1"/>
  <c r="T615" i="19" s="1"/>
  <c r="T616" i="19" s="1"/>
  <c r="T617" i="19" s="1"/>
  <c r="T618" i="19" s="1"/>
  <c r="T619" i="19" s="1"/>
  <c r="T620" i="19" s="1"/>
  <c r="T621" i="19" s="1"/>
  <c r="T622" i="19" s="1"/>
  <c r="T623" i="19" s="1"/>
  <c r="T624" i="19" s="1"/>
  <c r="T625" i="19" s="1"/>
  <c r="T626" i="19" s="1"/>
  <c r="T627" i="19" s="1"/>
  <c r="T628" i="19" s="1"/>
  <c r="T629" i="19" s="1"/>
  <c r="T630" i="19" s="1"/>
  <c r="T631" i="19" s="1"/>
  <c r="T632" i="19" s="1"/>
  <c r="T633" i="19" s="1"/>
  <c r="T634" i="19" s="1"/>
  <c r="T635" i="19" s="1"/>
  <c r="T636" i="19" s="1"/>
  <c r="T637" i="19" s="1"/>
  <c r="T638" i="19" s="1"/>
  <c r="T639" i="19" s="1"/>
  <c r="T640" i="19" s="1"/>
  <c r="T641" i="19" s="1"/>
  <c r="T642" i="19" s="1"/>
  <c r="T643" i="19" s="1"/>
  <c r="T644" i="19" s="1"/>
  <c r="T645" i="19" s="1"/>
  <c r="T646" i="19" s="1"/>
  <c r="T647" i="19" s="1"/>
  <c r="T648" i="19" s="1"/>
  <c r="T649" i="19" s="1"/>
  <c r="T650" i="19" s="1"/>
  <c r="T651" i="19" s="1"/>
  <c r="T652" i="19" s="1"/>
  <c r="T653" i="19" s="1"/>
  <c r="T654" i="19" s="1"/>
  <c r="T655" i="19" s="1"/>
  <c r="T656" i="19" s="1"/>
  <c r="T657" i="19" s="1"/>
  <c r="T658" i="19" s="1"/>
  <c r="T659" i="19" s="1"/>
  <c r="T660" i="19" s="1"/>
  <c r="T661" i="19" s="1"/>
  <c r="T662" i="19" s="1"/>
  <c r="T663" i="19" s="1"/>
  <c r="T664" i="19" s="1"/>
  <c r="T665" i="19" s="1"/>
  <c r="T666" i="19" s="1"/>
  <c r="T667" i="19" s="1"/>
  <c r="T668" i="19" s="1"/>
  <c r="T669" i="19" s="1"/>
  <c r="T670" i="19" s="1"/>
  <c r="T671" i="19" s="1"/>
  <c r="T672" i="19" s="1"/>
  <c r="T673" i="19" s="1"/>
  <c r="T674" i="19" s="1"/>
  <c r="T675" i="19" s="1"/>
  <c r="T676" i="19" s="1"/>
  <c r="T677" i="19" s="1"/>
  <c r="T678" i="19" s="1"/>
  <c r="T679" i="19" s="1"/>
  <c r="T680" i="19" s="1"/>
  <c r="T681" i="19" s="1"/>
  <c r="T682" i="19" s="1"/>
  <c r="T683" i="19" s="1"/>
  <c r="T684" i="19" s="1"/>
  <c r="T685" i="19" s="1"/>
  <c r="T686" i="19" s="1"/>
  <c r="T687" i="19" s="1"/>
  <c r="T688" i="19" s="1"/>
  <c r="T689" i="19" s="1"/>
  <c r="T690" i="19" s="1"/>
  <c r="T691" i="19" s="1"/>
  <c r="T692" i="19" s="1"/>
  <c r="T693" i="19" s="1"/>
  <c r="T694" i="19" s="1"/>
  <c r="T695" i="19" s="1"/>
  <c r="T696" i="19" s="1"/>
  <c r="T697" i="19" s="1"/>
  <c r="T698" i="19" s="1"/>
  <c r="T699" i="19" s="1"/>
  <c r="T700" i="19" s="1"/>
  <c r="T701" i="19" s="1"/>
  <c r="T702" i="19" s="1"/>
  <c r="T703" i="19" s="1"/>
  <c r="T704" i="19" s="1"/>
  <c r="T705" i="19" s="1"/>
  <c r="T706" i="19" s="1"/>
  <c r="T707" i="19" s="1"/>
  <c r="T708" i="19" s="1"/>
  <c r="T709" i="19" s="1"/>
  <c r="T710" i="19" s="1"/>
  <c r="T711" i="19" s="1"/>
  <c r="T712" i="19" s="1"/>
  <c r="T713" i="19" s="1"/>
  <c r="T714" i="19" s="1"/>
  <c r="T715" i="19" s="1"/>
  <c r="T716" i="19" s="1"/>
  <c r="T717" i="19" s="1"/>
  <c r="T718" i="19" s="1"/>
  <c r="T719" i="19" s="1"/>
  <c r="T720" i="19" s="1"/>
  <c r="T721" i="19" s="1"/>
  <c r="T722" i="19" s="1"/>
  <c r="T723" i="19" s="1"/>
  <c r="T724" i="19" s="1"/>
  <c r="T725" i="19" s="1"/>
  <c r="T726" i="19" s="1"/>
  <c r="T727" i="19" s="1"/>
  <c r="T728" i="19" s="1"/>
  <c r="T729" i="19" s="1"/>
  <c r="T730" i="19" s="1"/>
  <c r="T731" i="19" s="1"/>
  <c r="T732" i="19" s="1"/>
  <c r="T733" i="19" s="1"/>
  <c r="T734" i="19" s="1"/>
  <c r="T735" i="19" s="1"/>
  <c r="T736" i="19" s="1"/>
  <c r="T737" i="19" s="1"/>
  <c r="T738" i="19" s="1"/>
  <c r="T739" i="19" s="1"/>
  <c r="T740" i="19" s="1"/>
  <c r="T741" i="19" s="1"/>
  <c r="T742" i="19" s="1"/>
  <c r="T743" i="19" s="1"/>
  <c r="T744" i="19" s="1"/>
  <c r="T745" i="19" s="1"/>
  <c r="T746" i="19" s="1"/>
  <c r="T747" i="19" s="1"/>
  <c r="T748" i="19" s="1"/>
  <c r="T749" i="19" s="1"/>
  <c r="T750" i="19" s="1"/>
  <c r="T751" i="19" s="1"/>
  <c r="T752" i="19" s="1"/>
  <c r="T753" i="19" s="1"/>
  <c r="T754" i="19" s="1"/>
  <c r="T755" i="19" s="1"/>
  <c r="T756" i="19" s="1"/>
  <c r="T757" i="19" s="1"/>
  <c r="T758" i="19" s="1"/>
  <c r="T759" i="19" s="1"/>
  <c r="T760" i="19" s="1"/>
  <c r="T761" i="19" s="1"/>
  <c r="T762" i="19" s="1"/>
  <c r="T763" i="19" s="1"/>
  <c r="T764" i="19" s="1"/>
  <c r="T765" i="19" s="1"/>
  <c r="T766" i="19" s="1"/>
  <c r="T767" i="19" s="1"/>
  <c r="T768" i="19" s="1"/>
  <c r="T769" i="19" s="1"/>
  <c r="T770" i="19" s="1"/>
  <c r="S514" i="19"/>
  <c r="S515" i="19" s="1"/>
  <c r="S516" i="19" s="1"/>
  <c r="S517" i="19" s="1"/>
  <c r="S518" i="19" s="1"/>
  <c r="S519" i="19" s="1"/>
  <c r="S520" i="19" s="1"/>
  <c r="S521" i="19" s="1"/>
  <c r="S522" i="19" s="1"/>
  <c r="S523" i="19" s="1"/>
  <c r="S524" i="19" s="1"/>
  <c r="S525" i="19" s="1"/>
  <c r="S526" i="19" s="1"/>
  <c r="S527" i="19" s="1"/>
  <c r="S528" i="19" s="1"/>
  <c r="S529" i="19" s="1"/>
  <c r="S530" i="19" s="1"/>
  <c r="S531" i="19" s="1"/>
  <c r="S532" i="19" s="1"/>
  <c r="S533" i="19" s="1"/>
  <c r="S534" i="19" s="1"/>
  <c r="S535" i="19" s="1"/>
  <c r="S536" i="19" s="1"/>
  <c r="S537" i="19" s="1"/>
  <c r="S538" i="19" s="1"/>
  <c r="S539" i="19" s="1"/>
  <c r="S540" i="19" s="1"/>
  <c r="S541" i="19" s="1"/>
  <c r="S542" i="19" s="1"/>
  <c r="S543" i="19" s="1"/>
  <c r="S544" i="19" s="1"/>
  <c r="S545" i="19" s="1"/>
  <c r="S546" i="19" s="1"/>
  <c r="S547" i="19" s="1"/>
  <c r="S548" i="19" s="1"/>
  <c r="S549" i="19" s="1"/>
  <c r="S550" i="19" s="1"/>
  <c r="S551" i="19" s="1"/>
  <c r="S552" i="19" s="1"/>
  <c r="S553" i="19" s="1"/>
  <c r="S554" i="19" s="1"/>
  <c r="S555" i="19" s="1"/>
  <c r="S556" i="19" s="1"/>
  <c r="S557" i="19" s="1"/>
  <c r="S558" i="19" s="1"/>
  <c r="S559" i="19" s="1"/>
  <c r="S560" i="19" s="1"/>
  <c r="S561" i="19" s="1"/>
  <c r="S562" i="19" s="1"/>
  <c r="S563" i="19" s="1"/>
  <c r="S564" i="19" s="1"/>
  <c r="S565" i="19" s="1"/>
  <c r="S566" i="19" s="1"/>
  <c r="S567" i="19" s="1"/>
  <c r="S568" i="19" s="1"/>
  <c r="S569" i="19" s="1"/>
  <c r="S570" i="19" s="1"/>
  <c r="S571" i="19" s="1"/>
  <c r="S572" i="19" s="1"/>
  <c r="S573" i="19" s="1"/>
  <c r="S574" i="19" s="1"/>
  <c r="S575" i="19" s="1"/>
  <c r="S576" i="19" s="1"/>
  <c r="S577" i="19" s="1"/>
  <c r="S578" i="19" s="1"/>
  <c r="S579" i="19" s="1"/>
  <c r="S580" i="19" s="1"/>
  <c r="S581" i="19" s="1"/>
  <c r="S582" i="19" s="1"/>
  <c r="S583" i="19" s="1"/>
  <c r="S584" i="19" s="1"/>
  <c r="S585" i="19" s="1"/>
  <c r="S586" i="19" s="1"/>
  <c r="S587" i="19" s="1"/>
  <c r="S588" i="19" s="1"/>
  <c r="S589" i="19" s="1"/>
  <c r="S590" i="19" s="1"/>
  <c r="S591" i="19" s="1"/>
  <c r="S592" i="19" s="1"/>
  <c r="S593" i="19" s="1"/>
  <c r="S594" i="19" s="1"/>
  <c r="S595" i="19" s="1"/>
  <c r="S596" i="19" s="1"/>
  <c r="S597" i="19" s="1"/>
  <c r="S598" i="19" s="1"/>
  <c r="S599" i="19" s="1"/>
  <c r="S600" i="19" s="1"/>
  <c r="S601" i="19" s="1"/>
  <c r="S602" i="19" s="1"/>
  <c r="S603" i="19" s="1"/>
  <c r="S604" i="19" s="1"/>
  <c r="S605" i="19" s="1"/>
  <c r="S606" i="19" s="1"/>
  <c r="S607" i="19" s="1"/>
  <c r="S608" i="19" s="1"/>
  <c r="S609" i="19" s="1"/>
  <c r="S610" i="19" s="1"/>
  <c r="S611" i="19" s="1"/>
  <c r="S612" i="19" s="1"/>
  <c r="S613" i="19" s="1"/>
  <c r="S614" i="19" s="1"/>
  <c r="S615" i="19" s="1"/>
  <c r="S616" i="19" s="1"/>
  <c r="S617" i="19" s="1"/>
  <c r="S618" i="19" s="1"/>
  <c r="S619" i="19" s="1"/>
  <c r="S620" i="19" s="1"/>
  <c r="S621" i="19" s="1"/>
  <c r="S622" i="19" s="1"/>
  <c r="S623" i="19" s="1"/>
  <c r="S624" i="19" s="1"/>
  <c r="S625" i="19" s="1"/>
  <c r="S626" i="19" s="1"/>
  <c r="S627" i="19" s="1"/>
  <c r="S628" i="19" s="1"/>
  <c r="S629" i="19" s="1"/>
  <c r="S630" i="19" s="1"/>
  <c r="S631" i="19" s="1"/>
  <c r="S632" i="19" s="1"/>
  <c r="S633" i="19" s="1"/>
  <c r="S634" i="19" s="1"/>
  <c r="S635" i="19" s="1"/>
  <c r="S636" i="19" s="1"/>
  <c r="S637" i="19" s="1"/>
  <c r="S638" i="19" s="1"/>
  <c r="S639" i="19" s="1"/>
  <c r="S640" i="19" s="1"/>
  <c r="S641" i="19" s="1"/>
  <c r="S642" i="19" s="1"/>
  <c r="S643" i="19" s="1"/>
  <c r="S644" i="19" s="1"/>
  <c r="S645" i="19" s="1"/>
  <c r="S646" i="19" s="1"/>
  <c r="S647" i="19" s="1"/>
  <c r="S648" i="19" s="1"/>
  <c r="S649" i="19" s="1"/>
  <c r="S650" i="19" s="1"/>
  <c r="S651" i="19" s="1"/>
  <c r="S652" i="19" s="1"/>
  <c r="S653" i="19" s="1"/>
  <c r="S654" i="19" s="1"/>
  <c r="S655" i="19" s="1"/>
  <c r="S656" i="19" s="1"/>
  <c r="S657" i="19" s="1"/>
  <c r="S658" i="19" s="1"/>
  <c r="S659" i="19" s="1"/>
  <c r="S660" i="19" s="1"/>
  <c r="S661" i="19" s="1"/>
  <c r="S662" i="19" s="1"/>
  <c r="S663" i="19" s="1"/>
  <c r="S664" i="19" s="1"/>
  <c r="S665" i="19" s="1"/>
  <c r="S666" i="19" s="1"/>
  <c r="S667" i="19" s="1"/>
  <c r="S668" i="19" s="1"/>
  <c r="S669" i="19" s="1"/>
  <c r="S670" i="19" s="1"/>
  <c r="S671" i="19" s="1"/>
  <c r="S672" i="19" s="1"/>
  <c r="S673" i="19" s="1"/>
  <c r="S674" i="19" s="1"/>
  <c r="S675" i="19" s="1"/>
  <c r="S676" i="19" s="1"/>
  <c r="S677" i="19" s="1"/>
  <c r="S678" i="19" s="1"/>
  <c r="S679" i="19" s="1"/>
  <c r="S680" i="19" s="1"/>
  <c r="S681" i="19" s="1"/>
  <c r="S682" i="19" s="1"/>
  <c r="S683" i="19" s="1"/>
  <c r="S684" i="19" s="1"/>
  <c r="S685" i="19" s="1"/>
  <c r="S686" i="19" s="1"/>
  <c r="S687" i="19" s="1"/>
  <c r="S688" i="19" s="1"/>
  <c r="S689" i="19" s="1"/>
  <c r="S690" i="19" s="1"/>
  <c r="S691" i="19" s="1"/>
  <c r="S692" i="19" s="1"/>
  <c r="S693" i="19" s="1"/>
  <c r="S694" i="19" s="1"/>
  <c r="S695" i="19" s="1"/>
  <c r="S696" i="19" s="1"/>
  <c r="S697" i="19" s="1"/>
  <c r="S698" i="19" s="1"/>
  <c r="S699" i="19" s="1"/>
  <c r="S700" i="19" s="1"/>
  <c r="S701" i="19" s="1"/>
  <c r="S702" i="19" s="1"/>
  <c r="S703" i="19" s="1"/>
  <c r="S704" i="19" s="1"/>
  <c r="S705" i="19" s="1"/>
  <c r="S706" i="19" s="1"/>
  <c r="S707" i="19" s="1"/>
  <c r="S708" i="19" s="1"/>
  <c r="S709" i="19" s="1"/>
  <c r="S710" i="19" s="1"/>
  <c r="S711" i="19" s="1"/>
  <c r="S712" i="19" s="1"/>
  <c r="S713" i="19" s="1"/>
  <c r="S714" i="19" s="1"/>
  <c r="S715" i="19" s="1"/>
  <c r="S716" i="19" s="1"/>
  <c r="S717" i="19" s="1"/>
  <c r="S718" i="19" s="1"/>
  <c r="S719" i="19" s="1"/>
  <c r="S720" i="19" s="1"/>
  <c r="S721" i="19" s="1"/>
  <c r="S722" i="19" s="1"/>
  <c r="S723" i="19" s="1"/>
  <c r="S724" i="19" s="1"/>
  <c r="S725" i="19" s="1"/>
  <c r="S726" i="19" s="1"/>
  <c r="S727" i="19" s="1"/>
  <c r="S728" i="19" s="1"/>
  <c r="S729" i="19" s="1"/>
  <c r="S730" i="19" s="1"/>
  <c r="S731" i="19" s="1"/>
  <c r="S732" i="19" s="1"/>
  <c r="S733" i="19" s="1"/>
  <c r="S734" i="19" s="1"/>
  <c r="S735" i="19" s="1"/>
  <c r="S736" i="19" s="1"/>
  <c r="S737" i="19" s="1"/>
  <c r="S738" i="19" s="1"/>
  <c r="S739" i="19" s="1"/>
  <c r="S740" i="19" s="1"/>
  <c r="S741" i="19" s="1"/>
  <c r="S742" i="19" s="1"/>
  <c r="S743" i="19" s="1"/>
  <c r="S744" i="19" s="1"/>
  <c r="S745" i="19" s="1"/>
  <c r="S746" i="19" s="1"/>
  <c r="S747" i="19" s="1"/>
  <c r="S748" i="19" s="1"/>
  <c r="S749" i="19" s="1"/>
  <c r="S750" i="19" s="1"/>
  <c r="S751" i="19" s="1"/>
  <c r="S752" i="19" s="1"/>
  <c r="S753" i="19" s="1"/>
  <c r="S754" i="19" s="1"/>
  <c r="S755" i="19" s="1"/>
  <c r="S756" i="19" s="1"/>
  <c r="S757" i="19" s="1"/>
  <c r="S758" i="19" s="1"/>
  <c r="S759" i="19" s="1"/>
  <c r="S760" i="19" s="1"/>
  <c r="S761" i="19" s="1"/>
  <c r="S762" i="19" s="1"/>
  <c r="S763" i="19" s="1"/>
  <c r="S764" i="19" s="1"/>
  <c r="S765" i="19" s="1"/>
  <c r="S766" i="19" s="1"/>
  <c r="S767" i="19" s="1"/>
  <c r="S768" i="19" s="1"/>
  <c r="S769" i="19" s="1"/>
  <c r="S770" i="19" s="1"/>
  <c r="V513" i="19"/>
  <c r="W513" i="19"/>
  <c r="U515" i="19" l="1"/>
  <c r="Q515" i="19"/>
  <c r="U516" i="19" l="1"/>
  <c r="Q516" i="19"/>
  <c r="V515" i="19"/>
  <c r="W515" i="19"/>
  <c r="Q517" i="19" l="1"/>
  <c r="U517" i="19"/>
  <c r="V516" i="19"/>
  <c r="W516" i="19"/>
  <c r="W517" i="19" l="1"/>
  <c r="V517" i="19"/>
  <c r="U518" i="19"/>
  <c r="Q518" i="19"/>
  <c r="U519" i="19" l="1"/>
  <c r="Q519" i="19"/>
  <c r="W518" i="19"/>
  <c r="V518" i="19"/>
  <c r="U520" i="19" l="1"/>
  <c r="Q520" i="19"/>
  <c r="V519" i="19"/>
  <c r="W519" i="19"/>
  <c r="Q521" i="19" l="1"/>
  <c r="U521" i="19"/>
  <c r="V520" i="19"/>
  <c r="W520" i="19"/>
  <c r="V521" i="19" l="1"/>
  <c r="W521" i="19"/>
  <c r="U522" i="19"/>
  <c r="Q522" i="19"/>
  <c r="U523" i="19" l="1"/>
  <c r="Q523" i="19"/>
  <c r="V522" i="19"/>
  <c r="W522" i="19"/>
  <c r="U524" i="19" l="1"/>
  <c r="Q524" i="19"/>
  <c r="V523" i="19"/>
  <c r="W523" i="19"/>
  <c r="U525" i="19" l="1"/>
  <c r="Q525" i="19"/>
  <c r="V524" i="19"/>
  <c r="W524" i="19"/>
  <c r="U526" i="19" l="1"/>
  <c r="Q526" i="19"/>
  <c r="W525" i="19"/>
  <c r="V525" i="19"/>
  <c r="U527" i="19" l="1"/>
  <c r="Q527" i="19"/>
  <c r="W526" i="19"/>
  <c r="V526" i="19"/>
  <c r="U528" i="19" l="1"/>
  <c r="Q528" i="19"/>
  <c r="V527" i="19"/>
  <c r="W527" i="19"/>
  <c r="U529" i="19" l="1"/>
  <c r="Q529" i="19"/>
  <c r="W528" i="19"/>
  <c r="V528" i="19"/>
  <c r="U530" i="19" l="1"/>
  <c r="Q530" i="19"/>
  <c r="V529" i="19"/>
  <c r="W529" i="19"/>
  <c r="U531" i="19" l="1"/>
  <c r="Q531" i="19"/>
  <c r="V530" i="19"/>
  <c r="W530" i="19"/>
  <c r="U532" i="19" l="1"/>
  <c r="Q532" i="19"/>
  <c r="V531" i="19"/>
  <c r="W531" i="19"/>
  <c r="Q533" i="19" l="1"/>
  <c r="U533" i="19"/>
  <c r="V532" i="19"/>
  <c r="W532" i="19"/>
  <c r="V533" i="19" l="1"/>
  <c r="W533" i="19"/>
  <c r="U534" i="19"/>
  <c r="Q534" i="19"/>
  <c r="U535" i="19" l="1"/>
  <c r="Q535" i="19"/>
  <c r="V534" i="19"/>
  <c r="W534" i="19"/>
  <c r="U536" i="19" l="1"/>
  <c r="Q536" i="19"/>
  <c r="V535" i="19"/>
  <c r="W535" i="19"/>
  <c r="U537" i="19" l="1"/>
  <c r="Q537" i="19"/>
  <c r="V536" i="19"/>
  <c r="W536" i="19"/>
  <c r="U538" i="19" l="1"/>
  <c r="Q538" i="19"/>
  <c r="V537" i="19"/>
  <c r="W537" i="19"/>
  <c r="Q539" i="19" l="1"/>
  <c r="U539" i="19"/>
  <c r="V538" i="19"/>
  <c r="W538" i="19"/>
  <c r="V539" i="19" l="1"/>
  <c r="W539" i="19"/>
  <c r="U540" i="19"/>
  <c r="Q540" i="19"/>
  <c r="U541" i="19" l="1"/>
  <c r="Q541" i="19"/>
  <c r="W540" i="19"/>
  <c r="V540" i="19"/>
  <c r="U542" i="19" l="1"/>
  <c r="Q542" i="19"/>
  <c r="V541" i="19"/>
  <c r="W541" i="19"/>
  <c r="U543" i="19" l="1"/>
  <c r="Q543" i="19"/>
  <c r="V542" i="19"/>
  <c r="W542" i="19"/>
  <c r="U544" i="19" l="1"/>
  <c r="Q544" i="19"/>
  <c r="V543" i="19"/>
  <c r="W543" i="19"/>
  <c r="Q545" i="19" l="1"/>
  <c r="U545" i="19"/>
  <c r="V544" i="19"/>
  <c r="W544" i="19"/>
  <c r="W545" i="19" l="1"/>
  <c r="V545" i="19"/>
  <c r="U546" i="19"/>
  <c r="Q546" i="19"/>
  <c r="U547" i="19" l="1"/>
  <c r="Q547" i="19"/>
  <c r="V546" i="19"/>
  <c r="W546" i="19"/>
  <c r="U548" i="19" l="1"/>
  <c r="Q548" i="19"/>
  <c r="V547" i="19"/>
  <c r="W547" i="19"/>
  <c r="U549" i="19" l="1"/>
  <c r="Q549" i="19"/>
  <c r="V548" i="19"/>
  <c r="W548" i="19"/>
  <c r="U550" i="19" l="1"/>
  <c r="Q550" i="19"/>
  <c r="V549" i="19"/>
  <c r="W549" i="19"/>
  <c r="U551" i="19" l="1"/>
  <c r="Q551" i="19"/>
  <c r="V550" i="19"/>
  <c r="W550" i="19"/>
  <c r="U552" i="19" l="1"/>
  <c r="Q552" i="19"/>
  <c r="V551" i="19"/>
  <c r="W551" i="19"/>
  <c r="Q553" i="19" l="1"/>
  <c r="U553" i="19"/>
  <c r="V552" i="19"/>
  <c r="W552" i="19"/>
  <c r="W553" i="19" l="1"/>
  <c r="V553" i="19"/>
  <c r="U554" i="19"/>
  <c r="Q554" i="19"/>
  <c r="U555" i="19" l="1"/>
  <c r="Q555" i="19"/>
  <c r="V554" i="19"/>
  <c r="W554" i="19"/>
  <c r="U556" i="19" l="1"/>
  <c r="Q556" i="19"/>
  <c r="V555" i="19"/>
  <c r="W555" i="19"/>
  <c r="U557" i="19" l="1"/>
  <c r="Q557" i="19"/>
  <c r="V556" i="19"/>
  <c r="W556" i="19"/>
  <c r="U558" i="19" l="1"/>
  <c r="Q558" i="19"/>
  <c r="V557" i="19"/>
  <c r="W557" i="19"/>
  <c r="U559" i="19" l="1"/>
  <c r="Q559" i="19"/>
  <c r="V558" i="19"/>
  <c r="W558" i="19"/>
  <c r="U560" i="19" l="1"/>
  <c r="Q560" i="19"/>
  <c r="V559" i="19"/>
  <c r="W559" i="19"/>
  <c r="Q561" i="19" l="1"/>
  <c r="U561" i="19"/>
  <c r="V560" i="19"/>
  <c r="W560" i="19"/>
  <c r="W561" i="19" l="1"/>
  <c r="V561" i="19"/>
  <c r="U562" i="19"/>
  <c r="Q562" i="19"/>
  <c r="U563" i="19" l="1"/>
  <c r="Q563" i="19"/>
  <c r="V562" i="19"/>
  <c r="W562" i="19"/>
  <c r="U564" i="19" l="1"/>
  <c r="Q564" i="19"/>
  <c r="V563" i="19"/>
  <c r="W563" i="19"/>
  <c r="U565" i="19" l="1"/>
  <c r="Q565" i="19"/>
  <c r="V564" i="19"/>
  <c r="W564" i="19"/>
  <c r="U566" i="19" l="1"/>
  <c r="Q566" i="19"/>
  <c r="V565" i="19"/>
  <c r="W565" i="19"/>
  <c r="U567" i="19" l="1"/>
  <c r="Q567" i="19"/>
  <c r="V566" i="19"/>
  <c r="W566" i="19"/>
  <c r="U568" i="19" l="1"/>
  <c r="Q568" i="19"/>
  <c r="V567" i="19"/>
  <c r="W567" i="19"/>
  <c r="Q569" i="19" l="1"/>
  <c r="U569" i="19"/>
  <c r="V568" i="19"/>
  <c r="W568" i="19"/>
  <c r="W569" i="19" l="1"/>
  <c r="V569" i="19"/>
  <c r="U570" i="19"/>
  <c r="Q570" i="19"/>
  <c r="U571" i="19" l="1"/>
  <c r="Q571" i="19"/>
  <c r="V570" i="19"/>
  <c r="W570" i="19"/>
  <c r="U572" i="19" l="1"/>
  <c r="Q572" i="19"/>
  <c r="V571" i="19"/>
  <c r="W571" i="19"/>
  <c r="U573" i="19" l="1"/>
  <c r="Q573" i="19"/>
  <c r="V572" i="19"/>
  <c r="W572" i="19"/>
  <c r="U574" i="19" l="1"/>
  <c r="Q574" i="19"/>
  <c r="V573" i="19"/>
  <c r="W573" i="19"/>
  <c r="U575" i="19" l="1"/>
  <c r="Q575" i="19"/>
  <c r="V574" i="19"/>
  <c r="W574" i="19"/>
  <c r="U576" i="19" l="1"/>
  <c r="Q576" i="19"/>
  <c r="V575" i="19"/>
  <c r="W575" i="19"/>
  <c r="Q577" i="19" l="1"/>
  <c r="U577" i="19"/>
  <c r="V576" i="19"/>
  <c r="W576" i="19"/>
  <c r="W577" i="19" l="1"/>
  <c r="V577" i="19"/>
  <c r="U578" i="19"/>
  <c r="Q578" i="19"/>
  <c r="U579" i="19" l="1"/>
  <c r="Q579" i="19"/>
  <c r="V578" i="19"/>
  <c r="W578" i="19"/>
  <c r="U580" i="19" l="1"/>
  <c r="Q580" i="19"/>
  <c r="W579" i="19"/>
  <c r="V579" i="19"/>
  <c r="U581" i="19" l="1"/>
  <c r="Q581" i="19"/>
  <c r="V580" i="19"/>
  <c r="W580" i="19"/>
  <c r="U582" i="19" l="1"/>
  <c r="Q582" i="19"/>
  <c r="V581" i="19"/>
  <c r="W581" i="19"/>
  <c r="U583" i="19" l="1"/>
  <c r="Q583" i="19"/>
  <c r="V582" i="19"/>
  <c r="W582" i="19"/>
  <c r="U584" i="19" l="1"/>
  <c r="Q584" i="19"/>
  <c r="V583" i="19"/>
  <c r="W583" i="19"/>
  <c r="Q585" i="19" l="1"/>
  <c r="U585" i="19"/>
  <c r="V584" i="19"/>
  <c r="W584" i="19"/>
  <c r="W585" i="19" l="1"/>
  <c r="V585" i="19"/>
  <c r="U586" i="19"/>
  <c r="Q586" i="19"/>
  <c r="U587" i="19" l="1"/>
  <c r="Q587" i="19"/>
  <c r="V586" i="19"/>
  <c r="W586" i="19"/>
  <c r="U588" i="19" l="1"/>
  <c r="Q588" i="19"/>
  <c r="W587" i="19"/>
  <c r="V587" i="19"/>
  <c r="U589" i="19" l="1"/>
  <c r="Q589" i="19"/>
  <c r="V588" i="19"/>
  <c r="W588" i="19"/>
  <c r="U590" i="19" l="1"/>
  <c r="Q590" i="19"/>
  <c r="V589" i="19"/>
  <c r="W589" i="19"/>
  <c r="U591" i="19" l="1"/>
  <c r="Q591" i="19"/>
  <c r="V590" i="19"/>
  <c r="W590" i="19"/>
  <c r="U592" i="19" l="1"/>
  <c r="Q592" i="19"/>
  <c r="V591" i="19"/>
  <c r="W591" i="19"/>
  <c r="Q593" i="19" l="1"/>
  <c r="U593" i="19"/>
  <c r="V592" i="19"/>
  <c r="W592" i="19"/>
  <c r="W593" i="19" l="1"/>
  <c r="V593" i="19"/>
  <c r="U594" i="19"/>
  <c r="Q594" i="19"/>
  <c r="U595" i="19" l="1"/>
  <c r="Q595" i="19"/>
  <c r="V594" i="19"/>
  <c r="W594" i="19"/>
  <c r="U596" i="19" l="1"/>
  <c r="Q596" i="19"/>
  <c r="W595" i="19"/>
  <c r="V595" i="19"/>
  <c r="U597" i="19" l="1"/>
  <c r="Q597" i="19"/>
  <c r="V596" i="19"/>
  <c r="W596" i="19"/>
  <c r="U598" i="19" l="1"/>
  <c r="Q598" i="19"/>
  <c r="V597" i="19"/>
  <c r="W597" i="19"/>
  <c r="U599" i="19" l="1"/>
  <c r="Q599" i="19"/>
  <c r="V598" i="19"/>
  <c r="W598" i="19"/>
  <c r="U600" i="19" l="1"/>
  <c r="Q600" i="19"/>
  <c r="V599" i="19"/>
  <c r="W599" i="19"/>
  <c r="Q601" i="19" l="1"/>
  <c r="U601" i="19"/>
  <c r="V600" i="19"/>
  <c r="W600" i="19"/>
  <c r="W601" i="19" l="1"/>
  <c r="V601" i="19"/>
  <c r="U602" i="19"/>
  <c r="Q602" i="19"/>
  <c r="W602" i="19" l="1"/>
  <c r="V602" i="19"/>
  <c r="U603" i="19"/>
  <c r="Q603" i="19"/>
  <c r="U604" i="19" l="1"/>
  <c r="Q604" i="19"/>
  <c r="W603" i="19"/>
  <c r="V603" i="19"/>
  <c r="U605" i="19" l="1"/>
  <c r="Q605" i="19"/>
  <c r="V604" i="19"/>
  <c r="W604" i="19"/>
  <c r="U606" i="19" l="1"/>
  <c r="Q606" i="19"/>
  <c r="V605" i="19"/>
  <c r="W605" i="19"/>
  <c r="U607" i="19" l="1"/>
  <c r="Q607" i="19"/>
  <c r="V606" i="19"/>
  <c r="W606" i="19"/>
  <c r="U608" i="19" l="1"/>
  <c r="Q608" i="19"/>
  <c r="V607" i="19"/>
  <c r="W607" i="19"/>
  <c r="U609" i="19" l="1"/>
  <c r="Q609" i="19"/>
  <c r="V608" i="19"/>
  <c r="W608" i="19"/>
  <c r="U610" i="19" l="1"/>
  <c r="Q610" i="19"/>
  <c r="V609" i="19"/>
  <c r="W609" i="19"/>
  <c r="U611" i="19" l="1"/>
  <c r="Q611" i="19"/>
  <c r="W610" i="19"/>
  <c r="V610" i="19"/>
  <c r="U612" i="19" l="1"/>
  <c r="Q612" i="19"/>
  <c r="V611" i="19"/>
  <c r="W611" i="19"/>
  <c r="U613" i="19" l="1"/>
  <c r="Q613" i="19"/>
  <c r="W612" i="19"/>
  <c r="V612" i="19"/>
  <c r="U614" i="19" l="1"/>
  <c r="Q614" i="19"/>
  <c r="V613" i="19"/>
  <c r="W613" i="19"/>
  <c r="U615" i="19" l="1"/>
  <c r="Q615" i="19"/>
  <c r="V614" i="19"/>
  <c r="W614" i="19"/>
  <c r="U616" i="19" l="1"/>
  <c r="Q616" i="19"/>
  <c r="V615" i="19"/>
  <c r="W615" i="19"/>
  <c r="Q617" i="19" l="1"/>
  <c r="U617" i="19"/>
  <c r="V616" i="19"/>
  <c r="W616" i="19"/>
  <c r="W617" i="19" l="1"/>
  <c r="V617" i="19"/>
  <c r="U618" i="19"/>
  <c r="Q618" i="19"/>
  <c r="U619" i="19" l="1"/>
  <c r="Q619" i="19"/>
  <c r="W618" i="19"/>
  <c r="V618" i="19"/>
  <c r="U620" i="19" l="1"/>
  <c r="Q620" i="19"/>
  <c r="W619" i="19"/>
  <c r="V619" i="19"/>
  <c r="U621" i="19" l="1"/>
  <c r="Q621" i="19"/>
  <c r="W620" i="19"/>
  <c r="V620" i="19"/>
  <c r="U622" i="19" l="1"/>
  <c r="Q622" i="19"/>
  <c r="V621" i="19"/>
  <c r="W621" i="19"/>
  <c r="U623" i="19" l="1"/>
  <c r="Q623" i="19"/>
  <c r="W622" i="19"/>
  <c r="V622" i="19"/>
  <c r="U624" i="19" l="1"/>
  <c r="Q624" i="19"/>
  <c r="V623" i="19"/>
  <c r="W623" i="19"/>
  <c r="Q625" i="19" l="1"/>
  <c r="U625" i="19"/>
  <c r="V624" i="19"/>
  <c r="W624" i="19"/>
  <c r="V625" i="19" l="1"/>
  <c r="W625" i="19"/>
  <c r="U626" i="19"/>
  <c r="Q626" i="19"/>
  <c r="U627" i="19" l="1"/>
  <c r="Q627" i="19"/>
  <c r="W626" i="19"/>
  <c r="V626" i="19"/>
  <c r="U628" i="19" l="1"/>
  <c r="Q628" i="19"/>
  <c r="V627" i="19"/>
  <c r="W627" i="19"/>
  <c r="Q629" i="19" l="1"/>
  <c r="U629" i="19"/>
  <c r="W628" i="19"/>
  <c r="V628" i="19"/>
  <c r="V629" i="19" l="1"/>
  <c r="W629" i="19"/>
  <c r="Q630" i="19"/>
  <c r="U630" i="19"/>
  <c r="U631" i="19" l="1"/>
  <c r="Q631" i="19"/>
  <c r="W630" i="19"/>
  <c r="V630" i="19"/>
  <c r="U632" i="19" l="1"/>
  <c r="Q632" i="19"/>
  <c r="W631" i="19"/>
  <c r="V631" i="19"/>
  <c r="U633" i="19" l="1"/>
  <c r="Q633" i="19"/>
  <c r="V632" i="19"/>
  <c r="W632" i="19"/>
  <c r="U634" i="19" l="1"/>
  <c r="Q634" i="19"/>
  <c r="V633" i="19"/>
  <c r="W633" i="19"/>
  <c r="U635" i="19" l="1"/>
  <c r="Q635" i="19"/>
  <c r="W634" i="19"/>
  <c r="V634" i="19"/>
  <c r="U636" i="19" l="1"/>
  <c r="Q636" i="19"/>
  <c r="V635" i="19"/>
  <c r="W635" i="19"/>
  <c r="Q637" i="19" l="1"/>
  <c r="U637" i="19"/>
  <c r="V636" i="19"/>
  <c r="W636" i="19"/>
  <c r="W637" i="19" l="1"/>
  <c r="V637" i="19"/>
  <c r="U638" i="19"/>
  <c r="Q638" i="19"/>
  <c r="U639" i="19" l="1"/>
  <c r="Q639" i="19"/>
  <c r="V638" i="19"/>
  <c r="W638" i="19"/>
  <c r="U640" i="19" l="1"/>
  <c r="Q640" i="19"/>
  <c r="V639" i="19"/>
  <c r="W639" i="19"/>
  <c r="Q641" i="19" l="1"/>
  <c r="U641" i="19"/>
  <c r="V640" i="19"/>
  <c r="W640" i="19"/>
  <c r="W641" i="19" l="1"/>
  <c r="V641" i="19"/>
  <c r="U642" i="19"/>
  <c r="Q642" i="19"/>
  <c r="Q643" i="19" l="1"/>
  <c r="U643" i="19"/>
  <c r="V642" i="19"/>
  <c r="W642" i="19"/>
  <c r="V643" i="19" l="1"/>
  <c r="W643" i="19"/>
  <c r="Q644" i="19"/>
  <c r="U644" i="19"/>
  <c r="U645" i="19" l="1"/>
  <c r="Q645" i="19"/>
  <c r="V644" i="19"/>
  <c r="W644" i="19"/>
  <c r="U646" i="19" l="1"/>
  <c r="Q646" i="19"/>
  <c r="V645" i="19"/>
  <c r="W645" i="19"/>
  <c r="U647" i="19" l="1"/>
  <c r="Q647" i="19"/>
  <c r="W646" i="19"/>
  <c r="V646" i="19"/>
  <c r="U648" i="19" l="1"/>
  <c r="Q648" i="19"/>
  <c r="V647" i="19"/>
  <c r="W647" i="19"/>
  <c r="Q649" i="19" l="1"/>
  <c r="U649" i="19"/>
  <c r="V648" i="19"/>
  <c r="W648" i="19"/>
  <c r="W649" i="19" l="1"/>
  <c r="V649" i="19"/>
  <c r="U650" i="19"/>
  <c r="Q650" i="19"/>
  <c r="Q651" i="19" l="1"/>
  <c r="U651" i="19"/>
  <c r="V650" i="19"/>
  <c r="W650" i="19"/>
  <c r="V651" i="19" l="1"/>
  <c r="W651" i="19"/>
  <c r="Q652" i="19"/>
  <c r="U652" i="19"/>
  <c r="V652" i="19" l="1"/>
  <c r="W652" i="19"/>
  <c r="U653" i="19"/>
  <c r="Q653" i="19"/>
  <c r="U654" i="19" l="1"/>
  <c r="Q654" i="19"/>
  <c r="V653" i="19"/>
  <c r="W653" i="19"/>
  <c r="U655" i="19" l="1"/>
  <c r="Q655" i="19"/>
  <c r="W654" i="19"/>
  <c r="V654" i="19"/>
  <c r="U656" i="19" l="1"/>
  <c r="Q656" i="19"/>
  <c r="V655" i="19"/>
  <c r="W655" i="19"/>
  <c r="Q657" i="19" l="1"/>
  <c r="U657" i="19"/>
  <c r="V656" i="19"/>
  <c r="W656" i="19"/>
  <c r="W657" i="19" l="1"/>
  <c r="V657" i="19"/>
  <c r="U658" i="19"/>
  <c r="Q658" i="19"/>
  <c r="Q659" i="19" l="1"/>
  <c r="U659" i="19"/>
  <c r="V658" i="19"/>
  <c r="W658" i="19"/>
  <c r="V659" i="19" l="1"/>
  <c r="W659" i="19"/>
  <c r="Q660" i="19"/>
  <c r="U660" i="19"/>
  <c r="V660" i="19" l="1"/>
  <c r="W660" i="19"/>
  <c r="U661" i="19"/>
  <c r="Q661" i="19"/>
  <c r="V661" i="19" l="1"/>
  <c r="W661" i="19"/>
  <c r="U662" i="19"/>
  <c r="Q662" i="19"/>
  <c r="U663" i="19" l="1"/>
  <c r="Q663" i="19"/>
  <c r="W662" i="19"/>
  <c r="V662" i="19"/>
  <c r="U664" i="19" l="1"/>
  <c r="Q664" i="19"/>
  <c r="V663" i="19"/>
  <c r="W663" i="19"/>
  <c r="Q665" i="19" l="1"/>
  <c r="U665" i="19"/>
  <c r="V664" i="19"/>
  <c r="W664" i="19"/>
  <c r="W665" i="19" l="1"/>
  <c r="V665" i="19"/>
  <c r="U666" i="19"/>
  <c r="Q666" i="19"/>
  <c r="Q667" i="19" l="1"/>
  <c r="U667" i="19"/>
  <c r="V666" i="19"/>
  <c r="W666" i="19"/>
  <c r="V667" i="19" l="1"/>
  <c r="W667" i="19"/>
  <c r="Q668" i="19"/>
  <c r="U668" i="19"/>
  <c r="V668" i="19" l="1"/>
  <c r="W668" i="19"/>
  <c r="U669" i="19"/>
  <c r="Q669" i="19"/>
  <c r="U670" i="19" l="1"/>
  <c r="Q670" i="19"/>
  <c r="V669" i="19"/>
  <c r="W669" i="19"/>
  <c r="U671" i="19" l="1"/>
  <c r="Q671" i="19"/>
  <c r="W670" i="19"/>
  <c r="V670" i="19"/>
  <c r="U672" i="19" l="1"/>
  <c r="Q672" i="19"/>
  <c r="V671" i="19"/>
  <c r="W671" i="19"/>
  <c r="Q673" i="19" l="1"/>
  <c r="U673" i="19"/>
  <c r="V672" i="19"/>
  <c r="W672" i="19"/>
  <c r="W673" i="19" l="1"/>
  <c r="V673" i="19"/>
  <c r="U674" i="19"/>
  <c r="Q674" i="19"/>
  <c r="Q675" i="19" l="1"/>
  <c r="U675" i="19"/>
  <c r="V674" i="19"/>
  <c r="W674" i="19"/>
  <c r="V675" i="19" l="1"/>
  <c r="W675" i="19"/>
  <c r="Q676" i="19"/>
  <c r="U676" i="19"/>
  <c r="U677" i="19" l="1"/>
  <c r="Q677" i="19"/>
  <c r="V676" i="19"/>
  <c r="W676" i="19"/>
  <c r="U678" i="19" l="1"/>
  <c r="Q678" i="19"/>
  <c r="V677" i="19"/>
  <c r="W677" i="19"/>
  <c r="U679" i="19" l="1"/>
  <c r="Q679" i="19"/>
  <c r="W678" i="19"/>
  <c r="V678" i="19"/>
  <c r="U680" i="19" l="1"/>
  <c r="Q680" i="19"/>
  <c r="V679" i="19"/>
  <c r="W679" i="19"/>
  <c r="Q681" i="19" l="1"/>
  <c r="U681" i="19"/>
  <c r="V680" i="19"/>
  <c r="W680" i="19"/>
  <c r="W681" i="19" l="1"/>
  <c r="V681" i="19"/>
  <c r="U682" i="19"/>
  <c r="Q682" i="19"/>
  <c r="Q683" i="19" l="1"/>
  <c r="U683" i="19"/>
  <c r="V682" i="19"/>
  <c r="W682" i="19"/>
  <c r="V683" i="19" l="1"/>
  <c r="W683" i="19"/>
  <c r="Q684" i="19"/>
  <c r="U684" i="19"/>
  <c r="U685" i="19" l="1"/>
  <c r="Q685" i="19"/>
  <c r="V684" i="19"/>
  <c r="W684" i="19"/>
  <c r="U686" i="19" l="1"/>
  <c r="Q686" i="19"/>
  <c r="V685" i="19"/>
  <c r="W685" i="19"/>
  <c r="U687" i="19" l="1"/>
  <c r="Q687" i="19"/>
  <c r="W686" i="19"/>
  <c r="V686" i="19"/>
  <c r="U688" i="19" l="1"/>
  <c r="Q688" i="19"/>
  <c r="V687" i="19"/>
  <c r="W687" i="19"/>
  <c r="Q689" i="19" l="1"/>
  <c r="U689" i="19"/>
  <c r="V688" i="19"/>
  <c r="W688" i="19"/>
  <c r="W689" i="19" l="1"/>
  <c r="V689" i="19"/>
  <c r="U690" i="19"/>
  <c r="Q690" i="19"/>
  <c r="V690" i="19" l="1"/>
  <c r="W690" i="19"/>
  <c r="Q691" i="19"/>
  <c r="U691" i="19"/>
  <c r="Q692" i="19" l="1"/>
  <c r="U692" i="19"/>
  <c r="V691" i="19"/>
  <c r="W691" i="19"/>
  <c r="V692" i="19" l="1"/>
  <c r="W692" i="19"/>
  <c r="U693" i="19"/>
  <c r="Q693" i="19"/>
  <c r="V693" i="19" l="1"/>
  <c r="W693" i="19"/>
  <c r="U694" i="19"/>
  <c r="Q694" i="19"/>
  <c r="W694" i="19" l="1"/>
  <c r="V694" i="19"/>
  <c r="U695" i="19"/>
  <c r="Q695" i="19"/>
  <c r="U696" i="19" l="1"/>
  <c r="Q696" i="19"/>
  <c r="V695" i="19"/>
  <c r="W695" i="19"/>
  <c r="Q697" i="19" l="1"/>
  <c r="U697" i="19"/>
  <c r="V696" i="19"/>
  <c r="W696" i="19"/>
  <c r="W697" i="19" l="1"/>
  <c r="V697" i="19"/>
  <c r="U698" i="19"/>
  <c r="Q698" i="19"/>
  <c r="V698" i="19" l="1"/>
  <c r="W698" i="19"/>
  <c r="Q699" i="19"/>
  <c r="U699" i="19"/>
  <c r="Q700" i="19" l="1"/>
  <c r="U700" i="19"/>
  <c r="V699" i="19"/>
  <c r="W699" i="19"/>
  <c r="V700" i="19" l="1"/>
  <c r="W700" i="19"/>
  <c r="U701" i="19"/>
  <c r="Q701" i="19"/>
  <c r="V701" i="19" l="1"/>
  <c r="W701" i="19"/>
  <c r="U702" i="19"/>
  <c r="Q702" i="19"/>
  <c r="W702" i="19" l="1"/>
  <c r="V702" i="19"/>
  <c r="U703" i="19"/>
  <c r="Q703" i="19"/>
  <c r="V703" i="19" l="1"/>
  <c r="W703" i="19"/>
  <c r="U704" i="19"/>
  <c r="Q704" i="19"/>
  <c r="V704" i="19" l="1"/>
  <c r="W704" i="19"/>
  <c r="Q705" i="19"/>
  <c r="U705" i="19"/>
  <c r="U706" i="19" l="1"/>
  <c r="Q706" i="19"/>
  <c r="W705" i="19"/>
  <c r="V705" i="19"/>
  <c r="Q707" i="19" l="1"/>
  <c r="U707" i="19"/>
  <c r="V706" i="19"/>
  <c r="W706" i="19"/>
  <c r="V707" i="19" l="1"/>
  <c r="W707" i="19"/>
  <c r="U708" i="19"/>
  <c r="Q708" i="19"/>
  <c r="U709" i="19" l="1"/>
  <c r="Q709" i="19"/>
  <c r="V708" i="19"/>
  <c r="W708" i="19"/>
  <c r="U710" i="19" l="1"/>
  <c r="Q710" i="19"/>
  <c r="W709" i="19"/>
  <c r="V709" i="19"/>
  <c r="U711" i="19" l="1"/>
  <c r="Q711" i="19"/>
  <c r="W710" i="19"/>
  <c r="V710" i="19"/>
  <c r="U712" i="19" l="1"/>
  <c r="Q712" i="19"/>
  <c r="V711" i="19"/>
  <c r="W711" i="19"/>
  <c r="Q713" i="19" l="1"/>
  <c r="U713" i="19"/>
  <c r="V712" i="19"/>
  <c r="W712" i="19"/>
  <c r="W713" i="19" l="1"/>
  <c r="V713" i="19"/>
  <c r="U714" i="19"/>
  <c r="Q714" i="19"/>
  <c r="V714" i="19" l="1"/>
  <c r="W714" i="19"/>
  <c r="U715" i="19"/>
  <c r="Q715" i="19"/>
  <c r="V715" i="19" l="1"/>
  <c r="W715" i="19"/>
  <c r="U716" i="19"/>
  <c r="Q716" i="19"/>
  <c r="V716" i="19" l="1"/>
  <c r="W716" i="19"/>
  <c r="U717" i="19"/>
  <c r="Q717" i="19"/>
  <c r="W717" i="19" l="1"/>
  <c r="V717" i="19"/>
  <c r="U718" i="19"/>
  <c r="Q718" i="19"/>
  <c r="W718" i="19" l="1"/>
  <c r="V718" i="19"/>
  <c r="U719" i="19"/>
  <c r="Q719" i="19"/>
  <c r="V719" i="19" l="1"/>
  <c r="W719" i="19"/>
  <c r="Q720" i="19"/>
  <c r="U720" i="19"/>
  <c r="Q721" i="19" l="1"/>
  <c r="U721" i="19"/>
  <c r="V720" i="19"/>
  <c r="W720" i="19"/>
  <c r="W721" i="19" l="1"/>
  <c r="V721" i="19"/>
  <c r="U722" i="19"/>
  <c r="Q722" i="19"/>
  <c r="V722" i="19" l="1"/>
  <c r="W722" i="19"/>
  <c r="U723" i="19"/>
  <c r="Q723" i="19"/>
  <c r="V723" i="19" l="1"/>
  <c r="W723" i="19"/>
  <c r="Q724" i="19"/>
  <c r="U724" i="19"/>
  <c r="U725" i="19" l="1"/>
  <c r="Q725" i="19"/>
  <c r="W724" i="19"/>
  <c r="V724" i="19"/>
  <c r="U726" i="19" l="1"/>
  <c r="Q726" i="19"/>
  <c r="W725" i="19"/>
  <c r="V725" i="19"/>
  <c r="U727" i="19" l="1"/>
  <c r="Q727" i="19"/>
  <c r="V726" i="19"/>
  <c r="W726" i="19"/>
  <c r="Q728" i="19" l="1"/>
  <c r="U728" i="19"/>
  <c r="V727" i="19"/>
  <c r="W727" i="19"/>
  <c r="V728" i="19" l="1"/>
  <c r="W728" i="19"/>
  <c r="U729" i="19"/>
  <c r="Q729" i="19"/>
  <c r="V729" i="19" l="1"/>
  <c r="W729" i="19"/>
  <c r="U730" i="19"/>
  <c r="Q730" i="19"/>
  <c r="V730" i="19" l="1"/>
  <c r="W730" i="19"/>
  <c r="U731" i="19"/>
  <c r="Q731" i="19"/>
  <c r="V731" i="19" l="1"/>
  <c r="W731" i="19"/>
  <c r="U732" i="19"/>
  <c r="Q732" i="19"/>
  <c r="W732" i="19" l="1"/>
  <c r="V732" i="19"/>
  <c r="U733" i="19"/>
  <c r="Q733" i="19"/>
  <c r="W733" i="19" l="1"/>
  <c r="V733" i="19"/>
  <c r="U734" i="19"/>
  <c r="Q734" i="19"/>
  <c r="V734" i="19" l="1"/>
  <c r="W734" i="19"/>
  <c r="U735" i="19"/>
  <c r="Q735" i="19"/>
  <c r="V735" i="19" l="1"/>
  <c r="W735" i="19"/>
  <c r="U736" i="19"/>
  <c r="Q736" i="19"/>
  <c r="V736" i="19" l="1"/>
  <c r="W736" i="19"/>
  <c r="Q737" i="19"/>
  <c r="U737" i="19"/>
  <c r="U738" i="19" l="1"/>
  <c r="Q738" i="19"/>
  <c r="W737" i="19"/>
  <c r="V737" i="19"/>
  <c r="U739" i="19" l="1"/>
  <c r="Q739" i="19"/>
  <c r="W738" i="19"/>
  <c r="V738" i="19"/>
  <c r="U740" i="19" l="1"/>
  <c r="Q740" i="19"/>
  <c r="V739" i="19"/>
  <c r="W739" i="19"/>
  <c r="U741" i="19" l="1"/>
  <c r="Q741" i="19"/>
  <c r="W740" i="19"/>
  <c r="V740" i="19"/>
  <c r="Q742" i="19" l="1"/>
  <c r="U742" i="19"/>
  <c r="W741" i="19"/>
  <c r="V741" i="19"/>
  <c r="V742" i="19" l="1"/>
  <c r="W742" i="19"/>
  <c r="U743" i="19"/>
  <c r="Q743" i="19"/>
  <c r="U744" i="19" l="1"/>
  <c r="Q744" i="19"/>
  <c r="W743" i="19"/>
  <c r="V743" i="19"/>
  <c r="U745" i="19" l="1"/>
  <c r="Q745" i="19"/>
  <c r="V744" i="19"/>
  <c r="W744" i="19"/>
  <c r="U746" i="19" l="1"/>
  <c r="Q746" i="19"/>
  <c r="V745" i="19"/>
  <c r="W745" i="19"/>
  <c r="U747" i="19" l="1"/>
  <c r="Q747" i="19"/>
  <c r="V746" i="19"/>
  <c r="W746" i="19"/>
  <c r="Q748" i="19" l="1"/>
  <c r="U748" i="19"/>
  <c r="W747" i="19"/>
  <c r="V747" i="19"/>
  <c r="V748" i="19" l="1"/>
  <c r="W748" i="19"/>
  <c r="U749" i="19"/>
  <c r="Q749" i="19"/>
  <c r="Q750" i="19" l="1"/>
  <c r="U750" i="19"/>
  <c r="V749" i="19"/>
  <c r="W749" i="19"/>
  <c r="W750" i="19" l="1"/>
  <c r="V750" i="19"/>
  <c r="U751" i="19"/>
  <c r="Q751" i="19"/>
  <c r="V751" i="19" l="1"/>
  <c r="W751" i="19"/>
  <c r="U752" i="19"/>
  <c r="Q752" i="19"/>
  <c r="V752" i="19" l="1"/>
  <c r="W752" i="19"/>
  <c r="U753" i="19"/>
  <c r="Q753" i="19"/>
  <c r="W753" i="19" l="1"/>
  <c r="V753" i="19"/>
  <c r="U754" i="19"/>
  <c r="Q754" i="19"/>
  <c r="Q755" i="19" l="1"/>
  <c r="U755" i="19"/>
  <c r="V754" i="19"/>
  <c r="W754" i="19"/>
  <c r="V755" i="19" l="1"/>
  <c r="W755" i="19"/>
  <c r="Q756" i="19"/>
  <c r="U756" i="19"/>
  <c r="U757" i="19" l="1"/>
  <c r="Q757" i="19"/>
  <c r="V756" i="19"/>
  <c r="W756" i="19"/>
  <c r="Q758" i="19" l="1"/>
  <c r="U758" i="19"/>
  <c r="V757" i="19"/>
  <c r="W757" i="19"/>
  <c r="W758" i="19" l="1"/>
  <c r="V758" i="19"/>
  <c r="U759" i="19"/>
  <c r="Q759" i="19"/>
  <c r="V759" i="19" l="1"/>
  <c r="W759" i="19"/>
  <c r="U760" i="19"/>
  <c r="Q760" i="19"/>
  <c r="V760" i="19" l="1"/>
  <c r="W760" i="19"/>
  <c r="U761" i="19"/>
  <c r="Q761" i="19"/>
  <c r="W761" i="19" l="1"/>
  <c r="V761" i="19"/>
  <c r="U762" i="19"/>
  <c r="Q762" i="19"/>
  <c r="V762" i="19" l="1"/>
  <c r="W762" i="19"/>
  <c r="Q763" i="19"/>
  <c r="U763" i="19"/>
  <c r="Q764" i="19" l="1"/>
  <c r="U764" i="19"/>
  <c r="V763" i="19"/>
  <c r="W763" i="19"/>
  <c r="V764" i="19" l="1"/>
  <c r="W764" i="19"/>
  <c r="U765" i="19"/>
  <c r="Q765" i="19"/>
  <c r="V765" i="19" l="1"/>
  <c r="W765" i="19"/>
  <c r="Q766" i="19"/>
  <c r="U766" i="19"/>
  <c r="U767" i="19" l="1"/>
  <c r="Q767" i="19"/>
  <c r="W766" i="19"/>
  <c r="V766" i="19"/>
  <c r="U768" i="19" l="1"/>
  <c r="Q768" i="19"/>
  <c r="V767" i="19"/>
  <c r="W767" i="19"/>
  <c r="U769" i="19" l="1"/>
  <c r="Q769" i="19"/>
  <c r="V768" i="19"/>
  <c r="W768" i="19"/>
  <c r="U770" i="19" l="1"/>
  <c r="Q770" i="19"/>
  <c r="U771" i="19" s="1"/>
  <c r="W769" i="19"/>
  <c r="V769" i="19"/>
  <c r="Q771" i="19" l="1"/>
  <c r="R771" i="19"/>
  <c r="R772" i="19" s="1"/>
  <c r="R773" i="19" s="1"/>
  <c r="R774" i="19" s="1"/>
  <c r="R775" i="19" s="1"/>
  <c r="R776" i="19" s="1"/>
  <c r="R777" i="19" s="1"/>
  <c r="R778" i="19" s="1"/>
  <c r="R779" i="19" s="1"/>
  <c r="R780" i="19" s="1"/>
  <c r="R781" i="19" s="1"/>
  <c r="R782" i="19" s="1"/>
  <c r="R783" i="19" s="1"/>
  <c r="R784" i="19" s="1"/>
  <c r="R785" i="19" s="1"/>
  <c r="R786" i="19" s="1"/>
  <c r="R787" i="19" s="1"/>
  <c r="R788" i="19" s="1"/>
  <c r="R789" i="19" s="1"/>
  <c r="R790" i="19" s="1"/>
  <c r="R791" i="19" s="1"/>
  <c r="R792" i="19" s="1"/>
  <c r="R793" i="19" s="1"/>
  <c r="R794" i="19" s="1"/>
  <c r="R795" i="19" s="1"/>
  <c r="R796" i="19" s="1"/>
  <c r="R797" i="19" s="1"/>
  <c r="R798" i="19" s="1"/>
  <c r="R799" i="19" s="1"/>
  <c r="R800" i="19" s="1"/>
  <c r="R801" i="19" s="1"/>
  <c r="R802" i="19" s="1"/>
  <c r="R803" i="19" s="1"/>
  <c r="R804" i="19" s="1"/>
  <c r="R805" i="19" s="1"/>
  <c r="R806" i="19" s="1"/>
  <c r="R807" i="19" s="1"/>
  <c r="R808" i="19" s="1"/>
  <c r="R809" i="19" s="1"/>
  <c r="R810" i="19" s="1"/>
  <c r="R811" i="19" s="1"/>
  <c r="R812" i="19" s="1"/>
  <c r="R813" i="19" s="1"/>
  <c r="R814" i="19" s="1"/>
  <c r="R815" i="19" s="1"/>
  <c r="R816" i="19" s="1"/>
  <c r="R817" i="19" s="1"/>
  <c r="R818" i="19" s="1"/>
  <c r="R819" i="19" s="1"/>
  <c r="R820" i="19" s="1"/>
  <c r="R821" i="19" s="1"/>
  <c r="R822" i="19" s="1"/>
  <c r="R823" i="19" s="1"/>
  <c r="R824" i="19" s="1"/>
  <c r="R825" i="19" s="1"/>
  <c r="R826" i="19" s="1"/>
  <c r="R827" i="19" s="1"/>
  <c r="R828" i="19" s="1"/>
  <c r="R829" i="19" s="1"/>
  <c r="R830" i="19" s="1"/>
  <c r="R831" i="19" s="1"/>
  <c r="R832" i="19" s="1"/>
  <c r="R833" i="19" s="1"/>
  <c r="R834" i="19" s="1"/>
  <c r="R835" i="19" s="1"/>
  <c r="R836" i="19" s="1"/>
  <c r="R837" i="19" s="1"/>
  <c r="R838" i="19" s="1"/>
  <c r="R839" i="19" s="1"/>
  <c r="R840" i="19" s="1"/>
  <c r="R841" i="19" s="1"/>
  <c r="R842" i="19" s="1"/>
  <c r="R843" i="19" s="1"/>
  <c r="R844" i="19" s="1"/>
  <c r="R845" i="19" s="1"/>
  <c r="R846" i="19" s="1"/>
  <c r="R847" i="19" s="1"/>
  <c r="R848" i="19" s="1"/>
  <c r="R849" i="19" s="1"/>
  <c r="R850" i="19" s="1"/>
  <c r="R851" i="19" s="1"/>
  <c r="R852" i="19" s="1"/>
  <c r="R853" i="19" s="1"/>
  <c r="R854" i="19" s="1"/>
  <c r="R855" i="19" s="1"/>
  <c r="R856" i="19" s="1"/>
  <c r="R857" i="19" s="1"/>
  <c r="R858" i="19" s="1"/>
  <c r="R859" i="19" s="1"/>
  <c r="R860" i="19" s="1"/>
  <c r="R861" i="19" s="1"/>
  <c r="R862" i="19" s="1"/>
  <c r="R863" i="19" s="1"/>
  <c r="R864" i="19" s="1"/>
  <c r="R865" i="19" s="1"/>
  <c r="R866" i="19" s="1"/>
  <c r="R867" i="19" s="1"/>
  <c r="R868" i="19" s="1"/>
  <c r="R869" i="19" s="1"/>
  <c r="R870" i="19" s="1"/>
  <c r="R871" i="19" s="1"/>
  <c r="R872" i="19" s="1"/>
  <c r="R873" i="19" s="1"/>
  <c r="R874" i="19" s="1"/>
  <c r="R875" i="19" s="1"/>
  <c r="R876" i="19" s="1"/>
  <c r="R877" i="19" s="1"/>
  <c r="R878" i="19" s="1"/>
  <c r="R879" i="19" s="1"/>
  <c r="R880" i="19" s="1"/>
  <c r="R881" i="19" s="1"/>
  <c r="R882" i="19" s="1"/>
  <c r="R883" i="19" s="1"/>
  <c r="R884" i="19" s="1"/>
  <c r="R885" i="19" s="1"/>
  <c r="R886" i="19" s="1"/>
  <c r="R887" i="19" s="1"/>
  <c r="R888" i="19" s="1"/>
  <c r="R889" i="19" s="1"/>
  <c r="R890" i="19" s="1"/>
  <c r="R891" i="19" s="1"/>
  <c r="R892" i="19" s="1"/>
  <c r="R893" i="19" s="1"/>
  <c r="R894" i="19" s="1"/>
  <c r="R895" i="19" s="1"/>
  <c r="R896" i="19" s="1"/>
  <c r="R897" i="19" s="1"/>
  <c r="R898" i="19" s="1"/>
  <c r="R899" i="19" s="1"/>
  <c r="R900" i="19" s="1"/>
  <c r="R901" i="19" s="1"/>
  <c r="R902" i="19" s="1"/>
  <c r="R903" i="19" s="1"/>
  <c r="R904" i="19" s="1"/>
  <c r="R905" i="19" s="1"/>
  <c r="R906" i="19" s="1"/>
  <c r="R907" i="19" s="1"/>
  <c r="R908" i="19" s="1"/>
  <c r="R909" i="19" s="1"/>
  <c r="R910" i="19" s="1"/>
  <c r="R911" i="19" s="1"/>
  <c r="R912" i="19" s="1"/>
  <c r="R913" i="19" s="1"/>
  <c r="R914" i="19" s="1"/>
  <c r="R915" i="19" s="1"/>
  <c r="R916" i="19" s="1"/>
  <c r="R917" i="19" s="1"/>
  <c r="R918" i="19" s="1"/>
  <c r="R919" i="19" s="1"/>
  <c r="R920" i="19" s="1"/>
  <c r="R921" i="19" s="1"/>
  <c r="R922" i="19" s="1"/>
  <c r="R923" i="19" s="1"/>
  <c r="R924" i="19" s="1"/>
  <c r="R925" i="19" s="1"/>
  <c r="R926" i="19" s="1"/>
  <c r="R927" i="19" s="1"/>
  <c r="R928" i="19" s="1"/>
  <c r="R929" i="19" s="1"/>
  <c r="R930" i="19" s="1"/>
  <c r="R931" i="19" s="1"/>
  <c r="R932" i="19" s="1"/>
  <c r="R933" i="19" s="1"/>
  <c r="R934" i="19" s="1"/>
  <c r="R935" i="19" s="1"/>
  <c r="R936" i="19" s="1"/>
  <c r="R937" i="19" s="1"/>
  <c r="R938" i="19" s="1"/>
  <c r="R939" i="19" s="1"/>
  <c r="R940" i="19" s="1"/>
  <c r="R941" i="19" s="1"/>
  <c r="R942" i="19" s="1"/>
  <c r="R943" i="19" s="1"/>
  <c r="R944" i="19" s="1"/>
  <c r="R945" i="19" s="1"/>
  <c r="R946" i="19" s="1"/>
  <c r="R947" i="19" s="1"/>
  <c r="R948" i="19" s="1"/>
  <c r="R949" i="19" s="1"/>
  <c r="R950" i="19" s="1"/>
  <c r="R951" i="19" s="1"/>
  <c r="R952" i="19" s="1"/>
  <c r="R953" i="19" s="1"/>
  <c r="R954" i="19" s="1"/>
  <c r="R955" i="19" s="1"/>
  <c r="R956" i="19" s="1"/>
  <c r="R957" i="19" s="1"/>
  <c r="R958" i="19" s="1"/>
  <c r="R959" i="19" s="1"/>
  <c r="R960" i="19" s="1"/>
  <c r="R961" i="19" s="1"/>
  <c r="R962" i="19" s="1"/>
  <c r="R963" i="19" s="1"/>
  <c r="R964" i="19" s="1"/>
  <c r="R965" i="19" s="1"/>
  <c r="R966" i="19" s="1"/>
  <c r="R967" i="19" s="1"/>
  <c r="R968" i="19" s="1"/>
  <c r="R969" i="19" s="1"/>
  <c r="R970" i="19" s="1"/>
  <c r="R971" i="19" s="1"/>
  <c r="R972" i="19" s="1"/>
  <c r="R973" i="19" s="1"/>
  <c r="R974" i="19" s="1"/>
  <c r="R975" i="19" s="1"/>
  <c r="R976" i="19" s="1"/>
  <c r="R977" i="19" s="1"/>
  <c r="R978" i="19" s="1"/>
  <c r="R979" i="19" s="1"/>
  <c r="R980" i="19" s="1"/>
  <c r="R981" i="19" s="1"/>
  <c r="R982" i="19" s="1"/>
  <c r="R983" i="19" s="1"/>
  <c r="R984" i="19" s="1"/>
  <c r="R985" i="19" s="1"/>
  <c r="R986" i="19" s="1"/>
  <c r="R987" i="19" s="1"/>
  <c r="R988" i="19" s="1"/>
  <c r="R989" i="19" s="1"/>
  <c r="R990" i="19" s="1"/>
  <c r="R991" i="19" s="1"/>
  <c r="R992" i="19" s="1"/>
  <c r="R993" i="19" s="1"/>
  <c r="R994" i="19" s="1"/>
  <c r="R995" i="19" s="1"/>
  <c r="R996" i="19" s="1"/>
  <c r="R997" i="19" s="1"/>
  <c r="R998" i="19" s="1"/>
  <c r="R999" i="19" s="1"/>
  <c r="R1000" i="19" s="1"/>
  <c r="R1001" i="19" s="1"/>
  <c r="R1002" i="19" s="1"/>
  <c r="R1003" i="19" s="1"/>
  <c r="R1004" i="19" s="1"/>
  <c r="R1005" i="19" s="1"/>
  <c r="R1006" i="19" s="1"/>
  <c r="R1007" i="19" s="1"/>
  <c r="R1008" i="19" s="1"/>
  <c r="R1009" i="19" s="1"/>
  <c r="R1010" i="19" s="1"/>
  <c r="R1011" i="19" s="1"/>
  <c r="R1012" i="19" s="1"/>
  <c r="R1013" i="19" s="1"/>
  <c r="R1014" i="19" s="1"/>
  <c r="R1015" i="19" s="1"/>
  <c r="R1016" i="19" s="1"/>
  <c r="R1017" i="19" s="1"/>
  <c r="R1018" i="19" s="1"/>
  <c r="R1019" i="19" s="1"/>
  <c r="R1020" i="19" s="1"/>
  <c r="R1021" i="19" s="1"/>
  <c r="R1022" i="19" s="1"/>
  <c r="R1023" i="19" s="1"/>
  <c r="R1024" i="19" s="1"/>
  <c r="R1025" i="19" s="1"/>
  <c r="R1026" i="19" s="1"/>
  <c r="R1027" i="19" s="1"/>
  <c r="R1028" i="19" s="1"/>
  <c r="S771" i="19"/>
  <c r="S772" i="19" s="1"/>
  <c r="S773" i="19" s="1"/>
  <c r="S774" i="19" s="1"/>
  <c r="S775" i="19" s="1"/>
  <c r="S776" i="19" s="1"/>
  <c r="S777" i="19" s="1"/>
  <c r="S778" i="19" s="1"/>
  <c r="S779" i="19" s="1"/>
  <c r="S780" i="19" s="1"/>
  <c r="S781" i="19" s="1"/>
  <c r="S782" i="19" s="1"/>
  <c r="S783" i="19" s="1"/>
  <c r="S784" i="19" s="1"/>
  <c r="S785" i="19" s="1"/>
  <c r="S786" i="19" s="1"/>
  <c r="S787" i="19" s="1"/>
  <c r="S788" i="19" s="1"/>
  <c r="S789" i="19" s="1"/>
  <c r="S790" i="19" s="1"/>
  <c r="S791" i="19" s="1"/>
  <c r="S792" i="19" s="1"/>
  <c r="S793" i="19" s="1"/>
  <c r="S794" i="19" s="1"/>
  <c r="S795" i="19" s="1"/>
  <c r="S796" i="19" s="1"/>
  <c r="S797" i="19" s="1"/>
  <c r="S798" i="19" s="1"/>
  <c r="S799" i="19" s="1"/>
  <c r="S800" i="19" s="1"/>
  <c r="S801" i="19" s="1"/>
  <c r="S802" i="19" s="1"/>
  <c r="S803" i="19" s="1"/>
  <c r="S804" i="19" s="1"/>
  <c r="S805" i="19" s="1"/>
  <c r="S806" i="19" s="1"/>
  <c r="S807" i="19" s="1"/>
  <c r="S808" i="19" s="1"/>
  <c r="S809" i="19" s="1"/>
  <c r="S810" i="19" s="1"/>
  <c r="S811" i="19" s="1"/>
  <c r="S812" i="19" s="1"/>
  <c r="S813" i="19" s="1"/>
  <c r="S814" i="19" s="1"/>
  <c r="S815" i="19" s="1"/>
  <c r="S816" i="19" s="1"/>
  <c r="S817" i="19" s="1"/>
  <c r="S818" i="19" s="1"/>
  <c r="S819" i="19" s="1"/>
  <c r="S820" i="19" s="1"/>
  <c r="S821" i="19" s="1"/>
  <c r="S822" i="19" s="1"/>
  <c r="S823" i="19" s="1"/>
  <c r="S824" i="19" s="1"/>
  <c r="S825" i="19" s="1"/>
  <c r="S826" i="19" s="1"/>
  <c r="S827" i="19" s="1"/>
  <c r="S828" i="19" s="1"/>
  <c r="S829" i="19" s="1"/>
  <c r="S830" i="19" s="1"/>
  <c r="S831" i="19" s="1"/>
  <c r="S832" i="19" s="1"/>
  <c r="S833" i="19" s="1"/>
  <c r="S834" i="19" s="1"/>
  <c r="S835" i="19" s="1"/>
  <c r="S836" i="19" s="1"/>
  <c r="S837" i="19" s="1"/>
  <c r="S838" i="19" s="1"/>
  <c r="S839" i="19" s="1"/>
  <c r="S840" i="19" s="1"/>
  <c r="S841" i="19" s="1"/>
  <c r="S842" i="19" s="1"/>
  <c r="S843" i="19" s="1"/>
  <c r="S844" i="19" s="1"/>
  <c r="S845" i="19" s="1"/>
  <c r="S846" i="19" s="1"/>
  <c r="S847" i="19" s="1"/>
  <c r="S848" i="19" s="1"/>
  <c r="S849" i="19" s="1"/>
  <c r="S850" i="19" s="1"/>
  <c r="S851" i="19" s="1"/>
  <c r="S852" i="19" s="1"/>
  <c r="S853" i="19" s="1"/>
  <c r="S854" i="19" s="1"/>
  <c r="S855" i="19" s="1"/>
  <c r="S856" i="19" s="1"/>
  <c r="S857" i="19" s="1"/>
  <c r="S858" i="19" s="1"/>
  <c r="S859" i="19" s="1"/>
  <c r="S860" i="19" s="1"/>
  <c r="S861" i="19" s="1"/>
  <c r="S862" i="19" s="1"/>
  <c r="S863" i="19" s="1"/>
  <c r="S864" i="19" s="1"/>
  <c r="S865" i="19" s="1"/>
  <c r="S866" i="19" s="1"/>
  <c r="S867" i="19" s="1"/>
  <c r="S868" i="19" s="1"/>
  <c r="S869" i="19" s="1"/>
  <c r="S870" i="19" s="1"/>
  <c r="S871" i="19" s="1"/>
  <c r="S872" i="19" s="1"/>
  <c r="S873" i="19" s="1"/>
  <c r="S874" i="19" s="1"/>
  <c r="S875" i="19" s="1"/>
  <c r="S876" i="19" s="1"/>
  <c r="S877" i="19" s="1"/>
  <c r="S878" i="19" s="1"/>
  <c r="S879" i="19" s="1"/>
  <c r="S880" i="19" s="1"/>
  <c r="S881" i="19" s="1"/>
  <c r="S882" i="19" s="1"/>
  <c r="S883" i="19" s="1"/>
  <c r="S884" i="19" s="1"/>
  <c r="S885" i="19" s="1"/>
  <c r="S886" i="19" s="1"/>
  <c r="S887" i="19" s="1"/>
  <c r="S888" i="19" s="1"/>
  <c r="S889" i="19" s="1"/>
  <c r="S890" i="19" s="1"/>
  <c r="S891" i="19" s="1"/>
  <c r="S892" i="19" s="1"/>
  <c r="S893" i="19" s="1"/>
  <c r="S894" i="19" s="1"/>
  <c r="S895" i="19" s="1"/>
  <c r="S896" i="19" s="1"/>
  <c r="S897" i="19" s="1"/>
  <c r="S898" i="19" s="1"/>
  <c r="S899" i="19" s="1"/>
  <c r="S900" i="19" s="1"/>
  <c r="S901" i="19" s="1"/>
  <c r="S902" i="19" s="1"/>
  <c r="S903" i="19" s="1"/>
  <c r="S904" i="19" s="1"/>
  <c r="S905" i="19" s="1"/>
  <c r="S906" i="19" s="1"/>
  <c r="S907" i="19" s="1"/>
  <c r="S908" i="19" s="1"/>
  <c r="S909" i="19" s="1"/>
  <c r="S910" i="19" s="1"/>
  <c r="S911" i="19" s="1"/>
  <c r="S912" i="19" s="1"/>
  <c r="S913" i="19" s="1"/>
  <c r="S914" i="19" s="1"/>
  <c r="S915" i="19" s="1"/>
  <c r="S916" i="19" s="1"/>
  <c r="S917" i="19" s="1"/>
  <c r="S918" i="19" s="1"/>
  <c r="S919" i="19" s="1"/>
  <c r="S920" i="19" s="1"/>
  <c r="S921" i="19" s="1"/>
  <c r="S922" i="19" s="1"/>
  <c r="S923" i="19" s="1"/>
  <c r="S924" i="19" s="1"/>
  <c r="S925" i="19" s="1"/>
  <c r="S926" i="19" s="1"/>
  <c r="S927" i="19" s="1"/>
  <c r="S928" i="19" s="1"/>
  <c r="S929" i="19" s="1"/>
  <c r="S930" i="19" s="1"/>
  <c r="S931" i="19" s="1"/>
  <c r="S932" i="19" s="1"/>
  <c r="S933" i="19" s="1"/>
  <c r="S934" i="19" s="1"/>
  <c r="S935" i="19" s="1"/>
  <c r="S936" i="19" s="1"/>
  <c r="S937" i="19" s="1"/>
  <c r="S938" i="19" s="1"/>
  <c r="S939" i="19" s="1"/>
  <c r="S940" i="19" s="1"/>
  <c r="S941" i="19" s="1"/>
  <c r="S942" i="19" s="1"/>
  <c r="S943" i="19" s="1"/>
  <c r="S944" i="19" s="1"/>
  <c r="S945" i="19" s="1"/>
  <c r="S946" i="19" s="1"/>
  <c r="S947" i="19" s="1"/>
  <c r="S948" i="19" s="1"/>
  <c r="S949" i="19" s="1"/>
  <c r="S950" i="19" s="1"/>
  <c r="S951" i="19" s="1"/>
  <c r="S952" i="19" s="1"/>
  <c r="S953" i="19" s="1"/>
  <c r="S954" i="19" s="1"/>
  <c r="S955" i="19" s="1"/>
  <c r="S956" i="19" s="1"/>
  <c r="S957" i="19" s="1"/>
  <c r="S958" i="19" s="1"/>
  <c r="S959" i="19" s="1"/>
  <c r="S960" i="19" s="1"/>
  <c r="S961" i="19" s="1"/>
  <c r="S962" i="19" s="1"/>
  <c r="S963" i="19" s="1"/>
  <c r="S964" i="19" s="1"/>
  <c r="S965" i="19" s="1"/>
  <c r="S966" i="19" s="1"/>
  <c r="S967" i="19" s="1"/>
  <c r="S968" i="19" s="1"/>
  <c r="S969" i="19" s="1"/>
  <c r="S970" i="19" s="1"/>
  <c r="S971" i="19" s="1"/>
  <c r="S972" i="19" s="1"/>
  <c r="S973" i="19" s="1"/>
  <c r="S974" i="19" s="1"/>
  <c r="S975" i="19" s="1"/>
  <c r="S976" i="19" s="1"/>
  <c r="S977" i="19" s="1"/>
  <c r="S978" i="19" s="1"/>
  <c r="S979" i="19" s="1"/>
  <c r="S980" i="19" s="1"/>
  <c r="S981" i="19" s="1"/>
  <c r="S982" i="19" s="1"/>
  <c r="S983" i="19" s="1"/>
  <c r="S984" i="19" s="1"/>
  <c r="S985" i="19" s="1"/>
  <c r="S986" i="19" s="1"/>
  <c r="S987" i="19" s="1"/>
  <c r="S988" i="19" s="1"/>
  <c r="S989" i="19" s="1"/>
  <c r="S990" i="19" s="1"/>
  <c r="S991" i="19" s="1"/>
  <c r="S992" i="19" s="1"/>
  <c r="S993" i="19" s="1"/>
  <c r="S994" i="19" s="1"/>
  <c r="S995" i="19" s="1"/>
  <c r="S996" i="19" s="1"/>
  <c r="S997" i="19" s="1"/>
  <c r="S998" i="19" s="1"/>
  <c r="S999" i="19" s="1"/>
  <c r="S1000" i="19" s="1"/>
  <c r="S1001" i="19" s="1"/>
  <c r="S1002" i="19" s="1"/>
  <c r="S1003" i="19" s="1"/>
  <c r="S1004" i="19" s="1"/>
  <c r="S1005" i="19" s="1"/>
  <c r="S1006" i="19" s="1"/>
  <c r="S1007" i="19" s="1"/>
  <c r="S1008" i="19" s="1"/>
  <c r="S1009" i="19" s="1"/>
  <c r="S1010" i="19" s="1"/>
  <c r="S1011" i="19" s="1"/>
  <c r="S1012" i="19" s="1"/>
  <c r="S1013" i="19" s="1"/>
  <c r="S1014" i="19" s="1"/>
  <c r="S1015" i="19" s="1"/>
  <c r="S1016" i="19" s="1"/>
  <c r="S1017" i="19" s="1"/>
  <c r="S1018" i="19" s="1"/>
  <c r="S1019" i="19" s="1"/>
  <c r="S1020" i="19" s="1"/>
  <c r="S1021" i="19" s="1"/>
  <c r="S1022" i="19" s="1"/>
  <c r="S1023" i="19" s="1"/>
  <c r="S1024" i="19" s="1"/>
  <c r="S1025" i="19" s="1"/>
  <c r="S1026" i="19" s="1"/>
  <c r="S1027" i="19" s="1"/>
  <c r="S1028" i="19" s="1"/>
  <c r="T771" i="19"/>
  <c r="T772" i="19" s="1"/>
  <c r="T773" i="19" s="1"/>
  <c r="T774" i="19" s="1"/>
  <c r="T775" i="19" s="1"/>
  <c r="T776" i="19" s="1"/>
  <c r="T777" i="19" s="1"/>
  <c r="T778" i="19" s="1"/>
  <c r="T779" i="19" s="1"/>
  <c r="T780" i="19" s="1"/>
  <c r="T781" i="19" s="1"/>
  <c r="T782" i="19" s="1"/>
  <c r="T783" i="19" s="1"/>
  <c r="T784" i="19" s="1"/>
  <c r="T785" i="19" s="1"/>
  <c r="T786" i="19" s="1"/>
  <c r="T787" i="19" s="1"/>
  <c r="T788" i="19" s="1"/>
  <c r="T789" i="19" s="1"/>
  <c r="T790" i="19" s="1"/>
  <c r="T791" i="19" s="1"/>
  <c r="T792" i="19" s="1"/>
  <c r="T793" i="19" s="1"/>
  <c r="T794" i="19" s="1"/>
  <c r="T795" i="19" s="1"/>
  <c r="T796" i="19" s="1"/>
  <c r="T797" i="19" s="1"/>
  <c r="T798" i="19" s="1"/>
  <c r="T799" i="19" s="1"/>
  <c r="T800" i="19" s="1"/>
  <c r="T801" i="19" s="1"/>
  <c r="T802" i="19" s="1"/>
  <c r="T803" i="19" s="1"/>
  <c r="T804" i="19" s="1"/>
  <c r="T805" i="19" s="1"/>
  <c r="T806" i="19" s="1"/>
  <c r="T807" i="19" s="1"/>
  <c r="T808" i="19" s="1"/>
  <c r="T809" i="19" s="1"/>
  <c r="T810" i="19" s="1"/>
  <c r="T811" i="19" s="1"/>
  <c r="T812" i="19" s="1"/>
  <c r="T813" i="19" s="1"/>
  <c r="T814" i="19" s="1"/>
  <c r="T815" i="19" s="1"/>
  <c r="T816" i="19" s="1"/>
  <c r="T817" i="19" s="1"/>
  <c r="T818" i="19" s="1"/>
  <c r="T819" i="19" s="1"/>
  <c r="T820" i="19" s="1"/>
  <c r="T821" i="19" s="1"/>
  <c r="T822" i="19" s="1"/>
  <c r="T823" i="19" s="1"/>
  <c r="T824" i="19" s="1"/>
  <c r="T825" i="19" s="1"/>
  <c r="T826" i="19" s="1"/>
  <c r="T827" i="19" s="1"/>
  <c r="T828" i="19" s="1"/>
  <c r="T829" i="19" s="1"/>
  <c r="T830" i="19" s="1"/>
  <c r="T831" i="19" s="1"/>
  <c r="T832" i="19" s="1"/>
  <c r="T833" i="19" s="1"/>
  <c r="T834" i="19" s="1"/>
  <c r="T835" i="19" s="1"/>
  <c r="T836" i="19" s="1"/>
  <c r="T837" i="19" s="1"/>
  <c r="T838" i="19" s="1"/>
  <c r="T839" i="19" s="1"/>
  <c r="T840" i="19" s="1"/>
  <c r="T841" i="19" s="1"/>
  <c r="T842" i="19" s="1"/>
  <c r="T843" i="19" s="1"/>
  <c r="T844" i="19" s="1"/>
  <c r="T845" i="19" s="1"/>
  <c r="T846" i="19" s="1"/>
  <c r="T847" i="19" s="1"/>
  <c r="T848" i="19" s="1"/>
  <c r="T849" i="19" s="1"/>
  <c r="T850" i="19" s="1"/>
  <c r="T851" i="19" s="1"/>
  <c r="T852" i="19" s="1"/>
  <c r="T853" i="19" s="1"/>
  <c r="T854" i="19" s="1"/>
  <c r="T855" i="19" s="1"/>
  <c r="T856" i="19" s="1"/>
  <c r="T857" i="19" s="1"/>
  <c r="T858" i="19" s="1"/>
  <c r="T859" i="19" s="1"/>
  <c r="T860" i="19" s="1"/>
  <c r="T861" i="19" s="1"/>
  <c r="T862" i="19" s="1"/>
  <c r="T863" i="19" s="1"/>
  <c r="T864" i="19" s="1"/>
  <c r="T865" i="19" s="1"/>
  <c r="T866" i="19" s="1"/>
  <c r="T867" i="19" s="1"/>
  <c r="T868" i="19" s="1"/>
  <c r="T869" i="19" s="1"/>
  <c r="T870" i="19" s="1"/>
  <c r="T871" i="19" s="1"/>
  <c r="T872" i="19" s="1"/>
  <c r="T873" i="19" s="1"/>
  <c r="T874" i="19" s="1"/>
  <c r="T875" i="19" s="1"/>
  <c r="T876" i="19" s="1"/>
  <c r="T877" i="19" s="1"/>
  <c r="T878" i="19" s="1"/>
  <c r="T879" i="19" s="1"/>
  <c r="T880" i="19" s="1"/>
  <c r="T881" i="19" s="1"/>
  <c r="T882" i="19" s="1"/>
  <c r="T883" i="19" s="1"/>
  <c r="T884" i="19" s="1"/>
  <c r="T885" i="19" s="1"/>
  <c r="T886" i="19" s="1"/>
  <c r="T887" i="19" s="1"/>
  <c r="T888" i="19" s="1"/>
  <c r="T889" i="19" s="1"/>
  <c r="T890" i="19" s="1"/>
  <c r="T891" i="19" s="1"/>
  <c r="T892" i="19" s="1"/>
  <c r="T893" i="19" s="1"/>
  <c r="T894" i="19" s="1"/>
  <c r="T895" i="19" s="1"/>
  <c r="T896" i="19" s="1"/>
  <c r="T897" i="19" s="1"/>
  <c r="T898" i="19" s="1"/>
  <c r="T899" i="19" s="1"/>
  <c r="T900" i="19" s="1"/>
  <c r="T901" i="19" s="1"/>
  <c r="T902" i="19" s="1"/>
  <c r="T903" i="19" s="1"/>
  <c r="T904" i="19" s="1"/>
  <c r="T905" i="19" s="1"/>
  <c r="T906" i="19" s="1"/>
  <c r="T907" i="19" s="1"/>
  <c r="T908" i="19" s="1"/>
  <c r="T909" i="19" s="1"/>
  <c r="T910" i="19" s="1"/>
  <c r="T911" i="19" s="1"/>
  <c r="T912" i="19" s="1"/>
  <c r="T913" i="19" s="1"/>
  <c r="T914" i="19" s="1"/>
  <c r="T915" i="19" s="1"/>
  <c r="T916" i="19" s="1"/>
  <c r="T917" i="19" s="1"/>
  <c r="T918" i="19" s="1"/>
  <c r="T919" i="19" s="1"/>
  <c r="T920" i="19" s="1"/>
  <c r="T921" i="19" s="1"/>
  <c r="T922" i="19" s="1"/>
  <c r="T923" i="19" s="1"/>
  <c r="T924" i="19" s="1"/>
  <c r="T925" i="19" s="1"/>
  <c r="T926" i="19" s="1"/>
  <c r="T927" i="19" s="1"/>
  <c r="T928" i="19" s="1"/>
  <c r="T929" i="19" s="1"/>
  <c r="T930" i="19" s="1"/>
  <c r="T931" i="19" s="1"/>
  <c r="T932" i="19" s="1"/>
  <c r="T933" i="19" s="1"/>
  <c r="T934" i="19" s="1"/>
  <c r="T935" i="19" s="1"/>
  <c r="T936" i="19" s="1"/>
  <c r="T937" i="19" s="1"/>
  <c r="T938" i="19" s="1"/>
  <c r="T939" i="19" s="1"/>
  <c r="T940" i="19" s="1"/>
  <c r="T941" i="19" s="1"/>
  <c r="T942" i="19" s="1"/>
  <c r="T943" i="19" s="1"/>
  <c r="T944" i="19" s="1"/>
  <c r="T945" i="19" s="1"/>
  <c r="T946" i="19" s="1"/>
  <c r="T947" i="19" s="1"/>
  <c r="T948" i="19" s="1"/>
  <c r="T949" i="19" s="1"/>
  <c r="T950" i="19" s="1"/>
  <c r="T951" i="19" s="1"/>
  <c r="T952" i="19" s="1"/>
  <c r="T953" i="19" s="1"/>
  <c r="T954" i="19" s="1"/>
  <c r="T955" i="19" s="1"/>
  <c r="T956" i="19" s="1"/>
  <c r="T957" i="19" s="1"/>
  <c r="T958" i="19" s="1"/>
  <c r="T959" i="19" s="1"/>
  <c r="T960" i="19" s="1"/>
  <c r="T961" i="19" s="1"/>
  <c r="T962" i="19" s="1"/>
  <c r="T963" i="19" s="1"/>
  <c r="T964" i="19" s="1"/>
  <c r="T965" i="19" s="1"/>
  <c r="T966" i="19" s="1"/>
  <c r="T967" i="19" s="1"/>
  <c r="T968" i="19" s="1"/>
  <c r="T969" i="19" s="1"/>
  <c r="T970" i="19" s="1"/>
  <c r="T971" i="19" s="1"/>
  <c r="T972" i="19" s="1"/>
  <c r="T973" i="19" s="1"/>
  <c r="T974" i="19" s="1"/>
  <c r="T975" i="19" s="1"/>
  <c r="T976" i="19" s="1"/>
  <c r="T977" i="19" s="1"/>
  <c r="T978" i="19" s="1"/>
  <c r="T979" i="19" s="1"/>
  <c r="T980" i="19" s="1"/>
  <c r="T981" i="19" s="1"/>
  <c r="T982" i="19" s="1"/>
  <c r="T983" i="19" s="1"/>
  <c r="T984" i="19" s="1"/>
  <c r="T985" i="19" s="1"/>
  <c r="T986" i="19" s="1"/>
  <c r="T987" i="19" s="1"/>
  <c r="T988" i="19" s="1"/>
  <c r="T989" i="19" s="1"/>
  <c r="T990" i="19" s="1"/>
  <c r="T991" i="19" s="1"/>
  <c r="T992" i="19" s="1"/>
  <c r="T993" i="19" s="1"/>
  <c r="T994" i="19" s="1"/>
  <c r="T995" i="19" s="1"/>
  <c r="T996" i="19" s="1"/>
  <c r="T997" i="19" s="1"/>
  <c r="T998" i="19" s="1"/>
  <c r="T999" i="19" s="1"/>
  <c r="T1000" i="19" s="1"/>
  <c r="T1001" i="19" s="1"/>
  <c r="T1002" i="19" s="1"/>
  <c r="T1003" i="19" s="1"/>
  <c r="T1004" i="19" s="1"/>
  <c r="T1005" i="19" s="1"/>
  <c r="T1006" i="19" s="1"/>
  <c r="T1007" i="19" s="1"/>
  <c r="T1008" i="19" s="1"/>
  <c r="T1009" i="19" s="1"/>
  <c r="T1010" i="19" s="1"/>
  <c r="T1011" i="19" s="1"/>
  <c r="T1012" i="19" s="1"/>
  <c r="T1013" i="19" s="1"/>
  <c r="T1014" i="19" s="1"/>
  <c r="T1015" i="19" s="1"/>
  <c r="T1016" i="19" s="1"/>
  <c r="T1017" i="19" s="1"/>
  <c r="T1018" i="19" s="1"/>
  <c r="T1019" i="19" s="1"/>
  <c r="T1020" i="19" s="1"/>
  <c r="T1021" i="19" s="1"/>
  <c r="T1022" i="19" s="1"/>
  <c r="T1023" i="19" s="1"/>
  <c r="T1024" i="19" s="1"/>
  <c r="T1025" i="19" s="1"/>
  <c r="T1026" i="19" s="1"/>
  <c r="T1027" i="19" s="1"/>
  <c r="T1028" i="19" s="1"/>
  <c r="V771" i="19"/>
  <c r="W771" i="19"/>
  <c r="V770" i="19"/>
  <c r="W770" i="19"/>
  <c r="Q772" i="19" l="1"/>
  <c r="U772" i="19"/>
  <c r="V772" i="19" l="1"/>
  <c r="W772" i="19"/>
  <c r="U773" i="19"/>
  <c r="Q773" i="19"/>
  <c r="V773" i="19" l="1"/>
  <c r="W773" i="19"/>
  <c r="Q774" i="19"/>
  <c r="U774" i="19"/>
  <c r="U775" i="19" l="1"/>
  <c r="Q775" i="19"/>
  <c r="W774" i="19"/>
  <c r="V774" i="19"/>
  <c r="U776" i="19" l="1"/>
  <c r="Q776" i="19"/>
  <c r="V775" i="19"/>
  <c r="W775" i="19"/>
  <c r="U777" i="19" l="1"/>
  <c r="Q777" i="19"/>
  <c r="V776" i="19"/>
  <c r="W776" i="19"/>
  <c r="U778" i="19" l="1"/>
  <c r="Q778" i="19"/>
  <c r="W777" i="19"/>
  <c r="V777" i="19"/>
  <c r="Q779" i="19" l="1"/>
  <c r="U779" i="19"/>
  <c r="V778" i="19"/>
  <c r="W778" i="19"/>
  <c r="V779" i="19" l="1"/>
  <c r="W779" i="19"/>
  <c r="U780" i="19"/>
  <c r="Q780" i="19"/>
  <c r="U781" i="19" l="1"/>
  <c r="Q781" i="19"/>
  <c r="V780" i="19"/>
  <c r="W780" i="19"/>
  <c r="Q782" i="19" l="1"/>
  <c r="U782" i="19"/>
  <c r="V781" i="19"/>
  <c r="W781" i="19"/>
  <c r="W782" i="19" l="1"/>
  <c r="V782" i="19"/>
  <c r="U783" i="19"/>
  <c r="Q783" i="19"/>
  <c r="V783" i="19" l="1"/>
  <c r="W783" i="19"/>
  <c r="U784" i="19"/>
  <c r="Q784" i="19"/>
  <c r="V784" i="19" l="1"/>
  <c r="W784" i="19"/>
  <c r="U785" i="19"/>
  <c r="Q785" i="19"/>
  <c r="W785" i="19" l="1"/>
  <c r="V785" i="19"/>
  <c r="U786" i="19"/>
  <c r="Q786" i="19"/>
  <c r="V786" i="19" l="1"/>
  <c r="W786" i="19"/>
  <c r="Q787" i="19"/>
  <c r="U787" i="19"/>
  <c r="U788" i="19" l="1"/>
  <c r="Q788" i="19"/>
  <c r="V787" i="19"/>
  <c r="W787" i="19"/>
  <c r="U789" i="19" l="1"/>
  <c r="Q789" i="19"/>
  <c r="V788" i="19"/>
  <c r="W788" i="19"/>
  <c r="U790" i="19" l="1"/>
  <c r="Q790" i="19"/>
  <c r="V789" i="19"/>
  <c r="W789" i="19"/>
  <c r="U791" i="19" l="1"/>
  <c r="Q791" i="19"/>
  <c r="W790" i="19"/>
  <c r="V790" i="19"/>
  <c r="U792" i="19" l="1"/>
  <c r="Q792" i="19"/>
  <c r="W791" i="19"/>
  <c r="V791" i="19"/>
  <c r="U793" i="19" l="1"/>
  <c r="Q793" i="19"/>
  <c r="E15" i="22"/>
  <c r="E16" i="22"/>
  <c r="V792" i="19"/>
  <c r="W792" i="19"/>
  <c r="E19" i="22" l="1"/>
  <c r="Q794" i="19"/>
  <c r="U794" i="19"/>
  <c r="W793" i="19"/>
  <c r="V793" i="19"/>
  <c r="V794" i="19" l="1"/>
  <c r="W794" i="19"/>
  <c r="Q795" i="19"/>
  <c r="U795" i="19"/>
  <c r="V795" i="19" l="1"/>
  <c r="W795" i="19"/>
  <c r="U796" i="19"/>
  <c r="Q796" i="19"/>
  <c r="V796" i="19" l="1"/>
  <c r="W796" i="19"/>
  <c r="U797" i="19"/>
  <c r="Q797" i="19"/>
  <c r="V797" i="19" l="1"/>
  <c r="W797" i="19"/>
  <c r="U798" i="19"/>
  <c r="Q798" i="19"/>
  <c r="W798" i="19" l="1"/>
  <c r="V798" i="19"/>
  <c r="U799" i="19"/>
  <c r="Q799" i="19"/>
  <c r="U800" i="19" l="1"/>
  <c r="Q800" i="19"/>
  <c r="W799" i="19"/>
  <c r="V799" i="19"/>
  <c r="U801" i="19" l="1"/>
  <c r="Q801" i="19"/>
  <c r="V800" i="19"/>
  <c r="W800" i="19"/>
  <c r="Q802" i="19" l="1"/>
  <c r="U802" i="19"/>
  <c r="W801" i="19"/>
  <c r="V801" i="19"/>
  <c r="V802" i="19" l="1"/>
  <c r="W802" i="19"/>
  <c r="U803" i="19"/>
  <c r="Q803" i="19"/>
  <c r="U804" i="19" l="1"/>
  <c r="Q804" i="19"/>
  <c r="V803" i="19"/>
  <c r="W803" i="19"/>
  <c r="U805" i="19" l="1"/>
  <c r="Q805" i="19"/>
  <c r="V804" i="19"/>
  <c r="W804" i="19"/>
  <c r="U806" i="19" l="1"/>
  <c r="Q806" i="19"/>
  <c r="V805" i="19"/>
  <c r="W805" i="19"/>
  <c r="Q807" i="19" l="1"/>
  <c r="U807" i="19"/>
  <c r="W806" i="19"/>
  <c r="V806" i="19"/>
  <c r="W807" i="19" l="1"/>
  <c r="V807" i="19"/>
  <c r="U808" i="19"/>
  <c r="Q808" i="19"/>
  <c r="U809" i="19" l="1"/>
  <c r="Q809" i="19"/>
  <c r="V808" i="19"/>
  <c r="W808" i="19"/>
  <c r="Q810" i="19" l="1"/>
  <c r="U810" i="19"/>
  <c r="V809" i="19"/>
  <c r="W809" i="19"/>
  <c r="V810" i="19" l="1"/>
  <c r="W810" i="19"/>
  <c r="U811" i="19"/>
  <c r="Q811" i="19"/>
  <c r="V811" i="19" l="1"/>
  <c r="W811" i="19"/>
  <c r="U812" i="19"/>
  <c r="Q812" i="19"/>
  <c r="V812" i="19" l="1"/>
  <c r="W812" i="19"/>
  <c r="U813" i="19"/>
  <c r="Q813" i="19"/>
  <c r="V813" i="19" l="1"/>
  <c r="W813" i="19"/>
  <c r="Q814" i="19"/>
  <c r="U814" i="19"/>
  <c r="Q815" i="19" l="1"/>
  <c r="U815" i="19"/>
  <c r="W814" i="19"/>
  <c r="V814" i="19"/>
  <c r="W815" i="19" l="1"/>
  <c r="V815" i="19"/>
  <c r="U816" i="19"/>
  <c r="Q816" i="19"/>
  <c r="U817" i="19" l="1"/>
  <c r="Q817" i="19"/>
  <c r="V816" i="19"/>
  <c r="W816" i="19"/>
  <c r="Q818" i="19" l="1"/>
  <c r="U818" i="19"/>
  <c r="V817" i="19"/>
  <c r="W817" i="19"/>
  <c r="V818" i="19" l="1"/>
  <c r="W818" i="19"/>
  <c r="U819" i="19"/>
  <c r="Q819" i="19"/>
  <c r="V819" i="19" l="1"/>
  <c r="W819" i="19"/>
  <c r="U820" i="19"/>
  <c r="Q820" i="19"/>
  <c r="W820" i="19" l="1"/>
  <c r="V820" i="19"/>
  <c r="U821" i="19"/>
  <c r="Q821" i="19"/>
  <c r="V821" i="19" l="1"/>
  <c r="W821" i="19"/>
  <c r="U822" i="19"/>
  <c r="Q822" i="19"/>
  <c r="W822" i="19" l="1"/>
  <c r="V822" i="19"/>
  <c r="Q823" i="19"/>
  <c r="U823" i="19"/>
  <c r="W823" i="19" l="1"/>
  <c r="V823" i="19"/>
  <c r="U824" i="19"/>
  <c r="Q824" i="19"/>
  <c r="V824" i="19" l="1"/>
  <c r="W824" i="19"/>
  <c r="U825" i="19"/>
  <c r="Q825" i="19"/>
  <c r="V825" i="19" l="1"/>
  <c r="W825" i="19"/>
  <c r="Q826" i="19"/>
  <c r="U826" i="19"/>
  <c r="U827" i="19" l="1"/>
  <c r="Q827" i="19"/>
  <c r="V826" i="19"/>
  <c r="W826" i="19"/>
  <c r="U828" i="19" l="1"/>
  <c r="Q828" i="19"/>
  <c r="V827" i="19"/>
  <c r="W827" i="19"/>
  <c r="U829" i="19" l="1"/>
  <c r="Q829" i="19"/>
  <c r="V828" i="19"/>
  <c r="W828" i="19"/>
  <c r="U830" i="19" l="1"/>
  <c r="Q830" i="19"/>
  <c r="V829" i="19"/>
  <c r="W829" i="19"/>
  <c r="U831" i="19" l="1"/>
  <c r="Q831" i="19"/>
  <c r="W830" i="19"/>
  <c r="V830" i="19"/>
  <c r="U832" i="19" l="1"/>
  <c r="Q832" i="19"/>
  <c r="W831" i="19"/>
  <c r="V831" i="19"/>
  <c r="U833" i="19" l="1"/>
  <c r="Q833" i="19"/>
  <c r="V832" i="19"/>
  <c r="W832" i="19"/>
  <c r="U834" i="19" l="1"/>
  <c r="Q834" i="19"/>
  <c r="V833" i="19"/>
  <c r="W833" i="19"/>
  <c r="Q835" i="19" l="1"/>
  <c r="U835" i="19"/>
  <c r="V834" i="19"/>
  <c r="W834" i="19"/>
  <c r="V835" i="19" l="1"/>
  <c r="W835" i="19"/>
  <c r="U836" i="19"/>
  <c r="Q836" i="19"/>
  <c r="V836" i="19" l="1"/>
  <c r="W836" i="19"/>
  <c r="U837" i="19"/>
  <c r="Q837" i="19"/>
  <c r="V837" i="19" l="1"/>
  <c r="W837" i="19"/>
  <c r="U838" i="19"/>
  <c r="Q838" i="19"/>
  <c r="Q839" i="19" l="1"/>
  <c r="U839" i="19"/>
  <c r="W838" i="19"/>
  <c r="V838" i="19"/>
  <c r="V839" i="19" l="1"/>
  <c r="W839" i="19"/>
  <c r="U840" i="19"/>
  <c r="Q840" i="19"/>
  <c r="U841" i="19" l="1"/>
  <c r="Q841" i="19"/>
  <c r="V840" i="19"/>
  <c r="W840" i="19"/>
  <c r="U842" i="19" l="1"/>
  <c r="Q842" i="19"/>
  <c r="V841" i="19"/>
  <c r="W841" i="19"/>
  <c r="Q843" i="19" l="1"/>
  <c r="U843" i="19"/>
  <c r="V842" i="19"/>
  <c r="W842" i="19"/>
  <c r="W843" i="19" l="1"/>
  <c r="V843" i="19"/>
  <c r="U844" i="19"/>
  <c r="Q844" i="19"/>
  <c r="U845" i="19" l="1"/>
  <c r="Q845" i="19"/>
  <c r="V844" i="19"/>
  <c r="W844" i="19"/>
  <c r="U846" i="19" l="1"/>
  <c r="Q846" i="19"/>
  <c r="V845" i="19"/>
  <c r="W845" i="19"/>
  <c r="U847" i="19" l="1"/>
  <c r="Q847" i="19"/>
  <c r="W846" i="19"/>
  <c r="V846" i="19"/>
  <c r="U848" i="19" l="1"/>
  <c r="Q848" i="19"/>
  <c r="V847" i="19"/>
  <c r="W847" i="19"/>
  <c r="Q849" i="19" l="1"/>
  <c r="U849" i="19"/>
  <c r="V848" i="19"/>
  <c r="W848" i="19"/>
  <c r="V849" i="19" l="1"/>
  <c r="W849" i="19"/>
  <c r="U850" i="19"/>
  <c r="Q850" i="19"/>
  <c r="U851" i="19" l="1"/>
  <c r="Q851" i="19"/>
  <c r="V850" i="19"/>
  <c r="W850" i="19"/>
  <c r="Q852" i="19" l="1"/>
  <c r="U852" i="19"/>
  <c r="V851" i="19"/>
  <c r="W851" i="19"/>
  <c r="W852" i="19" l="1"/>
  <c r="V852" i="19"/>
  <c r="U853" i="19"/>
  <c r="Q853" i="19"/>
  <c r="U854" i="19" l="1"/>
  <c r="Q854" i="19"/>
  <c r="V853" i="19"/>
  <c r="W853" i="19"/>
  <c r="U855" i="19" l="1"/>
  <c r="Q855" i="19"/>
  <c r="V854" i="19"/>
  <c r="W854" i="19"/>
  <c r="U856" i="19" l="1"/>
  <c r="Q856" i="19"/>
  <c r="V855" i="19"/>
  <c r="W855" i="19"/>
  <c r="Q857" i="19" l="1"/>
  <c r="U857" i="19"/>
  <c r="V856" i="19"/>
  <c r="W856" i="19"/>
  <c r="V857" i="19" l="1"/>
  <c r="W857" i="19"/>
  <c r="U858" i="19"/>
  <c r="Q858" i="19"/>
  <c r="V858" i="19" l="1"/>
  <c r="W858" i="19"/>
  <c r="U859" i="19"/>
  <c r="Q859" i="19"/>
  <c r="V859" i="19" l="1"/>
  <c r="W859" i="19"/>
  <c r="Q860" i="19"/>
  <c r="U860" i="19"/>
  <c r="U861" i="19" l="1"/>
  <c r="Q861" i="19"/>
  <c r="W860" i="19"/>
  <c r="V860" i="19"/>
  <c r="U862" i="19" l="1"/>
  <c r="Q862" i="19"/>
  <c r="V861" i="19"/>
  <c r="W861" i="19"/>
  <c r="U863" i="19" l="1"/>
  <c r="Q863" i="19"/>
  <c r="V862" i="19"/>
  <c r="W862" i="19"/>
  <c r="U864" i="19" l="1"/>
  <c r="Q864" i="19"/>
  <c r="V863" i="19"/>
  <c r="W863" i="19"/>
  <c r="Q865" i="19" l="1"/>
  <c r="U865" i="19"/>
  <c r="V864" i="19"/>
  <c r="W864" i="19"/>
  <c r="V865" i="19" l="1"/>
  <c r="W865" i="19"/>
  <c r="U866" i="19"/>
  <c r="Q866" i="19"/>
  <c r="V866" i="19" l="1"/>
  <c r="W866" i="19"/>
  <c r="U867" i="19"/>
  <c r="Q867" i="19"/>
  <c r="V867" i="19" l="1"/>
  <c r="W867" i="19"/>
  <c r="Q868" i="19"/>
  <c r="U868" i="19"/>
  <c r="U869" i="19" l="1"/>
  <c r="Q869" i="19"/>
  <c r="W868" i="19"/>
  <c r="V868" i="19"/>
  <c r="U870" i="19" l="1"/>
  <c r="Q870" i="19"/>
  <c r="V869" i="19"/>
  <c r="W869" i="19"/>
  <c r="U871" i="19" l="1"/>
  <c r="Q871" i="19"/>
  <c r="V870" i="19"/>
  <c r="W870" i="19"/>
  <c r="U872" i="19" l="1"/>
  <c r="Q872" i="19"/>
  <c r="V871" i="19"/>
  <c r="W871" i="19"/>
  <c r="Q873" i="19" l="1"/>
  <c r="U873" i="19"/>
  <c r="V872" i="19"/>
  <c r="W872" i="19"/>
  <c r="V873" i="19" l="1"/>
  <c r="W873" i="19"/>
  <c r="U874" i="19"/>
  <c r="Q874" i="19"/>
  <c r="U875" i="19" l="1"/>
  <c r="Q875" i="19"/>
  <c r="V874" i="19"/>
  <c r="W874" i="19"/>
  <c r="Q876" i="19" l="1"/>
  <c r="U876" i="19"/>
  <c r="V875" i="19"/>
  <c r="W875" i="19"/>
  <c r="W876" i="19" l="1"/>
  <c r="V876" i="19"/>
  <c r="U877" i="19"/>
  <c r="Q877" i="19"/>
  <c r="U878" i="19" l="1"/>
  <c r="Q878" i="19"/>
  <c r="V877" i="19"/>
  <c r="W877" i="19"/>
  <c r="U879" i="19" l="1"/>
  <c r="Q879" i="19"/>
  <c r="V878" i="19"/>
  <c r="W878" i="19"/>
  <c r="U880" i="19" l="1"/>
  <c r="Q880" i="19"/>
  <c r="V879" i="19"/>
  <c r="W879" i="19"/>
  <c r="Q881" i="19" l="1"/>
  <c r="U881" i="19"/>
  <c r="V880" i="19"/>
  <c r="W880" i="19"/>
  <c r="W881" i="19" l="1"/>
  <c r="V881" i="19"/>
  <c r="U882" i="19"/>
  <c r="Q882" i="19"/>
  <c r="U883" i="19" l="1"/>
  <c r="Q883" i="19"/>
  <c r="V882" i="19"/>
  <c r="W882" i="19"/>
  <c r="Q884" i="19" l="1"/>
  <c r="U884" i="19"/>
  <c r="V883" i="19"/>
  <c r="W883" i="19"/>
  <c r="W884" i="19" l="1"/>
  <c r="V884" i="19"/>
  <c r="U885" i="19"/>
  <c r="Q885" i="19"/>
  <c r="U886" i="19" l="1"/>
  <c r="Q886" i="19"/>
  <c r="V885" i="19"/>
  <c r="W885" i="19"/>
  <c r="U887" i="19" l="1"/>
  <c r="Q887" i="19"/>
  <c r="V886" i="19"/>
  <c r="W886" i="19"/>
  <c r="U888" i="19" l="1"/>
  <c r="Q888" i="19"/>
  <c r="V887" i="19"/>
  <c r="W887" i="19"/>
  <c r="Q889" i="19" l="1"/>
  <c r="U889" i="19"/>
  <c r="V888" i="19"/>
  <c r="W888" i="19"/>
  <c r="V889" i="19" l="1"/>
  <c r="W889" i="19"/>
  <c r="U890" i="19"/>
  <c r="Q890" i="19"/>
  <c r="U891" i="19" l="1"/>
  <c r="Q891" i="19"/>
  <c r="V890" i="19"/>
  <c r="W890" i="19"/>
  <c r="Q892" i="19" l="1"/>
  <c r="U892" i="19"/>
  <c r="V891" i="19"/>
  <c r="W891" i="19"/>
  <c r="W892" i="19" l="1"/>
  <c r="V892" i="19"/>
  <c r="U893" i="19"/>
  <c r="Q893" i="19"/>
  <c r="U894" i="19" l="1"/>
  <c r="Q894" i="19"/>
  <c r="W893" i="19"/>
  <c r="V893" i="19"/>
  <c r="U895" i="19" l="1"/>
  <c r="Q895" i="19"/>
  <c r="V894" i="19"/>
  <c r="W894" i="19"/>
  <c r="Q896" i="19" l="1"/>
  <c r="U896" i="19"/>
  <c r="V895" i="19"/>
  <c r="W895" i="19"/>
  <c r="V896" i="19" l="1"/>
  <c r="W896" i="19"/>
  <c r="Q897" i="19"/>
  <c r="U897" i="19"/>
  <c r="W897" i="19" l="1"/>
  <c r="V897" i="19"/>
  <c r="U898" i="19"/>
  <c r="Q898" i="19"/>
  <c r="U899" i="19" l="1"/>
  <c r="Q899" i="19"/>
  <c r="V898" i="19"/>
  <c r="W898" i="19"/>
  <c r="U900" i="19" l="1"/>
  <c r="Q900" i="19"/>
  <c r="V899" i="19"/>
  <c r="W899" i="19"/>
  <c r="U901" i="19" l="1"/>
  <c r="Q901" i="19"/>
  <c r="W900" i="19"/>
  <c r="V900" i="19"/>
  <c r="U902" i="19" l="1"/>
  <c r="Q902" i="19"/>
  <c r="W901" i="19"/>
  <c r="V901" i="19"/>
  <c r="U903" i="19" l="1"/>
  <c r="Q903" i="19"/>
  <c r="V902" i="19"/>
  <c r="W902" i="19"/>
  <c r="U904" i="19" l="1"/>
  <c r="Q904" i="19"/>
  <c r="V903" i="19"/>
  <c r="W903" i="19"/>
  <c r="Q905" i="19" l="1"/>
  <c r="U905" i="19"/>
  <c r="V904" i="19"/>
  <c r="W904" i="19"/>
  <c r="V905" i="19" l="1"/>
  <c r="W905" i="19"/>
  <c r="U906" i="19"/>
  <c r="Q906" i="19"/>
  <c r="U907" i="19" l="1"/>
  <c r="Q907" i="19"/>
  <c r="V906" i="19"/>
  <c r="W906" i="19"/>
  <c r="Q908" i="19" l="1"/>
  <c r="U908" i="19"/>
  <c r="V907" i="19"/>
  <c r="W907" i="19"/>
  <c r="W908" i="19" l="1"/>
  <c r="V908" i="19"/>
  <c r="U909" i="19"/>
  <c r="Q909" i="19"/>
  <c r="U910" i="19" l="1"/>
  <c r="Q910" i="19"/>
  <c r="W909" i="19"/>
  <c r="V909" i="19"/>
  <c r="U911" i="19" l="1"/>
  <c r="Q911" i="19"/>
  <c r="V910" i="19"/>
  <c r="W910" i="19"/>
  <c r="U912" i="19" l="1"/>
  <c r="Q912" i="19"/>
  <c r="V911" i="19"/>
  <c r="W911" i="19"/>
  <c r="Q913" i="19" l="1"/>
  <c r="U913" i="19"/>
  <c r="V912" i="19"/>
  <c r="W912" i="19"/>
  <c r="V913" i="19" l="1"/>
  <c r="W913" i="19"/>
  <c r="U914" i="19"/>
  <c r="Q914" i="19"/>
  <c r="U915" i="19" l="1"/>
  <c r="Q915" i="19"/>
  <c r="V914" i="19"/>
  <c r="W914" i="19"/>
  <c r="U916" i="19" l="1"/>
  <c r="Q916" i="19"/>
  <c r="V915" i="19"/>
  <c r="W915" i="19"/>
  <c r="U917" i="19" l="1"/>
  <c r="Q917" i="19"/>
  <c r="W916" i="19"/>
  <c r="V916" i="19"/>
  <c r="U918" i="19" l="1"/>
  <c r="Q918" i="19"/>
  <c r="W917" i="19"/>
  <c r="V917" i="19"/>
  <c r="U919" i="19" l="1"/>
  <c r="Q919" i="19"/>
  <c r="W918" i="19"/>
  <c r="V918" i="19"/>
  <c r="Q920" i="19" l="1"/>
  <c r="U920" i="19"/>
  <c r="V919" i="19"/>
  <c r="W919" i="19"/>
  <c r="V920" i="19" l="1"/>
  <c r="W920" i="19"/>
  <c r="Q921" i="19"/>
  <c r="U921" i="19"/>
  <c r="V921" i="19" l="1"/>
  <c r="W921" i="19"/>
  <c r="U922" i="19"/>
  <c r="Q922" i="19"/>
  <c r="U923" i="19" l="1"/>
  <c r="Q923" i="19"/>
  <c r="V922" i="19"/>
  <c r="W922" i="19"/>
  <c r="U924" i="19" l="1"/>
  <c r="Q924" i="19"/>
  <c r="V923" i="19"/>
  <c r="W923" i="19"/>
  <c r="Q925" i="19" l="1"/>
  <c r="U925" i="19"/>
  <c r="W924" i="19"/>
  <c r="V924" i="19"/>
  <c r="V925" i="19" l="1"/>
  <c r="W925" i="19"/>
  <c r="U926" i="19"/>
  <c r="Q926" i="19"/>
  <c r="Q927" i="19" l="1"/>
  <c r="U927" i="19"/>
  <c r="W926" i="19"/>
  <c r="V926" i="19"/>
  <c r="V927" i="19" l="1"/>
  <c r="W927" i="19"/>
  <c r="Q928" i="19"/>
  <c r="U928" i="19"/>
  <c r="V928" i="19" l="1"/>
  <c r="W928" i="19"/>
  <c r="U929" i="19"/>
  <c r="Q929" i="19"/>
  <c r="U930" i="19" l="1"/>
  <c r="Q930" i="19"/>
  <c r="V929" i="19"/>
  <c r="W929" i="19"/>
  <c r="Q931" i="19" l="1"/>
  <c r="U931" i="19"/>
  <c r="V930" i="19"/>
  <c r="W930" i="19"/>
  <c r="V931" i="19" l="1"/>
  <c r="W931" i="19"/>
  <c r="U932" i="19"/>
  <c r="Q932" i="19"/>
  <c r="Q933" i="19" l="1"/>
  <c r="U933" i="19"/>
  <c r="V932" i="19"/>
  <c r="W932" i="19"/>
  <c r="W933" i="19" l="1"/>
  <c r="V933" i="19"/>
  <c r="U934" i="19"/>
  <c r="Q934" i="19"/>
  <c r="U935" i="19" l="1"/>
  <c r="Q935" i="19"/>
  <c r="V934" i="19"/>
  <c r="W934" i="19"/>
  <c r="U936" i="19" l="1"/>
  <c r="Q936" i="19"/>
  <c r="V935" i="19"/>
  <c r="W935" i="19"/>
  <c r="U937" i="19" l="1"/>
  <c r="Q937" i="19"/>
  <c r="W936" i="19"/>
  <c r="V936" i="19"/>
  <c r="U938" i="19" l="1"/>
  <c r="Q938" i="19"/>
  <c r="V937" i="19"/>
  <c r="W937" i="19"/>
  <c r="Q939" i="19" l="1"/>
  <c r="U939" i="19"/>
  <c r="V938" i="19"/>
  <c r="W938" i="19"/>
  <c r="V939" i="19" l="1"/>
  <c r="W939" i="19"/>
  <c r="U940" i="19"/>
  <c r="Q940" i="19"/>
  <c r="Q941" i="19" l="1"/>
  <c r="U941" i="19"/>
  <c r="V940" i="19"/>
  <c r="W940" i="19"/>
  <c r="W941" i="19" l="1"/>
  <c r="V941" i="19"/>
  <c r="U942" i="19"/>
  <c r="Q942" i="19"/>
  <c r="U943" i="19" l="1"/>
  <c r="Q943" i="19"/>
  <c r="V942" i="19"/>
  <c r="W942" i="19"/>
  <c r="U944" i="19" l="1"/>
  <c r="Q944" i="19"/>
  <c r="V943" i="19"/>
  <c r="W943" i="19"/>
  <c r="U945" i="19" l="1"/>
  <c r="Q945" i="19"/>
  <c r="W944" i="19"/>
  <c r="V944" i="19"/>
  <c r="U946" i="19" l="1"/>
  <c r="Q946" i="19"/>
  <c r="V945" i="19"/>
  <c r="W945" i="19"/>
  <c r="Q947" i="19" l="1"/>
  <c r="U947" i="19"/>
  <c r="V946" i="19"/>
  <c r="W946" i="19"/>
  <c r="V947" i="19" l="1"/>
  <c r="W947" i="19"/>
  <c r="U948" i="19"/>
  <c r="Q948" i="19"/>
  <c r="Q949" i="19" l="1"/>
  <c r="U949" i="19"/>
  <c r="V948" i="19"/>
  <c r="W948" i="19"/>
  <c r="W949" i="19" l="1"/>
  <c r="V949" i="19"/>
  <c r="U950" i="19"/>
  <c r="Q950" i="19"/>
  <c r="U951" i="19" l="1"/>
  <c r="Q951" i="19"/>
  <c r="V950" i="19"/>
  <c r="W950" i="19"/>
  <c r="U952" i="19" l="1"/>
  <c r="Q952" i="19"/>
  <c r="V951" i="19"/>
  <c r="W951" i="19"/>
  <c r="U953" i="19" l="1"/>
  <c r="Q953" i="19"/>
  <c r="W952" i="19"/>
  <c r="V952" i="19"/>
  <c r="U954" i="19" l="1"/>
  <c r="Q954" i="19"/>
  <c r="V953" i="19"/>
  <c r="W953" i="19"/>
  <c r="Q955" i="19" l="1"/>
  <c r="U955" i="19"/>
  <c r="V954" i="19"/>
  <c r="W954" i="19"/>
  <c r="V955" i="19" l="1"/>
  <c r="W955" i="19"/>
  <c r="U956" i="19"/>
  <c r="Q956" i="19"/>
  <c r="Q957" i="19" l="1"/>
  <c r="U957" i="19"/>
  <c r="V956" i="19"/>
  <c r="W956" i="19"/>
  <c r="W957" i="19" l="1"/>
  <c r="V957" i="19"/>
  <c r="U958" i="19"/>
  <c r="Q958" i="19"/>
  <c r="U959" i="19" l="1"/>
  <c r="Q959" i="19"/>
  <c r="V958" i="19"/>
  <c r="W958" i="19"/>
  <c r="U960" i="19" l="1"/>
  <c r="Q960" i="19"/>
  <c r="V959" i="19"/>
  <c r="W959" i="19"/>
  <c r="U961" i="19" l="1"/>
  <c r="Q961" i="19"/>
  <c r="W960" i="19"/>
  <c r="V960" i="19"/>
  <c r="U962" i="19" l="1"/>
  <c r="Q962" i="19"/>
  <c r="V961" i="19"/>
  <c r="W961" i="19"/>
  <c r="Q963" i="19" l="1"/>
  <c r="U963" i="19"/>
  <c r="V962" i="19"/>
  <c r="W962" i="19"/>
  <c r="V963" i="19" l="1"/>
  <c r="W963" i="19"/>
  <c r="U964" i="19"/>
  <c r="Q964" i="19"/>
  <c r="Q965" i="19" l="1"/>
  <c r="U965" i="19"/>
  <c r="V964" i="19"/>
  <c r="W964" i="19"/>
  <c r="W965" i="19" l="1"/>
  <c r="V965" i="19"/>
  <c r="U966" i="19"/>
  <c r="Q966" i="19"/>
  <c r="V966" i="19" l="1"/>
  <c r="W966" i="19"/>
  <c r="U967" i="19"/>
  <c r="Q967" i="19"/>
  <c r="U968" i="19" l="1"/>
  <c r="Q968" i="19"/>
  <c r="V967" i="19"/>
  <c r="W967" i="19"/>
  <c r="U969" i="19" l="1"/>
  <c r="Q969" i="19"/>
  <c r="W968" i="19"/>
  <c r="V968" i="19"/>
  <c r="U970" i="19" l="1"/>
  <c r="Q970" i="19"/>
  <c r="V969" i="19"/>
  <c r="W969" i="19"/>
  <c r="Q971" i="19" l="1"/>
  <c r="U971" i="19"/>
  <c r="V970" i="19"/>
  <c r="W970" i="19"/>
  <c r="V971" i="19" l="1"/>
  <c r="W971" i="19"/>
  <c r="U972" i="19"/>
  <c r="Q972" i="19"/>
  <c r="V972" i="19" l="1"/>
  <c r="W972" i="19"/>
  <c r="Q973" i="19"/>
  <c r="U973" i="19"/>
  <c r="U974" i="19" l="1"/>
  <c r="Q974" i="19"/>
  <c r="W973" i="19"/>
  <c r="V973" i="19"/>
  <c r="U975" i="19" l="1"/>
  <c r="Q975" i="19"/>
  <c r="V974" i="19"/>
  <c r="W974" i="19"/>
  <c r="U976" i="19" l="1"/>
  <c r="Q976" i="19"/>
  <c r="V975" i="19"/>
  <c r="W975" i="19"/>
  <c r="U977" i="19" l="1"/>
  <c r="Q977" i="19"/>
  <c r="W976" i="19"/>
  <c r="V976" i="19"/>
  <c r="U978" i="19" l="1"/>
  <c r="Q978" i="19"/>
  <c r="V977" i="19"/>
  <c r="W977" i="19"/>
  <c r="Q979" i="19" l="1"/>
  <c r="U979" i="19"/>
  <c r="V978" i="19"/>
  <c r="W978" i="19"/>
  <c r="V979" i="19" l="1"/>
  <c r="W979" i="19"/>
  <c r="U980" i="19"/>
  <c r="Q980" i="19"/>
  <c r="U981" i="19" l="1"/>
  <c r="Q981" i="19"/>
  <c r="V980" i="19"/>
  <c r="W980" i="19"/>
  <c r="U982" i="19" l="1"/>
  <c r="Q982" i="19"/>
  <c r="W981" i="19"/>
  <c r="V981" i="19"/>
  <c r="U983" i="19" l="1"/>
  <c r="Q983" i="19"/>
  <c r="V982" i="19"/>
  <c r="W982" i="19"/>
  <c r="U984" i="19" l="1"/>
  <c r="Q984" i="19"/>
  <c r="V983" i="19"/>
  <c r="W983" i="19"/>
  <c r="U985" i="19" l="1"/>
  <c r="Q985" i="19"/>
  <c r="W984" i="19"/>
  <c r="V984" i="19"/>
  <c r="U986" i="19" l="1"/>
  <c r="Q986" i="19"/>
  <c r="V985" i="19"/>
  <c r="W985" i="19"/>
  <c r="Q987" i="19" l="1"/>
  <c r="U987" i="19"/>
  <c r="V986" i="19"/>
  <c r="W986" i="19"/>
  <c r="V987" i="19" l="1"/>
  <c r="W987" i="19"/>
  <c r="U988" i="19"/>
  <c r="Q988" i="19"/>
  <c r="U989" i="19" l="1"/>
  <c r="Q989" i="19"/>
  <c r="V988" i="19"/>
  <c r="W988" i="19"/>
  <c r="U990" i="19" l="1"/>
  <c r="Q990" i="19"/>
  <c r="W989" i="19"/>
  <c r="V989" i="19"/>
  <c r="U991" i="19" l="1"/>
  <c r="Q991" i="19"/>
  <c r="V990" i="19"/>
  <c r="W990" i="19"/>
  <c r="U992" i="19" l="1"/>
  <c r="Q992" i="19"/>
  <c r="V991" i="19"/>
  <c r="W991" i="19"/>
  <c r="U993" i="19" l="1"/>
  <c r="Q993" i="19"/>
  <c r="W992" i="19"/>
  <c r="V992" i="19"/>
  <c r="U994" i="19" l="1"/>
  <c r="Q994" i="19"/>
  <c r="V993" i="19"/>
  <c r="W993" i="19"/>
  <c r="Q995" i="19" l="1"/>
  <c r="U995" i="19"/>
  <c r="V994" i="19"/>
  <c r="W994" i="19"/>
  <c r="V995" i="19" l="1"/>
  <c r="W995" i="19"/>
  <c r="U996" i="19"/>
  <c r="Q996" i="19"/>
  <c r="U997" i="19" l="1"/>
  <c r="Q997" i="19"/>
  <c r="V996" i="19"/>
  <c r="W996" i="19"/>
  <c r="U998" i="19" l="1"/>
  <c r="Q998" i="19"/>
  <c r="W997" i="19"/>
  <c r="V997" i="19"/>
  <c r="U999" i="19" l="1"/>
  <c r="Q999" i="19"/>
  <c r="V998" i="19"/>
  <c r="W998" i="19"/>
  <c r="U1000" i="19" l="1"/>
  <c r="Q1000" i="19"/>
  <c r="V999" i="19"/>
  <c r="W999" i="19"/>
  <c r="U1001" i="19" l="1"/>
  <c r="Q1001" i="19"/>
  <c r="W1000" i="19"/>
  <c r="V1000" i="19"/>
  <c r="U1002" i="19" l="1"/>
  <c r="Q1002" i="19"/>
  <c r="V1001" i="19"/>
  <c r="W1001" i="19"/>
  <c r="Q1003" i="19" l="1"/>
  <c r="U1003" i="19"/>
  <c r="V1002" i="19"/>
  <c r="W1002" i="19"/>
  <c r="V1003" i="19" l="1"/>
  <c r="W1003" i="19"/>
  <c r="U1004" i="19"/>
  <c r="Q1004" i="19"/>
  <c r="U1005" i="19" l="1"/>
  <c r="Q1005" i="19"/>
  <c r="V1004" i="19"/>
  <c r="W1004" i="19"/>
  <c r="U1006" i="19" l="1"/>
  <c r="Q1006" i="19"/>
  <c r="W1005" i="19"/>
  <c r="V1005" i="19"/>
  <c r="U1007" i="19" l="1"/>
  <c r="Q1007" i="19"/>
  <c r="V1006" i="19"/>
  <c r="W1006" i="19"/>
  <c r="U1008" i="19" l="1"/>
  <c r="Q1008" i="19"/>
  <c r="V1007" i="19"/>
  <c r="W1007" i="19"/>
  <c r="U1009" i="19" l="1"/>
  <c r="Q1009" i="19"/>
  <c r="W1008" i="19"/>
  <c r="V1008" i="19"/>
  <c r="U1010" i="19" l="1"/>
  <c r="Q1010" i="19"/>
  <c r="V1009" i="19"/>
  <c r="W1009" i="19"/>
  <c r="Q1011" i="19" l="1"/>
  <c r="U1011" i="19"/>
  <c r="V1010" i="19"/>
  <c r="W1010" i="19"/>
  <c r="V1011" i="19" l="1"/>
  <c r="W1011" i="19"/>
  <c r="U1012" i="19"/>
  <c r="Q1012" i="19"/>
  <c r="U1013" i="19" l="1"/>
  <c r="Q1013" i="19"/>
  <c r="V1012" i="19"/>
  <c r="W1012" i="19"/>
  <c r="U1014" i="19" l="1"/>
  <c r="Q1014" i="19"/>
  <c r="W1013" i="19"/>
  <c r="V1013" i="19"/>
  <c r="U1015" i="19" l="1"/>
  <c r="Q1015" i="19"/>
  <c r="V1014" i="19"/>
  <c r="W1014" i="19"/>
  <c r="U1016" i="19" l="1"/>
  <c r="Q1016" i="19"/>
  <c r="V1015" i="19"/>
  <c r="W1015" i="19"/>
  <c r="U1017" i="19" l="1"/>
  <c r="Q1017" i="19"/>
  <c r="W1016" i="19"/>
  <c r="V1016" i="19"/>
  <c r="U1018" i="19" l="1"/>
  <c r="Q1018" i="19"/>
  <c r="V1017" i="19"/>
  <c r="W1017" i="19"/>
  <c r="Q1019" i="19" l="1"/>
  <c r="U1019" i="19"/>
  <c r="V1018" i="19"/>
  <c r="W1018" i="19"/>
  <c r="V1019" i="19" l="1"/>
  <c r="W1019" i="19"/>
  <c r="U1020" i="19"/>
  <c r="Q1020" i="19"/>
  <c r="U1021" i="19" l="1"/>
  <c r="Q1021" i="19"/>
  <c r="V1020" i="19"/>
  <c r="W1020" i="19"/>
  <c r="U1022" i="19" l="1"/>
  <c r="Q1022" i="19"/>
  <c r="V1021" i="19"/>
  <c r="W1021" i="19"/>
  <c r="U1023" i="19" l="1"/>
  <c r="Q1023" i="19"/>
  <c r="V1022" i="19"/>
  <c r="W1022" i="19"/>
  <c r="U1024" i="19" l="1"/>
  <c r="Q1024" i="19"/>
  <c r="V1023" i="19"/>
  <c r="W1023" i="19"/>
  <c r="U1025" i="19" l="1"/>
  <c r="Q1025" i="19"/>
  <c r="W1024" i="19"/>
  <c r="V1024" i="19"/>
  <c r="U1026" i="19" l="1"/>
  <c r="Q1026" i="19"/>
  <c r="V1025" i="19"/>
  <c r="W1025" i="19"/>
  <c r="Q1027" i="19" l="1"/>
  <c r="U1027" i="19"/>
  <c r="V1026" i="19"/>
  <c r="W1026" i="19"/>
  <c r="V1027" i="19" l="1"/>
  <c r="W1027" i="19"/>
  <c r="U1028" i="19"/>
  <c r="Q1028" i="19"/>
  <c r="U1029" i="19" s="1"/>
  <c r="W1029" i="19" l="1"/>
  <c r="S1029" i="19"/>
  <c r="S1030" i="19" s="1"/>
  <c r="S1031" i="19" s="1"/>
  <c r="S1032" i="19" s="1"/>
  <c r="S1033" i="19" s="1"/>
  <c r="S1034" i="19" s="1"/>
  <c r="S1035" i="19" s="1"/>
  <c r="S1036" i="19" s="1"/>
  <c r="S1037" i="19" s="1"/>
  <c r="S1038" i="19" s="1"/>
  <c r="S1039" i="19" s="1"/>
  <c r="S1040" i="19" s="1"/>
  <c r="S1041" i="19" s="1"/>
  <c r="S1042" i="19" s="1"/>
  <c r="S1043" i="19" s="1"/>
  <c r="S1044" i="19" s="1"/>
  <c r="S1045" i="19" s="1"/>
  <c r="S1046" i="19" s="1"/>
  <c r="S1047" i="19" s="1"/>
  <c r="S1048" i="19" s="1"/>
  <c r="S1049" i="19" s="1"/>
  <c r="S1050" i="19" s="1"/>
  <c r="S1051" i="19" s="1"/>
  <c r="S1052" i="19" s="1"/>
  <c r="S1053" i="19" s="1"/>
  <c r="S1054" i="19" s="1"/>
  <c r="S1055" i="19" s="1"/>
  <c r="S1056" i="19" s="1"/>
  <c r="S1057" i="19" s="1"/>
  <c r="S1058" i="19" s="1"/>
  <c r="S1059" i="19" s="1"/>
  <c r="S1060" i="19" s="1"/>
  <c r="S1061" i="19" s="1"/>
  <c r="S1062" i="19" s="1"/>
  <c r="S1063" i="19" s="1"/>
  <c r="S1064" i="19" s="1"/>
  <c r="S1065" i="19" s="1"/>
  <c r="S1066" i="19" s="1"/>
  <c r="S1067" i="19" s="1"/>
  <c r="S1068" i="19" s="1"/>
  <c r="S1069" i="19" s="1"/>
  <c r="S1070" i="19" s="1"/>
  <c r="S1071" i="19" s="1"/>
  <c r="S1072" i="19" s="1"/>
  <c r="S1073" i="19" s="1"/>
  <c r="S1074" i="19" s="1"/>
  <c r="S1075" i="19" s="1"/>
  <c r="S1076" i="19" s="1"/>
  <c r="S1077" i="19" s="1"/>
  <c r="S1078" i="19" s="1"/>
  <c r="S1079" i="19" s="1"/>
  <c r="S1080" i="19" s="1"/>
  <c r="S1081" i="19" s="1"/>
  <c r="S1082" i="19" s="1"/>
  <c r="S1083" i="19" s="1"/>
  <c r="S1084" i="19" s="1"/>
  <c r="S1085" i="19" s="1"/>
  <c r="S1086" i="19" s="1"/>
  <c r="S1087" i="19" s="1"/>
  <c r="S1088" i="19" s="1"/>
  <c r="S1089" i="19" s="1"/>
  <c r="S1090" i="19" s="1"/>
  <c r="S1091" i="19" s="1"/>
  <c r="S1092" i="19" s="1"/>
  <c r="S1093" i="19" s="1"/>
  <c r="S1094" i="19" s="1"/>
  <c r="S1095" i="19" s="1"/>
  <c r="S1096" i="19" s="1"/>
  <c r="S1097" i="19" s="1"/>
  <c r="S1098" i="19" s="1"/>
  <c r="S1099" i="19" s="1"/>
  <c r="S1100" i="19" s="1"/>
  <c r="S1101" i="19" s="1"/>
  <c r="S1102" i="19" s="1"/>
  <c r="S1103" i="19" s="1"/>
  <c r="S1104" i="19" s="1"/>
  <c r="S1105" i="19" s="1"/>
  <c r="S1106" i="19" s="1"/>
  <c r="S1107" i="19" s="1"/>
  <c r="S1108" i="19" s="1"/>
  <c r="S1109" i="19" s="1"/>
  <c r="S1110" i="19" s="1"/>
  <c r="S1111" i="19" s="1"/>
  <c r="S1112" i="19" s="1"/>
  <c r="S1113" i="19" s="1"/>
  <c r="S1114" i="19" s="1"/>
  <c r="S1115" i="19" s="1"/>
  <c r="S1116" i="19" s="1"/>
  <c r="S1117" i="19" s="1"/>
  <c r="S1118" i="19" s="1"/>
  <c r="S1119" i="19" s="1"/>
  <c r="S1120" i="19" s="1"/>
  <c r="S1121" i="19" s="1"/>
  <c r="S1122" i="19" s="1"/>
  <c r="S1123" i="19" s="1"/>
  <c r="S1124" i="19" s="1"/>
  <c r="S1125" i="19" s="1"/>
  <c r="S1126" i="19" s="1"/>
  <c r="S1127" i="19" s="1"/>
  <c r="S1128" i="19" s="1"/>
  <c r="S1129" i="19" s="1"/>
  <c r="S1130" i="19" s="1"/>
  <c r="S1131" i="19" s="1"/>
  <c r="S1132" i="19" s="1"/>
  <c r="S1133" i="19" s="1"/>
  <c r="S1134" i="19" s="1"/>
  <c r="S1135" i="19" s="1"/>
  <c r="S1136" i="19" s="1"/>
  <c r="S1137" i="19" s="1"/>
  <c r="S1138" i="19" s="1"/>
  <c r="S1139" i="19" s="1"/>
  <c r="S1140" i="19" s="1"/>
  <c r="S1141" i="19" s="1"/>
  <c r="S1142" i="19" s="1"/>
  <c r="S1143" i="19" s="1"/>
  <c r="S1144" i="19" s="1"/>
  <c r="S1145" i="19" s="1"/>
  <c r="S1146" i="19" s="1"/>
  <c r="S1147" i="19" s="1"/>
  <c r="S1148" i="19" s="1"/>
  <c r="S1149" i="19" s="1"/>
  <c r="S1150" i="19" s="1"/>
  <c r="S1151" i="19" s="1"/>
  <c r="S1152" i="19" s="1"/>
  <c r="S1153" i="19" s="1"/>
  <c r="S1154" i="19" s="1"/>
  <c r="S1155" i="19" s="1"/>
  <c r="S1156" i="19" s="1"/>
  <c r="S1157" i="19" s="1"/>
  <c r="S1158" i="19" s="1"/>
  <c r="S1159" i="19" s="1"/>
  <c r="S1160" i="19" s="1"/>
  <c r="S1161" i="19" s="1"/>
  <c r="S1162" i="19" s="1"/>
  <c r="S1163" i="19" s="1"/>
  <c r="S1164" i="19" s="1"/>
  <c r="S1165" i="19" s="1"/>
  <c r="S1166" i="19" s="1"/>
  <c r="S1167" i="19" s="1"/>
  <c r="S1168" i="19" s="1"/>
  <c r="S1169" i="19" s="1"/>
  <c r="S1170" i="19" s="1"/>
  <c r="S1171" i="19" s="1"/>
  <c r="S1172" i="19" s="1"/>
  <c r="S1173" i="19" s="1"/>
  <c r="S1174" i="19" s="1"/>
  <c r="S1175" i="19" s="1"/>
  <c r="S1176" i="19" s="1"/>
  <c r="S1177" i="19" s="1"/>
  <c r="S1178" i="19" s="1"/>
  <c r="S1179" i="19" s="1"/>
  <c r="S1180" i="19" s="1"/>
  <c r="S1181" i="19" s="1"/>
  <c r="S1182" i="19" s="1"/>
  <c r="S1183" i="19" s="1"/>
  <c r="S1184" i="19" s="1"/>
  <c r="S1185" i="19" s="1"/>
  <c r="S1186" i="19" s="1"/>
  <c r="S1187" i="19" s="1"/>
  <c r="S1188" i="19" s="1"/>
  <c r="S1189" i="19" s="1"/>
  <c r="S1190" i="19" s="1"/>
  <c r="S1191" i="19" s="1"/>
  <c r="S1192" i="19" s="1"/>
  <c r="S1193" i="19" s="1"/>
  <c r="S1194" i="19" s="1"/>
  <c r="S1195" i="19" s="1"/>
  <c r="S1196" i="19" s="1"/>
  <c r="S1197" i="19" s="1"/>
  <c r="S1198" i="19" s="1"/>
  <c r="S1199" i="19" s="1"/>
  <c r="S1200" i="19" s="1"/>
  <c r="S1201" i="19" s="1"/>
  <c r="S1202" i="19" s="1"/>
  <c r="S1203" i="19" s="1"/>
  <c r="S1204" i="19" s="1"/>
  <c r="S1205" i="19" s="1"/>
  <c r="S1206" i="19" s="1"/>
  <c r="S1207" i="19" s="1"/>
  <c r="S1208" i="19" s="1"/>
  <c r="S1209" i="19" s="1"/>
  <c r="S1210" i="19" s="1"/>
  <c r="S1211" i="19" s="1"/>
  <c r="S1212" i="19" s="1"/>
  <c r="S1213" i="19" s="1"/>
  <c r="S1214" i="19" s="1"/>
  <c r="S1215" i="19" s="1"/>
  <c r="S1216" i="19" s="1"/>
  <c r="S1217" i="19" s="1"/>
  <c r="S1218" i="19" s="1"/>
  <c r="S1219" i="19" s="1"/>
  <c r="S1220" i="19" s="1"/>
  <c r="S1221" i="19" s="1"/>
  <c r="S1222" i="19" s="1"/>
  <c r="S1223" i="19" s="1"/>
  <c r="S1224" i="19" s="1"/>
  <c r="S1225" i="19" s="1"/>
  <c r="S1226" i="19" s="1"/>
  <c r="S1227" i="19" s="1"/>
  <c r="S1228" i="19" s="1"/>
  <c r="S1229" i="19" s="1"/>
  <c r="S1230" i="19" s="1"/>
  <c r="S1231" i="19" s="1"/>
  <c r="S1232" i="19" s="1"/>
  <c r="S1233" i="19" s="1"/>
  <c r="S1234" i="19" s="1"/>
  <c r="S1235" i="19" s="1"/>
  <c r="S1236" i="19" s="1"/>
  <c r="S1237" i="19" s="1"/>
  <c r="S1238" i="19" s="1"/>
  <c r="S1239" i="19" s="1"/>
  <c r="S1240" i="19" s="1"/>
  <c r="S1241" i="19" s="1"/>
  <c r="S1242" i="19" s="1"/>
  <c r="S1243" i="19" s="1"/>
  <c r="S1244" i="19" s="1"/>
  <c r="S1245" i="19" s="1"/>
  <c r="S1246" i="19" s="1"/>
  <c r="S1247" i="19" s="1"/>
  <c r="S1248" i="19" s="1"/>
  <c r="S1249" i="19" s="1"/>
  <c r="S1250" i="19" s="1"/>
  <c r="S1251" i="19" s="1"/>
  <c r="S1252" i="19" s="1"/>
  <c r="S1253" i="19" s="1"/>
  <c r="S1254" i="19" s="1"/>
  <c r="S1255" i="19" s="1"/>
  <c r="S1256" i="19" s="1"/>
  <c r="S1257" i="19" s="1"/>
  <c r="S1258" i="19" s="1"/>
  <c r="S1259" i="19" s="1"/>
  <c r="S1260" i="19" s="1"/>
  <c r="S1261" i="19" s="1"/>
  <c r="S1262" i="19" s="1"/>
  <c r="S1263" i="19" s="1"/>
  <c r="S1264" i="19" s="1"/>
  <c r="S1265" i="19" s="1"/>
  <c r="S1266" i="19" s="1"/>
  <c r="S1267" i="19" s="1"/>
  <c r="S1268" i="19" s="1"/>
  <c r="S1269" i="19" s="1"/>
  <c r="S1270" i="19" s="1"/>
  <c r="S1271" i="19" s="1"/>
  <c r="S1272" i="19" s="1"/>
  <c r="S1273" i="19" s="1"/>
  <c r="S1274" i="19" s="1"/>
  <c r="S1275" i="19" s="1"/>
  <c r="S1276" i="19" s="1"/>
  <c r="S1277" i="19" s="1"/>
  <c r="S1278" i="19" s="1"/>
  <c r="S1279" i="19" s="1"/>
  <c r="S1280" i="19" s="1"/>
  <c r="S1281" i="19" s="1"/>
  <c r="S1282" i="19" s="1"/>
  <c r="S1283" i="19" s="1"/>
  <c r="S1284" i="19" s="1"/>
  <c r="S1285" i="19" s="1"/>
  <c r="S1286" i="19" s="1"/>
  <c r="S1287" i="19" s="1"/>
  <c r="T1029" i="19"/>
  <c r="T1030" i="19" s="1"/>
  <c r="T1031" i="19" s="1"/>
  <c r="T1032" i="19" s="1"/>
  <c r="T1033" i="19" s="1"/>
  <c r="T1034" i="19" s="1"/>
  <c r="T1035" i="19" s="1"/>
  <c r="T1036" i="19" s="1"/>
  <c r="T1037" i="19" s="1"/>
  <c r="T1038" i="19" s="1"/>
  <c r="T1039" i="19" s="1"/>
  <c r="T1040" i="19" s="1"/>
  <c r="T1041" i="19" s="1"/>
  <c r="T1042" i="19" s="1"/>
  <c r="T1043" i="19" s="1"/>
  <c r="T1044" i="19" s="1"/>
  <c r="T1045" i="19" s="1"/>
  <c r="T1046" i="19" s="1"/>
  <c r="T1047" i="19" s="1"/>
  <c r="T1048" i="19" s="1"/>
  <c r="T1049" i="19" s="1"/>
  <c r="T1050" i="19" s="1"/>
  <c r="T1051" i="19" s="1"/>
  <c r="T1052" i="19" s="1"/>
  <c r="T1053" i="19" s="1"/>
  <c r="T1054" i="19" s="1"/>
  <c r="T1055" i="19" s="1"/>
  <c r="T1056" i="19" s="1"/>
  <c r="T1057" i="19" s="1"/>
  <c r="T1058" i="19" s="1"/>
  <c r="T1059" i="19" s="1"/>
  <c r="T1060" i="19" s="1"/>
  <c r="T1061" i="19" s="1"/>
  <c r="T1062" i="19" s="1"/>
  <c r="T1063" i="19" s="1"/>
  <c r="T1064" i="19" s="1"/>
  <c r="T1065" i="19" s="1"/>
  <c r="T1066" i="19" s="1"/>
  <c r="T1067" i="19" s="1"/>
  <c r="T1068" i="19" s="1"/>
  <c r="T1069" i="19" s="1"/>
  <c r="T1070" i="19" s="1"/>
  <c r="T1071" i="19" s="1"/>
  <c r="T1072" i="19" s="1"/>
  <c r="T1073" i="19" s="1"/>
  <c r="T1074" i="19" s="1"/>
  <c r="T1075" i="19" s="1"/>
  <c r="T1076" i="19" s="1"/>
  <c r="T1077" i="19" s="1"/>
  <c r="T1078" i="19" s="1"/>
  <c r="T1079" i="19" s="1"/>
  <c r="T1080" i="19" s="1"/>
  <c r="T1081" i="19" s="1"/>
  <c r="T1082" i="19" s="1"/>
  <c r="T1083" i="19" s="1"/>
  <c r="T1084" i="19" s="1"/>
  <c r="T1085" i="19" s="1"/>
  <c r="T1086" i="19" s="1"/>
  <c r="T1087" i="19" s="1"/>
  <c r="T1088" i="19" s="1"/>
  <c r="T1089" i="19" s="1"/>
  <c r="T1090" i="19" s="1"/>
  <c r="T1091" i="19" s="1"/>
  <c r="T1092" i="19" s="1"/>
  <c r="T1093" i="19" s="1"/>
  <c r="T1094" i="19" s="1"/>
  <c r="T1095" i="19" s="1"/>
  <c r="T1096" i="19" s="1"/>
  <c r="T1097" i="19" s="1"/>
  <c r="T1098" i="19" s="1"/>
  <c r="T1099" i="19" s="1"/>
  <c r="T1100" i="19" s="1"/>
  <c r="T1101" i="19" s="1"/>
  <c r="T1102" i="19" s="1"/>
  <c r="T1103" i="19" s="1"/>
  <c r="T1104" i="19" s="1"/>
  <c r="T1105" i="19" s="1"/>
  <c r="T1106" i="19" s="1"/>
  <c r="T1107" i="19" s="1"/>
  <c r="T1108" i="19" s="1"/>
  <c r="T1109" i="19" s="1"/>
  <c r="T1110" i="19" s="1"/>
  <c r="T1111" i="19" s="1"/>
  <c r="T1112" i="19" s="1"/>
  <c r="T1113" i="19" s="1"/>
  <c r="T1114" i="19" s="1"/>
  <c r="T1115" i="19" s="1"/>
  <c r="T1116" i="19" s="1"/>
  <c r="T1117" i="19" s="1"/>
  <c r="T1118" i="19" s="1"/>
  <c r="T1119" i="19" s="1"/>
  <c r="T1120" i="19" s="1"/>
  <c r="T1121" i="19" s="1"/>
  <c r="T1122" i="19" s="1"/>
  <c r="T1123" i="19" s="1"/>
  <c r="T1124" i="19" s="1"/>
  <c r="T1125" i="19" s="1"/>
  <c r="T1126" i="19" s="1"/>
  <c r="T1127" i="19" s="1"/>
  <c r="T1128" i="19" s="1"/>
  <c r="T1129" i="19" s="1"/>
  <c r="T1130" i="19" s="1"/>
  <c r="T1131" i="19" s="1"/>
  <c r="T1132" i="19" s="1"/>
  <c r="T1133" i="19" s="1"/>
  <c r="T1134" i="19" s="1"/>
  <c r="T1135" i="19" s="1"/>
  <c r="T1136" i="19" s="1"/>
  <c r="T1137" i="19" s="1"/>
  <c r="T1138" i="19" s="1"/>
  <c r="T1139" i="19" s="1"/>
  <c r="T1140" i="19" s="1"/>
  <c r="T1141" i="19" s="1"/>
  <c r="T1142" i="19" s="1"/>
  <c r="T1143" i="19" s="1"/>
  <c r="T1144" i="19" s="1"/>
  <c r="T1145" i="19" s="1"/>
  <c r="T1146" i="19" s="1"/>
  <c r="T1147" i="19" s="1"/>
  <c r="T1148" i="19" s="1"/>
  <c r="T1149" i="19" s="1"/>
  <c r="T1150" i="19" s="1"/>
  <c r="T1151" i="19" s="1"/>
  <c r="T1152" i="19" s="1"/>
  <c r="T1153" i="19" s="1"/>
  <c r="T1154" i="19" s="1"/>
  <c r="T1155" i="19" s="1"/>
  <c r="T1156" i="19" s="1"/>
  <c r="T1157" i="19" s="1"/>
  <c r="T1158" i="19" s="1"/>
  <c r="T1159" i="19" s="1"/>
  <c r="T1160" i="19" s="1"/>
  <c r="T1161" i="19" s="1"/>
  <c r="T1162" i="19" s="1"/>
  <c r="T1163" i="19" s="1"/>
  <c r="T1164" i="19" s="1"/>
  <c r="T1165" i="19" s="1"/>
  <c r="T1166" i="19" s="1"/>
  <c r="T1167" i="19" s="1"/>
  <c r="T1168" i="19" s="1"/>
  <c r="T1169" i="19" s="1"/>
  <c r="T1170" i="19" s="1"/>
  <c r="T1171" i="19" s="1"/>
  <c r="T1172" i="19" s="1"/>
  <c r="T1173" i="19" s="1"/>
  <c r="T1174" i="19" s="1"/>
  <c r="T1175" i="19" s="1"/>
  <c r="T1176" i="19" s="1"/>
  <c r="T1177" i="19" s="1"/>
  <c r="T1178" i="19" s="1"/>
  <c r="T1179" i="19" s="1"/>
  <c r="T1180" i="19" s="1"/>
  <c r="T1181" i="19" s="1"/>
  <c r="T1182" i="19" s="1"/>
  <c r="T1183" i="19" s="1"/>
  <c r="T1184" i="19" s="1"/>
  <c r="T1185" i="19" s="1"/>
  <c r="T1186" i="19" s="1"/>
  <c r="T1187" i="19" s="1"/>
  <c r="T1188" i="19" s="1"/>
  <c r="T1189" i="19" s="1"/>
  <c r="T1190" i="19" s="1"/>
  <c r="T1191" i="19" s="1"/>
  <c r="T1192" i="19" s="1"/>
  <c r="T1193" i="19" s="1"/>
  <c r="T1194" i="19" s="1"/>
  <c r="T1195" i="19" s="1"/>
  <c r="T1196" i="19" s="1"/>
  <c r="T1197" i="19" s="1"/>
  <c r="T1198" i="19" s="1"/>
  <c r="T1199" i="19" s="1"/>
  <c r="T1200" i="19" s="1"/>
  <c r="T1201" i="19" s="1"/>
  <c r="T1202" i="19" s="1"/>
  <c r="T1203" i="19" s="1"/>
  <c r="T1204" i="19" s="1"/>
  <c r="T1205" i="19" s="1"/>
  <c r="T1206" i="19" s="1"/>
  <c r="T1207" i="19" s="1"/>
  <c r="T1208" i="19" s="1"/>
  <c r="T1209" i="19" s="1"/>
  <c r="T1210" i="19" s="1"/>
  <c r="T1211" i="19" s="1"/>
  <c r="T1212" i="19" s="1"/>
  <c r="T1213" i="19" s="1"/>
  <c r="T1214" i="19" s="1"/>
  <c r="T1215" i="19" s="1"/>
  <c r="T1216" i="19" s="1"/>
  <c r="T1217" i="19" s="1"/>
  <c r="T1218" i="19" s="1"/>
  <c r="T1219" i="19" s="1"/>
  <c r="T1220" i="19" s="1"/>
  <c r="T1221" i="19" s="1"/>
  <c r="T1222" i="19" s="1"/>
  <c r="T1223" i="19" s="1"/>
  <c r="T1224" i="19" s="1"/>
  <c r="T1225" i="19" s="1"/>
  <c r="T1226" i="19" s="1"/>
  <c r="T1227" i="19" s="1"/>
  <c r="T1228" i="19" s="1"/>
  <c r="T1229" i="19" s="1"/>
  <c r="T1230" i="19" s="1"/>
  <c r="T1231" i="19" s="1"/>
  <c r="T1232" i="19" s="1"/>
  <c r="T1233" i="19" s="1"/>
  <c r="T1234" i="19" s="1"/>
  <c r="T1235" i="19" s="1"/>
  <c r="T1236" i="19" s="1"/>
  <c r="T1237" i="19" s="1"/>
  <c r="T1238" i="19" s="1"/>
  <c r="T1239" i="19" s="1"/>
  <c r="T1240" i="19" s="1"/>
  <c r="T1241" i="19" s="1"/>
  <c r="T1242" i="19" s="1"/>
  <c r="T1243" i="19" s="1"/>
  <c r="T1244" i="19" s="1"/>
  <c r="T1245" i="19" s="1"/>
  <c r="T1246" i="19" s="1"/>
  <c r="T1247" i="19" s="1"/>
  <c r="T1248" i="19" s="1"/>
  <c r="T1249" i="19" s="1"/>
  <c r="T1250" i="19" s="1"/>
  <c r="T1251" i="19" s="1"/>
  <c r="T1252" i="19" s="1"/>
  <c r="T1253" i="19" s="1"/>
  <c r="T1254" i="19" s="1"/>
  <c r="T1255" i="19" s="1"/>
  <c r="T1256" i="19" s="1"/>
  <c r="T1257" i="19" s="1"/>
  <c r="T1258" i="19" s="1"/>
  <c r="T1259" i="19" s="1"/>
  <c r="T1260" i="19" s="1"/>
  <c r="T1261" i="19" s="1"/>
  <c r="T1262" i="19" s="1"/>
  <c r="T1263" i="19" s="1"/>
  <c r="T1264" i="19" s="1"/>
  <c r="T1265" i="19" s="1"/>
  <c r="T1266" i="19" s="1"/>
  <c r="T1267" i="19" s="1"/>
  <c r="T1268" i="19" s="1"/>
  <c r="T1269" i="19" s="1"/>
  <c r="T1270" i="19" s="1"/>
  <c r="T1271" i="19" s="1"/>
  <c r="T1272" i="19" s="1"/>
  <c r="T1273" i="19" s="1"/>
  <c r="T1274" i="19" s="1"/>
  <c r="T1275" i="19" s="1"/>
  <c r="T1276" i="19" s="1"/>
  <c r="T1277" i="19" s="1"/>
  <c r="T1278" i="19" s="1"/>
  <c r="T1279" i="19" s="1"/>
  <c r="T1280" i="19" s="1"/>
  <c r="T1281" i="19" s="1"/>
  <c r="T1282" i="19" s="1"/>
  <c r="T1283" i="19" s="1"/>
  <c r="T1284" i="19" s="1"/>
  <c r="T1285" i="19" s="1"/>
  <c r="T1286" i="19" s="1"/>
  <c r="T1287" i="19" s="1"/>
  <c r="V1029" i="19"/>
  <c r="Q1029" i="19"/>
  <c r="R1029" i="19"/>
  <c r="R1030" i="19" s="1"/>
  <c r="R1031" i="19" s="1"/>
  <c r="R1032" i="19" s="1"/>
  <c r="R1033" i="19" s="1"/>
  <c r="R1034" i="19" s="1"/>
  <c r="R1035" i="19" s="1"/>
  <c r="R1036" i="19" s="1"/>
  <c r="R1037" i="19" s="1"/>
  <c r="R1038" i="19" s="1"/>
  <c r="R1039" i="19" s="1"/>
  <c r="R1040" i="19" s="1"/>
  <c r="R1041" i="19" s="1"/>
  <c r="R1042" i="19" s="1"/>
  <c r="R1043" i="19" s="1"/>
  <c r="R1044" i="19" s="1"/>
  <c r="R1045" i="19" s="1"/>
  <c r="R1046" i="19" s="1"/>
  <c r="R1047" i="19" s="1"/>
  <c r="R1048" i="19" s="1"/>
  <c r="R1049" i="19" s="1"/>
  <c r="R1050" i="19" s="1"/>
  <c r="R1051" i="19" s="1"/>
  <c r="R1052" i="19" s="1"/>
  <c r="R1053" i="19" s="1"/>
  <c r="R1054" i="19" s="1"/>
  <c r="R1055" i="19" s="1"/>
  <c r="R1056" i="19" s="1"/>
  <c r="R1057" i="19" s="1"/>
  <c r="R1058" i="19" s="1"/>
  <c r="R1059" i="19" s="1"/>
  <c r="R1060" i="19" s="1"/>
  <c r="R1061" i="19" s="1"/>
  <c r="R1062" i="19" s="1"/>
  <c r="R1063" i="19" s="1"/>
  <c r="R1064" i="19" s="1"/>
  <c r="R1065" i="19" s="1"/>
  <c r="R1066" i="19" s="1"/>
  <c r="R1067" i="19" s="1"/>
  <c r="R1068" i="19" s="1"/>
  <c r="R1069" i="19" s="1"/>
  <c r="R1070" i="19" s="1"/>
  <c r="R1071" i="19" s="1"/>
  <c r="R1072" i="19" s="1"/>
  <c r="R1073" i="19" s="1"/>
  <c r="R1074" i="19" s="1"/>
  <c r="R1075" i="19" s="1"/>
  <c r="R1076" i="19" s="1"/>
  <c r="R1077" i="19" s="1"/>
  <c r="R1078" i="19" s="1"/>
  <c r="R1079" i="19" s="1"/>
  <c r="R1080" i="19" s="1"/>
  <c r="R1081" i="19" s="1"/>
  <c r="R1082" i="19" s="1"/>
  <c r="R1083" i="19" s="1"/>
  <c r="R1084" i="19" s="1"/>
  <c r="R1085" i="19" s="1"/>
  <c r="R1086" i="19" s="1"/>
  <c r="R1087" i="19" s="1"/>
  <c r="R1088" i="19" s="1"/>
  <c r="R1089" i="19" s="1"/>
  <c r="R1090" i="19" s="1"/>
  <c r="R1091" i="19" s="1"/>
  <c r="R1092" i="19" s="1"/>
  <c r="R1093" i="19" s="1"/>
  <c r="R1094" i="19" s="1"/>
  <c r="R1095" i="19" s="1"/>
  <c r="R1096" i="19" s="1"/>
  <c r="R1097" i="19" s="1"/>
  <c r="R1098" i="19" s="1"/>
  <c r="R1099" i="19" s="1"/>
  <c r="R1100" i="19" s="1"/>
  <c r="R1101" i="19" s="1"/>
  <c r="R1102" i="19" s="1"/>
  <c r="R1103" i="19" s="1"/>
  <c r="R1104" i="19" s="1"/>
  <c r="R1105" i="19" s="1"/>
  <c r="R1106" i="19" s="1"/>
  <c r="R1107" i="19" s="1"/>
  <c r="R1108" i="19" s="1"/>
  <c r="R1109" i="19" s="1"/>
  <c r="R1110" i="19" s="1"/>
  <c r="R1111" i="19" s="1"/>
  <c r="R1112" i="19" s="1"/>
  <c r="R1113" i="19" s="1"/>
  <c r="R1114" i="19" s="1"/>
  <c r="R1115" i="19" s="1"/>
  <c r="R1116" i="19" s="1"/>
  <c r="R1117" i="19" s="1"/>
  <c r="R1118" i="19" s="1"/>
  <c r="R1119" i="19" s="1"/>
  <c r="R1120" i="19" s="1"/>
  <c r="R1121" i="19" s="1"/>
  <c r="R1122" i="19" s="1"/>
  <c r="R1123" i="19" s="1"/>
  <c r="R1124" i="19" s="1"/>
  <c r="R1125" i="19" s="1"/>
  <c r="R1126" i="19" s="1"/>
  <c r="R1127" i="19" s="1"/>
  <c r="R1128" i="19" s="1"/>
  <c r="R1129" i="19" s="1"/>
  <c r="R1130" i="19" s="1"/>
  <c r="R1131" i="19" s="1"/>
  <c r="R1132" i="19" s="1"/>
  <c r="R1133" i="19" s="1"/>
  <c r="R1134" i="19" s="1"/>
  <c r="R1135" i="19" s="1"/>
  <c r="R1136" i="19" s="1"/>
  <c r="R1137" i="19" s="1"/>
  <c r="R1138" i="19" s="1"/>
  <c r="R1139" i="19" s="1"/>
  <c r="R1140" i="19" s="1"/>
  <c r="R1141" i="19" s="1"/>
  <c r="R1142" i="19" s="1"/>
  <c r="R1143" i="19" s="1"/>
  <c r="R1144" i="19" s="1"/>
  <c r="R1145" i="19" s="1"/>
  <c r="R1146" i="19" s="1"/>
  <c r="R1147" i="19" s="1"/>
  <c r="R1148" i="19" s="1"/>
  <c r="R1149" i="19" s="1"/>
  <c r="R1150" i="19" s="1"/>
  <c r="R1151" i="19" s="1"/>
  <c r="R1152" i="19" s="1"/>
  <c r="R1153" i="19" s="1"/>
  <c r="R1154" i="19" s="1"/>
  <c r="R1155" i="19" s="1"/>
  <c r="R1156" i="19" s="1"/>
  <c r="R1157" i="19" s="1"/>
  <c r="R1158" i="19" s="1"/>
  <c r="R1159" i="19" s="1"/>
  <c r="R1160" i="19" s="1"/>
  <c r="R1161" i="19" s="1"/>
  <c r="R1162" i="19" s="1"/>
  <c r="R1163" i="19" s="1"/>
  <c r="R1164" i="19" s="1"/>
  <c r="R1165" i="19" s="1"/>
  <c r="R1166" i="19" s="1"/>
  <c r="R1167" i="19" s="1"/>
  <c r="R1168" i="19" s="1"/>
  <c r="R1169" i="19" s="1"/>
  <c r="R1170" i="19" s="1"/>
  <c r="R1171" i="19" s="1"/>
  <c r="R1172" i="19" s="1"/>
  <c r="R1173" i="19" s="1"/>
  <c r="R1174" i="19" s="1"/>
  <c r="R1175" i="19" s="1"/>
  <c r="R1176" i="19" s="1"/>
  <c r="R1177" i="19" s="1"/>
  <c r="R1178" i="19" s="1"/>
  <c r="R1179" i="19" s="1"/>
  <c r="R1180" i="19" s="1"/>
  <c r="R1181" i="19" s="1"/>
  <c r="R1182" i="19" s="1"/>
  <c r="R1183" i="19" s="1"/>
  <c r="R1184" i="19" s="1"/>
  <c r="R1185" i="19" s="1"/>
  <c r="R1186" i="19" s="1"/>
  <c r="R1187" i="19" s="1"/>
  <c r="R1188" i="19" s="1"/>
  <c r="R1189" i="19" s="1"/>
  <c r="R1190" i="19" s="1"/>
  <c r="R1191" i="19" s="1"/>
  <c r="R1192" i="19" s="1"/>
  <c r="R1193" i="19" s="1"/>
  <c r="R1194" i="19" s="1"/>
  <c r="R1195" i="19" s="1"/>
  <c r="R1196" i="19" s="1"/>
  <c r="R1197" i="19" s="1"/>
  <c r="R1198" i="19" s="1"/>
  <c r="R1199" i="19" s="1"/>
  <c r="R1200" i="19" s="1"/>
  <c r="R1201" i="19" s="1"/>
  <c r="R1202" i="19" s="1"/>
  <c r="R1203" i="19" s="1"/>
  <c r="R1204" i="19" s="1"/>
  <c r="R1205" i="19" s="1"/>
  <c r="R1206" i="19" s="1"/>
  <c r="R1207" i="19" s="1"/>
  <c r="R1208" i="19" s="1"/>
  <c r="R1209" i="19" s="1"/>
  <c r="R1210" i="19" s="1"/>
  <c r="R1211" i="19" s="1"/>
  <c r="R1212" i="19" s="1"/>
  <c r="R1213" i="19" s="1"/>
  <c r="R1214" i="19" s="1"/>
  <c r="R1215" i="19" s="1"/>
  <c r="R1216" i="19" s="1"/>
  <c r="R1217" i="19" s="1"/>
  <c r="R1218" i="19" s="1"/>
  <c r="R1219" i="19" s="1"/>
  <c r="R1220" i="19" s="1"/>
  <c r="R1221" i="19" s="1"/>
  <c r="R1222" i="19" s="1"/>
  <c r="R1223" i="19" s="1"/>
  <c r="R1224" i="19" s="1"/>
  <c r="R1225" i="19" s="1"/>
  <c r="R1226" i="19" s="1"/>
  <c r="R1227" i="19" s="1"/>
  <c r="R1228" i="19" s="1"/>
  <c r="R1229" i="19" s="1"/>
  <c r="R1230" i="19" s="1"/>
  <c r="R1231" i="19" s="1"/>
  <c r="R1232" i="19" s="1"/>
  <c r="R1233" i="19" s="1"/>
  <c r="R1234" i="19" s="1"/>
  <c r="R1235" i="19" s="1"/>
  <c r="R1236" i="19" s="1"/>
  <c r="R1237" i="19" s="1"/>
  <c r="R1238" i="19" s="1"/>
  <c r="R1239" i="19" s="1"/>
  <c r="R1240" i="19" s="1"/>
  <c r="R1241" i="19" s="1"/>
  <c r="R1242" i="19" s="1"/>
  <c r="R1243" i="19" s="1"/>
  <c r="R1244" i="19" s="1"/>
  <c r="R1245" i="19" s="1"/>
  <c r="R1246" i="19" s="1"/>
  <c r="R1247" i="19" s="1"/>
  <c r="R1248" i="19" s="1"/>
  <c r="R1249" i="19" s="1"/>
  <c r="R1250" i="19" s="1"/>
  <c r="R1251" i="19" s="1"/>
  <c r="R1252" i="19" s="1"/>
  <c r="R1253" i="19" s="1"/>
  <c r="R1254" i="19" s="1"/>
  <c r="R1255" i="19" s="1"/>
  <c r="R1256" i="19" s="1"/>
  <c r="R1257" i="19" s="1"/>
  <c r="R1258" i="19" s="1"/>
  <c r="R1259" i="19" s="1"/>
  <c r="R1260" i="19" s="1"/>
  <c r="R1261" i="19" s="1"/>
  <c r="R1262" i="19" s="1"/>
  <c r="R1263" i="19" s="1"/>
  <c r="R1264" i="19" s="1"/>
  <c r="R1265" i="19" s="1"/>
  <c r="R1266" i="19" s="1"/>
  <c r="R1267" i="19" s="1"/>
  <c r="R1268" i="19" s="1"/>
  <c r="R1269" i="19" s="1"/>
  <c r="R1270" i="19" s="1"/>
  <c r="R1271" i="19" s="1"/>
  <c r="R1272" i="19" s="1"/>
  <c r="R1273" i="19" s="1"/>
  <c r="R1274" i="19" s="1"/>
  <c r="R1275" i="19" s="1"/>
  <c r="R1276" i="19" s="1"/>
  <c r="R1277" i="19" s="1"/>
  <c r="R1278" i="19" s="1"/>
  <c r="R1279" i="19" s="1"/>
  <c r="R1280" i="19" s="1"/>
  <c r="R1281" i="19" s="1"/>
  <c r="R1282" i="19" s="1"/>
  <c r="R1283" i="19" s="1"/>
  <c r="R1284" i="19" s="1"/>
  <c r="R1285" i="19" s="1"/>
  <c r="R1286" i="19" s="1"/>
  <c r="R1287" i="19" s="1"/>
  <c r="V1028" i="19"/>
  <c r="W1028" i="19"/>
  <c r="U1030" i="19" l="1"/>
  <c r="Q1030" i="19"/>
  <c r="Q1031" i="19" l="1"/>
  <c r="U1031" i="19"/>
  <c r="V1030" i="19"/>
  <c r="W1030" i="19"/>
  <c r="W1031" i="19" l="1"/>
  <c r="V1031" i="19"/>
  <c r="U1032" i="19"/>
  <c r="Q1032" i="19"/>
  <c r="U1033" i="19" l="1"/>
  <c r="Q1033" i="19"/>
  <c r="W1032" i="19"/>
  <c r="V1032" i="19"/>
  <c r="U1034" i="19" l="1"/>
  <c r="Q1034" i="19"/>
  <c r="V1033" i="19"/>
  <c r="W1033" i="19"/>
  <c r="U1035" i="19" l="1"/>
  <c r="Q1035" i="19"/>
  <c r="V1034" i="19"/>
  <c r="W1034" i="19"/>
  <c r="U1036" i="19" l="1"/>
  <c r="Q1036" i="19"/>
  <c r="V1035" i="19"/>
  <c r="W1035" i="19"/>
  <c r="U1037" i="19" l="1"/>
  <c r="Q1037" i="19"/>
  <c r="V1036" i="19"/>
  <c r="W1036" i="19"/>
  <c r="U1038" i="19" l="1"/>
  <c r="Q1038" i="19"/>
  <c r="V1037" i="19"/>
  <c r="W1037" i="19"/>
  <c r="U1039" i="19" l="1"/>
  <c r="Q1039" i="19"/>
  <c r="V1038" i="19"/>
  <c r="W1038" i="19"/>
  <c r="U1040" i="19" l="1"/>
  <c r="Q1040" i="19"/>
  <c r="W1039" i="19"/>
  <c r="V1039" i="19"/>
  <c r="U1041" i="19" l="1"/>
  <c r="Q1041" i="19"/>
  <c r="W1040" i="19"/>
  <c r="V1040" i="19"/>
  <c r="U1042" i="19" l="1"/>
  <c r="Q1042" i="19"/>
  <c r="V1041" i="19"/>
  <c r="W1041" i="19"/>
  <c r="Q1043" i="19" l="1"/>
  <c r="U1043" i="19"/>
  <c r="V1042" i="19"/>
  <c r="W1042" i="19"/>
  <c r="V1043" i="19" l="1"/>
  <c r="W1043" i="19"/>
  <c r="U1044" i="19"/>
  <c r="Q1044" i="19"/>
  <c r="U1045" i="19" l="1"/>
  <c r="Q1045" i="19"/>
  <c r="V1044" i="19"/>
  <c r="W1044" i="19"/>
  <c r="U1046" i="19" l="1"/>
  <c r="Q1046" i="19"/>
  <c r="V1045" i="19"/>
  <c r="W1045" i="19"/>
  <c r="Q1047" i="19" l="1"/>
  <c r="U1047" i="19"/>
  <c r="W1046" i="19"/>
  <c r="V1046" i="19"/>
  <c r="W1047" i="19" l="1"/>
  <c r="V1047" i="19"/>
  <c r="U1048" i="19"/>
  <c r="Q1048" i="19"/>
  <c r="U1049" i="19" l="1"/>
  <c r="Q1049" i="19"/>
  <c r="V1048" i="19"/>
  <c r="W1048" i="19"/>
  <c r="Q1050" i="19" l="1"/>
  <c r="U1050" i="19"/>
  <c r="V1049" i="19"/>
  <c r="W1049" i="19"/>
  <c r="V1050" i="19" l="1"/>
  <c r="W1050" i="19"/>
  <c r="Q1051" i="19"/>
  <c r="U1051" i="19"/>
  <c r="V1051" i="19" l="1"/>
  <c r="W1051" i="19"/>
  <c r="U1052" i="19"/>
  <c r="Q1052" i="19"/>
  <c r="U1053" i="19" l="1"/>
  <c r="Q1053" i="19"/>
  <c r="W1052" i="19"/>
  <c r="V1052" i="19"/>
  <c r="U1054" i="19" l="1"/>
  <c r="Q1054" i="19"/>
  <c r="V1053" i="19"/>
  <c r="W1053" i="19"/>
  <c r="U1055" i="19" l="1"/>
  <c r="Q1055" i="19"/>
  <c r="W1054" i="19"/>
  <c r="V1054" i="19"/>
  <c r="U1056" i="19" l="1"/>
  <c r="Q1056" i="19"/>
  <c r="W1055" i="19"/>
  <c r="V1055" i="19"/>
  <c r="U1057" i="19" l="1"/>
  <c r="Q1057" i="19"/>
  <c r="V1056" i="19"/>
  <c r="W1056" i="19"/>
  <c r="U1058" i="19" l="1"/>
  <c r="Q1058" i="19"/>
  <c r="V1057" i="19"/>
  <c r="W1057" i="19"/>
  <c r="Q1059" i="19" l="1"/>
  <c r="U1059" i="19"/>
  <c r="V1058" i="19"/>
  <c r="W1058" i="19"/>
  <c r="V1059" i="19" l="1"/>
  <c r="W1059" i="19"/>
  <c r="U1060" i="19"/>
  <c r="Q1060" i="19"/>
  <c r="V1060" i="19" l="1"/>
  <c r="W1060" i="19"/>
  <c r="U1061" i="19"/>
  <c r="Q1061" i="19"/>
  <c r="U1062" i="19" l="1"/>
  <c r="Q1062" i="19"/>
  <c r="W1061" i="19"/>
  <c r="V1061" i="19"/>
  <c r="U1063" i="19" l="1"/>
  <c r="Q1063" i="19"/>
  <c r="V1062" i="19"/>
  <c r="W1062" i="19"/>
  <c r="U1064" i="19" l="1"/>
  <c r="Q1064" i="19"/>
  <c r="V1063" i="19"/>
  <c r="W1063" i="19"/>
  <c r="U1065" i="19" l="1"/>
  <c r="Q1065" i="19"/>
  <c r="W1064" i="19"/>
  <c r="V1064" i="19"/>
  <c r="U1066" i="19" l="1"/>
  <c r="Q1066" i="19"/>
  <c r="V1065" i="19"/>
  <c r="W1065" i="19"/>
  <c r="Q1067" i="19" l="1"/>
  <c r="U1067" i="19"/>
  <c r="V1066" i="19"/>
  <c r="W1066" i="19"/>
  <c r="V1067" i="19" l="1"/>
  <c r="W1067" i="19"/>
  <c r="U1068" i="19"/>
  <c r="Q1068" i="19"/>
  <c r="Q1069" i="19" l="1"/>
  <c r="U1069" i="19"/>
  <c r="V1068" i="19"/>
  <c r="W1068" i="19"/>
  <c r="V1069" i="19" l="1"/>
  <c r="W1069" i="19"/>
  <c r="U1070" i="19"/>
  <c r="Q1070" i="19"/>
  <c r="V1070" i="19" l="1"/>
  <c r="W1070" i="19"/>
  <c r="U1071" i="19"/>
  <c r="Q1071" i="19"/>
  <c r="U1072" i="19" l="1"/>
  <c r="Q1072" i="19"/>
  <c r="V1071" i="19"/>
  <c r="W1071" i="19"/>
  <c r="U1073" i="19" l="1"/>
  <c r="Q1073" i="19"/>
  <c r="W1072" i="19"/>
  <c r="V1072" i="19"/>
  <c r="U1074" i="19" l="1"/>
  <c r="Q1074" i="19"/>
  <c r="V1073" i="19"/>
  <c r="W1073" i="19"/>
  <c r="Q1075" i="19" l="1"/>
  <c r="U1075" i="19"/>
  <c r="V1074" i="19"/>
  <c r="W1074" i="19"/>
  <c r="V1075" i="19" l="1"/>
  <c r="W1075" i="19"/>
  <c r="U1076" i="19"/>
  <c r="Q1076" i="19"/>
  <c r="Q1077" i="19" l="1"/>
  <c r="U1077" i="19"/>
  <c r="V1076" i="19"/>
  <c r="W1076" i="19"/>
  <c r="V1077" i="19" l="1"/>
  <c r="W1077" i="19"/>
  <c r="U1078" i="19"/>
  <c r="Q1078" i="19"/>
  <c r="U1079" i="19" l="1"/>
  <c r="Q1079" i="19"/>
  <c r="V1078" i="19"/>
  <c r="W1078" i="19"/>
  <c r="U1080" i="19" l="1"/>
  <c r="Q1080" i="19"/>
  <c r="V1079" i="19"/>
  <c r="W1079" i="19"/>
  <c r="U1081" i="19" l="1"/>
  <c r="Q1081" i="19"/>
  <c r="W1080" i="19"/>
  <c r="V1080" i="19"/>
  <c r="U1082" i="19" l="1"/>
  <c r="Q1082" i="19"/>
  <c r="V1081" i="19"/>
  <c r="W1081" i="19"/>
  <c r="Q1083" i="19" l="1"/>
  <c r="U1083" i="19"/>
  <c r="V1082" i="19"/>
  <c r="W1082" i="19"/>
  <c r="V1083" i="19" l="1"/>
  <c r="W1083" i="19"/>
  <c r="U1084" i="19"/>
  <c r="Q1084" i="19"/>
  <c r="Q1085" i="19" l="1"/>
  <c r="U1085" i="19"/>
  <c r="V1084" i="19"/>
  <c r="W1084" i="19"/>
  <c r="V1085" i="19" l="1"/>
  <c r="W1085" i="19"/>
  <c r="U1086" i="19"/>
  <c r="Q1086" i="19"/>
  <c r="U1087" i="19" l="1"/>
  <c r="Q1087" i="19"/>
  <c r="V1086" i="19"/>
  <c r="W1086" i="19"/>
  <c r="U1088" i="19" l="1"/>
  <c r="Q1088" i="19"/>
  <c r="V1087" i="19"/>
  <c r="W1087" i="19"/>
  <c r="U1089" i="19" l="1"/>
  <c r="Q1089" i="19"/>
  <c r="W1088" i="19"/>
  <c r="V1088" i="19"/>
  <c r="U1090" i="19" l="1"/>
  <c r="Q1090" i="19"/>
  <c r="V1089" i="19"/>
  <c r="W1089" i="19"/>
  <c r="Q1091" i="19" l="1"/>
  <c r="U1091" i="19"/>
  <c r="V1090" i="19"/>
  <c r="W1090" i="19"/>
  <c r="V1091" i="19" l="1"/>
  <c r="W1091" i="19"/>
  <c r="U1092" i="19"/>
  <c r="Q1092" i="19"/>
  <c r="Q1093" i="19" l="1"/>
  <c r="U1093" i="19"/>
  <c r="V1092" i="19"/>
  <c r="W1092" i="19"/>
  <c r="V1093" i="19" l="1"/>
  <c r="W1093" i="19"/>
  <c r="U1094" i="19"/>
  <c r="Q1094" i="19"/>
  <c r="U1095" i="19" l="1"/>
  <c r="Q1095" i="19"/>
  <c r="V1094" i="19"/>
  <c r="W1094" i="19"/>
  <c r="V1095" i="19" l="1"/>
  <c r="W1095" i="19"/>
  <c r="U1096" i="19"/>
  <c r="Q1096" i="19"/>
  <c r="U1097" i="19" l="1"/>
  <c r="Q1097" i="19"/>
  <c r="W1096" i="19"/>
  <c r="V1096" i="19"/>
  <c r="U1098" i="19" l="1"/>
  <c r="Q1098" i="19"/>
  <c r="V1097" i="19"/>
  <c r="W1097" i="19"/>
  <c r="Q1099" i="19" l="1"/>
  <c r="U1099" i="19"/>
  <c r="V1098" i="19"/>
  <c r="W1098" i="19"/>
  <c r="V1099" i="19" l="1"/>
  <c r="W1099" i="19"/>
  <c r="U1100" i="19"/>
  <c r="Q1100" i="19"/>
  <c r="Q1101" i="19" l="1"/>
  <c r="U1101" i="19"/>
  <c r="V1100" i="19"/>
  <c r="W1100" i="19"/>
  <c r="V1101" i="19" l="1"/>
  <c r="W1101" i="19"/>
  <c r="U1102" i="19"/>
  <c r="Q1102" i="19"/>
  <c r="U1103" i="19" l="1"/>
  <c r="Q1103" i="19"/>
  <c r="V1102" i="19"/>
  <c r="W1102" i="19"/>
  <c r="U1104" i="19" l="1"/>
  <c r="Q1104" i="19"/>
  <c r="V1103" i="19"/>
  <c r="W1103" i="19"/>
  <c r="U1105" i="19" l="1"/>
  <c r="Q1105" i="19"/>
  <c r="W1104" i="19"/>
  <c r="V1104" i="19"/>
  <c r="U1106" i="19" l="1"/>
  <c r="Q1106" i="19"/>
  <c r="V1105" i="19"/>
  <c r="W1105" i="19"/>
  <c r="Q1107" i="19" l="1"/>
  <c r="U1107" i="19"/>
  <c r="V1106" i="19"/>
  <c r="W1106" i="19"/>
  <c r="V1107" i="19" l="1"/>
  <c r="W1107" i="19"/>
  <c r="U1108" i="19"/>
  <c r="Q1108" i="19"/>
  <c r="Q1109" i="19" l="1"/>
  <c r="U1109" i="19"/>
  <c r="V1108" i="19"/>
  <c r="W1108" i="19"/>
  <c r="V1109" i="19" l="1"/>
  <c r="W1109" i="19"/>
  <c r="U1110" i="19"/>
  <c r="Q1110" i="19"/>
  <c r="V1110" i="19" l="1"/>
  <c r="W1110" i="19"/>
  <c r="U1111" i="19"/>
  <c r="Q1111" i="19"/>
  <c r="U1112" i="19" l="1"/>
  <c r="Q1112" i="19"/>
  <c r="V1111" i="19"/>
  <c r="W1111" i="19"/>
  <c r="U1113" i="19" l="1"/>
  <c r="Q1113" i="19"/>
  <c r="W1112" i="19"/>
  <c r="V1112" i="19"/>
  <c r="U1114" i="19" l="1"/>
  <c r="Q1114" i="19"/>
  <c r="V1113" i="19"/>
  <c r="W1113" i="19"/>
  <c r="Q1115" i="19" l="1"/>
  <c r="U1115" i="19"/>
  <c r="V1114" i="19"/>
  <c r="W1114" i="19"/>
  <c r="V1115" i="19" l="1"/>
  <c r="W1115" i="19"/>
  <c r="U1116" i="19"/>
  <c r="Q1116" i="19"/>
  <c r="Q1117" i="19" l="1"/>
  <c r="U1117" i="19"/>
  <c r="V1116" i="19"/>
  <c r="W1116" i="19"/>
  <c r="V1117" i="19" l="1"/>
  <c r="W1117" i="19"/>
  <c r="U1118" i="19"/>
  <c r="Q1118" i="19"/>
  <c r="U1119" i="19" l="1"/>
  <c r="Q1119" i="19"/>
  <c r="V1118" i="19"/>
  <c r="W1118" i="19"/>
  <c r="U1120" i="19" l="1"/>
  <c r="Q1120" i="19"/>
  <c r="V1119" i="19"/>
  <c r="W1119" i="19"/>
  <c r="U1121" i="19" l="1"/>
  <c r="Q1121" i="19"/>
  <c r="W1120" i="19"/>
  <c r="V1120" i="19"/>
  <c r="U1122" i="19" l="1"/>
  <c r="Q1122" i="19"/>
  <c r="V1121" i="19"/>
  <c r="W1121" i="19"/>
  <c r="Q1123" i="19" l="1"/>
  <c r="U1123" i="19"/>
  <c r="V1122" i="19"/>
  <c r="W1122" i="19"/>
  <c r="V1123" i="19" l="1"/>
  <c r="W1123" i="19"/>
  <c r="U1124" i="19"/>
  <c r="Q1124" i="19"/>
  <c r="Q1125" i="19" l="1"/>
  <c r="U1125" i="19"/>
  <c r="V1124" i="19"/>
  <c r="W1124" i="19"/>
  <c r="V1125" i="19" l="1"/>
  <c r="W1125" i="19"/>
  <c r="U1126" i="19"/>
  <c r="Q1126" i="19"/>
  <c r="U1127" i="19" l="1"/>
  <c r="Q1127" i="19"/>
  <c r="V1126" i="19"/>
  <c r="W1126" i="19"/>
  <c r="U1128" i="19" l="1"/>
  <c r="Q1128" i="19"/>
  <c r="V1127" i="19"/>
  <c r="W1127" i="19"/>
  <c r="U1129" i="19" l="1"/>
  <c r="Q1129" i="19"/>
  <c r="W1128" i="19"/>
  <c r="V1128" i="19"/>
  <c r="U1130" i="19" l="1"/>
  <c r="Q1130" i="19"/>
  <c r="V1129" i="19"/>
  <c r="W1129" i="19"/>
  <c r="Q1131" i="19" l="1"/>
  <c r="U1131" i="19"/>
  <c r="V1130" i="19"/>
  <c r="W1130" i="19"/>
  <c r="V1131" i="19" l="1"/>
  <c r="W1131" i="19"/>
  <c r="U1132" i="19"/>
  <c r="Q1132" i="19"/>
  <c r="Q1133" i="19" l="1"/>
  <c r="U1133" i="19"/>
  <c r="V1132" i="19"/>
  <c r="W1132" i="19"/>
  <c r="V1133" i="19" l="1"/>
  <c r="W1133" i="19"/>
  <c r="U1134" i="19"/>
  <c r="Q1134" i="19"/>
  <c r="U1135" i="19" l="1"/>
  <c r="Q1135" i="19"/>
  <c r="V1134" i="19"/>
  <c r="W1134" i="19"/>
  <c r="U1136" i="19" l="1"/>
  <c r="Q1136" i="19"/>
  <c r="V1135" i="19"/>
  <c r="W1135" i="19"/>
  <c r="U1137" i="19" l="1"/>
  <c r="Q1137" i="19"/>
  <c r="W1136" i="19"/>
  <c r="V1136" i="19"/>
  <c r="U1138" i="19" l="1"/>
  <c r="Q1138" i="19"/>
  <c r="V1137" i="19"/>
  <c r="W1137" i="19"/>
  <c r="Q1139" i="19" l="1"/>
  <c r="U1139" i="19"/>
  <c r="V1138" i="19"/>
  <c r="W1138" i="19"/>
  <c r="V1139" i="19" l="1"/>
  <c r="W1139" i="19"/>
  <c r="U1140" i="19"/>
  <c r="Q1140" i="19"/>
  <c r="Q1141" i="19" l="1"/>
  <c r="U1141" i="19"/>
  <c r="V1140" i="19"/>
  <c r="W1140" i="19"/>
  <c r="V1141" i="19" l="1"/>
  <c r="W1141" i="19"/>
  <c r="U1142" i="19"/>
  <c r="Q1142" i="19"/>
  <c r="U1143" i="19" l="1"/>
  <c r="Q1143" i="19"/>
  <c r="V1142" i="19"/>
  <c r="W1142" i="19"/>
  <c r="W1143" i="19" l="1"/>
  <c r="V1143" i="19"/>
  <c r="U1144" i="19"/>
  <c r="Q1144" i="19"/>
  <c r="U1145" i="19" l="1"/>
  <c r="Q1145" i="19"/>
  <c r="W1144" i="19"/>
  <c r="V1144" i="19"/>
  <c r="U1146" i="19" l="1"/>
  <c r="Q1146" i="19"/>
  <c r="V1145" i="19"/>
  <c r="W1145" i="19"/>
  <c r="Q1147" i="19" l="1"/>
  <c r="U1147" i="19"/>
  <c r="V1146" i="19"/>
  <c r="W1146" i="19"/>
  <c r="V1147" i="19" l="1"/>
  <c r="W1147" i="19"/>
  <c r="U1148" i="19"/>
  <c r="Q1148" i="19"/>
  <c r="Q1149" i="19" l="1"/>
  <c r="U1149" i="19"/>
  <c r="V1148" i="19"/>
  <c r="W1148" i="19"/>
  <c r="V1149" i="19" l="1"/>
  <c r="W1149" i="19"/>
  <c r="U1150" i="19"/>
  <c r="Q1150" i="19"/>
  <c r="U1151" i="19" l="1"/>
  <c r="Q1151" i="19"/>
  <c r="V1150" i="19"/>
  <c r="W1150" i="19"/>
  <c r="U1152" i="19" l="1"/>
  <c r="Q1152" i="19"/>
  <c r="W1151" i="19"/>
  <c r="V1151" i="19"/>
  <c r="U1153" i="19" l="1"/>
  <c r="Q1153" i="19"/>
  <c r="W1152" i="19"/>
  <c r="V1152" i="19"/>
  <c r="U1154" i="19" l="1"/>
  <c r="Q1154" i="19"/>
  <c r="V1153" i="19"/>
  <c r="W1153" i="19"/>
  <c r="Q1155" i="19" l="1"/>
  <c r="U1155" i="19"/>
  <c r="V1154" i="19"/>
  <c r="W1154" i="19"/>
  <c r="V1155" i="19" l="1"/>
  <c r="W1155" i="19"/>
  <c r="U1156" i="19"/>
  <c r="Q1156" i="19"/>
  <c r="V1156" i="19" l="1"/>
  <c r="W1156" i="19"/>
  <c r="Q1157" i="19"/>
  <c r="U1157" i="19"/>
  <c r="V1157" i="19" l="1"/>
  <c r="W1157" i="19"/>
  <c r="U1158" i="19"/>
  <c r="Q1158" i="19"/>
  <c r="U1159" i="19" l="1"/>
  <c r="Q1159" i="19"/>
  <c r="W1158" i="19"/>
  <c r="V1158" i="19"/>
  <c r="U1160" i="19" l="1"/>
  <c r="Q1160" i="19"/>
  <c r="W1159" i="19"/>
  <c r="V1159" i="19"/>
  <c r="U1161" i="19" l="1"/>
  <c r="Q1161" i="19"/>
  <c r="W1160" i="19"/>
  <c r="V1160" i="19"/>
  <c r="U1162" i="19" l="1"/>
  <c r="Q1162" i="19"/>
  <c r="V1161" i="19"/>
  <c r="W1161" i="19"/>
  <c r="U1163" i="19" l="1"/>
  <c r="Q1163" i="19"/>
  <c r="V1162" i="19"/>
  <c r="W1162" i="19"/>
  <c r="U1164" i="19" l="1"/>
  <c r="Q1164" i="19"/>
  <c r="V1163" i="19"/>
  <c r="W1163" i="19"/>
  <c r="U1165" i="19" l="1"/>
  <c r="Q1165" i="19"/>
  <c r="V1164" i="19"/>
  <c r="W1164" i="19"/>
  <c r="U1166" i="19" l="1"/>
  <c r="Q1166" i="19"/>
  <c r="V1165" i="19"/>
  <c r="W1165" i="19"/>
  <c r="U1167" i="19" l="1"/>
  <c r="Q1167" i="19"/>
  <c r="W1166" i="19"/>
  <c r="V1166" i="19"/>
  <c r="U1168" i="19" l="1"/>
  <c r="Q1168" i="19"/>
  <c r="W1167" i="19"/>
  <c r="V1167" i="19"/>
  <c r="U1169" i="19" l="1"/>
  <c r="Q1169" i="19"/>
  <c r="W1168" i="19"/>
  <c r="V1168" i="19"/>
  <c r="U1170" i="19" l="1"/>
  <c r="Q1170" i="19"/>
  <c r="V1169" i="19"/>
  <c r="W1169" i="19"/>
  <c r="Q1171" i="19" l="1"/>
  <c r="U1171" i="19"/>
  <c r="V1170" i="19"/>
  <c r="W1170" i="19"/>
  <c r="V1171" i="19" l="1"/>
  <c r="W1171" i="19"/>
  <c r="U1172" i="19"/>
  <c r="Q1172" i="19"/>
  <c r="U1173" i="19" l="1"/>
  <c r="Q1173" i="19"/>
  <c r="V1172" i="19"/>
  <c r="W1172" i="19"/>
  <c r="Q1174" i="19" l="1"/>
  <c r="U1174" i="19"/>
  <c r="V1173" i="19"/>
  <c r="W1173" i="19"/>
  <c r="W1174" i="19" l="1"/>
  <c r="V1174" i="19"/>
  <c r="U1175" i="19"/>
  <c r="Q1175" i="19"/>
  <c r="U1176" i="19" l="1"/>
  <c r="Q1176" i="19"/>
  <c r="V1175" i="19"/>
  <c r="W1175" i="19"/>
  <c r="U1177" i="19" l="1"/>
  <c r="Q1177" i="19"/>
  <c r="W1176" i="19"/>
  <c r="V1176" i="19"/>
  <c r="U1178" i="19" l="1"/>
  <c r="Q1178" i="19"/>
  <c r="V1177" i="19"/>
  <c r="W1177" i="19"/>
  <c r="U1179" i="19" l="1"/>
  <c r="Q1179" i="19"/>
  <c r="V1178" i="19"/>
  <c r="W1178" i="19"/>
  <c r="Q1180" i="19" l="1"/>
  <c r="U1180" i="19"/>
  <c r="V1179" i="19"/>
  <c r="W1179" i="19"/>
  <c r="W1180" i="19" l="1"/>
  <c r="V1180" i="19"/>
  <c r="U1181" i="19"/>
  <c r="Q1181" i="19"/>
  <c r="U1182" i="19" l="1"/>
  <c r="Q1182" i="19"/>
  <c r="V1181" i="19"/>
  <c r="W1181" i="19"/>
  <c r="Q1183" i="19" l="1"/>
  <c r="U1183" i="19"/>
  <c r="V1182" i="19"/>
  <c r="W1182" i="19"/>
  <c r="V1183" i="19" l="1"/>
  <c r="W1183" i="19"/>
  <c r="U1184" i="19"/>
  <c r="Q1184" i="19"/>
  <c r="U1185" i="19" l="1"/>
  <c r="Q1185" i="19"/>
  <c r="V1184" i="19"/>
  <c r="W1184" i="19"/>
  <c r="U1186" i="19" l="1"/>
  <c r="Q1186" i="19"/>
  <c r="V1185" i="19"/>
  <c r="W1185" i="19"/>
  <c r="F15" i="22" l="1"/>
  <c r="F16" i="22"/>
  <c r="U1187" i="19"/>
  <c r="Q1187" i="19"/>
  <c r="V1186" i="19"/>
  <c r="W1186" i="19"/>
  <c r="Q1188" i="19" l="1"/>
  <c r="U1188" i="19"/>
  <c r="V1187" i="19"/>
  <c r="W1187" i="19"/>
  <c r="F19" i="22"/>
  <c r="W1188" i="19" l="1"/>
  <c r="V1188" i="19"/>
  <c r="U1189" i="19"/>
  <c r="Q1189" i="19"/>
  <c r="U1190" i="19" l="1"/>
  <c r="Q1190" i="19"/>
  <c r="V1189" i="19"/>
  <c r="W1189" i="19"/>
  <c r="Q1191" i="19" l="1"/>
  <c r="U1191" i="19"/>
  <c r="V1190" i="19"/>
  <c r="W1190" i="19"/>
  <c r="V1191" i="19" l="1"/>
  <c r="W1191" i="19"/>
  <c r="U1192" i="19"/>
  <c r="Q1192" i="19"/>
  <c r="U1193" i="19" l="1"/>
  <c r="Q1193" i="19"/>
  <c r="V1192" i="19"/>
  <c r="W1192" i="19"/>
  <c r="U1194" i="19" l="1"/>
  <c r="Q1194" i="19"/>
  <c r="V1193" i="19"/>
  <c r="W1193" i="19"/>
  <c r="U1195" i="19" l="1"/>
  <c r="Q1195" i="19"/>
  <c r="V1194" i="19"/>
  <c r="W1194" i="19"/>
  <c r="Q1196" i="19" l="1"/>
  <c r="U1196" i="19"/>
  <c r="V1195" i="19"/>
  <c r="W1195" i="19"/>
  <c r="W1196" i="19" l="1"/>
  <c r="V1196" i="19"/>
  <c r="U1197" i="19"/>
  <c r="Q1197" i="19"/>
  <c r="U1198" i="19" l="1"/>
  <c r="Q1198" i="19"/>
  <c r="V1197" i="19"/>
  <c r="W1197" i="19"/>
  <c r="Q1199" i="19" l="1"/>
  <c r="U1199" i="19"/>
  <c r="V1198" i="19"/>
  <c r="W1198" i="19"/>
  <c r="V1199" i="19" l="1"/>
  <c r="W1199" i="19"/>
  <c r="U1200" i="19"/>
  <c r="Q1200" i="19"/>
  <c r="U1201" i="19" l="1"/>
  <c r="Q1201" i="19"/>
  <c r="V1200" i="19"/>
  <c r="W1200" i="19"/>
  <c r="U1202" i="19" l="1"/>
  <c r="Q1202" i="19"/>
  <c r="V1201" i="19"/>
  <c r="W1201" i="19"/>
  <c r="U1203" i="19" l="1"/>
  <c r="Q1203" i="19"/>
  <c r="V1202" i="19"/>
  <c r="W1202" i="19"/>
  <c r="Q1204" i="19" l="1"/>
  <c r="U1204" i="19"/>
  <c r="V1203" i="19"/>
  <c r="W1203" i="19"/>
  <c r="W1204" i="19" l="1"/>
  <c r="V1204" i="19"/>
  <c r="U1205" i="19"/>
  <c r="Q1205" i="19"/>
  <c r="U1206" i="19" l="1"/>
  <c r="Q1206" i="19"/>
  <c r="V1205" i="19"/>
  <c r="W1205" i="19"/>
  <c r="Q1207" i="19" l="1"/>
  <c r="U1207" i="19"/>
  <c r="V1206" i="19"/>
  <c r="W1206" i="19"/>
  <c r="V1207" i="19" l="1"/>
  <c r="W1207" i="19"/>
  <c r="U1208" i="19"/>
  <c r="Q1208" i="19"/>
  <c r="U1209" i="19" l="1"/>
  <c r="Q1209" i="19"/>
  <c r="V1208" i="19"/>
  <c r="W1208" i="19"/>
  <c r="U1210" i="19" l="1"/>
  <c r="Q1210" i="19"/>
  <c r="V1209" i="19"/>
  <c r="W1209" i="19"/>
  <c r="U1211" i="19" l="1"/>
  <c r="Q1211" i="19"/>
  <c r="V1210" i="19"/>
  <c r="W1210" i="19"/>
  <c r="Q1212" i="19" l="1"/>
  <c r="U1212" i="19"/>
  <c r="V1211" i="19"/>
  <c r="W1211" i="19"/>
  <c r="W1212" i="19" l="1"/>
  <c r="V1212" i="19"/>
  <c r="U1213" i="19"/>
  <c r="Q1213" i="19"/>
  <c r="U1214" i="19" l="1"/>
  <c r="Q1214" i="19"/>
  <c r="V1213" i="19"/>
  <c r="W1213" i="19"/>
  <c r="Q1215" i="19" l="1"/>
  <c r="U1215" i="19"/>
  <c r="V1214" i="19"/>
  <c r="W1214" i="19"/>
  <c r="V1215" i="19" l="1"/>
  <c r="W1215" i="19"/>
  <c r="U1216" i="19"/>
  <c r="Q1216" i="19"/>
  <c r="U1217" i="19" l="1"/>
  <c r="Q1217" i="19"/>
  <c r="V1216" i="19"/>
  <c r="W1216" i="19"/>
  <c r="U1218" i="19" l="1"/>
  <c r="Q1218" i="19"/>
  <c r="V1217" i="19"/>
  <c r="W1217" i="19"/>
  <c r="U1219" i="19" l="1"/>
  <c r="Q1219" i="19"/>
  <c r="V1218" i="19"/>
  <c r="W1218" i="19"/>
  <c r="Q1220" i="19" l="1"/>
  <c r="U1220" i="19"/>
  <c r="V1219" i="19"/>
  <c r="W1219" i="19"/>
  <c r="W1220" i="19" l="1"/>
  <c r="V1220" i="19"/>
  <c r="U1221" i="19"/>
  <c r="Q1221" i="19"/>
  <c r="U1222" i="19" l="1"/>
  <c r="Q1222" i="19"/>
  <c r="V1221" i="19"/>
  <c r="W1221" i="19"/>
  <c r="Q1223" i="19" l="1"/>
  <c r="U1223" i="19"/>
  <c r="V1222" i="19"/>
  <c r="W1222" i="19"/>
  <c r="V1223" i="19" l="1"/>
  <c r="W1223" i="19"/>
  <c r="U1224" i="19"/>
  <c r="Q1224" i="19"/>
  <c r="U1225" i="19" l="1"/>
  <c r="Q1225" i="19"/>
  <c r="V1224" i="19"/>
  <c r="W1224" i="19"/>
  <c r="U1226" i="19" l="1"/>
  <c r="Q1226" i="19"/>
  <c r="V1225" i="19"/>
  <c r="W1225" i="19"/>
  <c r="U1227" i="19" l="1"/>
  <c r="Q1227" i="19"/>
  <c r="V1226" i="19"/>
  <c r="W1226" i="19"/>
  <c r="Q1228" i="19" l="1"/>
  <c r="U1228" i="19"/>
  <c r="V1227" i="19"/>
  <c r="W1227" i="19"/>
  <c r="W1228" i="19" l="1"/>
  <c r="V1228" i="19"/>
  <c r="U1229" i="19"/>
  <c r="Q1229" i="19"/>
  <c r="U1230" i="19" l="1"/>
  <c r="Q1230" i="19"/>
  <c r="V1229" i="19"/>
  <c r="W1229" i="19"/>
  <c r="Q1231" i="19" l="1"/>
  <c r="U1231" i="19"/>
  <c r="V1230" i="19"/>
  <c r="W1230" i="19"/>
  <c r="V1231" i="19" l="1"/>
  <c r="W1231" i="19"/>
  <c r="U1232" i="19"/>
  <c r="Q1232" i="19"/>
  <c r="U1233" i="19" l="1"/>
  <c r="Q1233" i="19"/>
  <c r="V1232" i="19"/>
  <c r="W1232" i="19"/>
  <c r="U1234" i="19" l="1"/>
  <c r="Q1234" i="19"/>
  <c r="V1233" i="19"/>
  <c r="W1233" i="19"/>
  <c r="U1235" i="19" l="1"/>
  <c r="Q1235" i="19"/>
  <c r="V1234" i="19"/>
  <c r="W1234" i="19"/>
  <c r="Q1236" i="19" l="1"/>
  <c r="U1236" i="19"/>
  <c r="V1235" i="19"/>
  <c r="W1235" i="19"/>
  <c r="W1236" i="19" l="1"/>
  <c r="V1236" i="19"/>
  <c r="U1237" i="19"/>
  <c r="Q1237" i="19"/>
  <c r="V1237" i="19" l="1"/>
  <c r="W1237" i="19"/>
  <c r="U1238" i="19"/>
  <c r="Q1238" i="19"/>
  <c r="Q1239" i="19" l="1"/>
  <c r="U1239" i="19"/>
  <c r="W1238" i="19"/>
  <c r="V1238" i="19"/>
  <c r="V1239" i="19" l="1"/>
  <c r="W1239" i="19"/>
  <c r="U1240" i="19"/>
  <c r="Q1240" i="19"/>
  <c r="U1241" i="19" l="1"/>
  <c r="Q1241" i="19"/>
  <c r="V1240" i="19"/>
  <c r="W1240" i="19"/>
  <c r="U1242" i="19" l="1"/>
  <c r="Q1242" i="19"/>
  <c r="V1241" i="19"/>
  <c r="W1241" i="19"/>
  <c r="U1243" i="19" l="1"/>
  <c r="Q1243" i="19"/>
  <c r="V1242" i="19"/>
  <c r="W1242" i="19"/>
  <c r="Q1244" i="19" l="1"/>
  <c r="U1244" i="19"/>
  <c r="V1243" i="19"/>
  <c r="W1243" i="19"/>
  <c r="W1244" i="19" l="1"/>
  <c r="V1244" i="19"/>
  <c r="U1245" i="19"/>
  <c r="Q1245" i="19"/>
  <c r="U1246" i="19" l="1"/>
  <c r="Q1246" i="19"/>
  <c r="V1245" i="19"/>
  <c r="W1245" i="19"/>
  <c r="Q1247" i="19" l="1"/>
  <c r="U1247" i="19"/>
  <c r="W1246" i="19"/>
  <c r="V1246" i="19"/>
  <c r="V1247" i="19" l="1"/>
  <c r="W1247" i="19"/>
  <c r="U1248" i="19"/>
  <c r="Q1248" i="19"/>
  <c r="U1249" i="19" l="1"/>
  <c r="Q1249" i="19"/>
  <c r="V1248" i="19"/>
  <c r="W1248" i="19"/>
  <c r="Q1250" i="19" l="1"/>
  <c r="U1250" i="19"/>
  <c r="V1249" i="19"/>
  <c r="W1249" i="19"/>
  <c r="V1250" i="19" l="1"/>
  <c r="W1250" i="19"/>
  <c r="U1251" i="19"/>
  <c r="Q1251" i="19"/>
  <c r="Q1252" i="19" l="1"/>
  <c r="U1252" i="19"/>
  <c r="W1251" i="19"/>
  <c r="V1251" i="19"/>
  <c r="V1252" i="19" l="1"/>
  <c r="W1252" i="19"/>
  <c r="U1253" i="19"/>
  <c r="Q1253" i="19"/>
  <c r="Q1254" i="19" l="1"/>
  <c r="U1254" i="19"/>
  <c r="V1253" i="19"/>
  <c r="W1253" i="19"/>
  <c r="W1254" i="19" l="1"/>
  <c r="V1254" i="19"/>
  <c r="Q1255" i="19"/>
  <c r="U1255" i="19"/>
  <c r="W1255" i="19" l="1"/>
  <c r="V1255" i="19"/>
  <c r="U1256" i="19"/>
  <c r="Q1256" i="19"/>
  <c r="U1257" i="19" l="1"/>
  <c r="Q1257" i="19"/>
  <c r="V1256" i="19"/>
  <c r="W1256" i="19"/>
  <c r="U1258" i="19" l="1"/>
  <c r="Q1258" i="19"/>
  <c r="V1257" i="19"/>
  <c r="W1257" i="19"/>
  <c r="U1259" i="19" l="1"/>
  <c r="Q1259" i="19"/>
  <c r="V1258" i="19"/>
  <c r="W1258" i="19"/>
  <c r="Q1260" i="19" l="1"/>
  <c r="U1260" i="19"/>
  <c r="V1259" i="19"/>
  <c r="W1259" i="19"/>
  <c r="V1260" i="19" l="1"/>
  <c r="W1260" i="19"/>
  <c r="U1261" i="19"/>
  <c r="Q1261" i="19"/>
  <c r="U1262" i="19" l="1"/>
  <c r="Q1262" i="19"/>
  <c r="V1261" i="19"/>
  <c r="W1261" i="19"/>
  <c r="U1263" i="19" l="1"/>
  <c r="Q1263" i="19"/>
  <c r="W1262" i="19"/>
  <c r="V1262" i="19"/>
  <c r="U1264" i="19" l="1"/>
  <c r="Q1264" i="19"/>
  <c r="W1263" i="19"/>
  <c r="V1263" i="19"/>
  <c r="U1265" i="19" l="1"/>
  <c r="Q1265" i="19"/>
  <c r="V1264" i="19"/>
  <c r="W1264" i="19"/>
  <c r="U1266" i="19" l="1"/>
  <c r="Q1266" i="19"/>
  <c r="V1265" i="19"/>
  <c r="W1265" i="19"/>
  <c r="Q1267" i="19" l="1"/>
  <c r="U1267" i="19"/>
  <c r="V1266" i="19"/>
  <c r="W1266" i="19"/>
  <c r="W1267" i="19" l="1"/>
  <c r="V1267" i="19"/>
  <c r="Q1268" i="19"/>
  <c r="U1268" i="19"/>
  <c r="W1268" i="19" l="1"/>
  <c r="V1268" i="19"/>
  <c r="U1269" i="19"/>
  <c r="Q1269" i="19"/>
  <c r="Q1270" i="19" l="1"/>
  <c r="U1270" i="19"/>
  <c r="V1269" i="19"/>
  <c r="W1269" i="19"/>
  <c r="W1270" i="19" l="1"/>
  <c r="V1270" i="19"/>
  <c r="Q1271" i="19"/>
  <c r="U1271" i="19"/>
  <c r="W1271" i="19" l="1"/>
  <c r="V1271" i="19"/>
  <c r="U1272" i="19"/>
  <c r="Q1272" i="19"/>
  <c r="U1273" i="19" l="1"/>
  <c r="Q1273" i="19"/>
  <c r="V1272" i="19"/>
  <c r="W1272" i="19"/>
  <c r="Q1274" i="19" l="1"/>
  <c r="U1274" i="19"/>
  <c r="V1273" i="19"/>
  <c r="W1273" i="19"/>
  <c r="V1274" i="19" l="1"/>
  <c r="W1274" i="19"/>
  <c r="Q1275" i="19"/>
  <c r="U1275" i="19"/>
  <c r="V1275" i="19" l="1"/>
  <c r="W1275" i="19"/>
  <c r="Q1276" i="19"/>
  <c r="U1276" i="19"/>
  <c r="V1276" i="19" l="1"/>
  <c r="W1276" i="19"/>
  <c r="U1277" i="19"/>
  <c r="Q1277" i="19"/>
  <c r="Q1278" i="19" l="1"/>
  <c r="U1278" i="19"/>
  <c r="V1277" i="19"/>
  <c r="W1277" i="19"/>
  <c r="V1278" i="19" l="1"/>
  <c r="W1278" i="19"/>
  <c r="Q1279" i="19"/>
  <c r="U1279" i="19"/>
  <c r="W1279" i="19" l="1"/>
  <c r="V1279" i="19"/>
  <c r="U1280" i="19"/>
  <c r="Q1280" i="19"/>
  <c r="U1281" i="19" l="1"/>
  <c r="Q1281" i="19"/>
  <c r="V1280" i="19"/>
  <c r="W1280" i="19"/>
  <c r="U1282" i="19" l="1"/>
  <c r="Q1282" i="19"/>
  <c r="V1281" i="19"/>
  <c r="W1281" i="19"/>
  <c r="Q1283" i="19" l="1"/>
  <c r="U1283" i="19"/>
  <c r="V1282" i="19"/>
  <c r="W1282" i="19"/>
  <c r="V1283" i="19" l="1"/>
  <c r="W1283" i="19"/>
  <c r="Q1284" i="19"/>
  <c r="U1284" i="19"/>
  <c r="V1284" i="19" l="1"/>
  <c r="W1284" i="19"/>
  <c r="U1285" i="19"/>
  <c r="Q1285" i="19"/>
  <c r="U1286" i="19" l="1"/>
  <c r="Q1286" i="19"/>
  <c r="V1285" i="19"/>
  <c r="W1285" i="19"/>
  <c r="U1287" i="19" l="1"/>
  <c r="Q1287" i="19"/>
  <c r="U1288" i="19" s="1"/>
  <c r="V1286" i="19"/>
  <c r="W1286" i="19"/>
  <c r="S1288" i="19" l="1"/>
  <c r="S1289" i="19" s="1"/>
  <c r="S1290" i="19" s="1"/>
  <c r="S1291" i="19" s="1"/>
  <c r="S1292" i="19" s="1"/>
  <c r="S1293" i="19" s="1"/>
  <c r="S1294" i="19" s="1"/>
  <c r="S1295" i="19" s="1"/>
  <c r="S1296" i="19" s="1"/>
  <c r="S1297" i="19" s="1"/>
  <c r="S1298" i="19" s="1"/>
  <c r="S1299" i="19" s="1"/>
  <c r="S1300" i="19" s="1"/>
  <c r="S1301" i="19" s="1"/>
  <c r="S1302" i="19" s="1"/>
  <c r="S1303" i="19" s="1"/>
  <c r="S1304" i="19" s="1"/>
  <c r="S1305" i="19" s="1"/>
  <c r="S1306" i="19" s="1"/>
  <c r="S1307" i="19" s="1"/>
  <c r="S1308" i="19" s="1"/>
  <c r="S1309" i="19" s="1"/>
  <c r="S1310" i="19" s="1"/>
  <c r="S1311" i="19" s="1"/>
  <c r="S1312" i="19" s="1"/>
  <c r="S1313" i="19" s="1"/>
  <c r="S1314" i="19" s="1"/>
  <c r="S1315" i="19" s="1"/>
  <c r="S1316" i="19" s="1"/>
  <c r="S1317" i="19" s="1"/>
  <c r="S1318" i="19" s="1"/>
  <c r="S1319" i="19" s="1"/>
  <c r="S1320" i="19" s="1"/>
  <c r="S1321" i="19" s="1"/>
  <c r="S1322" i="19" s="1"/>
  <c r="S1323" i="19" s="1"/>
  <c r="S1324" i="19" s="1"/>
  <c r="S1325" i="19" s="1"/>
  <c r="S1326" i="19" s="1"/>
  <c r="S1327" i="19" s="1"/>
  <c r="S1328" i="19" s="1"/>
  <c r="S1329" i="19" s="1"/>
  <c r="S1330" i="19" s="1"/>
  <c r="S1331" i="19" s="1"/>
  <c r="S1332" i="19" s="1"/>
  <c r="S1333" i="19" s="1"/>
  <c r="S1334" i="19" s="1"/>
  <c r="S1335" i="19" s="1"/>
  <c r="S1336" i="19" s="1"/>
  <c r="S1337" i="19" s="1"/>
  <c r="S1338" i="19" s="1"/>
  <c r="S1339" i="19" s="1"/>
  <c r="S1340" i="19" s="1"/>
  <c r="S1341" i="19" s="1"/>
  <c r="S1342" i="19" s="1"/>
  <c r="S1343" i="19" s="1"/>
  <c r="S1344" i="19" s="1"/>
  <c r="S1345" i="19" s="1"/>
  <c r="S1346" i="19" s="1"/>
  <c r="S1347" i="19" s="1"/>
  <c r="S1348" i="19" s="1"/>
  <c r="S1349" i="19" s="1"/>
  <c r="S1350" i="19" s="1"/>
  <c r="S1351" i="19" s="1"/>
  <c r="S1352" i="19" s="1"/>
  <c r="S1353" i="19" s="1"/>
  <c r="S1354" i="19" s="1"/>
  <c r="S1355" i="19" s="1"/>
  <c r="S1356" i="19" s="1"/>
  <c r="S1357" i="19" s="1"/>
  <c r="S1358" i="19" s="1"/>
  <c r="S1359" i="19" s="1"/>
  <c r="S1360" i="19" s="1"/>
  <c r="S1361" i="19" s="1"/>
  <c r="S1362" i="19" s="1"/>
  <c r="S1363" i="19" s="1"/>
  <c r="S1364" i="19" s="1"/>
  <c r="S1365" i="19" s="1"/>
  <c r="S1366" i="19" s="1"/>
  <c r="S1367" i="19" s="1"/>
  <c r="S1368" i="19" s="1"/>
  <c r="S1369" i="19" s="1"/>
  <c r="S1370" i="19" s="1"/>
  <c r="S1371" i="19" s="1"/>
  <c r="S1372" i="19" s="1"/>
  <c r="S1373" i="19" s="1"/>
  <c r="S1374" i="19" s="1"/>
  <c r="S1375" i="19" s="1"/>
  <c r="S1376" i="19" s="1"/>
  <c r="S1377" i="19" s="1"/>
  <c r="S1378" i="19" s="1"/>
  <c r="S1379" i="19" s="1"/>
  <c r="S1380" i="19" s="1"/>
  <c r="S1381" i="19" s="1"/>
  <c r="S1382" i="19" s="1"/>
  <c r="S1383" i="19" s="1"/>
  <c r="S1384" i="19" s="1"/>
  <c r="S1385" i="19" s="1"/>
  <c r="S1386" i="19" s="1"/>
  <c r="S1387" i="19" s="1"/>
  <c r="S1388" i="19" s="1"/>
  <c r="S1389" i="19" s="1"/>
  <c r="S1390" i="19" s="1"/>
  <c r="S1391" i="19" s="1"/>
  <c r="S1392" i="19" s="1"/>
  <c r="S1393" i="19" s="1"/>
  <c r="S1394" i="19" s="1"/>
  <c r="S1395" i="19" s="1"/>
  <c r="S1396" i="19" s="1"/>
  <c r="S1397" i="19" s="1"/>
  <c r="S1398" i="19" s="1"/>
  <c r="S1399" i="19" s="1"/>
  <c r="S1400" i="19" s="1"/>
  <c r="S1401" i="19" s="1"/>
  <c r="S1402" i="19" s="1"/>
  <c r="S1403" i="19" s="1"/>
  <c r="S1404" i="19" s="1"/>
  <c r="S1405" i="19" s="1"/>
  <c r="S1406" i="19" s="1"/>
  <c r="S1407" i="19" s="1"/>
  <c r="S1408" i="19" s="1"/>
  <c r="S1409" i="19" s="1"/>
  <c r="S1410" i="19" s="1"/>
  <c r="S1411" i="19" s="1"/>
  <c r="S1412" i="19" s="1"/>
  <c r="S1413" i="19" s="1"/>
  <c r="S1414" i="19" s="1"/>
  <c r="S1415" i="19" s="1"/>
  <c r="S1416" i="19" s="1"/>
  <c r="S1417" i="19" s="1"/>
  <c r="S1418" i="19" s="1"/>
  <c r="S1419" i="19" s="1"/>
  <c r="S1420" i="19" s="1"/>
  <c r="S1421" i="19" s="1"/>
  <c r="S1422" i="19" s="1"/>
  <c r="S1423" i="19" s="1"/>
  <c r="S1424" i="19" s="1"/>
  <c r="S1425" i="19" s="1"/>
  <c r="S1426" i="19" s="1"/>
  <c r="S1427" i="19" s="1"/>
  <c r="S1428" i="19" s="1"/>
  <c r="S1429" i="19" s="1"/>
  <c r="S1430" i="19" s="1"/>
  <c r="S1431" i="19" s="1"/>
  <c r="S1432" i="19" s="1"/>
  <c r="S1433" i="19" s="1"/>
  <c r="S1434" i="19" s="1"/>
  <c r="S1435" i="19" s="1"/>
  <c r="S1436" i="19" s="1"/>
  <c r="S1437" i="19" s="1"/>
  <c r="S1438" i="19" s="1"/>
  <c r="S1439" i="19" s="1"/>
  <c r="S1440" i="19" s="1"/>
  <c r="S1441" i="19" s="1"/>
  <c r="S1442" i="19" s="1"/>
  <c r="S1443" i="19" s="1"/>
  <c r="S1444" i="19" s="1"/>
  <c r="S1445" i="19" s="1"/>
  <c r="S1446" i="19" s="1"/>
  <c r="S1447" i="19" s="1"/>
  <c r="S1448" i="19" s="1"/>
  <c r="S1449" i="19" s="1"/>
  <c r="S1450" i="19" s="1"/>
  <c r="S1451" i="19" s="1"/>
  <c r="S1452" i="19" s="1"/>
  <c r="S1453" i="19" s="1"/>
  <c r="S1454" i="19" s="1"/>
  <c r="S1455" i="19" s="1"/>
  <c r="S1456" i="19" s="1"/>
  <c r="S1457" i="19" s="1"/>
  <c r="S1458" i="19" s="1"/>
  <c r="S1459" i="19" s="1"/>
  <c r="S1460" i="19" s="1"/>
  <c r="S1461" i="19" s="1"/>
  <c r="S1462" i="19" s="1"/>
  <c r="S1463" i="19" s="1"/>
  <c r="S1464" i="19" s="1"/>
  <c r="S1465" i="19" s="1"/>
  <c r="S1466" i="19" s="1"/>
  <c r="S1467" i="19" s="1"/>
  <c r="S1468" i="19" s="1"/>
  <c r="S1469" i="19" s="1"/>
  <c r="S1470" i="19" s="1"/>
  <c r="S1471" i="19" s="1"/>
  <c r="S1472" i="19" s="1"/>
  <c r="S1473" i="19" s="1"/>
  <c r="S1474" i="19" s="1"/>
  <c r="S1475" i="19" s="1"/>
  <c r="S1476" i="19" s="1"/>
  <c r="S1477" i="19" s="1"/>
  <c r="S1478" i="19" s="1"/>
  <c r="S1479" i="19" s="1"/>
  <c r="S1480" i="19" s="1"/>
  <c r="S1481" i="19" s="1"/>
  <c r="S1482" i="19" s="1"/>
  <c r="S1483" i="19" s="1"/>
  <c r="S1484" i="19" s="1"/>
  <c r="S1485" i="19" s="1"/>
  <c r="S1486" i="19" s="1"/>
  <c r="S1487" i="19" s="1"/>
  <c r="S1488" i="19" s="1"/>
  <c r="S1489" i="19" s="1"/>
  <c r="S1490" i="19" s="1"/>
  <c r="S1491" i="19" s="1"/>
  <c r="S1492" i="19" s="1"/>
  <c r="S1493" i="19" s="1"/>
  <c r="S1494" i="19" s="1"/>
  <c r="S1495" i="19" s="1"/>
  <c r="S1496" i="19" s="1"/>
  <c r="S1497" i="19" s="1"/>
  <c r="S1498" i="19" s="1"/>
  <c r="S1499" i="19" s="1"/>
  <c r="S1500" i="19" s="1"/>
  <c r="S1501" i="19" s="1"/>
  <c r="S1502" i="19" s="1"/>
  <c r="S1503" i="19" s="1"/>
  <c r="S1504" i="19" s="1"/>
  <c r="S1505" i="19" s="1"/>
  <c r="S1506" i="19" s="1"/>
  <c r="S1507" i="19" s="1"/>
  <c r="S1508" i="19" s="1"/>
  <c r="S1509" i="19" s="1"/>
  <c r="S1510" i="19" s="1"/>
  <c r="S1511" i="19" s="1"/>
  <c r="S1512" i="19" s="1"/>
  <c r="S1513" i="19" s="1"/>
  <c r="S1514" i="19" s="1"/>
  <c r="S1515" i="19" s="1"/>
  <c r="S1516" i="19" s="1"/>
  <c r="S1517" i="19" s="1"/>
  <c r="S1518" i="19" s="1"/>
  <c r="S1519" i="19" s="1"/>
  <c r="S1520" i="19" s="1"/>
  <c r="S1521" i="19" s="1"/>
  <c r="S1522" i="19" s="1"/>
  <c r="S1523" i="19" s="1"/>
  <c r="S1524" i="19" s="1"/>
  <c r="S1525" i="19" s="1"/>
  <c r="S1526" i="19" s="1"/>
  <c r="S1527" i="19" s="1"/>
  <c r="S1528" i="19" s="1"/>
  <c r="S1529" i="19" s="1"/>
  <c r="S1530" i="19" s="1"/>
  <c r="S1531" i="19" s="1"/>
  <c r="S1532" i="19" s="1"/>
  <c r="S1533" i="19" s="1"/>
  <c r="S1534" i="19" s="1"/>
  <c r="S1535" i="19" s="1"/>
  <c r="S1536" i="19" s="1"/>
  <c r="S1537" i="19" s="1"/>
  <c r="S1538" i="19" s="1"/>
  <c r="S1539" i="19" s="1"/>
  <c r="S1540" i="19" s="1"/>
  <c r="S1541" i="19" s="1"/>
  <c r="S1542" i="19" s="1"/>
  <c r="S1543" i="19" s="1"/>
  <c r="S1544" i="19" s="1"/>
  <c r="S1545" i="19" s="1"/>
  <c r="S1546" i="19" s="1"/>
  <c r="S1547" i="19" s="1"/>
  <c r="T1288" i="19"/>
  <c r="T1289" i="19" s="1"/>
  <c r="T1290" i="19" s="1"/>
  <c r="T1291" i="19" s="1"/>
  <c r="T1292" i="19" s="1"/>
  <c r="T1293" i="19" s="1"/>
  <c r="T1294" i="19" s="1"/>
  <c r="T1295" i="19" s="1"/>
  <c r="T1296" i="19" s="1"/>
  <c r="T1297" i="19" s="1"/>
  <c r="T1298" i="19" s="1"/>
  <c r="T1299" i="19" s="1"/>
  <c r="T1300" i="19" s="1"/>
  <c r="T1301" i="19" s="1"/>
  <c r="T1302" i="19" s="1"/>
  <c r="T1303" i="19" s="1"/>
  <c r="T1304" i="19" s="1"/>
  <c r="T1305" i="19" s="1"/>
  <c r="T1306" i="19" s="1"/>
  <c r="T1307" i="19" s="1"/>
  <c r="T1308" i="19" s="1"/>
  <c r="T1309" i="19" s="1"/>
  <c r="T1310" i="19" s="1"/>
  <c r="T1311" i="19" s="1"/>
  <c r="T1312" i="19" s="1"/>
  <c r="T1313" i="19" s="1"/>
  <c r="T1314" i="19" s="1"/>
  <c r="T1315" i="19" s="1"/>
  <c r="T1316" i="19" s="1"/>
  <c r="T1317" i="19" s="1"/>
  <c r="T1318" i="19" s="1"/>
  <c r="T1319" i="19" s="1"/>
  <c r="T1320" i="19" s="1"/>
  <c r="T1321" i="19" s="1"/>
  <c r="T1322" i="19" s="1"/>
  <c r="T1323" i="19" s="1"/>
  <c r="T1324" i="19" s="1"/>
  <c r="T1325" i="19" s="1"/>
  <c r="T1326" i="19" s="1"/>
  <c r="T1327" i="19" s="1"/>
  <c r="T1328" i="19" s="1"/>
  <c r="T1329" i="19" s="1"/>
  <c r="T1330" i="19" s="1"/>
  <c r="T1331" i="19" s="1"/>
  <c r="T1332" i="19" s="1"/>
  <c r="T1333" i="19" s="1"/>
  <c r="T1334" i="19" s="1"/>
  <c r="T1335" i="19" s="1"/>
  <c r="T1336" i="19" s="1"/>
  <c r="T1337" i="19" s="1"/>
  <c r="T1338" i="19" s="1"/>
  <c r="T1339" i="19" s="1"/>
  <c r="T1340" i="19" s="1"/>
  <c r="T1341" i="19" s="1"/>
  <c r="T1342" i="19" s="1"/>
  <c r="T1343" i="19" s="1"/>
  <c r="T1344" i="19" s="1"/>
  <c r="T1345" i="19" s="1"/>
  <c r="T1346" i="19" s="1"/>
  <c r="T1347" i="19" s="1"/>
  <c r="T1348" i="19" s="1"/>
  <c r="T1349" i="19" s="1"/>
  <c r="T1350" i="19" s="1"/>
  <c r="T1351" i="19" s="1"/>
  <c r="T1352" i="19" s="1"/>
  <c r="T1353" i="19" s="1"/>
  <c r="T1354" i="19" s="1"/>
  <c r="T1355" i="19" s="1"/>
  <c r="T1356" i="19" s="1"/>
  <c r="T1357" i="19" s="1"/>
  <c r="T1358" i="19" s="1"/>
  <c r="T1359" i="19" s="1"/>
  <c r="T1360" i="19" s="1"/>
  <c r="T1361" i="19" s="1"/>
  <c r="T1362" i="19" s="1"/>
  <c r="T1363" i="19" s="1"/>
  <c r="T1364" i="19" s="1"/>
  <c r="T1365" i="19" s="1"/>
  <c r="T1366" i="19" s="1"/>
  <c r="T1367" i="19" s="1"/>
  <c r="T1368" i="19" s="1"/>
  <c r="T1369" i="19" s="1"/>
  <c r="T1370" i="19" s="1"/>
  <c r="T1371" i="19" s="1"/>
  <c r="T1372" i="19" s="1"/>
  <c r="T1373" i="19" s="1"/>
  <c r="T1374" i="19" s="1"/>
  <c r="T1375" i="19" s="1"/>
  <c r="T1376" i="19" s="1"/>
  <c r="T1377" i="19" s="1"/>
  <c r="T1378" i="19" s="1"/>
  <c r="T1379" i="19" s="1"/>
  <c r="T1380" i="19" s="1"/>
  <c r="T1381" i="19" s="1"/>
  <c r="T1382" i="19" s="1"/>
  <c r="T1383" i="19" s="1"/>
  <c r="T1384" i="19" s="1"/>
  <c r="T1385" i="19" s="1"/>
  <c r="T1386" i="19" s="1"/>
  <c r="T1387" i="19" s="1"/>
  <c r="T1388" i="19" s="1"/>
  <c r="T1389" i="19" s="1"/>
  <c r="T1390" i="19" s="1"/>
  <c r="T1391" i="19" s="1"/>
  <c r="T1392" i="19" s="1"/>
  <c r="T1393" i="19" s="1"/>
  <c r="T1394" i="19" s="1"/>
  <c r="T1395" i="19" s="1"/>
  <c r="T1396" i="19" s="1"/>
  <c r="T1397" i="19" s="1"/>
  <c r="T1398" i="19" s="1"/>
  <c r="T1399" i="19" s="1"/>
  <c r="T1400" i="19" s="1"/>
  <c r="T1401" i="19" s="1"/>
  <c r="T1402" i="19" s="1"/>
  <c r="T1403" i="19" s="1"/>
  <c r="T1404" i="19" s="1"/>
  <c r="T1405" i="19" s="1"/>
  <c r="T1406" i="19" s="1"/>
  <c r="T1407" i="19" s="1"/>
  <c r="T1408" i="19" s="1"/>
  <c r="T1409" i="19" s="1"/>
  <c r="T1410" i="19" s="1"/>
  <c r="T1411" i="19" s="1"/>
  <c r="T1412" i="19" s="1"/>
  <c r="T1413" i="19" s="1"/>
  <c r="T1414" i="19" s="1"/>
  <c r="T1415" i="19" s="1"/>
  <c r="T1416" i="19" s="1"/>
  <c r="T1417" i="19" s="1"/>
  <c r="T1418" i="19" s="1"/>
  <c r="T1419" i="19" s="1"/>
  <c r="T1420" i="19" s="1"/>
  <c r="T1421" i="19" s="1"/>
  <c r="T1422" i="19" s="1"/>
  <c r="T1423" i="19" s="1"/>
  <c r="T1424" i="19" s="1"/>
  <c r="T1425" i="19" s="1"/>
  <c r="T1426" i="19" s="1"/>
  <c r="T1427" i="19" s="1"/>
  <c r="T1428" i="19" s="1"/>
  <c r="T1429" i="19" s="1"/>
  <c r="T1430" i="19" s="1"/>
  <c r="T1431" i="19" s="1"/>
  <c r="T1432" i="19" s="1"/>
  <c r="T1433" i="19" s="1"/>
  <c r="T1434" i="19" s="1"/>
  <c r="T1435" i="19" s="1"/>
  <c r="T1436" i="19" s="1"/>
  <c r="T1437" i="19" s="1"/>
  <c r="T1438" i="19" s="1"/>
  <c r="T1439" i="19" s="1"/>
  <c r="T1440" i="19" s="1"/>
  <c r="T1441" i="19" s="1"/>
  <c r="T1442" i="19" s="1"/>
  <c r="T1443" i="19" s="1"/>
  <c r="T1444" i="19" s="1"/>
  <c r="T1445" i="19" s="1"/>
  <c r="T1446" i="19" s="1"/>
  <c r="T1447" i="19" s="1"/>
  <c r="T1448" i="19" s="1"/>
  <c r="T1449" i="19" s="1"/>
  <c r="T1450" i="19" s="1"/>
  <c r="T1451" i="19" s="1"/>
  <c r="T1452" i="19" s="1"/>
  <c r="T1453" i="19" s="1"/>
  <c r="T1454" i="19" s="1"/>
  <c r="T1455" i="19" s="1"/>
  <c r="T1456" i="19" s="1"/>
  <c r="T1457" i="19" s="1"/>
  <c r="T1458" i="19" s="1"/>
  <c r="T1459" i="19" s="1"/>
  <c r="T1460" i="19" s="1"/>
  <c r="T1461" i="19" s="1"/>
  <c r="T1462" i="19" s="1"/>
  <c r="T1463" i="19" s="1"/>
  <c r="T1464" i="19" s="1"/>
  <c r="T1465" i="19" s="1"/>
  <c r="T1466" i="19" s="1"/>
  <c r="T1467" i="19" s="1"/>
  <c r="T1468" i="19" s="1"/>
  <c r="T1469" i="19" s="1"/>
  <c r="T1470" i="19" s="1"/>
  <c r="T1471" i="19" s="1"/>
  <c r="T1472" i="19" s="1"/>
  <c r="T1473" i="19" s="1"/>
  <c r="T1474" i="19" s="1"/>
  <c r="T1475" i="19" s="1"/>
  <c r="T1476" i="19" s="1"/>
  <c r="T1477" i="19" s="1"/>
  <c r="T1478" i="19" s="1"/>
  <c r="T1479" i="19" s="1"/>
  <c r="T1480" i="19" s="1"/>
  <c r="T1481" i="19" s="1"/>
  <c r="T1482" i="19" s="1"/>
  <c r="T1483" i="19" s="1"/>
  <c r="T1484" i="19" s="1"/>
  <c r="T1485" i="19" s="1"/>
  <c r="T1486" i="19" s="1"/>
  <c r="T1487" i="19" s="1"/>
  <c r="T1488" i="19" s="1"/>
  <c r="T1489" i="19" s="1"/>
  <c r="T1490" i="19" s="1"/>
  <c r="T1491" i="19" s="1"/>
  <c r="T1492" i="19" s="1"/>
  <c r="T1493" i="19" s="1"/>
  <c r="T1494" i="19" s="1"/>
  <c r="T1495" i="19" s="1"/>
  <c r="T1496" i="19" s="1"/>
  <c r="T1497" i="19" s="1"/>
  <c r="T1498" i="19" s="1"/>
  <c r="T1499" i="19" s="1"/>
  <c r="T1500" i="19" s="1"/>
  <c r="T1501" i="19" s="1"/>
  <c r="T1502" i="19" s="1"/>
  <c r="T1503" i="19" s="1"/>
  <c r="T1504" i="19" s="1"/>
  <c r="T1505" i="19" s="1"/>
  <c r="T1506" i="19" s="1"/>
  <c r="T1507" i="19" s="1"/>
  <c r="T1508" i="19" s="1"/>
  <c r="T1509" i="19" s="1"/>
  <c r="T1510" i="19" s="1"/>
  <c r="T1511" i="19" s="1"/>
  <c r="T1512" i="19" s="1"/>
  <c r="T1513" i="19" s="1"/>
  <c r="T1514" i="19" s="1"/>
  <c r="T1515" i="19" s="1"/>
  <c r="T1516" i="19" s="1"/>
  <c r="T1517" i="19" s="1"/>
  <c r="T1518" i="19" s="1"/>
  <c r="T1519" i="19" s="1"/>
  <c r="T1520" i="19" s="1"/>
  <c r="T1521" i="19" s="1"/>
  <c r="T1522" i="19" s="1"/>
  <c r="T1523" i="19" s="1"/>
  <c r="T1524" i="19" s="1"/>
  <c r="T1525" i="19" s="1"/>
  <c r="T1526" i="19" s="1"/>
  <c r="T1527" i="19" s="1"/>
  <c r="T1528" i="19" s="1"/>
  <c r="T1529" i="19" s="1"/>
  <c r="T1530" i="19" s="1"/>
  <c r="T1531" i="19" s="1"/>
  <c r="T1532" i="19" s="1"/>
  <c r="T1533" i="19" s="1"/>
  <c r="T1534" i="19" s="1"/>
  <c r="T1535" i="19" s="1"/>
  <c r="T1536" i="19" s="1"/>
  <c r="T1537" i="19" s="1"/>
  <c r="T1538" i="19" s="1"/>
  <c r="T1539" i="19" s="1"/>
  <c r="T1540" i="19" s="1"/>
  <c r="T1541" i="19" s="1"/>
  <c r="T1542" i="19" s="1"/>
  <c r="T1543" i="19" s="1"/>
  <c r="T1544" i="19" s="1"/>
  <c r="T1545" i="19" s="1"/>
  <c r="T1546" i="19" s="1"/>
  <c r="T1547" i="19" s="1"/>
  <c r="V1288" i="19"/>
  <c r="W1288" i="19"/>
  <c r="Q1288" i="19"/>
  <c r="R1288" i="19"/>
  <c r="R1289" i="19" s="1"/>
  <c r="R1290" i="19" s="1"/>
  <c r="R1291" i="19" s="1"/>
  <c r="R1292" i="19" s="1"/>
  <c r="R1293" i="19" s="1"/>
  <c r="R1294" i="19" s="1"/>
  <c r="R1295" i="19" s="1"/>
  <c r="R1296" i="19" s="1"/>
  <c r="R1297" i="19" s="1"/>
  <c r="R1298" i="19" s="1"/>
  <c r="R1299" i="19" s="1"/>
  <c r="R1300" i="19" s="1"/>
  <c r="R1301" i="19" s="1"/>
  <c r="R1302" i="19" s="1"/>
  <c r="R1303" i="19" s="1"/>
  <c r="R1304" i="19" s="1"/>
  <c r="R1305" i="19" s="1"/>
  <c r="R1306" i="19" s="1"/>
  <c r="R1307" i="19" s="1"/>
  <c r="R1308" i="19" s="1"/>
  <c r="R1309" i="19" s="1"/>
  <c r="R1310" i="19" s="1"/>
  <c r="R1311" i="19" s="1"/>
  <c r="R1312" i="19" s="1"/>
  <c r="R1313" i="19" s="1"/>
  <c r="R1314" i="19" s="1"/>
  <c r="R1315" i="19" s="1"/>
  <c r="R1316" i="19" s="1"/>
  <c r="R1317" i="19" s="1"/>
  <c r="R1318" i="19" s="1"/>
  <c r="R1319" i="19" s="1"/>
  <c r="R1320" i="19" s="1"/>
  <c r="R1321" i="19" s="1"/>
  <c r="R1322" i="19" s="1"/>
  <c r="R1323" i="19" s="1"/>
  <c r="R1324" i="19" s="1"/>
  <c r="R1325" i="19" s="1"/>
  <c r="R1326" i="19" s="1"/>
  <c r="R1327" i="19" s="1"/>
  <c r="R1328" i="19" s="1"/>
  <c r="R1329" i="19" s="1"/>
  <c r="R1330" i="19" s="1"/>
  <c r="R1331" i="19" s="1"/>
  <c r="R1332" i="19" s="1"/>
  <c r="R1333" i="19" s="1"/>
  <c r="R1334" i="19" s="1"/>
  <c r="R1335" i="19" s="1"/>
  <c r="R1336" i="19" s="1"/>
  <c r="R1337" i="19" s="1"/>
  <c r="R1338" i="19" s="1"/>
  <c r="R1339" i="19" s="1"/>
  <c r="R1340" i="19" s="1"/>
  <c r="R1341" i="19" s="1"/>
  <c r="R1342" i="19" s="1"/>
  <c r="R1343" i="19" s="1"/>
  <c r="R1344" i="19" s="1"/>
  <c r="R1345" i="19" s="1"/>
  <c r="R1346" i="19" s="1"/>
  <c r="R1347" i="19" s="1"/>
  <c r="R1348" i="19" s="1"/>
  <c r="R1349" i="19" s="1"/>
  <c r="R1350" i="19" s="1"/>
  <c r="R1351" i="19" s="1"/>
  <c r="R1352" i="19" s="1"/>
  <c r="R1353" i="19" s="1"/>
  <c r="R1354" i="19" s="1"/>
  <c r="R1355" i="19" s="1"/>
  <c r="R1356" i="19" s="1"/>
  <c r="R1357" i="19" s="1"/>
  <c r="R1358" i="19" s="1"/>
  <c r="R1359" i="19" s="1"/>
  <c r="R1360" i="19" s="1"/>
  <c r="R1361" i="19" s="1"/>
  <c r="R1362" i="19" s="1"/>
  <c r="R1363" i="19" s="1"/>
  <c r="R1364" i="19" s="1"/>
  <c r="R1365" i="19" s="1"/>
  <c r="R1366" i="19" s="1"/>
  <c r="R1367" i="19" s="1"/>
  <c r="R1368" i="19" s="1"/>
  <c r="R1369" i="19" s="1"/>
  <c r="R1370" i="19" s="1"/>
  <c r="R1371" i="19" s="1"/>
  <c r="R1372" i="19" s="1"/>
  <c r="R1373" i="19" s="1"/>
  <c r="R1374" i="19" s="1"/>
  <c r="R1375" i="19" s="1"/>
  <c r="R1376" i="19" s="1"/>
  <c r="R1377" i="19" s="1"/>
  <c r="R1378" i="19" s="1"/>
  <c r="R1379" i="19" s="1"/>
  <c r="R1380" i="19" s="1"/>
  <c r="R1381" i="19" s="1"/>
  <c r="R1382" i="19" s="1"/>
  <c r="R1383" i="19" s="1"/>
  <c r="R1384" i="19" s="1"/>
  <c r="R1385" i="19" s="1"/>
  <c r="R1386" i="19" s="1"/>
  <c r="R1387" i="19" s="1"/>
  <c r="R1388" i="19" s="1"/>
  <c r="R1389" i="19" s="1"/>
  <c r="R1390" i="19" s="1"/>
  <c r="R1391" i="19" s="1"/>
  <c r="R1392" i="19" s="1"/>
  <c r="R1393" i="19" s="1"/>
  <c r="R1394" i="19" s="1"/>
  <c r="R1395" i="19" s="1"/>
  <c r="R1396" i="19" s="1"/>
  <c r="R1397" i="19" s="1"/>
  <c r="R1398" i="19" s="1"/>
  <c r="R1399" i="19" s="1"/>
  <c r="R1400" i="19" s="1"/>
  <c r="R1401" i="19" s="1"/>
  <c r="R1402" i="19" s="1"/>
  <c r="R1403" i="19" s="1"/>
  <c r="R1404" i="19" s="1"/>
  <c r="R1405" i="19" s="1"/>
  <c r="R1406" i="19" s="1"/>
  <c r="R1407" i="19" s="1"/>
  <c r="R1408" i="19" s="1"/>
  <c r="R1409" i="19" s="1"/>
  <c r="R1410" i="19" s="1"/>
  <c r="R1411" i="19" s="1"/>
  <c r="R1412" i="19" s="1"/>
  <c r="R1413" i="19" s="1"/>
  <c r="R1414" i="19" s="1"/>
  <c r="R1415" i="19" s="1"/>
  <c r="R1416" i="19" s="1"/>
  <c r="R1417" i="19" s="1"/>
  <c r="R1418" i="19" s="1"/>
  <c r="R1419" i="19" s="1"/>
  <c r="R1420" i="19" s="1"/>
  <c r="R1421" i="19" s="1"/>
  <c r="R1422" i="19" s="1"/>
  <c r="R1423" i="19" s="1"/>
  <c r="R1424" i="19" s="1"/>
  <c r="R1425" i="19" s="1"/>
  <c r="R1426" i="19" s="1"/>
  <c r="R1427" i="19" s="1"/>
  <c r="R1428" i="19" s="1"/>
  <c r="R1429" i="19" s="1"/>
  <c r="R1430" i="19" s="1"/>
  <c r="R1431" i="19" s="1"/>
  <c r="R1432" i="19" s="1"/>
  <c r="R1433" i="19" s="1"/>
  <c r="R1434" i="19" s="1"/>
  <c r="R1435" i="19" s="1"/>
  <c r="R1436" i="19" s="1"/>
  <c r="R1437" i="19" s="1"/>
  <c r="R1438" i="19" s="1"/>
  <c r="R1439" i="19" s="1"/>
  <c r="R1440" i="19" s="1"/>
  <c r="R1441" i="19" s="1"/>
  <c r="R1442" i="19" s="1"/>
  <c r="R1443" i="19" s="1"/>
  <c r="R1444" i="19" s="1"/>
  <c r="R1445" i="19" s="1"/>
  <c r="R1446" i="19" s="1"/>
  <c r="R1447" i="19" s="1"/>
  <c r="R1448" i="19" s="1"/>
  <c r="R1449" i="19" s="1"/>
  <c r="R1450" i="19" s="1"/>
  <c r="R1451" i="19" s="1"/>
  <c r="R1452" i="19" s="1"/>
  <c r="R1453" i="19" s="1"/>
  <c r="R1454" i="19" s="1"/>
  <c r="R1455" i="19" s="1"/>
  <c r="R1456" i="19" s="1"/>
  <c r="R1457" i="19" s="1"/>
  <c r="R1458" i="19" s="1"/>
  <c r="R1459" i="19" s="1"/>
  <c r="R1460" i="19" s="1"/>
  <c r="R1461" i="19" s="1"/>
  <c r="R1462" i="19" s="1"/>
  <c r="R1463" i="19" s="1"/>
  <c r="R1464" i="19" s="1"/>
  <c r="R1465" i="19" s="1"/>
  <c r="R1466" i="19" s="1"/>
  <c r="R1467" i="19" s="1"/>
  <c r="R1468" i="19" s="1"/>
  <c r="R1469" i="19" s="1"/>
  <c r="R1470" i="19" s="1"/>
  <c r="R1471" i="19" s="1"/>
  <c r="R1472" i="19" s="1"/>
  <c r="R1473" i="19" s="1"/>
  <c r="R1474" i="19" s="1"/>
  <c r="R1475" i="19" s="1"/>
  <c r="R1476" i="19" s="1"/>
  <c r="R1477" i="19" s="1"/>
  <c r="R1478" i="19" s="1"/>
  <c r="R1479" i="19" s="1"/>
  <c r="R1480" i="19" s="1"/>
  <c r="R1481" i="19" s="1"/>
  <c r="R1482" i="19" s="1"/>
  <c r="R1483" i="19" s="1"/>
  <c r="R1484" i="19" s="1"/>
  <c r="R1485" i="19" s="1"/>
  <c r="R1486" i="19" s="1"/>
  <c r="R1487" i="19" s="1"/>
  <c r="R1488" i="19" s="1"/>
  <c r="R1489" i="19" s="1"/>
  <c r="R1490" i="19" s="1"/>
  <c r="R1491" i="19" s="1"/>
  <c r="R1492" i="19" s="1"/>
  <c r="R1493" i="19" s="1"/>
  <c r="R1494" i="19" s="1"/>
  <c r="R1495" i="19" s="1"/>
  <c r="R1496" i="19" s="1"/>
  <c r="R1497" i="19" s="1"/>
  <c r="R1498" i="19" s="1"/>
  <c r="R1499" i="19" s="1"/>
  <c r="R1500" i="19" s="1"/>
  <c r="R1501" i="19" s="1"/>
  <c r="R1502" i="19" s="1"/>
  <c r="R1503" i="19" s="1"/>
  <c r="R1504" i="19" s="1"/>
  <c r="R1505" i="19" s="1"/>
  <c r="R1506" i="19" s="1"/>
  <c r="R1507" i="19" s="1"/>
  <c r="R1508" i="19" s="1"/>
  <c r="R1509" i="19" s="1"/>
  <c r="R1510" i="19" s="1"/>
  <c r="R1511" i="19" s="1"/>
  <c r="R1512" i="19" s="1"/>
  <c r="R1513" i="19" s="1"/>
  <c r="R1514" i="19" s="1"/>
  <c r="R1515" i="19" s="1"/>
  <c r="R1516" i="19" s="1"/>
  <c r="R1517" i="19" s="1"/>
  <c r="R1518" i="19" s="1"/>
  <c r="R1519" i="19" s="1"/>
  <c r="R1520" i="19" s="1"/>
  <c r="R1521" i="19" s="1"/>
  <c r="R1522" i="19" s="1"/>
  <c r="R1523" i="19" s="1"/>
  <c r="R1524" i="19" s="1"/>
  <c r="R1525" i="19" s="1"/>
  <c r="R1526" i="19" s="1"/>
  <c r="R1527" i="19" s="1"/>
  <c r="R1528" i="19" s="1"/>
  <c r="R1529" i="19" s="1"/>
  <c r="R1530" i="19" s="1"/>
  <c r="R1531" i="19" s="1"/>
  <c r="R1532" i="19" s="1"/>
  <c r="R1533" i="19" s="1"/>
  <c r="R1534" i="19" s="1"/>
  <c r="R1535" i="19" s="1"/>
  <c r="R1536" i="19" s="1"/>
  <c r="R1537" i="19" s="1"/>
  <c r="R1538" i="19" s="1"/>
  <c r="R1539" i="19" s="1"/>
  <c r="R1540" i="19" s="1"/>
  <c r="R1541" i="19" s="1"/>
  <c r="R1542" i="19" s="1"/>
  <c r="R1543" i="19" s="1"/>
  <c r="R1544" i="19" s="1"/>
  <c r="R1545" i="19" s="1"/>
  <c r="R1546" i="19" s="1"/>
  <c r="R1547" i="19" s="1"/>
  <c r="V1287" i="19"/>
  <c r="W1287" i="19"/>
  <c r="Q1289" i="19" l="1"/>
  <c r="U1289" i="19"/>
  <c r="V1289" i="19" l="1"/>
  <c r="W1289" i="19"/>
  <c r="U1290" i="19"/>
  <c r="Q1290" i="19"/>
  <c r="U1291" i="19" l="1"/>
  <c r="Q1291" i="19"/>
  <c r="V1290" i="19"/>
  <c r="W1290" i="19"/>
  <c r="Q1292" i="19" l="1"/>
  <c r="U1292" i="19"/>
  <c r="V1291" i="19"/>
  <c r="W1291" i="19"/>
  <c r="W1292" i="19" l="1"/>
  <c r="V1292" i="19"/>
  <c r="U1293" i="19"/>
  <c r="Q1293" i="19"/>
  <c r="U1294" i="19" l="1"/>
  <c r="Q1294" i="19"/>
  <c r="V1293" i="19"/>
  <c r="W1293" i="19"/>
  <c r="U1295" i="19" l="1"/>
  <c r="Q1295" i="19"/>
  <c r="V1294" i="19"/>
  <c r="W1294" i="19"/>
  <c r="U1296" i="19" l="1"/>
  <c r="Q1296" i="19"/>
  <c r="V1295" i="19"/>
  <c r="W1295" i="19"/>
  <c r="Q1297" i="19" l="1"/>
  <c r="U1297" i="19"/>
  <c r="V1296" i="19"/>
  <c r="W1296" i="19"/>
  <c r="V1297" i="19" l="1"/>
  <c r="W1297" i="19"/>
  <c r="U1298" i="19"/>
  <c r="Q1298" i="19"/>
  <c r="U1299" i="19" l="1"/>
  <c r="Q1299" i="19"/>
  <c r="V1298" i="19"/>
  <c r="W1298" i="19"/>
  <c r="Q1300" i="19" l="1"/>
  <c r="U1300" i="19"/>
  <c r="V1299" i="19"/>
  <c r="W1299" i="19"/>
  <c r="W1300" i="19" l="1"/>
  <c r="V1300" i="19"/>
  <c r="U1301" i="19"/>
  <c r="Q1301" i="19"/>
  <c r="U1302" i="19" l="1"/>
  <c r="Q1302" i="19"/>
  <c r="V1301" i="19"/>
  <c r="W1301" i="19"/>
  <c r="U1303" i="19" l="1"/>
  <c r="Q1303" i="19"/>
  <c r="V1302" i="19"/>
  <c r="W1302" i="19"/>
  <c r="U1304" i="19" l="1"/>
  <c r="Q1304" i="19"/>
  <c r="V1303" i="19"/>
  <c r="W1303" i="19"/>
  <c r="Q1305" i="19" l="1"/>
  <c r="U1305" i="19"/>
  <c r="V1304" i="19"/>
  <c r="W1304" i="19"/>
  <c r="V1305" i="19" l="1"/>
  <c r="W1305" i="19"/>
  <c r="U1306" i="19"/>
  <c r="Q1306" i="19"/>
  <c r="U1307" i="19" l="1"/>
  <c r="Q1307" i="19"/>
  <c r="V1306" i="19"/>
  <c r="W1306" i="19"/>
  <c r="Q1308" i="19" l="1"/>
  <c r="U1308" i="19"/>
  <c r="V1307" i="19"/>
  <c r="W1307" i="19"/>
  <c r="W1308" i="19" l="1"/>
  <c r="V1308" i="19"/>
  <c r="U1309" i="19"/>
  <c r="Q1309" i="19"/>
  <c r="U1310" i="19" l="1"/>
  <c r="Q1310" i="19"/>
  <c r="V1309" i="19"/>
  <c r="W1309" i="19"/>
  <c r="U1311" i="19" l="1"/>
  <c r="Q1311" i="19"/>
  <c r="V1310" i="19"/>
  <c r="W1310" i="19"/>
  <c r="U1312" i="19" l="1"/>
  <c r="Q1312" i="19"/>
  <c r="V1311" i="19"/>
  <c r="W1311" i="19"/>
  <c r="Q1313" i="19" l="1"/>
  <c r="U1313" i="19"/>
  <c r="V1312" i="19"/>
  <c r="W1312" i="19"/>
  <c r="V1313" i="19" l="1"/>
  <c r="W1313" i="19"/>
  <c r="U1314" i="19"/>
  <c r="Q1314" i="19"/>
  <c r="U1315" i="19" l="1"/>
  <c r="Q1315" i="19"/>
  <c r="V1314" i="19"/>
  <c r="W1314" i="19"/>
  <c r="Q1316" i="19" l="1"/>
  <c r="U1316" i="19"/>
  <c r="V1315" i="19"/>
  <c r="W1315" i="19"/>
  <c r="W1316" i="19" l="1"/>
  <c r="V1316" i="19"/>
  <c r="U1317" i="19"/>
  <c r="Q1317" i="19"/>
  <c r="U1318" i="19" l="1"/>
  <c r="Q1318" i="19"/>
  <c r="V1317" i="19"/>
  <c r="W1317" i="19"/>
  <c r="U1319" i="19" l="1"/>
  <c r="Q1319" i="19"/>
  <c r="V1318" i="19"/>
  <c r="W1318" i="19"/>
  <c r="U1320" i="19" l="1"/>
  <c r="Q1320" i="19"/>
  <c r="V1319" i="19"/>
  <c r="W1319" i="19"/>
  <c r="Q1321" i="19" l="1"/>
  <c r="U1321" i="19"/>
  <c r="V1320" i="19"/>
  <c r="W1320" i="19"/>
  <c r="V1321" i="19" l="1"/>
  <c r="W1321" i="19"/>
  <c r="U1322" i="19"/>
  <c r="Q1322" i="19"/>
  <c r="U1323" i="19" l="1"/>
  <c r="Q1323" i="19"/>
  <c r="V1322" i="19"/>
  <c r="W1322" i="19"/>
  <c r="Q1324" i="19" l="1"/>
  <c r="U1324" i="19"/>
  <c r="V1323" i="19"/>
  <c r="W1323" i="19"/>
  <c r="W1324" i="19" l="1"/>
  <c r="V1324" i="19"/>
  <c r="U1325" i="19"/>
  <c r="Q1325" i="19"/>
  <c r="U1326" i="19" l="1"/>
  <c r="Q1326" i="19"/>
  <c r="V1325" i="19"/>
  <c r="W1325" i="19"/>
  <c r="U1327" i="19" l="1"/>
  <c r="Q1327" i="19"/>
  <c r="V1326" i="19"/>
  <c r="W1326" i="19"/>
  <c r="U1328" i="19" l="1"/>
  <c r="Q1328" i="19"/>
  <c r="V1327" i="19"/>
  <c r="W1327" i="19"/>
  <c r="Q1329" i="19" l="1"/>
  <c r="U1329" i="19"/>
  <c r="V1328" i="19"/>
  <c r="W1328" i="19"/>
  <c r="V1329" i="19" l="1"/>
  <c r="W1329" i="19"/>
  <c r="U1330" i="19"/>
  <c r="Q1330" i="19"/>
  <c r="U1331" i="19" l="1"/>
  <c r="Q1331" i="19"/>
  <c r="V1330" i="19"/>
  <c r="W1330" i="19"/>
  <c r="Q1332" i="19" l="1"/>
  <c r="U1332" i="19"/>
  <c r="V1331" i="19"/>
  <c r="W1331" i="19"/>
  <c r="W1332" i="19" l="1"/>
  <c r="V1332" i="19"/>
  <c r="U1333" i="19"/>
  <c r="Q1333" i="19"/>
  <c r="V1333" i="19" l="1"/>
  <c r="W1333" i="19"/>
  <c r="U1334" i="19"/>
  <c r="Q1334" i="19"/>
  <c r="U1335" i="19" l="1"/>
  <c r="Q1335" i="19"/>
  <c r="V1334" i="19"/>
  <c r="W1334" i="19"/>
  <c r="U1336" i="19" l="1"/>
  <c r="Q1336" i="19"/>
  <c r="V1335" i="19"/>
  <c r="W1335" i="19"/>
  <c r="Q1337" i="19" l="1"/>
  <c r="U1337" i="19"/>
  <c r="V1336" i="19"/>
  <c r="W1336" i="19"/>
  <c r="V1337" i="19" l="1"/>
  <c r="W1337" i="19"/>
  <c r="U1338" i="19"/>
  <c r="Q1338" i="19"/>
  <c r="U1339" i="19" l="1"/>
  <c r="Q1339" i="19"/>
  <c r="V1338" i="19"/>
  <c r="W1338" i="19"/>
  <c r="Q1340" i="19" l="1"/>
  <c r="U1340" i="19"/>
  <c r="V1339" i="19"/>
  <c r="W1339" i="19"/>
  <c r="W1340" i="19" l="1"/>
  <c r="V1340" i="19"/>
  <c r="U1341" i="19"/>
  <c r="Q1341" i="19"/>
  <c r="U1342" i="19" l="1"/>
  <c r="Q1342" i="19"/>
  <c r="V1341" i="19"/>
  <c r="W1341" i="19"/>
  <c r="U1343" i="19" l="1"/>
  <c r="Q1343" i="19"/>
  <c r="V1342" i="19"/>
  <c r="W1342" i="19"/>
  <c r="U1344" i="19" l="1"/>
  <c r="Q1344" i="19"/>
  <c r="V1343" i="19"/>
  <c r="W1343" i="19"/>
  <c r="Q1345" i="19" l="1"/>
  <c r="U1345" i="19"/>
  <c r="V1344" i="19"/>
  <c r="W1344" i="19"/>
  <c r="V1345" i="19" l="1"/>
  <c r="W1345" i="19"/>
  <c r="U1346" i="19"/>
  <c r="Q1346" i="19"/>
  <c r="U1347" i="19" l="1"/>
  <c r="Q1347" i="19"/>
  <c r="V1346" i="19"/>
  <c r="W1346" i="19"/>
  <c r="Q1348" i="19" l="1"/>
  <c r="U1348" i="19"/>
  <c r="V1347" i="19"/>
  <c r="W1347" i="19"/>
  <c r="W1348" i="19" l="1"/>
  <c r="V1348" i="19"/>
  <c r="U1349" i="19"/>
  <c r="Q1349" i="19"/>
  <c r="U1350" i="19" l="1"/>
  <c r="Q1350" i="19"/>
  <c r="V1349" i="19"/>
  <c r="W1349" i="19"/>
  <c r="U1351" i="19" l="1"/>
  <c r="Q1351" i="19"/>
  <c r="V1350" i="19"/>
  <c r="W1350" i="19"/>
  <c r="U1352" i="19" l="1"/>
  <c r="Q1352" i="19"/>
  <c r="V1351" i="19"/>
  <c r="W1351" i="19"/>
  <c r="Q1353" i="19" l="1"/>
  <c r="U1353" i="19"/>
  <c r="V1352" i="19"/>
  <c r="W1352" i="19"/>
  <c r="V1353" i="19" l="1"/>
  <c r="W1353" i="19"/>
  <c r="U1354" i="19"/>
  <c r="Q1354" i="19"/>
  <c r="U1355" i="19" l="1"/>
  <c r="Q1355" i="19"/>
  <c r="V1354" i="19"/>
  <c r="W1354" i="19"/>
  <c r="U1356" i="19" l="1"/>
  <c r="Q1356" i="19"/>
  <c r="V1355" i="19"/>
  <c r="W1355" i="19"/>
  <c r="U1357" i="19" l="1"/>
  <c r="Q1357" i="19"/>
  <c r="W1356" i="19"/>
  <c r="V1356" i="19"/>
  <c r="U1358" i="19" l="1"/>
  <c r="Q1358" i="19"/>
  <c r="W1357" i="19"/>
  <c r="V1357" i="19"/>
  <c r="U1359" i="19" l="1"/>
  <c r="Q1359" i="19"/>
  <c r="V1358" i="19"/>
  <c r="W1358" i="19"/>
  <c r="Q1360" i="19" l="1"/>
  <c r="U1360" i="19"/>
  <c r="V1359" i="19"/>
  <c r="W1359" i="19"/>
  <c r="V1360" i="19" l="1"/>
  <c r="W1360" i="19"/>
  <c r="Q1361" i="19"/>
  <c r="U1361" i="19"/>
  <c r="V1361" i="19" l="1"/>
  <c r="W1361" i="19"/>
  <c r="U1362" i="19"/>
  <c r="Q1362" i="19"/>
  <c r="U1363" i="19" l="1"/>
  <c r="Q1363" i="19"/>
  <c r="V1362" i="19"/>
  <c r="W1362" i="19"/>
  <c r="U1364" i="19" l="1"/>
  <c r="Q1364" i="19"/>
  <c r="V1363" i="19"/>
  <c r="W1363" i="19"/>
  <c r="U1365" i="19" l="1"/>
  <c r="Q1365" i="19"/>
  <c r="W1364" i="19"/>
  <c r="V1364" i="19"/>
  <c r="U1366" i="19" l="1"/>
  <c r="Q1366" i="19"/>
  <c r="W1365" i="19"/>
  <c r="V1365" i="19"/>
  <c r="U1367" i="19" l="1"/>
  <c r="Q1367" i="19"/>
  <c r="V1366" i="19"/>
  <c r="W1366" i="19"/>
  <c r="Q1368" i="19" l="1"/>
  <c r="U1368" i="19"/>
  <c r="V1367" i="19"/>
  <c r="W1367" i="19"/>
  <c r="V1368" i="19" l="1"/>
  <c r="W1368" i="19"/>
  <c r="Q1369" i="19"/>
  <c r="U1369" i="19"/>
  <c r="V1369" i="19" l="1"/>
  <c r="W1369" i="19"/>
  <c r="U1370" i="19"/>
  <c r="Q1370" i="19"/>
  <c r="U1371" i="19" l="1"/>
  <c r="Q1371" i="19"/>
  <c r="V1370" i="19"/>
  <c r="W1370" i="19"/>
  <c r="U1372" i="19" l="1"/>
  <c r="Q1372" i="19"/>
  <c r="V1371" i="19"/>
  <c r="W1371" i="19"/>
  <c r="U1373" i="19" l="1"/>
  <c r="Q1373" i="19"/>
  <c r="W1372" i="19"/>
  <c r="V1372" i="19"/>
  <c r="U1374" i="19" l="1"/>
  <c r="Q1374" i="19"/>
  <c r="W1373" i="19"/>
  <c r="V1373" i="19"/>
  <c r="U1375" i="19" l="1"/>
  <c r="Q1375" i="19"/>
  <c r="V1374" i="19"/>
  <c r="W1374" i="19"/>
  <c r="Q1376" i="19" l="1"/>
  <c r="U1376" i="19"/>
  <c r="V1375" i="19"/>
  <c r="W1375" i="19"/>
  <c r="V1376" i="19" l="1"/>
  <c r="W1376" i="19"/>
  <c r="U1377" i="19"/>
  <c r="Q1377" i="19"/>
  <c r="U1378" i="19" l="1"/>
  <c r="Q1378" i="19"/>
  <c r="V1377" i="19"/>
  <c r="W1377" i="19"/>
  <c r="Q1379" i="19" l="1"/>
  <c r="U1379" i="19"/>
  <c r="V1378" i="19"/>
  <c r="W1378" i="19"/>
  <c r="V1379" i="19" l="1"/>
  <c r="W1379" i="19"/>
  <c r="U1380" i="19"/>
  <c r="Q1380" i="19"/>
  <c r="U1381" i="19" l="1"/>
  <c r="Q1381" i="19"/>
  <c r="W1380" i="19"/>
  <c r="V1380" i="19"/>
  <c r="U1382" i="19" l="1"/>
  <c r="Q1382" i="19"/>
  <c r="W1381" i="19"/>
  <c r="V1381" i="19"/>
  <c r="U1383" i="19" l="1"/>
  <c r="Q1383" i="19"/>
  <c r="V1382" i="19"/>
  <c r="W1382" i="19"/>
  <c r="Q1384" i="19" l="1"/>
  <c r="U1384" i="19"/>
  <c r="V1383" i="19"/>
  <c r="W1383" i="19"/>
  <c r="V1384" i="19" l="1"/>
  <c r="W1384" i="19"/>
  <c r="U1385" i="19"/>
  <c r="Q1385" i="19"/>
  <c r="U1386" i="19" l="1"/>
  <c r="Q1386" i="19"/>
  <c r="V1385" i="19"/>
  <c r="W1385" i="19"/>
  <c r="Q1387" i="19" l="1"/>
  <c r="U1387" i="19"/>
  <c r="V1386" i="19"/>
  <c r="W1386" i="19"/>
  <c r="W1387" i="19" l="1"/>
  <c r="V1387" i="19"/>
  <c r="U1388" i="19"/>
  <c r="Q1388" i="19"/>
  <c r="U1389" i="19" l="1"/>
  <c r="Q1389" i="19"/>
  <c r="V1388" i="19"/>
  <c r="W1388" i="19"/>
  <c r="U1390" i="19" l="1"/>
  <c r="Q1390" i="19"/>
  <c r="W1389" i="19"/>
  <c r="V1389" i="19"/>
  <c r="U1391" i="19" l="1"/>
  <c r="Q1391" i="19"/>
  <c r="V1390" i="19"/>
  <c r="W1390" i="19"/>
  <c r="U1392" i="19" l="1"/>
  <c r="Q1392" i="19"/>
  <c r="V1391" i="19"/>
  <c r="W1391" i="19"/>
  <c r="Q1393" i="19" l="1"/>
  <c r="U1393" i="19"/>
  <c r="V1392" i="19"/>
  <c r="W1392" i="19"/>
  <c r="W1393" i="19" l="1"/>
  <c r="V1393" i="19"/>
  <c r="U1394" i="19"/>
  <c r="Q1394" i="19"/>
  <c r="U1395" i="19" l="1"/>
  <c r="Q1395" i="19"/>
  <c r="V1394" i="19"/>
  <c r="W1394" i="19"/>
  <c r="U1396" i="19" l="1"/>
  <c r="Q1396" i="19"/>
  <c r="V1395" i="19"/>
  <c r="W1395" i="19"/>
  <c r="U1397" i="19" l="1"/>
  <c r="Q1397" i="19"/>
  <c r="V1396" i="19"/>
  <c r="W1396" i="19"/>
  <c r="Q1398" i="19" l="1"/>
  <c r="U1398" i="19"/>
  <c r="V1397" i="19"/>
  <c r="W1397" i="19"/>
  <c r="V1398" i="19" l="1"/>
  <c r="W1398" i="19"/>
  <c r="U1399" i="19"/>
  <c r="Q1399" i="19"/>
  <c r="U1400" i="19" l="1"/>
  <c r="Q1400" i="19"/>
  <c r="V1399" i="19"/>
  <c r="W1399" i="19"/>
  <c r="Q1401" i="19" l="1"/>
  <c r="U1401" i="19"/>
  <c r="V1400" i="19"/>
  <c r="W1400" i="19"/>
  <c r="W1401" i="19" l="1"/>
  <c r="V1401" i="19"/>
  <c r="U1402" i="19"/>
  <c r="Q1402" i="19"/>
  <c r="U1403" i="19" l="1"/>
  <c r="Q1403" i="19"/>
  <c r="V1402" i="19"/>
  <c r="W1402" i="19"/>
  <c r="U1404" i="19" l="1"/>
  <c r="Q1404" i="19"/>
  <c r="V1403" i="19"/>
  <c r="W1403" i="19"/>
  <c r="U1405" i="19" l="1"/>
  <c r="Q1405" i="19"/>
  <c r="V1404" i="19"/>
  <c r="W1404" i="19"/>
  <c r="Q1406" i="19" l="1"/>
  <c r="U1406" i="19"/>
  <c r="V1405" i="19"/>
  <c r="W1405" i="19"/>
  <c r="V1406" i="19" l="1"/>
  <c r="W1406" i="19"/>
  <c r="U1407" i="19"/>
  <c r="Q1407" i="19"/>
  <c r="U1408" i="19" l="1"/>
  <c r="Q1408" i="19"/>
  <c r="V1407" i="19"/>
  <c r="W1407" i="19"/>
  <c r="Q1409" i="19" l="1"/>
  <c r="U1409" i="19"/>
  <c r="V1408" i="19"/>
  <c r="W1408" i="19"/>
  <c r="W1409" i="19" l="1"/>
  <c r="V1409" i="19"/>
  <c r="U1410" i="19"/>
  <c r="Q1410" i="19"/>
  <c r="U1411" i="19" l="1"/>
  <c r="Q1411" i="19"/>
  <c r="V1410" i="19"/>
  <c r="W1410" i="19"/>
  <c r="U1412" i="19" l="1"/>
  <c r="Q1412" i="19"/>
  <c r="V1411" i="19"/>
  <c r="W1411" i="19"/>
  <c r="U1413" i="19" l="1"/>
  <c r="Q1413" i="19"/>
  <c r="V1412" i="19"/>
  <c r="W1412" i="19"/>
  <c r="Q1414" i="19" l="1"/>
  <c r="U1414" i="19"/>
  <c r="V1413" i="19"/>
  <c r="W1413" i="19"/>
  <c r="V1414" i="19" l="1"/>
  <c r="W1414" i="19"/>
  <c r="U1415" i="19"/>
  <c r="Q1415" i="19"/>
  <c r="U1416" i="19" l="1"/>
  <c r="Q1416" i="19"/>
  <c r="V1415" i="19"/>
  <c r="W1415" i="19"/>
  <c r="Q1417" i="19" l="1"/>
  <c r="U1417" i="19"/>
  <c r="V1416" i="19"/>
  <c r="W1416" i="19"/>
  <c r="W1417" i="19" l="1"/>
  <c r="V1417" i="19"/>
  <c r="U1418" i="19"/>
  <c r="Q1418" i="19"/>
  <c r="U1419" i="19" l="1"/>
  <c r="Q1419" i="19"/>
  <c r="V1418" i="19"/>
  <c r="W1418" i="19"/>
  <c r="U1420" i="19" l="1"/>
  <c r="Q1420" i="19"/>
  <c r="V1419" i="19"/>
  <c r="W1419" i="19"/>
  <c r="U1421" i="19" l="1"/>
  <c r="Q1421" i="19"/>
  <c r="V1420" i="19"/>
  <c r="W1420" i="19"/>
  <c r="Q1422" i="19" l="1"/>
  <c r="U1422" i="19"/>
  <c r="V1421" i="19"/>
  <c r="W1421" i="19"/>
  <c r="V1422" i="19" l="1"/>
  <c r="W1422" i="19"/>
  <c r="U1423" i="19"/>
  <c r="Q1423" i="19"/>
  <c r="U1424" i="19" l="1"/>
  <c r="Q1424" i="19"/>
  <c r="V1423" i="19"/>
  <c r="W1423" i="19"/>
  <c r="Q1425" i="19" l="1"/>
  <c r="U1425" i="19"/>
  <c r="V1424" i="19"/>
  <c r="W1424" i="19"/>
  <c r="W1425" i="19" l="1"/>
  <c r="V1425" i="19"/>
  <c r="U1426" i="19"/>
  <c r="Q1426" i="19"/>
  <c r="U1427" i="19" l="1"/>
  <c r="Q1427" i="19"/>
  <c r="V1426" i="19"/>
  <c r="W1426" i="19"/>
  <c r="U1428" i="19" l="1"/>
  <c r="Q1428" i="19"/>
  <c r="V1427" i="19"/>
  <c r="W1427" i="19"/>
  <c r="U1429" i="19" l="1"/>
  <c r="Q1429" i="19"/>
  <c r="V1428" i="19"/>
  <c r="W1428" i="19"/>
  <c r="Q1430" i="19" l="1"/>
  <c r="U1430" i="19"/>
  <c r="V1429" i="19"/>
  <c r="W1429" i="19"/>
  <c r="V1430" i="19" l="1"/>
  <c r="W1430" i="19"/>
  <c r="U1431" i="19"/>
  <c r="Q1431" i="19"/>
  <c r="U1432" i="19" l="1"/>
  <c r="Q1432" i="19"/>
  <c r="V1431" i="19"/>
  <c r="W1431" i="19"/>
  <c r="Q1433" i="19" l="1"/>
  <c r="U1433" i="19"/>
  <c r="V1432" i="19"/>
  <c r="W1432" i="19"/>
  <c r="W1433" i="19" l="1"/>
  <c r="V1433" i="19"/>
  <c r="U1434" i="19"/>
  <c r="Q1434" i="19"/>
  <c r="U1435" i="19" l="1"/>
  <c r="Q1435" i="19"/>
  <c r="V1434" i="19"/>
  <c r="W1434" i="19"/>
  <c r="U1436" i="19" l="1"/>
  <c r="Q1436" i="19"/>
  <c r="V1435" i="19"/>
  <c r="W1435" i="19"/>
  <c r="U1437" i="19" l="1"/>
  <c r="Q1437" i="19"/>
  <c r="V1436" i="19"/>
  <c r="W1436" i="19"/>
  <c r="Q1438" i="19" l="1"/>
  <c r="U1438" i="19"/>
  <c r="V1437" i="19"/>
  <c r="W1437" i="19"/>
  <c r="V1438" i="19" l="1"/>
  <c r="W1438" i="19"/>
  <c r="U1439" i="19"/>
  <c r="Q1439" i="19"/>
  <c r="U1440" i="19" l="1"/>
  <c r="Q1440" i="19"/>
  <c r="V1439" i="19"/>
  <c r="W1439" i="19"/>
  <c r="Q1441" i="19" l="1"/>
  <c r="U1441" i="19"/>
  <c r="V1440" i="19"/>
  <c r="W1440" i="19"/>
  <c r="W1441" i="19" l="1"/>
  <c r="V1441" i="19"/>
  <c r="U1442" i="19"/>
  <c r="Q1442" i="19"/>
  <c r="U1443" i="19" l="1"/>
  <c r="Q1443" i="19"/>
  <c r="V1442" i="19"/>
  <c r="W1442" i="19"/>
  <c r="U1444" i="19" l="1"/>
  <c r="Q1444" i="19"/>
  <c r="V1443" i="19"/>
  <c r="W1443" i="19"/>
  <c r="U1445" i="19" l="1"/>
  <c r="Q1445" i="19"/>
  <c r="V1444" i="19"/>
  <c r="W1444" i="19"/>
  <c r="Q1446" i="19" l="1"/>
  <c r="U1446" i="19"/>
  <c r="V1445" i="19"/>
  <c r="W1445" i="19"/>
  <c r="V1446" i="19" l="1"/>
  <c r="W1446" i="19"/>
  <c r="U1447" i="19"/>
  <c r="Q1447" i="19"/>
  <c r="U1448" i="19" l="1"/>
  <c r="Q1448" i="19"/>
  <c r="V1447" i="19"/>
  <c r="W1447" i="19"/>
  <c r="Q1449" i="19" l="1"/>
  <c r="U1449" i="19"/>
  <c r="V1448" i="19"/>
  <c r="W1448" i="19"/>
  <c r="W1449" i="19" l="1"/>
  <c r="V1449" i="19"/>
  <c r="U1450" i="19"/>
  <c r="Q1450" i="19"/>
  <c r="U1451" i="19" l="1"/>
  <c r="Q1451" i="19"/>
  <c r="V1450" i="19"/>
  <c r="W1450" i="19"/>
  <c r="U1452" i="19" l="1"/>
  <c r="Q1452" i="19"/>
  <c r="V1451" i="19"/>
  <c r="W1451" i="19"/>
  <c r="U1453" i="19" l="1"/>
  <c r="Q1453" i="19"/>
  <c r="V1452" i="19"/>
  <c r="W1452" i="19"/>
  <c r="Q1454" i="19" l="1"/>
  <c r="U1454" i="19"/>
  <c r="V1453" i="19"/>
  <c r="W1453" i="19"/>
  <c r="V1454" i="19" l="1"/>
  <c r="W1454" i="19"/>
  <c r="U1455" i="19"/>
  <c r="Q1455" i="19"/>
  <c r="U1456" i="19" l="1"/>
  <c r="Q1456" i="19"/>
  <c r="V1455" i="19"/>
  <c r="W1455" i="19"/>
  <c r="Q1457" i="19" l="1"/>
  <c r="U1457" i="19"/>
  <c r="V1456" i="19"/>
  <c r="W1456" i="19"/>
  <c r="W1457" i="19" l="1"/>
  <c r="V1457" i="19"/>
  <c r="U1458" i="19"/>
  <c r="Q1458" i="19"/>
  <c r="U1459" i="19" l="1"/>
  <c r="Q1459" i="19"/>
  <c r="V1458" i="19"/>
  <c r="W1458" i="19"/>
  <c r="U1460" i="19" l="1"/>
  <c r="Q1460" i="19"/>
  <c r="V1459" i="19"/>
  <c r="W1459" i="19"/>
  <c r="U1461" i="19" l="1"/>
  <c r="Q1461" i="19"/>
  <c r="V1460" i="19"/>
  <c r="W1460" i="19"/>
  <c r="Q1462" i="19" l="1"/>
  <c r="U1462" i="19"/>
  <c r="V1461" i="19"/>
  <c r="W1461" i="19"/>
  <c r="V1462" i="19" l="1"/>
  <c r="W1462" i="19"/>
  <c r="U1463" i="19"/>
  <c r="Q1463" i="19"/>
  <c r="U1464" i="19" l="1"/>
  <c r="Q1464" i="19"/>
  <c r="V1463" i="19"/>
  <c r="W1463" i="19"/>
  <c r="Q1465" i="19" l="1"/>
  <c r="U1465" i="19"/>
  <c r="V1464" i="19"/>
  <c r="W1464" i="19"/>
  <c r="W1465" i="19" l="1"/>
  <c r="V1465" i="19"/>
  <c r="U1466" i="19"/>
  <c r="Q1466" i="19"/>
  <c r="U1467" i="19" l="1"/>
  <c r="Q1467" i="19"/>
  <c r="V1466" i="19"/>
  <c r="W1466" i="19"/>
  <c r="U1468" i="19" l="1"/>
  <c r="Q1468" i="19"/>
  <c r="V1467" i="19"/>
  <c r="W1467" i="19"/>
  <c r="U1469" i="19" l="1"/>
  <c r="Q1469" i="19"/>
  <c r="V1468" i="19"/>
  <c r="W1468" i="19"/>
  <c r="Q1470" i="19" l="1"/>
  <c r="U1470" i="19"/>
  <c r="V1469" i="19"/>
  <c r="W1469" i="19"/>
  <c r="V1470" i="19" l="1"/>
  <c r="W1470" i="19"/>
  <c r="U1471" i="19"/>
  <c r="Q1471" i="19"/>
  <c r="U1472" i="19" l="1"/>
  <c r="Q1472" i="19"/>
  <c r="V1471" i="19"/>
  <c r="W1471" i="19"/>
  <c r="Q1473" i="19" l="1"/>
  <c r="U1473" i="19"/>
  <c r="V1472" i="19"/>
  <c r="W1472" i="19"/>
  <c r="W1473" i="19" l="1"/>
  <c r="V1473" i="19"/>
  <c r="U1474" i="19"/>
  <c r="Q1474" i="19"/>
  <c r="U1475" i="19" l="1"/>
  <c r="Q1475" i="19"/>
  <c r="V1474" i="19"/>
  <c r="W1474" i="19"/>
  <c r="U1476" i="19" l="1"/>
  <c r="Q1476" i="19"/>
  <c r="V1475" i="19"/>
  <c r="W1475" i="19"/>
  <c r="U1477" i="19" l="1"/>
  <c r="Q1477" i="19"/>
  <c r="V1476" i="19"/>
  <c r="W1476" i="19"/>
  <c r="Q1478" i="19" l="1"/>
  <c r="U1478" i="19"/>
  <c r="V1477" i="19"/>
  <c r="W1477" i="19"/>
  <c r="V1478" i="19" l="1"/>
  <c r="W1478" i="19"/>
  <c r="U1479" i="19"/>
  <c r="Q1479" i="19"/>
  <c r="U1480" i="19" l="1"/>
  <c r="Q1480" i="19"/>
  <c r="V1479" i="19"/>
  <c r="W1479" i="19"/>
  <c r="Q1481" i="19" l="1"/>
  <c r="U1481" i="19"/>
  <c r="V1480" i="19"/>
  <c r="W1480" i="19"/>
  <c r="W1481" i="19" l="1"/>
  <c r="V1481" i="19"/>
  <c r="U1482" i="19"/>
  <c r="Q1482" i="19"/>
  <c r="U1483" i="19" l="1"/>
  <c r="Q1483" i="19"/>
  <c r="V1482" i="19"/>
  <c r="W1482" i="19"/>
  <c r="U1484" i="19" l="1"/>
  <c r="Q1484" i="19"/>
  <c r="V1483" i="19"/>
  <c r="W1483" i="19"/>
  <c r="U1485" i="19" l="1"/>
  <c r="Q1485" i="19"/>
  <c r="V1484" i="19"/>
  <c r="W1484" i="19"/>
  <c r="Q1486" i="19" l="1"/>
  <c r="U1486" i="19"/>
  <c r="V1485" i="19"/>
  <c r="W1485" i="19"/>
  <c r="V1486" i="19" l="1"/>
  <c r="W1486" i="19"/>
  <c r="U1487" i="19"/>
  <c r="Q1487" i="19"/>
  <c r="U1488" i="19" l="1"/>
  <c r="Q1488" i="19"/>
  <c r="V1487" i="19"/>
  <c r="W1487" i="19"/>
  <c r="Q1489" i="19" l="1"/>
  <c r="U1489" i="19"/>
  <c r="V1488" i="19"/>
  <c r="W1488" i="19"/>
  <c r="W1489" i="19" l="1"/>
  <c r="V1489" i="19"/>
  <c r="U1490" i="19"/>
  <c r="Q1490" i="19"/>
  <c r="U1491" i="19" l="1"/>
  <c r="Q1491" i="19"/>
  <c r="V1490" i="19"/>
  <c r="W1490" i="19"/>
  <c r="U1492" i="19" l="1"/>
  <c r="Q1492" i="19"/>
  <c r="V1491" i="19"/>
  <c r="W1491" i="19"/>
  <c r="U1493" i="19" l="1"/>
  <c r="Q1493" i="19"/>
  <c r="V1492" i="19"/>
  <c r="W1492" i="19"/>
  <c r="Q1494" i="19" l="1"/>
  <c r="U1494" i="19"/>
  <c r="V1493" i="19"/>
  <c r="W1493" i="19"/>
  <c r="V1494" i="19" l="1"/>
  <c r="W1494" i="19"/>
  <c r="U1495" i="19"/>
  <c r="Q1495" i="19"/>
  <c r="U1496" i="19" l="1"/>
  <c r="Q1496" i="19"/>
  <c r="V1495" i="19"/>
  <c r="W1495" i="19"/>
  <c r="Q1497" i="19" l="1"/>
  <c r="U1497" i="19"/>
  <c r="V1496" i="19"/>
  <c r="W1496" i="19"/>
  <c r="W1497" i="19" l="1"/>
  <c r="V1497" i="19"/>
  <c r="U1498" i="19"/>
  <c r="Q1498" i="19"/>
  <c r="U1499" i="19" l="1"/>
  <c r="Q1499" i="19"/>
  <c r="V1498" i="19"/>
  <c r="W1498" i="19"/>
  <c r="U1500" i="19" l="1"/>
  <c r="Q1500" i="19"/>
  <c r="V1499" i="19"/>
  <c r="W1499" i="19"/>
  <c r="U1501" i="19" l="1"/>
  <c r="Q1501" i="19"/>
  <c r="V1500" i="19"/>
  <c r="W1500" i="19"/>
  <c r="Q1502" i="19" l="1"/>
  <c r="U1502" i="19"/>
  <c r="V1501" i="19"/>
  <c r="W1501" i="19"/>
  <c r="V1502" i="19" l="1"/>
  <c r="W1502" i="19"/>
  <c r="U1503" i="19"/>
  <c r="Q1503" i="19"/>
  <c r="U1504" i="19" l="1"/>
  <c r="Q1504" i="19"/>
  <c r="V1503" i="19"/>
  <c r="W1503" i="19"/>
  <c r="Q1505" i="19" l="1"/>
  <c r="U1505" i="19"/>
  <c r="V1504" i="19"/>
  <c r="W1504" i="19"/>
  <c r="W1505" i="19" l="1"/>
  <c r="V1505" i="19"/>
  <c r="U1506" i="19"/>
  <c r="Q1506" i="19"/>
  <c r="U1507" i="19" l="1"/>
  <c r="Q1507" i="19"/>
  <c r="V1506" i="19"/>
  <c r="W1506" i="19"/>
  <c r="U1508" i="19" l="1"/>
  <c r="Q1508" i="19"/>
  <c r="V1507" i="19"/>
  <c r="W1507" i="19"/>
  <c r="U1509" i="19" l="1"/>
  <c r="Q1509" i="19"/>
  <c r="V1508" i="19"/>
  <c r="W1508" i="19"/>
  <c r="Q1510" i="19" l="1"/>
  <c r="U1510" i="19"/>
  <c r="V1509" i="19"/>
  <c r="W1509" i="19"/>
  <c r="V1510" i="19" l="1"/>
  <c r="W1510" i="19"/>
  <c r="U1511" i="19"/>
  <c r="Q1511" i="19"/>
  <c r="U1512" i="19" l="1"/>
  <c r="Q1512" i="19"/>
  <c r="V1511" i="19"/>
  <c r="W1511" i="19"/>
  <c r="Q1513" i="19" l="1"/>
  <c r="U1513" i="19"/>
  <c r="V1512" i="19"/>
  <c r="W1512" i="19"/>
  <c r="W1513" i="19" l="1"/>
  <c r="V1513" i="19"/>
  <c r="U1514" i="19"/>
  <c r="Q1514" i="19"/>
  <c r="U1515" i="19" l="1"/>
  <c r="Q1515" i="19"/>
  <c r="V1514" i="19"/>
  <c r="W1514" i="19"/>
  <c r="U1516" i="19" l="1"/>
  <c r="Q1516" i="19"/>
  <c r="V1515" i="19"/>
  <c r="W1515" i="19"/>
  <c r="U1517" i="19" l="1"/>
  <c r="Q1517" i="19"/>
  <c r="V1516" i="19"/>
  <c r="W1516" i="19"/>
  <c r="Q1518" i="19" l="1"/>
  <c r="U1518" i="19"/>
  <c r="V1517" i="19"/>
  <c r="W1517" i="19"/>
  <c r="V1518" i="19" l="1"/>
  <c r="W1518" i="19"/>
  <c r="U1519" i="19"/>
  <c r="Q1519" i="19"/>
  <c r="U1520" i="19" l="1"/>
  <c r="Q1520" i="19"/>
  <c r="V1519" i="19"/>
  <c r="W1519" i="19"/>
  <c r="Q1521" i="19" l="1"/>
  <c r="U1521" i="19"/>
  <c r="V1520" i="19"/>
  <c r="W1520" i="19"/>
  <c r="W1521" i="19" l="1"/>
  <c r="V1521" i="19"/>
  <c r="U1522" i="19"/>
  <c r="Q1522" i="19"/>
  <c r="U1523" i="19" l="1"/>
  <c r="Q1523" i="19"/>
  <c r="V1522" i="19"/>
  <c r="W1522" i="19"/>
  <c r="U1524" i="19" l="1"/>
  <c r="Q1524" i="19"/>
  <c r="V1523" i="19"/>
  <c r="W1523" i="19"/>
  <c r="U1525" i="19" l="1"/>
  <c r="Q1525" i="19"/>
  <c r="V1524" i="19"/>
  <c r="W1524" i="19"/>
  <c r="Q1526" i="19" l="1"/>
  <c r="U1526" i="19"/>
  <c r="V1525" i="19"/>
  <c r="W1525" i="19"/>
  <c r="V1526" i="19" l="1"/>
  <c r="W1526" i="19"/>
  <c r="U1527" i="19"/>
  <c r="Q1527" i="19"/>
  <c r="U1528" i="19" l="1"/>
  <c r="Q1528" i="19"/>
  <c r="V1527" i="19"/>
  <c r="W1527" i="19"/>
  <c r="Q1529" i="19" l="1"/>
  <c r="U1529" i="19"/>
  <c r="V1528" i="19"/>
  <c r="W1528" i="19"/>
  <c r="W1529" i="19" l="1"/>
  <c r="V1529" i="19"/>
  <c r="U1530" i="19"/>
  <c r="Q1530" i="19"/>
  <c r="U1531" i="19" l="1"/>
  <c r="Q1531" i="19"/>
  <c r="V1530" i="19"/>
  <c r="W1530" i="19"/>
  <c r="U1532" i="19" l="1"/>
  <c r="Q1532" i="19"/>
  <c r="V1531" i="19"/>
  <c r="W1531" i="19"/>
  <c r="U1533" i="19" l="1"/>
  <c r="Q1533" i="19"/>
  <c r="V1532" i="19"/>
  <c r="W1532" i="19"/>
  <c r="Q1534" i="19" l="1"/>
  <c r="U1534" i="19"/>
  <c r="V1533" i="19"/>
  <c r="W1533" i="19"/>
  <c r="V1534" i="19" l="1"/>
  <c r="W1534" i="19"/>
  <c r="U1535" i="19"/>
  <c r="Q1535" i="19"/>
  <c r="U1536" i="19" l="1"/>
  <c r="Q1536" i="19"/>
  <c r="V1535" i="19"/>
  <c r="W1535" i="19"/>
  <c r="Q1537" i="19" l="1"/>
  <c r="U1537" i="19"/>
  <c r="V1536" i="19"/>
  <c r="W1536" i="19"/>
  <c r="W1537" i="19" l="1"/>
  <c r="V1537" i="19"/>
  <c r="U1538" i="19"/>
  <c r="Q1538" i="19"/>
  <c r="U1539" i="19" l="1"/>
  <c r="Q1539" i="19"/>
  <c r="V1538" i="19"/>
  <c r="W1538" i="19"/>
  <c r="U1540" i="19" l="1"/>
  <c r="Q1540" i="19"/>
  <c r="V1539" i="19"/>
  <c r="W1539" i="19"/>
  <c r="U1541" i="19" l="1"/>
  <c r="Q1541" i="19"/>
  <c r="V1540" i="19"/>
  <c r="W1540" i="19"/>
  <c r="Q1542" i="19" l="1"/>
  <c r="U1542" i="19"/>
  <c r="V1541" i="19"/>
  <c r="W1541" i="19"/>
  <c r="V1542" i="19" l="1"/>
  <c r="W1542" i="19"/>
  <c r="U1543" i="19"/>
  <c r="Q1543" i="19"/>
  <c r="U1544" i="19" l="1"/>
  <c r="Q1544" i="19"/>
  <c r="V1543" i="19"/>
  <c r="W1543" i="19"/>
  <c r="Q1545" i="19" l="1"/>
  <c r="U1545" i="19"/>
  <c r="V1544" i="19"/>
  <c r="W1544" i="19"/>
  <c r="W1545" i="19" l="1"/>
  <c r="V1545" i="19"/>
  <c r="U1546" i="19"/>
  <c r="Q1546" i="19"/>
  <c r="U1547" i="19" l="1"/>
  <c r="Q1547" i="19"/>
  <c r="U1548" i="19" s="1"/>
  <c r="V1546" i="19"/>
  <c r="W1546" i="19"/>
  <c r="V1548" i="19" l="1"/>
  <c r="W1548" i="19"/>
  <c r="T1548" i="19"/>
  <c r="T1549" i="19" s="1"/>
  <c r="T1550" i="19" s="1"/>
  <c r="T1551" i="19" s="1"/>
  <c r="T1552" i="19" s="1"/>
  <c r="T1553" i="19" s="1"/>
  <c r="T1554" i="19" s="1"/>
  <c r="T1555" i="19" s="1"/>
  <c r="T1556" i="19" s="1"/>
  <c r="T1557" i="19" s="1"/>
  <c r="T1558" i="19" s="1"/>
  <c r="T1559" i="19" s="1"/>
  <c r="T1560" i="19" s="1"/>
  <c r="T1561" i="19" s="1"/>
  <c r="T1562" i="19" s="1"/>
  <c r="T1563" i="19" s="1"/>
  <c r="T1564" i="19" s="1"/>
  <c r="T1565" i="19" s="1"/>
  <c r="T1566" i="19" s="1"/>
  <c r="T1567" i="19" s="1"/>
  <c r="T1568" i="19" s="1"/>
  <c r="T1569" i="19" s="1"/>
  <c r="T1570" i="19" s="1"/>
  <c r="T1571" i="19" s="1"/>
  <c r="T1572" i="19" s="1"/>
  <c r="T1573" i="19" s="1"/>
  <c r="T1574" i="19" s="1"/>
  <c r="T1575" i="19" s="1"/>
  <c r="T1576" i="19" s="1"/>
  <c r="T1577" i="19" s="1"/>
  <c r="T1578" i="19" s="1"/>
  <c r="T1579" i="19" s="1"/>
  <c r="T1580" i="19" s="1"/>
  <c r="T1581" i="19" s="1"/>
  <c r="T1582" i="19" s="1"/>
  <c r="T1583" i="19" s="1"/>
  <c r="T1584" i="19" s="1"/>
  <c r="T1585" i="19" s="1"/>
  <c r="T1586" i="19" s="1"/>
  <c r="T1587" i="19" s="1"/>
  <c r="T1588" i="19" s="1"/>
  <c r="T1589" i="19" s="1"/>
  <c r="T1590" i="19" s="1"/>
  <c r="T1591" i="19" s="1"/>
  <c r="T1592" i="19" s="1"/>
  <c r="T1593" i="19" s="1"/>
  <c r="T1594" i="19" s="1"/>
  <c r="T1595" i="19" s="1"/>
  <c r="T1596" i="19" s="1"/>
  <c r="T1597" i="19" s="1"/>
  <c r="T1598" i="19" s="1"/>
  <c r="T1599" i="19" s="1"/>
  <c r="T1600" i="19" s="1"/>
  <c r="T1601" i="19" s="1"/>
  <c r="T1602" i="19" s="1"/>
  <c r="T1603" i="19" s="1"/>
  <c r="T1604" i="19" s="1"/>
  <c r="T1605" i="19" s="1"/>
  <c r="T1606" i="19" s="1"/>
  <c r="T1607" i="19" s="1"/>
  <c r="T1608" i="19" s="1"/>
  <c r="T1609" i="19" s="1"/>
  <c r="T1610" i="19" s="1"/>
  <c r="T1611" i="19" s="1"/>
  <c r="T1612" i="19" s="1"/>
  <c r="T1613" i="19" s="1"/>
  <c r="T1614" i="19" s="1"/>
  <c r="T1615" i="19" s="1"/>
  <c r="T1616" i="19" s="1"/>
  <c r="T1617" i="19" s="1"/>
  <c r="T1618" i="19" s="1"/>
  <c r="T1619" i="19" s="1"/>
  <c r="T1620" i="19" s="1"/>
  <c r="T1621" i="19" s="1"/>
  <c r="T1622" i="19" s="1"/>
  <c r="T1623" i="19" s="1"/>
  <c r="T1624" i="19" s="1"/>
  <c r="T1625" i="19" s="1"/>
  <c r="T1626" i="19" s="1"/>
  <c r="T1627" i="19" s="1"/>
  <c r="T1628" i="19" s="1"/>
  <c r="T1629" i="19" s="1"/>
  <c r="T1630" i="19" s="1"/>
  <c r="T1631" i="19" s="1"/>
  <c r="T1632" i="19" s="1"/>
  <c r="T1633" i="19" s="1"/>
  <c r="T1634" i="19" s="1"/>
  <c r="T1635" i="19" s="1"/>
  <c r="T1636" i="19" s="1"/>
  <c r="T1637" i="19" s="1"/>
  <c r="T1638" i="19" s="1"/>
  <c r="T1639" i="19" s="1"/>
  <c r="T1640" i="19" s="1"/>
  <c r="T1641" i="19" s="1"/>
  <c r="T1642" i="19" s="1"/>
  <c r="T1643" i="19" s="1"/>
  <c r="T1644" i="19" s="1"/>
  <c r="T1645" i="19" s="1"/>
  <c r="T1646" i="19" s="1"/>
  <c r="T1647" i="19" s="1"/>
  <c r="T1648" i="19" s="1"/>
  <c r="T1649" i="19" s="1"/>
  <c r="T1650" i="19" s="1"/>
  <c r="T1651" i="19" s="1"/>
  <c r="T1652" i="19" s="1"/>
  <c r="T1653" i="19" s="1"/>
  <c r="T1654" i="19" s="1"/>
  <c r="T1655" i="19" s="1"/>
  <c r="T1656" i="19" s="1"/>
  <c r="T1657" i="19" s="1"/>
  <c r="T1658" i="19" s="1"/>
  <c r="T1659" i="19" s="1"/>
  <c r="T1660" i="19" s="1"/>
  <c r="T1661" i="19" s="1"/>
  <c r="T1662" i="19" s="1"/>
  <c r="T1663" i="19" s="1"/>
  <c r="T1664" i="19" s="1"/>
  <c r="T1665" i="19" s="1"/>
  <c r="T1666" i="19" s="1"/>
  <c r="T1667" i="19" s="1"/>
  <c r="T1668" i="19" s="1"/>
  <c r="T1669" i="19" s="1"/>
  <c r="T1670" i="19" s="1"/>
  <c r="T1671" i="19" s="1"/>
  <c r="T1672" i="19" s="1"/>
  <c r="T1673" i="19" s="1"/>
  <c r="T1674" i="19" s="1"/>
  <c r="T1675" i="19" s="1"/>
  <c r="T1676" i="19" s="1"/>
  <c r="T1677" i="19" s="1"/>
  <c r="T1678" i="19" s="1"/>
  <c r="T1679" i="19" s="1"/>
  <c r="T1680" i="19" s="1"/>
  <c r="T1681" i="19" s="1"/>
  <c r="T1682" i="19" s="1"/>
  <c r="T1683" i="19" s="1"/>
  <c r="T1684" i="19" s="1"/>
  <c r="T1685" i="19" s="1"/>
  <c r="T1686" i="19" s="1"/>
  <c r="T1687" i="19" s="1"/>
  <c r="T1688" i="19" s="1"/>
  <c r="T1689" i="19" s="1"/>
  <c r="T1690" i="19" s="1"/>
  <c r="T1691" i="19" s="1"/>
  <c r="T1692" i="19" s="1"/>
  <c r="T1693" i="19" s="1"/>
  <c r="T1694" i="19" s="1"/>
  <c r="T1695" i="19" s="1"/>
  <c r="T1696" i="19" s="1"/>
  <c r="T1697" i="19" s="1"/>
  <c r="T1698" i="19" s="1"/>
  <c r="T1699" i="19" s="1"/>
  <c r="T1700" i="19" s="1"/>
  <c r="T1701" i="19" s="1"/>
  <c r="T1702" i="19" s="1"/>
  <c r="T1703" i="19" s="1"/>
  <c r="T1704" i="19" s="1"/>
  <c r="T1705" i="19" s="1"/>
  <c r="T1706" i="19" s="1"/>
  <c r="T1707" i="19" s="1"/>
  <c r="T1708" i="19" s="1"/>
  <c r="T1709" i="19" s="1"/>
  <c r="T1710" i="19" s="1"/>
  <c r="T1711" i="19" s="1"/>
  <c r="T1712" i="19" s="1"/>
  <c r="T1713" i="19" s="1"/>
  <c r="T1714" i="19" s="1"/>
  <c r="T1715" i="19" s="1"/>
  <c r="T1716" i="19" s="1"/>
  <c r="T1717" i="19" s="1"/>
  <c r="T1718" i="19" s="1"/>
  <c r="T1719" i="19" s="1"/>
  <c r="T1720" i="19" s="1"/>
  <c r="T1721" i="19" s="1"/>
  <c r="T1722" i="19" s="1"/>
  <c r="T1723" i="19" s="1"/>
  <c r="T1724" i="19" s="1"/>
  <c r="T1725" i="19" s="1"/>
  <c r="T1726" i="19" s="1"/>
  <c r="T1727" i="19" s="1"/>
  <c r="T1728" i="19" s="1"/>
  <c r="T1729" i="19" s="1"/>
  <c r="T1730" i="19" s="1"/>
  <c r="T1731" i="19" s="1"/>
  <c r="T1732" i="19" s="1"/>
  <c r="T1733" i="19" s="1"/>
  <c r="T1734" i="19" s="1"/>
  <c r="T1735" i="19" s="1"/>
  <c r="T1736" i="19" s="1"/>
  <c r="T1737" i="19" s="1"/>
  <c r="T1738" i="19" s="1"/>
  <c r="T1739" i="19" s="1"/>
  <c r="T1740" i="19" s="1"/>
  <c r="T1741" i="19" s="1"/>
  <c r="T1742" i="19" s="1"/>
  <c r="T1743" i="19" s="1"/>
  <c r="T1744" i="19" s="1"/>
  <c r="T1745" i="19" s="1"/>
  <c r="T1746" i="19" s="1"/>
  <c r="T1747" i="19" s="1"/>
  <c r="T1748" i="19" s="1"/>
  <c r="T1749" i="19" s="1"/>
  <c r="T1750" i="19" s="1"/>
  <c r="T1751" i="19" s="1"/>
  <c r="T1752" i="19" s="1"/>
  <c r="T1753" i="19" s="1"/>
  <c r="T1754" i="19" s="1"/>
  <c r="T1755" i="19" s="1"/>
  <c r="T1756" i="19" s="1"/>
  <c r="T1757" i="19" s="1"/>
  <c r="T1758" i="19" s="1"/>
  <c r="T1759" i="19" s="1"/>
  <c r="T1760" i="19" s="1"/>
  <c r="T1761" i="19" s="1"/>
  <c r="T1762" i="19" s="1"/>
  <c r="T1763" i="19" s="1"/>
  <c r="T1764" i="19" s="1"/>
  <c r="T1765" i="19" s="1"/>
  <c r="T1766" i="19" s="1"/>
  <c r="T1767" i="19" s="1"/>
  <c r="T1768" i="19" s="1"/>
  <c r="T1769" i="19" s="1"/>
  <c r="T1770" i="19" s="1"/>
  <c r="T1771" i="19" s="1"/>
  <c r="T1772" i="19" s="1"/>
  <c r="T1773" i="19" s="1"/>
  <c r="T1774" i="19" s="1"/>
  <c r="T1775" i="19" s="1"/>
  <c r="T1776" i="19" s="1"/>
  <c r="T1777" i="19" s="1"/>
  <c r="T1778" i="19" s="1"/>
  <c r="T1779" i="19" s="1"/>
  <c r="T1780" i="19" s="1"/>
  <c r="T1781" i="19" s="1"/>
  <c r="T1782" i="19" s="1"/>
  <c r="T1783" i="19" s="1"/>
  <c r="T1784" i="19" s="1"/>
  <c r="T1785" i="19" s="1"/>
  <c r="T1786" i="19" s="1"/>
  <c r="T1787" i="19" s="1"/>
  <c r="T1788" i="19" s="1"/>
  <c r="T1789" i="19" s="1"/>
  <c r="T1790" i="19" s="1"/>
  <c r="T1791" i="19" s="1"/>
  <c r="T1792" i="19" s="1"/>
  <c r="T1793" i="19" s="1"/>
  <c r="T1794" i="19" s="1"/>
  <c r="T1795" i="19" s="1"/>
  <c r="T1796" i="19" s="1"/>
  <c r="T1797" i="19" s="1"/>
  <c r="T1798" i="19" s="1"/>
  <c r="T1799" i="19" s="1"/>
  <c r="T1800" i="19" s="1"/>
  <c r="T1801" i="19" s="1"/>
  <c r="T1802" i="19" s="1"/>
  <c r="T1803" i="19" s="1"/>
  <c r="T1804" i="19" s="1"/>
  <c r="T1805" i="19" s="1"/>
  <c r="T1806" i="19" s="1"/>
  <c r="T1807" i="19" s="1"/>
  <c r="Q1548" i="19"/>
  <c r="S1548" i="19"/>
  <c r="S1549" i="19" s="1"/>
  <c r="S1550" i="19" s="1"/>
  <c r="S1551" i="19" s="1"/>
  <c r="S1552" i="19" s="1"/>
  <c r="S1553" i="19" s="1"/>
  <c r="S1554" i="19" s="1"/>
  <c r="S1555" i="19" s="1"/>
  <c r="S1556" i="19" s="1"/>
  <c r="S1557" i="19" s="1"/>
  <c r="S1558" i="19" s="1"/>
  <c r="S1559" i="19" s="1"/>
  <c r="S1560" i="19" s="1"/>
  <c r="S1561" i="19" s="1"/>
  <c r="S1562" i="19" s="1"/>
  <c r="S1563" i="19" s="1"/>
  <c r="S1564" i="19" s="1"/>
  <c r="S1565" i="19" s="1"/>
  <c r="S1566" i="19" s="1"/>
  <c r="S1567" i="19" s="1"/>
  <c r="S1568" i="19" s="1"/>
  <c r="S1569" i="19" s="1"/>
  <c r="S1570" i="19" s="1"/>
  <c r="S1571" i="19" s="1"/>
  <c r="S1572" i="19" s="1"/>
  <c r="S1573" i="19" s="1"/>
  <c r="S1574" i="19" s="1"/>
  <c r="S1575" i="19" s="1"/>
  <c r="S1576" i="19" s="1"/>
  <c r="S1577" i="19" s="1"/>
  <c r="S1578" i="19" s="1"/>
  <c r="S1579" i="19" s="1"/>
  <c r="S1580" i="19" s="1"/>
  <c r="S1581" i="19" s="1"/>
  <c r="S1582" i="19" s="1"/>
  <c r="S1583" i="19" s="1"/>
  <c r="S1584" i="19" s="1"/>
  <c r="S1585" i="19" s="1"/>
  <c r="S1586" i="19" s="1"/>
  <c r="S1587" i="19" s="1"/>
  <c r="S1588" i="19" s="1"/>
  <c r="S1589" i="19" s="1"/>
  <c r="S1590" i="19" s="1"/>
  <c r="S1591" i="19" s="1"/>
  <c r="S1592" i="19" s="1"/>
  <c r="S1593" i="19" s="1"/>
  <c r="S1594" i="19" s="1"/>
  <c r="S1595" i="19" s="1"/>
  <c r="S1596" i="19" s="1"/>
  <c r="S1597" i="19" s="1"/>
  <c r="S1598" i="19" s="1"/>
  <c r="S1599" i="19" s="1"/>
  <c r="S1600" i="19" s="1"/>
  <c r="S1601" i="19" s="1"/>
  <c r="S1602" i="19" s="1"/>
  <c r="S1603" i="19" s="1"/>
  <c r="S1604" i="19" s="1"/>
  <c r="S1605" i="19" s="1"/>
  <c r="S1606" i="19" s="1"/>
  <c r="S1607" i="19" s="1"/>
  <c r="S1608" i="19" s="1"/>
  <c r="S1609" i="19" s="1"/>
  <c r="S1610" i="19" s="1"/>
  <c r="S1611" i="19" s="1"/>
  <c r="S1612" i="19" s="1"/>
  <c r="S1613" i="19" s="1"/>
  <c r="S1614" i="19" s="1"/>
  <c r="S1615" i="19" s="1"/>
  <c r="S1616" i="19" s="1"/>
  <c r="S1617" i="19" s="1"/>
  <c r="S1618" i="19" s="1"/>
  <c r="S1619" i="19" s="1"/>
  <c r="S1620" i="19" s="1"/>
  <c r="S1621" i="19" s="1"/>
  <c r="S1622" i="19" s="1"/>
  <c r="S1623" i="19" s="1"/>
  <c r="S1624" i="19" s="1"/>
  <c r="S1625" i="19" s="1"/>
  <c r="S1626" i="19" s="1"/>
  <c r="S1627" i="19" s="1"/>
  <c r="S1628" i="19" s="1"/>
  <c r="S1629" i="19" s="1"/>
  <c r="S1630" i="19" s="1"/>
  <c r="S1631" i="19" s="1"/>
  <c r="S1632" i="19" s="1"/>
  <c r="S1633" i="19" s="1"/>
  <c r="S1634" i="19" s="1"/>
  <c r="S1635" i="19" s="1"/>
  <c r="S1636" i="19" s="1"/>
  <c r="S1637" i="19" s="1"/>
  <c r="S1638" i="19" s="1"/>
  <c r="S1639" i="19" s="1"/>
  <c r="S1640" i="19" s="1"/>
  <c r="S1641" i="19" s="1"/>
  <c r="S1642" i="19" s="1"/>
  <c r="S1643" i="19" s="1"/>
  <c r="S1644" i="19" s="1"/>
  <c r="S1645" i="19" s="1"/>
  <c r="S1646" i="19" s="1"/>
  <c r="S1647" i="19" s="1"/>
  <c r="S1648" i="19" s="1"/>
  <c r="S1649" i="19" s="1"/>
  <c r="S1650" i="19" s="1"/>
  <c r="S1651" i="19" s="1"/>
  <c r="S1652" i="19" s="1"/>
  <c r="S1653" i="19" s="1"/>
  <c r="S1654" i="19" s="1"/>
  <c r="S1655" i="19" s="1"/>
  <c r="S1656" i="19" s="1"/>
  <c r="S1657" i="19" s="1"/>
  <c r="S1658" i="19" s="1"/>
  <c r="S1659" i="19" s="1"/>
  <c r="S1660" i="19" s="1"/>
  <c r="S1661" i="19" s="1"/>
  <c r="S1662" i="19" s="1"/>
  <c r="S1663" i="19" s="1"/>
  <c r="S1664" i="19" s="1"/>
  <c r="S1665" i="19" s="1"/>
  <c r="S1666" i="19" s="1"/>
  <c r="S1667" i="19" s="1"/>
  <c r="S1668" i="19" s="1"/>
  <c r="S1669" i="19" s="1"/>
  <c r="S1670" i="19" s="1"/>
  <c r="S1671" i="19" s="1"/>
  <c r="S1672" i="19" s="1"/>
  <c r="S1673" i="19" s="1"/>
  <c r="S1674" i="19" s="1"/>
  <c r="S1675" i="19" s="1"/>
  <c r="S1676" i="19" s="1"/>
  <c r="S1677" i="19" s="1"/>
  <c r="S1678" i="19" s="1"/>
  <c r="S1679" i="19" s="1"/>
  <c r="S1680" i="19" s="1"/>
  <c r="S1681" i="19" s="1"/>
  <c r="S1682" i="19" s="1"/>
  <c r="S1683" i="19" s="1"/>
  <c r="S1684" i="19" s="1"/>
  <c r="S1685" i="19" s="1"/>
  <c r="S1686" i="19" s="1"/>
  <c r="S1687" i="19" s="1"/>
  <c r="S1688" i="19" s="1"/>
  <c r="S1689" i="19" s="1"/>
  <c r="S1690" i="19" s="1"/>
  <c r="S1691" i="19" s="1"/>
  <c r="S1692" i="19" s="1"/>
  <c r="S1693" i="19" s="1"/>
  <c r="S1694" i="19" s="1"/>
  <c r="S1695" i="19" s="1"/>
  <c r="S1696" i="19" s="1"/>
  <c r="S1697" i="19" s="1"/>
  <c r="S1698" i="19" s="1"/>
  <c r="S1699" i="19" s="1"/>
  <c r="S1700" i="19" s="1"/>
  <c r="S1701" i="19" s="1"/>
  <c r="S1702" i="19" s="1"/>
  <c r="S1703" i="19" s="1"/>
  <c r="S1704" i="19" s="1"/>
  <c r="S1705" i="19" s="1"/>
  <c r="S1706" i="19" s="1"/>
  <c r="S1707" i="19" s="1"/>
  <c r="S1708" i="19" s="1"/>
  <c r="S1709" i="19" s="1"/>
  <c r="S1710" i="19" s="1"/>
  <c r="S1711" i="19" s="1"/>
  <c r="S1712" i="19" s="1"/>
  <c r="S1713" i="19" s="1"/>
  <c r="S1714" i="19" s="1"/>
  <c r="S1715" i="19" s="1"/>
  <c r="S1716" i="19" s="1"/>
  <c r="S1717" i="19" s="1"/>
  <c r="S1718" i="19" s="1"/>
  <c r="S1719" i="19" s="1"/>
  <c r="S1720" i="19" s="1"/>
  <c r="S1721" i="19" s="1"/>
  <c r="S1722" i="19" s="1"/>
  <c r="S1723" i="19" s="1"/>
  <c r="S1724" i="19" s="1"/>
  <c r="S1725" i="19" s="1"/>
  <c r="S1726" i="19" s="1"/>
  <c r="S1727" i="19" s="1"/>
  <c r="S1728" i="19" s="1"/>
  <c r="S1729" i="19" s="1"/>
  <c r="S1730" i="19" s="1"/>
  <c r="S1731" i="19" s="1"/>
  <c r="S1732" i="19" s="1"/>
  <c r="S1733" i="19" s="1"/>
  <c r="S1734" i="19" s="1"/>
  <c r="S1735" i="19" s="1"/>
  <c r="S1736" i="19" s="1"/>
  <c r="S1737" i="19" s="1"/>
  <c r="S1738" i="19" s="1"/>
  <c r="S1739" i="19" s="1"/>
  <c r="S1740" i="19" s="1"/>
  <c r="S1741" i="19" s="1"/>
  <c r="S1742" i="19" s="1"/>
  <c r="S1743" i="19" s="1"/>
  <c r="S1744" i="19" s="1"/>
  <c r="S1745" i="19" s="1"/>
  <c r="S1746" i="19" s="1"/>
  <c r="S1747" i="19" s="1"/>
  <c r="S1748" i="19" s="1"/>
  <c r="S1749" i="19" s="1"/>
  <c r="S1750" i="19" s="1"/>
  <c r="S1751" i="19" s="1"/>
  <c r="S1752" i="19" s="1"/>
  <c r="S1753" i="19" s="1"/>
  <c r="S1754" i="19" s="1"/>
  <c r="S1755" i="19" s="1"/>
  <c r="S1756" i="19" s="1"/>
  <c r="S1757" i="19" s="1"/>
  <c r="S1758" i="19" s="1"/>
  <c r="S1759" i="19" s="1"/>
  <c r="S1760" i="19" s="1"/>
  <c r="S1761" i="19" s="1"/>
  <c r="S1762" i="19" s="1"/>
  <c r="S1763" i="19" s="1"/>
  <c r="S1764" i="19" s="1"/>
  <c r="S1765" i="19" s="1"/>
  <c r="S1766" i="19" s="1"/>
  <c r="S1767" i="19" s="1"/>
  <c r="S1768" i="19" s="1"/>
  <c r="S1769" i="19" s="1"/>
  <c r="S1770" i="19" s="1"/>
  <c r="S1771" i="19" s="1"/>
  <c r="S1772" i="19" s="1"/>
  <c r="S1773" i="19" s="1"/>
  <c r="S1774" i="19" s="1"/>
  <c r="S1775" i="19" s="1"/>
  <c r="S1776" i="19" s="1"/>
  <c r="S1777" i="19" s="1"/>
  <c r="S1778" i="19" s="1"/>
  <c r="S1779" i="19" s="1"/>
  <c r="S1780" i="19" s="1"/>
  <c r="S1781" i="19" s="1"/>
  <c r="S1782" i="19" s="1"/>
  <c r="S1783" i="19" s="1"/>
  <c r="S1784" i="19" s="1"/>
  <c r="S1785" i="19" s="1"/>
  <c r="S1786" i="19" s="1"/>
  <c r="S1787" i="19" s="1"/>
  <c r="S1788" i="19" s="1"/>
  <c r="S1789" i="19" s="1"/>
  <c r="S1790" i="19" s="1"/>
  <c r="S1791" i="19" s="1"/>
  <c r="S1792" i="19" s="1"/>
  <c r="S1793" i="19" s="1"/>
  <c r="S1794" i="19" s="1"/>
  <c r="S1795" i="19" s="1"/>
  <c r="S1796" i="19" s="1"/>
  <c r="S1797" i="19" s="1"/>
  <c r="S1798" i="19" s="1"/>
  <c r="S1799" i="19" s="1"/>
  <c r="S1800" i="19" s="1"/>
  <c r="S1801" i="19" s="1"/>
  <c r="S1802" i="19" s="1"/>
  <c r="S1803" i="19" s="1"/>
  <c r="S1804" i="19" s="1"/>
  <c r="S1805" i="19" s="1"/>
  <c r="S1806" i="19" s="1"/>
  <c r="S1807" i="19" s="1"/>
  <c r="R1548" i="19"/>
  <c r="R1549" i="19" s="1"/>
  <c r="R1550" i="19" s="1"/>
  <c r="R1551" i="19" s="1"/>
  <c r="R1552" i="19" s="1"/>
  <c r="R1553" i="19" s="1"/>
  <c r="R1554" i="19" s="1"/>
  <c r="R1555" i="19" s="1"/>
  <c r="R1556" i="19" s="1"/>
  <c r="R1557" i="19" s="1"/>
  <c r="R1558" i="19" s="1"/>
  <c r="R1559" i="19" s="1"/>
  <c r="R1560" i="19" s="1"/>
  <c r="R1561" i="19" s="1"/>
  <c r="R1562" i="19" s="1"/>
  <c r="R1563" i="19" s="1"/>
  <c r="R1564" i="19" s="1"/>
  <c r="R1565" i="19" s="1"/>
  <c r="R1566" i="19" s="1"/>
  <c r="R1567" i="19" s="1"/>
  <c r="R1568" i="19" s="1"/>
  <c r="R1569" i="19" s="1"/>
  <c r="R1570" i="19" s="1"/>
  <c r="R1571" i="19" s="1"/>
  <c r="R1572" i="19" s="1"/>
  <c r="R1573" i="19" s="1"/>
  <c r="R1574" i="19" s="1"/>
  <c r="R1575" i="19" s="1"/>
  <c r="R1576" i="19" s="1"/>
  <c r="R1577" i="19" s="1"/>
  <c r="R1578" i="19" s="1"/>
  <c r="R1579" i="19" s="1"/>
  <c r="R1580" i="19" s="1"/>
  <c r="R1581" i="19" s="1"/>
  <c r="R1582" i="19" s="1"/>
  <c r="R1583" i="19" s="1"/>
  <c r="R1584" i="19" s="1"/>
  <c r="R1585" i="19" s="1"/>
  <c r="R1586" i="19" s="1"/>
  <c r="R1587" i="19" s="1"/>
  <c r="R1588" i="19" s="1"/>
  <c r="R1589" i="19" s="1"/>
  <c r="R1590" i="19" s="1"/>
  <c r="R1591" i="19" s="1"/>
  <c r="R1592" i="19" s="1"/>
  <c r="R1593" i="19" s="1"/>
  <c r="R1594" i="19" s="1"/>
  <c r="R1595" i="19" s="1"/>
  <c r="R1596" i="19" s="1"/>
  <c r="R1597" i="19" s="1"/>
  <c r="R1598" i="19" s="1"/>
  <c r="R1599" i="19" s="1"/>
  <c r="R1600" i="19" s="1"/>
  <c r="R1601" i="19" s="1"/>
  <c r="R1602" i="19" s="1"/>
  <c r="R1603" i="19" s="1"/>
  <c r="R1604" i="19" s="1"/>
  <c r="R1605" i="19" s="1"/>
  <c r="R1606" i="19" s="1"/>
  <c r="R1607" i="19" s="1"/>
  <c r="R1608" i="19" s="1"/>
  <c r="R1609" i="19" s="1"/>
  <c r="R1610" i="19" s="1"/>
  <c r="R1611" i="19" s="1"/>
  <c r="R1612" i="19" s="1"/>
  <c r="R1613" i="19" s="1"/>
  <c r="R1614" i="19" s="1"/>
  <c r="R1615" i="19" s="1"/>
  <c r="R1616" i="19" s="1"/>
  <c r="R1617" i="19" s="1"/>
  <c r="R1618" i="19" s="1"/>
  <c r="R1619" i="19" s="1"/>
  <c r="R1620" i="19" s="1"/>
  <c r="R1621" i="19" s="1"/>
  <c r="R1622" i="19" s="1"/>
  <c r="R1623" i="19" s="1"/>
  <c r="R1624" i="19" s="1"/>
  <c r="R1625" i="19" s="1"/>
  <c r="R1626" i="19" s="1"/>
  <c r="R1627" i="19" s="1"/>
  <c r="R1628" i="19" s="1"/>
  <c r="R1629" i="19" s="1"/>
  <c r="R1630" i="19" s="1"/>
  <c r="R1631" i="19" s="1"/>
  <c r="R1632" i="19" s="1"/>
  <c r="R1633" i="19" s="1"/>
  <c r="R1634" i="19" s="1"/>
  <c r="R1635" i="19" s="1"/>
  <c r="R1636" i="19" s="1"/>
  <c r="R1637" i="19" s="1"/>
  <c r="R1638" i="19" s="1"/>
  <c r="R1639" i="19" s="1"/>
  <c r="R1640" i="19" s="1"/>
  <c r="R1641" i="19" s="1"/>
  <c r="R1642" i="19" s="1"/>
  <c r="R1643" i="19" s="1"/>
  <c r="R1644" i="19" s="1"/>
  <c r="R1645" i="19" s="1"/>
  <c r="R1646" i="19" s="1"/>
  <c r="R1647" i="19" s="1"/>
  <c r="R1648" i="19" s="1"/>
  <c r="R1649" i="19" s="1"/>
  <c r="R1650" i="19" s="1"/>
  <c r="R1651" i="19" s="1"/>
  <c r="R1652" i="19" s="1"/>
  <c r="R1653" i="19" s="1"/>
  <c r="R1654" i="19" s="1"/>
  <c r="R1655" i="19" s="1"/>
  <c r="R1656" i="19" s="1"/>
  <c r="R1657" i="19" s="1"/>
  <c r="R1658" i="19" s="1"/>
  <c r="R1659" i="19" s="1"/>
  <c r="R1660" i="19" s="1"/>
  <c r="R1661" i="19" s="1"/>
  <c r="R1662" i="19" s="1"/>
  <c r="R1663" i="19" s="1"/>
  <c r="R1664" i="19" s="1"/>
  <c r="R1665" i="19" s="1"/>
  <c r="R1666" i="19" s="1"/>
  <c r="R1667" i="19" s="1"/>
  <c r="R1668" i="19" s="1"/>
  <c r="R1669" i="19" s="1"/>
  <c r="R1670" i="19" s="1"/>
  <c r="R1671" i="19" s="1"/>
  <c r="R1672" i="19" s="1"/>
  <c r="R1673" i="19" s="1"/>
  <c r="R1674" i="19" s="1"/>
  <c r="R1675" i="19" s="1"/>
  <c r="R1676" i="19" s="1"/>
  <c r="R1677" i="19" s="1"/>
  <c r="R1678" i="19" s="1"/>
  <c r="R1679" i="19" s="1"/>
  <c r="R1680" i="19" s="1"/>
  <c r="R1681" i="19" s="1"/>
  <c r="R1682" i="19" s="1"/>
  <c r="R1683" i="19" s="1"/>
  <c r="R1684" i="19" s="1"/>
  <c r="R1685" i="19" s="1"/>
  <c r="R1686" i="19" s="1"/>
  <c r="R1687" i="19" s="1"/>
  <c r="R1688" i="19" s="1"/>
  <c r="R1689" i="19" s="1"/>
  <c r="R1690" i="19" s="1"/>
  <c r="R1691" i="19" s="1"/>
  <c r="R1692" i="19" s="1"/>
  <c r="R1693" i="19" s="1"/>
  <c r="R1694" i="19" s="1"/>
  <c r="R1695" i="19" s="1"/>
  <c r="R1696" i="19" s="1"/>
  <c r="R1697" i="19" s="1"/>
  <c r="R1698" i="19" s="1"/>
  <c r="R1699" i="19" s="1"/>
  <c r="R1700" i="19" s="1"/>
  <c r="R1701" i="19" s="1"/>
  <c r="R1702" i="19" s="1"/>
  <c r="R1703" i="19" s="1"/>
  <c r="R1704" i="19" s="1"/>
  <c r="R1705" i="19" s="1"/>
  <c r="R1706" i="19" s="1"/>
  <c r="R1707" i="19" s="1"/>
  <c r="R1708" i="19" s="1"/>
  <c r="R1709" i="19" s="1"/>
  <c r="R1710" i="19" s="1"/>
  <c r="R1711" i="19" s="1"/>
  <c r="R1712" i="19" s="1"/>
  <c r="R1713" i="19" s="1"/>
  <c r="R1714" i="19" s="1"/>
  <c r="R1715" i="19" s="1"/>
  <c r="R1716" i="19" s="1"/>
  <c r="R1717" i="19" s="1"/>
  <c r="R1718" i="19" s="1"/>
  <c r="R1719" i="19" s="1"/>
  <c r="R1720" i="19" s="1"/>
  <c r="R1721" i="19" s="1"/>
  <c r="R1722" i="19" s="1"/>
  <c r="R1723" i="19" s="1"/>
  <c r="R1724" i="19" s="1"/>
  <c r="R1725" i="19" s="1"/>
  <c r="R1726" i="19" s="1"/>
  <c r="R1727" i="19" s="1"/>
  <c r="R1728" i="19" s="1"/>
  <c r="R1729" i="19" s="1"/>
  <c r="R1730" i="19" s="1"/>
  <c r="R1731" i="19" s="1"/>
  <c r="R1732" i="19" s="1"/>
  <c r="R1733" i="19" s="1"/>
  <c r="R1734" i="19" s="1"/>
  <c r="R1735" i="19" s="1"/>
  <c r="R1736" i="19" s="1"/>
  <c r="R1737" i="19" s="1"/>
  <c r="R1738" i="19" s="1"/>
  <c r="R1739" i="19" s="1"/>
  <c r="R1740" i="19" s="1"/>
  <c r="R1741" i="19" s="1"/>
  <c r="R1742" i="19" s="1"/>
  <c r="R1743" i="19" s="1"/>
  <c r="R1744" i="19" s="1"/>
  <c r="R1745" i="19" s="1"/>
  <c r="R1746" i="19" s="1"/>
  <c r="R1747" i="19" s="1"/>
  <c r="R1748" i="19" s="1"/>
  <c r="R1749" i="19" s="1"/>
  <c r="R1750" i="19" s="1"/>
  <c r="R1751" i="19" s="1"/>
  <c r="R1752" i="19" s="1"/>
  <c r="R1753" i="19" s="1"/>
  <c r="R1754" i="19" s="1"/>
  <c r="R1755" i="19" s="1"/>
  <c r="R1756" i="19" s="1"/>
  <c r="R1757" i="19" s="1"/>
  <c r="R1758" i="19" s="1"/>
  <c r="R1759" i="19" s="1"/>
  <c r="R1760" i="19" s="1"/>
  <c r="R1761" i="19" s="1"/>
  <c r="R1762" i="19" s="1"/>
  <c r="R1763" i="19" s="1"/>
  <c r="R1764" i="19" s="1"/>
  <c r="R1765" i="19" s="1"/>
  <c r="R1766" i="19" s="1"/>
  <c r="R1767" i="19" s="1"/>
  <c r="R1768" i="19" s="1"/>
  <c r="R1769" i="19" s="1"/>
  <c r="R1770" i="19" s="1"/>
  <c r="R1771" i="19" s="1"/>
  <c r="R1772" i="19" s="1"/>
  <c r="R1773" i="19" s="1"/>
  <c r="R1774" i="19" s="1"/>
  <c r="R1775" i="19" s="1"/>
  <c r="R1776" i="19" s="1"/>
  <c r="R1777" i="19" s="1"/>
  <c r="R1778" i="19" s="1"/>
  <c r="R1779" i="19" s="1"/>
  <c r="R1780" i="19" s="1"/>
  <c r="R1781" i="19" s="1"/>
  <c r="R1782" i="19" s="1"/>
  <c r="R1783" i="19" s="1"/>
  <c r="R1784" i="19" s="1"/>
  <c r="R1785" i="19" s="1"/>
  <c r="R1786" i="19" s="1"/>
  <c r="R1787" i="19" s="1"/>
  <c r="R1788" i="19" s="1"/>
  <c r="R1789" i="19" s="1"/>
  <c r="R1790" i="19" s="1"/>
  <c r="R1791" i="19" s="1"/>
  <c r="R1792" i="19" s="1"/>
  <c r="R1793" i="19" s="1"/>
  <c r="R1794" i="19" s="1"/>
  <c r="R1795" i="19" s="1"/>
  <c r="R1796" i="19" s="1"/>
  <c r="R1797" i="19" s="1"/>
  <c r="R1798" i="19" s="1"/>
  <c r="R1799" i="19" s="1"/>
  <c r="R1800" i="19" s="1"/>
  <c r="R1801" i="19" s="1"/>
  <c r="R1802" i="19" s="1"/>
  <c r="R1803" i="19" s="1"/>
  <c r="R1804" i="19" s="1"/>
  <c r="R1805" i="19" s="1"/>
  <c r="R1806" i="19" s="1"/>
  <c r="R1807" i="19" s="1"/>
  <c r="V1547" i="19"/>
  <c r="W1547" i="19"/>
  <c r="U1549" i="19" l="1"/>
  <c r="Q1549" i="19"/>
  <c r="Q1550" i="19" l="1"/>
  <c r="U1550" i="19"/>
  <c r="V1549" i="19"/>
  <c r="W1549" i="19"/>
  <c r="V1550" i="19" l="1"/>
  <c r="W1550" i="19"/>
  <c r="U1551" i="19"/>
  <c r="Q1551" i="19"/>
  <c r="U1552" i="19" l="1"/>
  <c r="Q1552" i="19"/>
  <c r="V1551" i="19"/>
  <c r="W1551" i="19"/>
  <c r="Q1553" i="19" l="1"/>
  <c r="U1553" i="19"/>
  <c r="V1552" i="19"/>
  <c r="W1552" i="19"/>
  <c r="W1553" i="19" l="1"/>
  <c r="V1553" i="19"/>
  <c r="U1554" i="19"/>
  <c r="Q1554" i="19"/>
  <c r="U1555" i="19" l="1"/>
  <c r="Q1555" i="19"/>
  <c r="V1554" i="19"/>
  <c r="W1554" i="19"/>
  <c r="U1556" i="19" l="1"/>
  <c r="Q1556" i="19"/>
  <c r="V1555" i="19"/>
  <c r="W1555" i="19"/>
  <c r="U1557" i="19" l="1"/>
  <c r="Q1557" i="19"/>
  <c r="V1556" i="19"/>
  <c r="W1556" i="19"/>
  <c r="Q1558" i="19" l="1"/>
  <c r="U1558" i="19"/>
  <c r="V1557" i="19"/>
  <c r="W1557" i="19"/>
  <c r="V1558" i="19" l="1"/>
  <c r="W1558" i="19"/>
  <c r="U1559" i="19"/>
  <c r="Q1559" i="19"/>
  <c r="U1560" i="19" l="1"/>
  <c r="Q1560" i="19"/>
  <c r="V1559" i="19"/>
  <c r="W1559" i="19"/>
  <c r="Q1561" i="19" l="1"/>
  <c r="U1561" i="19"/>
  <c r="V1560" i="19"/>
  <c r="W1560" i="19"/>
  <c r="W1561" i="19" l="1"/>
  <c r="V1561" i="19"/>
  <c r="U1562" i="19"/>
  <c r="Q1562" i="19"/>
  <c r="U1563" i="19" l="1"/>
  <c r="Q1563" i="19"/>
  <c r="V1562" i="19"/>
  <c r="W1562" i="19"/>
  <c r="U1564" i="19" l="1"/>
  <c r="Q1564" i="19"/>
  <c r="V1563" i="19"/>
  <c r="W1563" i="19"/>
  <c r="U1565" i="19" l="1"/>
  <c r="Q1565" i="19"/>
  <c r="V1564" i="19"/>
  <c r="W1564" i="19"/>
  <c r="Q1566" i="19" l="1"/>
  <c r="U1566" i="19"/>
  <c r="V1565" i="19"/>
  <c r="W1565" i="19"/>
  <c r="V1566" i="19" l="1"/>
  <c r="W1566" i="19"/>
  <c r="U1567" i="19"/>
  <c r="Q1567" i="19"/>
  <c r="U1568" i="19" l="1"/>
  <c r="Q1568" i="19"/>
  <c r="V1567" i="19"/>
  <c r="W1567" i="19"/>
  <c r="Q1569" i="19" l="1"/>
  <c r="U1569" i="19"/>
  <c r="V1568" i="19"/>
  <c r="W1568" i="19"/>
  <c r="W1569" i="19" l="1"/>
  <c r="V1569" i="19"/>
  <c r="U1570" i="19"/>
  <c r="Q1570" i="19"/>
  <c r="U1571" i="19" l="1"/>
  <c r="Q1571" i="19"/>
  <c r="V1570" i="19"/>
  <c r="W1570" i="19"/>
  <c r="U1572" i="19" l="1"/>
  <c r="Q1572" i="19"/>
  <c r="V1571" i="19"/>
  <c r="W1571" i="19"/>
  <c r="U1573" i="19" l="1"/>
  <c r="Q1573" i="19"/>
  <c r="V1572" i="19"/>
  <c r="W1572" i="19"/>
  <c r="Q1574" i="19" l="1"/>
  <c r="U1574" i="19"/>
  <c r="V1573" i="19"/>
  <c r="W1573" i="19"/>
  <c r="V1574" i="19" l="1"/>
  <c r="W1574" i="19"/>
  <c r="U1575" i="19"/>
  <c r="Q1575" i="19"/>
  <c r="U1576" i="19" l="1"/>
  <c r="Q1576" i="19"/>
  <c r="V1575" i="19"/>
  <c r="W1575" i="19"/>
  <c r="Q1577" i="19" l="1"/>
  <c r="U1577" i="19"/>
  <c r="V1576" i="19"/>
  <c r="W1576" i="19"/>
  <c r="W1577" i="19" l="1"/>
  <c r="V1577" i="19"/>
  <c r="U1578" i="19"/>
  <c r="Q1578" i="19"/>
  <c r="U1579" i="19" l="1"/>
  <c r="Q1579" i="19"/>
  <c r="V1578" i="19"/>
  <c r="W1578" i="19"/>
  <c r="U1580" i="19" l="1"/>
  <c r="Q1580" i="19"/>
  <c r="V1579" i="19"/>
  <c r="W1579" i="19"/>
  <c r="U1581" i="19" l="1"/>
  <c r="Q1581" i="19"/>
  <c r="G15" i="22"/>
  <c r="G16" i="22"/>
  <c r="V1580" i="19"/>
  <c r="W1580" i="19"/>
  <c r="G19" i="22" l="1"/>
  <c r="Q1582" i="19"/>
  <c r="U1582" i="19"/>
  <c r="V1581" i="19"/>
  <c r="W1581" i="19"/>
  <c r="V1582" i="19" l="1"/>
  <c r="W1582" i="19"/>
  <c r="U1583" i="19"/>
  <c r="Q1583" i="19"/>
  <c r="U1584" i="19" l="1"/>
  <c r="Q1584" i="19"/>
  <c r="V1583" i="19"/>
  <c r="W1583" i="19"/>
  <c r="Q1585" i="19" l="1"/>
  <c r="U1585" i="19"/>
  <c r="V1584" i="19"/>
  <c r="W1584" i="19"/>
  <c r="W1585" i="19" l="1"/>
  <c r="V1585" i="19"/>
  <c r="U1586" i="19"/>
  <c r="Q1586" i="19"/>
  <c r="U1587" i="19" l="1"/>
  <c r="Q1587" i="19"/>
  <c r="W1586" i="19"/>
  <c r="V1586" i="19"/>
  <c r="U1588" i="19" l="1"/>
  <c r="Q1588" i="19"/>
  <c r="V1587" i="19"/>
  <c r="W1587" i="19"/>
  <c r="Q1589" i="19" l="1"/>
  <c r="U1589" i="19"/>
  <c r="V1588" i="19"/>
  <c r="W1588" i="19"/>
  <c r="V1589" i="19" l="1"/>
  <c r="W1589" i="19"/>
  <c r="Q1590" i="19"/>
  <c r="U1590" i="19"/>
  <c r="W1590" i="19" l="1"/>
  <c r="V1590" i="19"/>
  <c r="U1591" i="19"/>
  <c r="Q1591" i="19"/>
  <c r="U1592" i="19" l="1"/>
  <c r="Q1592" i="19"/>
  <c r="V1591" i="19"/>
  <c r="W1591" i="19"/>
  <c r="Q1593" i="19" l="1"/>
  <c r="U1593" i="19"/>
  <c r="V1592" i="19"/>
  <c r="W1592" i="19"/>
  <c r="W1593" i="19" l="1"/>
  <c r="V1593" i="19"/>
  <c r="U1594" i="19"/>
  <c r="Q1594" i="19"/>
  <c r="U1595" i="19" l="1"/>
  <c r="Q1595" i="19"/>
  <c r="V1594" i="19"/>
  <c r="W1594" i="19"/>
  <c r="U1596" i="19" l="1"/>
  <c r="Q1596" i="19"/>
  <c r="V1595" i="19"/>
  <c r="W1595" i="19"/>
  <c r="Q1597" i="19" l="1"/>
  <c r="U1597" i="19"/>
  <c r="V1596" i="19"/>
  <c r="W1596" i="19"/>
  <c r="W1597" i="19" l="1"/>
  <c r="V1597" i="19"/>
  <c r="Q1598" i="19"/>
  <c r="U1598" i="19"/>
  <c r="V1598" i="19" l="1"/>
  <c r="W1598" i="19"/>
  <c r="U1599" i="19"/>
  <c r="Q1599" i="19"/>
  <c r="U1600" i="19" l="1"/>
  <c r="Q1600" i="19"/>
  <c r="V1599" i="19"/>
  <c r="W1599" i="19"/>
  <c r="Q1601" i="19" l="1"/>
  <c r="U1601" i="19"/>
  <c r="V1600" i="19"/>
  <c r="W1600" i="19"/>
  <c r="W1601" i="19" l="1"/>
  <c r="V1601" i="19"/>
  <c r="U1602" i="19"/>
  <c r="Q1602" i="19"/>
  <c r="U1603" i="19" l="1"/>
  <c r="Q1603" i="19"/>
  <c r="V1602" i="19"/>
  <c r="W1602" i="19"/>
  <c r="U1604" i="19" l="1"/>
  <c r="Q1604" i="19"/>
  <c r="V1603" i="19"/>
  <c r="W1603" i="19"/>
  <c r="Q1605" i="19" l="1"/>
  <c r="U1605" i="19"/>
  <c r="V1604" i="19"/>
  <c r="W1604" i="19"/>
  <c r="W1605" i="19" l="1"/>
  <c r="V1605" i="19"/>
  <c r="Q1606" i="19"/>
  <c r="U1606" i="19"/>
  <c r="V1606" i="19" l="1"/>
  <c r="W1606" i="19"/>
  <c r="U1607" i="19"/>
  <c r="Q1607" i="19"/>
  <c r="Q1608" i="19" l="1"/>
  <c r="U1608" i="19"/>
  <c r="V1607" i="19"/>
  <c r="W1607" i="19"/>
  <c r="V1608" i="19" l="1"/>
  <c r="W1608" i="19"/>
  <c r="Q1609" i="19"/>
  <c r="U1609" i="19"/>
  <c r="W1609" i="19" l="1"/>
  <c r="V1609" i="19"/>
  <c r="U1610" i="19"/>
  <c r="Q1610" i="19"/>
  <c r="U1611" i="19" l="1"/>
  <c r="Q1611" i="19"/>
  <c r="V1610" i="19"/>
  <c r="W1610" i="19"/>
  <c r="U1612" i="19" l="1"/>
  <c r="Q1612" i="19"/>
  <c r="V1611" i="19"/>
  <c r="W1611" i="19"/>
  <c r="Q1613" i="19" l="1"/>
  <c r="U1613" i="19"/>
  <c r="V1612" i="19"/>
  <c r="W1612" i="19"/>
  <c r="W1613" i="19" l="1"/>
  <c r="V1613" i="19"/>
  <c r="Q1614" i="19"/>
  <c r="U1614" i="19"/>
  <c r="V1614" i="19" l="1"/>
  <c r="W1614" i="19"/>
  <c r="U1615" i="19"/>
  <c r="Q1615" i="19"/>
  <c r="Q1616" i="19" l="1"/>
  <c r="U1616" i="19"/>
  <c r="V1615" i="19"/>
  <c r="W1615" i="19"/>
  <c r="V1616" i="19" l="1"/>
  <c r="W1616" i="19"/>
  <c r="U1617" i="19"/>
  <c r="Q1617" i="19"/>
  <c r="U1618" i="19" l="1"/>
  <c r="Q1618" i="19"/>
  <c r="W1617" i="19"/>
  <c r="V1617" i="19"/>
  <c r="U1619" i="19" l="1"/>
  <c r="Q1619" i="19"/>
  <c r="V1618" i="19"/>
  <c r="W1618" i="19"/>
  <c r="Q1620" i="19" l="1"/>
  <c r="U1620" i="19"/>
  <c r="V1619" i="19"/>
  <c r="W1619" i="19"/>
  <c r="V1620" i="19" l="1"/>
  <c r="W1620" i="19"/>
  <c r="U1621" i="19"/>
  <c r="Q1621" i="19"/>
  <c r="Q1622" i="19" l="1"/>
  <c r="U1622" i="19"/>
  <c r="W1621" i="19"/>
  <c r="V1621" i="19"/>
  <c r="V1622" i="19" l="1"/>
  <c r="W1622" i="19"/>
  <c r="U1623" i="19"/>
  <c r="Q1623" i="19"/>
  <c r="U1624" i="19" l="1"/>
  <c r="Q1624" i="19"/>
  <c r="V1623" i="19"/>
  <c r="W1623" i="19"/>
  <c r="Q1625" i="19" l="1"/>
  <c r="U1625" i="19"/>
  <c r="V1624" i="19"/>
  <c r="W1624" i="19"/>
  <c r="W1625" i="19" l="1"/>
  <c r="V1625" i="19"/>
  <c r="U1626" i="19"/>
  <c r="Q1626" i="19"/>
  <c r="U1627" i="19" l="1"/>
  <c r="Q1627" i="19"/>
  <c r="W1626" i="19"/>
  <c r="V1626" i="19"/>
  <c r="U1628" i="19" l="1"/>
  <c r="Q1628" i="19"/>
  <c r="W1627" i="19"/>
  <c r="V1627" i="19"/>
  <c r="U1629" i="19" l="1"/>
  <c r="Q1629" i="19"/>
  <c r="V1628" i="19"/>
  <c r="W1628" i="19"/>
  <c r="Q1630" i="19" l="1"/>
  <c r="U1630" i="19"/>
  <c r="W1629" i="19"/>
  <c r="V1629" i="19"/>
  <c r="V1630" i="19" l="1"/>
  <c r="W1630" i="19"/>
  <c r="U1631" i="19"/>
  <c r="Q1631" i="19"/>
  <c r="U1632" i="19" l="1"/>
  <c r="Q1632" i="19"/>
  <c r="V1631" i="19"/>
  <c r="W1631" i="19"/>
  <c r="Q1633" i="19" l="1"/>
  <c r="U1633" i="19"/>
  <c r="V1632" i="19"/>
  <c r="W1632" i="19"/>
  <c r="W1633" i="19" l="1"/>
  <c r="V1633" i="19"/>
  <c r="U1634" i="19"/>
  <c r="Q1634" i="19"/>
  <c r="U1635" i="19" l="1"/>
  <c r="Q1635" i="19"/>
  <c r="V1634" i="19"/>
  <c r="W1634" i="19"/>
  <c r="U1636" i="19" l="1"/>
  <c r="Q1636" i="19"/>
  <c r="V1635" i="19"/>
  <c r="W1635" i="19"/>
  <c r="U1637" i="19" l="1"/>
  <c r="Q1637" i="19"/>
  <c r="V1636" i="19"/>
  <c r="W1636" i="19"/>
  <c r="Q1638" i="19" l="1"/>
  <c r="U1638" i="19"/>
  <c r="W1637" i="19"/>
  <c r="V1637" i="19"/>
  <c r="V1638" i="19" l="1"/>
  <c r="W1638" i="19"/>
  <c r="U1639" i="19"/>
  <c r="Q1639" i="19"/>
  <c r="Q1640" i="19" l="1"/>
  <c r="U1640" i="19"/>
  <c r="V1639" i="19"/>
  <c r="W1639" i="19"/>
  <c r="V1640" i="19" l="1"/>
  <c r="W1640" i="19"/>
  <c r="U1641" i="19"/>
  <c r="Q1641" i="19"/>
  <c r="U1642" i="19" l="1"/>
  <c r="Q1642" i="19"/>
  <c r="W1641" i="19"/>
  <c r="V1641" i="19"/>
  <c r="U1643" i="19" l="1"/>
  <c r="Q1643" i="19"/>
  <c r="V1642" i="19"/>
  <c r="W1642" i="19"/>
  <c r="U1644" i="19" l="1"/>
  <c r="Q1644" i="19"/>
  <c r="V1643" i="19"/>
  <c r="W1643" i="19"/>
  <c r="U1645" i="19" l="1"/>
  <c r="Q1645" i="19"/>
  <c r="V1644" i="19"/>
  <c r="W1644" i="19"/>
  <c r="Q1646" i="19" l="1"/>
  <c r="U1646" i="19"/>
  <c r="W1645" i="19"/>
  <c r="V1645" i="19"/>
  <c r="V1646" i="19" l="1"/>
  <c r="W1646" i="19"/>
  <c r="U1647" i="19"/>
  <c r="Q1647" i="19"/>
  <c r="Q1648" i="19" l="1"/>
  <c r="U1648" i="19"/>
  <c r="V1647" i="19"/>
  <c r="W1647" i="19"/>
  <c r="V1648" i="19" l="1"/>
  <c r="W1648" i="19"/>
  <c r="Q1649" i="19"/>
  <c r="U1649" i="19"/>
  <c r="W1649" i="19" l="1"/>
  <c r="V1649" i="19"/>
  <c r="U1650" i="19"/>
  <c r="Q1650" i="19"/>
  <c r="U1651" i="19" l="1"/>
  <c r="Q1651" i="19"/>
  <c r="V1650" i="19"/>
  <c r="W1650" i="19"/>
  <c r="U1652" i="19" l="1"/>
  <c r="Q1652" i="19"/>
  <c r="V1651" i="19"/>
  <c r="W1651" i="19"/>
  <c r="U1653" i="19" l="1"/>
  <c r="Q1653" i="19"/>
  <c r="V1652" i="19"/>
  <c r="W1652" i="19"/>
  <c r="Q1654" i="19" l="1"/>
  <c r="U1654" i="19"/>
  <c r="V1653" i="19"/>
  <c r="W1653" i="19"/>
  <c r="V1654" i="19" l="1"/>
  <c r="W1654" i="19"/>
  <c r="U1655" i="19"/>
  <c r="Q1655" i="19"/>
  <c r="U1656" i="19" l="1"/>
  <c r="Q1656" i="19"/>
  <c r="V1655" i="19"/>
  <c r="W1655" i="19"/>
  <c r="U1657" i="19" l="1"/>
  <c r="Q1657" i="19"/>
  <c r="V1656" i="19"/>
  <c r="W1656" i="19"/>
  <c r="U1658" i="19" l="1"/>
  <c r="Q1658" i="19"/>
  <c r="V1657" i="19"/>
  <c r="W1657" i="19"/>
  <c r="U1659" i="19" l="1"/>
  <c r="Q1659" i="19"/>
  <c r="V1658" i="19"/>
  <c r="W1658" i="19"/>
  <c r="Q1660" i="19" l="1"/>
  <c r="U1660" i="19"/>
  <c r="V1659" i="19"/>
  <c r="W1659" i="19"/>
  <c r="V1660" i="19" l="1"/>
  <c r="W1660" i="19"/>
  <c r="U1661" i="19"/>
  <c r="Q1661" i="19"/>
  <c r="U1662" i="19" l="1"/>
  <c r="Q1662" i="19"/>
  <c r="V1661" i="19"/>
  <c r="W1661" i="19"/>
  <c r="Q1663" i="19" l="1"/>
  <c r="U1663" i="19"/>
  <c r="V1662" i="19"/>
  <c r="W1662" i="19"/>
  <c r="W1663" i="19" l="1"/>
  <c r="V1663" i="19"/>
  <c r="U1664" i="19"/>
  <c r="Q1664" i="19"/>
  <c r="U1665" i="19" l="1"/>
  <c r="Q1665" i="19"/>
  <c r="V1664" i="19"/>
  <c r="W1664" i="19"/>
  <c r="U1666" i="19" l="1"/>
  <c r="Q1666" i="19"/>
  <c r="V1665" i="19"/>
  <c r="W1665" i="19"/>
  <c r="U1667" i="19" l="1"/>
  <c r="Q1667" i="19"/>
  <c r="V1666" i="19"/>
  <c r="W1666" i="19"/>
  <c r="Q1668" i="19" l="1"/>
  <c r="U1668" i="19"/>
  <c r="V1667" i="19"/>
  <c r="W1667" i="19"/>
  <c r="V1668" i="19" l="1"/>
  <c r="W1668" i="19"/>
  <c r="U1669" i="19"/>
  <c r="Q1669" i="19"/>
  <c r="V1669" i="19" l="1"/>
  <c r="W1669" i="19"/>
  <c r="U1670" i="19"/>
  <c r="Q1670" i="19"/>
  <c r="Q1671" i="19" l="1"/>
  <c r="U1671" i="19"/>
  <c r="V1670" i="19"/>
  <c r="W1670" i="19"/>
  <c r="W1671" i="19" l="1"/>
  <c r="V1671" i="19"/>
  <c r="U1672" i="19"/>
  <c r="Q1672" i="19"/>
  <c r="U1673" i="19" l="1"/>
  <c r="Q1673" i="19"/>
  <c r="V1672" i="19"/>
  <c r="W1672" i="19"/>
  <c r="U1674" i="19" l="1"/>
  <c r="Q1674" i="19"/>
  <c r="V1673" i="19"/>
  <c r="W1673" i="19"/>
  <c r="U1675" i="19" l="1"/>
  <c r="Q1675" i="19"/>
  <c r="V1674" i="19"/>
  <c r="W1674" i="19"/>
  <c r="Q1676" i="19" l="1"/>
  <c r="U1676" i="19"/>
  <c r="V1675" i="19"/>
  <c r="W1675" i="19"/>
  <c r="V1676" i="19" l="1"/>
  <c r="W1676" i="19"/>
  <c r="U1677" i="19"/>
  <c r="Q1677" i="19"/>
  <c r="U1678" i="19" l="1"/>
  <c r="Q1678" i="19"/>
  <c r="V1677" i="19"/>
  <c r="W1677" i="19"/>
  <c r="Q1679" i="19" l="1"/>
  <c r="U1679" i="19"/>
  <c r="V1678" i="19"/>
  <c r="W1678" i="19"/>
  <c r="W1679" i="19" l="1"/>
  <c r="V1679" i="19"/>
  <c r="U1680" i="19"/>
  <c r="Q1680" i="19"/>
  <c r="U1681" i="19" l="1"/>
  <c r="Q1681" i="19"/>
  <c r="V1680" i="19"/>
  <c r="W1680" i="19"/>
  <c r="U1682" i="19" l="1"/>
  <c r="Q1682" i="19"/>
  <c r="V1681" i="19"/>
  <c r="W1681" i="19"/>
  <c r="U1683" i="19" l="1"/>
  <c r="Q1683" i="19"/>
  <c r="V1682" i="19"/>
  <c r="W1682" i="19"/>
  <c r="Q1684" i="19" l="1"/>
  <c r="U1684" i="19"/>
  <c r="V1683" i="19"/>
  <c r="W1683" i="19"/>
  <c r="V1684" i="19" l="1"/>
  <c r="W1684" i="19"/>
  <c r="U1685" i="19"/>
  <c r="Q1685" i="19"/>
  <c r="U1686" i="19" l="1"/>
  <c r="Q1686" i="19"/>
  <c r="V1685" i="19"/>
  <c r="W1685" i="19"/>
  <c r="Q1687" i="19" l="1"/>
  <c r="U1687" i="19"/>
  <c r="V1686" i="19"/>
  <c r="W1686" i="19"/>
  <c r="W1687" i="19" l="1"/>
  <c r="V1687" i="19"/>
  <c r="U1688" i="19"/>
  <c r="Q1688" i="19"/>
  <c r="U1689" i="19" l="1"/>
  <c r="Q1689" i="19"/>
  <c r="V1688" i="19"/>
  <c r="W1688" i="19"/>
  <c r="U1690" i="19" l="1"/>
  <c r="Q1690" i="19"/>
  <c r="V1689" i="19"/>
  <c r="W1689" i="19"/>
  <c r="U1691" i="19" l="1"/>
  <c r="Q1691" i="19"/>
  <c r="V1690" i="19"/>
  <c r="W1690" i="19"/>
  <c r="Q1692" i="19" l="1"/>
  <c r="U1692" i="19"/>
  <c r="V1691" i="19"/>
  <c r="W1691" i="19"/>
  <c r="V1692" i="19" l="1"/>
  <c r="W1692" i="19"/>
  <c r="U1693" i="19"/>
  <c r="Q1693" i="19"/>
  <c r="U1694" i="19" l="1"/>
  <c r="Q1694" i="19"/>
  <c r="V1693" i="19"/>
  <c r="W1693" i="19"/>
  <c r="Q1695" i="19" l="1"/>
  <c r="U1695" i="19"/>
  <c r="V1694" i="19"/>
  <c r="W1694" i="19"/>
  <c r="W1695" i="19" l="1"/>
  <c r="V1695" i="19"/>
  <c r="U1696" i="19"/>
  <c r="Q1696" i="19"/>
  <c r="U1697" i="19" l="1"/>
  <c r="Q1697" i="19"/>
  <c r="V1696" i="19"/>
  <c r="W1696" i="19"/>
  <c r="U1698" i="19" l="1"/>
  <c r="Q1698" i="19"/>
  <c r="V1697" i="19"/>
  <c r="W1697" i="19"/>
  <c r="U1699" i="19" l="1"/>
  <c r="Q1699" i="19"/>
  <c r="V1698" i="19"/>
  <c r="W1698" i="19"/>
  <c r="Q1700" i="19" l="1"/>
  <c r="U1700" i="19"/>
  <c r="V1699" i="19"/>
  <c r="W1699" i="19"/>
  <c r="V1700" i="19" l="1"/>
  <c r="W1700" i="19"/>
  <c r="U1701" i="19"/>
  <c r="Q1701" i="19"/>
  <c r="U1702" i="19" l="1"/>
  <c r="Q1702" i="19"/>
  <c r="V1701" i="19"/>
  <c r="W1701" i="19"/>
  <c r="Q1703" i="19" l="1"/>
  <c r="U1703" i="19"/>
  <c r="V1702" i="19"/>
  <c r="W1702" i="19"/>
  <c r="W1703" i="19" l="1"/>
  <c r="V1703" i="19"/>
  <c r="U1704" i="19"/>
  <c r="Q1704" i="19"/>
  <c r="U1705" i="19" l="1"/>
  <c r="Q1705" i="19"/>
  <c r="V1704" i="19"/>
  <c r="W1704" i="19"/>
  <c r="U1706" i="19" l="1"/>
  <c r="Q1706" i="19"/>
  <c r="V1705" i="19"/>
  <c r="W1705" i="19"/>
  <c r="U1707" i="19" l="1"/>
  <c r="Q1707" i="19"/>
  <c r="V1706" i="19"/>
  <c r="W1706" i="19"/>
  <c r="Q1708" i="19" l="1"/>
  <c r="U1708" i="19"/>
  <c r="V1707" i="19"/>
  <c r="W1707" i="19"/>
  <c r="V1708" i="19" l="1"/>
  <c r="W1708" i="19"/>
  <c r="U1709" i="19"/>
  <c r="Q1709" i="19"/>
  <c r="U1710" i="19" l="1"/>
  <c r="Q1710" i="19"/>
  <c r="V1709" i="19"/>
  <c r="W1709" i="19"/>
  <c r="Q1711" i="19" l="1"/>
  <c r="U1711" i="19"/>
  <c r="V1710" i="19"/>
  <c r="W1710" i="19"/>
  <c r="W1711" i="19" l="1"/>
  <c r="V1711" i="19"/>
  <c r="U1712" i="19"/>
  <c r="Q1712" i="19"/>
  <c r="U1713" i="19" l="1"/>
  <c r="Q1713" i="19"/>
  <c r="V1712" i="19"/>
  <c r="W1712" i="19"/>
  <c r="U1714" i="19" l="1"/>
  <c r="Q1714" i="19"/>
  <c r="V1713" i="19"/>
  <c r="W1713" i="19"/>
  <c r="U1715" i="19" l="1"/>
  <c r="Q1715" i="19"/>
  <c r="V1714" i="19"/>
  <c r="W1714" i="19"/>
  <c r="Q1716" i="19" l="1"/>
  <c r="U1716" i="19"/>
  <c r="V1715" i="19"/>
  <c r="W1715" i="19"/>
  <c r="V1716" i="19" l="1"/>
  <c r="W1716" i="19"/>
  <c r="U1717" i="19"/>
  <c r="Q1717" i="19"/>
  <c r="U1718" i="19" l="1"/>
  <c r="Q1718" i="19"/>
  <c r="V1717" i="19"/>
  <c r="W1717" i="19"/>
  <c r="Q1719" i="19" l="1"/>
  <c r="U1719" i="19"/>
  <c r="V1718" i="19"/>
  <c r="W1718" i="19"/>
  <c r="W1719" i="19" l="1"/>
  <c r="V1719" i="19"/>
  <c r="U1720" i="19"/>
  <c r="Q1720" i="19"/>
  <c r="U1721" i="19" l="1"/>
  <c r="Q1721" i="19"/>
  <c r="V1720" i="19"/>
  <c r="W1720" i="19"/>
  <c r="U1722" i="19" l="1"/>
  <c r="Q1722" i="19"/>
  <c r="V1721" i="19"/>
  <c r="W1721" i="19"/>
  <c r="U1723" i="19" l="1"/>
  <c r="Q1723" i="19"/>
  <c r="V1722" i="19"/>
  <c r="W1722" i="19"/>
  <c r="Q1724" i="19" l="1"/>
  <c r="U1724" i="19"/>
  <c r="V1723" i="19"/>
  <c r="W1723" i="19"/>
  <c r="V1724" i="19" l="1"/>
  <c r="W1724" i="19"/>
  <c r="U1725" i="19"/>
  <c r="Q1725" i="19"/>
  <c r="U1726" i="19" l="1"/>
  <c r="Q1726" i="19"/>
  <c r="V1725" i="19"/>
  <c r="W1725" i="19"/>
  <c r="Q1727" i="19" l="1"/>
  <c r="U1727" i="19"/>
  <c r="V1726" i="19"/>
  <c r="W1726" i="19"/>
  <c r="W1727" i="19" l="1"/>
  <c r="V1727" i="19"/>
  <c r="U1728" i="19"/>
  <c r="Q1728" i="19"/>
  <c r="U1729" i="19" l="1"/>
  <c r="Q1729" i="19"/>
  <c r="V1728" i="19"/>
  <c r="W1728" i="19"/>
  <c r="U1730" i="19" l="1"/>
  <c r="Q1730" i="19"/>
  <c r="V1729" i="19"/>
  <c r="W1729" i="19"/>
  <c r="U1731" i="19" l="1"/>
  <c r="Q1731" i="19"/>
  <c r="V1730" i="19"/>
  <c r="W1730" i="19"/>
  <c r="Q1732" i="19" l="1"/>
  <c r="U1732" i="19"/>
  <c r="V1731" i="19"/>
  <c r="W1731" i="19"/>
  <c r="V1732" i="19" l="1"/>
  <c r="W1732" i="19"/>
  <c r="U1733" i="19"/>
  <c r="Q1733" i="19"/>
  <c r="U1734" i="19" l="1"/>
  <c r="Q1734" i="19"/>
  <c r="V1733" i="19"/>
  <c r="W1733" i="19"/>
  <c r="Q1735" i="19" l="1"/>
  <c r="U1735" i="19"/>
  <c r="V1734" i="19"/>
  <c r="W1734" i="19"/>
  <c r="W1735" i="19" l="1"/>
  <c r="V1735" i="19"/>
  <c r="U1736" i="19"/>
  <c r="Q1736" i="19"/>
  <c r="U1737" i="19" l="1"/>
  <c r="Q1737" i="19"/>
  <c r="V1736" i="19"/>
  <c r="W1736" i="19"/>
  <c r="U1738" i="19" l="1"/>
  <c r="Q1738" i="19"/>
  <c r="V1737" i="19"/>
  <c r="W1737" i="19"/>
  <c r="U1739" i="19" l="1"/>
  <c r="Q1739" i="19"/>
  <c r="V1738" i="19"/>
  <c r="W1738" i="19"/>
  <c r="Q1740" i="19" l="1"/>
  <c r="U1740" i="19"/>
  <c r="V1739" i="19"/>
  <c r="W1739" i="19"/>
  <c r="V1740" i="19" l="1"/>
  <c r="W1740" i="19"/>
  <c r="U1741" i="19"/>
  <c r="Q1741" i="19"/>
  <c r="U1742" i="19" l="1"/>
  <c r="Q1742" i="19"/>
  <c r="V1741" i="19"/>
  <c r="W1741" i="19"/>
  <c r="Q1743" i="19" l="1"/>
  <c r="U1743" i="19"/>
  <c r="V1742" i="19"/>
  <c r="W1742" i="19"/>
  <c r="W1743" i="19" l="1"/>
  <c r="V1743" i="19"/>
  <c r="U1744" i="19"/>
  <c r="Q1744" i="19"/>
  <c r="U1745" i="19" l="1"/>
  <c r="Q1745" i="19"/>
  <c r="V1744" i="19"/>
  <c r="W1744" i="19"/>
  <c r="U1746" i="19" l="1"/>
  <c r="Q1746" i="19"/>
  <c r="V1745" i="19"/>
  <c r="W1745" i="19"/>
  <c r="U1747" i="19" l="1"/>
  <c r="Q1747" i="19"/>
  <c r="V1746" i="19"/>
  <c r="W1746" i="19"/>
  <c r="Q1748" i="19" l="1"/>
  <c r="U1748" i="19"/>
  <c r="V1747" i="19"/>
  <c r="W1747" i="19"/>
  <c r="V1748" i="19" l="1"/>
  <c r="W1748" i="19"/>
  <c r="U1749" i="19"/>
  <c r="Q1749" i="19"/>
  <c r="U1750" i="19" l="1"/>
  <c r="Q1750" i="19"/>
  <c r="V1749" i="19"/>
  <c r="W1749" i="19"/>
  <c r="Q1751" i="19" l="1"/>
  <c r="U1751" i="19"/>
  <c r="V1750" i="19"/>
  <c r="W1750" i="19"/>
  <c r="W1751" i="19" l="1"/>
  <c r="V1751" i="19"/>
  <c r="U1752" i="19"/>
  <c r="Q1752" i="19"/>
  <c r="U1753" i="19" l="1"/>
  <c r="Q1753" i="19"/>
  <c r="V1752" i="19"/>
  <c r="W1752" i="19"/>
  <c r="U1754" i="19" l="1"/>
  <c r="Q1754" i="19"/>
  <c r="V1753" i="19"/>
  <c r="W1753" i="19"/>
  <c r="U1755" i="19" l="1"/>
  <c r="Q1755" i="19"/>
  <c r="V1754" i="19"/>
  <c r="W1754" i="19"/>
  <c r="Q1756" i="19" l="1"/>
  <c r="U1756" i="19"/>
  <c r="V1755" i="19"/>
  <c r="W1755" i="19"/>
  <c r="V1756" i="19" l="1"/>
  <c r="W1756" i="19"/>
  <c r="U1757" i="19"/>
  <c r="Q1757" i="19"/>
  <c r="U1758" i="19" l="1"/>
  <c r="Q1758" i="19"/>
  <c r="V1757" i="19"/>
  <c r="W1757" i="19"/>
  <c r="Q1759" i="19" l="1"/>
  <c r="U1759" i="19"/>
  <c r="V1758" i="19"/>
  <c r="W1758" i="19"/>
  <c r="W1759" i="19" l="1"/>
  <c r="V1759" i="19"/>
  <c r="U1760" i="19"/>
  <c r="Q1760" i="19"/>
  <c r="U1761" i="19" l="1"/>
  <c r="Q1761" i="19"/>
  <c r="V1760" i="19"/>
  <c r="W1760" i="19"/>
  <c r="U1762" i="19" l="1"/>
  <c r="Q1762" i="19"/>
  <c r="V1761" i="19"/>
  <c r="W1761" i="19"/>
  <c r="U1763" i="19" l="1"/>
  <c r="Q1763" i="19"/>
  <c r="V1762" i="19"/>
  <c r="W1762" i="19"/>
  <c r="Q1764" i="19" l="1"/>
  <c r="U1764" i="19"/>
  <c r="V1763" i="19"/>
  <c r="W1763" i="19"/>
  <c r="V1764" i="19" l="1"/>
  <c r="W1764" i="19"/>
  <c r="U1765" i="19"/>
  <c r="Q1765" i="19"/>
  <c r="U1766" i="19" l="1"/>
  <c r="Q1766" i="19"/>
  <c r="V1765" i="19"/>
  <c r="W1765" i="19"/>
  <c r="Q1767" i="19" l="1"/>
  <c r="U1767" i="19"/>
  <c r="V1766" i="19"/>
  <c r="W1766" i="19"/>
  <c r="W1767" i="19" l="1"/>
  <c r="V1767" i="19"/>
  <c r="U1768" i="19"/>
  <c r="Q1768" i="19"/>
  <c r="U1769" i="19" l="1"/>
  <c r="Q1769" i="19"/>
  <c r="V1768" i="19"/>
  <c r="W1768" i="19"/>
  <c r="Q1770" i="19" l="1"/>
  <c r="U1770" i="19"/>
  <c r="V1769" i="19"/>
  <c r="W1769" i="19"/>
  <c r="V1770" i="19" l="1"/>
  <c r="W1770" i="19"/>
  <c r="U1771" i="19"/>
  <c r="Q1771" i="19"/>
  <c r="Q1772" i="19" l="1"/>
  <c r="U1772" i="19"/>
  <c r="V1771" i="19"/>
  <c r="W1771" i="19"/>
  <c r="V1772" i="19" l="1"/>
  <c r="W1772" i="19"/>
  <c r="U1773" i="19"/>
  <c r="Q1773" i="19"/>
  <c r="U1774" i="19" l="1"/>
  <c r="Q1774" i="19"/>
  <c r="V1773" i="19"/>
  <c r="W1773" i="19"/>
  <c r="Q1775" i="19" l="1"/>
  <c r="U1775" i="19"/>
  <c r="V1774" i="19"/>
  <c r="W1774" i="19"/>
  <c r="W1775" i="19" l="1"/>
  <c r="V1775" i="19"/>
  <c r="U1776" i="19"/>
  <c r="Q1776" i="19"/>
  <c r="U1777" i="19" l="1"/>
  <c r="Q1777" i="19"/>
  <c r="V1776" i="19"/>
  <c r="W1776" i="19"/>
  <c r="U1778" i="19" l="1"/>
  <c r="Q1778" i="19"/>
  <c r="V1777" i="19"/>
  <c r="W1777" i="19"/>
  <c r="U1779" i="19" l="1"/>
  <c r="Q1779" i="19"/>
  <c r="V1778" i="19"/>
  <c r="W1778" i="19"/>
  <c r="Q1780" i="19" l="1"/>
  <c r="U1780" i="19"/>
  <c r="V1779" i="19"/>
  <c r="W1779" i="19"/>
  <c r="V1780" i="19" l="1"/>
  <c r="W1780" i="19"/>
  <c r="U1781" i="19"/>
  <c r="Q1781" i="19"/>
  <c r="U1782" i="19" l="1"/>
  <c r="Q1782" i="19"/>
  <c r="V1781" i="19"/>
  <c r="W1781" i="19"/>
  <c r="Q1783" i="19" l="1"/>
  <c r="U1783" i="19"/>
  <c r="V1782" i="19"/>
  <c r="W1782" i="19"/>
  <c r="W1783" i="19" l="1"/>
  <c r="V1783" i="19"/>
  <c r="U1784" i="19"/>
  <c r="Q1784" i="19"/>
  <c r="U1785" i="19" l="1"/>
  <c r="Q1785" i="19"/>
  <c r="V1784" i="19"/>
  <c r="W1784" i="19"/>
  <c r="Q1786" i="19" l="1"/>
  <c r="U1786" i="19"/>
  <c r="V1785" i="19"/>
  <c r="W1785" i="19"/>
  <c r="V1786" i="19" l="1"/>
  <c r="W1786" i="19"/>
  <c r="U1787" i="19"/>
  <c r="Q1787" i="19"/>
  <c r="Q1788" i="19" l="1"/>
  <c r="U1788" i="19"/>
  <c r="V1787" i="19"/>
  <c r="W1787" i="19"/>
  <c r="V1788" i="19" l="1"/>
  <c r="W1788" i="19"/>
  <c r="U1789" i="19"/>
  <c r="Q1789" i="19"/>
  <c r="Q1790" i="19" l="1"/>
  <c r="U1790" i="19"/>
  <c r="V1789" i="19"/>
  <c r="W1789" i="19"/>
  <c r="V1790" i="19" l="1"/>
  <c r="W1790" i="19"/>
  <c r="Q1791" i="19"/>
  <c r="U1791" i="19"/>
  <c r="W1791" i="19" l="1"/>
  <c r="V1791" i="19"/>
  <c r="U1792" i="19"/>
  <c r="Q1792" i="19"/>
  <c r="U1793" i="19" l="1"/>
  <c r="Q1793" i="19"/>
  <c r="V1792" i="19"/>
  <c r="W1792" i="19"/>
  <c r="U1794" i="19" l="1"/>
  <c r="Q1794" i="19"/>
  <c r="V1793" i="19"/>
  <c r="W1793" i="19"/>
  <c r="Q1795" i="19" l="1"/>
  <c r="U1795" i="19"/>
  <c r="V1794" i="19"/>
  <c r="W1794" i="19"/>
  <c r="W1795" i="19" l="1"/>
  <c r="V1795" i="19"/>
  <c r="Q1796" i="19"/>
  <c r="U1796" i="19"/>
  <c r="V1796" i="19" l="1"/>
  <c r="W1796" i="19"/>
  <c r="U1797" i="19"/>
  <c r="Q1797" i="19"/>
  <c r="Q1798" i="19" l="1"/>
  <c r="U1798" i="19"/>
  <c r="V1797" i="19"/>
  <c r="W1797" i="19"/>
  <c r="V1798" i="19" l="1"/>
  <c r="W1798" i="19"/>
  <c r="U1799" i="19"/>
  <c r="Q1799" i="19"/>
  <c r="U1800" i="19" l="1"/>
  <c r="Q1800" i="19"/>
  <c r="W1799" i="19"/>
  <c r="V1799" i="19"/>
  <c r="U1801" i="19" l="1"/>
  <c r="Q1801" i="19"/>
  <c r="V1800" i="19"/>
  <c r="W1800" i="19"/>
  <c r="U1802" i="19" l="1"/>
  <c r="Q1802" i="19"/>
  <c r="V1801" i="19"/>
  <c r="W1801" i="19"/>
  <c r="Q1803" i="19" l="1"/>
  <c r="U1803" i="19"/>
  <c r="V1802" i="19"/>
  <c r="W1802" i="19"/>
  <c r="W1803" i="19" l="1"/>
  <c r="V1803" i="19"/>
  <c r="Q1804" i="19"/>
  <c r="U1804" i="19"/>
  <c r="V1804" i="19" l="1"/>
  <c r="W1804" i="19"/>
  <c r="U1805" i="19"/>
  <c r="Q1805" i="19"/>
  <c r="Q1806" i="19" l="1"/>
  <c r="U1806" i="19"/>
  <c r="V1805" i="19"/>
  <c r="W1805" i="19"/>
  <c r="V1806" i="19" l="1"/>
  <c r="W1806" i="19"/>
  <c r="Q1807" i="19"/>
  <c r="U1808" i="19" s="1"/>
  <c r="U1807" i="19"/>
  <c r="W1807" i="19" l="1"/>
  <c r="V1807" i="19"/>
  <c r="T1808" i="19"/>
  <c r="T1809" i="19" s="1"/>
  <c r="T1810" i="19" s="1"/>
  <c r="T1811" i="19" s="1"/>
  <c r="T1812" i="19" s="1"/>
  <c r="T1813" i="19" s="1"/>
  <c r="T1814" i="19" s="1"/>
  <c r="T1815" i="19" s="1"/>
  <c r="T1816" i="19" s="1"/>
  <c r="T1817" i="19" s="1"/>
  <c r="T1818" i="19" s="1"/>
  <c r="T1819" i="19" s="1"/>
  <c r="T1820" i="19" s="1"/>
  <c r="T1821" i="19" s="1"/>
  <c r="T1822" i="19" s="1"/>
  <c r="T1823" i="19" s="1"/>
  <c r="T1824" i="19" s="1"/>
  <c r="T1825" i="19" s="1"/>
  <c r="T1826" i="19" s="1"/>
  <c r="T1827" i="19" s="1"/>
  <c r="T1828" i="19" s="1"/>
  <c r="T1829" i="19" s="1"/>
  <c r="T1830" i="19" s="1"/>
  <c r="T1831" i="19" s="1"/>
  <c r="T1832" i="19" s="1"/>
  <c r="T1833" i="19" s="1"/>
  <c r="T1834" i="19" s="1"/>
  <c r="T1835" i="19" s="1"/>
  <c r="T1836" i="19" s="1"/>
  <c r="T1837" i="19" s="1"/>
  <c r="T1838" i="19" s="1"/>
  <c r="T1839" i="19" s="1"/>
  <c r="T1840" i="19" s="1"/>
  <c r="T1841" i="19" s="1"/>
  <c r="T1842" i="19" s="1"/>
  <c r="T1843" i="19" s="1"/>
  <c r="T1844" i="19" s="1"/>
  <c r="T1845" i="19" s="1"/>
  <c r="T1846" i="19" s="1"/>
  <c r="T1847" i="19" s="1"/>
  <c r="T1848" i="19" s="1"/>
  <c r="T1849" i="19" s="1"/>
  <c r="T1850" i="19" s="1"/>
  <c r="T1851" i="19" s="1"/>
  <c r="T1852" i="19" s="1"/>
  <c r="T1853" i="19" s="1"/>
  <c r="T1854" i="19" s="1"/>
  <c r="T1855" i="19" s="1"/>
  <c r="T1856" i="19" s="1"/>
  <c r="T1857" i="19" s="1"/>
  <c r="T1858" i="19" s="1"/>
  <c r="T1859" i="19" s="1"/>
  <c r="T1860" i="19" s="1"/>
  <c r="T1861" i="19" s="1"/>
  <c r="T1862" i="19" s="1"/>
  <c r="T1863" i="19" s="1"/>
  <c r="T1864" i="19" s="1"/>
  <c r="T1865" i="19" s="1"/>
  <c r="T1866" i="19" s="1"/>
  <c r="T1867" i="19" s="1"/>
  <c r="T1868" i="19" s="1"/>
  <c r="T1869" i="19" s="1"/>
  <c r="T1870" i="19" s="1"/>
  <c r="T1871" i="19" s="1"/>
  <c r="T1872" i="19" s="1"/>
  <c r="T1873" i="19" s="1"/>
  <c r="T1874" i="19" s="1"/>
  <c r="T1875" i="19" s="1"/>
  <c r="T1876" i="19" s="1"/>
  <c r="T1877" i="19" s="1"/>
  <c r="T1878" i="19" s="1"/>
  <c r="T1879" i="19" s="1"/>
  <c r="T1880" i="19" s="1"/>
  <c r="T1881" i="19" s="1"/>
  <c r="T1882" i="19" s="1"/>
  <c r="T1883" i="19" s="1"/>
  <c r="T1884" i="19" s="1"/>
  <c r="T1885" i="19" s="1"/>
  <c r="T1886" i="19" s="1"/>
  <c r="T1887" i="19" s="1"/>
  <c r="T1888" i="19" s="1"/>
  <c r="T1889" i="19" s="1"/>
  <c r="T1890" i="19" s="1"/>
  <c r="T1891" i="19" s="1"/>
  <c r="T1892" i="19" s="1"/>
  <c r="T1893" i="19" s="1"/>
  <c r="T1894" i="19" s="1"/>
  <c r="T1895" i="19" s="1"/>
  <c r="T1896" i="19" s="1"/>
  <c r="T1897" i="19" s="1"/>
  <c r="T1898" i="19" s="1"/>
  <c r="T1899" i="19" s="1"/>
  <c r="T1900" i="19" s="1"/>
  <c r="T1901" i="19" s="1"/>
  <c r="T1902" i="19" s="1"/>
  <c r="T1903" i="19" s="1"/>
  <c r="T1904" i="19" s="1"/>
  <c r="T1905" i="19" s="1"/>
  <c r="T1906" i="19" s="1"/>
  <c r="T1907" i="19" s="1"/>
  <c r="T1908" i="19" s="1"/>
  <c r="T1909" i="19" s="1"/>
  <c r="T1910" i="19" s="1"/>
  <c r="T1911" i="19" s="1"/>
  <c r="T1912" i="19" s="1"/>
  <c r="T1913" i="19" s="1"/>
  <c r="T1914" i="19" s="1"/>
  <c r="T1915" i="19" s="1"/>
  <c r="T1916" i="19" s="1"/>
  <c r="T1917" i="19" s="1"/>
  <c r="T1918" i="19" s="1"/>
  <c r="T1919" i="19" s="1"/>
  <c r="T1920" i="19" s="1"/>
  <c r="T1921" i="19" s="1"/>
  <c r="T1922" i="19" s="1"/>
  <c r="T1923" i="19" s="1"/>
  <c r="T1924" i="19" s="1"/>
  <c r="T1925" i="19" s="1"/>
  <c r="T1926" i="19" s="1"/>
  <c r="T1927" i="19" s="1"/>
  <c r="T1928" i="19" s="1"/>
  <c r="T1929" i="19" s="1"/>
  <c r="T1930" i="19" s="1"/>
  <c r="T1931" i="19" s="1"/>
  <c r="T1932" i="19" s="1"/>
  <c r="T1933" i="19" s="1"/>
  <c r="T1934" i="19" s="1"/>
  <c r="T1935" i="19" s="1"/>
  <c r="T1936" i="19" s="1"/>
  <c r="T1937" i="19" s="1"/>
  <c r="T1938" i="19" s="1"/>
  <c r="T1939" i="19" s="1"/>
  <c r="T1940" i="19" s="1"/>
  <c r="T1941" i="19" s="1"/>
  <c r="T1942" i="19" s="1"/>
  <c r="T1943" i="19" s="1"/>
  <c r="T1944" i="19" s="1"/>
  <c r="T1945" i="19" s="1"/>
  <c r="T1946" i="19" s="1"/>
  <c r="T1947" i="19" s="1"/>
  <c r="T1948" i="19" s="1"/>
  <c r="T1949" i="19" s="1"/>
  <c r="T1950" i="19" s="1"/>
  <c r="T1951" i="19" s="1"/>
  <c r="T1952" i="19" s="1"/>
  <c r="T1953" i="19" s="1"/>
  <c r="T1954" i="19" s="1"/>
  <c r="T1955" i="19" s="1"/>
  <c r="T1956" i="19" s="1"/>
  <c r="T1957" i="19" s="1"/>
  <c r="T1958" i="19" s="1"/>
  <c r="T1959" i="19" s="1"/>
  <c r="T1960" i="19" s="1"/>
  <c r="T1961" i="19" s="1"/>
  <c r="T1962" i="19" s="1"/>
  <c r="T1963" i="19" s="1"/>
  <c r="T1964" i="19" s="1"/>
  <c r="T1965" i="19" s="1"/>
  <c r="T1966" i="19" s="1"/>
  <c r="T1967" i="19" s="1"/>
  <c r="T1968" i="19" s="1"/>
  <c r="T1969" i="19" s="1"/>
  <c r="T1970" i="19" s="1"/>
  <c r="T1971" i="19" s="1"/>
  <c r="T1972" i="19" s="1"/>
  <c r="T1973" i="19" s="1"/>
  <c r="T1974" i="19" s="1"/>
  <c r="T1975" i="19" s="1"/>
  <c r="T1976" i="19" s="1"/>
  <c r="T1977" i="19" s="1"/>
  <c r="T1978" i="19" s="1"/>
  <c r="T1979" i="19" s="1"/>
  <c r="T1980" i="19" s="1"/>
  <c r="T1981" i="19" s="1"/>
  <c r="T1982" i="19" s="1"/>
  <c r="T1983" i="19" s="1"/>
  <c r="T1984" i="19" s="1"/>
  <c r="T1985" i="19" s="1"/>
  <c r="T1986" i="19" s="1"/>
  <c r="T1987" i="19" s="1"/>
  <c r="T1988" i="19" s="1"/>
  <c r="T1989" i="19" s="1"/>
  <c r="T1990" i="19" s="1"/>
  <c r="T1991" i="19" s="1"/>
  <c r="T1992" i="19" s="1"/>
  <c r="T1993" i="19" s="1"/>
  <c r="T1994" i="19" s="1"/>
  <c r="T1995" i="19" s="1"/>
  <c r="T1996" i="19" s="1"/>
  <c r="T1997" i="19" s="1"/>
  <c r="T1998" i="19" s="1"/>
  <c r="T1999" i="19" s="1"/>
  <c r="T2000" i="19" s="1"/>
  <c r="T2001" i="19" s="1"/>
  <c r="T2002" i="19" s="1"/>
  <c r="T2003" i="19" s="1"/>
  <c r="T2004" i="19" s="1"/>
  <c r="T2005" i="19" s="1"/>
  <c r="T2006" i="19" s="1"/>
  <c r="T2007" i="19" s="1"/>
  <c r="T2008" i="19" s="1"/>
  <c r="T2009" i="19" s="1"/>
  <c r="T2010" i="19" s="1"/>
  <c r="T2011" i="19" s="1"/>
  <c r="T2012" i="19" s="1"/>
  <c r="T2013" i="19" s="1"/>
  <c r="T2014" i="19" s="1"/>
  <c r="T2015" i="19" s="1"/>
  <c r="T2016" i="19" s="1"/>
  <c r="T2017" i="19" s="1"/>
  <c r="T2018" i="19" s="1"/>
  <c r="T2019" i="19" s="1"/>
  <c r="T2020" i="19" s="1"/>
  <c r="T2021" i="19" s="1"/>
  <c r="T2022" i="19" s="1"/>
  <c r="T2023" i="19" s="1"/>
  <c r="T2024" i="19" s="1"/>
  <c r="T2025" i="19" s="1"/>
  <c r="T2026" i="19" s="1"/>
  <c r="T2027" i="19" s="1"/>
  <c r="T2028" i="19" s="1"/>
  <c r="T2029" i="19" s="1"/>
  <c r="T2030" i="19" s="1"/>
  <c r="T2031" i="19" s="1"/>
  <c r="T2032" i="19" s="1"/>
  <c r="T2033" i="19" s="1"/>
  <c r="T2034" i="19" s="1"/>
  <c r="T2035" i="19" s="1"/>
  <c r="T2036" i="19" s="1"/>
  <c r="T2037" i="19" s="1"/>
  <c r="T2038" i="19" s="1"/>
  <c r="T2039" i="19" s="1"/>
  <c r="T2040" i="19" s="1"/>
  <c r="T2041" i="19" s="1"/>
  <c r="T2042" i="19" s="1"/>
  <c r="T2043" i="19" s="1"/>
  <c r="T2044" i="19" s="1"/>
  <c r="T2045" i="19" s="1"/>
  <c r="T2046" i="19" s="1"/>
  <c r="T2047" i="19" s="1"/>
  <c r="T2048" i="19" s="1"/>
  <c r="T2049" i="19" s="1"/>
  <c r="T2050" i="19" s="1"/>
  <c r="T2051" i="19" s="1"/>
  <c r="T2052" i="19" s="1"/>
  <c r="T2053" i="19" s="1"/>
  <c r="T2054" i="19" s="1"/>
  <c r="T2055" i="19" s="1"/>
  <c r="T2056" i="19" s="1"/>
  <c r="T2057" i="19" s="1"/>
  <c r="T2058" i="19" s="1"/>
  <c r="T2059" i="19" s="1"/>
  <c r="T2060" i="19" s="1"/>
  <c r="T2061" i="19" s="1"/>
  <c r="T2062" i="19" s="1"/>
  <c r="T2063" i="19" s="1"/>
  <c r="T2064" i="19" s="1"/>
  <c r="T2065" i="19" s="1"/>
  <c r="T2066" i="19" s="1"/>
  <c r="Q1808" i="19"/>
  <c r="R1808" i="19"/>
  <c r="R1809" i="19" s="1"/>
  <c r="R1810" i="19" s="1"/>
  <c r="R1811" i="19" s="1"/>
  <c r="R1812" i="19" s="1"/>
  <c r="R1813" i="19" s="1"/>
  <c r="R1814" i="19" s="1"/>
  <c r="R1815" i="19" s="1"/>
  <c r="R1816" i="19" s="1"/>
  <c r="R1817" i="19" s="1"/>
  <c r="R1818" i="19" s="1"/>
  <c r="R1819" i="19" s="1"/>
  <c r="R1820" i="19" s="1"/>
  <c r="R1821" i="19" s="1"/>
  <c r="R1822" i="19" s="1"/>
  <c r="R1823" i="19" s="1"/>
  <c r="R1824" i="19" s="1"/>
  <c r="R1825" i="19" s="1"/>
  <c r="R1826" i="19" s="1"/>
  <c r="R1827" i="19" s="1"/>
  <c r="R1828" i="19" s="1"/>
  <c r="R1829" i="19" s="1"/>
  <c r="R1830" i="19" s="1"/>
  <c r="R1831" i="19" s="1"/>
  <c r="R1832" i="19" s="1"/>
  <c r="R1833" i="19" s="1"/>
  <c r="R1834" i="19" s="1"/>
  <c r="R1835" i="19" s="1"/>
  <c r="R1836" i="19" s="1"/>
  <c r="R1837" i="19" s="1"/>
  <c r="R1838" i="19" s="1"/>
  <c r="R1839" i="19" s="1"/>
  <c r="R1840" i="19" s="1"/>
  <c r="R1841" i="19" s="1"/>
  <c r="R1842" i="19" s="1"/>
  <c r="R1843" i="19" s="1"/>
  <c r="R1844" i="19" s="1"/>
  <c r="R1845" i="19" s="1"/>
  <c r="R1846" i="19" s="1"/>
  <c r="R1847" i="19" s="1"/>
  <c r="R1848" i="19" s="1"/>
  <c r="R1849" i="19" s="1"/>
  <c r="R1850" i="19" s="1"/>
  <c r="R1851" i="19" s="1"/>
  <c r="R1852" i="19" s="1"/>
  <c r="R1853" i="19" s="1"/>
  <c r="R1854" i="19" s="1"/>
  <c r="R1855" i="19" s="1"/>
  <c r="R1856" i="19" s="1"/>
  <c r="R1857" i="19" s="1"/>
  <c r="R1858" i="19" s="1"/>
  <c r="R1859" i="19" s="1"/>
  <c r="R1860" i="19" s="1"/>
  <c r="R1861" i="19" s="1"/>
  <c r="R1862" i="19" s="1"/>
  <c r="R1863" i="19" s="1"/>
  <c r="R1864" i="19" s="1"/>
  <c r="R1865" i="19" s="1"/>
  <c r="R1866" i="19" s="1"/>
  <c r="R1867" i="19" s="1"/>
  <c r="R1868" i="19" s="1"/>
  <c r="R1869" i="19" s="1"/>
  <c r="R1870" i="19" s="1"/>
  <c r="R1871" i="19" s="1"/>
  <c r="R1872" i="19" s="1"/>
  <c r="R1873" i="19" s="1"/>
  <c r="R1874" i="19" s="1"/>
  <c r="R1875" i="19" s="1"/>
  <c r="R1876" i="19" s="1"/>
  <c r="R1877" i="19" s="1"/>
  <c r="R1878" i="19" s="1"/>
  <c r="R1879" i="19" s="1"/>
  <c r="R1880" i="19" s="1"/>
  <c r="R1881" i="19" s="1"/>
  <c r="R1882" i="19" s="1"/>
  <c r="R1883" i="19" s="1"/>
  <c r="R1884" i="19" s="1"/>
  <c r="R1885" i="19" s="1"/>
  <c r="R1886" i="19" s="1"/>
  <c r="R1887" i="19" s="1"/>
  <c r="R1888" i="19" s="1"/>
  <c r="R1889" i="19" s="1"/>
  <c r="R1890" i="19" s="1"/>
  <c r="R1891" i="19" s="1"/>
  <c r="R1892" i="19" s="1"/>
  <c r="R1893" i="19" s="1"/>
  <c r="R1894" i="19" s="1"/>
  <c r="R1895" i="19" s="1"/>
  <c r="R1896" i="19" s="1"/>
  <c r="R1897" i="19" s="1"/>
  <c r="R1898" i="19" s="1"/>
  <c r="R1899" i="19" s="1"/>
  <c r="R1900" i="19" s="1"/>
  <c r="R1901" i="19" s="1"/>
  <c r="R1902" i="19" s="1"/>
  <c r="R1903" i="19" s="1"/>
  <c r="R1904" i="19" s="1"/>
  <c r="R1905" i="19" s="1"/>
  <c r="R1906" i="19" s="1"/>
  <c r="R1907" i="19" s="1"/>
  <c r="R1908" i="19" s="1"/>
  <c r="R1909" i="19" s="1"/>
  <c r="R1910" i="19" s="1"/>
  <c r="R1911" i="19" s="1"/>
  <c r="R1912" i="19" s="1"/>
  <c r="R1913" i="19" s="1"/>
  <c r="R1914" i="19" s="1"/>
  <c r="R1915" i="19" s="1"/>
  <c r="R1916" i="19" s="1"/>
  <c r="R1917" i="19" s="1"/>
  <c r="R1918" i="19" s="1"/>
  <c r="R1919" i="19" s="1"/>
  <c r="R1920" i="19" s="1"/>
  <c r="R1921" i="19" s="1"/>
  <c r="R1922" i="19" s="1"/>
  <c r="R1923" i="19" s="1"/>
  <c r="R1924" i="19" s="1"/>
  <c r="R1925" i="19" s="1"/>
  <c r="R1926" i="19" s="1"/>
  <c r="R1927" i="19" s="1"/>
  <c r="R1928" i="19" s="1"/>
  <c r="R1929" i="19" s="1"/>
  <c r="R1930" i="19" s="1"/>
  <c r="R1931" i="19" s="1"/>
  <c r="R1932" i="19" s="1"/>
  <c r="R1933" i="19" s="1"/>
  <c r="R1934" i="19" s="1"/>
  <c r="R1935" i="19" s="1"/>
  <c r="R1936" i="19" s="1"/>
  <c r="R1937" i="19" s="1"/>
  <c r="R1938" i="19" s="1"/>
  <c r="R1939" i="19" s="1"/>
  <c r="R1940" i="19" s="1"/>
  <c r="R1941" i="19" s="1"/>
  <c r="R1942" i="19" s="1"/>
  <c r="R1943" i="19" s="1"/>
  <c r="R1944" i="19" s="1"/>
  <c r="R1945" i="19" s="1"/>
  <c r="R1946" i="19" s="1"/>
  <c r="R1947" i="19" s="1"/>
  <c r="R1948" i="19" s="1"/>
  <c r="R1949" i="19" s="1"/>
  <c r="R1950" i="19" s="1"/>
  <c r="R1951" i="19" s="1"/>
  <c r="R1952" i="19" s="1"/>
  <c r="R1953" i="19" s="1"/>
  <c r="R1954" i="19" s="1"/>
  <c r="R1955" i="19" s="1"/>
  <c r="R1956" i="19" s="1"/>
  <c r="R1957" i="19" s="1"/>
  <c r="R1958" i="19" s="1"/>
  <c r="R1959" i="19" s="1"/>
  <c r="R1960" i="19" s="1"/>
  <c r="R1961" i="19" s="1"/>
  <c r="R1962" i="19" s="1"/>
  <c r="R1963" i="19" s="1"/>
  <c r="R1964" i="19" s="1"/>
  <c r="R1965" i="19" s="1"/>
  <c r="R1966" i="19" s="1"/>
  <c r="R1967" i="19" s="1"/>
  <c r="R1968" i="19" s="1"/>
  <c r="R1969" i="19" s="1"/>
  <c r="R1970" i="19" s="1"/>
  <c r="R1971" i="19" s="1"/>
  <c r="R1972" i="19" s="1"/>
  <c r="R1973" i="19" s="1"/>
  <c r="R1974" i="19" s="1"/>
  <c r="R1975" i="19" s="1"/>
  <c r="R1976" i="19" s="1"/>
  <c r="R1977" i="19" s="1"/>
  <c r="R1978" i="19" s="1"/>
  <c r="R1979" i="19" s="1"/>
  <c r="R1980" i="19" s="1"/>
  <c r="R1981" i="19" s="1"/>
  <c r="R1982" i="19" s="1"/>
  <c r="R1983" i="19" s="1"/>
  <c r="R1984" i="19" s="1"/>
  <c r="R1985" i="19" s="1"/>
  <c r="R1986" i="19" s="1"/>
  <c r="R1987" i="19" s="1"/>
  <c r="R1988" i="19" s="1"/>
  <c r="R1989" i="19" s="1"/>
  <c r="R1990" i="19" s="1"/>
  <c r="R1991" i="19" s="1"/>
  <c r="R1992" i="19" s="1"/>
  <c r="R1993" i="19" s="1"/>
  <c r="R1994" i="19" s="1"/>
  <c r="R1995" i="19" s="1"/>
  <c r="R1996" i="19" s="1"/>
  <c r="R1997" i="19" s="1"/>
  <c r="R1998" i="19" s="1"/>
  <c r="R1999" i="19" s="1"/>
  <c r="R2000" i="19" s="1"/>
  <c r="R2001" i="19" s="1"/>
  <c r="R2002" i="19" s="1"/>
  <c r="R2003" i="19" s="1"/>
  <c r="R2004" i="19" s="1"/>
  <c r="R2005" i="19" s="1"/>
  <c r="R2006" i="19" s="1"/>
  <c r="R2007" i="19" s="1"/>
  <c r="R2008" i="19" s="1"/>
  <c r="R2009" i="19" s="1"/>
  <c r="R2010" i="19" s="1"/>
  <c r="R2011" i="19" s="1"/>
  <c r="R2012" i="19" s="1"/>
  <c r="R2013" i="19" s="1"/>
  <c r="R2014" i="19" s="1"/>
  <c r="R2015" i="19" s="1"/>
  <c r="R2016" i="19" s="1"/>
  <c r="R2017" i="19" s="1"/>
  <c r="R2018" i="19" s="1"/>
  <c r="R2019" i="19" s="1"/>
  <c r="R2020" i="19" s="1"/>
  <c r="R2021" i="19" s="1"/>
  <c r="R2022" i="19" s="1"/>
  <c r="R2023" i="19" s="1"/>
  <c r="R2024" i="19" s="1"/>
  <c r="R2025" i="19" s="1"/>
  <c r="R2026" i="19" s="1"/>
  <c r="R2027" i="19" s="1"/>
  <c r="R2028" i="19" s="1"/>
  <c r="R2029" i="19" s="1"/>
  <c r="R2030" i="19" s="1"/>
  <c r="R2031" i="19" s="1"/>
  <c r="R2032" i="19" s="1"/>
  <c r="R2033" i="19" s="1"/>
  <c r="R2034" i="19" s="1"/>
  <c r="R2035" i="19" s="1"/>
  <c r="R2036" i="19" s="1"/>
  <c r="R2037" i="19" s="1"/>
  <c r="R2038" i="19" s="1"/>
  <c r="R2039" i="19" s="1"/>
  <c r="R2040" i="19" s="1"/>
  <c r="R2041" i="19" s="1"/>
  <c r="R2042" i="19" s="1"/>
  <c r="R2043" i="19" s="1"/>
  <c r="R2044" i="19" s="1"/>
  <c r="R2045" i="19" s="1"/>
  <c r="R2046" i="19" s="1"/>
  <c r="R2047" i="19" s="1"/>
  <c r="R2048" i="19" s="1"/>
  <c r="R2049" i="19" s="1"/>
  <c r="R2050" i="19" s="1"/>
  <c r="R2051" i="19" s="1"/>
  <c r="R2052" i="19" s="1"/>
  <c r="R2053" i="19" s="1"/>
  <c r="R2054" i="19" s="1"/>
  <c r="R2055" i="19" s="1"/>
  <c r="R2056" i="19" s="1"/>
  <c r="R2057" i="19" s="1"/>
  <c r="R2058" i="19" s="1"/>
  <c r="R2059" i="19" s="1"/>
  <c r="R2060" i="19" s="1"/>
  <c r="R2061" i="19" s="1"/>
  <c r="R2062" i="19" s="1"/>
  <c r="R2063" i="19" s="1"/>
  <c r="R2064" i="19" s="1"/>
  <c r="R2065" i="19" s="1"/>
  <c r="R2066" i="19" s="1"/>
  <c r="S1808" i="19"/>
  <c r="S1809" i="19" s="1"/>
  <c r="S1810" i="19" s="1"/>
  <c r="S1811" i="19" s="1"/>
  <c r="S1812" i="19" s="1"/>
  <c r="S1813" i="19" s="1"/>
  <c r="S1814" i="19" s="1"/>
  <c r="S1815" i="19" s="1"/>
  <c r="S1816" i="19" s="1"/>
  <c r="S1817" i="19" s="1"/>
  <c r="S1818" i="19" s="1"/>
  <c r="S1819" i="19" s="1"/>
  <c r="S1820" i="19" s="1"/>
  <c r="S1821" i="19" s="1"/>
  <c r="S1822" i="19" s="1"/>
  <c r="S1823" i="19" s="1"/>
  <c r="S1824" i="19" s="1"/>
  <c r="S1825" i="19" s="1"/>
  <c r="S1826" i="19" s="1"/>
  <c r="S1827" i="19" s="1"/>
  <c r="S1828" i="19" s="1"/>
  <c r="S1829" i="19" s="1"/>
  <c r="S1830" i="19" s="1"/>
  <c r="S1831" i="19" s="1"/>
  <c r="S1832" i="19" s="1"/>
  <c r="S1833" i="19" s="1"/>
  <c r="S1834" i="19" s="1"/>
  <c r="S1835" i="19" s="1"/>
  <c r="S1836" i="19" s="1"/>
  <c r="S1837" i="19" s="1"/>
  <c r="S1838" i="19" s="1"/>
  <c r="S1839" i="19" s="1"/>
  <c r="S1840" i="19" s="1"/>
  <c r="S1841" i="19" s="1"/>
  <c r="S1842" i="19" s="1"/>
  <c r="S1843" i="19" s="1"/>
  <c r="S1844" i="19" s="1"/>
  <c r="S1845" i="19" s="1"/>
  <c r="S1846" i="19" s="1"/>
  <c r="S1847" i="19" s="1"/>
  <c r="S1848" i="19" s="1"/>
  <c r="S1849" i="19" s="1"/>
  <c r="S1850" i="19" s="1"/>
  <c r="S1851" i="19" s="1"/>
  <c r="S1852" i="19" s="1"/>
  <c r="S1853" i="19" s="1"/>
  <c r="S1854" i="19" s="1"/>
  <c r="S1855" i="19" s="1"/>
  <c r="S1856" i="19" s="1"/>
  <c r="S1857" i="19" s="1"/>
  <c r="S1858" i="19" s="1"/>
  <c r="S1859" i="19" s="1"/>
  <c r="S1860" i="19" s="1"/>
  <c r="S1861" i="19" s="1"/>
  <c r="S1862" i="19" s="1"/>
  <c r="S1863" i="19" s="1"/>
  <c r="S1864" i="19" s="1"/>
  <c r="S1865" i="19" s="1"/>
  <c r="S1866" i="19" s="1"/>
  <c r="S1867" i="19" s="1"/>
  <c r="S1868" i="19" s="1"/>
  <c r="S1869" i="19" s="1"/>
  <c r="S1870" i="19" s="1"/>
  <c r="S1871" i="19" s="1"/>
  <c r="S1872" i="19" s="1"/>
  <c r="S1873" i="19" s="1"/>
  <c r="S1874" i="19" s="1"/>
  <c r="S1875" i="19" s="1"/>
  <c r="S1876" i="19" s="1"/>
  <c r="S1877" i="19" s="1"/>
  <c r="S1878" i="19" s="1"/>
  <c r="S1879" i="19" s="1"/>
  <c r="S1880" i="19" s="1"/>
  <c r="S1881" i="19" s="1"/>
  <c r="S1882" i="19" s="1"/>
  <c r="S1883" i="19" s="1"/>
  <c r="S1884" i="19" s="1"/>
  <c r="S1885" i="19" s="1"/>
  <c r="S1886" i="19" s="1"/>
  <c r="S1887" i="19" s="1"/>
  <c r="S1888" i="19" s="1"/>
  <c r="S1889" i="19" s="1"/>
  <c r="S1890" i="19" s="1"/>
  <c r="S1891" i="19" s="1"/>
  <c r="S1892" i="19" s="1"/>
  <c r="S1893" i="19" s="1"/>
  <c r="S1894" i="19" s="1"/>
  <c r="S1895" i="19" s="1"/>
  <c r="S1896" i="19" s="1"/>
  <c r="S1897" i="19" s="1"/>
  <c r="S1898" i="19" s="1"/>
  <c r="S1899" i="19" s="1"/>
  <c r="S1900" i="19" s="1"/>
  <c r="S1901" i="19" s="1"/>
  <c r="S1902" i="19" s="1"/>
  <c r="S1903" i="19" s="1"/>
  <c r="S1904" i="19" s="1"/>
  <c r="S1905" i="19" s="1"/>
  <c r="S1906" i="19" s="1"/>
  <c r="S1907" i="19" s="1"/>
  <c r="S1908" i="19" s="1"/>
  <c r="S1909" i="19" s="1"/>
  <c r="S1910" i="19" s="1"/>
  <c r="S1911" i="19" s="1"/>
  <c r="S1912" i="19" s="1"/>
  <c r="S1913" i="19" s="1"/>
  <c r="S1914" i="19" s="1"/>
  <c r="S1915" i="19" s="1"/>
  <c r="S1916" i="19" s="1"/>
  <c r="S1917" i="19" s="1"/>
  <c r="S1918" i="19" s="1"/>
  <c r="S1919" i="19" s="1"/>
  <c r="S1920" i="19" s="1"/>
  <c r="S1921" i="19" s="1"/>
  <c r="S1922" i="19" s="1"/>
  <c r="S1923" i="19" s="1"/>
  <c r="S1924" i="19" s="1"/>
  <c r="S1925" i="19" s="1"/>
  <c r="S1926" i="19" s="1"/>
  <c r="S1927" i="19" s="1"/>
  <c r="S1928" i="19" s="1"/>
  <c r="S1929" i="19" s="1"/>
  <c r="S1930" i="19" s="1"/>
  <c r="S1931" i="19" s="1"/>
  <c r="S1932" i="19" s="1"/>
  <c r="S1933" i="19" s="1"/>
  <c r="S1934" i="19" s="1"/>
  <c r="S1935" i="19" s="1"/>
  <c r="S1936" i="19" s="1"/>
  <c r="S1937" i="19" s="1"/>
  <c r="S1938" i="19" s="1"/>
  <c r="S1939" i="19" s="1"/>
  <c r="S1940" i="19" s="1"/>
  <c r="S1941" i="19" s="1"/>
  <c r="S1942" i="19" s="1"/>
  <c r="S1943" i="19" s="1"/>
  <c r="S1944" i="19" s="1"/>
  <c r="S1945" i="19" s="1"/>
  <c r="S1946" i="19" s="1"/>
  <c r="S1947" i="19" s="1"/>
  <c r="S1948" i="19" s="1"/>
  <c r="S1949" i="19" s="1"/>
  <c r="S1950" i="19" s="1"/>
  <c r="S1951" i="19" s="1"/>
  <c r="S1952" i="19" s="1"/>
  <c r="S1953" i="19" s="1"/>
  <c r="S1954" i="19" s="1"/>
  <c r="S1955" i="19" s="1"/>
  <c r="S1956" i="19" s="1"/>
  <c r="S1957" i="19" s="1"/>
  <c r="S1958" i="19" s="1"/>
  <c r="S1959" i="19" s="1"/>
  <c r="S1960" i="19" s="1"/>
  <c r="S1961" i="19" s="1"/>
  <c r="S1962" i="19" s="1"/>
  <c r="S1963" i="19" s="1"/>
  <c r="S1964" i="19" s="1"/>
  <c r="S1965" i="19" s="1"/>
  <c r="S1966" i="19" s="1"/>
  <c r="S1967" i="19" s="1"/>
  <c r="S1968" i="19" s="1"/>
  <c r="S1969" i="19" s="1"/>
  <c r="S1970" i="19" s="1"/>
  <c r="S1971" i="19" s="1"/>
  <c r="S1972" i="19" s="1"/>
  <c r="S1973" i="19" s="1"/>
  <c r="S1974" i="19" s="1"/>
  <c r="S1975" i="19" s="1"/>
  <c r="S1976" i="19" s="1"/>
  <c r="S1977" i="19" s="1"/>
  <c r="S1978" i="19" s="1"/>
  <c r="S1979" i="19" s="1"/>
  <c r="S1980" i="19" s="1"/>
  <c r="S1981" i="19" s="1"/>
  <c r="S1982" i="19" s="1"/>
  <c r="S1983" i="19" s="1"/>
  <c r="S1984" i="19" s="1"/>
  <c r="S1985" i="19" s="1"/>
  <c r="S1986" i="19" s="1"/>
  <c r="S1987" i="19" s="1"/>
  <c r="S1988" i="19" s="1"/>
  <c r="S1989" i="19" s="1"/>
  <c r="S1990" i="19" s="1"/>
  <c r="S1991" i="19" s="1"/>
  <c r="S1992" i="19" s="1"/>
  <c r="S1993" i="19" s="1"/>
  <c r="S1994" i="19" s="1"/>
  <c r="S1995" i="19" s="1"/>
  <c r="S1996" i="19" s="1"/>
  <c r="S1997" i="19" s="1"/>
  <c r="S1998" i="19" s="1"/>
  <c r="S1999" i="19" s="1"/>
  <c r="S2000" i="19" s="1"/>
  <c r="S2001" i="19" s="1"/>
  <c r="S2002" i="19" s="1"/>
  <c r="S2003" i="19" s="1"/>
  <c r="S2004" i="19" s="1"/>
  <c r="S2005" i="19" s="1"/>
  <c r="S2006" i="19" s="1"/>
  <c r="S2007" i="19" s="1"/>
  <c r="S2008" i="19" s="1"/>
  <c r="S2009" i="19" s="1"/>
  <c r="S2010" i="19" s="1"/>
  <c r="S2011" i="19" s="1"/>
  <c r="S2012" i="19" s="1"/>
  <c r="S2013" i="19" s="1"/>
  <c r="S2014" i="19" s="1"/>
  <c r="S2015" i="19" s="1"/>
  <c r="S2016" i="19" s="1"/>
  <c r="S2017" i="19" s="1"/>
  <c r="S2018" i="19" s="1"/>
  <c r="S2019" i="19" s="1"/>
  <c r="S2020" i="19" s="1"/>
  <c r="S2021" i="19" s="1"/>
  <c r="S2022" i="19" s="1"/>
  <c r="S2023" i="19" s="1"/>
  <c r="S2024" i="19" s="1"/>
  <c r="S2025" i="19" s="1"/>
  <c r="S2026" i="19" s="1"/>
  <c r="S2027" i="19" s="1"/>
  <c r="S2028" i="19" s="1"/>
  <c r="S2029" i="19" s="1"/>
  <c r="S2030" i="19" s="1"/>
  <c r="S2031" i="19" s="1"/>
  <c r="S2032" i="19" s="1"/>
  <c r="S2033" i="19" s="1"/>
  <c r="S2034" i="19" s="1"/>
  <c r="S2035" i="19" s="1"/>
  <c r="S2036" i="19" s="1"/>
  <c r="S2037" i="19" s="1"/>
  <c r="S2038" i="19" s="1"/>
  <c r="S2039" i="19" s="1"/>
  <c r="S2040" i="19" s="1"/>
  <c r="S2041" i="19" s="1"/>
  <c r="S2042" i="19" s="1"/>
  <c r="S2043" i="19" s="1"/>
  <c r="S2044" i="19" s="1"/>
  <c r="S2045" i="19" s="1"/>
  <c r="S2046" i="19" s="1"/>
  <c r="S2047" i="19" s="1"/>
  <c r="S2048" i="19" s="1"/>
  <c r="S2049" i="19" s="1"/>
  <c r="S2050" i="19" s="1"/>
  <c r="S2051" i="19" s="1"/>
  <c r="S2052" i="19" s="1"/>
  <c r="S2053" i="19" s="1"/>
  <c r="S2054" i="19" s="1"/>
  <c r="S2055" i="19" s="1"/>
  <c r="S2056" i="19" s="1"/>
  <c r="S2057" i="19" s="1"/>
  <c r="S2058" i="19" s="1"/>
  <c r="S2059" i="19" s="1"/>
  <c r="S2060" i="19" s="1"/>
  <c r="S2061" i="19" s="1"/>
  <c r="S2062" i="19" s="1"/>
  <c r="S2063" i="19" s="1"/>
  <c r="S2064" i="19" s="1"/>
  <c r="S2065" i="19" s="1"/>
  <c r="S2066" i="19" s="1"/>
  <c r="V1808" i="19"/>
  <c r="W1808" i="19"/>
  <c r="U1809" i="19" l="1"/>
  <c r="Q1809" i="19"/>
  <c r="U1810" i="19" l="1"/>
  <c r="Q1810" i="19"/>
  <c r="V1809" i="19"/>
  <c r="W1809" i="19"/>
  <c r="Q1811" i="19" l="1"/>
  <c r="U1811" i="19"/>
  <c r="V1810" i="19"/>
  <c r="W1810" i="19"/>
  <c r="W1811" i="19" l="1"/>
  <c r="V1811" i="19"/>
  <c r="Q1812" i="19"/>
  <c r="U1812" i="19"/>
  <c r="V1812" i="19" l="1"/>
  <c r="W1812" i="19"/>
  <c r="U1813" i="19"/>
  <c r="Q1813" i="19"/>
  <c r="U1814" i="19" l="1"/>
  <c r="Q1814" i="19"/>
  <c r="V1813" i="19"/>
  <c r="W1813" i="19"/>
  <c r="Q1815" i="19" l="1"/>
  <c r="U1815" i="19"/>
  <c r="V1814" i="19"/>
  <c r="W1814" i="19"/>
  <c r="W1815" i="19" l="1"/>
  <c r="V1815" i="19"/>
  <c r="U1816" i="19"/>
  <c r="Q1816" i="19"/>
  <c r="U1817" i="19" l="1"/>
  <c r="Q1817" i="19"/>
  <c r="V1816" i="19"/>
  <c r="W1816" i="19"/>
  <c r="U1818" i="19" l="1"/>
  <c r="Q1818" i="19"/>
  <c r="V1817" i="19"/>
  <c r="W1817" i="19"/>
  <c r="U1819" i="19" l="1"/>
  <c r="Q1819" i="19"/>
  <c r="V1818" i="19"/>
  <c r="W1818" i="19"/>
  <c r="Q1820" i="19" l="1"/>
  <c r="U1820" i="19"/>
  <c r="W1819" i="19"/>
  <c r="V1819" i="19"/>
  <c r="W1820" i="19" l="1"/>
  <c r="V1820" i="19"/>
  <c r="U1821" i="19"/>
  <c r="Q1821" i="19"/>
  <c r="Q1822" i="19" l="1"/>
  <c r="U1822" i="19"/>
  <c r="V1821" i="19"/>
  <c r="W1821" i="19"/>
  <c r="V1822" i="19" l="1"/>
  <c r="W1822" i="19"/>
  <c r="Q1823" i="19"/>
  <c r="U1823" i="19"/>
  <c r="W1823" i="19" l="1"/>
  <c r="V1823" i="19"/>
  <c r="U1824" i="19"/>
  <c r="Q1824" i="19"/>
  <c r="U1825" i="19" l="1"/>
  <c r="Q1825" i="19"/>
  <c r="V1824" i="19"/>
  <c r="W1824" i="19"/>
  <c r="U1826" i="19" l="1"/>
  <c r="Q1826" i="19"/>
  <c r="V1825" i="19"/>
  <c r="W1825" i="19"/>
  <c r="Q1827" i="19" l="1"/>
  <c r="U1827" i="19"/>
  <c r="V1826" i="19"/>
  <c r="W1826" i="19"/>
  <c r="W1827" i="19" l="1"/>
  <c r="V1827" i="19"/>
  <c r="Q1828" i="19"/>
  <c r="U1828" i="19"/>
  <c r="V1828" i="19" l="1"/>
  <c r="W1828" i="19"/>
  <c r="U1829" i="19"/>
  <c r="Q1829" i="19"/>
  <c r="Q1830" i="19" l="1"/>
  <c r="U1830" i="19"/>
  <c r="V1829" i="19"/>
  <c r="W1829" i="19"/>
  <c r="V1830" i="19" l="1"/>
  <c r="W1830" i="19"/>
  <c r="U1831" i="19"/>
  <c r="Q1831" i="19"/>
  <c r="U1832" i="19" l="1"/>
  <c r="Q1832" i="19"/>
  <c r="W1831" i="19"/>
  <c r="V1831" i="19"/>
  <c r="U1833" i="19" l="1"/>
  <c r="Q1833" i="19"/>
  <c r="V1832" i="19"/>
  <c r="W1832" i="19"/>
  <c r="U1834" i="19" l="1"/>
  <c r="Q1834" i="19"/>
  <c r="V1833" i="19"/>
  <c r="W1833" i="19"/>
  <c r="Q1835" i="19" l="1"/>
  <c r="U1835" i="19"/>
  <c r="V1834" i="19"/>
  <c r="W1834" i="19"/>
  <c r="W1835" i="19" l="1"/>
  <c r="V1835" i="19"/>
  <c r="Q1836" i="19"/>
  <c r="U1836" i="19"/>
  <c r="V1836" i="19" l="1"/>
  <c r="W1836" i="19"/>
  <c r="U1837" i="19"/>
  <c r="Q1837" i="19"/>
  <c r="Q1838" i="19" l="1"/>
  <c r="U1838" i="19"/>
  <c r="V1837" i="19"/>
  <c r="W1837" i="19"/>
  <c r="V1838" i="19" l="1"/>
  <c r="W1838" i="19"/>
  <c r="Q1839" i="19"/>
  <c r="U1839" i="19"/>
  <c r="W1839" i="19" l="1"/>
  <c r="V1839" i="19"/>
  <c r="U1840" i="19"/>
  <c r="Q1840" i="19"/>
  <c r="U1841" i="19" l="1"/>
  <c r="Q1841" i="19"/>
  <c r="V1840" i="19"/>
  <c r="W1840" i="19"/>
  <c r="U1842" i="19" l="1"/>
  <c r="Q1842" i="19"/>
  <c r="V1841" i="19"/>
  <c r="W1841" i="19"/>
  <c r="Q1843" i="19" l="1"/>
  <c r="U1843" i="19"/>
  <c r="V1842" i="19"/>
  <c r="W1842" i="19"/>
  <c r="W1843" i="19" l="1"/>
  <c r="V1843" i="19"/>
  <c r="Q1844" i="19"/>
  <c r="U1844" i="19"/>
  <c r="V1844" i="19" l="1"/>
  <c r="W1844" i="19"/>
  <c r="U1845" i="19"/>
  <c r="Q1845" i="19"/>
  <c r="U1846" i="19" l="1"/>
  <c r="Q1846" i="19"/>
  <c r="V1845" i="19"/>
  <c r="W1845" i="19"/>
  <c r="Q1847" i="19" l="1"/>
  <c r="U1847" i="19"/>
  <c r="V1846" i="19"/>
  <c r="W1846" i="19"/>
  <c r="W1847" i="19" l="1"/>
  <c r="V1847" i="19"/>
  <c r="U1848" i="19"/>
  <c r="Q1848" i="19"/>
  <c r="U1849" i="19" l="1"/>
  <c r="Q1849" i="19"/>
  <c r="V1848" i="19"/>
  <c r="W1848" i="19"/>
  <c r="Q1850" i="19" l="1"/>
  <c r="U1850" i="19"/>
  <c r="V1849" i="19"/>
  <c r="W1849" i="19"/>
  <c r="V1850" i="19" l="1"/>
  <c r="W1850" i="19"/>
  <c r="U1851" i="19"/>
  <c r="Q1851" i="19"/>
  <c r="Q1852" i="19" l="1"/>
  <c r="U1852" i="19"/>
  <c r="W1851" i="19"/>
  <c r="V1851" i="19"/>
  <c r="V1852" i="19" l="1"/>
  <c r="W1852" i="19"/>
  <c r="U1853" i="19"/>
  <c r="Q1853" i="19"/>
  <c r="U1854" i="19" l="1"/>
  <c r="Q1854" i="19"/>
  <c r="V1853" i="19"/>
  <c r="W1853" i="19"/>
  <c r="U1855" i="19" l="1"/>
  <c r="Q1855" i="19"/>
  <c r="V1854" i="19"/>
  <c r="W1854" i="19"/>
  <c r="U1856" i="19" l="1"/>
  <c r="Q1856" i="19"/>
  <c r="W1855" i="19"/>
  <c r="V1855" i="19"/>
  <c r="U1857" i="19" l="1"/>
  <c r="Q1857" i="19"/>
  <c r="V1856" i="19"/>
  <c r="W1856" i="19"/>
  <c r="Q1858" i="19" l="1"/>
  <c r="U1858" i="19"/>
  <c r="V1857" i="19"/>
  <c r="W1857" i="19"/>
  <c r="V1858" i="19" l="1"/>
  <c r="W1858" i="19"/>
  <c r="U1859" i="19"/>
  <c r="Q1859" i="19"/>
  <c r="Q1860" i="19" l="1"/>
  <c r="U1860" i="19"/>
  <c r="W1859" i="19"/>
  <c r="V1859" i="19"/>
  <c r="V1860" i="19" l="1"/>
  <c r="W1860" i="19"/>
  <c r="U1861" i="19"/>
  <c r="Q1861" i="19"/>
  <c r="U1862" i="19" l="1"/>
  <c r="Q1862" i="19"/>
  <c r="V1861" i="19"/>
  <c r="W1861" i="19"/>
  <c r="U1863" i="19" l="1"/>
  <c r="Q1863" i="19"/>
  <c r="V1862" i="19"/>
  <c r="W1862" i="19"/>
  <c r="U1864" i="19" l="1"/>
  <c r="Q1864" i="19"/>
  <c r="W1863" i="19"/>
  <c r="V1863" i="19"/>
  <c r="U1865" i="19" l="1"/>
  <c r="Q1865" i="19"/>
  <c r="V1864" i="19"/>
  <c r="W1864" i="19"/>
  <c r="U1866" i="19" l="1"/>
  <c r="Q1866" i="19"/>
  <c r="V1865" i="19"/>
  <c r="W1865" i="19"/>
  <c r="U1867" i="19" l="1"/>
  <c r="Q1867" i="19"/>
  <c r="V1866" i="19"/>
  <c r="W1866" i="19"/>
  <c r="U1868" i="19" l="1"/>
  <c r="Q1868" i="19"/>
  <c r="W1867" i="19"/>
  <c r="V1867" i="19"/>
  <c r="U1869" i="19" l="1"/>
  <c r="Q1869" i="19"/>
  <c r="V1868" i="19"/>
  <c r="W1868" i="19"/>
  <c r="U1870" i="19" l="1"/>
  <c r="Q1870" i="19"/>
  <c r="V1869" i="19"/>
  <c r="W1869" i="19"/>
  <c r="U1871" i="19" l="1"/>
  <c r="Q1871" i="19"/>
  <c r="V1870" i="19"/>
  <c r="W1870" i="19"/>
  <c r="Q1872" i="19" l="1"/>
  <c r="U1872" i="19"/>
  <c r="W1871" i="19"/>
  <c r="V1871" i="19"/>
  <c r="V1872" i="19" l="1"/>
  <c r="W1872" i="19"/>
  <c r="U1873" i="19"/>
  <c r="Q1873" i="19"/>
  <c r="Q1874" i="19" l="1"/>
  <c r="U1874" i="19"/>
  <c r="V1873" i="19"/>
  <c r="W1873" i="19"/>
  <c r="V1874" i="19" l="1"/>
  <c r="W1874" i="19"/>
  <c r="Q1875" i="19"/>
  <c r="U1875" i="19"/>
  <c r="W1875" i="19" l="1"/>
  <c r="V1875" i="19"/>
  <c r="U1876" i="19"/>
  <c r="Q1876" i="19"/>
  <c r="U1877" i="19" l="1"/>
  <c r="Q1877" i="19"/>
  <c r="V1876" i="19"/>
  <c r="W1876" i="19"/>
  <c r="U1878" i="19" l="1"/>
  <c r="Q1878" i="19"/>
  <c r="V1877" i="19"/>
  <c r="W1877" i="19"/>
  <c r="Q1879" i="19" l="1"/>
  <c r="U1879" i="19"/>
  <c r="V1878" i="19"/>
  <c r="W1878" i="19"/>
  <c r="V1879" i="19" l="1"/>
  <c r="W1879" i="19"/>
  <c r="Q1880" i="19"/>
  <c r="U1880" i="19"/>
  <c r="V1880" i="19" l="1"/>
  <c r="W1880" i="19"/>
  <c r="U1881" i="19"/>
  <c r="Q1881" i="19"/>
  <c r="U1882" i="19" l="1"/>
  <c r="Q1882" i="19"/>
  <c r="V1881" i="19"/>
  <c r="W1881" i="19"/>
  <c r="Q1883" i="19" l="1"/>
  <c r="U1883" i="19"/>
  <c r="V1882" i="19"/>
  <c r="W1882" i="19"/>
  <c r="W1883" i="19" l="1"/>
  <c r="V1883" i="19"/>
  <c r="U1884" i="19"/>
  <c r="Q1884" i="19"/>
  <c r="U1885" i="19" l="1"/>
  <c r="Q1885" i="19"/>
  <c r="V1884" i="19"/>
  <c r="W1884" i="19"/>
  <c r="U1886" i="19" l="1"/>
  <c r="Q1886" i="19"/>
  <c r="V1885" i="19"/>
  <c r="W1885" i="19"/>
  <c r="U1887" i="19" l="1"/>
  <c r="Q1887" i="19"/>
  <c r="V1886" i="19"/>
  <c r="W1886" i="19"/>
  <c r="Q1888" i="19" l="1"/>
  <c r="U1888" i="19"/>
  <c r="V1887" i="19"/>
  <c r="W1887" i="19"/>
  <c r="W1888" i="19" l="1"/>
  <c r="V1888" i="19"/>
  <c r="U1889" i="19"/>
  <c r="Q1889" i="19"/>
  <c r="Q1890" i="19" l="1"/>
  <c r="U1890" i="19"/>
  <c r="V1889" i="19"/>
  <c r="W1889" i="19"/>
  <c r="V1890" i="19" l="1"/>
  <c r="W1890" i="19"/>
  <c r="U1891" i="19"/>
  <c r="Q1891" i="19"/>
  <c r="U1892" i="19" l="1"/>
  <c r="Q1892" i="19"/>
  <c r="V1891" i="19"/>
  <c r="W1891" i="19"/>
  <c r="U1893" i="19" l="1"/>
  <c r="Q1893" i="19"/>
  <c r="V1892" i="19"/>
  <c r="W1892" i="19"/>
  <c r="U1894" i="19" l="1"/>
  <c r="Q1894" i="19"/>
  <c r="V1893" i="19"/>
  <c r="W1893" i="19"/>
  <c r="U1895" i="19" l="1"/>
  <c r="Q1895" i="19"/>
  <c r="V1894" i="19"/>
  <c r="W1894" i="19"/>
  <c r="Q1896" i="19" l="1"/>
  <c r="U1896" i="19"/>
  <c r="V1895" i="19"/>
  <c r="W1895" i="19"/>
  <c r="W1896" i="19" l="1"/>
  <c r="V1896" i="19"/>
  <c r="U1897" i="19"/>
  <c r="Q1897" i="19"/>
  <c r="Q1898" i="19" l="1"/>
  <c r="U1898" i="19"/>
  <c r="V1897" i="19"/>
  <c r="W1897" i="19"/>
  <c r="V1898" i="19" l="1"/>
  <c r="W1898" i="19"/>
  <c r="U1899" i="19"/>
  <c r="Q1899" i="19"/>
  <c r="U1900" i="19" l="1"/>
  <c r="Q1900" i="19"/>
  <c r="V1899" i="19"/>
  <c r="W1899" i="19"/>
  <c r="U1901" i="19" l="1"/>
  <c r="Q1901" i="19"/>
  <c r="V1900" i="19"/>
  <c r="W1900" i="19"/>
  <c r="U1902" i="19" l="1"/>
  <c r="Q1902" i="19"/>
  <c r="V1901" i="19"/>
  <c r="W1901" i="19"/>
  <c r="U1903" i="19" l="1"/>
  <c r="Q1903" i="19"/>
  <c r="V1902" i="19"/>
  <c r="W1902" i="19"/>
  <c r="Q1904" i="19" l="1"/>
  <c r="U1904" i="19"/>
  <c r="V1903" i="19"/>
  <c r="W1903" i="19"/>
  <c r="W1904" i="19" l="1"/>
  <c r="V1904" i="19"/>
  <c r="U1905" i="19"/>
  <c r="Q1905" i="19"/>
  <c r="Q1906" i="19" l="1"/>
  <c r="U1906" i="19"/>
  <c r="V1905" i="19"/>
  <c r="W1905" i="19"/>
  <c r="V1906" i="19" l="1"/>
  <c r="W1906" i="19"/>
  <c r="U1907" i="19"/>
  <c r="Q1907" i="19"/>
  <c r="U1908" i="19" l="1"/>
  <c r="Q1908" i="19"/>
  <c r="V1907" i="19"/>
  <c r="W1907" i="19"/>
  <c r="U1909" i="19" l="1"/>
  <c r="Q1909" i="19"/>
  <c r="V1908" i="19"/>
  <c r="W1908" i="19"/>
  <c r="U1910" i="19" l="1"/>
  <c r="Q1910" i="19"/>
  <c r="V1909" i="19"/>
  <c r="W1909" i="19"/>
  <c r="U1911" i="19" l="1"/>
  <c r="Q1911" i="19"/>
  <c r="V1910" i="19"/>
  <c r="W1910" i="19"/>
  <c r="Q1912" i="19" l="1"/>
  <c r="U1912" i="19"/>
  <c r="V1911" i="19"/>
  <c r="W1911" i="19"/>
  <c r="W1912" i="19" l="1"/>
  <c r="V1912" i="19"/>
  <c r="U1913" i="19"/>
  <c r="Q1913" i="19"/>
  <c r="Q1914" i="19" l="1"/>
  <c r="U1914" i="19"/>
  <c r="V1913" i="19"/>
  <c r="W1913" i="19"/>
  <c r="V1914" i="19" l="1"/>
  <c r="W1914" i="19"/>
  <c r="U1915" i="19"/>
  <c r="Q1915" i="19"/>
  <c r="U1916" i="19" l="1"/>
  <c r="Q1916" i="19"/>
  <c r="V1915" i="19"/>
  <c r="W1915" i="19"/>
  <c r="U1917" i="19" l="1"/>
  <c r="Q1917" i="19"/>
  <c r="V1916" i="19"/>
  <c r="W1916" i="19"/>
  <c r="U1918" i="19" l="1"/>
  <c r="Q1918" i="19"/>
  <c r="V1917" i="19"/>
  <c r="W1917" i="19"/>
  <c r="U1919" i="19" l="1"/>
  <c r="Q1919" i="19"/>
  <c r="V1918" i="19"/>
  <c r="W1918" i="19"/>
  <c r="Q1920" i="19" l="1"/>
  <c r="U1920" i="19"/>
  <c r="V1919" i="19"/>
  <c r="W1919" i="19"/>
  <c r="W1920" i="19" l="1"/>
  <c r="V1920" i="19"/>
  <c r="U1921" i="19"/>
  <c r="Q1921" i="19"/>
  <c r="Q1922" i="19" l="1"/>
  <c r="U1922" i="19"/>
  <c r="V1921" i="19"/>
  <c r="W1921" i="19"/>
  <c r="V1922" i="19" l="1"/>
  <c r="W1922" i="19"/>
  <c r="U1923" i="19"/>
  <c r="Q1923" i="19"/>
  <c r="U1924" i="19" l="1"/>
  <c r="Q1924" i="19"/>
  <c r="V1923" i="19"/>
  <c r="W1923" i="19"/>
  <c r="U1925" i="19" l="1"/>
  <c r="Q1925" i="19"/>
  <c r="V1924" i="19"/>
  <c r="W1924" i="19"/>
  <c r="U1926" i="19" l="1"/>
  <c r="Q1926" i="19"/>
  <c r="V1925" i="19"/>
  <c r="W1925" i="19"/>
  <c r="U1927" i="19" l="1"/>
  <c r="Q1927" i="19"/>
  <c r="V1926" i="19"/>
  <c r="W1926" i="19"/>
  <c r="Q1928" i="19" l="1"/>
  <c r="U1928" i="19"/>
  <c r="V1927" i="19"/>
  <c r="W1927" i="19"/>
  <c r="W1928" i="19" l="1"/>
  <c r="V1928" i="19"/>
  <c r="U1929" i="19"/>
  <c r="Q1929" i="19"/>
  <c r="Q1930" i="19" l="1"/>
  <c r="U1930" i="19"/>
  <c r="V1929" i="19"/>
  <c r="W1929" i="19"/>
  <c r="V1930" i="19" l="1"/>
  <c r="W1930" i="19"/>
  <c r="U1931" i="19"/>
  <c r="Q1931" i="19"/>
  <c r="U1932" i="19" l="1"/>
  <c r="Q1932" i="19"/>
  <c r="V1931" i="19"/>
  <c r="W1931" i="19"/>
  <c r="U1933" i="19" l="1"/>
  <c r="Q1933" i="19"/>
  <c r="V1932" i="19"/>
  <c r="W1932" i="19"/>
  <c r="U1934" i="19" l="1"/>
  <c r="Q1934" i="19"/>
  <c r="V1933" i="19"/>
  <c r="W1933" i="19"/>
  <c r="U1935" i="19" l="1"/>
  <c r="Q1935" i="19"/>
  <c r="V1934" i="19"/>
  <c r="W1934" i="19"/>
  <c r="Q1936" i="19" l="1"/>
  <c r="U1936" i="19"/>
  <c r="V1935" i="19"/>
  <c r="W1935" i="19"/>
  <c r="W1936" i="19" l="1"/>
  <c r="V1936" i="19"/>
  <c r="U1937" i="19"/>
  <c r="Q1937" i="19"/>
  <c r="Q1938" i="19" l="1"/>
  <c r="U1938" i="19"/>
  <c r="V1937" i="19"/>
  <c r="W1937" i="19"/>
  <c r="V1938" i="19" l="1"/>
  <c r="W1938" i="19"/>
  <c r="U1939" i="19"/>
  <c r="Q1939" i="19"/>
  <c r="U1940" i="19" l="1"/>
  <c r="Q1940" i="19"/>
  <c r="V1939" i="19"/>
  <c r="W1939" i="19"/>
  <c r="U1941" i="19" l="1"/>
  <c r="Q1941" i="19"/>
  <c r="V1940" i="19"/>
  <c r="W1940" i="19"/>
  <c r="U1942" i="19" l="1"/>
  <c r="Q1942" i="19"/>
  <c r="V1941" i="19"/>
  <c r="W1941" i="19"/>
  <c r="U1943" i="19" l="1"/>
  <c r="Q1943" i="19"/>
  <c r="V1942" i="19"/>
  <c r="W1942" i="19"/>
  <c r="Q1944" i="19" l="1"/>
  <c r="U1944" i="19"/>
  <c r="V1943" i="19"/>
  <c r="W1943" i="19"/>
  <c r="W1944" i="19" l="1"/>
  <c r="V1944" i="19"/>
  <c r="U1945" i="19"/>
  <c r="Q1945" i="19"/>
  <c r="Q1946" i="19" l="1"/>
  <c r="U1946" i="19"/>
  <c r="V1945" i="19"/>
  <c r="W1945" i="19"/>
  <c r="V1946" i="19" l="1"/>
  <c r="W1946" i="19"/>
  <c r="U1947" i="19"/>
  <c r="Q1947" i="19"/>
  <c r="U1948" i="19" l="1"/>
  <c r="Q1948" i="19"/>
  <c r="V1947" i="19"/>
  <c r="W1947" i="19"/>
  <c r="U1949" i="19" l="1"/>
  <c r="Q1949" i="19"/>
  <c r="V1948" i="19"/>
  <c r="W1948" i="19"/>
  <c r="U1950" i="19" l="1"/>
  <c r="Q1950" i="19"/>
  <c r="V1949" i="19"/>
  <c r="W1949" i="19"/>
  <c r="U1951" i="19" l="1"/>
  <c r="Q1951" i="19"/>
  <c r="V1950" i="19"/>
  <c r="W1950" i="19"/>
  <c r="Q1952" i="19" l="1"/>
  <c r="U1952" i="19"/>
  <c r="V1951" i="19"/>
  <c r="W1951" i="19"/>
  <c r="W1952" i="19" l="1"/>
  <c r="V1952" i="19"/>
  <c r="U1953" i="19"/>
  <c r="Q1953" i="19"/>
  <c r="Q1954" i="19" l="1"/>
  <c r="U1954" i="19"/>
  <c r="V1953" i="19"/>
  <c r="W1953" i="19"/>
  <c r="V1954" i="19" l="1"/>
  <c r="W1954" i="19"/>
  <c r="U1955" i="19"/>
  <c r="Q1955" i="19"/>
  <c r="U1956" i="19" l="1"/>
  <c r="Q1956" i="19"/>
  <c r="V1955" i="19"/>
  <c r="W1955" i="19"/>
  <c r="U1957" i="19" l="1"/>
  <c r="Q1957" i="19"/>
  <c r="V1956" i="19"/>
  <c r="W1956" i="19"/>
  <c r="U1958" i="19" l="1"/>
  <c r="Q1958" i="19"/>
  <c r="V1957" i="19"/>
  <c r="W1957" i="19"/>
  <c r="U1959" i="19" l="1"/>
  <c r="Q1959" i="19"/>
  <c r="V1958" i="19"/>
  <c r="W1958" i="19"/>
  <c r="Q1960" i="19" l="1"/>
  <c r="U1960" i="19"/>
  <c r="V1959" i="19"/>
  <c r="W1959" i="19"/>
  <c r="W1960" i="19" l="1"/>
  <c r="V1960" i="19"/>
  <c r="U1961" i="19"/>
  <c r="Q1961" i="19"/>
  <c r="Q1962" i="19" l="1"/>
  <c r="U1962" i="19"/>
  <c r="V1961" i="19"/>
  <c r="W1961" i="19"/>
  <c r="V1962" i="19" l="1"/>
  <c r="W1962" i="19"/>
  <c r="U1963" i="19"/>
  <c r="Q1963" i="19"/>
  <c r="U1964" i="19" l="1"/>
  <c r="Q1964" i="19"/>
  <c r="V1963" i="19"/>
  <c r="W1963" i="19"/>
  <c r="U1965" i="19" l="1"/>
  <c r="Q1965" i="19"/>
  <c r="V1964" i="19"/>
  <c r="W1964" i="19"/>
  <c r="U1966" i="19" l="1"/>
  <c r="Q1966" i="19"/>
  <c r="V1965" i="19"/>
  <c r="W1965" i="19"/>
  <c r="U1967" i="19" l="1"/>
  <c r="Q1967" i="19"/>
  <c r="V1966" i="19"/>
  <c r="W1966" i="19"/>
  <c r="Q1968" i="19" l="1"/>
  <c r="U1968" i="19"/>
  <c r="V1967" i="19"/>
  <c r="W1967" i="19"/>
  <c r="W1968" i="19" l="1"/>
  <c r="V1968" i="19"/>
  <c r="U1969" i="19"/>
  <c r="Q1969" i="19"/>
  <c r="Q1970" i="19" l="1"/>
  <c r="U1970" i="19"/>
  <c r="V1969" i="19"/>
  <c r="W1969" i="19"/>
  <c r="V1970" i="19" l="1"/>
  <c r="W1970" i="19"/>
  <c r="U1971" i="19"/>
  <c r="Q1971" i="19"/>
  <c r="U1972" i="19" l="1"/>
  <c r="Q1972" i="19"/>
  <c r="V1971" i="19"/>
  <c r="W1971" i="19"/>
  <c r="U1973" i="19" l="1"/>
  <c r="Q1973" i="19"/>
  <c r="V1972" i="19"/>
  <c r="W1972" i="19"/>
  <c r="U1974" i="19" l="1"/>
  <c r="Q1974" i="19"/>
  <c r="V1973" i="19"/>
  <c r="W1973" i="19"/>
  <c r="H15" i="22" l="1"/>
  <c r="H16" i="22"/>
  <c r="U1975" i="19"/>
  <c r="Q1975" i="19"/>
  <c r="V1974" i="19"/>
  <c r="W1974" i="19"/>
  <c r="Q1976" i="19" l="1"/>
  <c r="U1976" i="19"/>
  <c r="V1975" i="19"/>
  <c r="W1975" i="19"/>
  <c r="H19" i="22"/>
  <c r="W1976" i="19" l="1"/>
  <c r="V1976" i="19"/>
  <c r="U1977" i="19"/>
  <c r="Q1977" i="19"/>
  <c r="Q1978" i="19" l="1"/>
  <c r="U1978" i="19"/>
  <c r="V1977" i="19"/>
  <c r="W1977" i="19"/>
  <c r="V1978" i="19" l="1"/>
  <c r="W1978" i="19"/>
  <c r="U1979" i="19"/>
  <c r="Q1979" i="19"/>
  <c r="U1980" i="19" l="1"/>
  <c r="Q1980" i="19"/>
  <c r="V1979" i="19"/>
  <c r="W1979" i="19"/>
  <c r="U1981" i="19" l="1"/>
  <c r="Q1981" i="19"/>
  <c r="V1980" i="19"/>
  <c r="W1980" i="19"/>
  <c r="U1982" i="19" l="1"/>
  <c r="Q1982" i="19"/>
  <c r="V1981" i="19"/>
  <c r="W1981" i="19"/>
  <c r="U1983" i="19" l="1"/>
  <c r="Q1983" i="19"/>
  <c r="V1982" i="19"/>
  <c r="W1982" i="19"/>
  <c r="Q1984" i="19" l="1"/>
  <c r="U1984" i="19"/>
  <c r="V1983" i="19"/>
  <c r="W1983" i="19"/>
  <c r="W1984" i="19" l="1"/>
  <c r="V1984" i="19"/>
  <c r="U1985" i="19"/>
  <c r="Q1985" i="19"/>
  <c r="V1985" i="19" l="1"/>
  <c r="W1985" i="19"/>
  <c r="Q1986" i="19"/>
  <c r="U1986" i="19"/>
  <c r="V1986" i="19" l="1"/>
  <c r="W1986" i="19"/>
  <c r="U1987" i="19"/>
  <c r="Q1987" i="19"/>
  <c r="U1988" i="19" l="1"/>
  <c r="Q1988" i="19"/>
  <c r="V1987" i="19"/>
  <c r="W1987" i="19"/>
  <c r="U1989" i="19" l="1"/>
  <c r="Q1989" i="19"/>
  <c r="V1988" i="19"/>
  <c r="W1988" i="19"/>
  <c r="U1990" i="19" l="1"/>
  <c r="Q1990" i="19"/>
  <c r="V1989" i="19"/>
  <c r="W1989" i="19"/>
  <c r="U1991" i="19" l="1"/>
  <c r="Q1991" i="19"/>
  <c r="V1990" i="19"/>
  <c r="W1990" i="19"/>
  <c r="Q1992" i="19" l="1"/>
  <c r="U1992" i="19"/>
  <c r="V1991" i="19"/>
  <c r="W1991" i="19"/>
  <c r="W1992" i="19" l="1"/>
  <c r="V1992" i="19"/>
  <c r="U1993" i="19"/>
  <c r="Q1993" i="19"/>
  <c r="Q1994" i="19" l="1"/>
  <c r="U1994" i="19"/>
  <c r="V1993" i="19"/>
  <c r="W1993" i="19"/>
  <c r="V1994" i="19" l="1"/>
  <c r="W1994" i="19"/>
  <c r="U1995" i="19"/>
  <c r="Q1995" i="19"/>
  <c r="U1996" i="19" l="1"/>
  <c r="Q1996" i="19"/>
  <c r="V1995" i="19"/>
  <c r="W1995" i="19"/>
  <c r="U1997" i="19" l="1"/>
  <c r="Q1997" i="19"/>
  <c r="V1996" i="19"/>
  <c r="W1996" i="19"/>
  <c r="U1998" i="19" l="1"/>
  <c r="Q1998" i="19"/>
  <c r="V1997" i="19"/>
  <c r="W1997" i="19"/>
  <c r="U1999" i="19" l="1"/>
  <c r="Q1999" i="19"/>
  <c r="V1998" i="19"/>
  <c r="W1998" i="19"/>
  <c r="Q2000" i="19" l="1"/>
  <c r="U2000" i="19"/>
  <c r="V1999" i="19"/>
  <c r="W1999" i="19"/>
  <c r="W2000" i="19" l="1"/>
  <c r="V2000" i="19"/>
  <c r="U2001" i="19"/>
  <c r="Q2001" i="19"/>
  <c r="Q2002" i="19" l="1"/>
  <c r="U2002" i="19"/>
  <c r="V2001" i="19"/>
  <c r="W2001" i="19"/>
  <c r="V2002" i="19" l="1"/>
  <c r="W2002" i="19"/>
  <c r="U2003" i="19"/>
  <c r="Q2003" i="19"/>
  <c r="U2004" i="19" l="1"/>
  <c r="Q2004" i="19"/>
  <c r="V2003" i="19"/>
  <c r="W2003" i="19"/>
  <c r="U2005" i="19" l="1"/>
  <c r="Q2005" i="19"/>
  <c r="V2004" i="19"/>
  <c r="W2004" i="19"/>
  <c r="U2006" i="19" l="1"/>
  <c r="Q2006" i="19"/>
  <c r="V2005" i="19"/>
  <c r="W2005" i="19"/>
  <c r="U2007" i="19" l="1"/>
  <c r="Q2007" i="19"/>
  <c r="V2006" i="19"/>
  <c r="W2006" i="19"/>
  <c r="Q2008" i="19" l="1"/>
  <c r="U2008" i="19"/>
  <c r="V2007" i="19"/>
  <c r="W2007" i="19"/>
  <c r="W2008" i="19" l="1"/>
  <c r="V2008" i="19"/>
  <c r="U2009" i="19"/>
  <c r="Q2009" i="19"/>
  <c r="Q2010" i="19" l="1"/>
  <c r="U2010" i="19"/>
  <c r="V2009" i="19"/>
  <c r="W2009" i="19"/>
  <c r="V2010" i="19" l="1"/>
  <c r="W2010" i="19"/>
  <c r="U2011" i="19"/>
  <c r="Q2011" i="19"/>
  <c r="U2012" i="19" l="1"/>
  <c r="Q2012" i="19"/>
  <c r="V2011" i="19"/>
  <c r="W2011" i="19"/>
  <c r="U2013" i="19" l="1"/>
  <c r="Q2013" i="19"/>
  <c r="V2012" i="19"/>
  <c r="W2012" i="19"/>
  <c r="U2014" i="19" l="1"/>
  <c r="Q2014" i="19"/>
  <c r="W2013" i="19"/>
  <c r="V2013" i="19"/>
  <c r="U2015" i="19" l="1"/>
  <c r="Q2015" i="19"/>
  <c r="V2014" i="19"/>
  <c r="W2014" i="19"/>
  <c r="Q2016" i="19" l="1"/>
  <c r="U2016" i="19"/>
  <c r="V2015" i="19"/>
  <c r="W2015" i="19"/>
  <c r="W2016" i="19" l="1"/>
  <c r="V2016" i="19"/>
  <c r="U2017" i="19"/>
  <c r="Q2017" i="19"/>
  <c r="Q2018" i="19" l="1"/>
  <c r="U2018" i="19"/>
  <c r="V2017" i="19"/>
  <c r="W2017" i="19"/>
  <c r="V2018" i="19" l="1"/>
  <c r="W2018" i="19"/>
  <c r="U2019" i="19"/>
  <c r="Q2019" i="19"/>
  <c r="U2020" i="19" l="1"/>
  <c r="Q2020" i="19"/>
  <c r="V2019" i="19"/>
  <c r="W2019" i="19"/>
  <c r="U2021" i="19" l="1"/>
  <c r="Q2021" i="19"/>
  <c r="V2020" i="19"/>
  <c r="W2020" i="19"/>
  <c r="U2022" i="19" l="1"/>
  <c r="Q2022" i="19"/>
  <c r="W2021" i="19"/>
  <c r="V2021" i="19"/>
  <c r="U2023" i="19" l="1"/>
  <c r="Q2023" i="19"/>
  <c r="V2022" i="19"/>
  <c r="W2022" i="19"/>
  <c r="Q2024" i="19" l="1"/>
  <c r="U2024" i="19"/>
  <c r="V2023" i="19"/>
  <c r="W2023" i="19"/>
  <c r="W2024" i="19" l="1"/>
  <c r="V2024" i="19"/>
  <c r="U2025" i="19"/>
  <c r="Q2025" i="19"/>
  <c r="Q2026" i="19" l="1"/>
  <c r="U2026" i="19"/>
  <c r="V2025" i="19"/>
  <c r="W2025" i="19"/>
  <c r="V2026" i="19" l="1"/>
  <c r="W2026" i="19"/>
  <c r="U2027" i="19"/>
  <c r="Q2027" i="19"/>
  <c r="U2028" i="19" l="1"/>
  <c r="Q2028" i="19"/>
  <c r="V2027" i="19"/>
  <c r="W2027" i="19"/>
  <c r="U2029" i="19" l="1"/>
  <c r="Q2029" i="19"/>
  <c r="V2028" i="19"/>
  <c r="W2028" i="19"/>
  <c r="U2030" i="19" l="1"/>
  <c r="Q2030" i="19"/>
  <c r="W2029" i="19"/>
  <c r="V2029" i="19"/>
  <c r="U2031" i="19" l="1"/>
  <c r="Q2031" i="19"/>
  <c r="V2030" i="19"/>
  <c r="W2030" i="19"/>
  <c r="Q2032" i="19" l="1"/>
  <c r="U2032" i="19"/>
  <c r="V2031" i="19"/>
  <c r="W2031" i="19"/>
  <c r="W2032" i="19" l="1"/>
  <c r="V2032" i="19"/>
  <c r="U2033" i="19"/>
  <c r="Q2033" i="19"/>
  <c r="Q2034" i="19" l="1"/>
  <c r="U2034" i="19"/>
  <c r="W2033" i="19"/>
  <c r="V2033" i="19"/>
  <c r="V2034" i="19" l="1"/>
  <c r="W2034" i="19"/>
  <c r="U2035" i="19"/>
  <c r="Q2035" i="19"/>
  <c r="U2036" i="19" l="1"/>
  <c r="Q2036" i="19"/>
  <c r="V2035" i="19"/>
  <c r="W2035" i="19"/>
  <c r="U2037" i="19" l="1"/>
  <c r="Q2037" i="19"/>
  <c r="V2036" i="19"/>
  <c r="W2036" i="19"/>
  <c r="U2038" i="19" l="1"/>
  <c r="Q2038" i="19"/>
  <c r="W2037" i="19"/>
  <c r="V2037" i="19"/>
  <c r="U2039" i="19" l="1"/>
  <c r="Q2039" i="19"/>
  <c r="V2038" i="19"/>
  <c r="W2038" i="19"/>
  <c r="U2040" i="19" l="1"/>
  <c r="Q2040" i="19"/>
  <c r="V2039" i="19"/>
  <c r="W2039" i="19"/>
  <c r="U2041" i="19" l="1"/>
  <c r="Q2041" i="19"/>
  <c r="W2040" i="19"/>
  <c r="V2040" i="19"/>
  <c r="Q2042" i="19" l="1"/>
  <c r="U2042" i="19"/>
  <c r="V2041" i="19"/>
  <c r="W2041" i="19"/>
  <c r="V2042" i="19" l="1"/>
  <c r="W2042" i="19"/>
  <c r="U2043" i="19"/>
  <c r="Q2043" i="19"/>
  <c r="Q2044" i="19" l="1"/>
  <c r="U2044" i="19"/>
  <c r="V2043" i="19"/>
  <c r="W2043" i="19"/>
  <c r="W2044" i="19" l="1"/>
  <c r="V2044" i="19"/>
  <c r="U2045" i="19"/>
  <c r="Q2045" i="19"/>
  <c r="U2046" i="19" l="1"/>
  <c r="Q2046" i="19"/>
  <c r="W2045" i="19"/>
  <c r="V2045" i="19"/>
  <c r="U2047" i="19" l="1"/>
  <c r="Q2047" i="19"/>
  <c r="V2046" i="19"/>
  <c r="W2046" i="19"/>
  <c r="Q2048" i="19" l="1"/>
  <c r="U2048" i="19"/>
  <c r="V2047" i="19"/>
  <c r="W2047" i="19"/>
  <c r="W2048" i="19" l="1"/>
  <c r="V2048" i="19"/>
  <c r="U2049" i="19"/>
  <c r="Q2049" i="19"/>
  <c r="Q2050" i="19" l="1"/>
  <c r="U2050" i="19"/>
  <c r="V2049" i="19"/>
  <c r="W2049" i="19"/>
  <c r="V2050" i="19" l="1"/>
  <c r="W2050" i="19"/>
  <c r="U2051" i="19"/>
  <c r="Q2051" i="19"/>
  <c r="U2052" i="19" l="1"/>
  <c r="Q2052" i="19"/>
  <c r="V2051" i="19"/>
  <c r="W2051" i="19"/>
  <c r="U2053" i="19" l="1"/>
  <c r="Q2053" i="19"/>
  <c r="W2052" i="19"/>
  <c r="V2052" i="19"/>
  <c r="U2054" i="19" l="1"/>
  <c r="Q2054" i="19"/>
  <c r="W2053" i="19"/>
  <c r="V2053" i="19"/>
  <c r="U2055" i="19" l="1"/>
  <c r="Q2055" i="19"/>
  <c r="V2054" i="19"/>
  <c r="W2054" i="19"/>
  <c r="Q2056" i="19" l="1"/>
  <c r="U2056" i="19"/>
  <c r="V2055" i="19"/>
  <c r="W2055" i="19"/>
  <c r="W2056" i="19" l="1"/>
  <c r="V2056" i="19"/>
  <c r="U2057" i="19"/>
  <c r="Q2057" i="19"/>
  <c r="Q2058" i="19" l="1"/>
  <c r="U2058" i="19"/>
  <c r="V2057" i="19"/>
  <c r="W2057" i="19"/>
  <c r="V2058" i="19" l="1"/>
  <c r="W2058" i="19"/>
  <c r="U2059" i="19"/>
  <c r="Q2059" i="19"/>
  <c r="Q2060" i="19" l="1"/>
  <c r="U2060" i="19"/>
  <c r="V2059" i="19"/>
  <c r="W2059" i="19"/>
  <c r="V2060" i="19" l="1"/>
  <c r="W2060" i="19"/>
  <c r="U2061" i="19"/>
  <c r="Q2061" i="19"/>
  <c r="U2062" i="19" l="1"/>
  <c r="Q2062" i="19"/>
  <c r="W2061" i="19"/>
  <c r="V2061" i="19"/>
  <c r="U2063" i="19" l="1"/>
  <c r="Q2063" i="19"/>
  <c r="V2062" i="19"/>
  <c r="W2062" i="19"/>
  <c r="Q2064" i="19" l="1"/>
  <c r="U2064" i="19"/>
  <c r="V2063" i="19"/>
  <c r="W2063" i="19"/>
  <c r="W2064" i="19" l="1"/>
  <c r="V2064" i="19"/>
  <c r="U2065" i="19"/>
  <c r="Q2065" i="19"/>
  <c r="Q2066" i="19" l="1"/>
  <c r="U2067" i="19" s="1"/>
  <c r="U2066" i="19"/>
  <c r="V2065" i="19"/>
  <c r="W2065" i="19"/>
  <c r="V2066" i="19" l="1"/>
  <c r="W2066" i="19"/>
  <c r="W2067" i="19"/>
  <c r="Q2067" i="19"/>
  <c r="T2067" i="19"/>
  <c r="T2068" i="19" s="1"/>
  <c r="T2069" i="19" s="1"/>
  <c r="T2070" i="19" s="1"/>
  <c r="T2071" i="19" s="1"/>
  <c r="T2072" i="19" s="1"/>
  <c r="T2073" i="19" s="1"/>
  <c r="T2074" i="19" s="1"/>
  <c r="T2075" i="19" s="1"/>
  <c r="T2076" i="19" s="1"/>
  <c r="T2077" i="19" s="1"/>
  <c r="T2078" i="19" s="1"/>
  <c r="T2079" i="19" s="1"/>
  <c r="T2080" i="19" s="1"/>
  <c r="T2081" i="19" s="1"/>
  <c r="T2082" i="19" s="1"/>
  <c r="T2083" i="19" s="1"/>
  <c r="T2084" i="19" s="1"/>
  <c r="T2085" i="19" s="1"/>
  <c r="T2086" i="19" s="1"/>
  <c r="T2087" i="19" s="1"/>
  <c r="T2088" i="19" s="1"/>
  <c r="T2089" i="19" s="1"/>
  <c r="T2090" i="19" s="1"/>
  <c r="T2091" i="19" s="1"/>
  <c r="T2092" i="19" s="1"/>
  <c r="T2093" i="19" s="1"/>
  <c r="T2094" i="19" s="1"/>
  <c r="T2095" i="19" s="1"/>
  <c r="T2096" i="19" s="1"/>
  <c r="T2097" i="19" s="1"/>
  <c r="T2098" i="19" s="1"/>
  <c r="T2099" i="19" s="1"/>
  <c r="T2100" i="19" s="1"/>
  <c r="T2101" i="19" s="1"/>
  <c r="T2102" i="19" s="1"/>
  <c r="T2103" i="19" s="1"/>
  <c r="T2104" i="19" s="1"/>
  <c r="T2105" i="19" s="1"/>
  <c r="T2106" i="19" s="1"/>
  <c r="T2107" i="19" s="1"/>
  <c r="T2108" i="19" s="1"/>
  <c r="T2109" i="19" s="1"/>
  <c r="T2110" i="19" s="1"/>
  <c r="T2111" i="19" s="1"/>
  <c r="T2112" i="19" s="1"/>
  <c r="T2113" i="19" s="1"/>
  <c r="T2114" i="19" s="1"/>
  <c r="T2115" i="19" s="1"/>
  <c r="T2116" i="19" s="1"/>
  <c r="T2117" i="19" s="1"/>
  <c r="T2118" i="19" s="1"/>
  <c r="T2119" i="19" s="1"/>
  <c r="T2120" i="19" s="1"/>
  <c r="T2121" i="19" s="1"/>
  <c r="T2122" i="19" s="1"/>
  <c r="T2123" i="19" s="1"/>
  <c r="T2124" i="19" s="1"/>
  <c r="T2125" i="19" s="1"/>
  <c r="T2126" i="19" s="1"/>
  <c r="T2127" i="19" s="1"/>
  <c r="T2128" i="19" s="1"/>
  <c r="T2129" i="19" s="1"/>
  <c r="T2130" i="19" s="1"/>
  <c r="T2131" i="19" s="1"/>
  <c r="T2132" i="19" s="1"/>
  <c r="T2133" i="19" s="1"/>
  <c r="T2134" i="19" s="1"/>
  <c r="T2135" i="19" s="1"/>
  <c r="T2136" i="19" s="1"/>
  <c r="T2137" i="19" s="1"/>
  <c r="T2138" i="19" s="1"/>
  <c r="T2139" i="19" s="1"/>
  <c r="T2140" i="19" s="1"/>
  <c r="T2141" i="19" s="1"/>
  <c r="T2142" i="19" s="1"/>
  <c r="T2143" i="19" s="1"/>
  <c r="T2144" i="19" s="1"/>
  <c r="T2145" i="19" s="1"/>
  <c r="T2146" i="19" s="1"/>
  <c r="T2147" i="19" s="1"/>
  <c r="T2148" i="19" s="1"/>
  <c r="T2149" i="19" s="1"/>
  <c r="T2150" i="19" s="1"/>
  <c r="T2151" i="19" s="1"/>
  <c r="T2152" i="19" s="1"/>
  <c r="T2153" i="19" s="1"/>
  <c r="T2154" i="19" s="1"/>
  <c r="T2155" i="19" s="1"/>
  <c r="T2156" i="19" s="1"/>
  <c r="T2157" i="19" s="1"/>
  <c r="T2158" i="19" s="1"/>
  <c r="T2159" i="19" s="1"/>
  <c r="T2160" i="19" s="1"/>
  <c r="T2161" i="19" s="1"/>
  <c r="T2162" i="19" s="1"/>
  <c r="T2163" i="19" s="1"/>
  <c r="T2164" i="19" s="1"/>
  <c r="T2165" i="19" s="1"/>
  <c r="T2166" i="19" s="1"/>
  <c r="T2167" i="19" s="1"/>
  <c r="T2168" i="19" s="1"/>
  <c r="T2169" i="19" s="1"/>
  <c r="T2170" i="19" s="1"/>
  <c r="T2171" i="19" s="1"/>
  <c r="T2172" i="19" s="1"/>
  <c r="T2173" i="19" s="1"/>
  <c r="T2174" i="19" s="1"/>
  <c r="T2175" i="19" s="1"/>
  <c r="T2176" i="19" s="1"/>
  <c r="T2177" i="19" s="1"/>
  <c r="T2178" i="19" s="1"/>
  <c r="T2179" i="19" s="1"/>
  <c r="T2180" i="19" s="1"/>
  <c r="T2181" i="19" s="1"/>
  <c r="T2182" i="19" s="1"/>
  <c r="T2183" i="19" s="1"/>
  <c r="T2184" i="19" s="1"/>
  <c r="T2185" i="19" s="1"/>
  <c r="T2186" i="19" s="1"/>
  <c r="T2187" i="19" s="1"/>
  <c r="T2188" i="19" s="1"/>
  <c r="T2189" i="19" s="1"/>
  <c r="T2190" i="19" s="1"/>
  <c r="T2191" i="19" s="1"/>
  <c r="T2192" i="19" s="1"/>
  <c r="T2193" i="19" s="1"/>
  <c r="T2194" i="19" s="1"/>
  <c r="T2195" i="19" s="1"/>
  <c r="T2196" i="19" s="1"/>
  <c r="T2197" i="19" s="1"/>
  <c r="T2198" i="19" s="1"/>
  <c r="T2199" i="19" s="1"/>
  <c r="T2200" i="19" s="1"/>
  <c r="T2201" i="19" s="1"/>
  <c r="T2202" i="19" s="1"/>
  <c r="T2203" i="19" s="1"/>
  <c r="T2204" i="19" s="1"/>
  <c r="T2205" i="19" s="1"/>
  <c r="T2206" i="19" s="1"/>
  <c r="T2207" i="19" s="1"/>
  <c r="T2208" i="19" s="1"/>
  <c r="T2209" i="19" s="1"/>
  <c r="T2210" i="19" s="1"/>
  <c r="T2211" i="19" s="1"/>
  <c r="T2212" i="19" s="1"/>
  <c r="T2213" i="19" s="1"/>
  <c r="T2214" i="19" s="1"/>
  <c r="T2215" i="19" s="1"/>
  <c r="T2216" i="19" s="1"/>
  <c r="T2217" i="19" s="1"/>
  <c r="T2218" i="19" s="1"/>
  <c r="T2219" i="19" s="1"/>
  <c r="T2220" i="19" s="1"/>
  <c r="T2221" i="19" s="1"/>
  <c r="T2222" i="19" s="1"/>
  <c r="T2223" i="19" s="1"/>
  <c r="T2224" i="19" s="1"/>
  <c r="T2225" i="19" s="1"/>
  <c r="T2226" i="19" s="1"/>
  <c r="T2227" i="19" s="1"/>
  <c r="T2228" i="19" s="1"/>
  <c r="T2229" i="19" s="1"/>
  <c r="T2230" i="19" s="1"/>
  <c r="T2231" i="19" s="1"/>
  <c r="T2232" i="19" s="1"/>
  <c r="T2233" i="19" s="1"/>
  <c r="T2234" i="19" s="1"/>
  <c r="T2235" i="19" s="1"/>
  <c r="T2236" i="19" s="1"/>
  <c r="T2237" i="19" s="1"/>
  <c r="T2238" i="19" s="1"/>
  <c r="T2239" i="19" s="1"/>
  <c r="T2240" i="19" s="1"/>
  <c r="T2241" i="19" s="1"/>
  <c r="T2242" i="19" s="1"/>
  <c r="T2243" i="19" s="1"/>
  <c r="T2244" i="19" s="1"/>
  <c r="T2245" i="19" s="1"/>
  <c r="T2246" i="19" s="1"/>
  <c r="T2247" i="19" s="1"/>
  <c r="T2248" i="19" s="1"/>
  <c r="T2249" i="19" s="1"/>
  <c r="T2250" i="19" s="1"/>
  <c r="T2251" i="19" s="1"/>
  <c r="T2252" i="19" s="1"/>
  <c r="T2253" i="19" s="1"/>
  <c r="T2254" i="19" s="1"/>
  <c r="T2255" i="19" s="1"/>
  <c r="T2256" i="19" s="1"/>
  <c r="T2257" i="19" s="1"/>
  <c r="T2258" i="19" s="1"/>
  <c r="T2259" i="19" s="1"/>
  <c r="T2260" i="19" s="1"/>
  <c r="T2261" i="19" s="1"/>
  <c r="T2262" i="19" s="1"/>
  <c r="T2263" i="19" s="1"/>
  <c r="T2264" i="19" s="1"/>
  <c r="T2265" i="19" s="1"/>
  <c r="T2266" i="19" s="1"/>
  <c r="T2267" i="19" s="1"/>
  <c r="T2268" i="19" s="1"/>
  <c r="T2269" i="19" s="1"/>
  <c r="T2270" i="19" s="1"/>
  <c r="T2271" i="19" s="1"/>
  <c r="T2272" i="19" s="1"/>
  <c r="T2273" i="19" s="1"/>
  <c r="T2274" i="19" s="1"/>
  <c r="T2275" i="19" s="1"/>
  <c r="T2276" i="19" s="1"/>
  <c r="T2277" i="19" s="1"/>
  <c r="T2278" i="19" s="1"/>
  <c r="T2279" i="19" s="1"/>
  <c r="T2280" i="19" s="1"/>
  <c r="T2281" i="19" s="1"/>
  <c r="T2282" i="19" s="1"/>
  <c r="T2283" i="19" s="1"/>
  <c r="T2284" i="19" s="1"/>
  <c r="T2285" i="19" s="1"/>
  <c r="T2286" i="19" s="1"/>
  <c r="T2287" i="19" s="1"/>
  <c r="T2288" i="19" s="1"/>
  <c r="T2289" i="19" s="1"/>
  <c r="T2290" i="19" s="1"/>
  <c r="T2291" i="19" s="1"/>
  <c r="T2292" i="19" s="1"/>
  <c r="T2293" i="19" s="1"/>
  <c r="T2294" i="19" s="1"/>
  <c r="T2295" i="19" s="1"/>
  <c r="T2296" i="19" s="1"/>
  <c r="T2297" i="19" s="1"/>
  <c r="T2298" i="19" s="1"/>
  <c r="T2299" i="19" s="1"/>
  <c r="T2300" i="19" s="1"/>
  <c r="T2301" i="19" s="1"/>
  <c r="T2302" i="19" s="1"/>
  <c r="T2303" i="19" s="1"/>
  <c r="T2304" i="19" s="1"/>
  <c r="T2305" i="19" s="1"/>
  <c r="T2306" i="19" s="1"/>
  <c r="T2307" i="19" s="1"/>
  <c r="T2308" i="19" s="1"/>
  <c r="T2309" i="19" s="1"/>
  <c r="T2310" i="19" s="1"/>
  <c r="T2311" i="19" s="1"/>
  <c r="T2312" i="19" s="1"/>
  <c r="T2313" i="19" s="1"/>
  <c r="T2314" i="19" s="1"/>
  <c r="T2315" i="19" s="1"/>
  <c r="T2316" i="19" s="1"/>
  <c r="T2317" i="19" s="1"/>
  <c r="T2318" i="19" s="1"/>
  <c r="T2319" i="19" s="1"/>
  <c r="T2320" i="19" s="1"/>
  <c r="T2321" i="19" s="1"/>
  <c r="T2322" i="19" s="1"/>
  <c r="T2323" i="19" s="1"/>
  <c r="T2324" i="19" s="1"/>
  <c r="T2325" i="19" s="1"/>
  <c r="V2067" i="19"/>
  <c r="R2067" i="19"/>
  <c r="R2068" i="19" s="1"/>
  <c r="R2069" i="19" s="1"/>
  <c r="R2070" i="19" s="1"/>
  <c r="R2071" i="19" s="1"/>
  <c r="R2072" i="19" s="1"/>
  <c r="R2073" i="19" s="1"/>
  <c r="R2074" i="19" s="1"/>
  <c r="R2075" i="19" s="1"/>
  <c r="R2076" i="19" s="1"/>
  <c r="R2077" i="19" s="1"/>
  <c r="R2078" i="19" s="1"/>
  <c r="R2079" i="19" s="1"/>
  <c r="R2080" i="19" s="1"/>
  <c r="R2081" i="19" s="1"/>
  <c r="R2082" i="19" s="1"/>
  <c r="R2083" i="19" s="1"/>
  <c r="R2084" i="19" s="1"/>
  <c r="R2085" i="19" s="1"/>
  <c r="R2086" i="19" s="1"/>
  <c r="R2087" i="19" s="1"/>
  <c r="R2088" i="19" s="1"/>
  <c r="R2089" i="19" s="1"/>
  <c r="R2090" i="19" s="1"/>
  <c r="R2091" i="19" s="1"/>
  <c r="R2092" i="19" s="1"/>
  <c r="R2093" i="19" s="1"/>
  <c r="R2094" i="19" s="1"/>
  <c r="R2095" i="19" s="1"/>
  <c r="R2096" i="19" s="1"/>
  <c r="R2097" i="19" s="1"/>
  <c r="R2098" i="19" s="1"/>
  <c r="R2099" i="19" s="1"/>
  <c r="R2100" i="19" s="1"/>
  <c r="R2101" i="19" s="1"/>
  <c r="R2102" i="19" s="1"/>
  <c r="R2103" i="19" s="1"/>
  <c r="R2104" i="19" s="1"/>
  <c r="R2105" i="19" s="1"/>
  <c r="R2106" i="19" s="1"/>
  <c r="R2107" i="19" s="1"/>
  <c r="R2108" i="19" s="1"/>
  <c r="R2109" i="19" s="1"/>
  <c r="R2110" i="19" s="1"/>
  <c r="R2111" i="19" s="1"/>
  <c r="R2112" i="19" s="1"/>
  <c r="R2113" i="19" s="1"/>
  <c r="R2114" i="19" s="1"/>
  <c r="R2115" i="19" s="1"/>
  <c r="R2116" i="19" s="1"/>
  <c r="R2117" i="19" s="1"/>
  <c r="R2118" i="19" s="1"/>
  <c r="R2119" i="19" s="1"/>
  <c r="R2120" i="19" s="1"/>
  <c r="R2121" i="19" s="1"/>
  <c r="R2122" i="19" s="1"/>
  <c r="R2123" i="19" s="1"/>
  <c r="R2124" i="19" s="1"/>
  <c r="R2125" i="19" s="1"/>
  <c r="R2126" i="19" s="1"/>
  <c r="R2127" i="19" s="1"/>
  <c r="R2128" i="19" s="1"/>
  <c r="R2129" i="19" s="1"/>
  <c r="R2130" i="19" s="1"/>
  <c r="R2131" i="19" s="1"/>
  <c r="R2132" i="19" s="1"/>
  <c r="R2133" i="19" s="1"/>
  <c r="R2134" i="19" s="1"/>
  <c r="R2135" i="19" s="1"/>
  <c r="R2136" i="19" s="1"/>
  <c r="R2137" i="19" s="1"/>
  <c r="R2138" i="19" s="1"/>
  <c r="R2139" i="19" s="1"/>
  <c r="R2140" i="19" s="1"/>
  <c r="R2141" i="19" s="1"/>
  <c r="R2142" i="19" s="1"/>
  <c r="R2143" i="19" s="1"/>
  <c r="R2144" i="19" s="1"/>
  <c r="R2145" i="19" s="1"/>
  <c r="R2146" i="19" s="1"/>
  <c r="R2147" i="19" s="1"/>
  <c r="R2148" i="19" s="1"/>
  <c r="R2149" i="19" s="1"/>
  <c r="R2150" i="19" s="1"/>
  <c r="R2151" i="19" s="1"/>
  <c r="R2152" i="19" s="1"/>
  <c r="R2153" i="19" s="1"/>
  <c r="R2154" i="19" s="1"/>
  <c r="R2155" i="19" s="1"/>
  <c r="R2156" i="19" s="1"/>
  <c r="R2157" i="19" s="1"/>
  <c r="R2158" i="19" s="1"/>
  <c r="R2159" i="19" s="1"/>
  <c r="R2160" i="19" s="1"/>
  <c r="R2161" i="19" s="1"/>
  <c r="R2162" i="19" s="1"/>
  <c r="R2163" i="19" s="1"/>
  <c r="R2164" i="19" s="1"/>
  <c r="R2165" i="19" s="1"/>
  <c r="R2166" i="19" s="1"/>
  <c r="R2167" i="19" s="1"/>
  <c r="R2168" i="19" s="1"/>
  <c r="R2169" i="19" s="1"/>
  <c r="R2170" i="19" s="1"/>
  <c r="R2171" i="19" s="1"/>
  <c r="R2172" i="19" s="1"/>
  <c r="R2173" i="19" s="1"/>
  <c r="R2174" i="19" s="1"/>
  <c r="R2175" i="19" s="1"/>
  <c r="R2176" i="19" s="1"/>
  <c r="R2177" i="19" s="1"/>
  <c r="R2178" i="19" s="1"/>
  <c r="R2179" i="19" s="1"/>
  <c r="R2180" i="19" s="1"/>
  <c r="R2181" i="19" s="1"/>
  <c r="R2182" i="19" s="1"/>
  <c r="R2183" i="19" s="1"/>
  <c r="R2184" i="19" s="1"/>
  <c r="R2185" i="19" s="1"/>
  <c r="R2186" i="19" s="1"/>
  <c r="R2187" i="19" s="1"/>
  <c r="R2188" i="19" s="1"/>
  <c r="R2189" i="19" s="1"/>
  <c r="R2190" i="19" s="1"/>
  <c r="R2191" i="19" s="1"/>
  <c r="R2192" i="19" s="1"/>
  <c r="R2193" i="19" s="1"/>
  <c r="R2194" i="19" s="1"/>
  <c r="R2195" i="19" s="1"/>
  <c r="R2196" i="19" s="1"/>
  <c r="R2197" i="19" s="1"/>
  <c r="R2198" i="19" s="1"/>
  <c r="R2199" i="19" s="1"/>
  <c r="R2200" i="19" s="1"/>
  <c r="R2201" i="19" s="1"/>
  <c r="R2202" i="19" s="1"/>
  <c r="R2203" i="19" s="1"/>
  <c r="R2204" i="19" s="1"/>
  <c r="R2205" i="19" s="1"/>
  <c r="R2206" i="19" s="1"/>
  <c r="R2207" i="19" s="1"/>
  <c r="R2208" i="19" s="1"/>
  <c r="R2209" i="19" s="1"/>
  <c r="R2210" i="19" s="1"/>
  <c r="R2211" i="19" s="1"/>
  <c r="R2212" i="19" s="1"/>
  <c r="R2213" i="19" s="1"/>
  <c r="R2214" i="19" s="1"/>
  <c r="R2215" i="19" s="1"/>
  <c r="R2216" i="19" s="1"/>
  <c r="R2217" i="19" s="1"/>
  <c r="R2218" i="19" s="1"/>
  <c r="R2219" i="19" s="1"/>
  <c r="R2220" i="19" s="1"/>
  <c r="R2221" i="19" s="1"/>
  <c r="R2222" i="19" s="1"/>
  <c r="R2223" i="19" s="1"/>
  <c r="R2224" i="19" s="1"/>
  <c r="R2225" i="19" s="1"/>
  <c r="R2226" i="19" s="1"/>
  <c r="R2227" i="19" s="1"/>
  <c r="R2228" i="19" s="1"/>
  <c r="R2229" i="19" s="1"/>
  <c r="R2230" i="19" s="1"/>
  <c r="R2231" i="19" s="1"/>
  <c r="R2232" i="19" s="1"/>
  <c r="R2233" i="19" s="1"/>
  <c r="R2234" i="19" s="1"/>
  <c r="R2235" i="19" s="1"/>
  <c r="R2236" i="19" s="1"/>
  <c r="R2237" i="19" s="1"/>
  <c r="R2238" i="19" s="1"/>
  <c r="R2239" i="19" s="1"/>
  <c r="R2240" i="19" s="1"/>
  <c r="R2241" i="19" s="1"/>
  <c r="R2242" i="19" s="1"/>
  <c r="R2243" i="19" s="1"/>
  <c r="R2244" i="19" s="1"/>
  <c r="R2245" i="19" s="1"/>
  <c r="R2246" i="19" s="1"/>
  <c r="R2247" i="19" s="1"/>
  <c r="R2248" i="19" s="1"/>
  <c r="R2249" i="19" s="1"/>
  <c r="R2250" i="19" s="1"/>
  <c r="R2251" i="19" s="1"/>
  <c r="R2252" i="19" s="1"/>
  <c r="R2253" i="19" s="1"/>
  <c r="R2254" i="19" s="1"/>
  <c r="R2255" i="19" s="1"/>
  <c r="R2256" i="19" s="1"/>
  <c r="R2257" i="19" s="1"/>
  <c r="R2258" i="19" s="1"/>
  <c r="R2259" i="19" s="1"/>
  <c r="R2260" i="19" s="1"/>
  <c r="R2261" i="19" s="1"/>
  <c r="R2262" i="19" s="1"/>
  <c r="R2263" i="19" s="1"/>
  <c r="R2264" i="19" s="1"/>
  <c r="R2265" i="19" s="1"/>
  <c r="R2266" i="19" s="1"/>
  <c r="R2267" i="19" s="1"/>
  <c r="R2268" i="19" s="1"/>
  <c r="R2269" i="19" s="1"/>
  <c r="R2270" i="19" s="1"/>
  <c r="R2271" i="19" s="1"/>
  <c r="R2272" i="19" s="1"/>
  <c r="R2273" i="19" s="1"/>
  <c r="R2274" i="19" s="1"/>
  <c r="R2275" i="19" s="1"/>
  <c r="R2276" i="19" s="1"/>
  <c r="R2277" i="19" s="1"/>
  <c r="R2278" i="19" s="1"/>
  <c r="R2279" i="19" s="1"/>
  <c r="R2280" i="19" s="1"/>
  <c r="R2281" i="19" s="1"/>
  <c r="R2282" i="19" s="1"/>
  <c r="R2283" i="19" s="1"/>
  <c r="R2284" i="19" s="1"/>
  <c r="R2285" i="19" s="1"/>
  <c r="R2286" i="19" s="1"/>
  <c r="R2287" i="19" s="1"/>
  <c r="R2288" i="19" s="1"/>
  <c r="R2289" i="19" s="1"/>
  <c r="R2290" i="19" s="1"/>
  <c r="R2291" i="19" s="1"/>
  <c r="R2292" i="19" s="1"/>
  <c r="R2293" i="19" s="1"/>
  <c r="R2294" i="19" s="1"/>
  <c r="R2295" i="19" s="1"/>
  <c r="R2296" i="19" s="1"/>
  <c r="R2297" i="19" s="1"/>
  <c r="R2298" i="19" s="1"/>
  <c r="R2299" i="19" s="1"/>
  <c r="R2300" i="19" s="1"/>
  <c r="R2301" i="19" s="1"/>
  <c r="R2302" i="19" s="1"/>
  <c r="R2303" i="19" s="1"/>
  <c r="R2304" i="19" s="1"/>
  <c r="R2305" i="19" s="1"/>
  <c r="R2306" i="19" s="1"/>
  <c r="R2307" i="19" s="1"/>
  <c r="R2308" i="19" s="1"/>
  <c r="R2309" i="19" s="1"/>
  <c r="R2310" i="19" s="1"/>
  <c r="R2311" i="19" s="1"/>
  <c r="R2312" i="19" s="1"/>
  <c r="R2313" i="19" s="1"/>
  <c r="R2314" i="19" s="1"/>
  <c r="R2315" i="19" s="1"/>
  <c r="R2316" i="19" s="1"/>
  <c r="R2317" i="19" s="1"/>
  <c r="R2318" i="19" s="1"/>
  <c r="R2319" i="19" s="1"/>
  <c r="R2320" i="19" s="1"/>
  <c r="R2321" i="19" s="1"/>
  <c r="R2322" i="19" s="1"/>
  <c r="R2323" i="19" s="1"/>
  <c r="R2324" i="19" s="1"/>
  <c r="R2325" i="19" s="1"/>
  <c r="S2067" i="19"/>
  <c r="S2068" i="19" s="1"/>
  <c r="S2069" i="19" s="1"/>
  <c r="S2070" i="19" s="1"/>
  <c r="S2071" i="19" s="1"/>
  <c r="S2072" i="19" s="1"/>
  <c r="S2073" i="19" s="1"/>
  <c r="S2074" i="19" s="1"/>
  <c r="S2075" i="19" s="1"/>
  <c r="S2076" i="19" s="1"/>
  <c r="S2077" i="19" s="1"/>
  <c r="S2078" i="19" s="1"/>
  <c r="S2079" i="19" s="1"/>
  <c r="S2080" i="19" s="1"/>
  <c r="S2081" i="19" s="1"/>
  <c r="S2082" i="19" s="1"/>
  <c r="S2083" i="19" s="1"/>
  <c r="S2084" i="19" s="1"/>
  <c r="S2085" i="19" s="1"/>
  <c r="S2086" i="19" s="1"/>
  <c r="S2087" i="19" s="1"/>
  <c r="S2088" i="19" s="1"/>
  <c r="S2089" i="19" s="1"/>
  <c r="S2090" i="19" s="1"/>
  <c r="S2091" i="19" s="1"/>
  <c r="S2092" i="19" s="1"/>
  <c r="S2093" i="19" s="1"/>
  <c r="S2094" i="19" s="1"/>
  <c r="S2095" i="19" s="1"/>
  <c r="S2096" i="19" s="1"/>
  <c r="S2097" i="19" s="1"/>
  <c r="S2098" i="19" s="1"/>
  <c r="S2099" i="19" s="1"/>
  <c r="S2100" i="19" s="1"/>
  <c r="S2101" i="19" s="1"/>
  <c r="S2102" i="19" s="1"/>
  <c r="S2103" i="19" s="1"/>
  <c r="S2104" i="19" s="1"/>
  <c r="S2105" i="19" s="1"/>
  <c r="S2106" i="19" s="1"/>
  <c r="S2107" i="19" s="1"/>
  <c r="S2108" i="19" s="1"/>
  <c r="S2109" i="19" s="1"/>
  <c r="S2110" i="19" s="1"/>
  <c r="S2111" i="19" s="1"/>
  <c r="S2112" i="19" s="1"/>
  <c r="S2113" i="19" s="1"/>
  <c r="S2114" i="19" s="1"/>
  <c r="S2115" i="19" s="1"/>
  <c r="S2116" i="19" s="1"/>
  <c r="S2117" i="19" s="1"/>
  <c r="S2118" i="19" s="1"/>
  <c r="S2119" i="19" s="1"/>
  <c r="S2120" i="19" s="1"/>
  <c r="S2121" i="19" s="1"/>
  <c r="S2122" i="19" s="1"/>
  <c r="S2123" i="19" s="1"/>
  <c r="S2124" i="19" s="1"/>
  <c r="S2125" i="19" s="1"/>
  <c r="S2126" i="19" s="1"/>
  <c r="S2127" i="19" s="1"/>
  <c r="S2128" i="19" s="1"/>
  <c r="S2129" i="19" s="1"/>
  <c r="S2130" i="19" s="1"/>
  <c r="S2131" i="19" s="1"/>
  <c r="S2132" i="19" s="1"/>
  <c r="S2133" i="19" s="1"/>
  <c r="S2134" i="19" s="1"/>
  <c r="S2135" i="19" s="1"/>
  <c r="S2136" i="19" s="1"/>
  <c r="S2137" i="19" s="1"/>
  <c r="S2138" i="19" s="1"/>
  <c r="S2139" i="19" s="1"/>
  <c r="S2140" i="19" s="1"/>
  <c r="S2141" i="19" s="1"/>
  <c r="S2142" i="19" s="1"/>
  <c r="S2143" i="19" s="1"/>
  <c r="S2144" i="19" s="1"/>
  <c r="S2145" i="19" s="1"/>
  <c r="S2146" i="19" s="1"/>
  <c r="S2147" i="19" s="1"/>
  <c r="S2148" i="19" s="1"/>
  <c r="S2149" i="19" s="1"/>
  <c r="S2150" i="19" s="1"/>
  <c r="S2151" i="19" s="1"/>
  <c r="S2152" i="19" s="1"/>
  <c r="S2153" i="19" s="1"/>
  <c r="S2154" i="19" s="1"/>
  <c r="S2155" i="19" s="1"/>
  <c r="S2156" i="19" s="1"/>
  <c r="S2157" i="19" s="1"/>
  <c r="S2158" i="19" s="1"/>
  <c r="S2159" i="19" s="1"/>
  <c r="S2160" i="19" s="1"/>
  <c r="S2161" i="19" s="1"/>
  <c r="S2162" i="19" s="1"/>
  <c r="S2163" i="19" s="1"/>
  <c r="S2164" i="19" s="1"/>
  <c r="S2165" i="19" s="1"/>
  <c r="S2166" i="19" s="1"/>
  <c r="S2167" i="19" s="1"/>
  <c r="S2168" i="19" s="1"/>
  <c r="S2169" i="19" s="1"/>
  <c r="S2170" i="19" s="1"/>
  <c r="S2171" i="19" s="1"/>
  <c r="S2172" i="19" s="1"/>
  <c r="S2173" i="19" s="1"/>
  <c r="S2174" i="19" s="1"/>
  <c r="S2175" i="19" s="1"/>
  <c r="S2176" i="19" s="1"/>
  <c r="S2177" i="19" s="1"/>
  <c r="S2178" i="19" s="1"/>
  <c r="S2179" i="19" s="1"/>
  <c r="S2180" i="19" s="1"/>
  <c r="S2181" i="19" s="1"/>
  <c r="S2182" i="19" s="1"/>
  <c r="S2183" i="19" s="1"/>
  <c r="S2184" i="19" s="1"/>
  <c r="S2185" i="19" s="1"/>
  <c r="S2186" i="19" s="1"/>
  <c r="S2187" i="19" s="1"/>
  <c r="S2188" i="19" s="1"/>
  <c r="S2189" i="19" s="1"/>
  <c r="S2190" i="19" s="1"/>
  <c r="S2191" i="19" s="1"/>
  <c r="S2192" i="19" s="1"/>
  <c r="S2193" i="19" s="1"/>
  <c r="S2194" i="19" s="1"/>
  <c r="S2195" i="19" s="1"/>
  <c r="S2196" i="19" s="1"/>
  <c r="S2197" i="19" s="1"/>
  <c r="S2198" i="19" s="1"/>
  <c r="S2199" i="19" s="1"/>
  <c r="S2200" i="19" s="1"/>
  <c r="S2201" i="19" s="1"/>
  <c r="S2202" i="19" s="1"/>
  <c r="S2203" i="19" s="1"/>
  <c r="S2204" i="19" s="1"/>
  <c r="S2205" i="19" s="1"/>
  <c r="S2206" i="19" s="1"/>
  <c r="S2207" i="19" s="1"/>
  <c r="S2208" i="19" s="1"/>
  <c r="S2209" i="19" s="1"/>
  <c r="S2210" i="19" s="1"/>
  <c r="S2211" i="19" s="1"/>
  <c r="S2212" i="19" s="1"/>
  <c r="S2213" i="19" s="1"/>
  <c r="S2214" i="19" s="1"/>
  <c r="S2215" i="19" s="1"/>
  <c r="S2216" i="19" s="1"/>
  <c r="S2217" i="19" s="1"/>
  <c r="S2218" i="19" s="1"/>
  <c r="S2219" i="19" s="1"/>
  <c r="S2220" i="19" s="1"/>
  <c r="S2221" i="19" s="1"/>
  <c r="S2222" i="19" s="1"/>
  <c r="S2223" i="19" s="1"/>
  <c r="S2224" i="19" s="1"/>
  <c r="S2225" i="19" s="1"/>
  <c r="S2226" i="19" s="1"/>
  <c r="S2227" i="19" s="1"/>
  <c r="S2228" i="19" s="1"/>
  <c r="S2229" i="19" s="1"/>
  <c r="S2230" i="19" s="1"/>
  <c r="S2231" i="19" s="1"/>
  <c r="S2232" i="19" s="1"/>
  <c r="S2233" i="19" s="1"/>
  <c r="S2234" i="19" s="1"/>
  <c r="S2235" i="19" s="1"/>
  <c r="S2236" i="19" s="1"/>
  <c r="S2237" i="19" s="1"/>
  <c r="S2238" i="19" s="1"/>
  <c r="S2239" i="19" s="1"/>
  <c r="S2240" i="19" s="1"/>
  <c r="S2241" i="19" s="1"/>
  <c r="S2242" i="19" s="1"/>
  <c r="S2243" i="19" s="1"/>
  <c r="S2244" i="19" s="1"/>
  <c r="S2245" i="19" s="1"/>
  <c r="S2246" i="19" s="1"/>
  <c r="S2247" i="19" s="1"/>
  <c r="S2248" i="19" s="1"/>
  <c r="S2249" i="19" s="1"/>
  <c r="S2250" i="19" s="1"/>
  <c r="S2251" i="19" s="1"/>
  <c r="S2252" i="19" s="1"/>
  <c r="S2253" i="19" s="1"/>
  <c r="S2254" i="19" s="1"/>
  <c r="S2255" i="19" s="1"/>
  <c r="S2256" i="19" s="1"/>
  <c r="S2257" i="19" s="1"/>
  <c r="S2258" i="19" s="1"/>
  <c r="S2259" i="19" s="1"/>
  <c r="S2260" i="19" s="1"/>
  <c r="S2261" i="19" s="1"/>
  <c r="S2262" i="19" s="1"/>
  <c r="S2263" i="19" s="1"/>
  <c r="S2264" i="19" s="1"/>
  <c r="S2265" i="19" s="1"/>
  <c r="S2266" i="19" s="1"/>
  <c r="S2267" i="19" s="1"/>
  <c r="S2268" i="19" s="1"/>
  <c r="S2269" i="19" s="1"/>
  <c r="S2270" i="19" s="1"/>
  <c r="S2271" i="19" s="1"/>
  <c r="S2272" i="19" s="1"/>
  <c r="S2273" i="19" s="1"/>
  <c r="S2274" i="19" s="1"/>
  <c r="S2275" i="19" s="1"/>
  <c r="S2276" i="19" s="1"/>
  <c r="S2277" i="19" s="1"/>
  <c r="S2278" i="19" s="1"/>
  <c r="S2279" i="19" s="1"/>
  <c r="S2280" i="19" s="1"/>
  <c r="S2281" i="19" s="1"/>
  <c r="S2282" i="19" s="1"/>
  <c r="S2283" i="19" s="1"/>
  <c r="S2284" i="19" s="1"/>
  <c r="S2285" i="19" s="1"/>
  <c r="S2286" i="19" s="1"/>
  <c r="S2287" i="19" s="1"/>
  <c r="S2288" i="19" s="1"/>
  <c r="S2289" i="19" s="1"/>
  <c r="S2290" i="19" s="1"/>
  <c r="S2291" i="19" s="1"/>
  <c r="S2292" i="19" s="1"/>
  <c r="S2293" i="19" s="1"/>
  <c r="S2294" i="19" s="1"/>
  <c r="S2295" i="19" s="1"/>
  <c r="S2296" i="19" s="1"/>
  <c r="S2297" i="19" s="1"/>
  <c r="S2298" i="19" s="1"/>
  <c r="S2299" i="19" s="1"/>
  <c r="S2300" i="19" s="1"/>
  <c r="S2301" i="19" s="1"/>
  <c r="S2302" i="19" s="1"/>
  <c r="S2303" i="19" s="1"/>
  <c r="S2304" i="19" s="1"/>
  <c r="S2305" i="19" s="1"/>
  <c r="S2306" i="19" s="1"/>
  <c r="S2307" i="19" s="1"/>
  <c r="S2308" i="19" s="1"/>
  <c r="S2309" i="19" s="1"/>
  <c r="S2310" i="19" s="1"/>
  <c r="S2311" i="19" s="1"/>
  <c r="S2312" i="19" s="1"/>
  <c r="S2313" i="19" s="1"/>
  <c r="S2314" i="19" s="1"/>
  <c r="S2315" i="19" s="1"/>
  <c r="S2316" i="19" s="1"/>
  <c r="S2317" i="19" s="1"/>
  <c r="S2318" i="19" s="1"/>
  <c r="S2319" i="19" s="1"/>
  <c r="S2320" i="19" s="1"/>
  <c r="S2321" i="19" s="1"/>
  <c r="S2322" i="19" s="1"/>
  <c r="S2323" i="19" s="1"/>
  <c r="S2324" i="19" s="1"/>
  <c r="S2325" i="19" s="1"/>
  <c r="U2068" i="19" l="1"/>
  <c r="Q2068" i="19"/>
  <c r="U2069" i="19" l="1"/>
  <c r="Q2069" i="19"/>
  <c r="V2068" i="19"/>
  <c r="W2068" i="19"/>
  <c r="U2070" i="19" l="1"/>
  <c r="Q2070" i="19"/>
  <c r="W2069" i="19"/>
  <c r="V2069" i="19"/>
  <c r="U2071" i="19" l="1"/>
  <c r="Q2071" i="19"/>
  <c r="V2070" i="19"/>
  <c r="W2070" i="19"/>
  <c r="U2072" i="19" l="1"/>
  <c r="Q2072" i="19"/>
  <c r="V2071" i="19"/>
  <c r="W2071" i="19"/>
  <c r="U2073" i="19" l="1"/>
  <c r="Q2073" i="19"/>
  <c r="V2072" i="19"/>
  <c r="W2072" i="19"/>
  <c r="U2074" i="19" l="1"/>
  <c r="Q2074" i="19"/>
  <c r="V2073" i="19"/>
  <c r="W2073" i="19"/>
  <c r="U2075" i="19" l="1"/>
  <c r="Q2075" i="19"/>
  <c r="V2074" i="19"/>
  <c r="W2074" i="19"/>
  <c r="Q2076" i="19" l="1"/>
  <c r="U2076" i="19"/>
  <c r="W2075" i="19"/>
  <c r="V2075" i="19"/>
  <c r="V2076" i="19" l="1"/>
  <c r="W2076" i="19"/>
  <c r="U2077" i="19"/>
  <c r="Q2077" i="19"/>
  <c r="U2078" i="19" l="1"/>
  <c r="Q2078" i="19"/>
  <c r="W2077" i="19"/>
  <c r="V2077" i="19"/>
  <c r="U2079" i="19" l="1"/>
  <c r="Q2079" i="19"/>
  <c r="V2078" i="19"/>
  <c r="W2078" i="19"/>
  <c r="Q2080" i="19" l="1"/>
  <c r="U2080" i="19"/>
  <c r="V2079" i="19"/>
  <c r="W2079" i="19"/>
  <c r="V2080" i="19" l="1"/>
  <c r="W2080" i="19"/>
  <c r="U2081" i="19"/>
  <c r="Q2081" i="19"/>
  <c r="Q2082" i="19" l="1"/>
  <c r="U2082" i="19"/>
  <c r="V2081" i="19"/>
  <c r="W2081" i="19"/>
  <c r="V2082" i="19" l="1"/>
  <c r="W2082" i="19"/>
  <c r="U2083" i="19"/>
  <c r="Q2083" i="19"/>
  <c r="U2084" i="19" l="1"/>
  <c r="Q2084" i="19"/>
  <c r="V2083" i="19"/>
  <c r="W2083" i="19"/>
  <c r="Q2085" i="19" l="1"/>
  <c r="U2085" i="19"/>
  <c r="V2084" i="19"/>
  <c r="W2084" i="19"/>
  <c r="V2085" i="19" l="1"/>
  <c r="W2085" i="19"/>
  <c r="U2086" i="19"/>
  <c r="Q2086" i="19"/>
  <c r="U2087" i="19" l="1"/>
  <c r="Q2087" i="19"/>
  <c r="V2086" i="19"/>
  <c r="W2086" i="19"/>
  <c r="U2088" i="19" l="1"/>
  <c r="Q2088" i="19"/>
  <c r="V2087" i="19"/>
  <c r="W2087" i="19"/>
  <c r="U2089" i="19" l="1"/>
  <c r="Q2089" i="19"/>
  <c r="W2088" i="19"/>
  <c r="V2088" i="19"/>
  <c r="Q2090" i="19" l="1"/>
  <c r="U2090" i="19"/>
  <c r="V2089" i="19"/>
  <c r="W2089" i="19"/>
  <c r="V2090" i="19" l="1"/>
  <c r="W2090" i="19"/>
  <c r="U2091" i="19"/>
  <c r="Q2091" i="19"/>
  <c r="U2092" i="19" l="1"/>
  <c r="Q2092" i="19"/>
  <c r="V2091" i="19"/>
  <c r="W2091" i="19"/>
  <c r="Q2093" i="19" l="1"/>
  <c r="U2093" i="19"/>
  <c r="V2092" i="19"/>
  <c r="W2092" i="19"/>
  <c r="V2093" i="19" l="1"/>
  <c r="W2093" i="19"/>
  <c r="U2094" i="19"/>
  <c r="Q2094" i="19"/>
  <c r="U2095" i="19" l="1"/>
  <c r="Q2095" i="19"/>
  <c r="V2094" i="19"/>
  <c r="W2094" i="19"/>
  <c r="U2096" i="19" l="1"/>
  <c r="Q2096" i="19"/>
  <c r="V2095" i="19"/>
  <c r="W2095" i="19"/>
  <c r="U2097" i="19" l="1"/>
  <c r="Q2097" i="19"/>
  <c r="W2096" i="19"/>
  <c r="V2096" i="19"/>
  <c r="Q2098" i="19" l="1"/>
  <c r="U2098" i="19"/>
  <c r="V2097" i="19"/>
  <c r="W2097" i="19"/>
  <c r="V2098" i="19" l="1"/>
  <c r="W2098" i="19"/>
  <c r="U2099" i="19"/>
  <c r="Q2099" i="19"/>
  <c r="U2100" i="19" l="1"/>
  <c r="Q2100" i="19"/>
  <c r="V2099" i="19"/>
  <c r="W2099" i="19"/>
  <c r="Q2101" i="19" l="1"/>
  <c r="U2101" i="19"/>
  <c r="V2100" i="19"/>
  <c r="W2100" i="19"/>
  <c r="V2101" i="19" l="1"/>
  <c r="W2101" i="19"/>
  <c r="U2102" i="19"/>
  <c r="Q2102" i="19"/>
  <c r="U2103" i="19" l="1"/>
  <c r="Q2103" i="19"/>
  <c r="V2102" i="19"/>
  <c r="W2102" i="19"/>
  <c r="U2104" i="19" l="1"/>
  <c r="Q2104" i="19"/>
  <c r="V2103" i="19"/>
  <c r="W2103" i="19"/>
  <c r="U2105" i="19" l="1"/>
  <c r="Q2105" i="19"/>
  <c r="W2104" i="19"/>
  <c r="V2104" i="19"/>
  <c r="Q2106" i="19" l="1"/>
  <c r="U2106" i="19"/>
  <c r="V2105" i="19"/>
  <c r="W2105" i="19"/>
  <c r="V2106" i="19" l="1"/>
  <c r="W2106" i="19"/>
  <c r="U2107" i="19"/>
  <c r="Q2107" i="19"/>
  <c r="U2108" i="19" l="1"/>
  <c r="Q2108" i="19"/>
  <c r="V2107" i="19"/>
  <c r="W2107" i="19"/>
  <c r="Q2109" i="19" l="1"/>
  <c r="U2109" i="19"/>
  <c r="V2108" i="19"/>
  <c r="W2108" i="19"/>
  <c r="V2109" i="19" l="1"/>
  <c r="W2109" i="19"/>
  <c r="U2110" i="19"/>
  <c r="Q2110" i="19"/>
  <c r="U2111" i="19" l="1"/>
  <c r="Q2111" i="19"/>
  <c r="V2110" i="19"/>
  <c r="W2110" i="19"/>
  <c r="U2112" i="19" l="1"/>
  <c r="Q2112" i="19"/>
  <c r="V2111" i="19"/>
  <c r="W2111" i="19"/>
  <c r="U2113" i="19" l="1"/>
  <c r="Q2113" i="19"/>
  <c r="W2112" i="19"/>
  <c r="V2112" i="19"/>
  <c r="Q2114" i="19" l="1"/>
  <c r="U2114" i="19"/>
  <c r="V2113" i="19"/>
  <c r="W2113" i="19"/>
  <c r="V2114" i="19" l="1"/>
  <c r="W2114" i="19"/>
  <c r="U2115" i="19"/>
  <c r="Q2115" i="19"/>
  <c r="U2116" i="19" l="1"/>
  <c r="Q2116" i="19"/>
  <c r="V2115" i="19"/>
  <c r="W2115" i="19"/>
  <c r="Q2117" i="19" l="1"/>
  <c r="U2117" i="19"/>
  <c r="V2116" i="19"/>
  <c r="W2116" i="19"/>
  <c r="V2117" i="19" l="1"/>
  <c r="W2117" i="19"/>
  <c r="U2118" i="19"/>
  <c r="Q2118" i="19"/>
  <c r="U2119" i="19" l="1"/>
  <c r="Q2119" i="19"/>
  <c r="V2118" i="19"/>
  <c r="W2118" i="19"/>
  <c r="U2120" i="19" l="1"/>
  <c r="Q2120" i="19"/>
  <c r="V2119" i="19"/>
  <c r="W2119" i="19"/>
  <c r="U2121" i="19" l="1"/>
  <c r="Q2121" i="19"/>
  <c r="W2120" i="19"/>
  <c r="V2120" i="19"/>
  <c r="Q2122" i="19" l="1"/>
  <c r="U2122" i="19"/>
  <c r="V2121" i="19"/>
  <c r="W2121" i="19"/>
  <c r="V2122" i="19" l="1"/>
  <c r="W2122" i="19"/>
  <c r="U2123" i="19"/>
  <c r="Q2123" i="19"/>
  <c r="U2124" i="19" l="1"/>
  <c r="Q2124" i="19"/>
  <c r="V2123" i="19"/>
  <c r="W2123" i="19"/>
  <c r="Q2125" i="19" l="1"/>
  <c r="U2125" i="19"/>
  <c r="V2124" i="19"/>
  <c r="W2124" i="19"/>
  <c r="V2125" i="19" l="1"/>
  <c r="W2125" i="19"/>
  <c r="U2126" i="19"/>
  <c r="Q2126" i="19"/>
  <c r="U2127" i="19" l="1"/>
  <c r="Q2127" i="19"/>
  <c r="V2126" i="19"/>
  <c r="W2126" i="19"/>
  <c r="U2128" i="19" l="1"/>
  <c r="Q2128" i="19"/>
  <c r="V2127" i="19"/>
  <c r="W2127" i="19"/>
  <c r="U2129" i="19" l="1"/>
  <c r="Q2129" i="19"/>
  <c r="W2128" i="19"/>
  <c r="V2128" i="19"/>
  <c r="Q2130" i="19" l="1"/>
  <c r="U2130" i="19"/>
  <c r="V2129" i="19"/>
  <c r="W2129" i="19"/>
  <c r="V2130" i="19" l="1"/>
  <c r="W2130" i="19"/>
  <c r="U2131" i="19"/>
  <c r="Q2131" i="19"/>
  <c r="U2132" i="19" l="1"/>
  <c r="Q2132" i="19"/>
  <c r="V2131" i="19"/>
  <c r="W2131" i="19"/>
  <c r="Q2133" i="19" l="1"/>
  <c r="U2133" i="19"/>
  <c r="V2132" i="19"/>
  <c r="W2132" i="19"/>
  <c r="V2133" i="19" l="1"/>
  <c r="W2133" i="19"/>
  <c r="U2134" i="19"/>
  <c r="Q2134" i="19"/>
  <c r="U2135" i="19" l="1"/>
  <c r="Q2135" i="19"/>
  <c r="V2134" i="19"/>
  <c r="W2134" i="19"/>
  <c r="U2136" i="19" l="1"/>
  <c r="Q2136" i="19"/>
  <c r="V2135" i="19"/>
  <c r="W2135" i="19"/>
  <c r="U2137" i="19" l="1"/>
  <c r="Q2137" i="19"/>
  <c r="W2136" i="19"/>
  <c r="V2136" i="19"/>
  <c r="Q2138" i="19" l="1"/>
  <c r="U2138" i="19"/>
  <c r="V2137" i="19"/>
  <c r="W2137" i="19"/>
  <c r="V2138" i="19" l="1"/>
  <c r="W2138" i="19"/>
  <c r="U2139" i="19"/>
  <c r="Q2139" i="19"/>
  <c r="U2140" i="19" l="1"/>
  <c r="Q2140" i="19"/>
  <c r="V2139" i="19"/>
  <c r="W2139" i="19"/>
  <c r="Q2141" i="19" l="1"/>
  <c r="U2141" i="19"/>
  <c r="V2140" i="19"/>
  <c r="W2140" i="19"/>
  <c r="V2141" i="19" l="1"/>
  <c r="W2141" i="19"/>
  <c r="U2142" i="19"/>
  <c r="Q2142" i="19"/>
  <c r="U2143" i="19" l="1"/>
  <c r="Q2143" i="19"/>
  <c r="V2142" i="19"/>
  <c r="W2142" i="19"/>
  <c r="U2144" i="19" l="1"/>
  <c r="Q2144" i="19"/>
  <c r="V2143" i="19"/>
  <c r="W2143" i="19"/>
  <c r="U2145" i="19" l="1"/>
  <c r="Q2145" i="19"/>
  <c r="W2144" i="19"/>
  <c r="V2144" i="19"/>
  <c r="Q2146" i="19" l="1"/>
  <c r="U2146" i="19"/>
  <c r="V2145" i="19"/>
  <c r="W2145" i="19"/>
  <c r="V2146" i="19" l="1"/>
  <c r="W2146" i="19"/>
  <c r="U2147" i="19"/>
  <c r="Q2147" i="19"/>
  <c r="U2148" i="19" l="1"/>
  <c r="Q2148" i="19"/>
  <c r="V2147" i="19"/>
  <c r="W2147" i="19"/>
  <c r="Q2149" i="19" l="1"/>
  <c r="U2149" i="19"/>
  <c r="V2148" i="19"/>
  <c r="W2148" i="19"/>
  <c r="V2149" i="19" l="1"/>
  <c r="W2149" i="19"/>
  <c r="U2150" i="19"/>
  <c r="Q2150" i="19"/>
  <c r="U2151" i="19" l="1"/>
  <c r="Q2151" i="19"/>
  <c r="V2150" i="19"/>
  <c r="W2150" i="19"/>
  <c r="U2152" i="19" l="1"/>
  <c r="Q2152" i="19"/>
  <c r="V2151" i="19"/>
  <c r="W2151" i="19"/>
  <c r="U2153" i="19" l="1"/>
  <c r="Q2153" i="19"/>
  <c r="W2152" i="19"/>
  <c r="V2152" i="19"/>
  <c r="Q2154" i="19" l="1"/>
  <c r="U2154" i="19"/>
  <c r="V2153" i="19"/>
  <c r="W2153" i="19"/>
  <c r="V2154" i="19" l="1"/>
  <c r="W2154" i="19"/>
  <c r="U2155" i="19"/>
  <c r="Q2155" i="19"/>
  <c r="U2156" i="19" l="1"/>
  <c r="Q2156" i="19"/>
  <c r="V2155" i="19"/>
  <c r="W2155" i="19"/>
  <c r="Q2157" i="19" l="1"/>
  <c r="U2157" i="19"/>
  <c r="V2156" i="19"/>
  <c r="W2156" i="19"/>
  <c r="V2157" i="19" l="1"/>
  <c r="W2157" i="19"/>
  <c r="U2158" i="19"/>
  <c r="Q2158" i="19"/>
  <c r="U2159" i="19" l="1"/>
  <c r="Q2159" i="19"/>
  <c r="V2158" i="19"/>
  <c r="W2158" i="19"/>
  <c r="U2160" i="19" l="1"/>
  <c r="Q2160" i="19"/>
  <c r="V2159" i="19"/>
  <c r="W2159" i="19"/>
  <c r="U2161" i="19" l="1"/>
  <c r="Q2161" i="19"/>
  <c r="W2160" i="19"/>
  <c r="V2160" i="19"/>
  <c r="Q2162" i="19" l="1"/>
  <c r="U2162" i="19"/>
  <c r="V2161" i="19"/>
  <c r="W2161" i="19"/>
  <c r="V2162" i="19" l="1"/>
  <c r="W2162" i="19"/>
  <c r="U2163" i="19"/>
  <c r="Q2163" i="19"/>
  <c r="U2164" i="19" l="1"/>
  <c r="Q2164" i="19"/>
  <c r="V2163" i="19"/>
  <c r="W2163" i="19"/>
  <c r="Q2165" i="19" l="1"/>
  <c r="U2165" i="19"/>
  <c r="V2164" i="19"/>
  <c r="W2164" i="19"/>
  <c r="V2165" i="19" l="1"/>
  <c r="W2165" i="19"/>
  <c r="U2166" i="19"/>
  <c r="Q2166" i="19"/>
  <c r="U2167" i="19" l="1"/>
  <c r="Q2167" i="19"/>
  <c r="V2166" i="19"/>
  <c r="W2166" i="19"/>
  <c r="U2168" i="19" l="1"/>
  <c r="Q2168" i="19"/>
  <c r="V2167" i="19"/>
  <c r="W2167" i="19"/>
  <c r="U2169" i="19" l="1"/>
  <c r="Q2169" i="19"/>
  <c r="W2168" i="19"/>
  <c r="V2168" i="19"/>
  <c r="Q2170" i="19" l="1"/>
  <c r="U2170" i="19"/>
  <c r="V2169" i="19"/>
  <c r="W2169" i="19"/>
  <c r="V2170" i="19" l="1"/>
  <c r="W2170" i="19"/>
  <c r="U2171" i="19"/>
  <c r="Q2171" i="19"/>
  <c r="U2172" i="19" l="1"/>
  <c r="Q2172" i="19"/>
  <c r="V2171" i="19"/>
  <c r="W2171" i="19"/>
  <c r="Q2173" i="19" l="1"/>
  <c r="U2173" i="19"/>
  <c r="V2172" i="19"/>
  <c r="W2172" i="19"/>
  <c r="V2173" i="19" l="1"/>
  <c r="W2173" i="19"/>
  <c r="U2174" i="19"/>
  <c r="Q2174" i="19"/>
  <c r="U2175" i="19" l="1"/>
  <c r="Q2175" i="19"/>
  <c r="V2174" i="19"/>
  <c r="W2174" i="19"/>
  <c r="U2176" i="19" l="1"/>
  <c r="Q2176" i="19"/>
  <c r="V2175" i="19"/>
  <c r="W2175" i="19"/>
  <c r="U2177" i="19" l="1"/>
  <c r="Q2177" i="19"/>
  <c r="W2176" i="19"/>
  <c r="V2176" i="19"/>
  <c r="Q2178" i="19" l="1"/>
  <c r="U2178" i="19"/>
  <c r="V2177" i="19"/>
  <c r="W2177" i="19"/>
  <c r="V2178" i="19" l="1"/>
  <c r="W2178" i="19"/>
  <c r="U2179" i="19"/>
  <c r="Q2179" i="19"/>
  <c r="U2180" i="19" l="1"/>
  <c r="Q2180" i="19"/>
  <c r="V2179" i="19"/>
  <c r="W2179" i="19"/>
  <c r="Q2181" i="19" l="1"/>
  <c r="U2181" i="19"/>
  <c r="V2180" i="19"/>
  <c r="W2180" i="19"/>
  <c r="V2181" i="19" l="1"/>
  <c r="W2181" i="19"/>
  <c r="U2182" i="19"/>
  <c r="Q2182" i="19"/>
  <c r="U2183" i="19" l="1"/>
  <c r="Q2183" i="19"/>
  <c r="V2182" i="19"/>
  <c r="W2182" i="19"/>
  <c r="U2184" i="19" l="1"/>
  <c r="Q2184" i="19"/>
  <c r="V2183" i="19"/>
  <c r="W2183" i="19"/>
  <c r="U2185" i="19" l="1"/>
  <c r="Q2185" i="19"/>
  <c r="W2184" i="19"/>
  <c r="V2184" i="19"/>
  <c r="Q2186" i="19" l="1"/>
  <c r="U2186" i="19"/>
  <c r="V2185" i="19"/>
  <c r="W2185" i="19"/>
  <c r="V2186" i="19" l="1"/>
  <c r="W2186" i="19"/>
  <c r="U2187" i="19"/>
  <c r="Q2187" i="19"/>
  <c r="U2188" i="19" l="1"/>
  <c r="Q2188" i="19"/>
  <c r="V2187" i="19"/>
  <c r="W2187" i="19"/>
  <c r="Q2189" i="19" l="1"/>
  <c r="U2189" i="19"/>
  <c r="V2188" i="19"/>
  <c r="W2188" i="19"/>
  <c r="V2189" i="19" l="1"/>
  <c r="W2189" i="19"/>
  <c r="U2190" i="19"/>
  <c r="Q2190" i="19"/>
  <c r="U2191" i="19" l="1"/>
  <c r="Q2191" i="19"/>
  <c r="V2190" i="19"/>
  <c r="W2190" i="19"/>
  <c r="U2192" i="19" l="1"/>
  <c r="Q2192" i="19"/>
  <c r="V2191" i="19"/>
  <c r="W2191" i="19"/>
  <c r="U2193" i="19" l="1"/>
  <c r="Q2193" i="19"/>
  <c r="W2192" i="19"/>
  <c r="V2192" i="19"/>
  <c r="Q2194" i="19" l="1"/>
  <c r="U2194" i="19"/>
  <c r="V2193" i="19"/>
  <c r="W2193" i="19"/>
  <c r="V2194" i="19" l="1"/>
  <c r="W2194" i="19"/>
  <c r="U2195" i="19"/>
  <c r="Q2195" i="19"/>
  <c r="U2196" i="19" l="1"/>
  <c r="Q2196" i="19"/>
  <c r="V2195" i="19"/>
  <c r="W2195" i="19"/>
  <c r="Q2197" i="19" l="1"/>
  <c r="U2197" i="19"/>
  <c r="V2196" i="19"/>
  <c r="W2196" i="19"/>
  <c r="V2197" i="19" l="1"/>
  <c r="W2197" i="19"/>
  <c r="U2198" i="19"/>
  <c r="Q2198" i="19"/>
  <c r="U2199" i="19" l="1"/>
  <c r="Q2199" i="19"/>
  <c r="V2198" i="19"/>
  <c r="W2198" i="19"/>
  <c r="U2200" i="19" l="1"/>
  <c r="Q2200" i="19"/>
  <c r="V2199" i="19"/>
  <c r="W2199" i="19"/>
  <c r="U2201" i="19" l="1"/>
  <c r="Q2201" i="19"/>
  <c r="W2200" i="19"/>
  <c r="V2200" i="19"/>
  <c r="Q2202" i="19" l="1"/>
  <c r="U2202" i="19"/>
  <c r="V2201" i="19"/>
  <c r="W2201" i="19"/>
  <c r="V2202" i="19" l="1"/>
  <c r="W2202" i="19"/>
  <c r="U2203" i="19"/>
  <c r="Q2203" i="19"/>
  <c r="U2204" i="19" l="1"/>
  <c r="Q2204" i="19"/>
  <c r="V2203" i="19"/>
  <c r="W2203" i="19"/>
  <c r="Q2205" i="19" l="1"/>
  <c r="U2205" i="19"/>
  <c r="V2204" i="19"/>
  <c r="W2204" i="19"/>
  <c r="V2205" i="19" l="1"/>
  <c r="W2205" i="19"/>
  <c r="U2206" i="19"/>
  <c r="Q2206" i="19"/>
  <c r="U2207" i="19" l="1"/>
  <c r="Q2207" i="19"/>
  <c r="V2206" i="19"/>
  <c r="W2206" i="19"/>
  <c r="U2208" i="19" l="1"/>
  <c r="Q2208" i="19"/>
  <c r="V2207" i="19"/>
  <c r="W2207" i="19"/>
  <c r="U2209" i="19" l="1"/>
  <c r="Q2209" i="19"/>
  <c r="W2208" i="19"/>
  <c r="V2208" i="19"/>
  <c r="Q2210" i="19" l="1"/>
  <c r="U2210" i="19"/>
  <c r="V2209" i="19"/>
  <c r="W2209" i="19"/>
  <c r="V2210" i="19" l="1"/>
  <c r="W2210" i="19"/>
  <c r="U2211" i="19"/>
  <c r="Q2211" i="19"/>
  <c r="U2212" i="19" l="1"/>
  <c r="Q2212" i="19"/>
  <c r="V2211" i="19"/>
  <c r="W2211" i="19"/>
  <c r="Q2213" i="19" l="1"/>
  <c r="U2213" i="19"/>
  <c r="V2212" i="19"/>
  <c r="W2212" i="19"/>
  <c r="V2213" i="19" l="1"/>
  <c r="W2213" i="19"/>
  <c r="U2214" i="19"/>
  <c r="Q2214" i="19"/>
  <c r="U2215" i="19" l="1"/>
  <c r="Q2215" i="19"/>
  <c r="V2214" i="19"/>
  <c r="W2214" i="19"/>
  <c r="U2216" i="19" l="1"/>
  <c r="Q2216" i="19"/>
  <c r="V2215" i="19"/>
  <c r="W2215" i="19"/>
  <c r="U2217" i="19" l="1"/>
  <c r="Q2217" i="19"/>
  <c r="W2216" i="19"/>
  <c r="V2216" i="19"/>
  <c r="Q2218" i="19" l="1"/>
  <c r="U2218" i="19"/>
  <c r="V2217" i="19"/>
  <c r="W2217" i="19"/>
  <c r="V2218" i="19" l="1"/>
  <c r="W2218" i="19"/>
  <c r="U2219" i="19"/>
  <c r="Q2219" i="19"/>
  <c r="U2220" i="19" l="1"/>
  <c r="Q2220" i="19"/>
  <c r="V2219" i="19"/>
  <c r="W2219" i="19"/>
  <c r="Q2221" i="19" l="1"/>
  <c r="U2221" i="19"/>
  <c r="V2220" i="19"/>
  <c r="W2220" i="19"/>
  <c r="V2221" i="19" l="1"/>
  <c r="W2221" i="19"/>
  <c r="U2222" i="19"/>
  <c r="Q2222" i="19"/>
  <c r="U2223" i="19" l="1"/>
  <c r="Q2223" i="19"/>
  <c r="V2222" i="19"/>
  <c r="W2222" i="19"/>
  <c r="U2224" i="19" l="1"/>
  <c r="Q2224" i="19"/>
  <c r="V2223" i="19"/>
  <c r="W2223" i="19"/>
  <c r="U2225" i="19" l="1"/>
  <c r="Q2225" i="19"/>
  <c r="W2224" i="19"/>
  <c r="V2224" i="19"/>
  <c r="Q2226" i="19" l="1"/>
  <c r="U2226" i="19"/>
  <c r="V2225" i="19"/>
  <c r="W2225" i="19"/>
  <c r="V2226" i="19" l="1"/>
  <c r="W2226" i="19"/>
  <c r="U2227" i="19"/>
  <c r="Q2227" i="19"/>
  <c r="U2228" i="19" l="1"/>
  <c r="Q2228" i="19"/>
  <c r="V2227" i="19"/>
  <c r="W2227" i="19"/>
  <c r="Q2229" i="19" l="1"/>
  <c r="U2229" i="19"/>
  <c r="V2228" i="19"/>
  <c r="W2228" i="19"/>
  <c r="V2229" i="19" l="1"/>
  <c r="W2229" i="19"/>
  <c r="U2230" i="19"/>
  <c r="Q2230" i="19"/>
  <c r="U2231" i="19" l="1"/>
  <c r="Q2231" i="19"/>
  <c r="V2230" i="19"/>
  <c r="W2230" i="19"/>
  <c r="U2232" i="19" l="1"/>
  <c r="Q2232" i="19"/>
  <c r="V2231" i="19"/>
  <c r="W2231" i="19"/>
  <c r="U2233" i="19" l="1"/>
  <c r="Q2233" i="19"/>
  <c r="W2232" i="19"/>
  <c r="V2232" i="19"/>
  <c r="Q2234" i="19" l="1"/>
  <c r="U2234" i="19"/>
  <c r="V2233" i="19"/>
  <c r="W2233" i="19"/>
  <c r="V2234" i="19" l="1"/>
  <c r="W2234" i="19"/>
  <c r="U2235" i="19"/>
  <c r="Q2235" i="19"/>
  <c r="U2236" i="19" l="1"/>
  <c r="Q2236" i="19"/>
  <c r="V2235" i="19"/>
  <c r="W2235" i="19"/>
  <c r="Q2237" i="19" l="1"/>
  <c r="U2237" i="19"/>
  <c r="V2236" i="19"/>
  <c r="W2236" i="19"/>
  <c r="V2237" i="19" l="1"/>
  <c r="W2237" i="19"/>
  <c r="U2238" i="19"/>
  <c r="Q2238" i="19"/>
  <c r="U2239" i="19" l="1"/>
  <c r="Q2239" i="19"/>
  <c r="V2238" i="19"/>
  <c r="W2238" i="19"/>
  <c r="U2240" i="19" l="1"/>
  <c r="Q2240" i="19"/>
  <c r="V2239" i="19"/>
  <c r="W2239" i="19"/>
  <c r="U2241" i="19" l="1"/>
  <c r="Q2241" i="19"/>
  <c r="W2240" i="19"/>
  <c r="V2240" i="19"/>
  <c r="Q2242" i="19" l="1"/>
  <c r="U2242" i="19"/>
  <c r="V2241" i="19"/>
  <c r="W2241" i="19"/>
  <c r="V2242" i="19" l="1"/>
  <c r="W2242" i="19"/>
  <c r="U2243" i="19"/>
  <c r="Q2243" i="19"/>
  <c r="U2244" i="19" l="1"/>
  <c r="Q2244" i="19"/>
  <c r="V2243" i="19"/>
  <c r="W2243" i="19"/>
  <c r="Q2245" i="19" l="1"/>
  <c r="U2245" i="19"/>
  <c r="W2244" i="19"/>
  <c r="V2244" i="19"/>
  <c r="V2245" i="19" l="1"/>
  <c r="W2245" i="19"/>
  <c r="U2246" i="19"/>
  <c r="Q2246" i="19"/>
  <c r="U2247" i="19" l="1"/>
  <c r="Q2247" i="19"/>
  <c r="V2246" i="19"/>
  <c r="W2246" i="19"/>
  <c r="U2248" i="19" l="1"/>
  <c r="Q2248" i="19"/>
  <c r="V2247" i="19"/>
  <c r="W2247" i="19"/>
  <c r="U2249" i="19" l="1"/>
  <c r="Q2249" i="19"/>
  <c r="W2248" i="19"/>
  <c r="V2248" i="19"/>
  <c r="Q2250" i="19" l="1"/>
  <c r="U2250" i="19"/>
  <c r="V2249" i="19"/>
  <c r="W2249" i="19"/>
  <c r="V2250" i="19" l="1"/>
  <c r="W2250" i="19"/>
  <c r="U2251" i="19"/>
  <c r="Q2251" i="19"/>
  <c r="U2252" i="19" l="1"/>
  <c r="Q2252" i="19"/>
  <c r="V2251" i="19"/>
  <c r="W2251" i="19"/>
  <c r="Q2253" i="19" l="1"/>
  <c r="U2253" i="19"/>
  <c r="W2252" i="19"/>
  <c r="V2252" i="19"/>
  <c r="V2253" i="19" l="1"/>
  <c r="W2253" i="19"/>
  <c r="U2254" i="19"/>
  <c r="Q2254" i="19"/>
  <c r="U2255" i="19" l="1"/>
  <c r="Q2255" i="19"/>
  <c r="V2254" i="19"/>
  <c r="W2254" i="19"/>
  <c r="U2256" i="19" l="1"/>
  <c r="Q2256" i="19"/>
  <c r="V2255" i="19"/>
  <c r="W2255" i="19"/>
  <c r="Q2257" i="19" l="1"/>
  <c r="U2257" i="19"/>
  <c r="W2256" i="19"/>
  <c r="V2256" i="19"/>
  <c r="V2257" i="19" l="1"/>
  <c r="W2257" i="19"/>
  <c r="Q2258" i="19"/>
  <c r="U2258" i="19"/>
  <c r="V2258" i="19" l="1"/>
  <c r="W2258" i="19"/>
  <c r="U2259" i="19"/>
  <c r="Q2259" i="19"/>
  <c r="U2260" i="19" l="1"/>
  <c r="Q2260" i="19"/>
  <c r="V2259" i="19"/>
  <c r="W2259" i="19"/>
  <c r="U2261" i="19" l="1"/>
  <c r="Q2261" i="19"/>
  <c r="W2260" i="19"/>
  <c r="V2260" i="19"/>
  <c r="U2262" i="19" l="1"/>
  <c r="Q2262" i="19"/>
  <c r="W2261" i="19"/>
  <c r="V2261" i="19"/>
  <c r="U2263" i="19" l="1"/>
  <c r="Q2263" i="19"/>
  <c r="V2262" i="19"/>
  <c r="W2262" i="19"/>
  <c r="U2264" i="19" l="1"/>
  <c r="Q2264" i="19"/>
  <c r="V2263" i="19"/>
  <c r="W2263" i="19"/>
  <c r="Q2265" i="19" l="1"/>
  <c r="U2265" i="19"/>
  <c r="W2264" i="19"/>
  <c r="V2264" i="19"/>
  <c r="V2265" i="19" l="1"/>
  <c r="W2265" i="19"/>
  <c r="Q2266" i="19"/>
  <c r="U2266" i="19"/>
  <c r="V2266" i="19" l="1"/>
  <c r="W2266" i="19"/>
  <c r="U2267" i="19"/>
  <c r="Q2267" i="19"/>
  <c r="Q2268" i="19" l="1"/>
  <c r="U2268" i="19"/>
  <c r="V2267" i="19"/>
  <c r="W2267" i="19"/>
  <c r="W2268" i="19" l="1"/>
  <c r="V2268" i="19"/>
  <c r="U2269" i="19"/>
  <c r="Q2269" i="19"/>
  <c r="U2270" i="19" l="1"/>
  <c r="Q2270" i="19"/>
  <c r="W2269" i="19"/>
  <c r="V2269" i="19"/>
  <c r="U2271" i="19" l="1"/>
  <c r="Q2271" i="19"/>
  <c r="V2270" i="19"/>
  <c r="W2270" i="19"/>
  <c r="Q2272" i="19" l="1"/>
  <c r="U2272" i="19"/>
  <c r="V2271" i="19"/>
  <c r="W2271" i="19"/>
  <c r="W2272" i="19" l="1"/>
  <c r="V2272" i="19"/>
  <c r="Q2273" i="19"/>
  <c r="U2273" i="19"/>
  <c r="V2273" i="19" l="1"/>
  <c r="W2273" i="19"/>
  <c r="Q2274" i="19"/>
  <c r="U2274" i="19"/>
  <c r="V2274" i="19" l="1"/>
  <c r="W2274" i="19"/>
  <c r="U2275" i="19"/>
  <c r="Q2275" i="19"/>
  <c r="U2276" i="19" l="1"/>
  <c r="Q2276" i="19"/>
  <c r="V2275" i="19"/>
  <c r="W2275" i="19"/>
  <c r="Q2277" i="19" l="1"/>
  <c r="U2277" i="19"/>
  <c r="W2276" i="19"/>
  <c r="V2276" i="19"/>
  <c r="W2277" i="19" l="1"/>
  <c r="V2277" i="19"/>
  <c r="U2278" i="19"/>
  <c r="Q2278" i="19"/>
  <c r="U2279" i="19" l="1"/>
  <c r="Q2279" i="19"/>
  <c r="W2278" i="19"/>
  <c r="V2278" i="19"/>
  <c r="U2280" i="19" l="1"/>
  <c r="Q2280" i="19"/>
  <c r="V2279" i="19"/>
  <c r="W2279" i="19"/>
  <c r="Q2281" i="19" l="1"/>
  <c r="U2281" i="19"/>
  <c r="W2280" i="19"/>
  <c r="V2280" i="19"/>
  <c r="V2281" i="19" l="1"/>
  <c r="W2281" i="19"/>
  <c r="Q2282" i="19"/>
  <c r="U2282" i="19"/>
  <c r="V2282" i="19" l="1"/>
  <c r="W2282" i="19"/>
  <c r="U2283" i="19"/>
  <c r="Q2283" i="19"/>
  <c r="U2284" i="19" l="1"/>
  <c r="Q2284" i="19"/>
  <c r="V2283" i="19"/>
  <c r="W2283" i="19"/>
  <c r="Q2285" i="19" l="1"/>
  <c r="U2285" i="19"/>
  <c r="W2284" i="19"/>
  <c r="V2284" i="19"/>
  <c r="W2285" i="19" l="1"/>
  <c r="V2285" i="19"/>
  <c r="U2286" i="19"/>
  <c r="Q2286" i="19"/>
  <c r="U2287" i="19" l="1"/>
  <c r="Q2287" i="19"/>
  <c r="V2286" i="19"/>
  <c r="W2286" i="19"/>
  <c r="U2288" i="19" l="1"/>
  <c r="Q2288" i="19"/>
  <c r="V2287" i="19"/>
  <c r="W2287" i="19"/>
  <c r="Q2289" i="19" l="1"/>
  <c r="U2289" i="19"/>
  <c r="W2288" i="19"/>
  <c r="V2288" i="19"/>
  <c r="V2289" i="19" l="1"/>
  <c r="W2289" i="19"/>
  <c r="Q2290" i="19"/>
  <c r="U2290" i="19"/>
  <c r="V2290" i="19" l="1"/>
  <c r="W2290" i="19"/>
  <c r="U2291" i="19"/>
  <c r="Q2291" i="19"/>
  <c r="Q2292" i="19" l="1"/>
  <c r="U2292" i="19"/>
  <c r="V2291" i="19"/>
  <c r="W2291" i="19"/>
  <c r="W2292" i="19" l="1"/>
  <c r="V2292" i="19"/>
  <c r="Q2293" i="19"/>
  <c r="U2293" i="19"/>
  <c r="W2293" i="19" l="1"/>
  <c r="V2293" i="19"/>
  <c r="U2294" i="19"/>
  <c r="Q2294" i="19"/>
  <c r="U2295" i="19" l="1"/>
  <c r="Q2295" i="19"/>
  <c r="V2294" i="19"/>
  <c r="W2294" i="19"/>
  <c r="Q2296" i="19" l="1"/>
  <c r="U2296" i="19"/>
  <c r="V2295" i="19"/>
  <c r="W2295" i="19"/>
  <c r="W2296" i="19" l="1"/>
  <c r="V2296" i="19"/>
  <c r="U2297" i="19"/>
  <c r="Q2297" i="19"/>
  <c r="Q2298" i="19" l="1"/>
  <c r="U2298" i="19"/>
  <c r="V2297" i="19"/>
  <c r="W2297" i="19"/>
  <c r="V2298" i="19" l="1"/>
  <c r="W2298" i="19"/>
  <c r="U2299" i="19"/>
  <c r="Q2299" i="19"/>
  <c r="U2300" i="19" l="1"/>
  <c r="Q2300" i="19"/>
  <c r="V2299" i="19"/>
  <c r="W2299" i="19"/>
  <c r="U2301" i="19" l="1"/>
  <c r="Q2301" i="19"/>
  <c r="W2300" i="19"/>
  <c r="V2300" i="19"/>
  <c r="U2302" i="19" l="1"/>
  <c r="Q2302" i="19"/>
  <c r="W2301" i="19"/>
  <c r="V2301" i="19"/>
  <c r="U2303" i="19" l="1"/>
  <c r="Q2303" i="19"/>
  <c r="V2302" i="19"/>
  <c r="W2302" i="19"/>
  <c r="U2304" i="19" l="1"/>
  <c r="Q2304" i="19"/>
  <c r="V2303" i="19"/>
  <c r="W2303" i="19"/>
  <c r="Q2305" i="19" l="1"/>
  <c r="U2305" i="19"/>
  <c r="W2304" i="19"/>
  <c r="V2304" i="19"/>
  <c r="V2305" i="19" l="1"/>
  <c r="W2305" i="19"/>
  <c r="Q2306" i="19"/>
  <c r="U2306" i="19"/>
  <c r="V2306" i="19" l="1"/>
  <c r="W2306" i="19"/>
  <c r="U2307" i="19"/>
  <c r="Q2307" i="19"/>
  <c r="U2308" i="19" l="1"/>
  <c r="Q2308" i="19"/>
  <c r="V2307" i="19"/>
  <c r="W2307" i="19"/>
  <c r="Q2309" i="19" l="1"/>
  <c r="U2309" i="19"/>
  <c r="W2308" i="19"/>
  <c r="V2308" i="19"/>
  <c r="W2309" i="19" l="1"/>
  <c r="V2309" i="19"/>
  <c r="U2310" i="19"/>
  <c r="Q2310" i="19"/>
  <c r="U2311" i="19" l="1"/>
  <c r="Q2311" i="19"/>
  <c r="W2310" i="19"/>
  <c r="V2310" i="19"/>
  <c r="U2312" i="19" l="1"/>
  <c r="Q2312" i="19"/>
  <c r="V2311" i="19"/>
  <c r="W2311" i="19"/>
  <c r="Q2313" i="19" l="1"/>
  <c r="U2313" i="19"/>
  <c r="W2312" i="19"/>
  <c r="V2312" i="19"/>
  <c r="V2313" i="19" l="1"/>
  <c r="W2313" i="19"/>
  <c r="Q2314" i="19"/>
  <c r="U2314" i="19"/>
  <c r="V2314" i="19" l="1"/>
  <c r="W2314" i="19"/>
  <c r="U2315" i="19"/>
  <c r="Q2315" i="19"/>
  <c r="U2316" i="19" l="1"/>
  <c r="Q2316" i="19"/>
  <c r="V2315" i="19"/>
  <c r="W2315" i="19"/>
  <c r="Q2317" i="19" l="1"/>
  <c r="U2317" i="19"/>
  <c r="W2316" i="19"/>
  <c r="V2316" i="19"/>
  <c r="W2317" i="19" l="1"/>
  <c r="V2317" i="19"/>
  <c r="U2318" i="19"/>
  <c r="Q2318" i="19"/>
  <c r="U2319" i="19" l="1"/>
  <c r="Q2319" i="19"/>
  <c r="V2318" i="19"/>
  <c r="W2318" i="19"/>
  <c r="U2320" i="19" l="1"/>
  <c r="Q2320" i="19"/>
  <c r="V2319" i="19"/>
  <c r="W2319" i="19"/>
  <c r="Q2321" i="19" l="1"/>
  <c r="U2321" i="19"/>
  <c r="V2320" i="19"/>
  <c r="W2320" i="19"/>
  <c r="W2321" i="19" l="1"/>
  <c r="V2321" i="19"/>
  <c r="U2322" i="19"/>
  <c r="Q2322" i="19"/>
  <c r="U2323" i="19" l="1"/>
  <c r="Q2323" i="19"/>
  <c r="V2322" i="19"/>
  <c r="W2322" i="19"/>
  <c r="U2324" i="19" l="1"/>
  <c r="Q2324" i="19"/>
  <c r="V2323" i="19"/>
  <c r="W2323" i="19"/>
  <c r="Q2325" i="19" l="1"/>
  <c r="U2326" i="19" s="1"/>
  <c r="U2325" i="19"/>
  <c r="W2324" i="19"/>
  <c r="V2324" i="19"/>
  <c r="W2325" i="19" l="1"/>
  <c r="V2325" i="19"/>
  <c r="S2326" i="19"/>
  <c r="S2327" i="19" s="1"/>
  <c r="S2328" i="19" s="1"/>
  <c r="S2329" i="19" s="1"/>
  <c r="S2330" i="19" s="1"/>
  <c r="S2331" i="19" s="1"/>
  <c r="S2332" i="19" s="1"/>
  <c r="S2333" i="19" s="1"/>
  <c r="S2334" i="19" s="1"/>
  <c r="S2335" i="19" s="1"/>
  <c r="S2336" i="19" s="1"/>
  <c r="S2337" i="19" s="1"/>
  <c r="S2338" i="19" s="1"/>
  <c r="S2339" i="19" s="1"/>
  <c r="S2340" i="19" s="1"/>
  <c r="S2341" i="19" s="1"/>
  <c r="S2342" i="19" s="1"/>
  <c r="S2343" i="19" s="1"/>
  <c r="S2344" i="19" s="1"/>
  <c r="S2345" i="19" s="1"/>
  <c r="S2346" i="19" s="1"/>
  <c r="S2347" i="19" s="1"/>
  <c r="S2348" i="19" s="1"/>
  <c r="S2349" i="19" s="1"/>
  <c r="S2350" i="19" s="1"/>
  <c r="S2351" i="19" s="1"/>
  <c r="S2352" i="19" s="1"/>
  <c r="S2353" i="19" s="1"/>
  <c r="S2354" i="19" s="1"/>
  <c r="S2355" i="19" s="1"/>
  <c r="S2356" i="19" s="1"/>
  <c r="S2357" i="19" s="1"/>
  <c r="S2358" i="19" s="1"/>
  <c r="S2359" i="19" s="1"/>
  <c r="S2360" i="19" s="1"/>
  <c r="S2361" i="19" s="1"/>
  <c r="S2362" i="19" s="1"/>
  <c r="S2363" i="19" s="1"/>
  <c r="S2364" i="19" s="1"/>
  <c r="S2365" i="19" s="1"/>
  <c r="S2366" i="19" s="1"/>
  <c r="S2367" i="19" s="1"/>
  <c r="S2368" i="19" s="1"/>
  <c r="S2369" i="19" s="1"/>
  <c r="S2370" i="19" s="1"/>
  <c r="S2371" i="19" s="1"/>
  <c r="S2372" i="19" s="1"/>
  <c r="S2373" i="19" s="1"/>
  <c r="S2374" i="19" s="1"/>
  <c r="S2375" i="19" s="1"/>
  <c r="S2376" i="19" s="1"/>
  <c r="S2377" i="19" s="1"/>
  <c r="S2378" i="19" s="1"/>
  <c r="S2379" i="19" s="1"/>
  <c r="S2380" i="19" s="1"/>
  <c r="S2381" i="19" s="1"/>
  <c r="S2382" i="19" s="1"/>
  <c r="S2383" i="19" s="1"/>
  <c r="S2384" i="19" s="1"/>
  <c r="S2385" i="19" s="1"/>
  <c r="S2386" i="19" s="1"/>
  <c r="S2387" i="19" s="1"/>
  <c r="S2388" i="19" s="1"/>
  <c r="S2389" i="19" s="1"/>
  <c r="S2390" i="19" s="1"/>
  <c r="S2391" i="19" s="1"/>
  <c r="S2392" i="19" s="1"/>
  <c r="S2393" i="19" s="1"/>
  <c r="S2394" i="19" s="1"/>
  <c r="S2395" i="19" s="1"/>
  <c r="S2396" i="19" s="1"/>
  <c r="S2397" i="19" s="1"/>
  <c r="S2398" i="19" s="1"/>
  <c r="S2399" i="19" s="1"/>
  <c r="S2400" i="19" s="1"/>
  <c r="S2401" i="19" s="1"/>
  <c r="S2402" i="19" s="1"/>
  <c r="S2403" i="19" s="1"/>
  <c r="S2404" i="19" s="1"/>
  <c r="S2405" i="19" s="1"/>
  <c r="S2406" i="19" s="1"/>
  <c r="S2407" i="19" s="1"/>
  <c r="S2408" i="19" s="1"/>
  <c r="S2409" i="19" s="1"/>
  <c r="S2410" i="19" s="1"/>
  <c r="S2411" i="19" s="1"/>
  <c r="S2412" i="19" s="1"/>
  <c r="S2413" i="19" s="1"/>
  <c r="S2414" i="19" s="1"/>
  <c r="S2415" i="19" s="1"/>
  <c r="S2416" i="19" s="1"/>
  <c r="S2417" i="19" s="1"/>
  <c r="S2418" i="19" s="1"/>
  <c r="S2419" i="19" s="1"/>
  <c r="S2420" i="19" s="1"/>
  <c r="S2421" i="19" s="1"/>
  <c r="S2422" i="19" s="1"/>
  <c r="S2423" i="19" s="1"/>
  <c r="S2424" i="19" s="1"/>
  <c r="S2425" i="19" s="1"/>
  <c r="S2426" i="19" s="1"/>
  <c r="S2427" i="19" s="1"/>
  <c r="S2428" i="19" s="1"/>
  <c r="S2429" i="19" s="1"/>
  <c r="S2430" i="19" s="1"/>
  <c r="S2431" i="19" s="1"/>
  <c r="S2432" i="19" s="1"/>
  <c r="S2433" i="19" s="1"/>
  <c r="S2434" i="19" s="1"/>
  <c r="S2435" i="19" s="1"/>
  <c r="S2436" i="19" s="1"/>
  <c r="S2437" i="19" s="1"/>
  <c r="S2438" i="19" s="1"/>
  <c r="S2439" i="19" s="1"/>
  <c r="S2440" i="19" s="1"/>
  <c r="S2441" i="19" s="1"/>
  <c r="S2442" i="19" s="1"/>
  <c r="S2443" i="19" s="1"/>
  <c r="S2444" i="19" s="1"/>
  <c r="S2445" i="19" s="1"/>
  <c r="S2446" i="19" s="1"/>
  <c r="S2447" i="19" s="1"/>
  <c r="S2448" i="19" s="1"/>
  <c r="S2449" i="19" s="1"/>
  <c r="S2450" i="19" s="1"/>
  <c r="S2451" i="19" s="1"/>
  <c r="S2452" i="19" s="1"/>
  <c r="S2453" i="19" s="1"/>
  <c r="S2454" i="19" s="1"/>
  <c r="S2455" i="19" s="1"/>
  <c r="S2456" i="19" s="1"/>
  <c r="S2457" i="19" s="1"/>
  <c r="S2458" i="19" s="1"/>
  <c r="S2459" i="19" s="1"/>
  <c r="S2460" i="19" s="1"/>
  <c r="S2461" i="19" s="1"/>
  <c r="S2462" i="19" s="1"/>
  <c r="S2463" i="19" s="1"/>
  <c r="S2464" i="19" s="1"/>
  <c r="S2465" i="19" s="1"/>
  <c r="S2466" i="19" s="1"/>
  <c r="S2467" i="19" s="1"/>
  <c r="S2468" i="19" s="1"/>
  <c r="S2469" i="19" s="1"/>
  <c r="S2470" i="19" s="1"/>
  <c r="S2471" i="19" s="1"/>
  <c r="S2472" i="19" s="1"/>
  <c r="S2473" i="19" s="1"/>
  <c r="S2474" i="19" s="1"/>
  <c r="S2475" i="19" s="1"/>
  <c r="S2476" i="19" s="1"/>
  <c r="S2477" i="19" s="1"/>
  <c r="S2478" i="19" s="1"/>
  <c r="S2479" i="19" s="1"/>
  <c r="S2480" i="19" s="1"/>
  <c r="S2481" i="19" s="1"/>
  <c r="S2482" i="19" s="1"/>
  <c r="S2483" i="19" s="1"/>
  <c r="S2484" i="19" s="1"/>
  <c r="S2485" i="19" s="1"/>
  <c r="S2486" i="19" s="1"/>
  <c r="S2487" i="19" s="1"/>
  <c r="S2488" i="19" s="1"/>
  <c r="S2489" i="19" s="1"/>
  <c r="S2490" i="19" s="1"/>
  <c r="S2491" i="19" s="1"/>
  <c r="S2492" i="19" s="1"/>
  <c r="S2493" i="19" s="1"/>
  <c r="S2494" i="19" s="1"/>
  <c r="S2495" i="19" s="1"/>
  <c r="S2496" i="19" s="1"/>
  <c r="S2497" i="19" s="1"/>
  <c r="S2498" i="19" s="1"/>
  <c r="S2499" i="19" s="1"/>
  <c r="S2500" i="19" s="1"/>
  <c r="S2501" i="19" s="1"/>
  <c r="S2502" i="19" s="1"/>
  <c r="S2503" i="19" s="1"/>
  <c r="S2504" i="19" s="1"/>
  <c r="S2505" i="19" s="1"/>
  <c r="S2506" i="19" s="1"/>
  <c r="S2507" i="19" s="1"/>
  <c r="S2508" i="19" s="1"/>
  <c r="S2509" i="19" s="1"/>
  <c r="S2510" i="19" s="1"/>
  <c r="S2511" i="19" s="1"/>
  <c r="S2512" i="19" s="1"/>
  <c r="S2513" i="19" s="1"/>
  <c r="S2514" i="19" s="1"/>
  <c r="S2515" i="19" s="1"/>
  <c r="S2516" i="19" s="1"/>
  <c r="S2517" i="19" s="1"/>
  <c r="S2518" i="19" s="1"/>
  <c r="S2519" i="19" s="1"/>
  <c r="S2520" i="19" s="1"/>
  <c r="S2521" i="19" s="1"/>
  <c r="S2522" i="19" s="1"/>
  <c r="S2523" i="19" s="1"/>
  <c r="S2524" i="19" s="1"/>
  <c r="S2525" i="19" s="1"/>
  <c r="S2526" i="19" s="1"/>
  <c r="S2527" i="19" s="1"/>
  <c r="S2528" i="19" s="1"/>
  <c r="S2529" i="19" s="1"/>
  <c r="S2530" i="19" s="1"/>
  <c r="S2531" i="19" s="1"/>
  <c r="S2532" i="19" s="1"/>
  <c r="S2533" i="19" s="1"/>
  <c r="S2534" i="19" s="1"/>
  <c r="S2535" i="19" s="1"/>
  <c r="S2536" i="19" s="1"/>
  <c r="S2537" i="19" s="1"/>
  <c r="S2538" i="19" s="1"/>
  <c r="S2539" i="19" s="1"/>
  <c r="S2540" i="19" s="1"/>
  <c r="S2541" i="19" s="1"/>
  <c r="S2542" i="19" s="1"/>
  <c r="S2543" i="19" s="1"/>
  <c r="S2544" i="19" s="1"/>
  <c r="S2545" i="19" s="1"/>
  <c r="S2546" i="19" s="1"/>
  <c r="S2547" i="19" s="1"/>
  <c r="S2548" i="19" s="1"/>
  <c r="S2549" i="19" s="1"/>
  <c r="S2550" i="19" s="1"/>
  <c r="S2551" i="19" s="1"/>
  <c r="S2552" i="19" s="1"/>
  <c r="S2553" i="19" s="1"/>
  <c r="S2554" i="19" s="1"/>
  <c r="S2555" i="19" s="1"/>
  <c r="S2556" i="19" s="1"/>
  <c r="S2557" i="19" s="1"/>
  <c r="S2558" i="19" s="1"/>
  <c r="S2559" i="19" s="1"/>
  <c r="S2560" i="19" s="1"/>
  <c r="S2561" i="19" s="1"/>
  <c r="S2562" i="19" s="1"/>
  <c r="S2563" i="19" s="1"/>
  <c r="S2564" i="19" s="1"/>
  <c r="S2565" i="19" s="1"/>
  <c r="S2566" i="19" s="1"/>
  <c r="S2567" i="19" s="1"/>
  <c r="S2568" i="19" s="1"/>
  <c r="S2569" i="19" s="1"/>
  <c r="S2570" i="19" s="1"/>
  <c r="S2571" i="19" s="1"/>
  <c r="S2572" i="19" s="1"/>
  <c r="S2573" i="19" s="1"/>
  <c r="S2574" i="19" s="1"/>
  <c r="S2575" i="19" s="1"/>
  <c r="S2576" i="19" s="1"/>
  <c r="S2577" i="19" s="1"/>
  <c r="S2578" i="19" s="1"/>
  <c r="S2579" i="19" s="1"/>
  <c r="S2580" i="19" s="1"/>
  <c r="S2581" i="19" s="1"/>
  <c r="S2582" i="19" s="1"/>
  <c r="S2583" i="19" s="1"/>
  <c r="S2584" i="19" s="1"/>
  <c r="V2326" i="19"/>
  <c r="W2326" i="19"/>
  <c r="Q2326" i="19"/>
  <c r="T2326" i="19"/>
  <c r="T2327" i="19" s="1"/>
  <c r="T2328" i="19" s="1"/>
  <c r="T2329" i="19" s="1"/>
  <c r="T2330" i="19" s="1"/>
  <c r="T2331" i="19" s="1"/>
  <c r="T2332" i="19" s="1"/>
  <c r="T2333" i="19" s="1"/>
  <c r="T2334" i="19" s="1"/>
  <c r="T2335" i="19" s="1"/>
  <c r="T2336" i="19" s="1"/>
  <c r="T2337" i="19" s="1"/>
  <c r="T2338" i="19" s="1"/>
  <c r="T2339" i="19" s="1"/>
  <c r="T2340" i="19" s="1"/>
  <c r="T2341" i="19" s="1"/>
  <c r="T2342" i="19" s="1"/>
  <c r="T2343" i="19" s="1"/>
  <c r="T2344" i="19" s="1"/>
  <c r="T2345" i="19" s="1"/>
  <c r="T2346" i="19" s="1"/>
  <c r="T2347" i="19" s="1"/>
  <c r="T2348" i="19" s="1"/>
  <c r="T2349" i="19" s="1"/>
  <c r="T2350" i="19" s="1"/>
  <c r="T2351" i="19" s="1"/>
  <c r="T2352" i="19" s="1"/>
  <c r="T2353" i="19" s="1"/>
  <c r="T2354" i="19" s="1"/>
  <c r="T2355" i="19" s="1"/>
  <c r="T2356" i="19" s="1"/>
  <c r="T2357" i="19" s="1"/>
  <c r="T2358" i="19" s="1"/>
  <c r="T2359" i="19" s="1"/>
  <c r="T2360" i="19" s="1"/>
  <c r="T2361" i="19" s="1"/>
  <c r="T2362" i="19" s="1"/>
  <c r="T2363" i="19" s="1"/>
  <c r="T2364" i="19" s="1"/>
  <c r="T2365" i="19" s="1"/>
  <c r="T2366" i="19" s="1"/>
  <c r="T2367" i="19" s="1"/>
  <c r="T2368" i="19" s="1"/>
  <c r="T2369" i="19" s="1"/>
  <c r="T2370" i="19" s="1"/>
  <c r="T2371" i="19" s="1"/>
  <c r="T2372" i="19" s="1"/>
  <c r="T2373" i="19" s="1"/>
  <c r="T2374" i="19" s="1"/>
  <c r="T2375" i="19" s="1"/>
  <c r="T2376" i="19" s="1"/>
  <c r="T2377" i="19" s="1"/>
  <c r="T2378" i="19" s="1"/>
  <c r="T2379" i="19" s="1"/>
  <c r="T2380" i="19" s="1"/>
  <c r="T2381" i="19" s="1"/>
  <c r="T2382" i="19" s="1"/>
  <c r="T2383" i="19" s="1"/>
  <c r="T2384" i="19" s="1"/>
  <c r="T2385" i="19" s="1"/>
  <c r="T2386" i="19" s="1"/>
  <c r="T2387" i="19" s="1"/>
  <c r="T2388" i="19" s="1"/>
  <c r="T2389" i="19" s="1"/>
  <c r="T2390" i="19" s="1"/>
  <c r="T2391" i="19" s="1"/>
  <c r="T2392" i="19" s="1"/>
  <c r="T2393" i="19" s="1"/>
  <c r="T2394" i="19" s="1"/>
  <c r="T2395" i="19" s="1"/>
  <c r="T2396" i="19" s="1"/>
  <c r="T2397" i="19" s="1"/>
  <c r="T2398" i="19" s="1"/>
  <c r="T2399" i="19" s="1"/>
  <c r="T2400" i="19" s="1"/>
  <c r="T2401" i="19" s="1"/>
  <c r="T2402" i="19" s="1"/>
  <c r="T2403" i="19" s="1"/>
  <c r="T2404" i="19" s="1"/>
  <c r="T2405" i="19" s="1"/>
  <c r="T2406" i="19" s="1"/>
  <c r="T2407" i="19" s="1"/>
  <c r="T2408" i="19" s="1"/>
  <c r="T2409" i="19" s="1"/>
  <c r="T2410" i="19" s="1"/>
  <c r="T2411" i="19" s="1"/>
  <c r="T2412" i="19" s="1"/>
  <c r="T2413" i="19" s="1"/>
  <c r="T2414" i="19" s="1"/>
  <c r="T2415" i="19" s="1"/>
  <c r="T2416" i="19" s="1"/>
  <c r="T2417" i="19" s="1"/>
  <c r="T2418" i="19" s="1"/>
  <c r="T2419" i="19" s="1"/>
  <c r="T2420" i="19" s="1"/>
  <c r="T2421" i="19" s="1"/>
  <c r="T2422" i="19" s="1"/>
  <c r="T2423" i="19" s="1"/>
  <c r="T2424" i="19" s="1"/>
  <c r="T2425" i="19" s="1"/>
  <c r="T2426" i="19" s="1"/>
  <c r="T2427" i="19" s="1"/>
  <c r="T2428" i="19" s="1"/>
  <c r="T2429" i="19" s="1"/>
  <c r="T2430" i="19" s="1"/>
  <c r="T2431" i="19" s="1"/>
  <c r="T2432" i="19" s="1"/>
  <c r="T2433" i="19" s="1"/>
  <c r="T2434" i="19" s="1"/>
  <c r="T2435" i="19" s="1"/>
  <c r="T2436" i="19" s="1"/>
  <c r="T2437" i="19" s="1"/>
  <c r="T2438" i="19" s="1"/>
  <c r="T2439" i="19" s="1"/>
  <c r="T2440" i="19" s="1"/>
  <c r="T2441" i="19" s="1"/>
  <c r="T2442" i="19" s="1"/>
  <c r="T2443" i="19" s="1"/>
  <c r="T2444" i="19" s="1"/>
  <c r="T2445" i="19" s="1"/>
  <c r="T2446" i="19" s="1"/>
  <c r="T2447" i="19" s="1"/>
  <c r="T2448" i="19" s="1"/>
  <c r="T2449" i="19" s="1"/>
  <c r="T2450" i="19" s="1"/>
  <c r="T2451" i="19" s="1"/>
  <c r="T2452" i="19" s="1"/>
  <c r="T2453" i="19" s="1"/>
  <c r="T2454" i="19" s="1"/>
  <c r="T2455" i="19" s="1"/>
  <c r="T2456" i="19" s="1"/>
  <c r="T2457" i="19" s="1"/>
  <c r="T2458" i="19" s="1"/>
  <c r="T2459" i="19" s="1"/>
  <c r="T2460" i="19" s="1"/>
  <c r="T2461" i="19" s="1"/>
  <c r="T2462" i="19" s="1"/>
  <c r="T2463" i="19" s="1"/>
  <c r="T2464" i="19" s="1"/>
  <c r="T2465" i="19" s="1"/>
  <c r="T2466" i="19" s="1"/>
  <c r="T2467" i="19" s="1"/>
  <c r="T2468" i="19" s="1"/>
  <c r="T2469" i="19" s="1"/>
  <c r="T2470" i="19" s="1"/>
  <c r="T2471" i="19" s="1"/>
  <c r="T2472" i="19" s="1"/>
  <c r="T2473" i="19" s="1"/>
  <c r="T2474" i="19" s="1"/>
  <c r="T2475" i="19" s="1"/>
  <c r="T2476" i="19" s="1"/>
  <c r="T2477" i="19" s="1"/>
  <c r="T2478" i="19" s="1"/>
  <c r="T2479" i="19" s="1"/>
  <c r="T2480" i="19" s="1"/>
  <c r="T2481" i="19" s="1"/>
  <c r="T2482" i="19" s="1"/>
  <c r="T2483" i="19" s="1"/>
  <c r="T2484" i="19" s="1"/>
  <c r="T2485" i="19" s="1"/>
  <c r="T2486" i="19" s="1"/>
  <c r="T2487" i="19" s="1"/>
  <c r="T2488" i="19" s="1"/>
  <c r="T2489" i="19" s="1"/>
  <c r="T2490" i="19" s="1"/>
  <c r="T2491" i="19" s="1"/>
  <c r="T2492" i="19" s="1"/>
  <c r="T2493" i="19" s="1"/>
  <c r="T2494" i="19" s="1"/>
  <c r="T2495" i="19" s="1"/>
  <c r="T2496" i="19" s="1"/>
  <c r="T2497" i="19" s="1"/>
  <c r="T2498" i="19" s="1"/>
  <c r="T2499" i="19" s="1"/>
  <c r="T2500" i="19" s="1"/>
  <c r="T2501" i="19" s="1"/>
  <c r="T2502" i="19" s="1"/>
  <c r="T2503" i="19" s="1"/>
  <c r="T2504" i="19" s="1"/>
  <c r="T2505" i="19" s="1"/>
  <c r="T2506" i="19" s="1"/>
  <c r="T2507" i="19" s="1"/>
  <c r="T2508" i="19" s="1"/>
  <c r="T2509" i="19" s="1"/>
  <c r="T2510" i="19" s="1"/>
  <c r="T2511" i="19" s="1"/>
  <c r="T2512" i="19" s="1"/>
  <c r="T2513" i="19" s="1"/>
  <c r="T2514" i="19" s="1"/>
  <c r="T2515" i="19" s="1"/>
  <c r="T2516" i="19" s="1"/>
  <c r="T2517" i="19" s="1"/>
  <c r="T2518" i="19" s="1"/>
  <c r="T2519" i="19" s="1"/>
  <c r="T2520" i="19" s="1"/>
  <c r="T2521" i="19" s="1"/>
  <c r="T2522" i="19" s="1"/>
  <c r="T2523" i="19" s="1"/>
  <c r="T2524" i="19" s="1"/>
  <c r="T2525" i="19" s="1"/>
  <c r="T2526" i="19" s="1"/>
  <c r="T2527" i="19" s="1"/>
  <c r="T2528" i="19" s="1"/>
  <c r="T2529" i="19" s="1"/>
  <c r="T2530" i="19" s="1"/>
  <c r="T2531" i="19" s="1"/>
  <c r="T2532" i="19" s="1"/>
  <c r="T2533" i="19" s="1"/>
  <c r="T2534" i="19" s="1"/>
  <c r="T2535" i="19" s="1"/>
  <c r="T2536" i="19" s="1"/>
  <c r="T2537" i="19" s="1"/>
  <c r="T2538" i="19" s="1"/>
  <c r="T2539" i="19" s="1"/>
  <c r="T2540" i="19" s="1"/>
  <c r="T2541" i="19" s="1"/>
  <c r="T2542" i="19" s="1"/>
  <c r="T2543" i="19" s="1"/>
  <c r="T2544" i="19" s="1"/>
  <c r="T2545" i="19" s="1"/>
  <c r="T2546" i="19" s="1"/>
  <c r="T2547" i="19" s="1"/>
  <c r="T2548" i="19" s="1"/>
  <c r="T2549" i="19" s="1"/>
  <c r="T2550" i="19" s="1"/>
  <c r="T2551" i="19" s="1"/>
  <c r="T2552" i="19" s="1"/>
  <c r="T2553" i="19" s="1"/>
  <c r="T2554" i="19" s="1"/>
  <c r="T2555" i="19" s="1"/>
  <c r="T2556" i="19" s="1"/>
  <c r="T2557" i="19" s="1"/>
  <c r="T2558" i="19" s="1"/>
  <c r="T2559" i="19" s="1"/>
  <c r="T2560" i="19" s="1"/>
  <c r="T2561" i="19" s="1"/>
  <c r="T2562" i="19" s="1"/>
  <c r="T2563" i="19" s="1"/>
  <c r="T2564" i="19" s="1"/>
  <c r="T2565" i="19" s="1"/>
  <c r="T2566" i="19" s="1"/>
  <c r="T2567" i="19" s="1"/>
  <c r="T2568" i="19" s="1"/>
  <c r="T2569" i="19" s="1"/>
  <c r="T2570" i="19" s="1"/>
  <c r="T2571" i="19" s="1"/>
  <c r="T2572" i="19" s="1"/>
  <c r="T2573" i="19" s="1"/>
  <c r="T2574" i="19" s="1"/>
  <c r="T2575" i="19" s="1"/>
  <c r="T2576" i="19" s="1"/>
  <c r="T2577" i="19" s="1"/>
  <c r="T2578" i="19" s="1"/>
  <c r="T2579" i="19" s="1"/>
  <c r="T2580" i="19" s="1"/>
  <c r="T2581" i="19" s="1"/>
  <c r="T2582" i="19" s="1"/>
  <c r="T2583" i="19" s="1"/>
  <c r="T2584" i="19" s="1"/>
  <c r="R2326" i="19"/>
  <c r="R2327" i="19" s="1"/>
  <c r="R2328" i="19" s="1"/>
  <c r="R2329" i="19" s="1"/>
  <c r="R2330" i="19" s="1"/>
  <c r="R2331" i="19" s="1"/>
  <c r="R2332" i="19" s="1"/>
  <c r="R2333" i="19" s="1"/>
  <c r="R2334" i="19" s="1"/>
  <c r="R2335" i="19" s="1"/>
  <c r="R2336" i="19" s="1"/>
  <c r="R2337" i="19" s="1"/>
  <c r="R2338" i="19" s="1"/>
  <c r="R2339" i="19" s="1"/>
  <c r="R2340" i="19" s="1"/>
  <c r="R2341" i="19" s="1"/>
  <c r="R2342" i="19" s="1"/>
  <c r="R2343" i="19" s="1"/>
  <c r="R2344" i="19" s="1"/>
  <c r="R2345" i="19" s="1"/>
  <c r="R2346" i="19" s="1"/>
  <c r="R2347" i="19" s="1"/>
  <c r="R2348" i="19" s="1"/>
  <c r="R2349" i="19" s="1"/>
  <c r="R2350" i="19" s="1"/>
  <c r="R2351" i="19" s="1"/>
  <c r="R2352" i="19" s="1"/>
  <c r="R2353" i="19" s="1"/>
  <c r="R2354" i="19" s="1"/>
  <c r="R2355" i="19" s="1"/>
  <c r="R2356" i="19" s="1"/>
  <c r="R2357" i="19" s="1"/>
  <c r="R2358" i="19" s="1"/>
  <c r="R2359" i="19" s="1"/>
  <c r="R2360" i="19" s="1"/>
  <c r="R2361" i="19" s="1"/>
  <c r="R2362" i="19" s="1"/>
  <c r="R2363" i="19" s="1"/>
  <c r="R2364" i="19" s="1"/>
  <c r="R2365" i="19" s="1"/>
  <c r="R2366" i="19" s="1"/>
  <c r="R2367" i="19" s="1"/>
  <c r="R2368" i="19" s="1"/>
  <c r="R2369" i="19" s="1"/>
  <c r="R2370" i="19" s="1"/>
  <c r="R2371" i="19" s="1"/>
  <c r="R2372" i="19" s="1"/>
  <c r="R2373" i="19" s="1"/>
  <c r="R2374" i="19" s="1"/>
  <c r="R2375" i="19" s="1"/>
  <c r="R2376" i="19" s="1"/>
  <c r="R2377" i="19" s="1"/>
  <c r="R2378" i="19" s="1"/>
  <c r="R2379" i="19" s="1"/>
  <c r="R2380" i="19" s="1"/>
  <c r="R2381" i="19" s="1"/>
  <c r="R2382" i="19" s="1"/>
  <c r="R2383" i="19" s="1"/>
  <c r="R2384" i="19" s="1"/>
  <c r="R2385" i="19" s="1"/>
  <c r="R2386" i="19" s="1"/>
  <c r="R2387" i="19" s="1"/>
  <c r="R2388" i="19" s="1"/>
  <c r="R2389" i="19" s="1"/>
  <c r="R2390" i="19" s="1"/>
  <c r="R2391" i="19" s="1"/>
  <c r="R2392" i="19" s="1"/>
  <c r="R2393" i="19" s="1"/>
  <c r="R2394" i="19" s="1"/>
  <c r="R2395" i="19" s="1"/>
  <c r="R2396" i="19" s="1"/>
  <c r="R2397" i="19" s="1"/>
  <c r="R2398" i="19" s="1"/>
  <c r="R2399" i="19" s="1"/>
  <c r="R2400" i="19" s="1"/>
  <c r="R2401" i="19" s="1"/>
  <c r="R2402" i="19" s="1"/>
  <c r="R2403" i="19" s="1"/>
  <c r="R2404" i="19" s="1"/>
  <c r="R2405" i="19" s="1"/>
  <c r="R2406" i="19" s="1"/>
  <c r="R2407" i="19" s="1"/>
  <c r="R2408" i="19" s="1"/>
  <c r="R2409" i="19" s="1"/>
  <c r="R2410" i="19" s="1"/>
  <c r="R2411" i="19" s="1"/>
  <c r="R2412" i="19" s="1"/>
  <c r="R2413" i="19" s="1"/>
  <c r="R2414" i="19" s="1"/>
  <c r="R2415" i="19" s="1"/>
  <c r="R2416" i="19" s="1"/>
  <c r="R2417" i="19" s="1"/>
  <c r="R2418" i="19" s="1"/>
  <c r="R2419" i="19" s="1"/>
  <c r="R2420" i="19" s="1"/>
  <c r="R2421" i="19" s="1"/>
  <c r="R2422" i="19" s="1"/>
  <c r="R2423" i="19" s="1"/>
  <c r="R2424" i="19" s="1"/>
  <c r="R2425" i="19" s="1"/>
  <c r="R2426" i="19" s="1"/>
  <c r="R2427" i="19" s="1"/>
  <c r="R2428" i="19" s="1"/>
  <c r="R2429" i="19" s="1"/>
  <c r="R2430" i="19" s="1"/>
  <c r="R2431" i="19" s="1"/>
  <c r="R2432" i="19" s="1"/>
  <c r="R2433" i="19" s="1"/>
  <c r="R2434" i="19" s="1"/>
  <c r="R2435" i="19" s="1"/>
  <c r="R2436" i="19" s="1"/>
  <c r="R2437" i="19" s="1"/>
  <c r="R2438" i="19" s="1"/>
  <c r="R2439" i="19" s="1"/>
  <c r="R2440" i="19" s="1"/>
  <c r="R2441" i="19" s="1"/>
  <c r="R2442" i="19" s="1"/>
  <c r="R2443" i="19" s="1"/>
  <c r="R2444" i="19" s="1"/>
  <c r="R2445" i="19" s="1"/>
  <c r="R2446" i="19" s="1"/>
  <c r="R2447" i="19" s="1"/>
  <c r="R2448" i="19" s="1"/>
  <c r="R2449" i="19" s="1"/>
  <c r="R2450" i="19" s="1"/>
  <c r="R2451" i="19" s="1"/>
  <c r="R2452" i="19" s="1"/>
  <c r="R2453" i="19" s="1"/>
  <c r="R2454" i="19" s="1"/>
  <c r="R2455" i="19" s="1"/>
  <c r="R2456" i="19" s="1"/>
  <c r="R2457" i="19" s="1"/>
  <c r="R2458" i="19" s="1"/>
  <c r="R2459" i="19" s="1"/>
  <c r="R2460" i="19" s="1"/>
  <c r="R2461" i="19" s="1"/>
  <c r="R2462" i="19" s="1"/>
  <c r="R2463" i="19" s="1"/>
  <c r="R2464" i="19" s="1"/>
  <c r="R2465" i="19" s="1"/>
  <c r="R2466" i="19" s="1"/>
  <c r="R2467" i="19" s="1"/>
  <c r="R2468" i="19" s="1"/>
  <c r="R2469" i="19" s="1"/>
  <c r="R2470" i="19" s="1"/>
  <c r="R2471" i="19" s="1"/>
  <c r="R2472" i="19" s="1"/>
  <c r="R2473" i="19" s="1"/>
  <c r="R2474" i="19" s="1"/>
  <c r="R2475" i="19" s="1"/>
  <c r="R2476" i="19" s="1"/>
  <c r="R2477" i="19" s="1"/>
  <c r="R2478" i="19" s="1"/>
  <c r="R2479" i="19" s="1"/>
  <c r="R2480" i="19" s="1"/>
  <c r="R2481" i="19" s="1"/>
  <c r="R2482" i="19" s="1"/>
  <c r="R2483" i="19" s="1"/>
  <c r="R2484" i="19" s="1"/>
  <c r="R2485" i="19" s="1"/>
  <c r="R2486" i="19" s="1"/>
  <c r="R2487" i="19" s="1"/>
  <c r="R2488" i="19" s="1"/>
  <c r="R2489" i="19" s="1"/>
  <c r="R2490" i="19" s="1"/>
  <c r="R2491" i="19" s="1"/>
  <c r="R2492" i="19" s="1"/>
  <c r="R2493" i="19" s="1"/>
  <c r="R2494" i="19" s="1"/>
  <c r="R2495" i="19" s="1"/>
  <c r="R2496" i="19" s="1"/>
  <c r="R2497" i="19" s="1"/>
  <c r="R2498" i="19" s="1"/>
  <c r="R2499" i="19" s="1"/>
  <c r="R2500" i="19" s="1"/>
  <c r="R2501" i="19" s="1"/>
  <c r="R2502" i="19" s="1"/>
  <c r="R2503" i="19" s="1"/>
  <c r="R2504" i="19" s="1"/>
  <c r="R2505" i="19" s="1"/>
  <c r="R2506" i="19" s="1"/>
  <c r="R2507" i="19" s="1"/>
  <c r="R2508" i="19" s="1"/>
  <c r="R2509" i="19" s="1"/>
  <c r="R2510" i="19" s="1"/>
  <c r="R2511" i="19" s="1"/>
  <c r="R2512" i="19" s="1"/>
  <c r="R2513" i="19" s="1"/>
  <c r="R2514" i="19" s="1"/>
  <c r="R2515" i="19" s="1"/>
  <c r="R2516" i="19" s="1"/>
  <c r="R2517" i="19" s="1"/>
  <c r="R2518" i="19" s="1"/>
  <c r="R2519" i="19" s="1"/>
  <c r="R2520" i="19" s="1"/>
  <c r="R2521" i="19" s="1"/>
  <c r="R2522" i="19" s="1"/>
  <c r="R2523" i="19" s="1"/>
  <c r="R2524" i="19" s="1"/>
  <c r="R2525" i="19" s="1"/>
  <c r="R2526" i="19" s="1"/>
  <c r="R2527" i="19" s="1"/>
  <c r="R2528" i="19" s="1"/>
  <c r="R2529" i="19" s="1"/>
  <c r="R2530" i="19" s="1"/>
  <c r="R2531" i="19" s="1"/>
  <c r="R2532" i="19" s="1"/>
  <c r="R2533" i="19" s="1"/>
  <c r="R2534" i="19" s="1"/>
  <c r="R2535" i="19" s="1"/>
  <c r="R2536" i="19" s="1"/>
  <c r="R2537" i="19" s="1"/>
  <c r="R2538" i="19" s="1"/>
  <c r="R2539" i="19" s="1"/>
  <c r="R2540" i="19" s="1"/>
  <c r="R2541" i="19" s="1"/>
  <c r="R2542" i="19" s="1"/>
  <c r="R2543" i="19" s="1"/>
  <c r="R2544" i="19" s="1"/>
  <c r="R2545" i="19" s="1"/>
  <c r="R2546" i="19" s="1"/>
  <c r="R2547" i="19" s="1"/>
  <c r="R2548" i="19" s="1"/>
  <c r="R2549" i="19" s="1"/>
  <c r="R2550" i="19" s="1"/>
  <c r="R2551" i="19" s="1"/>
  <c r="R2552" i="19" s="1"/>
  <c r="R2553" i="19" s="1"/>
  <c r="R2554" i="19" s="1"/>
  <c r="R2555" i="19" s="1"/>
  <c r="R2556" i="19" s="1"/>
  <c r="R2557" i="19" s="1"/>
  <c r="R2558" i="19" s="1"/>
  <c r="R2559" i="19" s="1"/>
  <c r="R2560" i="19" s="1"/>
  <c r="R2561" i="19" s="1"/>
  <c r="R2562" i="19" s="1"/>
  <c r="R2563" i="19" s="1"/>
  <c r="R2564" i="19" s="1"/>
  <c r="R2565" i="19" s="1"/>
  <c r="R2566" i="19" s="1"/>
  <c r="R2567" i="19" s="1"/>
  <c r="R2568" i="19" s="1"/>
  <c r="R2569" i="19" s="1"/>
  <c r="R2570" i="19" s="1"/>
  <c r="R2571" i="19" s="1"/>
  <c r="R2572" i="19" s="1"/>
  <c r="R2573" i="19" s="1"/>
  <c r="R2574" i="19" s="1"/>
  <c r="R2575" i="19" s="1"/>
  <c r="R2576" i="19" s="1"/>
  <c r="R2577" i="19" s="1"/>
  <c r="R2578" i="19" s="1"/>
  <c r="R2579" i="19" s="1"/>
  <c r="R2580" i="19" s="1"/>
  <c r="R2581" i="19" s="1"/>
  <c r="R2582" i="19" s="1"/>
  <c r="R2583" i="19" s="1"/>
  <c r="R2584" i="19" s="1"/>
  <c r="U2327" i="19" l="1"/>
  <c r="Q2327" i="19"/>
  <c r="U2328" i="19" l="1"/>
  <c r="Q2328" i="19"/>
  <c r="V2327" i="19"/>
  <c r="W2327" i="19"/>
  <c r="Q2329" i="19" l="1"/>
  <c r="U2329" i="19"/>
  <c r="V2328" i="19"/>
  <c r="W2328" i="19"/>
  <c r="V2329" i="19" l="1"/>
  <c r="W2329" i="19"/>
  <c r="U2330" i="19"/>
  <c r="Q2330" i="19"/>
  <c r="U2331" i="19" l="1"/>
  <c r="Q2331" i="19"/>
  <c r="V2330" i="19"/>
  <c r="W2330" i="19"/>
  <c r="U2332" i="19" l="1"/>
  <c r="Q2332" i="19"/>
  <c r="V2331" i="19"/>
  <c r="W2331" i="19"/>
  <c r="U2333" i="19" l="1"/>
  <c r="Q2333" i="19"/>
  <c r="W2332" i="19"/>
  <c r="V2332" i="19"/>
  <c r="U2334" i="19" l="1"/>
  <c r="Q2334" i="19"/>
  <c r="V2333" i="19"/>
  <c r="W2333" i="19"/>
  <c r="U2335" i="19" l="1"/>
  <c r="Q2335" i="19"/>
  <c r="V2334" i="19"/>
  <c r="W2334" i="19"/>
  <c r="U2336" i="19" l="1"/>
  <c r="Q2336" i="19"/>
  <c r="V2335" i="19"/>
  <c r="W2335" i="19"/>
  <c r="U2337" i="19" l="1"/>
  <c r="Q2337" i="19"/>
  <c r="V2336" i="19"/>
  <c r="W2336" i="19"/>
  <c r="U2338" i="19" l="1"/>
  <c r="Q2338" i="19"/>
  <c r="V2337" i="19"/>
  <c r="W2337" i="19"/>
  <c r="Q2339" i="19" l="1"/>
  <c r="U2339" i="19"/>
  <c r="V2338" i="19"/>
  <c r="W2338" i="19"/>
  <c r="W2339" i="19" l="1"/>
  <c r="V2339" i="19"/>
  <c r="U2340" i="19"/>
  <c r="Q2340" i="19"/>
  <c r="U2341" i="19" l="1"/>
  <c r="Q2341" i="19"/>
  <c r="V2340" i="19"/>
  <c r="W2340" i="19"/>
  <c r="U2342" i="19" l="1"/>
  <c r="Q2342" i="19"/>
  <c r="V2341" i="19"/>
  <c r="W2341" i="19"/>
  <c r="U2343" i="19" l="1"/>
  <c r="Q2343" i="19"/>
  <c r="V2342" i="19"/>
  <c r="W2342" i="19"/>
  <c r="U2344" i="19" l="1"/>
  <c r="Q2344" i="19"/>
  <c r="V2343" i="19"/>
  <c r="W2343" i="19"/>
  <c r="U2345" i="19" l="1"/>
  <c r="Q2345" i="19"/>
  <c r="V2344" i="19"/>
  <c r="W2344" i="19"/>
  <c r="U2346" i="19" l="1"/>
  <c r="Q2346" i="19"/>
  <c r="V2345" i="19"/>
  <c r="W2345" i="19"/>
  <c r="Q2347" i="19" l="1"/>
  <c r="U2347" i="19"/>
  <c r="V2346" i="19"/>
  <c r="W2346" i="19"/>
  <c r="W2347" i="19" l="1"/>
  <c r="V2347" i="19"/>
  <c r="U2348" i="19"/>
  <c r="Q2348" i="19"/>
  <c r="U2349" i="19" l="1"/>
  <c r="Q2349" i="19"/>
  <c r="V2348" i="19"/>
  <c r="W2348" i="19"/>
  <c r="U2350" i="19" l="1"/>
  <c r="Q2350" i="19"/>
  <c r="V2349" i="19"/>
  <c r="W2349" i="19"/>
  <c r="U2351" i="19" l="1"/>
  <c r="Q2351" i="19"/>
  <c r="V2350" i="19"/>
  <c r="W2350" i="19"/>
  <c r="U2352" i="19" l="1"/>
  <c r="Q2352" i="19"/>
  <c r="V2351" i="19"/>
  <c r="W2351" i="19"/>
  <c r="U2353" i="19" l="1"/>
  <c r="Q2353" i="19"/>
  <c r="V2352" i="19"/>
  <c r="W2352" i="19"/>
  <c r="U2354" i="19" l="1"/>
  <c r="Q2354" i="19"/>
  <c r="V2353" i="19"/>
  <c r="W2353" i="19"/>
  <c r="Q2355" i="19" l="1"/>
  <c r="U2355" i="19"/>
  <c r="V2354" i="19"/>
  <c r="W2354" i="19"/>
  <c r="W2355" i="19" l="1"/>
  <c r="V2355" i="19"/>
  <c r="U2356" i="19"/>
  <c r="Q2356" i="19"/>
  <c r="U2357" i="19" l="1"/>
  <c r="Q2357" i="19"/>
  <c r="V2356" i="19"/>
  <c r="W2356" i="19"/>
  <c r="U2358" i="19" l="1"/>
  <c r="Q2358" i="19"/>
  <c r="V2357" i="19"/>
  <c r="W2357" i="19"/>
  <c r="U2359" i="19" l="1"/>
  <c r="Q2359" i="19"/>
  <c r="V2358" i="19"/>
  <c r="W2358" i="19"/>
  <c r="U2360" i="19" l="1"/>
  <c r="Q2360" i="19"/>
  <c r="V2359" i="19"/>
  <c r="W2359" i="19"/>
  <c r="U2361" i="19" l="1"/>
  <c r="Q2361" i="19"/>
  <c r="V2360" i="19"/>
  <c r="W2360" i="19"/>
  <c r="U2362" i="19" l="1"/>
  <c r="Q2362" i="19"/>
  <c r="V2361" i="19"/>
  <c r="W2361" i="19"/>
  <c r="Q2363" i="19" l="1"/>
  <c r="U2363" i="19"/>
  <c r="V2362" i="19"/>
  <c r="W2362" i="19"/>
  <c r="W2363" i="19" l="1"/>
  <c r="V2363" i="19"/>
  <c r="U2364" i="19"/>
  <c r="Q2364" i="19"/>
  <c r="U2365" i="19" l="1"/>
  <c r="Q2365" i="19"/>
  <c r="V2364" i="19"/>
  <c r="W2364" i="19"/>
  <c r="U2366" i="19" l="1"/>
  <c r="Q2366" i="19"/>
  <c r="V2365" i="19"/>
  <c r="W2365" i="19"/>
  <c r="U2367" i="19" l="1"/>
  <c r="Q2367" i="19"/>
  <c r="V2366" i="19"/>
  <c r="W2366" i="19"/>
  <c r="U2368" i="19" l="1"/>
  <c r="Q2368" i="19"/>
  <c r="V2367" i="19"/>
  <c r="W2367" i="19"/>
  <c r="I16" i="22" l="1"/>
  <c r="I15" i="22"/>
  <c r="U2369" i="19"/>
  <c r="Q2369" i="19"/>
  <c r="V2368" i="19"/>
  <c r="W2368" i="19"/>
  <c r="U2370" i="19" l="1"/>
  <c r="Q2370" i="19"/>
  <c r="V2369" i="19"/>
  <c r="W2369" i="19"/>
  <c r="I19" i="22"/>
  <c r="Q2371" i="19" l="1"/>
  <c r="U2371" i="19"/>
  <c r="V2370" i="19"/>
  <c r="W2370" i="19"/>
  <c r="W2371" i="19" l="1"/>
  <c r="V2371" i="19"/>
  <c r="U2372" i="19"/>
  <c r="Q2372" i="19"/>
  <c r="V2372" i="19" l="1"/>
  <c r="W2372" i="19"/>
  <c r="U2373" i="19"/>
  <c r="Q2373" i="19"/>
  <c r="U2374" i="19" l="1"/>
  <c r="Q2374" i="19"/>
  <c r="V2373" i="19"/>
  <c r="W2373" i="19"/>
  <c r="U2375" i="19" l="1"/>
  <c r="Q2375" i="19"/>
  <c r="V2374" i="19"/>
  <c r="W2374" i="19"/>
  <c r="U2376" i="19" l="1"/>
  <c r="Q2376" i="19"/>
  <c r="V2375" i="19"/>
  <c r="W2375" i="19"/>
  <c r="U2377" i="19" l="1"/>
  <c r="Q2377" i="19"/>
  <c r="V2376" i="19"/>
  <c r="W2376" i="19"/>
  <c r="U2378" i="19" l="1"/>
  <c r="Q2378" i="19"/>
  <c r="V2377" i="19"/>
  <c r="W2377" i="19"/>
  <c r="Q2379" i="19" l="1"/>
  <c r="U2379" i="19"/>
  <c r="V2378" i="19"/>
  <c r="W2378" i="19"/>
  <c r="W2379" i="19" l="1"/>
  <c r="V2379" i="19"/>
  <c r="U2380" i="19"/>
  <c r="Q2380" i="19"/>
  <c r="U2381" i="19" l="1"/>
  <c r="Q2381" i="19"/>
  <c r="V2380" i="19"/>
  <c r="W2380" i="19"/>
  <c r="U2382" i="19" l="1"/>
  <c r="Q2382" i="19"/>
  <c r="V2381" i="19"/>
  <c r="W2381" i="19"/>
  <c r="U2383" i="19" l="1"/>
  <c r="Q2383" i="19"/>
  <c r="V2382" i="19"/>
  <c r="W2382" i="19"/>
  <c r="U2384" i="19" l="1"/>
  <c r="Q2384" i="19"/>
  <c r="V2383" i="19"/>
  <c r="W2383" i="19"/>
  <c r="U2385" i="19" l="1"/>
  <c r="Q2385" i="19"/>
  <c r="V2384" i="19"/>
  <c r="W2384" i="19"/>
  <c r="U2386" i="19" l="1"/>
  <c r="Q2386" i="19"/>
  <c r="V2385" i="19"/>
  <c r="W2385" i="19"/>
  <c r="Q2387" i="19" l="1"/>
  <c r="U2387" i="19"/>
  <c r="V2386" i="19"/>
  <c r="W2386" i="19"/>
  <c r="W2387" i="19" l="1"/>
  <c r="V2387" i="19"/>
  <c r="U2388" i="19"/>
  <c r="Q2388" i="19"/>
  <c r="U2389" i="19" l="1"/>
  <c r="Q2389" i="19"/>
  <c r="V2388" i="19"/>
  <c r="W2388" i="19"/>
  <c r="U2390" i="19" l="1"/>
  <c r="Q2390" i="19"/>
  <c r="V2389" i="19"/>
  <c r="W2389" i="19"/>
  <c r="U2391" i="19" l="1"/>
  <c r="Q2391" i="19"/>
  <c r="V2390" i="19"/>
  <c r="W2390" i="19"/>
  <c r="U2392" i="19" l="1"/>
  <c r="Q2392" i="19"/>
  <c r="V2391" i="19"/>
  <c r="W2391" i="19"/>
  <c r="U2393" i="19" l="1"/>
  <c r="Q2393" i="19"/>
  <c r="V2392" i="19"/>
  <c r="W2392" i="19"/>
  <c r="U2394" i="19" l="1"/>
  <c r="Q2394" i="19"/>
  <c r="V2393" i="19"/>
  <c r="W2393" i="19"/>
  <c r="Q2395" i="19" l="1"/>
  <c r="U2395" i="19"/>
  <c r="V2394" i="19"/>
  <c r="W2394" i="19"/>
  <c r="W2395" i="19" l="1"/>
  <c r="V2395" i="19"/>
  <c r="U2396" i="19"/>
  <c r="Q2396" i="19"/>
  <c r="U2397" i="19" l="1"/>
  <c r="Q2397" i="19"/>
  <c r="V2396" i="19"/>
  <c r="W2396" i="19"/>
  <c r="U2398" i="19" l="1"/>
  <c r="Q2398" i="19"/>
  <c r="V2397" i="19"/>
  <c r="W2397" i="19"/>
  <c r="U2399" i="19" l="1"/>
  <c r="Q2399" i="19"/>
  <c r="V2398" i="19"/>
  <c r="W2398" i="19"/>
  <c r="U2400" i="19" l="1"/>
  <c r="Q2400" i="19"/>
  <c r="V2399" i="19"/>
  <c r="W2399" i="19"/>
  <c r="U2401" i="19" l="1"/>
  <c r="Q2401" i="19"/>
  <c r="V2400" i="19"/>
  <c r="W2400" i="19"/>
  <c r="U2402" i="19" l="1"/>
  <c r="Q2402" i="19"/>
  <c r="V2401" i="19"/>
  <c r="W2401" i="19"/>
  <c r="Q2403" i="19" l="1"/>
  <c r="U2403" i="19"/>
  <c r="V2402" i="19"/>
  <c r="W2402" i="19"/>
  <c r="W2403" i="19" l="1"/>
  <c r="V2403" i="19"/>
  <c r="U2404" i="19"/>
  <c r="Q2404" i="19"/>
  <c r="U2405" i="19" l="1"/>
  <c r="Q2405" i="19"/>
  <c r="V2404" i="19"/>
  <c r="W2404" i="19"/>
  <c r="U2406" i="19" l="1"/>
  <c r="Q2406" i="19"/>
  <c r="V2405" i="19"/>
  <c r="W2405" i="19"/>
  <c r="U2407" i="19" l="1"/>
  <c r="Q2407" i="19"/>
  <c r="V2406" i="19"/>
  <c r="W2406" i="19"/>
  <c r="U2408" i="19" l="1"/>
  <c r="Q2408" i="19"/>
  <c r="V2407" i="19"/>
  <c r="W2407" i="19"/>
  <c r="Q2409" i="19" l="1"/>
  <c r="U2409" i="19"/>
  <c r="V2408" i="19"/>
  <c r="W2408" i="19"/>
  <c r="V2409" i="19" l="1"/>
  <c r="W2409" i="19"/>
  <c r="U2410" i="19"/>
  <c r="Q2410" i="19"/>
  <c r="Q2411" i="19" l="1"/>
  <c r="U2411" i="19"/>
  <c r="V2410" i="19"/>
  <c r="W2410" i="19"/>
  <c r="V2411" i="19" l="1"/>
  <c r="W2411" i="19"/>
  <c r="U2412" i="19"/>
  <c r="Q2412" i="19"/>
  <c r="U2413" i="19" l="1"/>
  <c r="Q2413" i="19"/>
  <c r="V2412" i="19"/>
  <c r="W2412" i="19"/>
  <c r="U2414" i="19" l="1"/>
  <c r="Q2414" i="19"/>
  <c r="V2413" i="19"/>
  <c r="W2413" i="19"/>
  <c r="U2415" i="19" l="1"/>
  <c r="Q2415" i="19"/>
  <c r="W2414" i="19"/>
  <c r="V2414" i="19"/>
  <c r="U2416" i="19" l="1"/>
  <c r="Q2416" i="19"/>
  <c r="V2415" i="19"/>
  <c r="W2415" i="19"/>
  <c r="Q2417" i="19" l="1"/>
  <c r="U2417" i="19"/>
  <c r="V2416" i="19"/>
  <c r="W2416" i="19"/>
  <c r="V2417" i="19" l="1"/>
  <c r="W2417" i="19"/>
  <c r="U2418" i="19"/>
  <c r="Q2418" i="19"/>
  <c r="Q2419" i="19" l="1"/>
  <c r="U2419" i="19"/>
  <c r="V2418" i="19"/>
  <c r="W2418" i="19"/>
  <c r="V2419" i="19" l="1"/>
  <c r="W2419" i="19"/>
  <c r="U2420" i="19"/>
  <c r="Q2420" i="19"/>
  <c r="U2421" i="19" l="1"/>
  <c r="Q2421" i="19"/>
  <c r="V2420" i="19"/>
  <c r="W2420" i="19"/>
  <c r="U2422" i="19" l="1"/>
  <c r="Q2422" i="19"/>
  <c r="V2421" i="19"/>
  <c r="W2421" i="19"/>
  <c r="U2423" i="19" l="1"/>
  <c r="Q2423" i="19"/>
  <c r="W2422" i="19"/>
  <c r="V2422" i="19"/>
  <c r="U2424" i="19" l="1"/>
  <c r="Q2424" i="19"/>
  <c r="V2423" i="19"/>
  <c r="W2423" i="19"/>
  <c r="Q2425" i="19" l="1"/>
  <c r="U2425" i="19"/>
  <c r="V2424" i="19"/>
  <c r="W2424" i="19"/>
  <c r="V2425" i="19" l="1"/>
  <c r="W2425" i="19"/>
  <c r="U2426" i="19"/>
  <c r="Q2426" i="19"/>
  <c r="Q2427" i="19" l="1"/>
  <c r="U2427" i="19"/>
  <c r="V2426" i="19"/>
  <c r="W2426" i="19"/>
  <c r="V2427" i="19" l="1"/>
  <c r="W2427" i="19"/>
  <c r="U2428" i="19"/>
  <c r="Q2428" i="19"/>
  <c r="U2429" i="19" l="1"/>
  <c r="Q2429" i="19"/>
  <c r="V2428" i="19"/>
  <c r="W2428" i="19"/>
  <c r="U2430" i="19" l="1"/>
  <c r="Q2430" i="19"/>
  <c r="V2429" i="19"/>
  <c r="W2429" i="19"/>
  <c r="U2431" i="19" l="1"/>
  <c r="Q2431" i="19"/>
  <c r="W2430" i="19"/>
  <c r="V2430" i="19"/>
  <c r="U2432" i="19" l="1"/>
  <c r="Q2432" i="19"/>
  <c r="V2431" i="19"/>
  <c r="W2431" i="19"/>
  <c r="Q2433" i="19" l="1"/>
  <c r="U2433" i="19"/>
  <c r="V2432" i="19"/>
  <c r="W2432" i="19"/>
  <c r="V2433" i="19" l="1"/>
  <c r="W2433" i="19"/>
  <c r="U2434" i="19"/>
  <c r="Q2434" i="19"/>
  <c r="Q2435" i="19" l="1"/>
  <c r="U2435" i="19"/>
  <c r="V2434" i="19"/>
  <c r="W2434" i="19"/>
  <c r="V2435" i="19" l="1"/>
  <c r="W2435" i="19"/>
  <c r="U2436" i="19"/>
  <c r="Q2436" i="19"/>
  <c r="U2437" i="19" l="1"/>
  <c r="Q2437" i="19"/>
  <c r="V2436" i="19"/>
  <c r="W2436" i="19"/>
  <c r="U2438" i="19" l="1"/>
  <c r="Q2438" i="19"/>
  <c r="V2437" i="19"/>
  <c r="W2437" i="19"/>
  <c r="U2439" i="19" l="1"/>
  <c r="Q2439" i="19"/>
  <c r="W2438" i="19"/>
  <c r="V2438" i="19"/>
  <c r="U2440" i="19" l="1"/>
  <c r="Q2440" i="19"/>
  <c r="V2439" i="19"/>
  <c r="W2439" i="19"/>
  <c r="Q2441" i="19" l="1"/>
  <c r="U2441" i="19"/>
  <c r="V2440" i="19"/>
  <c r="W2440" i="19"/>
  <c r="V2441" i="19" l="1"/>
  <c r="W2441" i="19"/>
  <c r="U2442" i="19"/>
  <c r="Q2442" i="19"/>
  <c r="Q2443" i="19" l="1"/>
  <c r="U2443" i="19"/>
  <c r="V2442" i="19"/>
  <c r="W2442" i="19"/>
  <c r="V2443" i="19" l="1"/>
  <c r="W2443" i="19"/>
  <c r="U2444" i="19"/>
  <c r="Q2444" i="19"/>
  <c r="U2445" i="19" l="1"/>
  <c r="Q2445" i="19"/>
  <c r="V2444" i="19"/>
  <c r="W2444" i="19"/>
  <c r="U2446" i="19" l="1"/>
  <c r="Q2446" i="19"/>
  <c r="V2445" i="19"/>
  <c r="W2445" i="19"/>
  <c r="U2447" i="19" l="1"/>
  <c r="Q2447" i="19"/>
  <c r="W2446" i="19"/>
  <c r="V2446" i="19"/>
  <c r="U2448" i="19" l="1"/>
  <c r="Q2448" i="19"/>
  <c r="V2447" i="19"/>
  <c r="W2447" i="19"/>
  <c r="Q2449" i="19" l="1"/>
  <c r="U2449" i="19"/>
  <c r="V2448" i="19"/>
  <c r="W2448" i="19"/>
  <c r="V2449" i="19" l="1"/>
  <c r="W2449" i="19"/>
  <c r="U2450" i="19"/>
  <c r="Q2450" i="19"/>
  <c r="Q2451" i="19" l="1"/>
  <c r="U2451" i="19"/>
  <c r="V2450" i="19"/>
  <c r="W2450" i="19"/>
  <c r="V2451" i="19" l="1"/>
  <c r="W2451" i="19"/>
  <c r="U2452" i="19"/>
  <c r="Q2452" i="19"/>
  <c r="U2453" i="19" l="1"/>
  <c r="Q2453" i="19"/>
  <c r="V2452" i="19"/>
  <c r="W2452" i="19"/>
  <c r="U2454" i="19" l="1"/>
  <c r="Q2454" i="19"/>
  <c r="V2453" i="19"/>
  <c r="W2453" i="19"/>
  <c r="U2455" i="19" l="1"/>
  <c r="Q2455" i="19"/>
  <c r="W2454" i="19"/>
  <c r="V2454" i="19"/>
  <c r="U2456" i="19" l="1"/>
  <c r="Q2456" i="19"/>
  <c r="V2455" i="19"/>
  <c r="W2455" i="19"/>
  <c r="Q2457" i="19" l="1"/>
  <c r="U2457" i="19"/>
  <c r="V2456" i="19"/>
  <c r="W2456" i="19"/>
  <c r="V2457" i="19" l="1"/>
  <c r="W2457" i="19"/>
  <c r="U2458" i="19"/>
  <c r="Q2458" i="19"/>
  <c r="Q2459" i="19" l="1"/>
  <c r="U2459" i="19"/>
  <c r="V2458" i="19"/>
  <c r="W2458" i="19"/>
  <c r="V2459" i="19" l="1"/>
  <c r="W2459" i="19"/>
  <c r="U2460" i="19"/>
  <c r="Q2460" i="19"/>
  <c r="U2461" i="19" l="1"/>
  <c r="Q2461" i="19"/>
  <c r="V2460" i="19"/>
  <c r="W2460" i="19"/>
  <c r="U2462" i="19" l="1"/>
  <c r="Q2462" i="19"/>
  <c r="V2461" i="19"/>
  <c r="W2461" i="19"/>
  <c r="U2463" i="19" l="1"/>
  <c r="Q2463" i="19"/>
  <c r="W2462" i="19"/>
  <c r="V2462" i="19"/>
  <c r="U2464" i="19" l="1"/>
  <c r="Q2464" i="19"/>
  <c r="V2463" i="19"/>
  <c r="W2463" i="19"/>
  <c r="Q2465" i="19" l="1"/>
  <c r="U2465" i="19"/>
  <c r="V2464" i="19"/>
  <c r="W2464" i="19"/>
  <c r="V2465" i="19" l="1"/>
  <c r="W2465" i="19"/>
  <c r="U2466" i="19"/>
  <c r="Q2466" i="19"/>
  <c r="Q2467" i="19" l="1"/>
  <c r="U2467" i="19"/>
  <c r="V2466" i="19"/>
  <c r="W2466" i="19"/>
  <c r="V2467" i="19" l="1"/>
  <c r="W2467" i="19"/>
  <c r="U2468" i="19"/>
  <c r="Q2468" i="19"/>
  <c r="U2469" i="19" l="1"/>
  <c r="Q2469" i="19"/>
  <c r="V2468" i="19"/>
  <c r="W2468" i="19"/>
  <c r="U2470" i="19" l="1"/>
  <c r="Q2470" i="19"/>
  <c r="V2469" i="19"/>
  <c r="W2469" i="19"/>
  <c r="U2471" i="19" l="1"/>
  <c r="Q2471" i="19"/>
  <c r="W2470" i="19"/>
  <c r="V2470" i="19"/>
  <c r="U2472" i="19" l="1"/>
  <c r="Q2472" i="19"/>
  <c r="V2471" i="19"/>
  <c r="W2471" i="19"/>
  <c r="Q2473" i="19" l="1"/>
  <c r="U2473" i="19"/>
  <c r="V2472" i="19"/>
  <c r="W2472" i="19"/>
  <c r="V2473" i="19" l="1"/>
  <c r="W2473" i="19"/>
  <c r="U2474" i="19"/>
  <c r="Q2474" i="19"/>
  <c r="Q2475" i="19" l="1"/>
  <c r="U2475" i="19"/>
  <c r="V2474" i="19"/>
  <c r="W2474" i="19"/>
  <c r="V2475" i="19" l="1"/>
  <c r="W2475" i="19"/>
  <c r="U2476" i="19"/>
  <c r="Q2476" i="19"/>
  <c r="U2477" i="19" l="1"/>
  <c r="Q2477" i="19"/>
  <c r="V2476" i="19"/>
  <c r="W2476" i="19"/>
  <c r="U2478" i="19" l="1"/>
  <c r="Q2478" i="19"/>
  <c r="V2477" i="19"/>
  <c r="W2477" i="19"/>
  <c r="U2479" i="19" l="1"/>
  <c r="Q2479" i="19"/>
  <c r="W2478" i="19"/>
  <c r="V2478" i="19"/>
  <c r="U2480" i="19" l="1"/>
  <c r="Q2480" i="19"/>
  <c r="V2479" i="19"/>
  <c r="W2479" i="19"/>
  <c r="Q2481" i="19" l="1"/>
  <c r="U2481" i="19"/>
  <c r="V2480" i="19"/>
  <c r="W2480" i="19"/>
  <c r="V2481" i="19" l="1"/>
  <c r="W2481" i="19"/>
  <c r="U2482" i="19"/>
  <c r="Q2482" i="19"/>
  <c r="Q2483" i="19" l="1"/>
  <c r="U2483" i="19"/>
  <c r="V2482" i="19"/>
  <c r="W2482" i="19"/>
  <c r="V2483" i="19" l="1"/>
  <c r="W2483" i="19"/>
  <c r="U2484" i="19"/>
  <c r="Q2484" i="19"/>
  <c r="U2485" i="19" l="1"/>
  <c r="Q2485" i="19"/>
  <c r="V2484" i="19"/>
  <c r="W2484" i="19"/>
  <c r="U2486" i="19" l="1"/>
  <c r="Q2486" i="19"/>
  <c r="V2485" i="19"/>
  <c r="W2485" i="19"/>
  <c r="U2487" i="19" l="1"/>
  <c r="Q2487" i="19"/>
  <c r="W2486" i="19"/>
  <c r="V2486" i="19"/>
  <c r="U2488" i="19" l="1"/>
  <c r="Q2488" i="19"/>
  <c r="V2487" i="19"/>
  <c r="W2487" i="19"/>
  <c r="Q2489" i="19" l="1"/>
  <c r="U2489" i="19"/>
  <c r="V2488" i="19"/>
  <c r="W2488" i="19"/>
  <c r="V2489" i="19" l="1"/>
  <c r="W2489" i="19"/>
  <c r="U2490" i="19"/>
  <c r="Q2490" i="19"/>
  <c r="Q2491" i="19" l="1"/>
  <c r="U2491" i="19"/>
  <c r="V2490" i="19"/>
  <c r="W2490" i="19"/>
  <c r="V2491" i="19" l="1"/>
  <c r="W2491" i="19"/>
  <c r="U2492" i="19"/>
  <c r="Q2492" i="19"/>
  <c r="U2493" i="19" l="1"/>
  <c r="Q2493" i="19"/>
  <c r="V2492" i="19"/>
  <c r="W2492" i="19"/>
  <c r="U2494" i="19" l="1"/>
  <c r="Q2494" i="19"/>
  <c r="W2493" i="19"/>
  <c r="V2493" i="19"/>
  <c r="U2495" i="19" l="1"/>
  <c r="Q2495" i="19"/>
  <c r="W2494" i="19"/>
  <c r="V2494" i="19"/>
  <c r="U2496" i="19" l="1"/>
  <c r="Q2496" i="19"/>
  <c r="V2495" i="19"/>
  <c r="W2495" i="19"/>
  <c r="Q2497" i="19" l="1"/>
  <c r="U2497" i="19"/>
  <c r="V2496" i="19"/>
  <c r="W2496" i="19"/>
  <c r="V2497" i="19" l="1"/>
  <c r="W2497" i="19"/>
  <c r="U2498" i="19"/>
  <c r="Q2498" i="19"/>
  <c r="U2499" i="19" l="1"/>
  <c r="Q2499" i="19"/>
  <c r="V2498" i="19"/>
  <c r="W2498" i="19"/>
  <c r="U2500" i="19" l="1"/>
  <c r="Q2500" i="19"/>
  <c r="V2499" i="19"/>
  <c r="W2499" i="19"/>
  <c r="U2501" i="19" l="1"/>
  <c r="Q2501" i="19"/>
  <c r="W2500" i="19"/>
  <c r="V2500" i="19"/>
  <c r="U2502" i="19" l="1"/>
  <c r="Q2502" i="19"/>
  <c r="V2501" i="19"/>
  <c r="W2501" i="19"/>
  <c r="U2503" i="19" l="1"/>
  <c r="Q2503" i="19"/>
  <c r="V2502" i="19"/>
  <c r="W2502" i="19"/>
  <c r="U2504" i="19" l="1"/>
  <c r="Q2504" i="19"/>
  <c r="V2503" i="19"/>
  <c r="W2503" i="19"/>
  <c r="Q2505" i="19" l="1"/>
  <c r="U2505" i="19"/>
  <c r="V2504" i="19"/>
  <c r="W2504" i="19"/>
  <c r="V2505" i="19" l="1"/>
  <c r="W2505" i="19"/>
  <c r="U2506" i="19"/>
  <c r="Q2506" i="19"/>
  <c r="Q2507" i="19" l="1"/>
  <c r="U2507" i="19"/>
  <c r="V2506" i="19"/>
  <c r="W2506" i="19"/>
  <c r="V2507" i="19" l="1"/>
  <c r="W2507" i="19"/>
  <c r="Q2508" i="19"/>
  <c r="U2508" i="19"/>
  <c r="W2508" i="19" l="1"/>
  <c r="V2508" i="19"/>
  <c r="U2509" i="19"/>
  <c r="Q2509" i="19"/>
  <c r="U2510" i="19" l="1"/>
  <c r="Q2510" i="19"/>
  <c r="V2509" i="19"/>
  <c r="W2509" i="19"/>
  <c r="U2511" i="19" l="1"/>
  <c r="Q2511" i="19"/>
  <c r="V2510" i="19"/>
  <c r="W2510" i="19"/>
  <c r="U2512" i="19" l="1"/>
  <c r="Q2512" i="19"/>
  <c r="V2511" i="19"/>
  <c r="W2511" i="19"/>
  <c r="Q2513" i="19" l="1"/>
  <c r="U2513" i="19"/>
  <c r="V2512" i="19"/>
  <c r="W2512" i="19"/>
  <c r="V2513" i="19" l="1"/>
  <c r="W2513" i="19"/>
  <c r="U2514" i="19"/>
  <c r="Q2514" i="19"/>
  <c r="U2515" i="19" l="1"/>
  <c r="Q2515" i="19"/>
  <c r="V2514" i="19"/>
  <c r="W2514" i="19"/>
  <c r="Q2516" i="19" l="1"/>
  <c r="U2516" i="19"/>
  <c r="V2515" i="19"/>
  <c r="W2515" i="19"/>
  <c r="W2516" i="19" l="1"/>
  <c r="V2516" i="19"/>
  <c r="Q2517" i="19"/>
  <c r="U2517" i="19"/>
  <c r="W2517" i="19" l="1"/>
  <c r="V2517" i="19"/>
  <c r="U2518" i="19"/>
  <c r="Q2518" i="19"/>
  <c r="U2519" i="19" l="1"/>
  <c r="Q2519" i="19"/>
  <c r="V2518" i="19"/>
  <c r="W2518" i="19"/>
  <c r="U2520" i="19" l="1"/>
  <c r="Q2520" i="19"/>
  <c r="V2519" i="19"/>
  <c r="W2519" i="19"/>
  <c r="Q2521" i="19" l="1"/>
  <c r="U2521" i="19"/>
  <c r="V2520" i="19"/>
  <c r="W2520" i="19"/>
  <c r="V2521" i="19" l="1"/>
  <c r="W2521" i="19"/>
  <c r="U2522" i="19"/>
  <c r="Q2522" i="19"/>
  <c r="U2523" i="19" l="1"/>
  <c r="Q2523" i="19"/>
  <c r="V2522" i="19"/>
  <c r="W2522" i="19"/>
  <c r="U2524" i="19" l="1"/>
  <c r="Q2524" i="19"/>
  <c r="V2523" i="19"/>
  <c r="W2523" i="19"/>
  <c r="Q2525" i="19" l="1"/>
  <c r="U2525" i="19"/>
  <c r="W2524" i="19"/>
  <c r="V2524" i="19"/>
  <c r="V2525" i="19" l="1"/>
  <c r="W2525" i="19"/>
  <c r="U2526" i="19"/>
  <c r="Q2526" i="19"/>
  <c r="U2527" i="19" l="1"/>
  <c r="Q2527" i="19"/>
  <c r="V2526" i="19"/>
  <c r="W2526" i="19"/>
  <c r="U2528" i="19" l="1"/>
  <c r="Q2528" i="19"/>
  <c r="V2527" i="19"/>
  <c r="W2527" i="19"/>
  <c r="Q2529" i="19" l="1"/>
  <c r="U2529" i="19"/>
  <c r="V2528" i="19"/>
  <c r="W2528" i="19"/>
  <c r="V2529" i="19" l="1"/>
  <c r="W2529" i="19"/>
  <c r="U2530" i="19"/>
  <c r="Q2530" i="19"/>
  <c r="U2531" i="19" l="1"/>
  <c r="Q2531" i="19"/>
  <c r="W2530" i="19"/>
  <c r="V2530" i="19"/>
  <c r="U2532" i="19" l="1"/>
  <c r="Q2532" i="19"/>
  <c r="V2531" i="19"/>
  <c r="W2531" i="19"/>
  <c r="U2533" i="19" l="1"/>
  <c r="Q2533" i="19"/>
  <c r="W2532" i="19"/>
  <c r="V2532" i="19"/>
  <c r="U2534" i="19" l="1"/>
  <c r="Q2534" i="19"/>
  <c r="V2533" i="19"/>
  <c r="W2533" i="19"/>
  <c r="U2535" i="19" l="1"/>
  <c r="Q2535" i="19"/>
  <c r="W2534" i="19"/>
  <c r="V2534" i="19"/>
  <c r="U2536" i="19" l="1"/>
  <c r="Q2536" i="19"/>
  <c r="V2535" i="19"/>
  <c r="W2535" i="19"/>
  <c r="U2537" i="19" l="1"/>
  <c r="Q2537" i="19"/>
  <c r="V2536" i="19"/>
  <c r="W2536" i="19"/>
  <c r="U2538" i="19" l="1"/>
  <c r="Q2538" i="19"/>
  <c r="V2537" i="19"/>
  <c r="W2537" i="19"/>
  <c r="Q2539" i="19" l="1"/>
  <c r="U2539" i="19"/>
  <c r="V2538" i="19"/>
  <c r="W2538" i="19"/>
  <c r="V2539" i="19" l="1"/>
  <c r="W2539" i="19"/>
  <c r="U2540" i="19"/>
  <c r="Q2540" i="19"/>
  <c r="U2541" i="19" l="1"/>
  <c r="Q2541" i="19"/>
  <c r="W2540" i="19"/>
  <c r="V2540" i="19"/>
  <c r="U2542" i="19" l="1"/>
  <c r="Q2542" i="19"/>
  <c r="V2541" i="19"/>
  <c r="W2541" i="19"/>
  <c r="U2543" i="19" l="1"/>
  <c r="Q2543" i="19"/>
  <c r="V2542" i="19"/>
  <c r="W2542" i="19"/>
  <c r="U2544" i="19" l="1"/>
  <c r="Q2544" i="19"/>
  <c r="V2543" i="19"/>
  <c r="W2543" i="19"/>
  <c r="U2545" i="19" l="1"/>
  <c r="Q2545" i="19"/>
  <c r="V2544" i="19"/>
  <c r="W2544" i="19"/>
  <c r="U2546" i="19" l="1"/>
  <c r="Q2546" i="19"/>
  <c r="V2545" i="19"/>
  <c r="W2545" i="19"/>
  <c r="Q2547" i="19" l="1"/>
  <c r="U2547" i="19"/>
  <c r="V2546" i="19"/>
  <c r="W2546" i="19"/>
  <c r="W2547" i="19" l="1"/>
  <c r="V2547" i="19"/>
  <c r="U2548" i="19"/>
  <c r="Q2548" i="19"/>
  <c r="U2549" i="19" l="1"/>
  <c r="Q2549" i="19"/>
  <c r="W2548" i="19"/>
  <c r="V2548" i="19"/>
  <c r="U2550" i="19" l="1"/>
  <c r="Q2550" i="19"/>
  <c r="V2549" i="19"/>
  <c r="W2549" i="19"/>
  <c r="Q2551" i="19" l="1"/>
  <c r="U2551" i="19"/>
  <c r="V2550" i="19"/>
  <c r="W2550" i="19"/>
  <c r="V2551" i="19" l="1"/>
  <c r="W2551" i="19"/>
  <c r="Q2552" i="19"/>
  <c r="U2552" i="19"/>
  <c r="V2552" i="19" l="1"/>
  <c r="W2552" i="19"/>
  <c r="U2553" i="19"/>
  <c r="Q2553" i="19"/>
  <c r="U2554" i="19" l="1"/>
  <c r="Q2554" i="19"/>
  <c r="V2553" i="19"/>
  <c r="W2553" i="19"/>
  <c r="Q2555" i="19" l="1"/>
  <c r="U2555" i="19"/>
  <c r="V2554" i="19"/>
  <c r="W2554" i="19"/>
  <c r="V2555" i="19" l="1"/>
  <c r="W2555" i="19"/>
  <c r="U2556" i="19"/>
  <c r="Q2556" i="19"/>
  <c r="U2557" i="19" l="1"/>
  <c r="Q2557" i="19"/>
  <c r="W2556" i="19"/>
  <c r="V2556" i="19"/>
  <c r="U2558" i="19" l="1"/>
  <c r="Q2558" i="19"/>
  <c r="V2557" i="19"/>
  <c r="W2557" i="19"/>
  <c r="Q2559" i="19" l="1"/>
  <c r="U2559" i="19"/>
  <c r="V2558" i="19"/>
  <c r="W2558" i="19"/>
  <c r="V2559" i="19" l="1"/>
  <c r="W2559" i="19"/>
  <c r="Q2560" i="19"/>
  <c r="U2560" i="19"/>
  <c r="W2560" i="19" l="1"/>
  <c r="V2560" i="19"/>
  <c r="U2561" i="19"/>
  <c r="Q2561" i="19"/>
  <c r="U2562" i="19" l="1"/>
  <c r="Q2562" i="19"/>
  <c r="V2561" i="19"/>
  <c r="W2561" i="19"/>
  <c r="U2563" i="19" l="1"/>
  <c r="Q2563" i="19"/>
  <c r="V2562" i="19"/>
  <c r="W2562" i="19"/>
  <c r="Q2564" i="19" l="1"/>
  <c r="U2564" i="19"/>
  <c r="V2563" i="19"/>
  <c r="W2563" i="19"/>
  <c r="W2564" i="19" l="1"/>
  <c r="V2564" i="19"/>
  <c r="U2565" i="19"/>
  <c r="Q2565" i="19"/>
  <c r="U2566" i="19" l="1"/>
  <c r="Q2566" i="19"/>
  <c r="V2565" i="19"/>
  <c r="W2565" i="19"/>
  <c r="Q2567" i="19" l="1"/>
  <c r="U2567" i="19"/>
  <c r="V2566" i="19"/>
  <c r="W2566" i="19"/>
  <c r="W2567" i="19" l="1"/>
  <c r="V2567" i="19"/>
  <c r="U2568" i="19"/>
  <c r="Q2568" i="19"/>
  <c r="U2569" i="19" l="1"/>
  <c r="Q2569" i="19"/>
  <c r="V2568" i="19"/>
  <c r="W2568" i="19"/>
  <c r="Q2570" i="19" l="1"/>
  <c r="U2570" i="19"/>
  <c r="V2569" i="19"/>
  <c r="W2569" i="19"/>
  <c r="V2570" i="19" l="1"/>
  <c r="W2570" i="19"/>
  <c r="U2571" i="19"/>
  <c r="Q2571" i="19"/>
  <c r="Q2572" i="19" l="1"/>
  <c r="U2572" i="19"/>
  <c r="V2571" i="19"/>
  <c r="W2571" i="19"/>
  <c r="V2572" i="19" l="1"/>
  <c r="W2572" i="19"/>
  <c r="U2573" i="19"/>
  <c r="Q2573" i="19"/>
  <c r="U2574" i="19" l="1"/>
  <c r="Q2574" i="19"/>
  <c r="V2573" i="19"/>
  <c r="W2573" i="19"/>
  <c r="Q2575" i="19" l="1"/>
  <c r="U2575" i="19"/>
  <c r="V2574" i="19"/>
  <c r="W2574" i="19"/>
  <c r="W2575" i="19" l="1"/>
  <c r="V2575" i="19"/>
  <c r="U2576" i="19"/>
  <c r="Q2576" i="19"/>
  <c r="U2577" i="19" l="1"/>
  <c r="Q2577" i="19"/>
  <c r="V2576" i="19"/>
  <c r="W2576" i="19"/>
  <c r="Q2578" i="19" l="1"/>
  <c r="U2578" i="19"/>
  <c r="V2577" i="19"/>
  <c r="W2577" i="19"/>
  <c r="V2578" i="19" l="1"/>
  <c r="W2578" i="19"/>
  <c r="U2579" i="19"/>
  <c r="Q2579" i="19"/>
  <c r="Q2580" i="19" l="1"/>
  <c r="U2580" i="19"/>
  <c r="V2579" i="19"/>
  <c r="W2579" i="19"/>
  <c r="V2580" i="19" l="1"/>
  <c r="W2580" i="19"/>
  <c r="U2581" i="19"/>
  <c r="Q2581" i="19"/>
  <c r="U2582" i="19" l="1"/>
  <c r="Q2582" i="19"/>
  <c r="V2581" i="19"/>
  <c r="W2581" i="19"/>
  <c r="Q2583" i="19" l="1"/>
  <c r="U2583" i="19"/>
  <c r="V2582" i="19"/>
  <c r="W2582" i="19"/>
  <c r="W2583" i="19" l="1"/>
  <c r="V2583" i="19"/>
  <c r="U2584" i="19"/>
  <c r="Q2584" i="19"/>
  <c r="U2585" i="19" s="1"/>
  <c r="V2585" i="19" l="1"/>
  <c r="W2585" i="19"/>
  <c r="Q2585" i="19"/>
  <c r="R2585" i="19"/>
  <c r="R2586" i="19" s="1"/>
  <c r="R2587" i="19" s="1"/>
  <c r="R2588" i="19" s="1"/>
  <c r="R2589" i="19" s="1"/>
  <c r="R2590" i="19" s="1"/>
  <c r="R2591" i="19" s="1"/>
  <c r="R2592" i="19" s="1"/>
  <c r="R2593" i="19" s="1"/>
  <c r="R2594" i="19" s="1"/>
  <c r="R2595" i="19" s="1"/>
  <c r="R2596" i="19" s="1"/>
  <c r="R2597" i="19" s="1"/>
  <c r="R2598" i="19" s="1"/>
  <c r="R2599" i="19" s="1"/>
  <c r="R2600" i="19" s="1"/>
  <c r="R2601" i="19" s="1"/>
  <c r="R2602" i="19" s="1"/>
  <c r="R2603" i="19" s="1"/>
  <c r="R2604" i="19" s="1"/>
  <c r="R2605" i="19" s="1"/>
  <c r="R2606" i="19" s="1"/>
  <c r="R2607" i="19" s="1"/>
  <c r="R2608" i="19" s="1"/>
  <c r="R2609" i="19" s="1"/>
  <c r="R2610" i="19" s="1"/>
  <c r="R2611" i="19" s="1"/>
  <c r="R2612" i="19" s="1"/>
  <c r="R2613" i="19" s="1"/>
  <c r="R2614" i="19" s="1"/>
  <c r="R2615" i="19" s="1"/>
  <c r="R2616" i="19" s="1"/>
  <c r="R2617" i="19" s="1"/>
  <c r="R2618" i="19" s="1"/>
  <c r="R2619" i="19" s="1"/>
  <c r="R2620" i="19" s="1"/>
  <c r="R2621" i="19" s="1"/>
  <c r="R2622" i="19" s="1"/>
  <c r="R2623" i="19" s="1"/>
  <c r="R2624" i="19" s="1"/>
  <c r="R2625" i="19" s="1"/>
  <c r="R2626" i="19" s="1"/>
  <c r="R2627" i="19" s="1"/>
  <c r="R2628" i="19" s="1"/>
  <c r="R2629" i="19" s="1"/>
  <c r="R2630" i="19" s="1"/>
  <c r="R2631" i="19" s="1"/>
  <c r="R2632" i="19" s="1"/>
  <c r="R2633" i="19" s="1"/>
  <c r="R2634" i="19" s="1"/>
  <c r="R2635" i="19" s="1"/>
  <c r="R2636" i="19" s="1"/>
  <c r="R2637" i="19" s="1"/>
  <c r="R2638" i="19" s="1"/>
  <c r="R2639" i="19" s="1"/>
  <c r="R2640" i="19" s="1"/>
  <c r="R2641" i="19" s="1"/>
  <c r="R2642" i="19" s="1"/>
  <c r="R2643" i="19" s="1"/>
  <c r="R2644" i="19" s="1"/>
  <c r="R2645" i="19" s="1"/>
  <c r="R2646" i="19" s="1"/>
  <c r="R2647" i="19" s="1"/>
  <c r="R2648" i="19" s="1"/>
  <c r="R2649" i="19" s="1"/>
  <c r="R2650" i="19" s="1"/>
  <c r="R2651" i="19" s="1"/>
  <c r="R2652" i="19" s="1"/>
  <c r="R2653" i="19" s="1"/>
  <c r="R2654" i="19" s="1"/>
  <c r="R2655" i="19" s="1"/>
  <c r="R2656" i="19" s="1"/>
  <c r="R2657" i="19" s="1"/>
  <c r="R2658" i="19" s="1"/>
  <c r="R2659" i="19" s="1"/>
  <c r="R2660" i="19" s="1"/>
  <c r="R2661" i="19" s="1"/>
  <c r="R2662" i="19" s="1"/>
  <c r="R2663" i="19" s="1"/>
  <c r="R2664" i="19" s="1"/>
  <c r="R2665" i="19" s="1"/>
  <c r="R2666" i="19" s="1"/>
  <c r="R2667" i="19" s="1"/>
  <c r="R2668" i="19" s="1"/>
  <c r="R2669" i="19" s="1"/>
  <c r="R2670" i="19" s="1"/>
  <c r="R2671" i="19" s="1"/>
  <c r="R2672" i="19" s="1"/>
  <c r="R2673" i="19" s="1"/>
  <c r="R2674" i="19" s="1"/>
  <c r="R2675" i="19" s="1"/>
  <c r="R2676" i="19" s="1"/>
  <c r="R2677" i="19" s="1"/>
  <c r="R2678" i="19" s="1"/>
  <c r="R2679" i="19" s="1"/>
  <c r="R2680" i="19" s="1"/>
  <c r="R2681" i="19" s="1"/>
  <c r="R2682" i="19" s="1"/>
  <c r="R2683" i="19" s="1"/>
  <c r="R2684" i="19" s="1"/>
  <c r="R2685" i="19" s="1"/>
  <c r="R2686" i="19" s="1"/>
  <c r="R2687" i="19" s="1"/>
  <c r="R2688" i="19" s="1"/>
  <c r="R2689" i="19" s="1"/>
  <c r="R2690" i="19" s="1"/>
  <c r="R2691" i="19" s="1"/>
  <c r="R2692" i="19" s="1"/>
  <c r="R2693" i="19" s="1"/>
  <c r="R2694" i="19" s="1"/>
  <c r="R2695" i="19" s="1"/>
  <c r="R2696" i="19" s="1"/>
  <c r="R2697" i="19" s="1"/>
  <c r="R2698" i="19" s="1"/>
  <c r="R2699" i="19" s="1"/>
  <c r="R2700" i="19" s="1"/>
  <c r="R2701" i="19" s="1"/>
  <c r="R2702" i="19" s="1"/>
  <c r="R2703" i="19" s="1"/>
  <c r="R2704" i="19" s="1"/>
  <c r="R2705" i="19" s="1"/>
  <c r="R2706" i="19" s="1"/>
  <c r="R2707" i="19" s="1"/>
  <c r="R2708" i="19" s="1"/>
  <c r="R2709" i="19" s="1"/>
  <c r="R2710" i="19" s="1"/>
  <c r="R2711" i="19" s="1"/>
  <c r="R2712" i="19" s="1"/>
  <c r="R2713" i="19" s="1"/>
  <c r="R2714" i="19" s="1"/>
  <c r="R2715" i="19" s="1"/>
  <c r="R2716" i="19" s="1"/>
  <c r="R2717" i="19" s="1"/>
  <c r="R2718" i="19" s="1"/>
  <c r="R2719" i="19" s="1"/>
  <c r="R2720" i="19" s="1"/>
  <c r="R2721" i="19" s="1"/>
  <c r="R2722" i="19" s="1"/>
  <c r="R2723" i="19" s="1"/>
  <c r="R2724" i="19" s="1"/>
  <c r="R2725" i="19" s="1"/>
  <c r="R2726" i="19" s="1"/>
  <c r="R2727" i="19" s="1"/>
  <c r="R2728" i="19" s="1"/>
  <c r="R2729" i="19" s="1"/>
  <c r="R2730" i="19" s="1"/>
  <c r="R2731" i="19" s="1"/>
  <c r="R2732" i="19" s="1"/>
  <c r="R2733" i="19" s="1"/>
  <c r="R2734" i="19" s="1"/>
  <c r="R2735" i="19" s="1"/>
  <c r="R2736" i="19" s="1"/>
  <c r="R2737" i="19" s="1"/>
  <c r="R2738" i="19" s="1"/>
  <c r="R2739" i="19" s="1"/>
  <c r="R2740" i="19" s="1"/>
  <c r="R2741" i="19" s="1"/>
  <c r="R2742" i="19" s="1"/>
  <c r="R2743" i="19" s="1"/>
  <c r="R2744" i="19" s="1"/>
  <c r="R2745" i="19" s="1"/>
  <c r="R2746" i="19" s="1"/>
  <c r="R2747" i="19" s="1"/>
  <c r="R2748" i="19" s="1"/>
  <c r="R2749" i="19" s="1"/>
  <c r="R2750" i="19" s="1"/>
  <c r="R2751" i="19" s="1"/>
  <c r="R2752" i="19" s="1"/>
  <c r="R2753" i="19" s="1"/>
  <c r="R2754" i="19" s="1"/>
  <c r="R2755" i="19" s="1"/>
  <c r="R2756" i="19" s="1"/>
  <c r="R2757" i="19" s="1"/>
  <c r="R2758" i="19" s="1"/>
  <c r="R2759" i="19" s="1"/>
  <c r="R2760" i="19" s="1"/>
  <c r="R2761" i="19" s="1"/>
  <c r="R2762" i="19" s="1"/>
  <c r="R2763" i="19" s="1"/>
  <c r="R2764" i="19" s="1"/>
  <c r="R2765" i="19" s="1"/>
  <c r="R2766" i="19" s="1"/>
  <c r="R2767" i="19" s="1"/>
  <c r="R2768" i="19" s="1"/>
  <c r="R2769" i="19" s="1"/>
  <c r="R2770" i="19" s="1"/>
  <c r="R2771" i="19" s="1"/>
  <c r="R2772" i="19" s="1"/>
  <c r="R2773" i="19" s="1"/>
  <c r="R2774" i="19" s="1"/>
  <c r="R2775" i="19" s="1"/>
  <c r="R2776" i="19" s="1"/>
  <c r="R2777" i="19" s="1"/>
  <c r="R2778" i="19" s="1"/>
  <c r="R2779" i="19" s="1"/>
  <c r="R2780" i="19" s="1"/>
  <c r="R2781" i="19" s="1"/>
  <c r="R2782" i="19" s="1"/>
  <c r="R2783" i="19" s="1"/>
  <c r="R2784" i="19" s="1"/>
  <c r="R2785" i="19" s="1"/>
  <c r="R2786" i="19" s="1"/>
  <c r="R2787" i="19" s="1"/>
  <c r="R2788" i="19" s="1"/>
  <c r="R2789" i="19" s="1"/>
  <c r="R2790" i="19" s="1"/>
  <c r="R2791" i="19" s="1"/>
  <c r="R2792" i="19" s="1"/>
  <c r="R2793" i="19" s="1"/>
  <c r="R2794" i="19" s="1"/>
  <c r="R2795" i="19" s="1"/>
  <c r="R2796" i="19" s="1"/>
  <c r="R2797" i="19" s="1"/>
  <c r="R2798" i="19" s="1"/>
  <c r="R2799" i="19" s="1"/>
  <c r="R2800" i="19" s="1"/>
  <c r="R2801" i="19" s="1"/>
  <c r="R2802" i="19" s="1"/>
  <c r="R2803" i="19" s="1"/>
  <c r="R2804" i="19" s="1"/>
  <c r="R2805" i="19" s="1"/>
  <c r="R2806" i="19" s="1"/>
  <c r="R2807" i="19" s="1"/>
  <c r="R2808" i="19" s="1"/>
  <c r="R2809" i="19" s="1"/>
  <c r="R2810" i="19" s="1"/>
  <c r="R2811" i="19" s="1"/>
  <c r="R2812" i="19" s="1"/>
  <c r="R2813" i="19" s="1"/>
  <c r="R2814" i="19" s="1"/>
  <c r="R2815" i="19" s="1"/>
  <c r="R2816" i="19" s="1"/>
  <c r="R2817" i="19" s="1"/>
  <c r="R2818" i="19" s="1"/>
  <c r="R2819" i="19" s="1"/>
  <c r="R2820" i="19" s="1"/>
  <c r="R2821" i="19" s="1"/>
  <c r="R2822" i="19" s="1"/>
  <c r="R2823" i="19" s="1"/>
  <c r="R2824" i="19" s="1"/>
  <c r="R2825" i="19" s="1"/>
  <c r="R2826" i="19" s="1"/>
  <c r="R2827" i="19" s="1"/>
  <c r="R2828" i="19" s="1"/>
  <c r="R2829" i="19" s="1"/>
  <c r="R2830" i="19" s="1"/>
  <c r="R2831" i="19" s="1"/>
  <c r="R2832" i="19" s="1"/>
  <c r="R2833" i="19" s="1"/>
  <c r="R2834" i="19" s="1"/>
  <c r="R2835" i="19" s="1"/>
  <c r="R2836" i="19" s="1"/>
  <c r="R2837" i="19" s="1"/>
  <c r="R2838" i="19" s="1"/>
  <c r="S2585" i="19"/>
  <c r="S2586" i="19" s="1"/>
  <c r="S2587" i="19" s="1"/>
  <c r="S2588" i="19" s="1"/>
  <c r="S2589" i="19" s="1"/>
  <c r="S2590" i="19" s="1"/>
  <c r="S2591" i="19" s="1"/>
  <c r="S2592" i="19" s="1"/>
  <c r="S2593" i="19" s="1"/>
  <c r="S2594" i="19" s="1"/>
  <c r="S2595" i="19" s="1"/>
  <c r="S2596" i="19" s="1"/>
  <c r="S2597" i="19" s="1"/>
  <c r="S2598" i="19" s="1"/>
  <c r="S2599" i="19" s="1"/>
  <c r="S2600" i="19" s="1"/>
  <c r="S2601" i="19" s="1"/>
  <c r="S2602" i="19" s="1"/>
  <c r="S2603" i="19" s="1"/>
  <c r="S2604" i="19" s="1"/>
  <c r="S2605" i="19" s="1"/>
  <c r="S2606" i="19" s="1"/>
  <c r="S2607" i="19" s="1"/>
  <c r="S2608" i="19" s="1"/>
  <c r="S2609" i="19" s="1"/>
  <c r="S2610" i="19" s="1"/>
  <c r="S2611" i="19" s="1"/>
  <c r="S2612" i="19" s="1"/>
  <c r="S2613" i="19" s="1"/>
  <c r="S2614" i="19" s="1"/>
  <c r="S2615" i="19" s="1"/>
  <c r="S2616" i="19" s="1"/>
  <c r="S2617" i="19" s="1"/>
  <c r="S2618" i="19" s="1"/>
  <c r="S2619" i="19" s="1"/>
  <c r="S2620" i="19" s="1"/>
  <c r="S2621" i="19" s="1"/>
  <c r="S2622" i="19" s="1"/>
  <c r="S2623" i="19" s="1"/>
  <c r="S2624" i="19" s="1"/>
  <c r="S2625" i="19" s="1"/>
  <c r="S2626" i="19" s="1"/>
  <c r="S2627" i="19" s="1"/>
  <c r="S2628" i="19" s="1"/>
  <c r="S2629" i="19" s="1"/>
  <c r="S2630" i="19" s="1"/>
  <c r="S2631" i="19" s="1"/>
  <c r="S2632" i="19" s="1"/>
  <c r="S2633" i="19" s="1"/>
  <c r="S2634" i="19" s="1"/>
  <c r="S2635" i="19" s="1"/>
  <c r="S2636" i="19" s="1"/>
  <c r="S2637" i="19" s="1"/>
  <c r="S2638" i="19" s="1"/>
  <c r="S2639" i="19" s="1"/>
  <c r="S2640" i="19" s="1"/>
  <c r="S2641" i="19" s="1"/>
  <c r="S2642" i="19" s="1"/>
  <c r="S2643" i="19" s="1"/>
  <c r="S2644" i="19" s="1"/>
  <c r="S2645" i="19" s="1"/>
  <c r="S2646" i="19" s="1"/>
  <c r="S2647" i="19" s="1"/>
  <c r="S2648" i="19" s="1"/>
  <c r="S2649" i="19" s="1"/>
  <c r="S2650" i="19" s="1"/>
  <c r="S2651" i="19" s="1"/>
  <c r="S2652" i="19" s="1"/>
  <c r="S2653" i="19" s="1"/>
  <c r="S2654" i="19" s="1"/>
  <c r="S2655" i="19" s="1"/>
  <c r="S2656" i="19" s="1"/>
  <c r="S2657" i="19" s="1"/>
  <c r="S2658" i="19" s="1"/>
  <c r="S2659" i="19" s="1"/>
  <c r="S2660" i="19" s="1"/>
  <c r="S2661" i="19" s="1"/>
  <c r="S2662" i="19" s="1"/>
  <c r="S2663" i="19" s="1"/>
  <c r="S2664" i="19" s="1"/>
  <c r="S2665" i="19" s="1"/>
  <c r="S2666" i="19" s="1"/>
  <c r="S2667" i="19" s="1"/>
  <c r="S2668" i="19" s="1"/>
  <c r="S2669" i="19" s="1"/>
  <c r="S2670" i="19" s="1"/>
  <c r="S2671" i="19" s="1"/>
  <c r="S2672" i="19" s="1"/>
  <c r="S2673" i="19" s="1"/>
  <c r="S2674" i="19" s="1"/>
  <c r="S2675" i="19" s="1"/>
  <c r="S2676" i="19" s="1"/>
  <c r="S2677" i="19" s="1"/>
  <c r="S2678" i="19" s="1"/>
  <c r="S2679" i="19" s="1"/>
  <c r="S2680" i="19" s="1"/>
  <c r="S2681" i="19" s="1"/>
  <c r="S2682" i="19" s="1"/>
  <c r="S2683" i="19" s="1"/>
  <c r="S2684" i="19" s="1"/>
  <c r="S2685" i="19" s="1"/>
  <c r="S2686" i="19" s="1"/>
  <c r="S2687" i="19" s="1"/>
  <c r="S2688" i="19" s="1"/>
  <c r="S2689" i="19" s="1"/>
  <c r="S2690" i="19" s="1"/>
  <c r="S2691" i="19" s="1"/>
  <c r="S2692" i="19" s="1"/>
  <c r="S2693" i="19" s="1"/>
  <c r="S2694" i="19" s="1"/>
  <c r="S2695" i="19" s="1"/>
  <c r="S2696" i="19" s="1"/>
  <c r="S2697" i="19" s="1"/>
  <c r="S2698" i="19" s="1"/>
  <c r="S2699" i="19" s="1"/>
  <c r="S2700" i="19" s="1"/>
  <c r="S2701" i="19" s="1"/>
  <c r="S2702" i="19" s="1"/>
  <c r="S2703" i="19" s="1"/>
  <c r="S2704" i="19" s="1"/>
  <c r="S2705" i="19" s="1"/>
  <c r="S2706" i="19" s="1"/>
  <c r="S2707" i="19" s="1"/>
  <c r="S2708" i="19" s="1"/>
  <c r="S2709" i="19" s="1"/>
  <c r="S2710" i="19" s="1"/>
  <c r="S2711" i="19" s="1"/>
  <c r="S2712" i="19" s="1"/>
  <c r="S2713" i="19" s="1"/>
  <c r="S2714" i="19" s="1"/>
  <c r="S2715" i="19" s="1"/>
  <c r="S2716" i="19" s="1"/>
  <c r="S2717" i="19" s="1"/>
  <c r="S2718" i="19" s="1"/>
  <c r="S2719" i="19" s="1"/>
  <c r="S2720" i="19" s="1"/>
  <c r="S2721" i="19" s="1"/>
  <c r="S2722" i="19" s="1"/>
  <c r="S2723" i="19" s="1"/>
  <c r="S2724" i="19" s="1"/>
  <c r="S2725" i="19" s="1"/>
  <c r="S2726" i="19" s="1"/>
  <c r="S2727" i="19" s="1"/>
  <c r="S2728" i="19" s="1"/>
  <c r="S2729" i="19" s="1"/>
  <c r="S2730" i="19" s="1"/>
  <c r="S2731" i="19" s="1"/>
  <c r="S2732" i="19" s="1"/>
  <c r="S2733" i="19" s="1"/>
  <c r="S2734" i="19" s="1"/>
  <c r="S2735" i="19" s="1"/>
  <c r="S2736" i="19" s="1"/>
  <c r="S2737" i="19" s="1"/>
  <c r="S2738" i="19" s="1"/>
  <c r="S2739" i="19" s="1"/>
  <c r="S2740" i="19" s="1"/>
  <c r="S2741" i="19" s="1"/>
  <c r="S2742" i="19" s="1"/>
  <c r="S2743" i="19" s="1"/>
  <c r="S2744" i="19" s="1"/>
  <c r="S2745" i="19" s="1"/>
  <c r="S2746" i="19" s="1"/>
  <c r="S2747" i="19" s="1"/>
  <c r="S2748" i="19" s="1"/>
  <c r="S2749" i="19" s="1"/>
  <c r="S2750" i="19" s="1"/>
  <c r="S2751" i="19" s="1"/>
  <c r="S2752" i="19" s="1"/>
  <c r="S2753" i="19" s="1"/>
  <c r="S2754" i="19" s="1"/>
  <c r="S2755" i="19" s="1"/>
  <c r="S2756" i="19" s="1"/>
  <c r="S2757" i="19" s="1"/>
  <c r="S2758" i="19" s="1"/>
  <c r="S2759" i="19" s="1"/>
  <c r="S2760" i="19" s="1"/>
  <c r="S2761" i="19" s="1"/>
  <c r="S2762" i="19" s="1"/>
  <c r="S2763" i="19" s="1"/>
  <c r="S2764" i="19" s="1"/>
  <c r="S2765" i="19" s="1"/>
  <c r="S2766" i="19" s="1"/>
  <c r="S2767" i="19" s="1"/>
  <c r="S2768" i="19" s="1"/>
  <c r="S2769" i="19" s="1"/>
  <c r="S2770" i="19" s="1"/>
  <c r="S2771" i="19" s="1"/>
  <c r="S2772" i="19" s="1"/>
  <c r="S2773" i="19" s="1"/>
  <c r="S2774" i="19" s="1"/>
  <c r="S2775" i="19" s="1"/>
  <c r="S2776" i="19" s="1"/>
  <c r="S2777" i="19" s="1"/>
  <c r="S2778" i="19" s="1"/>
  <c r="S2779" i="19" s="1"/>
  <c r="S2780" i="19" s="1"/>
  <c r="S2781" i="19" s="1"/>
  <c r="S2782" i="19" s="1"/>
  <c r="S2783" i="19" s="1"/>
  <c r="S2784" i="19" s="1"/>
  <c r="S2785" i="19" s="1"/>
  <c r="S2786" i="19" s="1"/>
  <c r="S2787" i="19" s="1"/>
  <c r="S2788" i="19" s="1"/>
  <c r="S2789" i="19" s="1"/>
  <c r="S2790" i="19" s="1"/>
  <c r="S2791" i="19" s="1"/>
  <c r="S2792" i="19" s="1"/>
  <c r="S2793" i="19" s="1"/>
  <c r="S2794" i="19" s="1"/>
  <c r="S2795" i="19" s="1"/>
  <c r="S2796" i="19" s="1"/>
  <c r="S2797" i="19" s="1"/>
  <c r="S2798" i="19" s="1"/>
  <c r="S2799" i="19" s="1"/>
  <c r="S2800" i="19" s="1"/>
  <c r="S2801" i="19" s="1"/>
  <c r="S2802" i="19" s="1"/>
  <c r="S2803" i="19" s="1"/>
  <c r="S2804" i="19" s="1"/>
  <c r="S2805" i="19" s="1"/>
  <c r="S2806" i="19" s="1"/>
  <c r="S2807" i="19" s="1"/>
  <c r="S2808" i="19" s="1"/>
  <c r="S2809" i="19" s="1"/>
  <c r="S2810" i="19" s="1"/>
  <c r="S2811" i="19" s="1"/>
  <c r="S2812" i="19" s="1"/>
  <c r="S2813" i="19" s="1"/>
  <c r="S2814" i="19" s="1"/>
  <c r="S2815" i="19" s="1"/>
  <c r="S2816" i="19" s="1"/>
  <c r="S2817" i="19" s="1"/>
  <c r="S2818" i="19" s="1"/>
  <c r="S2819" i="19" s="1"/>
  <c r="S2820" i="19" s="1"/>
  <c r="S2821" i="19" s="1"/>
  <c r="S2822" i="19" s="1"/>
  <c r="S2823" i="19" s="1"/>
  <c r="S2824" i="19" s="1"/>
  <c r="S2825" i="19" s="1"/>
  <c r="S2826" i="19" s="1"/>
  <c r="S2827" i="19" s="1"/>
  <c r="S2828" i="19" s="1"/>
  <c r="S2829" i="19" s="1"/>
  <c r="S2830" i="19" s="1"/>
  <c r="S2831" i="19" s="1"/>
  <c r="S2832" i="19" s="1"/>
  <c r="S2833" i="19" s="1"/>
  <c r="S2834" i="19" s="1"/>
  <c r="S2835" i="19" s="1"/>
  <c r="S2836" i="19" s="1"/>
  <c r="S2837" i="19" s="1"/>
  <c r="S2838" i="19" s="1"/>
  <c r="T2585" i="19"/>
  <c r="T2586" i="19" s="1"/>
  <c r="T2587" i="19" s="1"/>
  <c r="T2588" i="19" s="1"/>
  <c r="T2589" i="19" s="1"/>
  <c r="T2590" i="19" s="1"/>
  <c r="T2591" i="19" s="1"/>
  <c r="T2592" i="19" s="1"/>
  <c r="T2593" i="19" s="1"/>
  <c r="T2594" i="19" s="1"/>
  <c r="T2595" i="19" s="1"/>
  <c r="T2596" i="19" s="1"/>
  <c r="T2597" i="19" s="1"/>
  <c r="T2598" i="19" s="1"/>
  <c r="T2599" i="19" s="1"/>
  <c r="T2600" i="19" s="1"/>
  <c r="T2601" i="19" s="1"/>
  <c r="T2602" i="19" s="1"/>
  <c r="T2603" i="19" s="1"/>
  <c r="T2604" i="19" s="1"/>
  <c r="T2605" i="19" s="1"/>
  <c r="T2606" i="19" s="1"/>
  <c r="T2607" i="19" s="1"/>
  <c r="T2608" i="19" s="1"/>
  <c r="T2609" i="19" s="1"/>
  <c r="T2610" i="19" s="1"/>
  <c r="T2611" i="19" s="1"/>
  <c r="T2612" i="19" s="1"/>
  <c r="T2613" i="19" s="1"/>
  <c r="T2614" i="19" s="1"/>
  <c r="T2615" i="19" s="1"/>
  <c r="T2616" i="19" s="1"/>
  <c r="T2617" i="19" s="1"/>
  <c r="T2618" i="19" s="1"/>
  <c r="T2619" i="19" s="1"/>
  <c r="T2620" i="19" s="1"/>
  <c r="T2621" i="19" s="1"/>
  <c r="T2622" i="19" s="1"/>
  <c r="T2623" i="19" s="1"/>
  <c r="T2624" i="19" s="1"/>
  <c r="T2625" i="19" s="1"/>
  <c r="T2626" i="19" s="1"/>
  <c r="T2627" i="19" s="1"/>
  <c r="T2628" i="19" s="1"/>
  <c r="T2629" i="19" s="1"/>
  <c r="T2630" i="19" s="1"/>
  <c r="T2631" i="19" s="1"/>
  <c r="T2632" i="19" s="1"/>
  <c r="T2633" i="19" s="1"/>
  <c r="T2634" i="19" s="1"/>
  <c r="T2635" i="19" s="1"/>
  <c r="T2636" i="19" s="1"/>
  <c r="T2637" i="19" s="1"/>
  <c r="T2638" i="19" s="1"/>
  <c r="T2639" i="19" s="1"/>
  <c r="T2640" i="19" s="1"/>
  <c r="T2641" i="19" s="1"/>
  <c r="T2642" i="19" s="1"/>
  <c r="T2643" i="19" s="1"/>
  <c r="T2644" i="19" s="1"/>
  <c r="T2645" i="19" s="1"/>
  <c r="T2646" i="19" s="1"/>
  <c r="T2647" i="19" s="1"/>
  <c r="T2648" i="19" s="1"/>
  <c r="T2649" i="19" s="1"/>
  <c r="T2650" i="19" s="1"/>
  <c r="T2651" i="19" s="1"/>
  <c r="T2652" i="19" s="1"/>
  <c r="T2653" i="19" s="1"/>
  <c r="T2654" i="19" s="1"/>
  <c r="T2655" i="19" s="1"/>
  <c r="T2656" i="19" s="1"/>
  <c r="T2657" i="19" s="1"/>
  <c r="T2658" i="19" s="1"/>
  <c r="T2659" i="19" s="1"/>
  <c r="T2660" i="19" s="1"/>
  <c r="T2661" i="19" s="1"/>
  <c r="T2662" i="19" s="1"/>
  <c r="T2663" i="19" s="1"/>
  <c r="T2664" i="19" s="1"/>
  <c r="T2665" i="19" s="1"/>
  <c r="T2666" i="19" s="1"/>
  <c r="T2667" i="19" s="1"/>
  <c r="T2668" i="19" s="1"/>
  <c r="T2669" i="19" s="1"/>
  <c r="T2670" i="19" s="1"/>
  <c r="T2671" i="19" s="1"/>
  <c r="T2672" i="19" s="1"/>
  <c r="T2673" i="19" s="1"/>
  <c r="T2674" i="19" s="1"/>
  <c r="T2675" i="19" s="1"/>
  <c r="T2676" i="19" s="1"/>
  <c r="T2677" i="19" s="1"/>
  <c r="T2678" i="19" s="1"/>
  <c r="T2679" i="19" s="1"/>
  <c r="T2680" i="19" s="1"/>
  <c r="T2681" i="19" s="1"/>
  <c r="T2682" i="19" s="1"/>
  <c r="T2683" i="19" s="1"/>
  <c r="T2684" i="19" s="1"/>
  <c r="T2685" i="19" s="1"/>
  <c r="T2686" i="19" s="1"/>
  <c r="T2687" i="19" s="1"/>
  <c r="T2688" i="19" s="1"/>
  <c r="T2689" i="19" s="1"/>
  <c r="T2690" i="19" s="1"/>
  <c r="T2691" i="19" s="1"/>
  <c r="T2692" i="19" s="1"/>
  <c r="T2693" i="19" s="1"/>
  <c r="T2694" i="19" s="1"/>
  <c r="T2695" i="19" s="1"/>
  <c r="T2696" i="19" s="1"/>
  <c r="T2697" i="19" s="1"/>
  <c r="T2698" i="19" s="1"/>
  <c r="T2699" i="19" s="1"/>
  <c r="T2700" i="19" s="1"/>
  <c r="T2701" i="19" s="1"/>
  <c r="T2702" i="19" s="1"/>
  <c r="T2703" i="19" s="1"/>
  <c r="T2704" i="19" s="1"/>
  <c r="T2705" i="19" s="1"/>
  <c r="T2706" i="19" s="1"/>
  <c r="T2707" i="19" s="1"/>
  <c r="T2708" i="19" s="1"/>
  <c r="T2709" i="19" s="1"/>
  <c r="T2710" i="19" s="1"/>
  <c r="T2711" i="19" s="1"/>
  <c r="T2712" i="19" s="1"/>
  <c r="T2713" i="19" s="1"/>
  <c r="T2714" i="19" s="1"/>
  <c r="T2715" i="19" s="1"/>
  <c r="T2716" i="19" s="1"/>
  <c r="T2717" i="19" s="1"/>
  <c r="T2718" i="19" s="1"/>
  <c r="T2719" i="19" s="1"/>
  <c r="T2720" i="19" s="1"/>
  <c r="T2721" i="19" s="1"/>
  <c r="T2722" i="19" s="1"/>
  <c r="T2723" i="19" s="1"/>
  <c r="T2724" i="19" s="1"/>
  <c r="T2725" i="19" s="1"/>
  <c r="T2726" i="19" s="1"/>
  <c r="T2727" i="19" s="1"/>
  <c r="T2728" i="19" s="1"/>
  <c r="T2729" i="19" s="1"/>
  <c r="T2730" i="19" s="1"/>
  <c r="T2731" i="19" s="1"/>
  <c r="T2732" i="19" s="1"/>
  <c r="T2733" i="19" s="1"/>
  <c r="T2734" i="19" s="1"/>
  <c r="T2735" i="19" s="1"/>
  <c r="T2736" i="19" s="1"/>
  <c r="T2737" i="19" s="1"/>
  <c r="T2738" i="19" s="1"/>
  <c r="T2739" i="19" s="1"/>
  <c r="T2740" i="19" s="1"/>
  <c r="T2741" i="19" s="1"/>
  <c r="T2742" i="19" s="1"/>
  <c r="T2743" i="19" s="1"/>
  <c r="T2744" i="19" s="1"/>
  <c r="T2745" i="19" s="1"/>
  <c r="T2746" i="19" s="1"/>
  <c r="T2747" i="19" s="1"/>
  <c r="T2748" i="19" s="1"/>
  <c r="T2749" i="19" s="1"/>
  <c r="T2750" i="19" s="1"/>
  <c r="T2751" i="19" s="1"/>
  <c r="T2752" i="19" s="1"/>
  <c r="T2753" i="19" s="1"/>
  <c r="T2754" i="19" s="1"/>
  <c r="T2755" i="19" s="1"/>
  <c r="T2756" i="19" s="1"/>
  <c r="T2757" i="19" s="1"/>
  <c r="T2758" i="19" s="1"/>
  <c r="T2759" i="19" s="1"/>
  <c r="T2760" i="19" s="1"/>
  <c r="T2761" i="19" s="1"/>
  <c r="T2762" i="19" s="1"/>
  <c r="T2763" i="19" s="1"/>
  <c r="T2764" i="19" s="1"/>
  <c r="T2765" i="19" s="1"/>
  <c r="T2766" i="19" s="1"/>
  <c r="T2767" i="19" s="1"/>
  <c r="T2768" i="19" s="1"/>
  <c r="T2769" i="19" s="1"/>
  <c r="T2770" i="19" s="1"/>
  <c r="T2771" i="19" s="1"/>
  <c r="T2772" i="19" s="1"/>
  <c r="T2773" i="19" s="1"/>
  <c r="T2774" i="19" s="1"/>
  <c r="T2775" i="19" s="1"/>
  <c r="T2776" i="19" s="1"/>
  <c r="T2777" i="19" s="1"/>
  <c r="T2778" i="19" s="1"/>
  <c r="T2779" i="19" s="1"/>
  <c r="T2780" i="19" s="1"/>
  <c r="T2781" i="19" s="1"/>
  <c r="T2782" i="19" s="1"/>
  <c r="T2783" i="19" s="1"/>
  <c r="T2784" i="19" s="1"/>
  <c r="T2785" i="19" s="1"/>
  <c r="T2786" i="19" s="1"/>
  <c r="T2787" i="19" s="1"/>
  <c r="T2788" i="19" s="1"/>
  <c r="T2789" i="19" s="1"/>
  <c r="T2790" i="19" s="1"/>
  <c r="T2791" i="19" s="1"/>
  <c r="T2792" i="19" s="1"/>
  <c r="T2793" i="19" s="1"/>
  <c r="T2794" i="19" s="1"/>
  <c r="T2795" i="19" s="1"/>
  <c r="T2796" i="19" s="1"/>
  <c r="T2797" i="19" s="1"/>
  <c r="T2798" i="19" s="1"/>
  <c r="T2799" i="19" s="1"/>
  <c r="T2800" i="19" s="1"/>
  <c r="T2801" i="19" s="1"/>
  <c r="T2802" i="19" s="1"/>
  <c r="T2803" i="19" s="1"/>
  <c r="T2804" i="19" s="1"/>
  <c r="T2805" i="19" s="1"/>
  <c r="T2806" i="19" s="1"/>
  <c r="T2807" i="19" s="1"/>
  <c r="T2808" i="19" s="1"/>
  <c r="T2809" i="19" s="1"/>
  <c r="T2810" i="19" s="1"/>
  <c r="T2811" i="19" s="1"/>
  <c r="T2812" i="19" s="1"/>
  <c r="T2813" i="19" s="1"/>
  <c r="T2814" i="19" s="1"/>
  <c r="T2815" i="19" s="1"/>
  <c r="T2816" i="19" s="1"/>
  <c r="T2817" i="19" s="1"/>
  <c r="T2818" i="19" s="1"/>
  <c r="T2819" i="19" s="1"/>
  <c r="T2820" i="19" s="1"/>
  <c r="T2821" i="19" s="1"/>
  <c r="T2822" i="19" s="1"/>
  <c r="T2823" i="19" s="1"/>
  <c r="T2824" i="19" s="1"/>
  <c r="T2825" i="19" s="1"/>
  <c r="T2826" i="19" s="1"/>
  <c r="T2827" i="19" s="1"/>
  <c r="T2828" i="19" s="1"/>
  <c r="T2829" i="19" s="1"/>
  <c r="T2830" i="19" s="1"/>
  <c r="T2831" i="19" s="1"/>
  <c r="T2832" i="19" s="1"/>
  <c r="T2833" i="19" s="1"/>
  <c r="T2834" i="19" s="1"/>
  <c r="T2835" i="19" s="1"/>
  <c r="T2836" i="19" s="1"/>
  <c r="T2837" i="19" s="1"/>
  <c r="T2838" i="19" s="1"/>
  <c r="V2584" i="19"/>
  <c r="W2584" i="19"/>
  <c r="Q2586" i="19" l="1"/>
  <c r="U2586" i="19"/>
  <c r="V2586" i="19" l="1"/>
  <c r="W2586" i="19"/>
  <c r="U2587" i="19"/>
  <c r="Q2587" i="19"/>
  <c r="Q2588" i="19" l="1"/>
  <c r="U2588" i="19"/>
  <c r="V2587" i="19"/>
  <c r="W2587" i="19"/>
  <c r="V2588" i="19" l="1"/>
  <c r="W2588" i="19"/>
  <c r="U2589" i="19"/>
  <c r="Q2589" i="19"/>
  <c r="U2590" i="19" l="1"/>
  <c r="Q2590" i="19"/>
  <c r="V2589" i="19"/>
  <c r="W2589" i="19"/>
  <c r="Q2591" i="19" l="1"/>
  <c r="U2591" i="19"/>
  <c r="V2590" i="19"/>
  <c r="W2590" i="19"/>
  <c r="W2591" i="19" l="1"/>
  <c r="V2591" i="19"/>
  <c r="U2592" i="19"/>
  <c r="Q2592" i="19"/>
  <c r="U2593" i="19" l="1"/>
  <c r="Q2593" i="19"/>
  <c r="V2592" i="19"/>
  <c r="W2592" i="19"/>
  <c r="Q2594" i="19" l="1"/>
  <c r="U2594" i="19"/>
  <c r="V2593" i="19"/>
  <c r="W2593" i="19"/>
  <c r="V2594" i="19" l="1"/>
  <c r="W2594" i="19"/>
  <c r="U2595" i="19"/>
  <c r="Q2595" i="19"/>
  <c r="Q2596" i="19" l="1"/>
  <c r="U2596" i="19"/>
  <c r="V2595" i="19"/>
  <c r="W2595" i="19"/>
  <c r="V2596" i="19" l="1"/>
  <c r="W2596" i="19"/>
  <c r="U2597" i="19"/>
  <c r="Q2597" i="19"/>
  <c r="U2598" i="19" l="1"/>
  <c r="Q2598" i="19"/>
  <c r="V2597" i="19"/>
  <c r="W2597" i="19"/>
  <c r="Q2599" i="19" l="1"/>
  <c r="U2599" i="19"/>
  <c r="V2598" i="19"/>
  <c r="W2598" i="19"/>
  <c r="W2599" i="19" l="1"/>
  <c r="V2599" i="19"/>
  <c r="U2600" i="19"/>
  <c r="Q2600" i="19"/>
  <c r="V2600" i="19" l="1"/>
  <c r="W2600" i="19"/>
  <c r="U2601" i="19"/>
  <c r="Q2601" i="19"/>
  <c r="Q2602" i="19" l="1"/>
  <c r="U2602" i="19"/>
  <c r="V2601" i="19"/>
  <c r="W2601" i="19"/>
  <c r="V2602" i="19" l="1"/>
  <c r="W2602" i="19"/>
  <c r="U2603" i="19"/>
  <c r="Q2603" i="19"/>
  <c r="Q2604" i="19" l="1"/>
  <c r="U2604" i="19"/>
  <c r="V2603" i="19"/>
  <c r="W2603" i="19"/>
  <c r="V2604" i="19" l="1"/>
  <c r="W2604" i="19"/>
  <c r="U2605" i="19"/>
  <c r="Q2605" i="19"/>
  <c r="U2606" i="19" l="1"/>
  <c r="Q2606" i="19"/>
  <c r="V2605" i="19"/>
  <c r="W2605" i="19"/>
  <c r="Q2607" i="19" l="1"/>
  <c r="U2607" i="19"/>
  <c r="V2606" i="19"/>
  <c r="W2606" i="19"/>
  <c r="W2607" i="19" l="1"/>
  <c r="V2607" i="19"/>
  <c r="U2608" i="19"/>
  <c r="Q2608" i="19"/>
  <c r="U2609" i="19" l="1"/>
  <c r="Q2609" i="19"/>
  <c r="V2608" i="19"/>
  <c r="W2608" i="19"/>
  <c r="Q2610" i="19" l="1"/>
  <c r="U2610" i="19"/>
  <c r="V2609" i="19"/>
  <c r="W2609" i="19"/>
  <c r="V2610" i="19" l="1"/>
  <c r="W2610" i="19"/>
  <c r="U2611" i="19"/>
  <c r="Q2611" i="19"/>
  <c r="Q2612" i="19" l="1"/>
  <c r="U2612" i="19"/>
  <c r="V2611" i="19"/>
  <c r="W2611" i="19"/>
  <c r="V2612" i="19" l="1"/>
  <c r="W2612" i="19"/>
  <c r="U2613" i="19"/>
  <c r="Q2613" i="19"/>
  <c r="U2614" i="19" l="1"/>
  <c r="Q2614" i="19"/>
  <c r="V2613" i="19"/>
  <c r="W2613" i="19"/>
  <c r="Q2615" i="19" l="1"/>
  <c r="U2615" i="19"/>
  <c r="V2614" i="19"/>
  <c r="W2614" i="19"/>
  <c r="W2615" i="19" l="1"/>
  <c r="V2615" i="19"/>
  <c r="U2616" i="19"/>
  <c r="Q2616" i="19"/>
  <c r="U2617" i="19" l="1"/>
  <c r="Q2617" i="19"/>
  <c r="V2616" i="19"/>
  <c r="W2616" i="19"/>
  <c r="Q2618" i="19" l="1"/>
  <c r="U2618" i="19"/>
  <c r="V2617" i="19"/>
  <c r="W2617" i="19"/>
  <c r="V2618" i="19" l="1"/>
  <c r="W2618" i="19"/>
  <c r="U2619" i="19"/>
  <c r="Q2619" i="19"/>
  <c r="Q2620" i="19" l="1"/>
  <c r="U2620" i="19"/>
  <c r="V2619" i="19"/>
  <c r="W2619" i="19"/>
  <c r="V2620" i="19" l="1"/>
  <c r="W2620" i="19"/>
  <c r="U2621" i="19"/>
  <c r="Q2621" i="19"/>
  <c r="U2622" i="19" l="1"/>
  <c r="Q2622" i="19"/>
  <c r="V2621" i="19"/>
  <c r="W2621" i="19"/>
  <c r="Q2623" i="19" l="1"/>
  <c r="U2623" i="19"/>
  <c r="V2622" i="19"/>
  <c r="W2622" i="19"/>
  <c r="W2623" i="19" l="1"/>
  <c r="V2623" i="19"/>
  <c r="U2624" i="19"/>
  <c r="Q2624" i="19"/>
  <c r="U2625" i="19" l="1"/>
  <c r="Q2625" i="19"/>
  <c r="V2624" i="19"/>
  <c r="W2624" i="19"/>
  <c r="Q2626" i="19" l="1"/>
  <c r="U2626" i="19"/>
  <c r="V2625" i="19"/>
  <c r="W2625" i="19"/>
  <c r="V2626" i="19" l="1"/>
  <c r="W2626" i="19"/>
  <c r="U2627" i="19"/>
  <c r="Q2627" i="19"/>
  <c r="Q2628" i="19" l="1"/>
  <c r="U2628" i="19"/>
  <c r="V2627" i="19"/>
  <c r="W2627" i="19"/>
  <c r="V2628" i="19" l="1"/>
  <c r="W2628" i="19"/>
  <c r="U2629" i="19"/>
  <c r="Q2629" i="19"/>
  <c r="U2630" i="19" l="1"/>
  <c r="Q2630" i="19"/>
  <c r="V2629" i="19"/>
  <c r="W2629" i="19"/>
  <c r="Q2631" i="19" l="1"/>
  <c r="U2631" i="19"/>
  <c r="V2630" i="19"/>
  <c r="W2630" i="19"/>
  <c r="W2631" i="19" l="1"/>
  <c r="V2631" i="19"/>
  <c r="U2632" i="19"/>
  <c r="Q2632" i="19"/>
  <c r="U2633" i="19" l="1"/>
  <c r="Q2633" i="19"/>
  <c r="V2632" i="19"/>
  <c r="W2632" i="19"/>
  <c r="Q2634" i="19" l="1"/>
  <c r="U2634" i="19"/>
  <c r="V2633" i="19"/>
  <c r="W2633" i="19"/>
  <c r="V2634" i="19" l="1"/>
  <c r="W2634" i="19"/>
  <c r="U2635" i="19"/>
  <c r="Q2635" i="19"/>
  <c r="Q2636" i="19" l="1"/>
  <c r="U2636" i="19"/>
  <c r="V2635" i="19"/>
  <c r="W2635" i="19"/>
  <c r="V2636" i="19" l="1"/>
  <c r="W2636" i="19"/>
  <c r="U2637" i="19"/>
  <c r="Q2637" i="19"/>
  <c r="U2638" i="19" l="1"/>
  <c r="Q2638" i="19"/>
  <c r="V2637" i="19"/>
  <c r="W2637" i="19"/>
  <c r="Q2639" i="19" l="1"/>
  <c r="U2639" i="19"/>
  <c r="W2638" i="19"/>
  <c r="V2638" i="19"/>
  <c r="W2639" i="19" l="1"/>
  <c r="V2639" i="19"/>
  <c r="U2640" i="19"/>
  <c r="Q2640" i="19"/>
  <c r="U2641" i="19" l="1"/>
  <c r="Q2641" i="19"/>
  <c r="V2640" i="19"/>
  <c r="W2640" i="19"/>
  <c r="Q2642" i="19" l="1"/>
  <c r="U2642" i="19"/>
  <c r="V2641" i="19"/>
  <c r="W2641" i="19"/>
  <c r="V2642" i="19" l="1"/>
  <c r="W2642" i="19"/>
  <c r="U2643" i="19"/>
  <c r="Q2643" i="19"/>
  <c r="Q2644" i="19" l="1"/>
  <c r="U2644" i="19"/>
  <c r="V2643" i="19"/>
  <c r="W2643" i="19"/>
  <c r="V2644" i="19" l="1"/>
  <c r="W2644" i="19"/>
  <c r="U2645" i="19"/>
  <c r="Q2645" i="19"/>
  <c r="U2646" i="19" l="1"/>
  <c r="Q2646" i="19"/>
  <c r="V2645" i="19"/>
  <c r="W2645" i="19"/>
  <c r="Q2647" i="19" l="1"/>
  <c r="U2647" i="19"/>
  <c r="W2646" i="19"/>
  <c r="V2646" i="19"/>
  <c r="W2647" i="19" l="1"/>
  <c r="V2647" i="19"/>
  <c r="U2648" i="19"/>
  <c r="Q2648" i="19"/>
  <c r="U2649" i="19" l="1"/>
  <c r="Q2649" i="19"/>
  <c r="V2648" i="19"/>
  <c r="W2648" i="19"/>
  <c r="Q2650" i="19" l="1"/>
  <c r="U2650" i="19"/>
  <c r="V2649" i="19"/>
  <c r="W2649" i="19"/>
  <c r="V2650" i="19" l="1"/>
  <c r="W2650" i="19"/>
  <c r="U2651" i="19"/>
  <c r="Q2651" i="19"/>
  <c r="Q2652" i="19" l="1"/>
  <c r="U2652" i="19"/>
  <c r="V2651" i="19"/>
  <c r="W2651" i="19"/>
  <c r="V2652" i="19" l="1"/>
  <c r="W2652" i="19"/>
  <c r="U2653" i="19"/>
  <c r="Q2653" i="19"/>
  <c r="U2654" i="19" l="1"/>
  <c r="Q2654" i="19"/>
  <c r="V2653" i="19"/>
  <c r="W2653" i="19"/>
  <c r="Q2655" i="19" l="1"/>
  <c r="U2655" i="19"/>
  <c r="W2654" i="19"/>
  <c r="V2654" i="19"/>
  <c r="W2655" i="19" l="1"/>
  <c r="V2655" i="19"/>
  <c r="U2656" i="19"/>
  <c r="Q2656" i="19"/>
  <c r="U2657" i="19" l="1"/>
  <c r="Q2657" i="19"/>
  <c r="V2656" i="19"/>
  <c r="W2656" i="19"/>
  <c r="Q2658" i="19" l="1"/>
  <c r="U2658" i="19"/>
  <c r="V2657" i="19"/>
  <c r="W2657" i="19"/>
  <c r="V2658" i="19" l="1"/>
  <c r="W2658" i="19"/>
  <c r="U2659" i="19"/>
  <c r="Q2659" i="19"/>
  <c r="Q2660" i="19" l="1"/>
  <c r="U2660" i="19"/>
  <c r="V2659" i="19"/>
  <c r="W2659" i="19"/>
  <c r="V2660" i="19" l="1"/>
  <c r="W2660" i="19"/>
  <c r="U2661" i="19"/>
  <c r="Q2661" i="19"/>
  <c r="U2662" i="19" l="1"/>
  <c r="Q2662" i="19"/>
  <c r="V2661" i="19"/>
  <c r="W2661" i="19"/>
  <c r="Q2663" i="19" l="1"/>
  <c r="U2663" i="19"/>
  <c r="W2662" i="19"/>
  <c r="V2662" i="19"/>
  <c r="W2663" i="19" l="1"/>
  <c r="V2663" i="19"/>
  <c r="U2664" i="19"/>
  <c r="Q2664" i="19"/>
  <c r="U2665" i="19" l="1"/>
  <c r="Q2665" i="19"/>
  <c r="V2664" i="19"/>
  <c r="W2664" i="19"/>
  <c r="Q2666" i="19" l="1"/>
  <c r="U2666" i="19"/>
  <c r="V2665" i="19"/>
  <c r="W2665" i="19"/>
  <c r="V2666" i="19" l="1"/>
  <c r="W2666" i="19"/>
  <c r="U2667" i="19"/>
  <c r="Q2667" i="19"/>
  <c r="Q2668" i="19" l="1"/>
  <c r="U2668" i="19"/>
  <c r="V2667" i="19"/>
  <c r="W2667" i="19"/>
  <c r="V2668" i="19" l="1"/>
  <c r="W2668" i="19"/>
  <c r="U2669" i="19"/>
  <c r="Q2669" i="19"/>
  <c r="U2670" i="19" l="1"/>
  <c r="Q2670" i="19"/>
  <c r="V2669" i="19"/>
  <c r="W2669" i="19"/>
  <c r="Q2671" i="19" l="1"/>
  <c r="U2671" i="19"/>
  <c r="W2670" i="19"/>
  <c r="V2670" i="19"/>
  <c r="W2671" i="19" l="1"/>
  <c r="V2671" i="19"/>
  <c r="U2672" i="19"/>
  <c r="Q2672" i="19"/>
  <c r="U2673" i="19" l="1"/>
  <c r="Q2673" i="19"/>
  <c r="V2672" i="19"/>
  <c r="W2672" i="19"/>
  <c r="Q2674" i="19" l="1"/>
  <c r="U2674" i="19"/>
  <c r="V2673" i="19"/>
  <c r="W2673" i="19"/>
  <c r="V2674" i="19" l="1"/>
  <c r="W2674" i="19"/>
  <c r="U2675" i="19"/>
  <c r="Q2675" i="19"/>
  <c r="Q2676" i="19" l="1"/>
  <c r="U2676" i="19"/>
  <c r="V2675" i="19"/>
  <c r="W2675" i="19"/>
  <c r="V2676" i="19" l="1"/>
  <c r="W2676" i="19"/>
  <c r="U2677" i="19"/>
  <c r="Q2677" i="19"/>
  <c r="U2678" i="19" l="1"/>
  <c r="Q2678" i="19"/>
  <c r="V2677" i="19"/>
  <c r="W2677" i="19"/>
  <c r="Q2679" i="19" l="1"/>
  <c r="U2679" i="19"/>
  <c r="W2678" i="19"/>
  <c r="V2678" i="19"/>
  <c r="W2679" i="19" l="1"/>
  <c r="V2679" i="19"/>
  <c r="U2680" i="19"/>
  <c r="Q2680" i="19"/>
  <c r="U2681" i="19" l="1"/>
  <c r="Q2681" i="19"/>
  <c r="V2680" i="19"/>
  <c r="W2680" i="19"/>
  <c r="Q2682" i="19" l="1"/>
  <c r="U2682" i="19"/>
  <c r="V2681" i="19"/>
  <c r="W2681" i="19"/>
  <c r="V2682" i="19" l="1"/>
  <c r="W2682" i="19"/>
  <c r="U2683" i="19"/>
  <c r="Q2683" i="19"/>
  <c r="Q2684" i="19" l="1"/>
  <c r="U2684" i="19"/>
  <c r="V2683" i="19"/>
  <c r="W2683" i="19"/>
  <c r="V2684" i="19" l="1"/>
  <c r="W2684" i="19"/>
  <c r="U2685" i="19"/>
  <c r="Q2685" i="19"/>
  <c r="U2686" i="19" l="1"/>
  <c r="Q2686" i="19"/>
  <c r="V2685" i="19"/>
  <c r="W2685" i="19"/>
  <c r="Q2687" i="19" l="1"/>
  <c r="U2687" i="19"/>
  <c r="W2686" i="19"/>
  <c r="V2686" i="19"/>
  <c r="W2687" i="19" l="1"/>
  <c r="V2687" i="19"/>
  <c r="U2688" i="19"/>
  <c r="Q2688" i="19"/>
  <c r="U2689" i="19" l="1"/>
  <c r="Q2689" i="19"/>
  <c r="V2688" i="19"/>
  <c r="W2688" i="19"/>
  <c r="Q2690" i="19" l="1"/>
  <c r="U2690" i="19"/>
  <c r="V2689" i="19"/>
  <c r="W2689" i="19"/>
  <c r="V2690" i="19" l="1"/>
  <c r="W2690" i="19"/>
  <c r="U2691" i="19"/>
  <c r="Q2691" i="19"/>
  <c r="Q2692" i="19" l="1"/>
  <c r="U2692" i="19"/>
  <c r="V2691" i="19"/>
  <c r="W2691" i="19"/>
  <c r="V2692" i="19" l="1"/>
  <c r="W2692" i="19"/>
  <c r="U2693" i="19"/>
  <c r="Q2693" i="19"/>
  <c r="U2694" i="19" l="1"/>
  <c r="Q2694" i="19"/>
  <c r="V2693" i="19"/>
  <c r="W2693" i="19"/>
  <c r="Q2695" i="19" l="1"/>
  <c r="U2695" i="19"/>
  <c r="W2694" i="19"/>
  <c r="V2694" i="19"/>
  <c r="W2695" i="19" l="1"/>
  <c r="V2695" i="19"/>
  <c r="U2696" i="19"/>
  <c r="Q2696" i="19"/>
  <c r="U2697" i="19" l="1"/>
  <c r="Q2697" i="19"/>
  <c r="V2696" i="19"/>
  <c r="W2696" i="19"/>
  <c r="Q2698" i="19" l="1"/>
  <c r="U2698" i="19"/>
  <c r="V2697" i="19"/>
  <c r="W2697" i="19"/>
  <c r="V2698" i="19" l="1"/>
  <c r="W2698" i="19"/>
  <c r="U2699" i="19"/>
  <c r="Q2699" i="19"/>
  <c r="Q2700" i="19" l="1"/>
  <c r="U2700" i="19"/>
  <c r="V2699" i="19"/>
  <c r="W2699" i="19"/>
  <c r="V2700" i="19" l="1"/>
  <c r="W2700" i="19"/>
  <c r="U2701" i="19"/>
  <c r="Q2701" i="19"/>
  <c r="U2702" i="19" l="1"/>
  <c r="Q2702" i="19"/>
  <c r="V2701" i="19"/>
  <c r="W2701" i="19"/>
  <c r="Q2703" i="19" l="1"/>
  <c r="U2703" i="19"/>
  <c r="W2702" i="19"/>
  <c r="V2702" i="19"/>
  <c r="W2703" i="19" l="1"/>
  <c r="V2703" i="19"/>
  <c r="U2704" i="19"/>
  <c r="Q2704" i="19"/>
  <c r="V2704" i="19" l="1"/>
  <c r="W2704" i="19"/>
  <c r="U2705" i="19"/>
  <c r="Q2705" i="19"/>
  <c r="Q2706" i="19" l="1"/>
  <c r="U2706" i="19"/>
  <c r="V2705" i="19"/>
  <c r="W2705" i="19"/>
  <c r="V2706" i="19" l="1"/>
  <c r="W2706" i="19"/>
  <c r="U2707" i="19"/>
  <c r="Q2707" i="19"/>
  <c r="Q2708" i="19" l="1"/>
  <c r="U2708" i="19"/>
  <c r="V2707" i="19"/>
  <c r="W2707" i="19"/>
  <c r="V2708" i="19" l="1"/>
  <c r="W2708" i="19"/>
  <c r="U2709" i="19"/>
  <c r="Q2709" i="19"/>
  <c r="U2710" i="19" l="1"/>
  <c r="Q2710" i="19"/>
  <c r="V2709" i="19"/>
  <c r="W2709" i="19"/>
  <c r="Q2711" i="19" l="1"/>
  <c r="U2711" i="19"/>
  <c r="W2710" i="19"/>
  <c r="V2710" i="19"/>
  <c r="W2711" i="19" l="1"/>
  <c r="V2711" i="19"/>
  <c r="U2712" i="19"/>
  <c r="Q2712" i="19"/>
  <c r="U2713" i="19" l="1"/>
  <c r="Q2713" i="19"/>
  <c r="V2712" i="19"/>
  <c r="W2712" i="19"/>
  <c r="Q2714" i="19" l="1"/>
  <c r="U2714" i="19"/>
  <c r="V2713" i="19"/>
  <c r="W2713" i="19"/>
  <c r="V2714" i="19" l="1"/>
  <c r="W2714" i="19"/>
  <c r="U2715" i="19"/>
  <c r="Q2715" i="19"/>
  <c r="Q2716" i="19" l="1"/>
  <c r="U2716" i="19"/>
  <c r="V2715" i="19"/>
  <c r="W2715" i="19"/>
  <c r="V2716" i="19" l="1"/>
  <c r="W2716" i="19"/>
  <c r="U2717" i="19"/>
  <c r="Q2717" i="19"/>
  <c r="U2718" i="19" l="1"/>
  <c r="Q2718" i="19"/>
  <c r="V2717" i="19"/>
  <c r="W2717" i="19"/>
  <c r="Q2719" i="19" l="1"/>
  <c r="U2719" i="19"/>
  <c r="W2718" i="19"/>
  <c r="V2718" i="19"/>
  <c r="W2719" i="19" l="1"/>
  <c r="V2719" i="19"/>
  <c r="U2720" i="19"/>
  <c r="Q2720" i="19"/>
  <c r="U2721" i="19" l="1"/>
  <c r="Q2721" i="19"/>
  <c r="V2720" i="19"/>
  <c r="W2720" i="19"/>
  <c r="Q2722" i="19" l="1"/>
  <c r="U2722" i="19"/>
  <c r="V2721" i="19"/>
  <c r="W2721" i="19"/>
  <c r="V2722" i="19" l="1"/>
  <c r="W2722" i="19"/>
  <c r="U2723" i="19"/>
  <c r="Q2723" i="19"/>
  <c r="Q2724" i="19" l="1"/>
  <c r="U2724" i="19"/>
  <c r="V2723" i="19"/>
  <c r="W2723" i="19"/>
  <c r="V2724" i="19" l="1"/>
  <c r="W2724" i="19"/>
  <c r="U2725" i="19"/>
  <c r="Q2725" i="19"/>
  <c r="Q2726" i="19" l="1"/>
  <c r="U2726" i="19"/>
  <c r="V2725" i="19"/>
  <c r="W2725" i="19"/>
  <c r="W2726" i="19" l="1"/>
  <c r="V2726" i="19"/>
  <c r="Q2727" i="19"/>
  <c r="U2727" i="19"/>
  <c r="W2727" i="19" l="1"/>
  <c r="V2727" i="19"/>
  <c r="U2728" i="19"/>
  <c r="Q2728" i="19"/>
  <c r="U2729" i="19" l="1"/>
  <c r="Q2729" i="19"/>
  <c r="V2728" i="19"/>
  <c r="W2728" i="19"/>
  <c r="Q2730" i="19" l="1"/>
  <c r="U2730" i="19"/>
  <c r="V2729" i="19"/>
  <c r="W2729" i="19"/>
  <c r="V2730" i="19" l="1"/>
  <c r="W2730" i="19"/>
  <c r="U2731" i="19"/>
  <c r="Q2731" i="19"/>
  <c r="Q2732" i="19" l="1"/>
  <c r="U2732" i="19"/>
  <c r="V2731" i="19"/>
  <c r="W2731" i="19"/>
  <c r="V2732" i="19" l="1"/>
  <c r="W2732" i="19"/>
  <c r="U2733" i="19"/>
  <c r="Q2733" i="19"/>
  <c r="Q2734" i="19" l="1"/>
  <c r="U2734" i="19"/>
  <c r="V2733" i="19"/>
  <c r="W2733" i="19"/>
  <c r="W2734" i="19" l="1"/>
  <c r="V2734" i="19"/>
  <c r="Q2735" i="19"/>
  <c r="U2735" i="19"/>
  <c r="W2735" i="19" l="1"/>
  <c r="V2735" i="19"/>
  <c r="U2736" i="19"/>
  <c r="Q2736" i="19"/>
  <c r="U2737" i="19" l="1"/>
  <c r="Q2737" i="19"/>
  <c r="V2736" i="19"/>
  <c r="W2736" i="19"/>
  <c r="Q2738" i="19" l="1"/>
  <c r="U2738" i="19"/>
  <c r="V2737" i="19"/>
  <c r="W2737" i="19"/>
  <c r="V2738" i="19" l="1"/>
  <c r="W2738" i="19"/>
  <c r="U2739" i="19"/>
  <c r="Q2739" i="19"/>
  <c r="Q2740" i="19" l="1"/>
  <c r="U2740" i="19"/>
  <c r="W2739" i="19"/>
  <c r="V2739" i="19"/>
  <c r="V2740" i="19" l="1"/>
  <c r="W2740" i="19"/>
  <c r="U2741" i="19"/>
  <c r="Q2741" i="19"/>
  <c r="U2742" i="19" l="1"/>
  <c r="Q2742" i="19"/>
  <c r="V2741" i="19"/>
  <c r="W2741" i="19"/>
  <c r="Q2743" i="19" l="1"/>
  <c r="U2743" i="19"/>
  <c r="W2742" i="19"/>
  <c r="V2742" i="19"/>
  <c r="W2743" i="19" l="1"/>
  <c r="V2743" i="19"/>
  <c r="U2744" i="19"/>
  <c r="Q2744" i="19"/>
  <c r="U2745" i="19" l="1"/>
  <c r="Q2745" i="19"/>
  <c r="V2744" i="19"/>
  <c r="W2744" i="19"/>
  <c r="Q2746" i="19" l="1"/>
  <c r="U2746" i="19"/>
  <c r="V2745" i="19"/>
  <c r="W2745" i="19"/>
  <c r="V2746" i="19" l="1"/>
  <c r="W2746" i="19"/>
  <c r="Q2747" i="19"/>
  <c r="U2747" i="19"/>
  <c r="V2747" i="19" l="1"/>
  <c r="W2747" i="19"/>
  <c r="Q2748" i="19"/>
  <c r="U2748" i="19"/>
  <c r="V2748" i="19" l="1"/>
  <c r="W2748" i="19"/>
  <c r="U2749" i="19"/>
  <c r="Q2749" i="19"/>
  <c r="Q2750" i="19" l="1"/>
  <c r="U2750" i="19"/>
  <c r="V2749" i="19"/>
  <c r="W2749" i="19"/>
  <c r="W2750" i="19" l="1"/>
  <c r="V2750" i="19"/>
  <c r="U2751" i="19"/>
  <c r="Q2751" i="19"/>
  <c r="U2752" i="19" l="1"/>
  <c r="Q2752" i="19"/>
  <c r="W2751" i="19"/>
  <c r="V2751" i="19"/>
  <c r="U2753" i="19" l="1"/>
  <c r="Q2753" i="19"/>
  <c r="V2752" i="19"/>
  <c r="W2752" i="19"/>
  <c r="U2754" i="19" l="1"/>
  <c r="Q2754" i="19"/>
  <c r="V2753" i="19"/>
  <c r="W2753" i="19"/>
  <c r="U2755" i="19" l="1"/>
  <c r="Q2755" i="19"/>
  <c r="V2754" i="19"/>
  <c r="W2754" i="19"/>
  <c r="Q2756" i="19" l="1"/>
  <c r="U2756" i="19"/>
  <c r="V2755" i="19"/>
  <c r="W2755" i="19"/>
  <c r="V2756" i="19" l="1"/>
  <c r="W2756" i="19"/>
  <c r="U2757" i="19"/>
  <c r="Q2757" i="19"/>
  <c r="U2758" i="19" l="1"/>
  <c r="Q2758" i="19"/>
  <c r="V2757" i="19"/>
  <c r="W2757" i="19"/>
  <c r="U2759" i="19" l="1"/>
  <c r="Q2759" i="19"/>
  <c r="W2758" i="19"/>
  <c r="V2758" i="19"/>
  <c r="U2760" i="19" l="1"/>
  <c r="Q2760" i="19"/>
  <c r="W2759" i="19"/>
  <c r="V2759" i="19"/>
  <c r="U2761" i="19" l="1"/>
  <c r="Q2761" i="19"/>
  <c r="V2760" i="19"/>
  <c r="W2760" i="19"/>
  <c r="U2762" i="19" l="1"/>
  <c r="Q2762" i="19"/>
  <c r="V2761" i="19"/>
  <c r="W2761" i="19"/>
  <c r="J16" i="22" l="1"/>
  <c r="J15" i="22"/>
  <c r="Q2763" i="19"/>
  <c r="U2763" i="19"/>
  <c r="V2762" i="19"/>
  <c r="W2762" i="19"/>
  <c r="V2763" i="19" l="1"/>
  <c r="W2763" i="19"/>
  <c r="Q2764" i="19"/>
  <c r="U2764" i="19"/>
  <c r="J19" i="22"/>
  <c r="V2764" i="19" l="1"/>
  <c r="W2764" i="19"/>
  <c r="U2765" i="19"/>
  <c r="Q2765" i="19"/>
  <c r="Q2766" i="19" l="1"/>
  <c r="U2766" i="19"/>
  <c r="V2765" i="19"/>
  <c r="W2765" i="19"/>
  <c r="W2766" i="19" l="1"/>
  <c r="V2766" i="19"/>
  <c r="Q2767" i="19"/>
  <c r="U2767" i="19"/>
  <c r="W2767" i="19" l="1"/>
  <c r="V2767" i="19"/>
  <c r="U2768" i="19"/>
  <c r="Q2768" i="19"/>
  <c r="U2769" i="19" l="1"/>
  <c r="Q2769" i="19"/>
  <c r="W2768" i="19"/>
  <c r="V2768" i="19"/>
  <c r="U2770" i="19" l="1"/>
  <c r="Q2770" i="19"/>
  <c r="V2769" i="19"/>
  <c r="W2769" i="19"/>
  <c r="Q2771" i="19" l="1"/>
  <c r="U2771" i="19"/>
  <c r="V2770" i="19"/>
  <c r="W2770" i="19"/>
  <c r="V2771" i="19" l="1"/>
  <c r="W2771" i="19"/>
  <c r="Q2772" i="19"/>
  <c r="U2772" i="19"/>
  <c r="V2772" i="19" l="1"/>
  <c r="W2772" i="19"/>
  <c r="U2773" i="19"/>
  <c r="Q2773" i="19"/>
  <c r="U2774" i="19" l="1"/>
  <c r="Q2774" i="19"/>
  <c r="V2773" i="19"/>
  <c r="W2773" i="19"/>
  <c r="Q2775" i="19" l="1"/>
  <c r="U2775" i="19"/>
  <c r="V2774" i="19"/>
  <c r="W2774" i="19"/>
  <c r="W2775" i="19" l="1"/>
  <c r="V2775" i="19"/>
  <c r="U2776" i="19"/>
  <c r="Q2776" i="19"/>
  <c r="U2777" i="19" l="1"/>
  <c r="Q2777" i="19"/>
  <c r="V2776" i="19"/>
  <c r="W2776" i="19"/>
  <c r="U2778" i="19" l="1"/>
  <c r="Q2778" i="19"/>
  <c r="V2777" i="19"/>
  <c r="W2777" i="19"/>
  <c r="U2779" i="19" l="1"/>
  <c r="Q2779" i="19"/>
  <c r="V2778" i="19"/>
  <c r="W2778" i="19"/>
  <c r="Q2780" i="19" l="1"/>
  <c r="U2780" i="19"/>
  <c r="V2779" i="19"/>
  <c r="W2779" i="19"/>
  <c r="V2780" i="19" l="1"/>
  <c r="W2780" i="19"/>
  <c r="U2781" i="19"/>
  <c r="Q2781" i="19"/>
  <c r="U2782" i="19" l="1"/>
  <c r="Q2782" i="19"/>
  <c r="V2781" i="19"/>
  <c r="W2781" i="19"/>
  <c r="Q2783" i="19" l="1"/>
  <c r="U2783" i="19"/>
  <c r="V2782" i="19"/>
  <c r="W2782" i="19"/>
  <c r="W2783" i="19" l="1"/>
  <c r="V2783" i="19"/>
  <c r="U2784" i="19"/>
  <c r="Q2784" i="19"/>
  <c r="U2785" i="19" l="1"/>
  <c r="Q2785" i="19"/>
  <c r="V2784" i="19"/>
  <c r="W2784" i="19"/>
  <c r="U2786" i="19" l="1"/>
  <c r="Q2786" i="19"/>
  <c r="W2785" i="19"/>
  <c r="V2785" i="19"/>
  <c r="U2787" i="19" l="1"/>
  <c r="Q2787" i="19"/>
  <c r="V2786" i="19"/>
  <c r="W2786" i="19"/>
  <c r="Q2788" i="19" l="1"/>
  <c r="U2788" i="19"/>
  <c r="V2787" i="19"/>
  <c r="W2787" i="19"/>
  <c r="V2788" i="19" l="1"/>
  <c r="W2788" i="19"/>
  <c r="U2789" i="19"/>
  <c r="Q2789" i="19"/>
  <c r="U2790" i="19" l="1"/>
  <c r="Q2790" i="19"/>
  <c r="V2789" i="19"/>
  <c r="W2789" i="19"/>
  <c r="U2791" i="19" l="1"/>
  <c r="Q2791" i="19"/>
  <c r="V2790" i="19"/>
  <c r="W2790" i="19"/>
  <c r="U2792" i="19" l="1"/>
  <c r="Q2792" i="19"/>
  <c r="W2791" i="19"/>
  <c r="V2791" i="19"/>
  <c r="U2793" i="19" l="1"/>
  <c r="Q2793" i="19"/>
  <c r="W2792" i="19"/>
  <c r="V2792" i="19"/>
  <c r="U2794" i="19" l="1"/>
  <c r="Q2794" i="19"/>
  <c r="V2793" i="19"/>
  <c r="W2793" i="19"/>
  <c r="U2795" i="19" l="1"/>
  <c r="Q2795" i="19"/>
  <c r="V2794" i="19"/>
  <c r="W2794" i="19"/>
  <c r="Q2796" i="19" l="1"/>
  <c r="U2796" i="19"/>
  <c r="V2795" i="19"/>
  <c r="W2795" i="19"/>
  <c r="W2796" i="19" l="1"/>
  <c r="V2796" i="19"/>
  <c r="U2797" i="19"/>
  <c r="Q2797" i="19"/>
  <c r="U2798" i="19" l="1"/>
  <c r="Q2798" i="19"/>
  <c r="V2797" i="19"/>
  <c r="W2797" i="19"/>
  <c r="U2799" i="19" l="1"/>
  <c r="Q2799" i="19"/>
  <c r="V2798" i="19"/>
  <c r="W2798" i="19"/>
  <c r="U2800" i="19" l="1"/>
  <c r="Q2800" i="19"/>
  <c r="W2799" i="19"/>
  <c r="V2799" i="19"/>
  <c r="U2801" i="19" l="1"/>
  <c r="Q2801" i="19"/>
  <c r="V2800" i="19"/>
  <c r="W2800" i="19"/>
  <c r="U2802" i="19" l="1"/>
  <c r="Q2802" i="19"/>
  <c r="V2801" i="19"/>
  <c r="W2801" i="19"/>
  <c r="U2803" i="19" l="1"/>
  <c r="Q2803" i="19"/>
  <c r="V2802" i="19"/>
  <c r="W2802" i="19"/>
  <c r="U2804" i="19" l="1"/>
  <c r="Q2804" i="19"/>
  <c r="V2803" i="19"/>
  <c r="W2803" i="19"/>
  <c r="U2805" i="19" l="1"/>
  <c r="Q2805" i="19"/>
  <c r="V2804" i="19"/>
  <c r="W2804" i="19"/>
  <c r="Q2806" i="19" l="1"/>
  <c r="U2806" i="19"/>
  <c r="W2805" i="19"/>
  <c r="V2805" i="19"/>
  <c r="V2806" i="19" l="1"/>
  <c r="W2806" i="19"/>
  <c r="U2807" i="19"/>
  <c r="Q2807" i="19"/>
  <c r="U2808" i="19" l="1"/>
  <c r="Q2808" i="19"/>
  <c r="V2807" i="19"/>
  <c r="W2807" i="19"/>
  <c r="Q2809" i="19" l="1"/>
  <c r="U2809" i="19"/>
  <c r="W2808" i="19"/>
  <c r="V2808" i="19"/>
  <c r="W2809" i="19" l="1"/>
  <c r="V2809" i="19"/>
  <c r="U2810" i="19"/>
  <c r="Q2810" i="19"/>
  <c r="Q2811" i="19" l="1"/>
  <c r="U2811" i="19"/>
  <c r="V2810" i="19"/>
  <c r="W2810" i="19"/>
  <c r="V2811" i="19" l="1"/>
  <c r="W2811" i="19"/>
  <c r="U2812" i="19"/>
  <c r="Q2812" i="19"/>
  <c r="U2813" i="19" l="1"/>
  <c r="Q2813" i="19"/>
  <c r="V2812" i="19"/>
  <c r="W2812" i="19"/>
  <c r="U2814" i="19" l="1"/>
  <c r="Q2814" i="19"/>
  <c r="V2813" i="19"/>
  <c r="W2813" i="19"/>
  <c r="U2815" i="19" l="1"/>
  <c r="Q2815" i="19"/>
  <c r="V2814" i="19"/>
  <c r="W2814" i="19"/>
  <c r="U2816" i="19" l="1"/>
  <c r="Q2816" i="19"/>
  <c r="V2815" i="19"/>
  <c r="W2815" i="19"/>
  <c r="Q2817" i="19" l="1"/>
  <c r="U2817" i="19"/>
  <c r="W2816" i="19"/>
  <c r="V2816" i="19"/>
  <c r="W2817" i="19" l="1"/>
  <c r="V2817" i="19"/>
  <c r="U2818" i="19"/>
  <c r="Q2818" i="19"/>
  <c r="Q2819" i="19" l="1"/>
  <c r="U2819" i="19"/>
  <c r="V2818" i="19"/>
  <c r="W2818" i="19"/>
  <c r="V2819" i="19" l="1"/>
  <c r="W2819" i="19"/>
  <c r="U2820" i="19"/>
  <c r="Q2820" i="19"/>
  <c r="U2821" i="19" l="1"/>
  <c r="Q2821" i="19"/>
  <c r="V2820" i="19"/>
  <c r="W2820" i="19"/>
  <c r="U2822" i="19" l="1"/>
  <c r="Q2822" i="19"/>
  <c r="V2821" i="19"/>
  <c r="W2821" i="19"/>
  <c r="U2823" i="19" l="1"/>
  <c r="Q2823" i="19"/>
  <c r="V2822" i="19"/>
  <c r="W2822" i="19"/>
  <c r="U2824" i="19" l="1"/>
  <c r="Q2824" i="19"/>
  <c r="V2823" i="19"/>
  <c r="W2823" i="19"/>
  <c r="Q2825" i="19" l="1"/>
  <c r="U2825" i="19"/>
  <c r="W2824" i="19"/>
  <c r="V2824" i="19"/>
  <c r="W2825" i="19" l="1"/>
  <c r="V2825" i="19"/>
  <c r="U2826" i="19"/>
  <c r="Q2826" i="19"/>
  <c r="Q2827" i="19" l="1"/>
  <c r="U2827" i="19"/>
  <c r="V2826" i="19"/>
  <c r="W2826" i="19"/>
  <c r="V2827" i="19" l="1"/>
  <c r="W2827" i="19"/>
  <c r="U2828" i="19"/>
  <c r="Q2828" i="19"/>
  <c r="U2829" i="19" l="1"/>
  <c r="Q2829" i="19"/>
  <c r="V2828" i="19"/>
  <c r="W2828" i="19"/>
  <c r="U2830" i="19" l="1"/>
  <c r="Q2830" i="19"/>
  <c r="V2829" i="19"/>
  <c r="W2829" i="19"/>
  <c r="U2831" i="19" l="1"/>
  <c r="Q2831" i="19"/>
  <c r="V2830" i="19"/>
  <c r="W2830" i="19"/>
  <c r="U2832" i="19" l="1"/>
  <c r="Q2832" i="19"/>
  <c r="V2831" i="19"/>
  <c r="W2831" i="19"/>
  <c r="Q2833" i="19" l="1"/>
  <c r="U2833" i="19"/>
  <c r="W2832" i="19"/>
  <c r="V2832" i="19"/>
  <c r="W2833" i="19" l="1"/>
  <c r="V2833" i="19"/>
  <c r="U2834" i="19"/>
  <c r="Q2834" i="19"/>
  <c r="Q2835" i="19" l="1"/>
  <c r="U2835" i="19"/>
  <c r="V2834" i="19"/>
  <c r="W2834" i="19"/>
  <c r="V2835" i="19" l="1"/>
  <c r="W2835" i="19"/>
  <c r="U2836" i="19"/>
  <c r="Q2836" i="19"/>
  <c r="U2837" i="19" l="1"/>
  <c r="Q2837" i="19"/>
  <c r="V2836" i="19"/>
  <c r="W2836" i="19"/>
  <c r="U2838" i="19" l="1"/>
  <c r="Q2838" i="19"/>
  <c r="U2839" i="19" s="1"/>
  <c r="V2837" i="19"/>
  <c r="W2837" i="19"/>
  <c r="V2839" i="19" l="1"/>
  <c r="W2839" i="19"/>
  <c r="T2839" i="19"/>
  <c r="T2840" i="19" s="1"/>
  <c r="T2841" i="19" s="1"/>
  <c r="T2842" i="19" s="1"/>
  <c r="T2843" i="19" s="1"/>
  <c r="T2844" i="19" s="1"/>
  <c r="T2845" i="19" s="1"/>
  <c r="T2846" i="19" s="1"/>
  <c r="T2847" i="19" s="1"/>
  <c r="T2848" i="19" s="1"/>
  <c r="T2849" i="19" s="1"/>
  <c r="T2850" i="19" s="1"/>
  <c r="T2851" i="19" s="1"/>
  <c r="T2852" i="19" s="1"/>
  <c r="T2853" i="19" s="1"/>
  <c r="T2854" i="19" s="1"/>
  <c r="T2855" i="19" s="1"/>
  <c r="T2856" i="19" s="1"/>
  <c r="T2857" i="19" s="1"/>
  <c r="T2858" i="19" s="1"/>
  <c r="T2859" i="19" s="1"/>
  <c r="T2860" i="19" s="1"/>
  <c r="T2861" i="19" s="1"/>
  <c r="T2862" i="19" s="1"/>
  <c r="T2863" i="19" s="1"/>
  <c r="T2864" i="19" s="1"/>
  <c r="T2865" i="19" s="1"/>
  <c r="T2866" i="19" s="1"/>
  <c r="T2867" i="19" s="1"/>
  <c r="T2868" i="19" s="1"/>
  <c r="T2869" i="19" s="1"/>
  <c r="T2870" i="19" s="1"/>
  <c r="T2871" i="19" s="1"/>
  <c r="T2872" i="19" s="1"/>
  <c r="T2873" i="19" s="1"/>
  <c r="T2874" i="19" s="1"/>
  <c r="T2875" i="19" s="1"/>
  <c r="T2876" i="19" s="1"/>
  <c r="T2877" i="19" s="1"/>
  <c r="T2878" i="19" s="1"/>
  <c r="T2879" i="19" s="1"/>
  <c r="T2880" i="19" s="1"/>
  <c r="T2881" i="19" s="1"/>
  <c r="T2882" i="19" s="1"/>
  <c r="T2883" i="19" s="1"/>
  <c r="T2884" i="19" s="1"/>
  <c r="T2885" i="19" s="1"/>
  <c r="T2886" i="19" s="1"/>
  <c r="T2887" i="19" s="1"/>
  <c r="T2888" i="19" s="1"/>
  <c r="T2889" i="19" s="1"/>
  <c r="T2890" i="19" s="1"/>
  <c r="T2891" i="19" s="1"/>
  <c r="T2892" i="19" s="1"/>
  <c r="T2893" i="19" s="1"/>
  <c r="T2894" i="19" s="1"/>
  <c r="T2895" i="19" s="1"/>
  <c r="T2896" i="19" s="1"/>
  <c r="T2897" i="19" s="1"/>
  <c r="T2898" i="19" s="1"/>
  <c r="T2899" i="19" s="1"/>
  <c r="T2900" i="19" s="1"/>
  <c r="T2901" i="19" s="1"/>
  <c r="T2902" i="19" s="1"/>
  <c r="T2903" i="19" s="1"/>
  <c r="T2904" i="19" s="1"/>
  <c r="T2905" i="19" s="1"/>
  <c r="T2906" i="19" s="1"/>
  <c r="T2907" i="19" s="1"/>
  <c r="T2908" i="19" s="1"/>
  <c r="T2909" i="19" s="1"/>
  <c r="T2910" i="19" s="1"/>
  <c r="T2911" i="19" s="1"/>
  <c r="T2912" i="19" s="1"/>
  <c r="T2913" i="19" s="1"/>
  <c r="T2914" i="19" s="1"/>
  <c r="T2915" i="19" s="1"/>
  <c r="T2916" i="19" s="1"/>
  <c r="T2917" i="19" s="1"/>
  <c r="T2918" i="19" s="1"/>
  <c r="T2919" i="19" s="1"/>
  <c r="T2920" i="19" s="1"/>
  <c r="T2921" i="19" s="1"/>
  <c r="T2922" i="19" s="1"/>
  <c r="T2923" i="19" s="1"/>
  <c r="T2924" i="19" s="1"/>
  <c r="T2925" i="19" s="1"/>
  <c r="T2926" i="19" s="1"/>
  <c r="T2927" i="19" s="1"/>
  <c r="T2928" i="19" s="1"/>
  <c r="T2929" i="19" s="1"/>
  <c r="T2930" i="19" s="1"/>
  <c r="T2931" i="19" s="1"/>
  <c r="T2932" i="19" s="1"/>
  <c r="T2933" i="19" s="1"/>
  <c r="T2934" i="19" s="1"/>
  <c r="T2935" i="19" s="1"/>
  <c r="T2936" i="19" s="1"/>
  <c r="T2937" i="19" s="1"/>
  <c r="T2938" i="19" s="1"/>
  <c r="T2939" i="19" s="1"/>
  <c r="T2940" i="19" s="1"/>
  <c r="T2941" i="19" s="1"/>
  <c r="T2942" i="19" s="1"/>
  <c r="T2943" i="19" s="1"/>
  <c r="T2944" i="19" s="1"/>
  <c r="T2945" i="19" s="1"/>
  <c r="T2946" i="19" s="1"/>
  <c r="T2947" i="19" s="1"/>
  <c r="T2948" i="19" s="1"/>
  <c r="T2949" i="19" s="1"/>
  <c r="T2950" i="19" s="1"/>
  <c r="T2951" i="19" s="1"/>
  <c r="T2952" i="19" s="1"/>
  <c r="T2953" i="19" s="1"/>
  <c r="T2954" i="19" s="1"/>
  <c r="T2955" i="19" s="1"/>
  <c r="T2956" i="19" s="1"/>
  <c r="T2957" i="19" s="1"/>
  <c r="T2958" i="19" s="1"/>
  <c r="T2959" i="19" s="1"/>
  <c r="T2960" i="19" s="1"/>
  <c r="T2961" i="19" s="1"/>
  <c r="T2962" i="19" s="1"/>
  <c r="T2963" i="19" s="1"/>
  <c r="T2964" i="19" s="1"/>
  <c r="T2965" i="19" s="1"/>
  <c r="T2966" i="19" s="1"/>
  <c r="T2967" i="19" s="1"/>
  <c r="T2968" i="19" s="1"/>
  <c r="T2969" i="19" s="1"/>
  <c r="T2970" i="19" s="1"/>
  <c r="T2971" i="19" s="1"/>
  <c r="T2972" i="19" s="1"/>
  <c r="T2973" i="19" s="1"/>
  <c r="T2974" i="19" s="1"/>
  <c r="T2975" i="19" s="1"/>
  <c r="T2976" i="19" s="1"/>
  <c r="T2977" i="19" s="1"/>
  <c r="T2978" i="19" s="1"/>
  <c r="T2979" i="19" s="1"/>
  <c r="T2980" i="19" s="1"/>
  <c r="T2981" i="19" s="1"/>
  <c r="T2982" i="19" s="1"/>
  <c r="T2983" i="19" s="1"/>
  <c r="T2984" i="19" s="1"/>
  <c r="T2985" i="19" s="1"/>
  <c r="T2986" i="19" s="1"/>
  <c r="T2987" i="19" s="1"/>
  <c r="T2988" i="19" s="1"/>
  <c r="T2989" i="19" s="1"/>
  <c r="T2990" i="19" s="1"/>
  <c r="T2991" i="19" s="1"/>
  <c r="T2992" i="19" s="1"/>
  <c r="T2993" i="19" s="1"/>
  <c r="T2994" i="19" s="1"/>
  <c r="T2995" i="19" s="1"/>
  <c r="T2996" i="19" s="1"/>
  <c r="T2997" i="19" s="1"/>
  <c r="T2998" i="19" s="1"/>
  <c r="T2999" i="19" s="1"/>
  <c r="T3000" i="19" s="1"/>
  <c r="T3001" i="19" s="1"/>
  <c r="T3002" i="19" s="1"/>
  <c r="T3003" i="19" s="1"/>
  <c r="T3004" i="19" s="1"/>
  <c r="T3005" i="19" s="1"/>
  <c r="T3006" i="19" s="1"/>
  <c r="T3007" i="19" s="1"/>
  <c r="T3008" i="19" s="1"/>
  <c r="T3009" i="19" s="1"/>
  <c r="T3010" i="19" s="1"/>
  <c r="T3011" i="19" s="1"/>
  <c r="T3012" i="19" s="1"/>
  <c r="T3013" i="19" s="1"/>
  <c r="T3014" i="19" s="1"/>
  <c r="T3015" i="19" s="1"/>
  <c r="T3016" i="19" s="1"/>
  <c r="T3017" i="19" s="1"/>
  <c r="T3018" i="19" s="1"/>
  <c r="T3019" i="19" s="1"/>
  <c r="T3020" i="19" s="1"/>
  <c r="T3021" i="19" s="1"/>
  <c r="T3022" i="19" s="1"/>
  <c r="T3023" i="19" s="1"/>
  <c r="T3024" i="19" s="1"/>
  <c r="T3025" i="19" s="1"/>
  <c r="T3026" i="19" s="1"/>
  <c r="T3027" i="19" s="1"/>
  <c r="T3028" i="19" s="1"/>
  <c r="T3029" i="19" s="1"/>
  <c r="T3030" i="19" s="1"/>
  <c r="T3031" i="19" s="1"/>
  <c r="T3032" i="19" s="1"/>
  <c r="T3033" i="19" s="1"/>
  <c r="T3034" i="19" s="1"/>
  <c r="T3035" i="19" s="1"/>
  <c r="T3036" i="19" s="1"/>
  <c r="T3037" i="19" s="1"/>
  <c r="T3038" i="19" s="1"/>
  <c r="T3039" i="19" s="1"/>
  <c r="T3040" i="19" s="1"/>
  <c r="T3041" i="19" s="1"/>
  <c r="T3042" i="19" s="1"/>
  <c r="T3043" i="19" s="1"/>
  <c r="T3044" i="19" s="1"/>
  <c r="T3045" i="19" s="1"/>
  <c r="T3046" i="19" s="1"/>
  <c r="T3047" i="19" s="1"/>
  <c r="T3048" i="19" s="1"/>
  <c r="T3049" i="19" s="1"/>
  <c r="T3050" i="19" s="1"/>
  <c r="T3051" i="19" s="1"/>
  <c r="T3052" i="19" s="1"/>
  <c r="T3053" i="19" s="1"/>
  <c r="T3054" i="19" s="1"/>
  <c r="T3055" i="19" s="1"/>
  <c r="T3056" i="19" s="1"/>
  <c r="T3057" i="19" s="1"/>
  <c r="T3058" i="19" s="1"/>
  <c r="T3059" i="19" s="1"/>
  <c r="T3060" i="19" s="1"/>
  <c r="T3061" i="19" s="1"/>
  <c r="T3062" i="19" s="1"/>
  <c r="T3063" i="19" s="1"/>
  <c r="T3064" i="19" s="1"/>
  <c r="T3065" i="19" s="1"/>
  <c r="T3066" i="19" s="1"/>
  <c r="T3067" i="19" s="1"/>
  <c r="T3068" i="19" s="1"/>
  <c r="T3069" i="19" s="1"/>
  <c r="T3070" i="19" s="1"/>
  <c r="T3071" i="19" s="1"/>
  <c r="T3072" i="19" s="1"/>
  <c r="T3073" i="19" s="1"/>
  <c r="T3074" i="19" s="1"/>
  <c r="T3075" i="19" s="1"/>
  <c r="T3076" i="19" s="1"/>
  <c r="T3077" i="19" s="1"/>
  <c r="T3078" i="19" s="1"/>
  <c r="T3079" i="19" s="1"/>
  <c r="T3080" i="19" s="1"/>
  <c r="T3081" i="19" s="1"/>
  <c r="T3082" i="19" s="1"/>
  <c r="T3083" i="19" s="1"/>
  <c r="T3084" i="19" s="1"/>
  <c r="T3085" i="19" s="1"/>
  <c r="T3086" i="19" s="1"/>
  <c r="T3087" i="19" s="1"/>
  <c r="T3088" i="19" s="1"/>
  <c r="T3089" i="19" s="1"/>
  <c r="T3090" i="19" s="1"/>
  <c r="T3091" i="19" s="1"/>
  <c r="T3092" i="19" s="1"/>
  <c r="T3093" i="19" s="1"/>
  <c r="T3094" i="19" s="1"/>
  <c r="T3095" i="19" s="1"/>
  <c r="Q2839" i="19"/>
  <c r="R2839" i="19"/>
  <c r="R2840" i="19" s="1"/>
  <c r="R2841" i="19" s="1"/>
  <c r="R2842" i="19" s="1"/>
  <c r="R2843" i="19" s="1"/>
  <c r="R2844" i="19" s="1"/>
  <c r="R2845" i="19" s="1"/>
  <c r="R2846" i="19" s="1"/>
  <c r="R2847" i="19" s="1"/>
  <c r="R2848" i="19" s="1"/>
  <c r="R2849" i="19" s="1"/>
  <c r="R2850" i="19" s="1"/>
  <c r="R2851" i="19" s="1"/>
  <c r="R2852" i="19" s="1"/>
  <c r="R2853" i="19" s="1"/>
  <c r="R2854" i="19" s="1"/>
  <c r="R2855" i="19" s="1"/>
  <c r="R2856" i="19" s="1"/>
  <c r="R2857" i="19" s="1"/>
  <c r="R2858" i="19" s="1"/>
  <c r="R2859" i="19" s="1"/>
  <c r="R2860" i="19" s="1"/>
  <c r="R2861" i="19" s="1"/>
  <c r="R2862" i="19" s="1"/>
  <c r="R2863" i="19" s="1"/>
  <c r="R2864" i="19" s="1"/>
  <c r="R2865" i="19" s="1"/>
  <c r="R2866" i="19" s="1"/>
  <c r="R2867" i="19" s="1"/>
  <c r="R2868" i="19" s="1"/>
  <c r="R2869" i="19" s="1"/>
  <c r="R2870" i="19" s="1"/>
  <c r="R2871" i="19" s="1"/>
  <c r="R2872" i="19" s="1"/>
  <c r="R2873" i="19" s="1"/>
  <c r="R2874" i="19" s="1"/>
  <c r="R2875" i="19" s="1"/>
  <c r="R2876" i="19" s="1"/>
  <c r="R2877" i="19" s="1"/>
  <c r="R2878" i="19" s="1"/>
  <c r="R2879" i="19" s="1"/>
  <c r="R2880" i="19" s="1"/>
  <c r="R2881" i="19" s="1"/>
  <c r="R2882" i="19" s="1"/>
  <c r="R2883" i="19" s="1"/>
  <c r="R2884" i="19" s="1"/>
  <c r="R2885" i="19" s="1"/>
  <c r="R2886" i="19" s="1"/>
  <c r="R2887" i="19" s="1"/>
  <c r="R2888" i="19" s="1"/>
  <c r="R2889" i="19" s="1"/>
  <c r="R2890" i="19" s="1"/>
  <c r="R2891" i="19" s="1"/>
  <c r="R2892" i="19" s="1"/>
  <c r="R2893" i="19" s="1"/>
  <c r="R2894" i="19" s="1"/>
  <c r="R2895" i="19" s="1"/>
  <c r="R2896" i="19" s="1"/>
  <c r="R2897" i="19" s="1"/>
  <c r="R2898" i="19" s="1"/>
  <c r="R2899" i="19" s="1"/>
  <c r="R2900" i="19" s="1"/>
  <c r="R2901" i="19" s="1"/>
  <c r="R2902" i="19" s="1"/>
  <c r="R2903" i="19" s="1"/>
  <c r="R2904" i="19" s="1"/>
  <c r="R2905" i="19" s="1"/>
  <c r="R2906" i="19" s="1"/>
  <c r="R2907" i="19" s="1"/>
  <c r="R2908" i="19" s="1"/>
  <c r="R2909" i="19" s="1"/>
  <c r="R2910" i="19" s="1"/>
  <c r="R2911" i="19" s="1"/>
  <c r="R2912" i="19" s="1"/>
  <c r="R2913" i="19" s="1"/>
  <c r="R2914" i="19" s="1"/>
  <c r="R2915" i="19" s="1"/>
  <c r="R2916" i="19" s="1"/>
  <c r="R2917" i="19" s="1"/>
  <c r="R2918" i="19" s="1"/>
  <c r="R2919" i="19" s="1"/>
  <c r="R2920" i="19" s="1"/>
  <c r="R2921" i="19" s="1"/>
  <c r="R2922" i="19" s="1"/>
  <c r="R2923" i="19" s="1"/>
  <c r="R2924" i="19" s="1"/>
  <c r="R2925" i="19" s="1"/>
  <c r="R2926" i="19" s="1"/>
  <c r="R2927" i="19" s="1"/>
  <c r="R2928" i="19" s="1"/>
  <c r="R2929" i="19" s="1"/>
  <c r="R2930" i="19" s="1"/>
  <c r="R2931" i="19" s="1"/>
  <c r="R2932" i="19" s="1"/>
  <c r="R2933" i="19" s="1"/>
  <c r="R2934" i="19" s="1"/>
  <c r="R2935" i="19" s="1"/>
  <c r="R2936" i="19" s="1"/>
  <c r="R2937" i="19" s="1"/>
  <c r="R2938" i="19" s="1"/>
  <c r="R2939" i="19" s="1"/>
  <c r="R2940" i="19" s="1"/>
  <c r="R2941" i="19" s="1"/>
  <c r="R2942" i="19" s="1"/>
  <c r="R2943" i="19" s="1"/>
  <c r="R2944" i="19" s="1"/>
  <c r="R2945" i="19" s="1"/>
  <c r="R2946" i="19" s="1"/>
  <c r="R2947" i="19" s="1"/>
  <c r="R2948" i="19" s="1"/>
  <c r="R2949" i="19" s="1"/>
  <c r="R2950" i="19" s="1"/>
  <c r="R2951" i="19" s="1"/>
  <c r="R2952" i="19" s="1"/>
  <c r="R2953" i="19" s="1"/>
  <c r="R2954" i="19" s="1"/>
  <c r="R2955" i="19" s="1"/>
  <c r="R2956" i="19" s="1"/>
  <c r="R2957" i="19" s="1"/>
  <c r="R2958" i="19" s="1"/>
  <c r="R2959" i="19" s="1"/>
  <c r="R2960" i="19" s="1"/>
  <c r="R2961" i="19" s="1"/>
  <c r="R2962" i="19" s="1"/>
  <c r="R2963" i="19" s="1"/>
  <c r="R2964" i="19" s="1"/>
  <c r="R2965" i="19" s="1"/>
  <c r="R2966" i="19" s="1"/>
  <c r="R2967" i="19" s="1"/>
  <c r="R2968" i="19" s="1"/>
  <c r="R2969" i="19" s="1"/>
  <c r="R2970" i="19" s="1"/>
  <c r="R2971" i="19" s="1"/>
  <c r="R2972" i="19" s="1"/>
  <c r="R2973" i="19" s="1"/>
  <c r="R2974" i="19" s="1"/>
  <c r="R2975" i="19" s="1"/>
  <c r="R2976" i="19" s="1"/>
  <c r="R2977" i="19" s="1"/>
  <c r="R2978" i="19" s="1"/>
  <c r="R2979" i="19" s="1"/>
  <c r="R2980" i="19" s="1"/>
  <c r="R2981" i="19" s="1"/>
  <c r="R2982" i="19" s="1"/>
  <c r="R2983" i="19" s="1"/>
  <c r="R2984" i="19" s="1"/>
  <c r="R2985" i="19" s="1"/>
  <c r="R2986" i="19" s="1"/>
  <c r="R2987" i="19" s="1"/>
  <c r="R2988" i="19" s="1"/>
  <c r="R2989" i="19" s="1"/>
  <c r="R2990" i="19" s="1"/>
  <c r="R2991" i="19" s="1"/>
  <c r="R2992" i="19" s="1"/>
  <c r="R2993" i="19" s="1"/>
  <c r="R2994" i="19" s="1"/>
  <c r="R2995" i="19" s="1"/>
  <c r="R2996" i="19" s="1"/>
  <c r="R2997" i="19" s="1"/>
  <c r="R2998" i="19" s="1"/>
  <c r="R2999" i="19" s="1"/>
  <c r="R3000" i="19" s="1"/>
  <c r="R3001" i="19" s="1"/>
  <c r="R3002" i="19" s="1"/>
  <c r="R3003" i="19" s="1"/>
  <c r="R3004" i="19" s="1"/>
  <c r="R3005" i="19" s="1"/>
  <c r="R3006" i="19" s="1"/>
  <c r="R3007" i="19" s="1"/>
  <c r="R3008" i="19" s="1"/>
  <c r="R3009" i="19" s="1"/>
  <c r="R3010" i="19" s="1"/>
  <c r="R3011" i="19" s="1"/>
  <c r="R3012" i="19" s="1"/>
  <c r="R3013" i="19" s="1"/>
  <c r="R3014" i="19" s="1"/>
  <c r="R3015" i="19" s="1"/>
  <c r="R3016" i="19" s="1"/>
  <c r="R3017" i="19" s="1"/>
  <c r="R3018" i="19" s="1"/>
  <c r="R3019" i="19" s="1"/>
  <c r="R3020" i="19" s="1"/>
  <c r="R3021" i="19" s="1"/>
  <c r="R3022" i="19" s="1"/>
  <c r="R3023" i="19" s="1"/>
  <c r="R3024" i="19" s="1"/>
  <c r="R3025" i="19" s="1"/>
  <c r="R3026" i="19" s="1"/>
  <c r="R3027" i="19" s="1"/>
  <c r="R3028" i="19" s="1"/>
  <c r="R3029" i="19" s="1"/>
  <c r="R3030" i="19" s="1"/>
  <c r="R3031" i="19" s="1"/>
  <c r="R3032" i="19" s="1"/>
  <c r="R3033" i="19" s="1"/>
  <c r="R3034" i="19" s="1"/>
  <c r="R3035" i="19" s="1"/>
  <c r="R3036" i="19" s="1"/>
  <c r="R3037" i="19" s="1"/>
  <c r="R3038" i="19" s="1"/>
  <c r="R3039" i="19" s="1"/>
  <c r="R3040" i="19" s="1"/>
  <c r="R3041" i="19" s="1"/>
  <c r="R3042" i="19" s="1"/>
  <c r="R3043" i="19" s="1"/>
  <c r="R3044" i="19" s="1"/>
  <c r="R3045" i="19" s="1"/>
  <c r="R3046" i="19" s="1"/>
  <c r="R3047" i="19" s="1"/>
  <c r="R3048" i="19" s="1"/>
  <c r="R3049" i="19" s="1"/>
  <c r="R3050" i="19" s="1"/>
  <c r="R3051" i="19" s="1"/>
  <c r="R3052" i="19" s="1"/>
  <c r="R3053" i="19" s="1"/>
  <c r="R3054" i="19" s="1"/>
  <c r="R3055" i="19" s="1"/>
  <c r="R3056" i="19" s="1"/>
  <c r="R3057" i="19" s="1"/>
  <c r="R3058" i="19" s="1"/>
  <c r="R3059" i="19" s="1"/>
  <c r="R3060" i="19" s="1"/>
  <c r="R3061" i="19" s="1"/>
  <c r="R3062" i="19" s="1"/>
  <c r="R3063" i="19" s="1"/>
  <c r="R3064" i="19" s="1"/>
  <c r="R3065" i="19" s="1"/>
  <c r="R3066" i="19" s="1"/>
  <c r="R3067" i="19" s="1"/>
  <c r="R3068" i="19" s="1"/>
  <c r="R3069" i="19" s="1"/>
  <c r="R3070" i="19" s="1"/>
  <c r="R3071" i="19" s="1"/>
  <c r="R3072" i="19" s="1"/>
  <c r="R3073" i="19" s="1"/>
  <c r="R3074" i="19" s="1"/>
  <c r="R3075" i="19" s="1"/>
  <c r="R3076" i="19" s="1"/>
  <c r="R3077" i="19" s="1"/>
  <c r="R3078" i="19" s="1"/>
  <c r="R3079" i="19" s="1"/>
  <c r="R3080" i="19" s="1"/>
  <c r="R3081" i="19" s="1"/>
  <c r="R3082" i="19" s="1"/>
  <c r="R3083" i="19" s="1"/>
  <c r="R3084" i="19" s="1"/>
  <c r="R3085" i="19" s="1"/>
  <c r="R3086" i="19" s="1"/>
  <c r="R3087" i="19" s="1"/>
  <c r="R3088" i="19" s="1"/>
  <c r="R3089" i="19" s="1"/>
  <c r="R3090" i="19" s="1"/>
  <c r="R3091" i="19" s="1"/>
  <c r="R3092" i="19" s="1"/>
  <c r="R3093" i="19" s="1"/>
  <c r="R3094" i="19" s="1"/>
  <c r="R3095" i="19" s="1"/>
  <c r="S2839" i="19"/>
  <c r="S2840" i="19" s="1"/>
  <c r="S2841" i="19" s="1"/>
  <c r="S2842" i="19" s="1"/>
  <c r="S2843" i="19" s="1"/>
  <c r="S2844" i="19" s="1"/>
  <c r="S2845" i="19" s="1"/>
  <c r="S2846" i="19" s="1"/>
  <c r="S2847" i="19" s="1"/>
  <c r="S2848" i="19" s="1"/>
  <c r="S2849" i="19" s="1"/>
  <c r="S2850" i="19" s="1"/>
  <c r="S2851" i="19" s="1"/>
  <c r="S2852" i="19" s="1"/>
  <c r="S2853" i="19" s="1"/>
  <c r="S2854" i="19" s="1"/>
  <c r="S2855" i="19" s="1"/>
  <c r="S2856" i="19" s="1"/>
  <c r="S2857" i="19" s="1"/>
  <c r="S2858" i="19" s="1"/>
  <c r="S2859" i="19" s="1"/>
  <c r="S2860" i="19" s="1"/>
  <c r="S2861" i="19" s="1"/>
  <c r="S2862" i="19" s="1"/>
  <c r="S2863" i="19" s="1"/>
  <c r="S2864" i="19" s="1"/>
  <c r="S2865" i="19" s="1"/>
  <c r="S2866" i="19" s="1"/>
  <c r="S2867" i="19" s="1"/>
  <c r="S2868" i="19" s="1"/>
  <c r="S2869" i="19" s="1"/>
  <c r="S2870" i="19" s="1"/>
  <c r="S2871" i="19" s="1"/>
  <c r="S2872" i="19" s="1"/>
  <c r="S2873" i="19" s="1"/>
  <c r="S2874" i="19" s="1"/>
  <c r="S2875" i="19" s="1"/>
  <c r="S2876" i="19" s="1"/>
  <c r="S2877" i="19" s="1"/>
  <c r="S2878" i="19" s="1"/>
  <c r="S2879" i="19" s="1"/>
  <c r="S2880" i="19" s="1"/>
  <c r="S2881" i="19" s="1"/>
  <c r="S2882" i="19" s="1"/>
  <c r="S2883" i="19" s="1"/>
  <c r="S2884" i="19" s="1"/>
  <c r="S2885" i="19" s="1"/>
  <c r="S2886" i="19" s="1"/>
  <c r="S2887" i="19" s="1"/>
  <c r="S2888" i="19" s="1"/>
  <c r="S2889" i="19" s="1"/>
  <c r="S2890" i="19" s="1"/>
  <c r="S2891" i="19" s="1"/>
  <c r="S2892" i="19" s="1"/>
  <c r="S2893" i="19" s="1"/>
  <c r="S2894" i="19" s="1"/>
  <c r="S2895" i="19" s="1"/>
  <c r="S2896" i="19" s="1"/>
  <c r="S2897" i="19" s="1"/>
  <c r="S2898" i="19" s="1"/>
  <c r="S2899" i="19" s="1"/>
  <c r="S2900" i="19" s="1"/>
  <c r="S2901" i="19" s="1"/>
  <c r="S2902" i="19" s="1"/>
  <c r="S2903" i="19" s="1"/>
  <c r="S2904" i="19" s="1"/>
  <c r="S2905" i="19" s="1"/>
  <c r="S2906" i="19" s="1"/>
  <c r="S2907" i="19" s="1"/>
  <c r="S2908" i="19" s="1"/>
  <c r="S2909" i="19" s="1"/>
  <c r="S2910" i="19" s="1"/>
  <c r="S2911" i="19" s="1"/>
  <c r="S2912" i="19" s="1"/>
  <c r="S2913" i="19" s="1"/>
  <c r="S2914" i="19" s="1"/>
  <c r="S2915" i="19" s="1"/>
  <c r="S2916" i="19" s="1"/>
  <c r="S2917" i="19" s="1"/>
  <c r="S2918" i="19" s="1"/>
  <c r="S2919" i="19" s="1"/>
  <c r="S2920" i="19" s="1"/>
  <c r="S2921" i="19" s="1"/>
  <c r="S2922" i="19" s="1"/>
  <c r="S2923" i="19" s="1"/>
  <c r="S2924" i="19" s="1"/>
  <c r="S2925" i="19" s="1"/>
  <c r="S2926" i="19" s="1"/>
  <c r="S2927" i="19" s="1"/>
  <c r="S2928" i="19" s="1"/>
  <c r="S2929" i="19" s="1"/>
  <c r="S2930" i="19" s="1"/>
  <c r="S2931" i="19" s="1"/>
  <c r="S2932" i="19" s="1"/>
  <c r="S2933" i="19" s="1"/>
  <c r="S2934" i="19" s="1"/>
  <c r="S2935" i="19" s="1"/>
  <c r="S2936" i="19" s="1"/>
  <c r="S2937" i="19" s="1"/>
  <c r="S2938" i="19" s="1"/>
  <c r="S2939" i="19" s="1"/>
  <c r="S2940" i="19" s="1"/>
  <c r="S2941" i="19" s="1"/>
  <c r="S2942" i="19" s="1"/>
  <c r="S2943" i="19" s="1"/>
  <c r="S2944" i="19" s="1"/>
  <c r="S2945" i="19" s="1"/>
  <c r="S2946" i="19" s="1"/>
  <c r="S2947" i="19" s="1"/>
  <c r="S2948" i="19" s="1"/>
  <c r="S2949" i="19" s="1"/>
  <c r="S2950" i="19" s="1"/>
  <c r="S2951" i="19" s="1"/>
  <c r="S2952" i="19" s="1"/>
  <c r="S2953" i="19" s="1"/>
  <c r="S2954" i="19" s="1"/>
  <c r="S2955" i="19" s="1"/>
  <c r="S2956" i="19" s="1"/>
  <c r="S2957" i="19" s="1"/>
  <c r="S2958" i="19" s="1"/>
  <c r="S2959" i="19" s="1"/>
  <c r="S2960" i="19" s="1"/>
  <c r="S2961" i="19" s="1"/>
  <c r="S2962" i="19" s="1"/>
  <c r="S2963" i="19" s="1"/>
  <c r="S2964" i="19" s="1"/>
  <c r="S2965" i="19" s="1"/>
  <c r="S2966" i="19" s="1"/>
  <c r="S2967" i="19" s="1"/>
  <c r="S2968" i="19" s="1"/>
  <c r="S2969" i="19" s="1"/>
  <c r="S2970" i="19" s="1"/>
  <c r="S2971" i="19" s="1"/>
  <c r="S2972" i="19" s="1"/>
  <c r="S2973" i="19" s="1"/>
  <c r="S2974" i="19" s="1"/>
  <c r="S2975" i="19" s="1"/>
  <c r="S2976" i="19" s="1"/>
  <c r="S2977" i="19" s="1"/>
  <c r="S2978" i="19" s="1"/>
  <c r="S2979" i="19" s="1"/>
  <c r="S2980" i="19" s="1"/>
  <c r="S2981" i="19" s="1"/>
  <c r="S2982" i="19" s="1"/>
  <c r="S2983" i="19" s="1"/>
  <c r="S2984" i="19" s="1"/>
  <c r="S2985" i="19" s="1"/>
  <c r="S2986" i="19" s="1"/>
  <c r="S2987" i="19" s="1"/>
  <c r="S2988" i="19" s="1"/>
  <c r="S2989" i="19" s="1"/>
  <c r="S2990" i="19" s="1"/>
  <c r="S2991" i="19" s="1"/>
  <c r="S2992" i="19" s="1"/>
  <c r="S2993" i="19" s="1"/>
  <c r="S2994" i="19" s="1"/>
  <c r="S2995" i="19" s="1"/>
  <c r="S2996" i="19" s="1"/>
  <c r="S2997" i="19" s="1"/>
  <c r="S2998" i="19" s="1"/>
  <c r="S2999" i="19" s="1"/>
  <c r="S3000" i="19" s="1"/>
  <c r="S3001" i="19" s="1"/>
  <c r="S3002" i="19" s="1"/>
  <c r="S3003" i="19" s="1"/>
  <c r="S3004" i="19" s="1"/>
  <c r="S3005" i="19" s="1"/>
  <c r="S3006" i="19" s="1"/>
  <c r="S3007" i="19" s="1"/>
  <c r="S3008" i="19" s="1"/>
  <c r="S3009" i="19" s="1"/>
  <c r="S3010" i="19" s="1"/>
  <c r="S3011" i="19" s="1"/>
  <c r="S3012" i="19" s="1"/>
  <c r="S3013" i="19" s="1"/>
  <c r="S3014" i="19" s="1"/>
  <c r="S3015" i="19" s="1"/>
  <c r="S3016" i="19" s="1"/>
  <c r="S3017" i="19" s="1"/>
  <c r="S3018" i="19" s="1"/>
  <c r="S3019" i="19" s="1"/>
  <c r="S3020" i="19" s="1"/>
  <c r="S3021" i="19" s="1"/>
  <c r="S3022" i="19" s="1"/>
  <c r="S3023" i="19" s="1"/>
  <c r="S3024" i="19" s="1"/>
  <c r="S3025" i="19" s="1"/>
  <c r="S3026" i="19" s="1"/>
  <c r="S3027" i="19" s="1"/>
  <c r="S3028" i="19" s="1"/>
  <c r="S3029" i="19" s="1"/>
  <c r="S3030" i="19" s="1"/>
  <c r="S3031" i="19" s="1"/>
  <c r="S3032" i="19" s="1"/>
  <c r="S3033" i="19" s="1"/>
  <c r="S3034" i="19" s="1"/>
  <c r="S3035" i="19" s="1"/>
  <c r="S3036" i="19" s="1"/>
  <c r="S3037" i="19" s="1"/>
  <c r="S3038" i="19" s="1"/>
  <c r="S3039" i="19" s="1"/>
  <c r="S3040" i="19" s="1"/>
  <c r="S3041" i="19" s="1"/>
  <c r="S3042" i="19" s="1"/>
  <c r="S3043" i="19" s="1"/>
  <c r="S3044" i="19" s="1"/>
  <c r="S3045" i="19" s="1"/>
  <c r="S3046" i="19" s="1"/>
  <c r="S3047" i="19" s="1"/>
  <c r="S3048" i="19" s="1"/>
  <c r="S3049" i="19" s="1"/>
  <c r="S3050" i="19" s="1"/>
  <c r="S3051" i="19" s="1"/>
  <c r="S3052" i="19" s="1"/>
  <c r="S3053" i="19" s="1"/>
  <c r="S3054" i="19" s="1"/>
  <c r="S3055" i="19" s="1"/>
  <c r="S3056" i="19" s="1"/>
  <c r="S3057" i="19" s="1"/>
  <c r="S3058" i="19" s="1"/>
  <c r="S3059" i="19" s="1"/>
  <c r="S3060" i="19" s="1"/>
  <c r="S3061" i="19" s="1"/>
  <c r="S3062" i="19" s="1"/>
  <c r="S3063" i="19" s="1"/>
  <c r="S3064" i="19" s="1"/>
  <c r="S3065" i="19" s="1"/>
  <c r="S3066" i="19" s="1"/>
  <c r="S3067" i="19" s="1"/>
  <c r="S3068" i="19" s="1"/>
  <c r="S3069" i="19" s="1"/>
  <c r="S3070" i="19" s="1"/>
  <c r="S3071" i="19" s="1"/>
  <c r="S3072" i="19" s="1"/>
  <c r="S3073" i="19" s="1"/>
  <c r="S3074" i="19" s="1"/>
  <c r="S3075" i="19" s="1"/>
  <c r="S3076" i="19" s="1"/>
  <c r="S3077" i="19" s="1"/>
  <c r="S3078" i="19" s="1"/>
  <c r="S3079" i="19" s="1"/>
  <c r="S3080" i="19" s="1"/>
  <c r="S3081" i="19" s="1"/>
  <c r="S3082" i="19" s="1"/>
  <c r="S3083" i="19" s="1"/>
  <c r="S3084" i="19" s="1"/>
  <c r="S3085" i="19" s="1"/>
  <c r="S3086" i="19" s="1"/>
  <c r="S3087" i="19" s="1"/>
  <c r="S3088" i="19" s="1"/>
  <c r="S3089" i="19" s="1"/>
  <c r="S3090" i="19" s="1"/>
  <c r="S3091" i="19" s="1"/>
  <c r="S3092" i="19" s="1"/>
  <c r="S3093" i="19" s="1"/>
  <c r="S3094" i="19" s="1"/>
  <c r="S3095" i="19" s="1"/>
  <c r="V2838" i="19"/>
  <c r="W2838" i="19"/>
  <c r="U2840" i="19" l="1"/>
  <c r="Q2840" i="19"/>
  <c r="Q2841" i="19" l="1"/>
  <c r="U2841" i="19"/>
  <c r="W2840" i="19"/>
  <c r="V2840" i="19"/>
  <c r="W2841" i="19" l="1"/>
  <c r="V2841" i="19"/>
  <c r="U2842" i="19"/>
  <c r="Q2842" i="19"/>
  <c r="Q2843" i="19" l="1"/>
  <c r="U2843" i="19"/>
  <c r="V2842" i="19"/>
  <c r="W2842" i="19"/>
  <c r="V2843" i="19" l="1"/>
  <c r="W2843" i="19"/>
  <c r="U2844" i="19"/>
  <c r="Q2844" i="19"/>
  <c r="U2845" i="19" l="1"/>
  <c r="Q2845" i="19"/>
  <c r="V2844" i="19"/>
  <c r="W2844" i="19"/>
  <c r="U2846" i="19" l="1"/>
  <c r="Q2846" i="19"/>
  <c r="V2845" i="19"/>
  <c r="W2845" i="19"/>
  <c r="U2847" i="19" l="1"/>
  <c r="Q2847" i="19"/>
  <c r="V2846" i="19"/>
  <c r="W2846" i="19"/>
  <c r="U2848" i="19" l="1"/>
  <c r="Q2848" i="19"/>
  <c r="V2847" i="19"/>
  <c r="W2847" i="19"/>
  <c r="Q2849" i="19" l="1"/>
  <c r="U2849" i="19"/>
  <c r="W2848" i="19"/>
  <c r="V2848" i="19"/>
  <c r="W2849" i="19" l="1"/>
  <c r="V2849" i="19"/>
  <c r="U2850" i="19"/>
  <c r="Q2850" i="19"/>
  <c r="Q2851" i="19" l="1"/>
  <c r="U2851" i="19"/>
  <c r="V2850" i="19"/>
  <c r="W2850" i="19"/>
  <c r="V2851" i="19" l="1"/>
  <c r="W2851" i="19"/>
  <c r="U2852" i="19"/>
  <c r="Q2852" i="19"/>
  <c r="U2853" i="19" l="1"/>
  <c r="Q2853" i="19"/>
  <c r="V2852" i="19"/>
  <c r="W2852" i="19"/>
  <c r="U2854" i="19" l="1"/>
  <c r="Q2854" i="19"/>
  <c r="V2853" i="19"/>
  <c r="W2853" i="19"/>
  <c r="U2855" i="19" l="1"/>
  <c r="Q2855" i="19"/>
  <c r="V2854" i="19"/>
  <c r="W2854" i="19"/>
  <c r="U2856" i="19" l="1"/>
  <c r="Q2856" i="19"/>
  <c r="V2855" i="19"/>
  <c r="W2855" i="19"/>
  <c r="Q2857" i="19" l="1"/>
  <c r="U2857" i="19"/>
  <c r="W2856" i="19"/>
  <c r="V2856" i="19"/>
  <c r="W2857" i="19" l="1"/>
  <c r="V2857" i="19"/>
  <c r="U2858" i="19"/>
  <c r="Q2858" i="19"/>
  <c r="Q2859" i="19" l="1"/>
  <c r="U2859" i="19"/>
  <c r="V2858" i="19"/>
  <c r="W2858" i="19"/>
  <c r="V2859" i="19" l="1"/>
  <c r="W2859" i="19"/>
  <c r="U2860" i="19"/>
  <c r="Q2860" i="19"/>
  <c r="U2861" i="19" l="1"/>
  <c r="Q2861" i="19"/>
  <c r="V2860" i="19"/>
  <c r="W2860" i="19"/>
  <c r="U2862" i="19" l="1"/>
  <c r="Q2862" i="19"/>
  <c r="V2861" i="19"/>
  <c r="W2861" i="19"/>
  <c r="U2863" i="19" l="1"/>
  <c r="Q2863" i="19"/>
  <c r="V2862" i="19"/>
  <c r="W2862" i="19"/>
  <c r="U2864" i="19" l="1"/>
  <c r="Q2864" i="19"/>
  <c r="V2863" i="19"/>
  <c r="W2863" i="19"/>
  <c r="Q2865" i="19" l="1"/>
  <c r="U2865" i="19"/>
  <c r="W2864" i="19"/>
  <c r="V2864" i="19"/>
  <c r="W2865" i="19" l="1"/>
  <c r="V2865" i="19"/>
  <c r="U2866" i="19"/>
  <c r="Q2866" i="19"/>
  <c r="Q2867" i="19" l="1"/>
  <c r="U2867" i="19"/>
  <c r="V2866" i="19"/>
  <c r="W2866" i="19"/>
  <c r="V2867" i="19" l="1"/>
  <c r="W2867" i="19"/>
  <c r="U2868" i="19"/>
  <c r="Q2868" i="19"/>
  <c r="U2869" i="19" l="1"/>
  <c r="Q2869" i="19"/>
  <c r="V2868" i="19"/>
  <c r="W2868" i="19"/>
  <c r="U2870" i="19" l="1"/>
  <c r="Q2870" i="19"/>
  <c r="V2869" i="19"/>
  <c r="W2869" i="19"/>
  <c r="U2871" i="19" l="1"/>
  <c r="Q2871" i="19"/>
  <c r="V2870" i="19"/>
  <c r="W2870" i="19"/>
  <c r="U2872" i="19" l="1"/>
  <c r="Q2872" i="19"/>
  <c r="V2871" i="19"/>
  <c r="W2871" i="19"/>
  <c r="Q2873" i="19" l="1"/>
  <c r="U2873" i="19"/>
  <c r="W2872" i="19"/>
  <c r="V2872" i="19"/>
  <c r="W2873" i="19" l="1"/>
  <c r="V2873" i="19"/>
  <c r="U2874" i="19"/>
  <c r="Q2874" i="19"/>
  <c r="Q2875" i="19" l="1"/>
  <c r="U2875" i="19"/>
  <c r="V2874" i="19"/>
  <c r="W2874" i="19"/>
  <c r="V2875" i="19" l="1"/>
  <c r="W2875" i="19"/>
  <c r="U2876" i="19"/>
  <c r="Q2876" i="19"/>
  <c r="U2877" i="19" l="1"/>
  <c r="Q2877" i="19"/>
  <c r="V2876" i="19"/>
  <c r="W2876" i="19"/>
  <c r="U2878" i="19" l="1"/>
  <c r="Q2878" i="19"/>
  <c r="V2877" i="19"/>
  <c r="W2877" i="19"/>
  <c r="U2879" i="19" l="1"/>
  <c r="Q2879" i="19"/>
  <c r="V2878" i="19"/>
  <c r="W2878" i="19"/>
  <c r="U2880" i="19" l="1"/>
  <c r="Q2880" i="19"/>
  <c r="V2879" i="19"/>
  <c r="W2879" i="19"/>
  <c r="Q2881" i="19" l="1"/>
  <c r="U2881" i="19"/>
  <c r="W2880" i="19"/>
  <c r="V2880" i="19"/>
  <c r="W2881" i="19" l="1"/>
  <c r="V2881" i="19"/>
  <c r="U2882" i="19"/>
  <c r="Q2882" i="19"/>
  <c r="Q2883" i="19" l="1"/>
  <c r="U2883" i="19"/>
  <c r="V2882" i="19"/>
  <c r="W2882" i="19"/>
  <c r="V2883" i="19" l="1"/>
  <c r="W2883" i="19"/>
  <c r="U2884" i="19"/>
  <c r="Q2884" i="19"/>
  <c r="U2885" i="19" l="1"/>
  <c r="Q2885" i="19"/>
  <c r="V2884" i="19"/>
  <c r="W2884" i="19"/>
  <c r="U2886" i="19" l="1"/>
  <c r="Q2886" i="19"/>
  <c r="V2885" i="19"/>
  <c r="W2885" i="19"/>
  <c r="U2887" i="19" l="1"/>
  <c r="Q2887" i="19"/>
  <c r="V2886" i="19"/>
  <c r="W2886" i="19"/>
  <c r="U2888" i="19" l="1"/>
  <c r="Q2888" i="19"/>
  <c r="V2887" i="19"/>
  <c r="W2887" i="19"/>
  <c r="Q2889" i="19" l="1"/>
  <c r="U2889" i="19"/>
  <c r="W2888" i="19"/>
  <c r="V2888" i="19"/>
  <c r="W2889" i="19" l="1"/>
  <c r="V2889" i="19"/>
  <c r="U2890" i="19"/>
  <c r="Q2890" i="19"/>
  <c r="Q2891" i="19" l="1"/>
  <c r="U2891" i="19"/>
  <c r="V2890" i="19"/>
  <c r="W2890" i="19"/>
  <c r="V2891" i="19" l="1"/>
  <c r="W2891" i="19"/>
  <c r="U2892" i="19"/>
  <c r="Q2892" i="19"/>
  <c r="U2893" i="19" l="1"/>
  <c r="Q2893" i="19"/>
  <c r="V2892" i="19"/>
  <c r="W2892" i="19"/>
  <c r="U2894" i="19" l="1"/>
  <c r="Q2894" i="19"/>
  <c r="V2893" i="19"/>
  <c r="W2893" i="19"/>
  <c r="U2895" i="19" l="1"/>
  <c r="Q2895" i="19"/>
  <c r="V2894" i="19"/>
  <c r="W2894" i="19"/>
  <c r="U2896" i="19" l="1"/>
  <c r="Q2896" i="19"/>
  <c r="V2895" i="19"/>
  <c r="W2895" i="19"/>
  <c r="Q2897" i="19" l="1"/>
  <c r="U2897" i="19"/>
  <c r="W2896" i="19"/>
  <c r="V2896" i="19"/>
  <c r="W2897" i="19" l="1"/>
  <c r="V2897" i="19"/>
  <c r="U2898" i="19"/>
  <c r="Q2898" i="19"/>
  <c r="Q2899" i="19" l="1"/>
  <c r="U2899" i="19"/>
  <c r="V2898" i="19"/>
  <c r="W2898" i="19"/>
  <c r="V2899" i="19" l="1"/>
  <c r="W2899" i="19"/>
  <c r="U2900" i="19"/>
  <c r="Q2900" i="19"/>
  <c r="U2901" i="19" l="1"/>
  <c r="Q2901" i="19"/>
  <c r="V2900" i="19"/>
  <c r="W2900" i="19"/>
  <c r="U2902" i="19" l="1"/>
  <c r="Q2902" i="19"/>
  <c r="V2901" i="19"/>
  <c r="W2901" i="19"/>
  <c r="U2903" i="19" l="1"/>
  <c r="Q2903" i="19"/>
  <c r="V2902" i="19"/>
  <c r="W2902" i="19"/>
  <c r="U2904" i="19" l="1"/>
  <c r="Q2904" i="19"/>
  <c r="V2903" i="19"/>
  <c r="W2903" i="19"/>
  <c r="Q2905" i="19" l="1"/>
  <c r="U2905" i="19"/>
  <c r="W2904" i="19"/>
  <c r="V2904" i="19"/>
  <c r="W2905" i="19" l="1"/>
  <c r="V2905" i="19"/>
  <c r="U2906" i="19"/>
  <c r="Q2906" i="19"/>
  <c r="Q2907" i="19" l="1"/>
  <c r="U2907" i="19"/>
  <c r="V2906" i="19"/>
  <c r="W2906" i="19"/>
  <c r="V2907" i="19" l="1"/>
  <c r="W2907" i="19"/>
  <c r="U2908" i="19"/>
  <c r="Q2908" i="19"/>
  <c r="U2909" i="19" l="1"/>
  <c r="Q2909" i="19"/>
  <c r="V2908" i="19"/>
  <c r="W2908" i="19"/>
  <c r="U2910" i="19" l="1"/>
  <c r="Q2910" i="19"/>
  <c r="V2909" i="19"/>
  <c r="W2909" i="19"/>
  <c r="U2911" i="19" l="1"/>
  <c r="Q2911" i="19"/>
  <c r="V2910" i="19"/>
  <c r="W2910" i="19"/>
  <c r="U2912" i="19" l="1"/>
  <c r="Q2912" i="19"/>
  <c r="V2911" i="19"/>
  <c r="W2911" i="19"/>
  <c r="Q2913" i="19" l="1"/>
  <c r="U2913" i="19"/>
  <c r="W2912" i="19"/>
  <c r="V2912" i="19"/>
  <c r="W2913" i="19" l="1"/>
  <c r="V2913" i="19"/>
  <c r="U2914" i="19"/>
  <c r="Q2914" i="19"/>
  <c r="Q2915" i="19" l="1"/>
  <c r="U2915" i="19"/>
  <c r="V2914" i="19"/>
  <c r="W2914" i="19"/>
  <c r="V2915" i="19" l="1"/>
  <c r="W2915" i="19"/>
  <c r="U2916" i="19"/>
  <c r="Q2916" i="19"/>
  <c r="U2917" i="19" l="1"/>
  <c r="Q2917" i="19"/>
  <c r="V2916" i="19"/>
  <c r="W2916" i="19"/>
  <c r="U2918" i="19" l="1"/>
  <c r="Q2918" i="19"/>
  <c r="V2917" i="19"/>
  <c r="W2917" i="19"/>
  <c r="U2919" i="19" l="1"/>
  <c r="Q2919" i="19"/>
  <c r="V2918" i="19"/>
  <c r="W2918" i="19"/>
  <c r="U2920" i="19" l="1"/>
  <c r="Q2920" i="19"/>
  <c r="V2919" i="19"/>
  <c r="W2919" i="19"/>
  <c r="Q2921" i="19" l="1"/>
  <c r="U2921" i="19"/>
  <c r="W2920" i="19"/>
  <c r="V2920" i="19"/>
  <c r="W2921" i="19" l="1"/>
  <c r="V2921" i="19"/>
  <c r="U2922" i="19"/>
  <c r="Q2922" i="19"/>
  <c r="Q2923" i="19" l="1"/>
  <c r="U2923" i="19"/>
  <c r="V2922" i="19"/>
  <c r="W2922" i="19"/>
  <c r="V2923" i="19" l="1"/>
  <c r="W2923" i="19"/>
  <c r="U2924" i="19"/>
  <c r="Q2924" i="19"/>
  <c r="U2925" i="19" l="1"/>
  <c r="Q2925" i="19"/>
  <c r="V2924" i="19"/>
  <c r="W2924" i="19"/>
  <c r="U2926" i="19" l="1"/>
  <c r="Q2926" i="19"/>
  <c r="V2925" i="19"/>
  <c r="W2925" i="19"/>
  <c r="U2927" i="19" l="1"/>
  <c r="Q2927" i="19"/>
  <c r="V2926" i="19"/>
  <c r="W2926" i="19"/>
  <c r="U2928" i="19" l="1"/>
  <c r="Q2928" i="19"/>
  <c r="V2927" i="19"/>
  <c r="W2927" i="19"/>
  <c r="Q2929" i="19" l="1"/>
  <c r="U2929" i="19"/>
  <c r="W2928" i="19"/>
  <c r="V2928" i="19"/>
  <c r="W2929" i="19" l="1"/>
  <c r="V2929" i="19"/>
  <c r="U2930" i="19"/>
  <c r="Q2930" i="19"/>
  <c r="Q2931" i="19" l="1"/>
  <c r="U2931" i="19"/>
  <c r="V2930" i="19"/>
  <c r="W2930" i="19"/>
  <c r="V2931" i="19" l="1"/>
  <c r="W2931" i="19"/>
  <c r="U2932" i="19"/>
  <c r="Q2932" i="19"/>
  <c r="U2933" i="19" l="1"/>
  <c r="Q2933" i="19"/>
  <c r="V2932" i="19"/>
  <c r="W2932" i="19"/>
  <c r="U2934" i="19" l="1"/>
  <c r="Q2934" i="19"/>
  <c r="V2933" i="19"/>
  <c r="W2933" i="19"/>
  <c r="U2935" i="19" l="1"/>
  <c r="Q2935" i="19"/>
  <c r="V2934" i="19"/>
  <c r="W2934" i="19"/>
  <c r="U2936" i="19" l="1"/>
  <c r="Q2936" i="19"/>
  <c r="V2935" i="19"/>
  <c r="W2935" i="19"/>
  <c r="Q2937" i="19" l="1"/>
  <c r="U2937" i="19"/>
  <c r="W2936" i="19"/>
  <c r="V2936" i="19"/>
  <c r="W2937" i="19" l="1"/>
  <c r="V2937" i="19"/>
  <c r="U2938" i="19"/>
  <c r="Q2938" i="19"/>
  <c r="Q2939" i="19" l="1"/>
  <c r="U2939" i="19"/>
  <c r="V2938" i="19"/>
  <c r="W2938" i="19"/>
  <c r="V2939" i="19" l="1"/>
  <c r="W2939" i="19"/>
  <c r="U2940" i="19"/>
  <c r="Q2940" i="19"/>
  <c r="U2941" i="19" l="1"/>
  <c r="Q2941" i="19"/>
  <c r="V2940" i="19"/>
  <c r="W2940" i="19"/>
  <c r="U2942" i="19" l="1"/>
  <c r="Q2942" i="19"/>
  <c r="V2941" i="19"/>
  <c r="W2941" i="19"/>
  <c r="U2943" i="19" l="1"/>
  <c r="Q2943" i="19"/>
  <c r="V2942" i="19"/>
  <c r="W2942" i="19"/>
  <c r="U2944" i="19" l="1"/>
  <c r="Q2944" i="19"/>
  <c r="V2943" i="19"/>
  <c r="W2943" i="19"/>
  <c r="Q2945" i="19" l="1"/>
  <c r="U2945" i="19"/>
  <c r="W2944" i="19"/>
  <c r="V2944" i="19"/>
  <c r="W2945" i="19" l="1"/>
  <c r="V2945" i="19"/>
  <c r="U2946" i="19"/>
  <c r="Q2946" i="19"/>
  <c r="Q2947" i="19" l="1"/>
  <c r="U2947" i="19"/>
  <c r="V2946" i="19"/>
  <c r="W2946" i="19"/>
  <c r="V2947" i="19" l="1"/>
  <c r="W2947" i="19"/>
  <c r="U2948" i="19"/>
  <c r="Q2948" i="19"/>
  <c r="U2949" i="19" l="1"/>
  <c r="Q2949" i="19"/>
  <c r="V2948" i="19"/>
  <c r="W2948" i="19"/>
  <c r="U2950" i="19" l="1"/>
  <c r="Q2950" i="19"/>
  <c r="V2949" i="19"/>
  <c r="W2949" i="19"/>
  <c r="U2951" i="19" l="1"/>
  <c r="Q2951" i="19"/>
  <c r="V2950" i="19"/>
  <c r="W2950" i="19"/>
  <c r="U2952" i="19" l="1"/>
  <c r="Q2952" i="19"/>
  <c r="V2951" i="19"/>
  <c r="W2951" i="19"/>
  <c r="Q2953" i="19" l="1"/>
  <c r="U2953" i="19"/>
  <c r="W2952" i="19"/>
  <c r="V2952" i="19"/>
  <c r="W2953" i="19" l="1"/>
  <c r="V2953" i="19"/>
  <c r="U2954" i="19"/>
  <c r="Q2954" i="19"/>
  <c r="Q2955" i="19" l="1"/>
  <c r="U2955" i="19"/>
  <c r="W2954" i="19"/>
  <c r="V2954" i="19"/>
  <c r="V2955" i="19" l="1"/>
  <c r="W2955" i="19"/>
  <c r="U2956" i="19"/>
  <c r="Q2956" i="19"/>
  <c r="U2957" i="19" l="1"/>
  <c r="Q2957" i="19"/>
  <c r="V2956" i="19"/>
  <c r="W2956" i="19"/>
  <c r="U2958" i="19" l="1"/>
  <c r="Q2958" i="19"/>
  <c r="V2957" i="19"/>
  <c r="W2957" i="19"/>
  <c r="U2959" i="19" l="1"/>
  <c r="Q2959" i="19"/>
  <c r="V2958" i="19"/>
  <c r="W2958" i="19"/>
  <c r="U2960" i="19" l="1"/>
  <c r="Q2960" i="19"/>
  <c r="V2959" i="19"/>
  <c r="W2959" i="19"/>
  <c r="U2961" i="19" l="1"/>
  <c r="Q2961" i="19"/>
  <c r="W2960" i="19"/>
  <c r="V2960" i="19"/>
  <c r="U2962" i="19" l="1"/>
  <c r="Q2962" i="19"/>
  <c r="W2961" i="19"/>
  <c r="V2961" i="19"/>
  <c r="Q2963" i="19" l="1"/>
  <c r="U2963" i="19"/>
  <c r="W2962" i="19"/>
  <c r="V2962" i="19"/>
  <c r="V2963" i="19" l="1"/>
  <c r="W2963" i="19"/>
  <c r="U2964" i="19"/>
  <c r="Q2964" i="19"/>
  <c r="U2965" i="19" l="1"/>
  <c r="Q2965" i="19"/>
  <c r="W2964" i="19"/>
  <c r="V2964" i="19"/>
  <c r="U2966" i="19" l="1"/>
  <c r="Q2966" i="19"/>
  <c r="V2965" i="19"/>
  <c r="W2965" i="19"/>
  <c r="Q2967" i="19" l="1"/>
  <c r="U2967" i="19"/>
  <c r="V2966" i="19"/>
  <c r="W2966" i="19"/>
  <c r="V2967" i="19" l="1"/>
  <c r="W2967" i="19"/>
  <c r="U2968" i="19"/>
  <c r="Q2968" i="19"/>
  <c r="U2969" i="19" l="1"/>
  <c r="Q2969" i="19"/>
  <c r="W2968" i="19"/>
  <c r="V2968" i="19"/>
  <c r="U2970" i="19" l="1"/>
  <c r="Q2970" i="19"/>
  <c r="V2969" i="19"/>
  <c r="W2969" i="19"/>
  <c r="Q2971" i="19" l="1"/>
  <c r="U2971" i="19"/>
  <c r="W2970" i="19"/>
  <c r="V2970" i="19"/>
  <c r="V2971" i="19" l="1"/>
  <c r="W2971" i="19"/>
  <c r="U2972" i="19"/>
  <c r="Q2972" i="19"/>
  <c r="U2973" i="19" l="1"/>
  <c r="Q2973" i="19"/>
  <c r="W2972" i="19"/>
  <c r="V2972" i="19"/>
  <c r="U2974" i="19" l="1"/>
  <c r="Q2974" i="19"/>
  <c r="V2973" i="19"/>
  <c r="W2973" i="19"/>
  <c r="Q2975" i="19" l="1"/>
  <c r="U2975" i="19"/>
  <c r="V2974" i="19"/>
  <c r="W2974" i="19"/>
  <c r="V2975" i="19" l="1"/>
  <c r="W2975" i="19"/>
  <c r="U2976" i="19"/>
  <c r="Q2976" i="19"/>
  <c r="U2977" i="19" l="1"/>
  <c r="Q2977" i="19"/>
  <c r="W2976" i="19"/>
  <c r="V2976" i="19"/>
  <c r="U2978" i="19" l="1"/>
  <c r="Q2978" i="19"/>
  <c r="V2977" i="19"/>
  <c r="W2977" i="19"/>
  <c r="U2979" i="19" l="1"/>
  <c r="Q2979" i="19"/>
  <c r="W2978" i="19"/>
  <c r="V2978" i="19"/>
  <c r="U2980" i="19" l="1"/>
  <c r="Q2980" i="19"/>
  <c r="V2979" i="19"/>
  <c r="W2979" i="19"/>
  <c r="U2981" i="19" l="1"/>
  <c r="Q2981" i="19"/>
  <c r="W2980" i="19"/>
  <c r="V2980" i="19"/>
  <c r="U2982" i="19" l="1"/>
  <c r="Q2982" i="19"/>
  <c r="W2981" i="19"/>
  <c r="V2981" i="19"/>
  <c r="Q2983" i="19" l="1"/>
  <c r="U2983" i="19"/>
  <c r="V2982" i="19"/>
  <c r="W2982" i="19"/>
  <c r="V2983" i="19" l="1"/>
  <c r="W2983" i="19"/>
  <c r="Q2984" i="19"/>
  <c r="U2984" i="19"/>
  <c r="W2984" i="19" l="1"/>
  <c r="V2984" i="19"/>
  <c r="U2985" i="19"/>
  <c r="Q2985" i="19"/>
  <c r="U2986" i="19" l="1"/>
  <c r="Q2986" i="19"/>
  <c r="V2985" i="19"/>
  <c r="W2985" i="19"/>
  <c r="U2987" i="19" l="1"/>
  <c r="Q2987" i="19"/>
  <c r="V2986" i="19"/>
  <c r="W2986" i="19"/>
  <c r="U2988" i="19" l="1"/>
  <c r="Q2988" i="19"/>
  <c r="V2987" i="19"/>
  <c r="W2987" i="19"/>
  <c r="U2989" i="19" l="1"/>
  <c r="Q2989" i="19"/>
  <c r="W2988" i="19"/>
  <c r="V2988" i="19"/>
  <c r="U2990" i="19" l="1"/>
  <c r="Q2990" i="19"/>
  <c r="V2989" i="19"/>
  <c r="W2989" i="19"/>
  <c r="U2991" i="19" l="1"/>
  <c r="Q2991" i="19"/>
  <c r="V2990" i="19"/>
  <c r="W2990" i="19"/>
  <c r="Q2992" i="19" l="1"/>
  <c r="U2992" i="19"/>
  <c r="V2991" i="19"/>
  <c r="W2991" i="19"/>
  <c r="W2992" i="19" l="1"/>
  <c r="V2992" i="19"/>
  <c r="U2993" i="19"/>
  <c r="Q2993" i="19"/>
  <c r="U2994" i="19" l="1"/>
  <c r="Q2994" i="19"/>
  <c r="V2993" i="19"/>
  <c r="W2993" i="19"/>
  <c r="Q2995" i="19" l="1"/>
  <c r="U2995" i="19"/>
  <c r="V2994" i="19"/>
  <c r="W2994" i="19"/>
  <c r="V2995" i="19" l="1"/>
  <c r="W2995" i="19"/>
  <c r="Q2996" i="19"/>
  <c r="U2996" i="19"/>
  <c r="W2996" i="19" l="1"/>
  <c r="V2996" i="19"/>
  <c r="U2997" i="19"/>
  <c r="Q2997" i="19"/>
  <c r="U2998" i="19" l="1"/>
  <c r="Q2998" i="19"/>
  <c r="V2997" i="19"/>
  <c r="W2997" i="19"/>
  <c r="U2999" i="19" l="1"/>
  <c r="Q2999" i="19"/>
  <c r="V2998" i="19"/>
  <c r="W2998" i="19"/>
  <c r="U3000" i="19" l="1"/>
  <c r="Q3000" i="19"/>
  <c r="V2999" i="19"/>
  <c r="W2999" i="19"/>
  <c r="U3001" i="19" l="1"/>
  <c r="Q3001" i="19"/>
  <c r="W3000" i="19"/>
  <c r="V3000" i="19"/>
  <c r="U3002" i="19" l="1"/>
  <c r="Q3002" i="19"/>
  <c r="V3001" i="19"/>
  <c r="W3001" i="19"/>
  <c r="Q3003" i="19" l="1"/>
  <c r="U3003" i="19"/>
  <c r="V3002" i="19"/>
  <c r="W3002" i="19"/>
  <c r="V3003" i="19" l="1"/>
  <c r="W3003" i="19"/>
  <c r="U3004" i="19"/>
  <c r="Q3004" i="19"/>
  <c r="U3005" i="19" l="1"/>
  <c r="Q3005" i="19"/>
  <c r="W3004" i="19"/>
  <c r="V3004" i="19"/>
  <c r="U3006" i="19" l="1"/>
  <c r="Q3006" i="19"/>
  <c r="V3005" i="19"/>
  <c r="W3005" i="19"/>
  <c r="U3007" i="19" l="1"/>
  <c r="Q3007" i="19"/>
  <c r="V3006" i="19"/>
  <c r="W3006" i="19"/>
  <c r="U3008" i="19" l="1"/>
  <c r="Q3008" i="19"/>
  <c r="V3007" i="19"/>
  <c r="W3007" i="19"/>
  <c r="U3009" i="19" l="1"/>
  <c r="Q3009" i="19"/>
  <c r="V3008" i="19"/>
  <c r="W3008" i="19"/>
  <c r="U3010" i="19" l="1"/>
  <c r="Q3010" i="19"/>
  <c r="V3009" i="19"/>
  <c r="W3009" i="19"/>
  <c r="Q3011" i="19" l="1"/>
  <c r="U3011" i="19"/>
  <c r="V3010" i="19"/>
  <c r="W3010" i="19"/>
  <c r="W3011" i="19" l="1"/>
  <c r="V3011" i="19"/>
  <c r="U3012" i="19"/>
  <c r="Q3012" i="19"/>
  <c r="U3013" i="19" l="1"/>
  <c r="Q3013" i="19"/>
  <c r="W3012" i="19"/>
  <c r="V3012" i="19"/>
  <c r="U3014" i="19" l="1"/>
  <c r="Q3014" i="19"/>
  <c r="V3013" i="19"/>
  <c r="W3013" i="19"/>
  <c r="U3015" i="19" l="1"/>
  <c r="Q3015" i="19"/>
  <c r="V3014" i="19"/>
  <c r="W3014" i="19"/>
  <c r="Q3016" i="19" l="1"/>
  <c r="U3016" i="19"/>
  <c r="V3015" i="19"/>
  <c r="W3015" i="19"/>
  <c r="V3016" i="19" l="1"/>
  <c r="W3016" i="19"/>
  <c r="U3017" i="19"/>
  <c r="Q3017" i="19"/>
  <c r="U3018" i="19" l="1"/>
  <c r="Q3018" i="19"/>
  <c r="V3017" i="19"/>
  <c r="W3017" i="19"/>
  <c r="U3019" i="19" l="1"/>
  <c r="Q3019" i="19"/>
  <c r="V3018" i="19"/>
  <c r="W3018" i="19"/>
  <c r="Q3020" i="19" l="1"/>
  <c r="U3020" i="19"/>
  <c r="W3019" i="19"/>
  <c r="V3019" i="19"/>
  <c r="W3020" i="19" l="1"/>
  <c r="V3020" i="19"/>
  <c r="U3021" i="19"/>
  <c r="Q3021" i="19"/>
  <c r="U3022" i="19" l="1"/>
  <c r="Q3022" i="19"/>
  <c r="V3021" i="19"/>
  <c r="W3021" i="19"/>
  <c r="U3023" i="19" l="1"/>
  <c r="Q3023" i="19"/>
  <c r="W3022" i="19"/>
  <c r="V3022" i="19"/>
  <c r="U3024" i="19" l="1"/>
  <c r="Q3024" i="19"/>
  <c r="V3023" i="19"/>
  <c r="W3023" i="19"/>
  <c r="U3025" i="19" l="1"/>
  <c r="Q3025" i="19"/>
  <c r="V3024" i="19"/>
  <c r="W3024" i="19"/>
  <c r="U3026" i="19" l="1"/>
  <c r="Q3026" i="19"/>
  <c r="V3025" i="19"/>
  <c r="W3025" i="19"/>
  <c r="Q3027" i="19" l="1"/>
  <c r="U3027" i="19"/>
  <c r="V3026" i="19"/>
  <c r="W3026" i="19"/>
  <c r="V3027" i="19" l="1"/>
  <c r="W3027" i="19"/>
  <c r="U3028" i="19"/>
  <c r="Q3028" i="19"/>
  <c r="Q3029" i="19" l="1"/>
  <c r="U3029" i="19"/>
  <c r="W3028" i="19"/>
  <c r="V3028" i="19"/>
  <c r="V3029" i="19" l="1"/>
  <c r="W3029" i="19"/>
  <c r="U3030" i="19"/>
  <c r="Q3030" i="19"/>
  <c r="U3031" i="19" l="1"/>
  <c r="Q3031" i="19"/>
  <c r="V3030" i="19"/>
  <c r="W3030" i="19"/>
  <c r="U3032" i="19" l="1"/>
  <c r="Q3032" i="19"/>
  <c r="V3031" i="19"/>
  <c r="W3031" i="19"/>
  <c r="U3033" i="19" l="1"/>
  <c r="Q3033" i="19"/>
  <c r="V3032" i="19"/>
  <c r="W3032" i="19"/>
  <c r="U3034" i="19" l="1"/>
  <c r="Q3034" i="19"/>
  <c r="V3033" i="19"/>
  <c r="W3033" i="19"/>
  <c r="Q3035" i="19" l="1"/>
  <c r="U3035" i="19"/>
  <c r="V3034" i="19"/>
  <c r="W3034" i="19"/>
  <c r="W3035" i="19" l="1"/>
  <c r="V3035" i="19"/>
  <c r="U3036" i="19"/>
  <c r="Q3036" i="19"/>
  <c r="U3037" i="19" l="1"/>
  <c r="Q3037" i="19"/>
  <c r="W3036" i="19"/>
  <c r="V3036" i="19"/>
  <c r="U3038" i="19" l="1"/>
  <c r="Q3038" i="19"/>
  <c r="V3037" i="19"/>
  <c r="W3037" i="19"/>
  <c r="Q3039" i="19" l="1"/>
  <c r="U3039" i="19"/>
  <c r="V3038" i="19"/>
  <c r="W3038" i="19"/>
  <c r="V3039" i="19" l="1"/>
  <c r="W3039" i="19"/>
  <c r="Q3040" i="19"/>
  <c r="U3040" i="19"/>
  <c r="V3040" i="19" l="1"/>
  <c r="W3040" i="19"/>
  <c r="U3041" i="19"/>
  <c r="Q3041" i="19"/>
  <c r="U3042" i="19" l="1"/>
  <c r="Q3042" i="19"/>
  <c r="V3041" i="19"/>
  <c r="W3041" i="19"/>
  <c r="U3043" i="19" l="1"/>
  <c r="Q3043" i="19"/>
  <c r="V3042" i="19"/>
  <c r="W3042" i="19"/>
  <c r="U3044" i="19" l="1"/>
  <c r="Q3044" i="19"/>
  <c r="V3043" i="19"/>
  <c r="W3043" i="19"/>
  <c r="U3045" i="19" l="1"/>
  <c r="Q3045" i="19"/>
  <c r="W3044" i="19"/>
  <c r="V3044" i="19"/>
  <c r="U3046" i="19" l="1"/>
  <c r="Q3046" i="19"/>
  <c r="V3045" i="19"/>
  <c r="W3045" i="19"/>
  <c r="U3047" i="19" l="1"/>
  <c r="Q3047" i="19"/>
  <c r="V3046" i="19"/>
  <c r="W3046" i="19"/>
  <c r="Q3048" i="19" l="1"/>
  <c r="U3048" i="19"/>
  <c r="V3047" i="19"/>
  <c r="W3047" i="19"/>
  <c r="W3048" i="19" l="1"/>
  <c r="V3048" i="19"/>
  <c r="U3049" i="19"/>
  <c r="Q3049" i="19"/>
  <c r="U3050" i="19" l="1"/>
  <c r="Q3050" i="19"/>
  <c r="V3049" i="19"/>
  <c r="W3049" i="19"/>
  <c r="U3051" i="19" l="1"/>
  <c r="Q3051" i="19"/>
  <c r="V3050" i="19"/>
  <c r="W3050" i="19"/>
  <c r="Q3052" i="19" l="1"/>
  <c r="U3052" i="19"/>
  <c r="V3051" i="19"/>
  <c r="W3051" i="19"/>
  <c r="V3052" i="19" l="1"/>
  <c r="W3052" i="19"/>
  <c r="U3053" i="19"/>
  <c r="Q3053" i="19"/>
  <c r="U3054" i="19" l="1"/>
  <c r="Q3054" i="19"/>
  <c r="V3053" i="19"/>
  <c r="W3053" i="19"/>
  <c r="U3055" i="19" l="1"/>
  <c r="Q3055" i="19"/>
  <c r="V3054" i="19"/>
  <c r="W3054" i="19"/>
  <c r="U3056" i="19" l="1"/>
  <c r="Q3056" i="19"/>
  <c r="V3055" i="19"/>
  <c r="W3055" i="19"/>
  <c r="U3057" i="19" l="1"/>
  <c r="Q3057" i="19"/>
  <c r="V3056" i="19"/>
  <c r="W3056" i="19"/>
  <c r="U3058" i="19" l="1"/>
  <c r="Q3058" i="19"/>
  <c r="W3057" i="19"/>
  <c r="V3057" i="19"/>
  <c r="U3059" i="19" l="1"/>
  <c r="Q3059" i="19"/>
  <c r="V3058" i="19"/>
  <c r="W3058" i="19"/>
  <c r="Q3060" i="19" l="1"/>
  <c r="U3060" i="19"/>
  <c r="V3059" i="19"/>
  <c r="W3059" i="19"/>
  <c r="V3060" i="19" l="1"/>
  <c r="W3060" i="19"/>
  <c r="U3061" i="19"/>
  <c r="Q3061" i="19"/>
  <c r="U3062" i="19" l="1"/>
  <c r="Q3062" i="19"/>
  <c r="V3061" i="19"/>
  <c r="W3061" i="19"/>
  <c r="U3063" i="19" l="1"/>
  <c r="Q3063" i="19"/>
  <c r="V3062" i="19"/>
  <c r="W3062" i="19"/>
  <c r="U3064" i="19" l="1"/>
  <c r="Q3064" i="19"/>
  <c r="V3063" i="19"/>
  <c r="W3063" i="19"/>
  <c r="U3065" i="19" l="1"/>
  <c r="Q3065" i="19"/>
  <c r="V3064" i="19"/>
  <c r="W3064" i="19"/>
  <c r="U3066" i="19" l="1"/>
  <c r="Q3066" i="19"/>
  <c r="W3065" i="19"/>
  <c r="V3065" i="19"/>
  <c r="U3067" i="19" l="1"/>
  <c r="Q3067" i="19"/>
  <c r="V3066" i="19"/>
  <c r="W3066" i="19"/>
  <c r="Q3068" i="19" l="1"/>
  <c r="U3068" i="19"/>
  <c r="V3067" i="19"/>
  <c r="W3067" i="19"/>
  <c r="V3068" i="19" l="1"/>
  <c r="W3068" i="19"/>
  <c r="U3069" i="19"/>
  <c r="Q3069" i="19"/>
  <c r="U3070" i="19" l="1"/>
  <c r="Q3070" i="19"/>
  <c r="V3069" i="19"/>
  <c r="W3069" i="19"/>
  <c r="U3071" i="19" l="1"/>
  <c r="Q3071" i="19"/>
  <c r="V3070" i="19"/>
  <c r="W3070" i="19"/>
  <c r="U3072" i="19" l="1"/>
  <c r="Q3072" i="19"/>
  <c r="V3071" i="19"/>
  <c r="W3071" i="19"/>
  <c r="U3073" i="19" l="1"/>
  <c r="Q3073" i="19"/>
  <c r="V3072" i="19"/>
  <c r="W3072" i="19"/>
  <c r="U3074" i="19" l="1"/>
  <c r="Q3074" i="19"/>
  <c r="W3073" i="19"/>
  <c r="V3073" i="19"/>
  <c r="U3075" i="19" l="1"/>
  <c r="Q3075" i="19"/>
  <c r="V3074" i="19"/>
  <c r="W3074" i="19"/>
  <c r="Q3076" i="19" l="1"/>
  <c r="U3076" i="19"/>
  <c r="V3075" i="19"/>
  <c r="W3075" i="19"/>
  <c r="V3076" i="19" l="1"/>
  <c r="W3076" i="19"/>
  <c r="U3077" i="19"/>
  <c r="Q3077" i="19"/>
  <c r="U3078" i="19" l="1"/>
  <c r="Q3078" i="19"/>
  <c r="V3077" i="19"/>
  <c r="W3077" i="19"/>
  <c r="U3079" i="19" l="1"/>
  <c r="Q3079" i="19"/>
  <c r="V3078" i="19"/>
  <c r="W3078" i="19"/>
  <c r="U3080" i="19" l="1"/>
  <c r="Q3080" i="19"/>
  <c r="V3079" i="19"/>
  <c r="W3079" i="19"/>
  <c r="U3081" i="19" l="1"/>
  <c r="Q3081" i="19"/>
  <c r="V3080" i="19"/>
  <c r="W3080" i="19"/>
  <c r="U3082" i="19" l="1"/>
  <c r="Q3082" i="19"/>
  <c r="W3081" i="19"/>
  <c r="V3081" i="19"/>
  <c r="U3083" i="19" l="1"/>
  <c r="Q3083" i="19"/>
  <c r="V3082" i="19"/>
  <c r="W3082" i="19"/>
  <c r="Q3084" i="19" l="1"/>
  <c r="U3084" i="19"/>
  <c r="V3083" i="19"/>
  <c r="W3083" i="19"/>
  <c r="V3084" i="19" l="1"/>
  <c r="W3084" i="19"/>
  <c r="U3085" i="19"/>
  <c r="Q3085" i="19"/>
  <c r="U3086" i="19" l="1"/>
  <c r="Q3086" i="19"/>
  <c r="V3085" i="19"/>
  <c r="W3085" i="19"/>
  <c r="U3087" i="19" l="1"/>
  <c r="Q3087" i="19"/>
  <c r="V3086" i="19"/>
  <c r="W3086" i="19"/>
  <c r="U3088" i="19" l="1"/>
  <c r="Q3088" i="19"/>
  <c r="V3087" i="19"/>
  <c r="W3087" i="19"/>
  <c r="U3089" i="19" l="1"/>
  <c r="Q3089" i="19"/>
  <c r="V3088" i="19"/>
  <c r="W3088" i="19"/>
  <c r="U3090" i="19" l="1"/>
  <c r="Q3090" i="19"/>
  <c r="W3089" i="19"/>
  <c r="V3089" i="19"/>
  <c r="U3091" i="19" l="1"/>
  <c r="Q3091" i="19"/>
  <c r="V3090" i="19"/>
  <c r="W3090" i="19"/>
  <c r="Q3092" i="19" l="1"/>
  <c r="U3092" i="19"/>
  <c r="V3091" i="19"/>
  <c r="W3091" i="19"/>
  <c r="V3092" i="19" l="1"/>
  <c r="W3092" i="19"/>
  <c r="U3093" i="19"/>
  <c r="Q3093" i="19"/>
  <c r="U3094" i="19" l="1"/>
  <c r="Q3094" i="19"/>
  <c r="V3093" i="19"/>
  <c r="W3093" i="19"/>
  <c r="U3095" i="19" l="1"/>
  <c r="Q3095" i="19"/>
  <c r="U3096" i="19" s="1"/>
  <c r="V3094" i="19"/>
  <c r="W3094" i="19"/>
  <c r="R3096" i="19" l="1"/>
  <c r="R3097" i="19" s="1"/>
  <c r="R3098" i="19" s="1"/>
  <c r="R3099" i="19" s="1"/>
  <c r="R3100" i="19" s="1"/>
  <c r="R3101" i="19" s="1"/>
  <c r="R3102" i="19" s="1"/>
  <c r="R3103" i="19" s="1"/>
  <c r="R3104" i="19" s="1"/>
  <c r="R3105" i="19" s="1"/>
  <c r="R3106" i="19" s="1"/>
  <c r="R3107" i="19" s="1"/>
  <c r="R3108" i="19" s="1"/>
  <c r="R3109" i="19" s="1"/>
  <c r="R3110" i="19" s="1"/>
  <c r="R3111" i="19" s="1"/>
  <c r="R3112" i="19" s="1"/>
  <c r="R3113" i="19" s="1"/>
  <c r="R3114" i="19" s="1"/>
  <c r="R3115" i="19" s="1"/>
  <c r="R3116" i="19" s="1"/>
  <c r="R3117" i="19" s="1"/>
  <c r="R3118" i="19" s="1"/>
  <c r="R3119" i="19" s="1"/>
  <c r="R3120" i="19" s="1"/>
  <c r="R3121" i="19" s="1"/>
  <c r="R3122" i="19" s="1"/>
  <c r="R3123" i="19" s="1"/>
  <c r="R3124" i="19" s="1"/>
  <c r="R3125" i="19" s="1"/>
  <c r="R3126" i="19" s="1"/>
  <c r="R3127" i="19" s="1"/>
  <c r="R3128" i="19" s="1"/>
  <c r="R3129" i="19" s="1"/>
  <c r="R3130" i="19" s="1"/>
  <c r="R3131" i="19" s="1"/>
  <c r="R3132" i="19" s="1"/>
  <c r="R3133" i="19" s="1"/>
  <c r="R3134" i="19" s="1"/>
  <c r="R3135" i="19" s="1"/>
  <c r="R3136" i="19" s="1"/>
  <c r="R3137" i="19" s="1"/>
  <c r="R3138" i="19" s="1"/>
  <c r="R3139" i="19" s="1"/>
  <c r="R3140" i="19" s="1"/>
  <c r="R3141" i="19" s="1"/>
  <c r="R3142" i="19" s="1"/>
  <c r="R3143" i="19" s="1"/>
  <c r="R3144" i="19" s="1"/>
  <c r="R3145" i="19" s="1"/>
  <c r="R3146" i="19" s="1"/>
  <c r="R3147" i="19" s="1"/>
  <c r="R3148" i="19" s="1"/>
  <c r="R3149" i="19" s="1"/>
  <c r="R3150" i="19" s="1"/>
  <c r="R3151" i="19" s="1"/>
  <c r="R3152" i="19" s="1"/>
  <c r="R3153" i="19" s="1"/>
  <c r="R3154" i="19" s="1"/>
  <c r="R3155" i="19" s="1"/>
  <c r="R3156" i="19" s="1"/>
  <c r="R3157" i="19" s="1"/>
  <c r="R3158" i="19" s="1"/>
  <c r="R3159" i="19" s="1"/>
  <c r="R3160" i="19" s="1"/>
  <c r="R3161" i="19" s="1"/>
  <c r="R3162" i="19" s="1"/>
  <c r="R3163" i="19" s="1"/>
  <c r="R3164" i="19" s="1"/>
  <c r="R3165" i="19" s="1"/>
  <c r="R3166" i="19" s="1"/>
  <c r="R3167" i="19" s="1"/>
  <c r="R3168" i="19" s="1"/>
  <c r="R3169" i="19" s="1"/>
  <c r="R3170" i="19" s="1"/>
  <c r="R3171" i="19" s="1"/>
  <c r="R3172" i="19" s="1"/>
  <c r="R3173" i="19" s="1"/>
  <c r="R3174" i="19" s="1"/>
  <c r="R3175" i="19" s="1"/>
  <c r="R3176" i="19" s="1"/>
  <c r="R3177" i="19" s="1"/>
  <c r="R3178" i="19" s="1"/>
  <c r="R3179" i="19" s="1"/>
  <c r="R3180" i="19" s="1"/>
  <c r="R3181" i="19" s="1"/>
  <c r="R3182" i="19" s="1"/>
  <c r="R3183" i="19" s="1"/>
  <c r="R3184" i="19" s="1"/>
  <c r="R3185" i="19" s="1"/>
  <c r="R3186" i="19" s="1"/>
  <c r="R3187" i="19" s="1"/>
  <c r="R3188" i="19" s="1"/>
  <c r="R3189" i="19" s="1"/>
  <c r="R3190" i="19" s="1"/>
  <c r="R3191" i="19" s="1"/>
  <c r="R3192" i="19" s="1"/>
  <c r="R3193" i="19" s="1"/>
  <c r="R3194" i="19" s="1"/>
  <c r="R3195" i="19" s="1"/>
  <c r="R3196" i="19" s="1"/>
  <c r="R3197" i="19" s="1"/>
  <c r="R3198" i="19" s="1"/>
  <c r="R3199" i="19" s="1"/>
  <c r="R3200" i="19" s="1"/>
  <c r="R3201" i="19" s="1"/>
  <c r="R3202" i="19" s="1"/>
  <c r="R3203" i="19" s="1"/>
  <c r="R3204" i="19" s="1"/>
  <c r="R3205" i="19" s="1"/>
  <c r="R3206" i="19" s="1"/>
  <c r="R3207" i="19" s="1"/>
  <c r="R3208" i="19" s="1"/>
  <c r="R3209" i="19" s="1"/>
  <c r="R3210" i="19" s="1"/>
  <c r="R3211" i="19" s="1"/>
  <c r="R3212" i="19" s="1"/>
  <c r="R3213" i="19" s="1"/>
  <c r="R3214" i="19" s="1"/>
  <c r="R3215" i="19" s="1"/>
  <c r="R3216" i="19" s="1"/>
  <c r="R3217" i="19" s="1"/>
  <c r="R3218" i="19" s="1"/>
  <c r="R3219" i="19" s="1"/>
  <c r="R3220" i="19" s="1"/>
  <c r="R3221" i="19" s="1"/>
  <c r="R3222" i="19" s="1"/>
  <c r="R3223" i="19" s="1"/>
  <c r="R3224" i="19" s="1"/>
  <c r="R3225" i="19" s="1"/>
  <c r="R3226" i="19" s="1"/>
  <c r="R3227" i="19" s="1"/>
  <c r="R3228" i="19" s="1"/>
  <c r="R3229" i="19" s="1"/>
  <c r="R3230" i="19" s="1"/>
  <c r="R3231" i="19" s="1"/>
  <c r="R3232" i="19" s="1"/>
  <c r="R3233" i="19" s="1"/>
  <c r="R3234" i="19" s="1"/>
  <c r="R3235" i="19" s="1"/>
  <c r="R3236" i="19" s="1"/>
  <c r="R3237" i="19" s="1"/>
  <c r="R3238" i="19" s="1"/>
  <c r="R3239" i="19" s="1"/>
  <c r="R3240" i="19" s="1"/>
  <c r="R3241" i="19" s="1"/>
  <c r="R3242" i="19" s="1"/>
  <c r="R3243" i="19" s="1"/>
  <c r="R3244" i="19" s="1"/>
  <c r="R3245" i="19" s="1"/>
  <c r="R3246" i="19" s="1"/>
  <c r="R3247" i="19" s="1"/>
  <c r="R3248" i="19" s="1"/>
  <c r="R3249" i="19" s="1"/>
  <c r="R3250" i="19" s="1"/>
  <c r="R3251" i="19" s="1"/>
  <c r="R3252" i="19" s="1"/>
  <c r="R3253" i="19" s="1"/>
  <c r="R3254" i="19" s="1"/>
  <c r="R3255" i="19" s="1"/>
  <c r="R3256" i="19" s="1"/>
  <c r="R3257" i="19" s="1"/>
  <c r="R3258" i="19" s="1"/>
  <c r="R3259" i="19" s="1"/>
  <c r="R3260" i="19" s="1"/>
  <c r="R3261" i="19" s="1"/>
  <c r="R3262" i="19" s="1"/>
  <c r="R3263" i="19" s="1"/>
  <c r="R3264" i="19" s="1"/>
  <c r="R3265" i="19" s="1"/>
  <c r="R3266" i="19" s="1"/>
  <c r="R3267" i="19" s="1"/>
  <c r="R3268" i="19" s="1"/>
  <c r="R3269" i="19" s="1"/>
  <c r="R3270" i="19" s="1"/>
  <c r="R3271" i="19" s="1"/>
  <c r="R3272" i="19" s="1"/>
  <c r="R3273" i="19" s="1"/>
  <c r="R3274" i="19" s="1"/>
  <c r="R3275" i="19" s="1"/>
  <c r="R3276" i="19" s="1"/>
  <c r="R3277" i="19" s="1"/>
  <c r="R3278" i="19" s="1"/>
  <c r="R3279" i="19" s="1"/>
  <c r="R3280" i="19" s="1"/>
  <c r="R3281" i="19" s="1"/>
  <c r="R3282" i="19" s="1"/>
  <c r="R3283" i="19" s="1"/>
  <c r="R3284" i="19" s="1"/>
  <c r="R3285" i="19" s="1"/>
  <c r="R3286" i="19" s="1"/>
  <c r="R3287" i="19" s="1"/>
  <c r="R3288" i="19" s="1"/>
  <c r="R3289" i="19" s="1"/>
  <c r="R3290" i="19" s="1"/>
  <c r="R3291" i="19" s="1"/>
  <c r="R3292" i="19" s="1"/>
  <c r="R3293" i="19" s="1"/>
  <c r="R3294" i="19" s="1"/>
  <c r="R3295" i="19" s="1"/>
  <c r="R3296" i="19" s="1"/>
  <c r="R3297" i="19" s="1"/>
  <c r="R3298" i="19" s="1"/>
  <c r="R3299" i="19" s="1"/>
  <c r="R3300" i="19" s="1"/>
  <c r="R3301" i="19" s="1"/>
  <c r="R3302" i="19" s="1"/>
  <c r="R3303" i="19" s="1"/>
  <c r="R3304" i="19" s="1"/>
  <c r="R3305" i="19" s="1"/>
  <c r="R3306" i="19" s="1"/>
  <c r="R3307" i="19" s="1"/>
  <c r="R3308" i="19" s="1"/>
  <c r="R3309" i="19" s="1"/>
  <c r="R3310" i="19" s="1"/>
  <c r="R3311" i="19" s="1"/>
  <c r="R3312" i="19" s="1"/>
  <c r="R3313" i="19" s="1"/>
  <c r="R3314" i="19" s="1"/>
  <c r="R3315" i="19" s="1"/>
  <c r="R3316" i="19" s="1"/>
  <c r="R3317" i="19" s="1"/>
  <c r="R3318" i="19" s="1"/>
  <c r="R3319" i="19" s="1"/>
  <c r="R3320" i="19" s="1"/>
  <c r="R3321" i="19" s="1"/>
  <c r="R3322" i="19" s="1"/>
  <c r="R3323" i="19" s="1"/>
  <c r="R3324" i="19" s="1"/>
  <c r="R3325" i="19" s="1"/>
  <c r="R3326" i="19" s="1"/>
  <c r="R3327" i="19" s="1"/>
  <c r="R3328" i="19" s="1"/>
  <c r="R3329" i="19" s="1"/>
  <c r="R3330" i="19" s="1"/>
  <c r="R3331" i="19" s="1"/>
  <c r="R3332" i="19" s="1"/>
  <c r="R3333" i="19" s="1"/>
  <c r="R3334" i="19" s="1"/>
  <c r="R3335" i="19" s="1"/>
  <c r="R3336" i="19" s="1"/>
  <c r="R3337" i="19" s="1"/>
  <c r="R3338" i="19" s="1"/>
  <c r="R3339" i="19" s="1"/>
  <c r="R3340" i="19" s="1"/>
  <c r="R3341" i="19" s="1"/>
  <c r="R3342" i="19" s="1"/>
  <c r="R3343" i="19" s="1"/>
  <c r="R3344" i="19" s="1"/>
  <c r="R3345" i="19" s="1"/>
  <c r="R3346" i="19" s="1"/>
  <c r="R3347" i="19" s="1"/>
  <c r="R3348" i="19" s="1"/>
  <c r="R3349" i="19" s="1"/>
  <c r="R3350" i="19" s="1"/>
  <c r="R3351" i="19" s="1"/>
  <c r="V3096" i="19"/>
  <c r="W3096" i="19"/>
  <c r="Q3096" i="19"/>
  <c r="T3096" i="19"/>
  <c r="T3097" i="19" s="1"/>
  <c r="T3098" i="19" s="1"/>
  <c r="T3099" i="19" s="1"/>
  <c r="T3100" i="19" s="1"/>
  <c r="T3101" i="19" s="1"/>
  <c r="T3102" i="19" s="1"/>
  <c r="T3103" i="19" s="1"/>
  <c r="T3104" i="19" s="1"/>
  <c r="T3105" i="19" s="1"/>
  <c r="T3106" i="19" s="1"/>
  <c r="T3107" i="19" s="1"/>
  <c r="T3108" i="19" s="1"/>
  <c r="T3109" i="19" s="1"/>
  <c r="T3110" i="19" s="1"/>
  <c r="T3111" i="19" s="1"/>
  <c r="T3112" i="19" s="1"/>
  <c r="T3113" i="19" s="1"/>
  <c r="T3114" i="19" s="1"/>
  <c r="T3115" i="19" s="1"/>
  <c r="T3116" i="19" s="1"/>
  <c r="T3117" i="19" s="1"/>
  <c r="T3118" i="19" s="1"/>
  <c r="T3119" i="19" s="1"/>
  <c r="T3120" i="19" s="1"/>
  <c r="T3121" i="19" s="1"/>
  <c r="T3122" i="19" s="1"/>
  <c r="T3123" i="19" s="1"/>
  <c r="T3124" i="19" s="1"/>
  <c r="T3125" i="19" s="1"/>
  <c r="T3126" i="19" s="1"/>
  <c r="T3127" i="19" s="1"/>
  <c r="T3128" i="19" s="1"/>
  <c r="T3129" i="19" s="1"/>
  <c r="T3130" i="19" s="1"/>
  <c r="T3131" i="19" s="1"/>
  <c r="T3132" i="19" s="1"/>
  <c r="T3133" i="19" s="1"/>
  <c r="T3134" i="19" s="1"/>
  <c r="T3135" i="19" s="1"/>
  <c r="T3136" i="19" s="1"/>
  <c r="T3137" i="19" s="1"/>
  <c r="T3138" i="19" s="1"/>
  <c r="T3139" i="19" s="1"/>
  <c r="T3140" i="19" s="1"/>
  <c r="T3141" i="19" s="1"/>
  <c r="T3142" i="19" s="1"/>
  <c r="T3143" i="19" s="1"/>
  <c r="T3144" i="19" s="1"/>
  <c r="T3145" i="19" s="1"/>
  <c r="T3146" i="19" s="1"/>
  <c r="T3147" i="19" s="1"/>
  <c r="T3148" i="19" s="1"/>
  <c r="T3149" i="19" s="1"/>
  <c r="T3150" i="19" s="1"/>
  <c r="T3151" i="19" s="1"/>
  <c r="T3152" i="19" s="1"/>
  <c r="T3153" i="19" s="1"/>
  <c r="T3154" i="19" s="1"/>
  <c r="T3155" i="19" s="1"/>
  <c r="T3156" i="19" s="1"/>
  <c r="T3157" i="19" s="1"/>
  <c r="T3158" i="19" s="1"/>
  <c r="T3159" i="19" s="1"/>
  <c r="T3160" i="19" s="1"/>
  <c r="T3161" i="19" s="1"/>
  <c r="T3162" i="19" s="1"/>
  <c r="T3163" i="19" s="1"/>
  <c r="T3164" i="19" s="1"/>
  <c r="T3165" i="19" s="1"/>
  <c r="T3166" i="19" s="1"/>
  <c r="T3167" i="19" s="1"/>
  <c r="T3168" i="19" s="1"/>
  <c r="T3169" i="19" s="1"/>
  <c r="T3170" i="19" s="1"/>
  <c r="T3171" i="19" s="1"/>
  <c r="T3172" i="19" s="1"/>
  <c r="T3173" i="19" s="1"/>
  <c r="T3174" i="19" s="1"/>
  <c r="T3175" i="19" s="1"/>
  <c r="T3176" i="19" s="1"/>
  <c r="T3177" i="19" s="1"/>
  <c r="T3178" i="19" s="1"/>
  <c r="T3179" i="19" s="1"/>
  <c r="T3180" i="19" s="1"/>
  <c r="T3181" i="19" s="1"/>
  <c r="T3182" i="19" s="1"/>
  <c r="T3183" i="19" s="1"/>
  <c r="T3184" i="19" s="1"/>
  <c r="T3185" i="19" s="1"/>
  <c r="T3186" i="19" s="1"/>
  <c r="T3187" i="19" s="1"/>
  <c r="T3188" i="19" s="1"/>
  <c r="T3189" i="19" s="1"/>
  <c r="T3190" i="19" s="1"/>
  <c r="T3191" i="19" s="1"/>
  <c r="T3192" i="19" s="1"/>
  <c r="T3193" i="19" s="1"/>
  <c r="T3194" i="19" s="1"/>
  <c r="T3195" i="19" s="1"/>
  <c r="T3196" i="19" s="1"/>
  <c r="T3197" i="19" s="1"/>
  <c r="T3198" i="19" s="1"/>
  <c r="T3199" i="19" s="1"/>
  <c r="T3200" i="19" s="1"/>
  <c r="T3201" i="19" s="1"/>
  <c r="T3202" i="19" s="1"/>
  <c r="T3203" i="19" s="1"/>
  <c r="T3204" i="19" s="1"/>
  <c r="T3205" i="19" s="1"/>
  <c r="T3206" i="19" s="1"/>
  <c r="T3207" i="19" s="1"/>
  <c r="T3208" i="19" s="1"/>
  <c r="T3209" i="19" s="1"/>
  <c r="T3210" i="19" s="1"/>
  <c r="T3211" i="19" s="1"/>
  <c r="T3212" i="19" s="1"/>
  <c r="T3213" i="19" s="1"/>
  <c r="T3214" i="19" s="1"/>
  <c r="T3215" i="19" s="1"/>
  <c r="T3216" i="19" s="1"/>
  <c r="T3217" i="19" s="1"/>
  <c r="T3218" i="19" s="1"/>
  <c r="T3219" i="19" s="1"/>
  <c r="T3220" i="19" s="1"/>
  <c r="T3221" i="19" s="1"/>
  <c r="T3222" i="19" s="1"/>
  <c r="T3223" i="19" s="1"/>
  <c r="T3224" i="19" s="1"/>
  <c r="T3225" i="19" s="1"/>
  <c r="T3226" i="19" s="1"/>
  <c r="T3227" i="19" s="1"/>
  <c r="T3228" i="19" s="1"/>
  <c r="T3229" i="19" s="1"/>
  <c r="T3230" i="19" s="1"/>
  <c r="T3231" i="19" s="1"/>
  <c r="T3232" i="19" s="1"/>
  <c r="T3233" i="19" s="1"/>
  <c r="T3234" i="19" s="1"/>
  <c r="T3235" i="19" s="1"/>
  <c r="T3236" i="19" s="1"/>
  <c r="T3237" i="19" s="1"/>
  <c r="T3238" i="19" s="1"/>
  <c r="T3239" i="19" s="1"/>
  <c r="T3240" i="19" s="1"/>
  <c r="T3241" i="19" s="1"/>
  <c r="T3242" i="19" s="1"/>
  <c r="T3243" i="19" s="1"/>
  <c r="T3244" i="19" s="1"/>
  <c r="T3245" i="19" s="1"/>
  <c r="T3246" i="19" s="1"/>
  <c r="T3247" i="19" s="1"/>
  <c r="T3248" i="19" s="1"/>
  <c r="T3249" i="19" s="1"/>
  <c r="T3250" i="19" s="1"/>
  <c r="T3251" i="19" s="1"/>
  <c r="T3252" i="19" s="1"/>
  <c r="T3253" i="19" s="1"/>
  <c r="T3254" i="19" s="1"/>
  <c r="T3255" i="19" s="1"/>
  <c r="T3256" i="19" s="1"/>
  <c r="T3257" i="19" s="1"/>
  <c r="T3258" i="19" s="1"/>
  <c r="T3259" i="19" s="1"/>
  <c r="T3260" i="19" s="1"/>
  <c r="T3261" i="19" s="1"/>
  <c r="T3262" i="19" s="1"/>
  <c r="T3263" i="19" s="1"/>
  <c r="T3264" i="19" s="1"/>
  <c r="T3265" i="19" s="1"/>
  <c r="T3266" i="19" s="1"/>
  <c r="T3267" i="19" s="1"/>
  <c r="T3268" i="19" s="1"/>
  <c r="T3269" i="19" s="1"/>
  <c r="T3270" i="19" s="1"/>
  <c r="T3271" i="19" s="1"/>
  <c r="T3272" i="19" s="1"/>
  <c r="T3273" i="19" s="1"/>
  <c r="T3274" i="19" s="1"/>
  <c r="T3275" i="19" s="1"/>
  <c r="T3276" i="19" s="1"/>
  <c r="T3277" i="19" s="1"/>
  <c r="T3278" i="19" s="1"/>
  <c r="T3279" i="19" s="1"/>
  <c r="T3280" i="19" s="1"/>
  <c r="T3281" i="19" s="1"/>
  <c r="T3282" i="19" s="1"/>
  <c r="T3283" i="19" s="1"/>
  <c r="T3284" i="19" s="1"/>
  <c r="T3285" i="19" s="1"/>
  <c r="T3286" i="19" s="1"/>
  <c r="T3287" i="19" s="1"/>
  <c r="T3288" i="19" s="1"/>
  <c r="T3289" i="19" s="1"/>
  <c r="T3290" i="19" s="1"/>
  <c r="T3291" i="19" s="1"/>
  <c r="T3292" i="19" s="1"/>
  <c r="T3293" i="19" s="1"/>
  <c r="T3294" i="19" s="1"/>
  <c r="T3295" i="19" s="1"/>
  <c r="T3296" i="19" s="1"/>
  <c r="T3297" i="19" s="1"/>
  <c r="T3298" i="19" s="1"/>
  <c r="T3299" i="19" s="1"/>
  <c r="T3300" i="19" s="1"/>
  <c r="T3301" i="19" s="1"/>
  <c r="T3302" i="19" s="1"/>
  <c r="T3303" i="19" s="1"/>
  <c r="T3304" i="19" s="1"/>
  <c r="T3305" i="19" s="1"/>
  <c r="T3306" i="19" s="1"/>
  <c r="T3307" i="19" s="1"/>
  <c r="T3308" i="19" s="1"/>
  <c r="T3309" i="19" s="1"/>
  <c r="T3310" i="19" s="1"/>
  <c r="T3311" i="19" s="1"/>
  <c r="T3312" i="19" s="1"/>
  <c r="T3313" i="19" s="1"/>
  <c r="T3314" i="19" s="1"/>
  <c r="T3315" i="19" s="1"/>
  <c r="T3316" i="19" s="1"/>
  <c r="T3317" i="19" s="1"/>
  <c r="T3318" i="19" s="1"/>
  <c r="T3319" i="19" s="1"/>
  <c r="T3320" i="19" s="1"/>
  <c r="T3321" i="19" s="1"/>
  <c r="T3322" i="19" s="1"/>
  <c r="T3323" i="19" s="1"/>
  <c r="T3324" i="19" s="1"/>
  <c r="T3325" i="19" s="1"/>
  <c r="T3326" i="19" s="1"/>
  <c r="T3327" i="19" s="1"/>
  <c r="T3328" i="19" s="1"/>
  <c r="T3329" i="19" s="1"/>
  <c r="T3330" i="19" s="1"/>
  <c r="T3331" i="19" s="1"/>
  <c r="T3332" i="19" s="1"/>
  <c r="T3333" i="19" s="1"/>
  <c r="T3334" i="19" s="1"/>
  <c r="T3335" i="19" s="1"/>
  <c r="T3336" i="19" s="1"/>
  <c r="T3337" i="19" s="1"/>
  <c r="T3338" i="19" s="1"/>
  <c r="T3339" i="19" s="1"/>
  <c r="T3340" i="19" s="1"/>
  <c r="T3341" i="19" s="1"/>
  <c r="T3342" i="19" s="1"/>
  <c r="T3343" i="19" s="1"/>
  <c r="T3344" i="19" s="1"/>
  <c r="T3345" i="19" s="1"/>
  <c r="T3346" i="19" s="1"/>
  <c r="T3347" i="19" s="1"/>
  <c r="T3348" i="19" s="1"/>
  <c r="T3349" i="19" s="1"/>
  <c r="T3350" i="19" s="1"/>
  <c r="T3351" i="19" s="1"/>
  <c r="S3096" i="19"/>
  <c r="S3097" i="19" s="1"/>
  <c r="S3098" i="19" s="1"/>
  <c r="S3099" i="19" s="1"/>
  <c r="S3100" i="19" s="1"/>
  <c r="S3101" i="19" s="1"/>
  <c r="S3102" i="19" s="1"/>
  <c r="S3103" i="19" s="1"/>
  <c r="S3104" i="19" s="1"/>
  <c r="S3105" i="19" s="1"/>
  <c r="S3106" i="19" s="1"/>
  <c r="S3107" i="19" s="1"/>
  <c r="S3108" i="19" s="1"/>
  <c r="S3109" i="19" s="1"/>
  <c r="S3110" i="19" s="1"/>
  <c r="S3111" i="19" s="1"/>
  <c r="S3112" i="19" s="1"/>
  <c r="S3113" i="19" s="1"/>
  <c r="S3114" i="19" s="1"/>
  <c r="S3115" i="19" s="1"/>
  <c r="S3116" i="19" s="1"/>
  <c r="S3117" i="19" s="1"/>
  <c r="S3118" i="19" s="1"/>
  <c r="S3119" i="19" s="1"/>
  <c r="S3120" i="19" s="1"/>
  <c r="S3121" i="19" s="1"/>
  <c r="S3122" i="19" s="1"/>
  <c r="S3123" i="19" s="1"/>
  <c r="S3124" i="19" s="1"/>
  <c r="S3125" i="19" s="1"/>
  <c r="S3126" i="19" s="1"/>
  <c r="S3127" i="19" s="1"/>
  <c r="S3128" i="19" s="1"/>
  <c r="S3129" i="19" s="1"/>
  <c r="S3130" i="19" s="1"/>
  <c r="S3131" i="19" s="1"/>
  <c r="S3132" i="19" s="1"/>
  <c r="S3133" i="19" s="1"/>
  <c r="S3134" i="19" s="1"/>
  <c r="S3135" i="19" s="1"/>
  <c r="S3136" i="19" s="1"/>
  <c r="S3137" i="19" s="1"/>
  <c r="S3138" i="19" s="1"/>
  <c r="S3139" i="19" s="1"/>
  <c r="S3140" i="19" s="1"/>
  <c r="S3141" i="19" s="1"/>
  <c r="S3142" i="19" s="1"/>
  <c r="S3143" i="19" s="1"/>
  <c r="S3144" i="19" s="1"/>
  <c r="S3145" i="19" s="1"/>
  <c r="S3146" i="19" s="1"/>
  <c r="S3147" i="19" s="1"/>
  <c r="S3148" i="19" s="1"/>
  <c r="S3149" i="19" s="1"/>
  <c r="S3150" i="19" s="1"/>
  <c r="S3151" i="19" s="1"/>
  <c r="S3152" i="19" s="1"/>
  <c r="S3153" i="19" s="1"/>
  <c r="S3154" i="19" s="1"/>
  <c r="S3155" i="19" s="1"/>
  <c r="S3156" i="19" s="1"/>
  <c r="S3157" i="19" s="1"/>
  <c r="S3158" i="19" s="1"/>
  <c r="S3159" i="19" s="1"/>
  <c r="S3160" i="19" s="1"/>
  <c r="S3161" i="19" s="1"/>
  <c r="S3162" i="19" s="1"/>
  <c r="S3163" i="19" s="1"/>
  <c r="S3164" i="19" s="1"/>
  <c r="S3165" i="19" s="1"/>
  <c r="S3166" i="19" s="1"/>
  <c r="S3167" i="19" s="1"/>
  <c r="S3168" i="19" s="1"/>
  <c r="S3169" i="19" s="1"/>
  <c r="S3170" i="19" s="1"/>
  <c r="S3171" i="19" s="1"/>
  <c r="S3172" i="19" s="1"/>
  <c r="S3173" i="19" s="1"/>
  <c r="S3174" i="19" s="1"/>
  <c r="S3175" i="19" s="1"/>
  <c r="S3176" i="19" s="1"/>
  <c r="S3177" i="19" s="1"/>
  <c r="S3178" i="19" s="1"/>
  <c r="S3179" i="19" s="1"/>
  <c r="S3180" i="19" s="1"/>
  <c r="S3181" i="19" s="1"/>
  <c r="S3182" i="19" s="1"/>
  <c r="S3183" i="19" s="1"/>
  <c r="S3184" i="19" s="1"/>
  <c r="S3185" i="19" s="1"/>
  <c r="S3186" i="19" s="1"/>
  <c r="S3187" i="19" s="1"/>
  <c r="S3188" i="19" s="1"/>
  <c r="S3189" i="19" s="1"/>
  <c r="S3190" i="19" s="1"/>
  <c r="S3191" i="19" s="1"/>
  <c r="S3192" i="19" s="1"/>
  <c r="S3193" i="19" s="1"/>
  <c r="S3194" i="19" s="1"/>
  <c r="S3195" i="19" s="1"/>
  <c r="S3196" i="19" s="1"/>
  <c r="S3197" i="19" s="1"/>
  <c r="S3198" i="19" s="1"/>
  <c r="S3199" i="19" s="1"/>
  <c r="S3200" i="19" s="1"/>
  <c r="S3201" i="19" s="1"/>
  <c r="S3202" i="19" s="1"/>
  <c r="S3203" i="19" s="1"/>
  <c r="S3204" i="19" s="1"/>
  <c r="S3205" i="19" s="1"/>
  <c r="S3206" i="19" s="1"/>
  <c r="S3207" i="19" s="1"/>
  <c r="S3208" i="19" s="1"/>
  <c r="S3209" i="19" s="1"/>
  <c r="S3210" i="19" s="1"/>
  <c r="S3211" i="19" s="1"/>
  <c r="S3212" i="19" s="1"/>
  <c r="S3213" i="19" s="1"/>
  <c r="S3214" i="19" s="1"/>
  <c r="S3215" i="19" s="1"/>
  <c r="S3216" i="19" s="1"/>
  <c r="S3217" i="19" s="1"/>
  <c r="S3218" i="19" s="1"/>
  <c r="S3219" i="19" s="1"/>
  <c r="S3220" i="19" s="1"/>
  <c r="S3221" i="19" s="1"/>
  <c r="S3222" i="19" s="1"/>
  <c r="S3223" i="19" s="1"/>
  <c r="S3224" i="19" s="1"/>
  <c r="S3225" i="19" s="1"/>
  <c r="S3226" i="19" s="1"/>
  <c r="S3227" i="19" s="1"/>
  <c r="S3228" i="19" s="1"/>
  <c r="S3229" i="19" s="1"/>
  <c r="S3230" i="19" s="1"/>
  <c r="S3231" i="19" s="1"/>
  <c r="S3232" i="19" s="1"/>
  <c r="S3233" i="19" s="1"/>
  <c r="S3234" i="19" s="1"/>
  <c r="S3235" i="19" s="1"/>
  <c r="S3236" i="19" s="1"/>
  <c r="S3237" i="19" s="1"/>
  <c r="S3238" i="19" s="1"/>
  <c r="S3239" i="19" s="1"/>
  <c r="S3240" i="19" s="1"/>
  <c r="S3241" i="19" s="1"/>
  <c r="S3242" i="19" s="1"/>
  <c r="S3243" i="19" s="1"/>
  <c r="S3244" i="19" s="1"/>
  <c r="S3245" i="19" s="1"/>
  <c r="S3246" i="19" s="1"/>
  <c r="S3247" i="19" s="1"/>
  <c r="S3248" i="19" s="1"/>
  <c r="S3249" i="19" s="1"/>
  <c r="S3250" i="19" s="1"/>
  <c r="S3251" i="19" s="1"/>
  <c r="S3252" i="19" s="1"/>
  <c r="S3253" i="19" s="1"/>
  <c r="S3254" i="19" s="1"/>
  <c r="S3255" i="19" s="1"/>
  <c r="S3256" i="19" s="1"/>
  <c r="S3257" i="19" s="1"/>
  <c r="S3258" i="19" s="1"/>
  <c r="S3259" i="19" s="1"/>
  <c r="S3260" i="19" s="1"/>
  <c r="S3261" i="19" s="1"/>
  <c r="S3262" i="19" s="1"/>
  <c r="S3263" i="19" s="1"/>
  <c r="S3264" i="19" s="1"/>
  <c r="S3265" i="19" s="1"/>
  <c r="S3266" i="19" s="1"/>
  <c r="S3267" i="19" s="1"/>
  <c r="S3268" i="19" s="1"/>
  <c r="S3269" i="19" s="1"/>
  <c r="S3270" i="19" s="1"/>
  <c r="S3271" i="19" s="1"/>
  <c r="S3272" i="19" s="1"/>
  <c r="S3273" i="19" s="1"/>
  <c r="S3274" i="19" s="1"/>
  <c r="S3275" i="19" s="1"/>
  <c r="S3276" i="19" s="1"/>
  <c r="S3277" i="19" s="1"/>
  <c r="S3278" i="19" s="1"/>
  <c r="S3279" i="19" s="1"/>
  <c r="S3280" i="19" s="1"/>
  <c r="S3281" i="19" s="1"/>
  <c r="S3282" i="19" s="1"/>
  <c r="S3283" i="19" s="1"/>
  <c r="S3284" i="19" s="1"/>
  <c r="S3285" i="19" s="1"/>
  <c r="S3286" i="19" s="1"/>
  <c r="S3287" i="19" s="1"/>
  <c r="S3288" i="19" s="1"/>
  <c r="S3289" i="19" s="1"/>
  <c r="S3290" i="19" s="1"/>
  <c r="S3291" i="19" s="1"/>
  <c r="S3292" i="19" s="1"/>
  <c r="S3293" i="19" s="1"/>
  <c r="S3294" i="19" s="1"/>
  <c r="S3295" i="19" s="1"/>
  <c r="S3296" i="19" s="1"/>
  <c r="S3297" i="19" s="1"/>
  <c r="S3298" i="19" s="1"/>
  <c r="S3299" i="19" s="1"/>
  <c r="S3300" i="19" s="1"/>
  <c r="S3301" i="19" s="1"/>
  <c r="S3302" i="19" s="1"/>
  <c r="S3303" i="19" s="1"/>
  <c r="S3304" i="19" s="1"/>
  <c r="S3305" i="19" s="1"/>
  <c r="S3306" i="19" s="1"/>
  <c r="S3307" i="19" s="1"/>
  <c r="S3308" i="19" s="1"/>
  <c r="S3309" i="19" s="1"/>
  <c r="S3310" i="19" s="1"/>
  <c r="S3311" i="19" s="1"/>
  <c r="S3312" i="19" s="1"/>
  <c r="S3313" i="19" s="1"/>
  <c r="S3314" i="19" s="1"/>
  <c r="S3315" i="19" s="1"/>
  <c r="S3316" i="19" s="1"/>
  <c r="S3317" i="19" s="1"/>
  <c r="S3318" i="19" s="1"/>
  <c r="S3319" i="19" s="1"/>
  <c r="S3320" i="19" s="1"/>
  <c r="S3321" i="19" s="1"/>
  <c r="S3322" i="19" s="1"/>
  <c r="S3323" i="19" s="1"/>
  <c r="S3324" i="19" s="1"/>
  <c r="S3325" i="19" s="1"/>
  <c r="S3326" i="19" s="1"/>
  <c r="S3327" i="19" s="1"/>
  <c r="S3328" i="19" s="1"/>
  <c r="S3329" i="19" s="1"/>
  <c r="S3330" i="19" s="1"/>
  <c r="S3331" i="19" s="1"/>
  <c r="S3332" i="19" s="1"/>
  <c r="S3333" i="19" s="1"/>
  <c r="S3334" i="19" s="1"/>
  <c r="S3335" i="19" s="1"/>
  <c r="S3336" i="19" s="1"/>
  <c r="S3337" i="19" s="1"/>
  <c r="S3338" i="19" s="1"/>
  <c r="S3339" i="19" s="1"/>
  <c r="S3340" i="19" s="1"/>
  <c r="S3341" i="19" s="1"/>
  <c r="S3342" i="19" s="1"/>
  <c r="S3343" i="19" s="1"/>
  <c r="S3344" i="19" s="1"/>
  <c r="S3345" i="19" s="1"/>
  <c r="S3346" i="19" s="1"/>
  <c r="S3347" i="19" s="1"/>
  <c r="S3348" i="19" s="1"/>
  <c r="S3349" i="19" s="1"/>
  <c r="S3350" i="19" s="1"/>
  <c r="S3351" i="19" s="1"/>
  <c r="V3095" i="19"/>
  <c r="W3095" i="19"/>
  <c r="U3097" i="19" l="1"/>
  <c r="Q3097" i="19"/>
  <c r="U3098" i="19" l="1"/>
  <c r="Q3098" i="19"/>
  <c r="W3097" i="19"/>
  <c r="V3097" i="19"/>
  <c r="U3099" i="19" l="1"/>
  <c r="Q3099" i="19"/>
  <c r="V3098" i="19"/>
  <c r="W3098" i="19"/>
  <c r="Q3100" i="19" l="1"/>
  <c r="U3100" i="19"/>
  <c r="V3099" i="19"/>
  <c r="W3099" i="19"/>
  <c r="V3100" i="19" l="1"/>
  <c r="W3100" i="19"/>
  <c r="U3101" i="19"/>
  <c r="Q3101" i="19"/>
  <c r="U3102" i="19" l="1"/>
  <c r="Q3102" i="19"/>
  <c r="V3101" i="19"/>
  <c r="W3101" i="19"/>
  <c r="U3103" i="19" l="1"/>
  <c r="Q3103" i="19"/>
  <c r="V3102" i="19"/>
  <c r="W3102" i="19"/>
  <c r="U3104" i="19" l="1"/>
  <c r="Q3104" i="19"/>
  <c r="V3103" i="19"/>
  <c r="W3103" i="19"/>
  <c r="U3105" i="19" l="1"/>
  <c r="Q3105" i="19"/>
  <c r="V3104" i="19"/>
  <c r="W3104" i="19"/>
  <c r="U3106" i="19" l="1"/>
  <c r="Q3106" i="19"/>
  <c r="W3105" i="19"/>
  <c r="V3105" i="19"/>
  <c r="U3107" i="19" l="1"/>
  <c r="Q3107" i="19"/>
  <c r="V3106" i="19"/>
  <c r="W3106" i="19"/>
  <c r="Q3108" i="19" l="1"/>
  <c r="U3108" i="19"/>
  <c r="V3107" i="19"/>
  <c r="W3107" i="19"/>
  <c r="V3108" i="19" l="1"/>
  <c r="W3108" i="19"/>
  <c r="U3109" i="19"/>
  <c r="Q3109" i="19"/>
  <c r="U3110" i="19" l="1"/>
  <c r="Q3110" i="19"/>
  <c r="V3109" i="19"/>
  <c r="W3109" i="19"/>
  <c r="U3111" i="19" l="1"/>
  <c r="Q3111" i="19"/>
  <c r="V3110" i="19"/>
  <c r="W3110" i="19"/>
  <c r="U3112" i="19" l="1"/>
  <c r="Q3112" i="19"/>
  <c r="V3111" i="19"/>
  <c r="W3111" i="19"/>
  <c r="U3113" i="19" l="1"/>
  <c r="Q3113" i="19"/>
  <c r="V3112" i="19"/>
  <c r="W3112" i="19"/>
  <c r="U3114" i="19" l="1"/>
  <c r="Q3114" i="19"/>
  <c r="W3113" i="19"/>
  <c r="V3113" i="19"/>
  <c r="U3115" i="19" l="1"/>
  <c r="Q3115" i="19"/>
  <c r="V3114" i="19"/>
  <c r="W3114" i="19"/>
  <c r="Q3116" i="19" l="1"/>
  <c r="U3116" i="19"/>
  <c r="V3115" i="19"/>
  <c r="W3115" i="19"/>
  <c r="V3116" i="19" l="1"/>
  <c r="W3116" i="19"/>
  <c r="U3117" i="19"/>
  <c r="Q3117" i="19"/>
  <c r="U3118" i="19" l="1"/>
  <c r="Q3118" i="19"/>
  <c r="V3117" i="19"/>
  <c r="W3117" i="19"/>
  <c r="U3119" i="19" l="1"/>
  <c r="Q3119" i="19"/>
  <c r="V3118" i="19"/>
  <c r="W3118" i="19"/>
  <c r="U3120" i="19" l="1"/>
  <c r="Q3120" i="19"/>
  <c r="V3119" i="19"/>
  <c r="W3119" i="19"/>
  <c r="U3121" i="19" l="1"/>
  <c r="Q3121" i="19"/>
  <c r="V3120" i="19"/>
  <c r="W3120" i="19"/>
  <c r="U3122" i="19" l="1"/>
  <c r="Q3122" i="19"/>
  <c r="W3121" i="19"/>
  <c r="V3121" i="19"/>
  <c r="U3123" i="19" l="1"/>
  <c r="Q3123" i="19"/>
  <c r="V3122" i="19"/>
  <c r="W3122" i="19"/>
  <c r="Q3124" i="19" l="1"/>
  <c r="U3124" i="19"/>
  <c r="V3123" i="19"/>
  <c r="W3123" i="19"/>
  <c r="V3124" i="19" l="1"/>
  <c r="W3124" i="19"/>
  <c r="U3125" i="19"/>
  <c r="Q3125" i="19"/>
  <c r="U3126" i="19" l="1"/>
  <c r="Q3126" i="19"/>
  <c r="V3125" i="19"/>
  <c r="W3125" i="19"/>
  <c r="U3127" i="19" l="1"/>
  <c r="Q3127" i="19"/>
  <c r="V3126" i="19"/>
  <c r="W3126" i="19"/>
  <c r="U3128" i="19" l="1"/>
  <c r="Q3128" i="19"/>
  <c r="V3127" i="19"/>
  <c r="W3127" i="19"/>
  <c r="U3129" i="19" l="1"/>
  <c r="Q3129" i="19"/>
  <c r="V3128" i="19"/>
  <c r="W3128" i="19"/>
  <c r="U3130" i="19" l="1"/>
  <c r="Q3130" i="19"/>
  <c r="W3129" i="19"/>
  <c r="V3129" i="19"/>
  <c r="U3131" i="19" l="1"/>
  <c r="Q3131" i="19"/>
  <c r="V3130" i="19"/>
  <c r="W3130" i="19"/>
  <c r="Q3132" i="19" l="1"/>
  <c r="U3132" i="19"/>
  <c r="V3131" i="19"/>
  <c r="W3131" i="19"/>
  <c r="V3132" i="19" l="1"/>
  <c r="W3132" i="19"/>
  <c r="U3133" i="19"/>
  <c r="Q3133" i="19"/>
  <c r="U3134" i="19" l="1"/>
  <c r="Q3134" i="19"/>
  <c r="V3133" i="19"/>
  <c r="W3133" i="19"/>
  <c r="U3135" i="19" l="1"/>
  <c r="Q3135" i="19"/>
  <c r="V3134" i="19"/>
  <c r="W3134" i="19"/>
  <c r="U3136" i="19" l="1"/>
  <c r="Q3136" i="19"/>
  <c r="V3135" i="19"/>
  <c r="W3135" i="19"/>
  <c r="U3137" i="19" l="1"/>
  <c r="Q3137" i="19"/>
  <c r="V3136" i="19"/>
  <c r="W3136" i="19"/>
  <c r="U3138" i="19" l="1"/>
  <c r="Q3138" i="19"/>
  <c r="W3137" i="19"/>
  <c r="V3137" i="19"/>
  <c r="U3139" i="19" l="1"/>
  <c r="Q3139" i="19"/>
  <c r="V3138" i="19"/>
  <c r="W3138" i="19"/>
  <c r="Q3140" i="19" l="1"/>
  <c r="U3140" i="19"/>
  <c r="V3139" i="19"/>
  <c r="W3139" i="19"/>
  <c r="V3140" i="19" l="1"/>
  <c r="W3140" i="19"/>
  <c r="U3141" i="19"/>
  <c r="Q3141" i="19"/>
  <c r="U3142" i="19" l="1"/>
  <c r="Q3142" i="19"/>
  <c r="V3141" i="19"/>
  <c r="W3141" i="19"/>
  <c r="U3143" i="19" l="1"/>
  <c r="Q3143" i="19"/>
  <c r="V3142" i="19"/>
  <c r="W3142" i="19"/>
  <c r="U3144" i="19" l="1"/>
  <c r="Q3144" i="19"/>
  <c r="V3143" i="19"/>
  <c r="W3143" i="19"/>
  <c r="U3145" i="19" l="1"/>
  <c r="Q3145" i="19"/>
  <c r="V3144" i="19"/>
  <c r="W3144" i="19"/>
  <c r="U3146" i="19" l="1"/>
  <c r="Q3146" i="19"/>
  <c r="W3145" i="19"/>
  <c r="V3145" i="19"/>
  <c r="U3147" i="19" l="1"/>
  <c r="Q3147" i="19"/>
  <c r="V3146" i="19"/>
  <c r="W3146" i="19"/>
  <c r="Q3148" i="19" l="1"/>
  <c r="U3148" i="19"/>
  <c r="V3147" i="19"/>
  <c r="W3147" i="19"/>
  <c r="V3148" i="19" l="1"/>
  <c r="W3148" i="19"/>
  <c r="U3149" i="19"/>
  <c r="Q3149" i="19"/>
  <c r="U3150" i="19" l="1"/>
  <c r="Q3150" i="19"/>
  <c r="V3149" i="19"/>
  <c r="W3149" i="19"/>
  <c r="U3151" i="19" l="1"/>
  <c r="Q3151" i="19"/>
  <c r="V3150" i="19"/>
  <c r="W3150" i="19"/>
  <c r="U3152" i="19" l="1"/>
  <c r="Q3152" i="19"/>
  <c r="V3151" i="19"/>
  <c r="W3151" i="19"/>
  <c r="U3153" i="19" l="1"/>
  <c r="Q3153" i="19"/>
  <c r="V3152" i="19"/>
  <c r="W3152" i="19"/>
  <c r="U3154" i="19" l="1"/>
  <c r="Q3154" i="19"/>
  <c r="W3153" i="19"/>
  <c r="V3153" i="19"/>
  <c r="U3155" i="19" l="1"/>
  <c r="Q3155" i="19"/>
  <c r="V3154" i="19"/>
  <c r="W3154" i="19"/>
  <c r="Q3156" i="19" l="1"/>
  <c r="U3156" i="19"/>
  <c r="V3155" i="19"/>
  <c r="W3155" i="19"/>
  <c r="K15" i="22" l="1"/>
  <c r="K16" i="22"/>
  <c r="V3156" i="19"/>
  <c r="W3156" i="19"/>
  <c r="U3157" i="19"/>
  <c r="Q3157" i="19"/>
  <c r="U3158" i="19" l="1"/>
  <c r="Q3158" i="19"/>
  <c r="V3157" i="19"/>
  <c r="W3157" i="19"/>
  <c r="K19" i="22"/>
  <c r="U3159" i="19" l="1"/>
  <c r="Q3159" i="19"/>
  <c r="V3158" i="19"/>
  <c r="W3158" i="19"/>
  <c r="U3160" i="19" l="1"/>
  <c r="Q3160" i="19"/>
  <c r="V3159" i="19"/>
  <c r="W3159" i="19"/>
  <c r="U3161" i="19" l="1"/>
  <c r="Q3161" i="19"/>
  <c r="V3160" i="19"/>
  <c r="W3160" i="19"/>
  <c r="U3162" i="19" l="1"/>
  <c r="Q3162" i="19"/>
  <c r="W3161" i="19"/>
  <c r="V3161" i="19"/>
  <c r="U3163" i="19" l="1"/>
  <c r="Q3163" i="19"/>
  <c r="V3162" i="19"/>
  <c r="W3162" i="19"/>
  <c r="Q3164" i="19" l="1"/>
  <c r="U3164" i="19"/>
  <c r="V3163" i="19"/>
  <c r="W3163" i="19"/>
  <c r="V3164" i="19" l="1"/>
  <c r="W3164" i="19"/>
  <c r="U3165" i="19"/>
  <c r="Q3165" i="19"/>
  <c r="U3166" i="19" l="1"/>
  <c r="Q3166" i="19"/>
  <c r="V3165" i="19"/>
  <c r="W3165" i="19"/>
  <c r="U3167" i="19" l="1"/>
  <c r="Q3167" i="19"/>
  <c r="V3166" i="19"/>
  <c r="W3166" i="19"/>
  <c r="U3168" i="19" l="1"/>
  <c r="Q3168" i="19"/>
  <c r="V3167" i="19"/>
  <c r="W3167" i="19"/>
  <c r="U3169" i="19" l="1"/>
  <c r="Q3169" i="19"/>
  <c r="V3168" i="19"/>
  <c r="W3168" i="19"/>
  <c r="U3170" i="19" l="1"/>
  <c r="Q3170" i="19"/>
  <c r="W3169" i="19"/>
  <c r="V3169" i="19"/>
  <c r="U3171" i="19" l="1"/>
  <c r="Q3171" i="19"/>
  <c r="V3170" i="19"/>
  <c r="W3170" i="19"/>
  <c r="Q3172" i="19" l="1"/>
  <c r="U3172" i="19"/>
  <c r="W3171" i="19"/>
  <c r="V3171" i="19"/>
  <c r="V3172" i="19" l="1"/>
  <c r="W3172" i="19"/>
  <c r="U3173" i="19"/>
  <c r="Q3173" i="19"/>
  <c r="U3174" i="19" l="1"/>
  <c r="Q3174" i="19"/>
  <c r="V3173" i="19"/>
  <c r="W3173" i="19"/>
  <c r="U3175" i="19" l="1"/>
  <c r="Q3175" i="19"/>
  <c r="V3174" i="19"/>
  <c r="W3174" i="19"/>
  <c r="U3176" i="19" l="1"/>
  <c r="Q3176" i="19"/>
  <c r="V3175" i="19"/>
  <c r="W3175" i="19"/>
  <c r="U3177" i="19" l="1"/>
  <c r="Q3177" i="19"/>
  <c r="V3176" i="19"/>
  <c r="W3176" i="19"/>
  <c r="U3178" i="19" l="1"/>
  <c r="Q3178" i="19"/>
  <c r="W3177" i="19"/>
  <c r="V3177" i="19"/>
  <c r="U3179" i="19" l="1"/>
  <c r="Q3179" i="19"/>
  <c r="V3178" i="19"/>
  <c r="W3178" i="19"/>
  <c r="Q3180" i="19" l="1"/>
  <c r="U3180" i="19"/>
  <c r="W3179" i="19"/>
  <c r="V3179" i="19"/>
  <c r="V3180" i="19" l="1"/>
  <c r="W3180" i="19"/>
  <c r="U3181" i="19"/>
  <c r="Q3181" i="19"/>
  <c r="U3182" i="19" l="1"/>
  <c r="Q3182" i="19"/>
  <c r="W3181" i="19"/>
  <c r="V3181" i="19"/>
  <c r="U3183" i="19" l="1"/>
  <c r="Q3183" i="19"/>
  <c r="V3182" i="19"/>
  <c r="W3182" i="19"/>
  <c r="Q3184" i="19" l="1"/>
  <c r="U3184" i="19"/>
  <c r="V3183" i="19"/>
  <c r="W3183" i="19"/>
  <c r="V3184" i="19" l="1"/>
  <c r="W3184" i="19"/>
  <c r="U3185" i="19"/>
  <c r="Q3185" i="19"/>
  <c r="U3186" i="19" l="1"/>
  <c r="Q3186" i="19"/>
  <c r="V3185" i="19"/>
  <c r="W3185" i="19"/>
  <c r="U3187" i="19" l="1"/>
  <c r="Q3187" i="19"/>
  <c r="V3186" i="19"/>
  <c r="W3186" i="19"/>
  <c r="U3188" i="19" l="1"/>
  <c r="Q3188" i="19"/>
  <c r="W3187" i="19"/>
  <c r="V3187" i="19"/>
  <c r="U3189" i="19" l="1"/>
  <c r="Q3189" i="19"/>
  <c r="W3188" i="19"/>
  <c r="V3188" i="19"/>
  <c r="U3190" i="19" l="1"/>
  <c r="Q3190" i="19"/>
  <c r="W3189" i="19"/>
  <c r="V3189" i="19"/>
  <c r="U3191" i="19" l="1"/>
  <c r="Q3191" i="19"/>
  <c r="V3190" i="19"/>
  <c r="W3190" i="19"/>
  <c r="Q3192" i="19" l="1"/>
  <c r="U3192" i="19"/>
  <c r="V3191" i="19"/>
  <c r="W3191" i="19"/>
  <c r="V3192" i="19" l="1"/>
  <c r="W3192" i="19"/>
  <c r="U3193" i="19"/>
  <c r="Q3193" i="19"/>
  <c r="U3194" i="19" l="1"/>
  <c r="Q3194" i="19"/>
  <c r="V3193" i="19"/>
  <c r="W3193" i="19"/>
  <c r="U3195" i="19" l="1"/>
  <c r="Q3195" i="19"/>
  <c r="V3194" i="19"/>
  <c r="W3194" i="19"/>
  <c r="Q3196" i="19" l="1"/>
  <c r="U3196" i="19"/>
  <c r="W3195" i="19"/>
  <c r="V3195" i="19"/>
  <c r="W3196" i="19" l="1"/>
  <c r="V3196" i="19"/>
  <c r="U3197" i="19"/>
  <c r="Q3197" i="19"/>
  <c r="U3198" i="19" l="1"/>
  <c r="Q3198" i="19"/>
  <c r="V3197" i="19"/>
  <c r="W3197" i="19"/>
  <c r="U3199" i="19" l="1"/>
  <c r="Q3199" i="19"/>
  <c r="V3198" i="19"/>
  <c r="W3198" i="19"/>
  <c r="U3200" i="19" l="1"/>
  <c r="Q3200" i="19"/>
  <c r="V3199" i="19"/>
  <c r="W3199" i="19"/>
  <c r="U3201" i="19" l="1"/>
  <c r="Q3201" i="19"/>
  <c r="V3200" i="19"/>
  <c r="W3200" i="19"/>
  <c r="U3202" i="19" l="1"/>
  <c r="Q3202" i="19"/>
  <c r="V3201" i="19"/>
  <c r="W3201" i="19"/>
  <c r="U3203" i="19" l="1"/>
  <c r="Q3203" i="19"/>
  <c r="V3202" i="19"/>
  <c r="W3202" i="19"/>
  <c r="Q3204" i="19" l="1"/>
  <c r="U3204" i="19"/>
  <c r="V3203" i="19"/>
  <c r="W3203" i="19"/>
  <c r="W3204" i="19" l="1"/>
  <c r="V3204" i="19"/>
  <c r="U3205" i="19"/>
  <c r="Q3205" i="19"/>
  <c r="U3206" i="19" l="1"/>
  <c r="Q3206" i="19"/>
  <c r="V3205" i="19"/>
  <c r="W3205" i="19"/>
  <c r="U3207" i="19" l="1"/>
  <c r="Q3207" i="19"/>
  <c r="W3206" i="19"/>
  <c r="V3206" i="19"/>
  <c r="U3208" i="19" l="1"/>
  <c r="Q3208" i="19"/>
  <c r="V3207" i="19"/>
  <c r="W3207" i="19"/>
  <c r="U3209" i="19" l="1"/>
  <c r="Q3209" i="19"/>
  <c r="V3208" i="19"/>
  <c r="W3208" i="19"/>
  <c r="U3210" i="19" l="1"/>
  <c r="Q3210" i="19"/>
  <c r="V3209" i="19"/>
  <c r="W3209" i="19"/>
  <c r="U3211" i="19" l="1"/>
  <c r="Q3211" i="19"/>
  <c r="V3210" i="19"/>
  <c r="W3210" i="19"/>
  <c r="U3212" i="19" l="1"/>
  <c r="Q3212" i="19"/>
  <c r="V3211" i="19"/>
  <c r="W3211" i="19"/>
  <c r="U3213" i="19" l="1"/>
  <c r="Q3213" i="19"/>
  <c r="W3212" i="19"/>
  <c r="V3212" i="19"/>
  <c r="U3214" i="19" l="1"/>
  <c r="Q3214" i="19"/>
  <c r="V3213" i="19"/>
  <c r="W3213" i="19"/>
  <c r="Q3215" i="19" l="1"/>
  <c r="U3215" i="19"/>
  <c r="V3214" i="19"/>
  <c r="W3214" i="19"/>
  <c r="V3215" i="19" l="1"/>
  <c r="W3215" i="19"/>
  <c r="Q3216" i="19"/>
  <c r="U3216" i="19"/>
  <c r="V3216" i="19" l="1"/>
  <c r="W3216" i="19"/>
  <c r="U3217" i="19"/>
  <c r="Q3217" i="19"/>
  <c r="U3218" i="19" l="1"/>
  <c r="Q3218" i="19"/>
  <c r="W3217" i="19"/>
  <c r="V3217" i="19"/>
  <c r="U3219" i="19" l="1"/>
  <c r="Q3219" i="19"/>
  <c r="V3218" i="19"/>
  <c r="W3218" i="19"/>
  <c r="U3220" i="19" l="1"/>
  <c r="Q3220" i="19"/>
  <c r="V3219" i="19"/>
  <c r="W3219" i="19"/>
  <c r="U3221" i="19" l="1"/>
  <c r="Q3221" i="19"/>
  <c r="W3220" i="19"/>
  <c r="V3220" i="19"/>
  <c r="U3222" i="19" l="1"/>
  <c r="Q3222" i="19"/>
  <c r="V3221" i="19"/>
  <c r="W3221" i="19"/>
  <c r="Q3223" i="19" l="1"/>
  <c r="U3223" i="19"/>
  <c r="V3222" i="19"/>
  <c r="W3222" i="19"/>
  <c r="W3223" i="19" l="1"/>
  <c r="V3223" i="19"/>
  <c r="Q3224" i="19"/>
  <c r="U3224" i="19"/>
  <c r="W3224" i="19" l="1"/>
  <c r="V3224" i="19"/>
  <c r="U3225" i="19"/>
  <c r="Q3225" i="19"/>
  <c r="U3226" i="19" l="1"/>
  <c r="Q3226" i="19"/>
  <c r="V3225" i="19"/>
  <c r="W3225" i="19"/>
  <c r="Q3227" i="19" l="1"/>
  <c r="U3227" i="19"/>
  <c r="V3226" i="19"/>
  <c r="W3226" i="19"/>
  <c r="V3227" i="19" l="1"/>
  <c r="W3227" i="19"/>
  <c r="Q3228" i="19"/>
  <c r="U3228" i="19"/>
  <c r="V3228" i="19" l="1"/>
  <c r="W3228" i="19"/>
  <c r="U3229" i="19"/>
  <c r="Q3229" i="19"/>
  <c r="U3230" i="19" l="1"/>
  <c r="Q3230" i="19"/>
  <c r="V3229" i="19"/>
  <c r="W3229" i="19"/>
  <c r="Q3231" i="19" l="1"/>
  <c r="U3231" i="19"/>
  <c r="V3230" i="19"/>
  <c r="W3230" i="19"/>
  <c r="W3231" i="19" l="1"/>
  <c r="V3231" i="19"/>
  <c r="Q3232" i="19"/>
  <c r="U3232" i="19"/>
  <c r="V3232" i="19" l="1"/>
  <c r="W3232" i="19"/>
  <c r="U3233" i="19"/>
  <c r="Q3233" i="19"/>
  <c r="U3234" i="19" l="1"/>
  <c r="Q3234" i="19"/>
  <c r="V3233" i="19"/>
  <c r="W3233" i="19"/>
  <c r="U3235" i="19" l="1"/>
  <c r="Q3235" i="19"/>
  <c r="V3234" i="19"/>
  <c r="W3234" i="19"/>
  <c r="Q3236" i="19" l="1"/>
  <c r="U3236" i="19"/>
  <c r="V3235" i="19"/>
  <c r="W3235" i="19"/>
  <c r="V3236" i="19" l="1"/>
  <c r="W3236" i="19"/>
  <c r="U3237" i="19"/>
  <c r="Q3237" i="19"/>
  <c r="U3238" i="19" l="1"/>
  <c r="Q3238" i="19"/>
  <c r="W3237" i="19"/>
  <c r="V3237" i="19"/>
  <c r="U3239" i="19" l="1"/>
  <c r="Q3239" i="19"/>
  <c r="V3238" i="19"/>
  <c r="W3238" i="19"/>
  <c r="Q3240" i="19" l="1"/>
  <c r="U3240" i="19"/>
  <c r="W3239" i="19"/>
  <c r="V3239" i="19"/>
  <c r="V3240" i="19" l="1"/>
  <c r="W3240" i="19"/>
  <c r="U3241" i="19"/>
  <c r="Q3241" i="19"/>
  <c r="U3242" i="19" l="1"/>
  <c r="Q3242" i="19"/>
  <c r="W3241" i="19"/>
  <c r="V3241" i="19"/>
  <c r="U3243" i="19" l="1"/>
  <c r="Q3243" i="19"/>
  <c r="V3242" i="19"/>
  <c r="W3242" i="19"/>
  <c r="Q3244" i="19" l="1"/>
  <c r="U3244" i="19"/>
  <c r="V3243" i="19"/>
  <c r="W3243" i="19"/>
  <c r="V3244" i="19" l="1"/>
  <c r="W3244" i="19"/>
  <c r="U3245" i="19"/>
  <c r="Q3245" i="19"/>
  <c r="U3246" i="19" l="1"/>
  <c r="Q3246" i="19"/>
  <c r="V3245" i="19"/>
  <c r="W3245" i="19"/>
  <c r="Q3247" i="19" l="1"/>
  <c r="U3247" i="19"/>
  <c r="V3246" i="19"/>
  <c r="W3246" i="19"/>
  <c r="W3247" i="19" l="1"/>
  <c r="V3247" i="19"/>
  <c r="U3248" i="19"/>
  <c r="Q3248" i="19"/>
  <c r="Q3249" i="19" l="1"/>
  <c r="U3249" i="19"/>
  <c r="V3248" i="19"/>
  <c r="W3248" i="19"/>
  <c r="V3249" i="19" l="1"/>
  <c r="W3249" i="19"/>
  <c r="Q3250" i="19"/>
  <c r="U3250" i="19"/>
  <c r="V3250" i="19" l="1"/>
  <c r="W3250" i="19"/>
  <c r="U3251" i="19"/>
  <c r="Q3251" i="19"/>
  <c r="Q3252" i="19" l="1"/>
  <c r="U3252" i="19"/>
  <c r="V3251" i="19"/>
  <c r="W3251" i="19"/>
  <c r="V3252" i="19" l="1"/>
  <c r="W3252" i="19"/>
  <c r="U3253" i="19"/>
  <c r="Q3253" i="19"/>
  <c r="U3254" i="19" l="1"/>
  <c r="Q3254" i="19"/>
  <c r="V3253" i="19"/>
  <c r="W3253" i="19"/>
  <c r="Q3255" i="19" l="1"/>
  <c r="U3255" i="19"/>
  <c r="V3254" i="19"/>
  <c r="W3254" i="19"/>
  <c r="W3255" i="19" l="1"/>
  <c r="V3255" i="19"/>
  <c r="U3256" i="19"/>
  <c r="Q3256" i="19"/>
  <c r="Q3257" i="19" l="1"/>
  <c r="U3257" i="19"/>
  <c r="V3256" i="19"/>
  <c r="W3256" i="19"/>
  <c r="V3257" i="19" l="1"/>
  <c r="W3257" i="19"/>
  <c r="Q3258" i="19"/>
  <c r="U3258" i="19"/>
  <c r="V3258" i="19" l="1"/>
  <c r="W3258" i="19"/>
  <c r="U3259" i="19"/>
  <c r="Q3259" i="19"/>
  <c r="Q3260" i="19" l="1"/>
  <c r="U3260" i="19"/>
  <c r="V3259" i="19"/>
  <c r="W3259" i="19"/>
  <c r="V3260" i="19" l="1"/>
  <c r="W3260" i="19"/>
  <c r="U3261" i="19"/>
  <c r="Q3261" i="19"/>
  <c r="U3262" i="19" l="1"/>
  <c r="Q3262" i="19"/>
  <c r="V3261" i="19"/>
  <c r="W3261" i="19"/>
  <c r="Q3263" i="19" l="1"/>
  <c r="U3263" i="19"/>
  <c r="V3262" i="19"/>
  <c r="W3262" i="19"/>
  <c r="W3263" i="19" l="1"/>
  <c r="V3263" i="19"/>
  <c r="U3264" i="19"/>
  <c r="Q3264" i="19"/>
  <c r="Q3265" i="19" l="1"/>
  <c r="U3265" i="19"/>
  <c r="V3264" i="19"/>
  <c r="W3264" i="19"/>
  <c r="V3265" i="19" l="1"/>
  <c r="W3265" i="19"/>
  <c r="U3266" i="19"/>
  <c r="Q3266" i="19"/>
  <c r="U3267" i="19" l="1"/>
  <c r="Q3267" i="19"/>
  <c r="V3266" i="19"/>
  <c r="W3266" i="19"/>
  <c r="Q3268" i="19" l="1"/>
  <c r="U3268" i="19"/>
  <c r="W3267" i="19"/>
  <c r="V3267" i="19"/>
  <c r="V3268" i="19" l="1"/>
  <c r="W3268" i="19"/>
  <c r="U3269" i="19"/>
  <c r="Q3269" i="19"/>
  <c r="U3270" i="19" l="1"/>
  <c r="Q3270" i="19"/>
  <c r="V3269" i="19"/>
  <c r="W3269" i="19"/>
  <c r="Q3271" i="19" l="1"/>
  <c r="U3271" i="19"/>
  <c r="V3270" i="19"/>
  <c r="W3270" i="19"/>
  <c r="W3271" i="19" l="1"/>
  <c r="V3271" i="19"/>
  <c r="U3272" i="19"/>
  <c r="Q3272" i="19"/>
  <c r="Q3273" i="19" l="1"/>
  <c r="U3273" i="19"/>
  <c r="V3272" i="19"/>
  <c r="W3272" i="19"/>
  <c r="V3273" i="19" l="1"/>
  <c r="W3273" i="19"/>
  <c r="U3274" i="19"/>
  <c r="Q3274" i="19"/>
  <c r="U3275" i="19" l="1"/>
  <c r="Q3275" i="19"/>
  <c r="V3274" i="19"/>
  <c r="W3274" i="19"/>
  <c r="Q3276" i="19" l="1"/>
  <c r="U3276" i="19"/>
  <c r="W3275" i="19"/>
  <c r="V3275" i="19"/>
  <c r="V3276" i="19" l="1"/>
  <c r="W3276" i="19"/>
  <c r="U3277" i="19"/>
  <c r="Q3277" i="19"/>
  <c r="U3278" i="19" l="1"/>
  <c r="Q3278" i="19"/>
  <c r="V3277" i="19"/>
  <c r="W3277" i="19"/>
  <c r="Q3279" i="19" l="1"/>
  <c r="U3279" i="19"/>
  <c r="V3278" i="19"/>
  <c r="W3278" i="19"/>
  <c r="W3279" i="19" l="1"/>
  <c r="V3279" i="19"/>
  <c r="U3280" i="19"/>
  <c r="Q3280" i="19"/>
  <c r="Q3281" i="19" l="1"/>
  <c r="U3281" i="19"/>
  <c r="V3280" i="19"/>
  <c r="W3280" i="19"/>
  <c r="V3281" i="19" l="1"/>
  <c r="W3281" i="19"/>
  <c r="U3282" i="19"/>
  <c r="Q3282" i="19"/>
  <c r="U3283" i="19" l="1"/>
  <c r="Q3283" i="19"/>
  <c r="V3282" i="19"/>
  <c r="W3282" i="19"/>
  <c r="Q3284" i="19" l="1"/>
  <c r="U3284" i="19"/>
  <c r="W3283" i="19"/>
  <c r="V3283" i="19"/>
  <c r="V3284" i="19" l="1"/>
  <c r="W3284" i="19"/>
  <c r="U3285" i="19"/>
  <c r="Q3285" i="19"/>
  <c r="U3286" i="19" l="1"/>
  <c r="Q3286" i="19"/>
  <c r="V3285" i="19"/>
  <c r="W3285" i="19"/>
  <c r="Q3287" i="19" l="1"/>
  <c r="U3287" i="19"/>
  <c r="V3286" i="19"/>
  <c r="W3286" i="19"/>
  <c r="W3287" i="19" l="1"/>
  <c r="V3287" i="19"/>
  <c r="U3288" i="19"/>
  <c r="Q3288" i="19"/>
  <c r="Q3289" i="19" l="1"/>
  <c r="U3289" i="19"/>
  <c r="V3288" i="19"/>
  <c r="W3288" i="19"/>
  <c r="V3289" i="19" l="1"/>
  <c r="W3289" i="19"/>
  <c r="U3290" i="19"/>
  <c r="Q3290" i="19"/>
  <c r="U3291" i="19" l="1"/>
  <c r="Q3291" i="19"/>
  <c r="V3290" i="19"/>
  <c r="W3290" i="19"/>
  <c r="Q3292" i="19" l="1"/>
  <c r="U3292" i="19"/>
  <c r="W3291" i="19"/>
  <c r="V3291" i="19"/>
  <c r="V3292" i="19" l="1"/>
  <c r="W3292" i="19"/>
  <c r="U3293" i="19"/>
  <c r="Q3293" i="19"/>
  <c r="U3294" i="19" l="1"/>
  <c r="Q3294" i="19"/>
  <c r="V3293" i="19"/>
  <c r="W3293" i="19"/>
  <c r="Q3295" i="19" l="1"/>
  <c r="U3295" i="19"/>
  <c r="V3294" i="19"/>
  <c r="W3294" i="19"/>
  <c r="W3295" i="19" l="1"/>
  <c r="V3295" i="19"/>
  <c r="U3296" i="19"/>
  <c r="Q3296" i="19"/>
  <c r="Q3297" i="19" l="1"/>
  <c r="U3297" i="19"/>
  <c r="V3296" i="19"/>
  <c r="W3296" i="19"/>
  <c r="V3297" i="19" l="1"/>
  <c r="W3297" i="19"/>
  <c r="U3298" i="19"/>
  <c r="Q3298" i="19"/>
  <c r="U3299" i="19" l="1"/>
  <c r="Q3299" i="19"/>
  <c r="V3298" i="19"/>
  <c r="W3298" i="19"/>
  <c r="Q3300" i="19" l="1"/>
  <c r="U3300" i="19"/>
  <c r="W3299" i="19"/>
  <c r="V3299" i="19"/>
  <c r="V3300" i="19" l="1"/>
  <c r="W3300" i="19"/>
  <c r="U3301" i="19"/>
  <c r="Q3301" i="19"/>
  <c r="U3302" i="19" l="1"/>
  <c r="Q3302" i="19"/>
  <c r="V3301" i="19"/>
  <c r="W3301" i="19"/>
  <c r="Q3303" i="19" l="1"/>
  <c r="U3303" i="19"/>
  <c r="V3302" i="19"/>
  <c r="W3302" i="19"/>
  <c r="W3303" i="19" l="1"/>
  <c r="V3303" i="19"/>
  <c r="U3304" i="19"/>
  <c r="Q3304" i="19"/>
  <c r="Q3305" i="19" l="1"/>
  <c r="U3305" i="19"/>
  <c r="V3304" i="19"/>
  <c r="W3304" i="19"/>
  <c r="V3305" i="19" l="1"/>
  <c r="W3305" i="19"/>
  <c r="U3306" i="19"/>
  <c r="Q3306" i="19"/>
  <c r="U3307" i="19" l="1"/>
  <c r="Q3307" i="19"/>
  <c r="V3306" i="19"/>
  <c r="W3306" i="19"/>
  <c r="Q3308" i="19" l="1"/>
  <c r="U3308" i="19"/>
  <c r="W3307" i="19"/>
  <c r="V3307" i="19"/>
  <c r="V3308" i="19" l="1"/>
  <c r="W3308" i="19"/>
  <c r="U3309" i="19"/>
  <c r="Q3309" i="19"/>
  <c r="U3310" i="19" l="1"/>
  <c r="Q3310" i="19"/>
  <c r="V3309" i="19"/>
  <c r="W3309" i="19"/>
  <c r="Q3311" i="19" l="1"/>
  <c r="U3311" i="19"/>
  <c r="V3310" i="19"/>
  <c r="W3310" i="19"/>
  <c r="W3311" i="19" l="1"/>
  <c r="V3311" i="19"/>
  <c r="U3312" i="19"/>
  <c r="Q3312" i="19"/>
  <c r="Q3313" i="19" l="1"/>
  <c r="U3313" i="19"/>
  <c r="V3312" i="19"/>
  <c r="W3312" i="19"/>
  <c r="V3313" i="19" l="1"/>
  <c r="W3313" i="19"/>
  <c r="U3314" i="19"/>
  <c r="Q3314" i="19"/>
  <c r="U3315" i="19" l="1"/>
  <c r="Q3315" i="19"/>
  <c r="V3314" i="19"/>
  <c r="W3314" i="19"/>
  <c r="Q3316" i="19" l="1"/>
  <c r="U3316" i="19"/>
  <c r="W3315" i="19"/>
  <c r="V3315" i="19"/>
  <c r="V3316" i="19" l="1"/>
  <c r="W3316" i="19"/>
  <c r="U3317" i="19"/>
  <c r="Q3317" i="19"/>
  <c r="U3318" i="19" l="1"/>
  <c r="Q3318" i="19"/>
  <c r="V3317" i="19"/>
  <c r="W3317" i="19"/>
  <c r="Q3319" i="19" l="1"/>
  <c r="U3319" i="19"/>
  <c r="V3318" i="19"/>
  <c r="W3318" i="19"/>
  <c r="W3319" i="19" l="1"/>
  <c r="V3319" i="19"/>
  <c r="U3320" i="19"/>
  <c r="Q3320" i="19"/>
  <c r="Q3321" i="19" l="1"/>
  <c r="U3321" i="19"/>
  <c r="V3320" i="19"/>
  <c r="W3320" i="19"/>
  <c r="V3321" i="19" l="1"/>
  <c r="W3321" i="19"/>
  <c r="U3322" i="19"/>
  <c r="Q3322" i="19"/>
  <c r="U3323" i="19" l="1"/>
  <c r="Q3323" i="19"/>
  <c r="V3322" i="19"/>
  <c r="W3322" i="19"/>
  <c r="Q3324" i="19" l="1"/>
  <c r="U3324" i="19"/>
  <c r="W3323" i="19"/>
  <c r="V3323" i="19"/>
  <c r="V3324" i="19" l="1"/>
  <c r="W3324" i="19"/>
  <c r="U3325" i="19"/>
  <c r="Q3325" i="19"/>
  <c r="U3326" i="19" l="1"/>
  <c r="Q3326" i="19"/>
  <c r="V3325" i="19"/>
  <c r="W3325" i="19"/>
  <c r="Q3327" i="19" l="1"/>
  <c r="U3327" i="19"/>
  <c r="V3326" i="19"/>
  <c r="W3326" i="19"/>
  <c r="W3327" i="19" l="1"/>
  <c r="V3327" i="19"/>
  <c r="U3328" i="19"/>
  <c r="Q3328" i="19"/>
  <c r="Q3329" i="19" l="1"/>
  <c r="U3329" i="19"/>
  <c r="V3328" i="19"/>
  <c r="W3328" i="19"/>
  <c r="V3329" i="19" l="1"/>
  <c r="W3329" i="19"/>
  <c r="U3330" i="19"/>
  <c r="Q3330" i="19"/>
  <c r="U3331" i="19" l="1"/>
  <c r="Q3331" i="19"/>
  <c r="V3330" i="19"/>
  <c r="W3330" i="19"/>
  <c r="Q3332" i="19" l="1"/>
  <c r="U3332" i="19"/>
  <c r="W3331" i="19"/>
  <c r="V3331" i="19"/>
  <c r="V3332" i="19" l="1"/>
  <c r="W3332" i="19"/>
  <c r="U3333" i="19"/>
  <c r="Q3333" i="19"/>
  <c r="U3334" i="19" l="1"/>
  <c r="Q3334" i="19"/>
  <c r="V3333" i="19"/>
  <c r="W3333" i="19"/>
  <c r="Q3335" i="19" l="1"/>
  <c r="U3335" i="19"/>
  <c r="V3334" i="19"/>
  <c r="W3334" i="19"/>
  <c r="W3335" i="19" l="1"/>
  <c r="V3335" i="19"/>
  <c r="U3336" i="19"/>
  <c r="Q3336" i="19"/>
  <c r="Q3337" i="19" l="1"/>
  <c r="U3337" i="19"/>
  <c r="V3336" i="19"/>
  <c r="W3336" i="19"/>
  <c r="V3337" i="19" l="1"/>
  <c r="W3337" i="19"/>
  <c r="U3338" i="19"/>
  <c r="Q3338" i="19"/>
  <c r="U3339" i="19" l="1"/>
  <c r="Q3339" i="19"/>
  <c r="V3338" i="19"/>
  <c r="W3338" i="19"/>
  <c r="Q3340" i="19" l="1"/>
  <c r="U3340" i="19"/>
  <c r="W3339" i="19"/>
  <c r="V3339" i="19"/>
  <c r="V3340" i="19" l="1"/>
  <c r="W3340" i="19"/>
  <c r="U3341" i="19"/>
  <c r="Q3341" i="19"/>
  <c r="U3342" i="19" l="1"/>
  <c r="Q3342" i="19"/>
  <c r="V3341" i="19"/>
  <c r="W3341" i="19"/>
  <c r="Q3343" i="19" l="1"/>
  <c r="U3343" i="19"/>
  <c r="V3342" i="19"/>
  <c r="W3342" i="19"/>
  <c r="W3343" i="19" l="1"/>
  <c r="V3343" i="19"/>
  <c r="U3344" i="19"/>
  <c r="Q3344" i="19"/>
  <c r="Q3345" i="19" l="1"/>
  <c r="U3345" i="19"/>
  <c r="V3344" i="19"/>
  <c r="W3344" i="19"/>
  <c r="V3345" i="19" l="1"/>
  <c r="W3345" i="19"/>
  <c r="U3346" i="19"/>
  <c r="Q3346" i="19"/>
  <c r="U3347" i="19" l="1"/>
  <c r="Q3347" i="19"/>
  <c r="V3346" i="19"/>
  <c r="W3346" i="19"/>
  <c r="Q3348" i="19" l="1"/>
  <c r="U3348" i="19"/>
  <c r="W3347" i="19"/>
  <c r="V3347" i="19"/>
  <c r="V3348" i="19" l="1"/>
  <c r="W3348" i="19"/>
  <c r="U3349" i="19"/>
  <c r="Q3349" i="19"/>
  <c r="U3350" i="19" l="1"/>
  <c r="Q3350" i="19"/>
  <c r="V3349" i="19"/>
  <c r="W3349" i="19"/>
  <c r="Q3351" i="19" l="1"/>
  <c r="U3352" i="19" s="1"/>
  <c r="U3351" i="19"/>
  <c r="V3350" i="19"/>
  <c r="W3350" i="19"/>
  <c r="W3351" i="19" l="1"/>
  <c r="V3351" i="19"/>
  <c r="T3352" i="19"/>
  <c r="T3353" i="19" s="1"/>
  <c r="T3354" i="19" s="1"/>
  <c r="T3355" i="19" s="1"/>
  <c r="T3356" i="19" s="1"/>
  <c r="T3357" i="19" s="1"/>
  <c r="T3358" i="19" s="1"/>
  <c r="T3359" i="19" s="1"/>
  <c r="T3360" i="19" s="1"/>
  <c r="T3361" i="19" s="1"/>
  <c r="T3362" i="19" s="1"/>
  <c r="T3363" i="19" s="1"/>
  <c r="T3364" i="19" s="1"/>
  <c r="T3365" i="19" s="1"/>
  <c r="T3366" i="19" s="1"/>
  <c r="T3367" i="19" s="1"/>
  <c r="T3368" i="19" s="1"/>
  <c r="T3369" i="19" s="1"/>
  <c r="T3370" i="19" s="1"/>
  <c r="T3371" i="19" s="1"/>
  <c r="T3372" i="19" s="1"/>
  <c r="T3373" i="19" s="1"/>
  <c r="T3374" i="19" s="1"/>
  <c r="T3375" i="19" s="1"/>
  <c r="T3376" i="19" s="1"/>
  <c r="T3377" i="19" s="1"/>
  <c r="T3378" i="19" s="1"/>
  <c r="T3379" i="19" s="1"/>
  <c r="T3380" i="19" s="1"/>
  <c r="T3381" i="19" s="1"/>
  <c r="T3382" i="19" s="1"/>
  <c r="T3383" i="19" s="1"/>
  <c r="T3384" i="19" s="1"/>
  <c r="T3385" i="19" s="1"/>
  <c r="T3386" i="19" s="1"/>
  <c r="T3387" i="19" s="1"/>
  <c r="T3388" i="19" s="1"/>
  <c r="T3389" i="19" s="1"/>
  <c r="T3390" i="19" s="1"/>
  <c r="T3391" i="19" s="1"/>
  <c r="T3392" i="19" s="1"/>
  <c r="T3393" i="19" s="1"/>
  <c r="T3394" i="19" s="1"/>
  <c r="T3395" i="19" s="1"/>
  <c r="T3396" i="19" s="1"/>
  <c r="T3397" i="19" s="1"/>
  <c r="T3398" i="19" s="1"/>
  <c r="T3399" i="19" s="1"/>
  <c r="T3400" i="19" s="1"/>
  <c r="T3401" i="19" s="1"/>
  <c r="T3402" i="19" s="1"/>
  <c r="T3403" i="19" s="1"/>
  <c r="T3404" i="19" s="1"/>
  <c r="T3405" i="19" s="1"/>
  <c r="T3406" i="19" s="1"/>
  <c r="T3407" i="19" s="1"/>
  <c r="T3408" i="19" s="1"/>
  <c r="T3409" i="19" s="1"/>
  <c r="T3410" i="19" s="1"/>
  <c r="T3411" i="19" s="1"/>
  <c r="T3412" i="19" s="1"/>
  <c r="T3413" i="19" s="1"/>
  <c r="T3414" i="19" s="1"/>
  <c r="T3415" i="19" s="1"/>
  <c r="T3416" i="19" s="1"/>
  <c r="T3417" i="19" s="1"/>
  <c r="T3418" i="19" s="1"/>
  <c r="T3419" i="19" s="1"/>
  <c r="T3420" i="19" s="1"/>
  <c r="T3421" i="19" s="1"/>
  <c r="T3422" i="19" s="1"/>
  <c r="T3423" i="19" s="1"/>
  <c r="T3424" i="19" s="1"/>
  <c r="T3425" i="19" s="1"/>
  <c r="T3426" i="19" s="1"/>
  <c r="T3427" i="19" s="1"/>
  <c r="T3428" i="19" s="1"/>
  <c r="T3429" i="19" s="1"/>
  <c r="T3430" i="19" s="1"/>
  <c r="T3431" i="19" s="1"/>
  <c r="T3432" i="19" s="1"/>
  <c r="T3433" i="19" s="1"/>
  <c r="T3434" i="19" s="1"/>
  <c r="T3435" i="19" s="1"/>
  <c r="T3436" i="19" s="1"/>
  <c r="T3437" i="19" s="1"/>
  <c r="T3438" i="19" s="1"/>
  <c r="T3439" i="19" s="1"/>
  <c r="T3440" i="19" s="1"/>
  <c r="T3441" i="19" s="1"/>
  <c r="T3442" i="19" s="1"/>
  <c r="T3443" i="19" s="1"/>
  <c r="T3444" i="19" s="1"/>
  <c r="T3445" i="19" s="1"/>
  <c r="T3446" i="19" s="1"/>
  <c r="T3447" i="19" s="1"/>
  <c r="T3448" i="19" s="1"/>
  <c r="T3449" i="19" s="1"/>
  <c r="T3450" i="19" s="1"/>
  <c r="T3451" i="19" s="1"/>
  <c r="T3452" i="19" s="1"/>
  <c r="T3453" i="19" s="1"/>
  <c r="T3454" i="19" s="1"/>
  <c r="T3455" i="19" s="1"/>
  <c r="T3456" i="19" s="1"/>
  <c r="T3457" i="19" s="1"/>
  <c r="T3458" i="19" s="1"/>
  <c r="T3459" i="19" s="1"/>
  <c r="T3460" i="19" s="1"/>
  <c r="T3461" i="19" s="1"/>
  <c r="T3462" i="19" s="1"/>
  <c r="T3463" i="19" s="1"/>
  <c r="T3464" i="19" s="1"/>
  <c r="T3465" i="19" s="1"/>
  <c r="T3466" i="19" s="1"/>
  <c r="T3467" i="19" s="1"/>
  <c r="T3468" i="19" s="1"/>
  <c r="T3469" i="19" s="1"/>
  <c r="T3470" i="19" s="1"/>
  <c r="T3471" i="19" s="1"/>
  <c r="T3472" i="19" s="1"/>
  <c r="T3473" i="19" s="1"/>
  <c r="T3474" i="19" s="1"/>
  <c r="T3475" i="19" s="1"/>
  <c r="T3476" i="19" s="1"/>
  <c r="T3477" i="19" s="1"/>
  <c r="T3478" i="19" s="1"/>
  <c r="T3479" i="19" s="1"/>
  <c r="T3480" i="19" s="1"/>
  <c r="T3481" i="19" s="1"/>
  <c r="T3482" i="19" s="1"/>
  <c r="T3483" i="19" s="1"/>
  <c r="T3484" i="19" s="1"/>
  <c r="T3485" i="19" s="1"/>
  <c r="T3486" i="19" s="1"/>
  <c r="T3487" i="19" s="1"/>
  <c r="T3488" i="19" s="1"/>
  <c r="T3489" i="19" s="1"/>
  <c r="T3490" i="19" s="1"/>
  <c r="T3491" i="19" s="1"/>
  <c r="T3492" i="19" s="1"/>
  <c r="T3493" i="19" s="1"/>
  <c r="T3494" i="19" s="1"/>
  <c r="T3495" i="19" s="1"/>
  <c r="T3496" i="19" s="1"/>
  <c r="T3497" i="19" s="1"/>
  <c r="T3498" i="19" s="1"/>
  <c r="T3499" i="19" s="1"/>
  <c r="T3500" i="19" s="1"/>
  <c r="T3501" i="19" s="1"/>
  <c r="T3502" i="19" s="1"/>
  <c r="T3503" i="19" s="1"/>
  <c r="T3504" i="19" s="1"/>
  <c r="T3505" i="19" s="1"/>
  <c r="T3506" i="19" s="1"/>
  <c r="T3507" i="19" s="1"/>
  <c r="T3508" i="19" s="1"/>
  <c r="T3509" i="19" s="1"/>
  <c r="T3510" i="19" s="1"/>
  <c r="T3511" i="19" s="1"/>
  <c r="T3512" i="19" s="1"/>
  <c r="T3513" i="19" s="1"/>
  <c r="T3514" i="19" s="1"/>
  <c r="T3515" i="19" s="1"/>
  <c r="T3516" i="19" s="1"/>
  <c r="T3517" i="19" s="1"/>
  <c r="T3518" i="19" s="1"/>
  <c r="T3519" i="19" s="1"/>
  <c r="T3520" i="19" s="1"/>
  <c r="T3521" i="19" s="1"/>
  <c r="T3522" i="19" s="1"/>
  <c r="T3523" i="19" s="1"/>
  <c r="T3524" i="19" s="1"/>
  <c r="T3525" i="19" s="1"/>
  <c r="T3526" i="19" s="1"/>
  <c r="T3527" i="19" s="1"/>
  <c r="T3528" i="19" s="1"/>
  <c r="T3529" i="19" s="1"/>
  <c r="T3530" i="19" s="1"/>
  <c r="T3531" i="19" s="1"/>
  <c r="T3532" i="19" s="1"/>
  <c r="T3533" i="19" s="1"/>
  <c r="T3534" i="19" s="1"/>
  <c r="T3535" i="19" s="1"/>
  <c r="T3536" i="19" s="1"/>
  <c r="T3537" i="19" s="1"/>
  <c r="T3538" i="19" s="1"/>
  <c r="T3539" i="19" s="1"/>
  <c r="T3540" i="19" s="1"/>
  <c r="T3541" i="19" s="1"/>
  <c r="T3542" i="19" s="1"/>
  <c r="T3543" i="19" s="1"/>
  <c r="T3544" i="19" s="1"/>
  <c r="T3545" i="19" s="1"/>
  <c r="T3546" i="19" s="1"/>
  <c r="T3547" i="19" s="1"/>
  <c r="T3548" i="19" s="1"/>
  <c r="T3549" i="19" s="1"/>
  <c r="T3550" i="19" s="1"/>
  <c r="T3551" i="19" s="1"/>
  <c r="T3552" i="19" s="1"/>
  <c r="T3553" i="19" s="1"/>
  <c r="T3554" i="19" s="1"/>
  <c r="T3555" i="19" s="1"/>
  <c r="T3556" i="19" s="1"/>
  <c r="T3557" i="19" s="1"/>
  <c r="T3558" i="19" s="1"/>
  <c r="T3559" i="19" s="1"/>
  <c r="T3560" i="19" s="1"/>
  <c r="T3561" i="19" s="1"/>
  <c r="T3562" i="19" s="1"/>
  <c r="T3563" i="19" s="1"/>
  <c r="T3564" i="19" s="1"/>
  <c r="T3565" i="19" s="1"/>
  <c r="T3566" i="19" s="1"/>
  <c r="T3567" i="19" s="1"/>
  <c r="T3568" i="19" s="1"/>
  <c r="T3569" i="19" s="1"/>
  <c r="T3570" i="19" s="1"/>
  <c r="T3571" i="19" s="1"/>
  <c r="T3572" i="19" s="1"/>
  <c r="T3573" i="19" s="1"/>
  <c r="T3574" i="19" s="1"/>
  <c r="T3575" i="19" s="1"/>
  <c r="T3576" i="19" s="1"/>
  <c r="T3577" i="19" s="1"/>
  <c r="T3578" i="19" s="1"/>
  <c r="T3579" i="19" s="1"/>
  <c r="T3580" i="19" s="1"/>
  <c r="T3581" i="19" s="1"/>
  <c r="T3582" i="19" s="1"/>
  <c r="T3583" i="19" s="1"/>
  <c r="T3584" i="19" s="1"/>
  <c r="T3585" i="19" s="1"/>
  <c r="T3586" i="19" s="1"/>
  <c r="T3587" i="19" s="1"/>
  <c r="T3588" i="19" s="1"/>
  <c r="T3589" i="19" s="1"/>
  <c r="T3590" i="19" s="1"/>
  <c r="T3591" i="19" s="1"/>
  <c r="T3592" i="19" s="1"/>
  <c r="T3593" i="19" s="1"/>
  <c r="T3594" i="19" s="1"/>
  <c r="T3595" i="19" s="1"/>
  <c r="T3596" i="19" s="1"/>
  <c r="T3597" i="19" s="1"/>
  <c r="T3598" i="19" s="1"/>
  <c r="T3599" i="19" s="1"/>
  <c r="T3600" i="19" s="1"/>
  <c r="T3601" i="19" s="1"/>
  <c r="T3602" i="19" s="1"/>
  <c r="T3603" i="19" s="1"/>
  <c r="T3604" i="19" s="1"/>
  <c r="T3605" i="19" s="1"/>
  <c r="T3606" i="19" s="1"/>
  <c r="T3607" i="19" s="1"/>
  <c r="T3608" i="19" s="1"/>
  <c r="V3352" i="19"/>
  <c r="R3352" i="19"/>
  <c r="R3353" i="19" s="1"/>
  <c r="R3354" i="19" s="1"/>
  <c r="R3355" i="19" s="1"/>
  <c r="R3356" i="19" s="1"/>
  <c r="R3357" i="19" s="1"/>
  <c r="R3358" i="19" s="1"/>
  <c r="R3359" i="19" s="1"/>
  <c r="R3360" i="19" s="1"/>
  <c r="R3361" i="19" s="1"/>
  <c r="R3362" i="19" s="1"/>
  <c r="R3363" i="19" s="1"/>
  <c r="R3364" i="19" s="1"/>
  <c r="R3365" i="19" s="1"/>
  <c r="R3366" i="19" s="1"/>
  <c r="R3367" i="19" s="1"/>
  <c r="R3368" i="19" s="1"/>
  <c r="R3369" i="19" s="1"/>
  <c r="R3370" i="19" s="1"/>
  <c r="R3371" i="19" s="1"/>
  <c r="R3372" i="19" s="1"/>
  <c r="R3373" i="19" s="1"/>
  <c r="R3374" i="19" s="1"/>
  <c r="R3375" i="19" s="1"/>
  <c r="R3376" i="19" s="1"/>
  <c r="R3377" i="19" s="1"/>
  <c r="R3378" i="19" s="1"/>
  <c r="R3379" i="19" s="1"/>
  <c r="R3380" i="19" s="1"/>
  <c r="R3381" i="19" s="1"/>
  <c r="R3382" i="19" s="1"/>
  <c r="R3383" i="19" s="1"/>
  <c r="R3384" i="19" s="1"/>
  <c r="R3385" i="19" s="1"/>
  <c r="R3386" i="19" s="1"/>
  <c r="R3387" i="19" s="1"/>
  <c r="R3388" i="19" s="1"/>
  <c r="R3389" i="19" s="1"/>
  <c r="R3390" i="19" s="1"/>
  <c r="R3391" i="19" s="1"/>
  <c r="R3392" i="19" s="1"/>
  <c r="R3393" i="19" s="1"/>
  <c r="R3394" i="19" s="1"/>
  <c r="R3395" i="19" s="1"/>
  <c r="R3396" i="19" s="1"/>
  <c r="R3397" i="19" s="1"/>
  <c r="R3398" i="19" s="1"/>
  <c r="R3399" i="19" s="1"/>
  <c r="R3400" i="19" s="1"/>
  <c r="R3401" i="19" s="1"/>
  <c r="R3402" i="19" s="1"/>
  <c r="R3403" i="19" s="1"/>
  <c r="R3404" i="19" s="1"/>
  <c r="R3405" i="19" s="1"/>
  <c r="R3406" i="19" s="1"/>
  <c r="R3407" i="19" s="1"/>
  <c r="R3408" i="19" s="1"/>
  <c r="R3409" i="19" s="1"/>
  <c r="R3410" i="19" s="1"/>
  <c r="R3411" i="19" s="1"/>
  <c r="R3412" i="19" s="1"/>
  <c r="R3413" i="19" s="1"/>
  <c r="R3414" i="19" s="1"/>
  <c r="R3415" i="19" s="1"/>
  <c r="R3416" i="19" s="1"/>
  <c r="R3417" i="19" s="1"/>
  <c r="R3418" i="19" s="1"/>
  <c r="R3419" i="19" s="1"/>
  <c r="R3420" i="19" s="1"/>
  <c r="R3421" i="19" s="1"/>
  <c r="R3422" i="19" s="1"/>
  <c r="R3423" i="19" s="1"/>
  <c r="R3424" i="19" s="1"/>
  <c r="R3425" i="19" s="1"/>
  <c r="R3426" i="19" s="1"/>
  <c r="R3427" i="19" s="1"/>
  <c r="R3428" i="19" s="1"/>
  <c r="R3429" i="19" s="1"/>
  <c r="R3430" i="19" s="1"/>
  <c r="R3431" i="19" s="1"/>
  <c r="R3432" i="19" s="1"/>
  <c r="R3433" i="19" s="1"/>
  <c r="R3434" i="19" s="1"/>
  <c r="R3435" i="19" s="1"/>
  <c r="R3436" i="19" s="1"/>
  <c r="R3437" i="19" s="1"/>
  <c r="R3438" i="19" s="1"/>
  <c r="R3439" i="19" s="1"/>
  <c r="R3440" i="19" s="1"/>
  <c r="R3441" i="19" s="1"/>
  <c r="R3442" i="19" s="1"/>
  <c r="R3443" i="19" s="1"/>
  <c r="R3444" i="19" s="1"/>
  <c r="R3445" i="19" s="1"/>
  <c r="R3446" i="19" s="1"/>
  <c r="R3447" i="19" s="1"/>
  <c r="R3448" i="19" s="1"/>
  <c r="R3449" i="19" s="1"/>
  <c r="R3450" i="19" s="1"/>
  <c r="R3451" i="19" s="1"/>
  <c r="R3452" i="19" s="1"/>
  <c r="R3453" i="19" s="1"/>
  <c r="R3454" i="19" s="1"/>
  <c r="R3455" i="19" s="1"/>
  <c r="R3456" i="19" s="1"/>
  <c r="R3457" i="19" s="1"/>
  <c r="R3458" i="19" s="1"/>
  <c r="R3459" i="19" s="1"/>
  <c r="R3460" i="19" s="1"/>
  <c r="R3461" i="19" s="1"/>
  <c r="R3462" i="19" s="1"/>
  <c r="R3463" i="19" s="1"/>
  <c r="R3464" i="19" s="1"/>
  <c r="R3465" i="19" s="1"/>
  <c r="R3466" i="19" s="1"/>
  <c r="R3467" i="19" s="1"/>
  <c r="R3468" i="19" s="1"/>
  <c r="R3469" i="19" s="1"/>
  <c r="R3470" i="19" s="1"/>
  <c r="R3471" i="19" s="1"/>
  <c r="R3472" i="19" s="1"/>
  <c r="R3473" i="19" s="1"/>
  <c r="R3474" i="19" s="1"/>
  <c r="R3475" i="19" s="1"/>
  <c r="R3476" i="19" s="1"/>
  <c r="R3477" i="19" s="1"/>
  <c r="R3478" i="19" s="1"/>
  <c r="R3479" i="19" s="1"/>
  <c r="R3480" i="19" s="1"/>
  <c r="R3481" i="19" s="1"/>
  <c r="R3482" i="19" s="1"/>
  <c r="R3483" i="19" s="1"/>
  <c r="R3484" i="19" s="1"/>
  <c r="R3485" i="19" s="1"/>
  <c r="R3486" i="19" s="1"/>
  <c r="R3487" i="19" s="1"/>
  <c r="R3488" i="19" s="1"/>
  <c r="R3489" i="19" s="1"/>
  <c r="R3490" i="19" s="1"/>
  <c r="R3491" i="19" s="1"/>
  <c r="R3492" i="19" s="1"/>
  <c r="R3493" i="19" s="1"/>
  <c r="R3494" i="19" s="1"/>
  <c r="R3495" i="19" s="1"/>
  <c r="R3496" i="19" s="1"/>
  <c r="R3497" i="19" s="1"/>
  <c r="R3498" i="19" s="1"/>
  <c r="R3499" i="19" s="1"/>
  <c r="R3500" i="19" s="1"/>
  <c r="R3501" i="19" s="1"/>
  <c r="R3502" i="19" s="1"/>
  <c r="R3503" i="19" s="1"/>
  <c r="R3504" i="19" s="1"/>
  <c r="R3505" i="19" s="1"/>
  <c r="R3506" i="19" s="1"/>
  <c r="R3507" i="19" s="1"/>
  <c r="R3508" i="19" s="1"/>
  <c r="R3509" i="19" s="1"/>
  <c r="R3510" i="19" s="1"/>
  <c r="R3511" i="19" s="1"/>
  <c r="R3512" i="19" s="1"/>
  <c r="R3513" i="19" s="1"/>
  <c r="R3514" i="19" s="1"/>
  <c r="R3515" i="19" s="1"/>
  <c r="R3516" i="19" s="1"/>
  <c r="R3517" i="19" s="1"/>
  <c r="R3518" i="19" s="1"/>
  <c r="R3519" i="19" s="1"/>
  <c r="R3520" i="19" s="1"/>
  <c r="R3521" i="19" s="1"/>
  <c r="R3522" i="19" s="1"/>
  <c r="R3523" i="19" s="1"/>
  <c r="R3524" i="19" s="1"/>
  <c r="R3525" i="19" s="1"/>
  <c r="R3526" i="19" s="1"/>
  <c r="R3527" i="19" s="1"/>
  <c r="R3528" i="19" s="1"/>
  <c r="R3529" i="19" s="1"/>
  <c r="R3530" i="19" s="1"/>
  <c r="R3531" i="19" s="1"/>
  <c r="R3532" i="19" s="1"/>
  <c r="R3533" i="19" s="1"/>
  <c r="R3534" i="19" s="1"/>
  <c r="R3535" i="19" s="1"/>
  <c r="R3536" i="19" s="1"/>
  <c r="R3537" i="19" s="1"/>
  <c r="R3538" i="19" s="1"/>
  <c r="R3539" i="19" s="1"/>
  <c r="R3540" i="19" s="1"/>
  <c r="R3541" i="19" s="1"/>
  <c r="R3542" i="19" s="1"/>
  <c r="R3543" i="19" s="1"/>
  <c r="R3544" i="19" s="1"/>
  <c r="R3545" i="19" s="1"/>
  <c r="R3546" i="19" s="1"/>
  <c r="R3547" i="19" s="1"/>
  <c r="R3548" i="19" s="1"/>
  <c r="R3549" i="19" s="1"/>
  <c r="R3550" i="19" s="1"/>
  <c r="R3551" i="19" s="1"/>
  <c r="R3552" i="19" s="1"/>
  <c r="R3553" i="19" s="1"/>
  <c r="R3554" i="19" s="1"/>
  <c r="R3555" i="19" s="1"/>
  <c r="R3556" i="19" s="1"/>
  <c r="R3557" i="19" s="1"/>
  <c r="R3558" i="19" s="1"/>
  <c r="R3559" i="19" s="1"/>
  <c r="R3560" i="19" s="1"/>
  <c r="R3561" i="19" s="1"/>
  <c r="R3562" i="19" s="1"/>
  <c r="R3563" i="19" s="1"/>
  <c r="R3564" i="19" s="1"/>
  <c r="R3565" i="19" s="1"/>
  <c r="R3566" i="19" s="1"/>
  <c r="R3567" i="19" s="1"/>
  <c r="R3568" i="19" s="1"/>
  <c r="R3569" i="19" s="1"/>
  <c r="R3570" i="19" s="1"/>
  <c r="R3571" i="19" s="1"/>
  <c r="R3572" i="19" s="1"/>
  <c r="R3573" i="19" s="1"/>
  <c r="R3574" i="19" s="1"/>
  <c r="R3575" i="19" s="1"/>
  <c r="R3576" i="19" s="1"/>
  <c r="R3577" i="19" s="1"/>
  <c r="R3578" i="19" s="1"/>
  <c r="R3579" i="19" s="1"/>
  <c r="R3580" i="19" s="1"/>
  <c r="R3581" i="19" s="1"/>
  <c r="R3582" i="19" s="1"/>
  <c r="R3583" i="19" s="1"/>
  <c r="R3584" i="19" s="1"/>
  <c r="R3585" i="19" s="1"/>
  <c r="R3586" i="19" s="1"/>
  <c r="R3587" i="19" s="1"/>
  <c r="R3588" i="19" s="1"/>
  <c r="R3589" i="19" s="1"/>
  <c r="R3590" i="19" s="1"/>
  <c r="R3591" i="19" s="1"/>
  <c r="R3592" i="19" s="1"/>
  <c r="R3593" i="19" s="1"/>
  <c r="R3594" i="19" s="1"/>
  <c r="R3595" i="19" s="1"/>
  <c r="R3596" i="19" s="1"/>
  <c r="R3597" i="19" s="1"/>
  <c r="R3598" i="19" s="1"/>
  <c r="R3599" i="19" s="1"/>
  <c r="R3600" i="19" s="1"/>
  <c r="R3601" i="19" s="1"/>
  <c r="R3602" i="19" s="1"/>
  <c r="R3603" i="19" s="1"/>
  <c r="R3604" i="19" s="1"/>
  <c r="R3605" i="19" s="1"/>
  <c r="R3606" i="19" s="1"/>
  <c r="R3607" i="19" s="1"/>
  <c r="R3608" i="19" s="1"/>
  <c r="W3352" i="19"/>
  <c r="S3352" i="19"/>
  <c r="S3353" i="19" s="1"/>
  <c r="S3354" i="19" s="1"/>
  <c r="S3355" i="19" s="1"/>
  <c r="S3356" i="19" s="1"/>
  <c r="S3357" i="19" s="1"/>
  <c r="S3358" i="19" s="1"/>
  <c r="S3359" i="19" s="1"/>
  <c r="S3360" i="19" s="1"/>
  <c r="S3361" i="19" s="1"/>
  <c r="S3362" i="19" s="1"/>
  <c r="S3363" i="19" s="1"/>
  <c r="S3364" i="19" s="1"/>
  <c r="S3365" i="19" s="1"/>
  <c r="S3366" i="19" s="1"/>
  <c r="S3367" i="19" s="1"/>
  <c r="S3368" i="19" s="1"/>
  <c r="S3369" i="19" s="1"/>
  <c r="S3370" i="19" s="1"/>
  <c r="S3371" i="19" s="1"/>
  <c r="S3372" i="19" s="1"/>
  <c r="S3373" i="19" s="1"/>
  <c r="S3374" i="19" s="1"/>
  <c r="S3375" i="19" s="1"/>
  <c r="S3376" i="19" s="1"/>
  <c r="S3377" i="19" s="1"/>
  <c r="S3378" i="19" s="1"/>
  <c r="S3379" i="19" s="1"/>
  <c r="S3380" i="19" s="1"/>
  <c r="S3381" i="19" s="1"/>
  <c r="S3382" i="19" s="1"/>
  <c r="S3383" i="19" s="1"/>
  <c r="S3384" i="19" s="1"/>
  <c r="S3385" i="19" s="1"/>
  <c r="S3386" i="19" s="1"/>
  <c r="S3387" i="19" s="1"/>
  <c r="S3388" i="19" s="1"/>
  <c r="S3389" i="19" s="1"/>
  <c r="S3390" i="19" s="1"/>
  <c r="S3391" i="19" s="1"/>
  <c r="S3392" i="19" s="1"/>
  <c r="S3393" i="19" s="1"/>
  <c r="S3394" i="19" s="1"/>
  <c r="S3395" i="19" s="1"/>
  <c r="S3396" i="19" s="1"/>
  <c r="S3397" i="19" s="1"/>
  <c r="S3398" i="19" s="1"/>
  <c r="S3399" i="19" s="1"/>
  <c r="S3400" i="19" s="1"/>
  <c r="S3401" i="19" s="1"/>
  <c r="S3402" i="19" s="1"/>
  <c r="S3403" i="19" s="1"/>
  <c r="S3404" i="19" s="1"/>
  <c r="S3405" i="19" s="1"/>
  <c r="S3406" i="19" s="1"/>
  <c r="S3407" i="19" s="1"/>
  <c r="S3408" i="19" s="1"/>
  <c r="S3409" i="19" s="1"/>
  <c r="S3410" i="19" s="1"/>
  <c r="S3411" i="19" s="1"/>
  <c r="S3412" i="19" s="1"/>
  <c r="S3413" i="19" s="1"/>
  <c r="S3414" i="19" s="1"/>
  <c r="S3415" i="19" s="1"/>
  <c r="S3416" i="19" s="1"/>
  <c r="S3417" i="19" s="1"/>
  <c r="S3418" i="19" s="1"/>
  <c r="S3419" i="19" s="1"/>
  <c r="S3420" i="19" s="1"/>
  <c r="S3421" i="19" s="1"/>
  <c r="S3422" i="19" s="1"/>
  <c r="S3423" i="19" s="1"/>
  <c r="S3424" i="19" s="1"/>
  <c r="S3425" i="19" s="1"/>
  <c r="S3426" i="19" s="1"/>
  <c r="S3427" i="19" s="1"/>
  <c r="S3428" i="19" s="1"/>
  <c r="S3429" i="19" s="1"/>
  <c r="S3430" i="19" s="1"/>
  <c r="S3431" i="19" s="1"/>
  <c r="S3432" i="19" s="1"/>
  <c r="S3433" i="19" s="1"/>
  <c r="S3434" i="19" s="1"/>
  <c r="S3435" i="19" s="1"/>
  <c r="S3436" i="19" s="1"/>
  <c r="S3437" i="19" s="1"/>
  <c r="S3438" i="19" s="1"/>
  <c r="S3439" i="19" s="1"/>
  <c r="S3440" i="19" s="1"/>
  <c r="S3441" i="19" s="1"/>
  <c r="S3442" i="19" s="1"/>
  <c r="S3443" i="19" s="1"/>
  <c r="S3444" i="19" s="1"/>
  <c r="S3445" i="19" s="1"/>
  <c r="S3446" i="19" s="1"/>
  <c r="S3447" i="19" s="1"/>
  <c r="S3448" i="19" s="1"/>
  <c r="S3449" i="19" s="1"/>
  <c r="S3450" i="19" s="1"/>
  <c r="S3451" i="19" s="1"/>
  <c r="S3452" i="19" s="1"/>
  <c r="S3453" i="19" s="1"/>
  <c r="S3454" i="19" s="1"/>
  <c r="S3455" i="19" s="1"/>
  <c r="S3456" i="19" s="1"/>
  <c r="S3457" i="19" s="1"/>
  <c r="S3458" i="19" s="1"/>
  <c r="S3459" i="19" s="1"/>
  <c r="S3460" i="19" s="1"/>
  <c r="S3461" i="19" s="1"/>
  <c r="S3462" i="19" s="1"/>
  <c r="S3463" i="19" s="1"/>
  <c r="S3464" i="19" s="1"/>
  <c r="S3465" i="19" s="1"/>
  <c r="S3466" i="19" s="1"/>
  <c r="S3467" i="19" s="1"/>
  <c r="S3468" i="19" s="1"/>
  <c r="S3469" i="19" s="1"/>
  <c r="S3470" i="19" s="1"/>
  <c r="S3471" i="19" s="1"/>
  <c r="S3472" i="19" s="1"/>
  <c r="S3473" i="19" s="1"/>
  <c r="S3474" i="19" s="1"/>
  <c r="S3475" i="19" s="1"/>
  <c r="S3476" i="19" s="1"/>
  <c r="S3477" i="19" s="1"/>
  <c r="S3478" i="19" s="1"/>
  <c r="S3479" i="19" s="1"/>
  <c r="S3480" i="19" s="1"/>
  <c r="S3481" i="19" s="1"/>
  <c r="S3482" i="19" s="1"/>
  <c r="S3483" i="19" s="1"/>
  <c r="S3484" i="19" s="1"/>
  <c r="S3485" i="19" s="1"/>
  <c r="S3486" i="19" s="1"/>
  <c r="S3487" i="19" s="1"/>
  <c r="S3488" i="19" s="1"/>
  <c r="S3489" i="19" s="1"/>
  <c r="S3490" i="19" s="1"/>
  <c r="S3491" i="19" s="1"/>
  <c r="S3492" i="19" s="1"/>
  <c r="S3493" i="19" s="1"/>
  <c r="S3494" i="19" s="1"/>
  <c r="S3495" i="19" s="1"/>
  <c r="S3496" i="19" s="1"/>
  <c r="S3497" i="19" s="1"/>
  <c r="S3498" i="19" s="1"/>
  <c r="S3499" i="19" s="1"/>
  <c r="S3500" i="19" s="1"/>
  <c r="S3501" i="19" s="1"/>
  <c r="S3502" i="19" s="1"/>
  <c r="S3503" i="19" s="1"/>
  <c r="S3504" i="19" s="1"/>
  <c r="S3505" i="19" s="1"/>
  <c r="S3506" i="19" s="1"/>
  <c r="S3507" i="19" s="1"/>
  <c r="S3508" i="19" s="1"/>
  <c r="S3509" i="19" s="1"/>
  <c r="S3510" i="19" s="1"/>
  <c r="S3511" i="19" s="1"/>
  <c r="S3512" i="19" s="1"/>
  <c r="S3513" i="19" s="1"/>
  <c r="S3514" i="19" s="1"/>
  <c r="S3515" i="19" s="1"/>
  <c r="S3516" i="19" s="1"/>
  <c r="S3517" i="19" s="1"/>
  <c r="S3518" i="19" s="1"/>
  <c r="S3519" i="19" s="1"/>
  <c r="S3520" i="19" s="1"/>
  <c r="S3521" i="19" s="1"/>
  <c r="S3522" i="19" s="1"/>
  <c r="S3523" i="19" s="1"/>
  <c r="S3524" i="19" s="1"/>
  <c r="S3525" i="19" s="1"/>
  <c r="S3526" i="19" s="1"/>
  <c r="S3527" i="19" s="1"/>
  <c r="S3528" i="19" s="1"/>
  <c r="S3529" i="19" s="1"/>
  <c r="S3530" i="19" s="1"/>
  <c r="S3531" i="19" s="1"/>
  <c r="S3532" i="19" s="1"/>
  <c r="S3533" i="19" s="1"/>
  <c r="S3534" i="19" s="1"/>
  <c r="S3535" i="19" s="1"/>
  <c r="S3536" i="19" s="1"/>
  <c r="S3537" i="19" s="1"/>
  <c r="S3538" i="19" s="1"/>
  <c r="S3539" i="19" s="1"/>
  <c r="S3540" i="19" s="1"/>
  <c r="S3541" i="19" s="1"/>
  <c r="S3542" i="19" s="1"/>
  <c r="S3543" i="19" s="1"/>
  <c r="S3544" i="19" s="1"/>
  <c r="S3545" i="19" s="1"/>
  <c r="S3546" i="19" s="1"/>
  <c r="S3547" i="19" s="1"/>
  <c r="S3548" i="19" s="1"/>
  <c r="S3549" i="19" s="1"/>
  <c r="S3550" i="19" s="1"/>
  <c r="S3551" i="19" s="1"/>
  <c r="S3552" i="19" s="1"/>
  <c r="S3553" i="19" s="1"/>
  <c r="S3554" i="19" s="1"/>
  <c r="S3555" i="19" s="1"/>
  <c r="S3556" i="19" s="1"/>
  <c r="S3557" i="19" s="1"/>
  <c r="S3558" i="19" s="1"/>
  <c r="S3559" i="19" s="1"/>
  <c r="S3560" i="19" s="1"/>
  <c r="S3561" i="19" s="1"/>
  <c r="S3562" i="19" s="1"/>
  <c r="S3563" i="19" s="1"/>
  <c r="S3564" i="19" s="1"/>
  <c r="S3565" i="19" s="1"/>
  <c r="S3566" i="19" s="1"/>
  <c r="S3567" i="19" s="1"/>
  <c r="S3568" i="19" s="1"/>
  <c r="S3569" i="19" s="1"/>
  <c r="S3570" i="19" s="1"/>
  <c r="S3571" i="19" s="1"/>
  <c r="S3572" i="19" s="1"/>
  <c r="S3573" i="19" s="1"/>
  <c r="S3574" i="19" s="1"/>
  <c r="S3575" i="19" s="1"/>
  <c r="S3576" i="19" s="1"/>
  <c r="S3577" i="19" s="1"/>
  <c r="S3578" i="19" s="1"/>
  <c r="S3579" i="19" s="1"/>
  <c r="S3580" i="19" s="1"/>
  <c r="S3581" i="19" s="1"/>
  <c r="S3582" i="19" s="1"/>
  <c r="S3583" i="19" s="1"/>
  <c r="S3584" i="19" s="1"/>
  <c r="S3585" i="19" s="1"/>
  <c r="S3586" i="19" s="1"/>
  <c r="S3587" i="19" s="1"/>
  <c r="S3588" i="19" s="1"/>
  <c r="S3589" i="19" s="1"/>
  <c r="S3590" i="19" s="1"/>
  <c r="S3591" i="19" s="1"/>
  <c r="S3592" i="19" s="1"/>
  <c r="S3593" i="19" s="1"/>
  <c r="S3594" i="19" s="1"/>
  <c r="S3595" i="19" s="1"/>
  <c r="S3596" i="19" s="1"/>
  <c r="S3597" i="19" s="1"/>
  <c r="S3598" i="19" s="1"/>
  <c r="S3599" i="19" s="1"/>
  <c r="S3600" i="19" s="1"/>
  <c r="S3601" i="19" s="1"/>
  <c r="S3602" i="19" s="1"/>
  <c r="S3603" i="19" s="1"/>
  <c r="S3604" i="19" s="1"/>
  <c r="S3605" i="19" s="1"/>
  <c r="S3606" i="19" s="1"/>
  <c r="S3607" i="19" s="1"/>
  <c r="S3608" i="19" s="1"/>
  <c r="Q3352" i="19"/>
  <c r="Q3353" i="19" l="1"/>
  <c r="U3353" i="19"/>
  <c r="V3353" i="19" l="1"/>
  <c r="W3353" i="19"/>
  <c r="U3354" i="19"/>
  <c r="Q3354" i="19"/>
  <c r="U3355" i="19" l="1"/>
  <c r="Q3355" i="19"/>
  <c r="V3354" i="19"/>
  <c r="W3354" i="19"/>
  <c r="Q3356" i="19" l="1"/>
  <c r="U3356" i="19"/>
  <c r="W3355" i="19"/>
  <c r="V3355" i="19"/>
  <c r="V3356" i="19" l="1"/>
  <c r="W3356" i="19"/>
  <c r="U3357" i="19"/>
  <c r="Q3357" i="19"/>
  <c r="U3358" i="19" l="1"/>
  <c r="Q3358" i="19"/>
  <c r="V3357" i="19"/>
  <c r="W3357" i="19"/>
  <c r="Q3359" i="19" l="1"/>
  <c r="U3359" i="19"/>
  <c r="V3358" i="19"/>
  <c r="W3358" i="19"/>
  <c r="W3359" i="19" l="1"/>
  <c r="V3359" i="19"/>
  <c r="U3360" i="19"/>
  <c r="Q3360" i="19"/>
  <c r="Q3361" i="19" l="1"/>
  <c r="U3361" i="19"/>
  <c r="V3360" i="19"/>
  <c r="W3360" i="19"/>
  <c r="V3361" i="19" l="1"/>
  <c r="W3361" i="19"/>
  <c r="U3362" i="19"/>
  <c r="Q3362" i="19"/>
  <c r="U3363" i="19" l="1"/>
  <c r="Q3363" i="19"/>
  <c r="V3362" i="19"/>
  <c r="W3362" i="19"/>
  <c r="Q3364" i="19" l="1"/>
  <c r="U3364" i="19"/>
  <c r="W3363" i="19"/>
  <c r="V3363" i="19"/>
  <c r="V3364" i="19" l="1"/>
  <c r="W3364" i="19"/>
  <c r="U3365" i="19"/>
  <c r="Q3365" i="19"/>
  <c r="V3365" i="19" l="1"/>
  <c r="W3365" i="19"/>
  <c r="U3366" i="19"/>
  <c r="Q3366" i="19"/>
  <c r="Q3367" i="19" l="1"/>
  <c r="U3367" i="19"/>
  <c r="V3366" i="19"/>
  <c r="W3366" i="19"/>
  <c r="W3367" i="19" l="1"/>
  <c r="V3367" i="19"/>
  <c r="U3368" i="19"/>
  <c r="Q3368" i="19"/>
  <c r="Q3369" i="19" l="1"/>
  <c r="U3369" i="19"/>
  <c r="V3368" i="19"/>
  <c r="W3368" i="19"/>
  <c r="V3369" i="19" l="1"/>
  <c r="W3369" i="19"/>
  <c r="U3370" i="19"/>
  <c r="Q3370" i="19"/>
  <c r="U3371" i="19" l="1"/>
  <c r="Q3371" i="19"/>
  <c r="V3370" i="19"/>
  <c r="W3370" i="19"/>
  <c r="Q3372" i="19" l="1"/>
  <c r="U3372" i="19"/>
  <c r="W3371" i="19"/>
  <c r="V3371" i="19"/>
  <c r="V3372" i="19" l="1"/>
  <c r="W3372" i="19"/>
  <c r="U3373" i="19"/>
  <c r="Q3373" i="19"/>
  <c r="U3374" i="19" l="1"/>
  <c r="Q3374" i="19"/>
  <c r="V3373" i="19"/>
  <c r="W3373" i="19"/>
  <c r="Q3375" i="19" l="1"/>
  <c r="U3375" i="19"/>
  <c r="V3374" i="19"/>
  <c r="W3374" i="19"/>
  <c r="W3375" i="19" l="1"/>
  <c r="V3375" i="19"/>
  <c r="U3376" i="19"/>
  <c r="Q3376" i="19"/>
  <c r="Q3377" i="19" l="1"/>
  <c r="U3377" i="19"/>
  <c r="V3376" i="19"/>
  <c r="W3376" i="19"/>
  <c r="V3377" i="19" l="1"/>
  <c r="W3377" i="19"/>
  <c r="U3378" i="19"/>
  <c r="Q3378" i="19"/>
  <c r="U3379" i="19" l="1"/>
  <c r="Q3379" i="19"/>
  <c r="V3378" i="19"/>
  <c r="W3378" i="19"/>
  <c r="Q3380" i="19" l="1"/>
  <c r="U3380" i="19"/>
  <c r="W3379" i="19"/>
  <c r="V3379" i="19"/>
  <c r="V3380" i="19" l="1"/>
  <c r="W3380" i="19"/>
  <c r="U3381" i="19"/>
  <c r="Q3381" i="19"/>
  <c r="U3382" i="19" l="1"/>
  <c r="Q3382" i="19"/>
  <c r="V3381" i="19"/>
  <c r="W3381" i="19"/>
  <c r="Q3383" i="19" l="1"/>
  <c r="U3383" i="19"/>
  <c r="V3382" i="19"/>
  <c r="W3382" i="19"/>
  <c r="W3383" i="19" l="1"/>
  <c r="V3383" i="19"/>
  <c r="U3384" i="19"/>
  <c r="Q3384" i="19"/>
  <c r="Q3385" i="19" l="1"/>
  <c r="U3385" i="19"/>
  <c r="V3384" i="19"/>
  <c r="W3384" i="19"/>
  <c r="V3385" i="19" l="1"/>
  <c r="W3385" i="19"/>
  <c r="U3386" i="19"/>
  <c r="Q3386" i="19"/>
  <c r="U3387" i="19" l="1"/>
  <c r="Q3387" i="19"/>
  <c r="V3386" i="19"/>
  <c r="W3386" i="19"/>
  <c r="Q3388" i="19" l="1"/>
  <c r="U3388" i="19"/>
  <c r="W3387" i="19"/>
  <c r="V3387" i="19"/>
  <c r="V3388" i="19" l="1"/>
  <c r="W3388" i="19"/>
  <c r="U3389" i="19"/>
  <c r="Q3389" i="19"/>
  <c r="U3390" i="19" l="1"/>
  <c r="Q3390" i="19"/>
  <c r="V3389" i="19"/>
  <c r="W3389" i="19"/>
  <c r="Q3391" i="19" l="1"/>
  <c r="U3391" i="19"/>
  <c r="V3390" i="19"/>
  <c r="W3390" i="19"/>
  <c r="W3391" i="19" l="1"/>
  <c r="V3391" i="19"/>
  <c r="U3392" i="19"/>
  <c r="Q3392" i="19"/>
  <c r="Q3393" i="19" l="1"/>
  <c r="U3393" i="19"/>
  <c r="V3392" i="19"/>
  <c r="W3392" i="19"/>
  <c r="V3393" i="19" l="1"/>
  <c r="W3393" i="19"/>
  <c r="U3394" i="19"/>
  <c r="Q3394" i="19"/>
  <c r="U3395" i="19" l="1"/>
  <c r="Q3395" i="19"/>
  <c r="V3394" i="19"/>
  <c r="W3394" i="19"/>
  <c r="Q3396" i="19" l="1"/>
  <c r="U3396" i="19"/>
  <c r="W3395" i="19"/>
  <c r="V3395" i="19"/>
  <c r="V3396" i="19" l="1"/>
  <c r="W3396" i="19"/>
  <c r="U3397" i="19"/>
  <c r="Q3397" i="19"/>
  <c r="U3398" i="19" l="1"/>
  <c r="Q3398" i="19"/>
  <c r="V3397" i="19"/>
  <c r="W3397" i="19"/>
  <c r="Q3399" i="19" l="1"/>
  <c r="U3399" i="19"/>
  <c r="V3398" i="19"/>
  <c r="W3398" i="19"/>
  <c r="W3399" i="19" l="1"/>
  <c r="V3399" i="19"/>
  <c r="U3400" i="19"/>
  <c r="Q3400" i="19"/>
  <c r="Q3401" i="19" l="1"/>
  <c r="U3401" i="19"/>
  <c r="V3400" i="19"/>
  <c r="W3400" i="19"/>
  <c r="V3401" i="19" l="1"/>
  <c r="W3401" i="19"/>
  <c r="U3402" i="19"/>
  <c r="Q3402" i="19"/>
  <c r="U3403" i="19" l="1"/>
  <c r="Q3403" i="19"/>
  <c r="V3402" i="19"/>
  <c r="W3402" i="19"/>
  <c r="Q3404" i="19" l="1"/>
  <c r="U3404" i="19"/>
  <c r="W3403" i="19"/>
  <c r="V3403" i="19"/>
  <c r="V3404" i="19" l="1"/>
  <c r="W3404" i="19"/>
  <c r="U3405" i="19"/>
  <c r="Q3405" i="19"/>
  <c r="U3406" i="19" l="1"/>
  <c r="Q3406" i="19"/>
  <c r="V3405" i="19"/>
  <c r="W3405" i="19"/>
  <c r="Q3407" i="19" l="1"/>
  <c r="U3407" i="19"/>
  <c r="V3406" i="19"/>
  <c r="W3406" i="19"/>
  <c r="W3407" i="19" l="1"/>
  <c r="V3407" i="19"/>
  <c r="U3408" i="19"/>
  <c r="Q3408" i="19"/>
  <c r="Q3409" i="19" l="1"/>
  <c r="U3409" i="19"/>
  <c r="V3408" i="19"/>
  <c r="W3408" i="19"/>
  <c r="V3409" i="19" l="1"/>
  <c r="W3409" i="19"/>
  <c r="U3410" i="19"/>
  <c r="Q3410" i="19"/>
  <c r="U3411" i="19" l="1"/>
  <c r="Q3411" i="19"/>
  <c r="V3410" i="19"/>
  <c r="W3410" i="19"/>
  <c r="Q3412" i="19" l="1"/>
  <c r="U3412" i="19"/>
  <c r="W3411" i="19"/>
  <c r="V3411" i="19"/>
  <c r="V3412" i="19" l="1"/>
  <c r="W3412" i="19"/>
  <c r="U3413" i="19"/>
  <c r="Q3413" i="19"/>
  <c r="U3414" i="19" l="1"/>
  <c r="Q3414" i="19"/>
  <c r="V3413" i="19"/>
  <c r="W3413" i="19"/>
  <c r="Q3415" i="19" l="1"/>
  <c r="U3415" i="19"/>
  <c r="V3414" i="19"/>
  <c r="W3414" i="19"/>
  <c r="W3415" i="19" l="1"/>
  <c r="V3415" i="19"/>
  <c r="U3416" i="19"/>
  <c r="Q3416" i="19"/>
  <c r="Q3417" i="19" l="1"/>
  <c r="U3417" i="19"/>
  <c r="V3416" i="19"/>
  <c r="W3416" i="19"/>
  <c r="V3417" i="19" l="1"/>
  <c r="W3417" i="19"/>
  <c r="U3418" i="19"/>
  <c r="Q3418" i="19"/>
  <c r="U3419" i="19" l="1"/>
  <c r="Q3419" i="19"/>
  <c r="V3418" i="19"/>
  <c r="W3418" i="19"/>
  <c r="Q3420" i="19" l="1"/>
  <c r="U3420" i="19"/>
  <c r="W3419" i="19"/>
  <c r="V3419" i="19"/>
  <c r="V3420" i="19" l="1"/>
  <c r="W3420" i="19"/>
  <c r="U3421" i="19"/>
  <c r="Q3421" i="19"/>
  <c r="U3422" i="19" l="1"/>
  <c r="Q3422" i="19"/>
  <c r="V3421" i="19"/>
  <c r="W3421" i="19"/>
  <c r="Q3423" i="19" l="1"/>
  <c r="U3423" i="19"/>
  <c r="V3422" i="19"/>
  <c r="W3422" i="19"/>
  <c r="W3423" i="19" l="1"/>
  <c r="V3423" i="19"/>
  <c r="U3424" i="19"/>
  <c r="Q3424" i="19"/>
  <c r="Q3425" i="19" l="1"/>
  <c r="U3425" i="19"/>
  <c r="V3424" i="19"/>
  <c r="W3424" i="19"/>
  <c r="V3425" i="19" l="1"/>
  <c r="W3425" i="19"/>
  <c r="U3426" i="19"/>
  <c r="Q3426" i="19"/>
  <c r="U3427" i="19" l="1"/>
  <c r="Q3427" i="19"/>
  <c r="V3426" i="19"/>
  <c r="W3426" i="19"/>
  <c r="Q3428" i="19" l="1"/>
  <c r="U3428" i="19"/>
  <c r="W3427" i="19"/>
  <c r="V3427" i="19"/>
  <c r="V3428" i="19" l="1"/>
  <c r="W3428" i="19"/>
  <c r="U3429" i="19"/>
  <c r="Q3429" i="19"/>
  <c r="U3430" i="19" l="1"/>
  <c r="Q3430" i="19"/>
  <c r="V3429" i="19"/>
  <c r="W3429" i="19"/>
  <c r="Q3431" i="19" l="1"/>
  <c r="U3431" i="19"/>
  <c r="V3430" i="19"/>
  <c r="W3430" i="19"/>
  <c r="W3431" i="19" l="1"/>
  <c r="V3431" i="19"/>
  <c r="U3432" i="19"/>
  <c r="Q3432" i="19"/>
  <c r="Q3433" i="19" l="1"/>
  <c r="U3433" i="19"/>
  <c r="V3432" i="19"/>
  <c r="W3432" i="19"/>
  <c r="V3433" i="19" l="1"/>
  <c r="W3433" i="19"/>
  <c r="U3434" i="19"/>
  <c r="Q3434" i="19"/>
  <c r="U3435" i="19" l="1"/>
  <c r="Q3435" i="19"/>
  <c r="V3434" i="19"/>
  <c r="W3434" i="19"/>
  <c r="Q3436" i="19" l="1"/>
  <c r="U3436" i="19"/>
  <c r="W3435" i="19"/>
  <c r="V3435" i="19"/>
  <c r="V3436" i="19" l="1"/>
  <c r="W3436" i="19"/>
  <c r="U3437" i="19"/>
  <c r="Q3437" i="19"/>
  <c r="U3438" i="19" l="1"/>
  <c r="Q3438" i="19"/>
  <c r="V3437" i="19"/>
  <c r="W3437" i="19"/>
  <c r="Q3439" i="19" l="1"/>
  <c r="U3439" i="19"/>
  <c r="V3438" i="19"/>
  <c r="W3438" i="19"/>
  <c r="W3439" i="19" l="1"/>
  <c r="V3439" i="19"/>
  <c r="U3440" i="19"/>
  <c r="Q3440" i="19"/>
  <c r="Q3441" i="19" l="1"/>
  <c r="U3441" i="19"/>
  <c r="V3440" i="19"/>
  <c r="W3440" i="19"/>
  <c r="V3441" i="19" l="1"/>
  <c r="W3441" i="19"/>
  <c r="U3442" i="19"/>
  <c r="Q3442" i="19"/>
  <c r="U3443" i="19" l="1"/>
  <c r="Q3443" i="19"/>
  <c r="V3442" i="19"/>
  <c r="W3442" i="19"/>
  <c r="Q3444" i="19" l="1"/>
  <c r="U3444" i="19"/>
  <c r="W3443" i="19"/>
  <c r="V3443" i="19"/>
  <c r="V3444" i="19" l="1"/>
  <c r="W3444" i="19"/>
  <c r="U3445" i="19"/>
  <c r="Q3445" i="19"/>
  <c r="U3446" i="19" l="1"/>
  <c r="Q3446" i="19"/>
  <c r="V3445" i="19"/>
  <c r="W3445" i="19"/>
  <c r="Q3447" i="19" l="1"/>
  <c r="U3447" i="19"/>
  <c r="V3446" i="19"/>
  <c r="W3446" i="19"/>
  <c r="W3447" i="19" l="1"/>
  <c r="V3447" i="19"/>
  <c r="U3448" i="19"/>
  <c r="Q3448" i="19"/>
  <c r="Q3449" i="19" l="1"/>
  <c r="U3449" i="19"/>
  <c r="V3448" i="19"/>
  <c r="W3448" i="19"/>
  <c r="V3449" i="19" l="1"/>
  <c r="W3449" i="19"/>
  <c r="U3450" i="19"/>
  <c r="Q3450" i="19"/>
  <c r="U3451" i="19" l="1"/>
  <c r="Q3451" i="19"/>
  <c r="V3450" i="19"/>
  <c r="W3450" i="19"/>
  <c r="Q3452" i="19" l="1"/>
  <c r="U3452" i="19"/>
  <c r="W3451" i="19"/>
  <c r="V3451" i="19"/>
  <c r="V3452" i="19" l="1"/>
  <c r="W3452" i="19"/>
  <c r="U3453" i="19"/>
  <c r="Q3453" i="19"/>
  <c r="U3454" i="19" l="1"/>
  <c r="Q3454" i="19"/>
  <c r="V3453" i="19"/>
  <c r="W3453" i="19"/>
  <c r="Q3455" i="19" l="1"/>
  <c r="U3455" i="19"/>
  <c r="V3454" i="19"/>
  <c r="W3454" i="19"/>
  <c r="W3455" i="19" l="1"/>
  <c r="V3455" i="19"/>
  <c r="U3456" i="19"/>
  <c r="Q3456" i="19"/>
  <c r="Q3457" i="19" l="1"/>
  <c r="U3457" i="19"/>
  <c r="V3456" i="19"/>
  <c r="W3456" i="19"/>
  <c r="V3457" i="19" l="1"/>
  <c r="W3457" i="19"/>
  <c r="U3458" i="19"/>
  <c r="Q3458" i="19"/>
  <c r="U3459" i="19" l="1"/>
  <c r="Q3459" i="19"/>
  <c r="V3458" i="19"/>
  <c r="W3458" i="19"/>
  <c r="Q3460" i="19" l="1"/>
  <c r="U3460" i="19"/>
  <c r="W3459" i="19"/>
  <c r="V3459" i="19"/>
  <c r="V3460" i="19" l="1"/>
  <c r="W3460" i="19"/>
  <c r="U3461" i="19"/>
  <c r="Q3461" i="19"/>
  <c r="V3461" i="19" l="1"/>
  <c r="W3461" i="19"/>
  <c r="U3462" i="19"/>
  <c r="Q3462" i="19"/>
  <c r="Q3463" i="19" l="1"/>
  <c r="U3463" i="19"/>
  <c r="V3462" i="19"/>
  <c r="W3462" i="19"/>
  <c r="W3463" i="19" l="1"/>
  <c r="V3463" i="19"/>
  <c r="U3464" i="19"/>
  <c r="Q3464" i="19"/>
  <c r="Q3465" i="19" l="1"/>
  <c r="U3465" i="19"/>
  <c r="V3464" i="19"/>
  <c r="W3464" i="19"/>
  <c r="V3465" i="19" l="1"/>
  <c r="W3465" i="19"/>
  <c r="U3466" i="19"/>
  <c r="Q3466" i="19"/>
  <c r="U3467" i="19" l="1"/>
  <c r="Q3467" i="19"/>
  <c r="V3466" i="19"/>
  <c r="W3466" i="19"/>
  <c r="Q3468" i="19" l="1"/>
  <c r="U3468" i="19"/>
  <c r="W3467" i="19"/>
  <c r="V3467" i="19"/>
  <c r="V3468" i="19" l="1"/>
  <c r="W3468" i="19"/>
  <c r="U3469" i="19"/>
  <c r="Q3469" i="19"/>
  <c r="U3470" i="19" l="1"/>
  <c r="Q3470" i="19"/>
  <c r="V3469" i="19"/>
  <c r="W3469" i="19"/>
  <c r="Q3471" i="19" l="1"/>
  <c r="U3471" i="19"/>
  <c r="V3470" i="19"/>
  <c r="W3470" i="19"/>
  <c r="W3471" i="19" l="1"/>
  <c r="V3471" i="19"/>
  <c r="U3472" i="19"/>
  <c r="Q3472" i="19"/>
  <c r="Q3473" i="19" l="1"/>
  <c r="U3473" i="19"/>
  <c r="V3472" i="19"/>
  <c r="W3472" i="19"/>
  <c r="V3473" i="19" l="1"/>
  <c r="W3473" i="19"/>
  <c r="U3474" i="19"/>
  <c r="Q3474" i="19"/>
  <c r="U3475" i="19" l="1"/>
  <c r="Q3475" i="19"/>
  <c r="V3474" i="19"/>
  <c r="W3474" i="19"/>
  <c r="Q3476" i="19" l="1"/>
  <c r="U3476" i="19"/>
  <c r="W3475" i="19"/>
  <c r="V3475" i="19"/>
  <c r="V3476" i="19" l="1"/>
  <c r="W3476" i="19"/>
  <c r="U3477" i="19"/>
  <c r="Q3477" i="19"/>
  <c r="U3478" i="19" l="1"/>
  <c r="Q3478" i="19"/>
  <c r="V3477" i="19"/>
  <c r="W3477" i="19"/>
  <c r="Q3479" i="19" l="1"/>
  <c r="U3479" i="19"/>
  <c r="V3478" i="19"/>
  <c r="W3478" i="19"/>
  <c r="W3479" i="19" l="1"/>
  <c r="V3479" i="19"/>
  <c r="U3480" i="19"/>
  <c r="Q3480" i="19"/>
  <c r="Q3481" i="19" l="1"/>
  <c r="U3481" i="19"/>
  <c r="V3480" i="19"/>
  <c r="W3480" i="19"/>
  <c r="V3481" i="19" l="1"/>
  <c r="W3481" i="19"/>
  <c r="U3482" i="19"/>
  <c r="Q3482" i="19"/>
  <c r="U3483" i="19" l="1"/>
  <c r="Q3483" i="19"/>
  <c r="V3482" i="19"/>
  <c r="W3482" i="19"/>
  <c r="Q3484" i="19" l="1"/>
  <c r="U3484" i="19"/>
  <c r="W3483" i="19"/>
  <c r="V3483" i="19"/>
  <c r="V3484" i="19" l="1"/>
  <c r="W3484" i="19"/>
  <c r="U3485" i="19"/>
  <c r="Q3485" i="19"/>
  <c r="U3486" i="19" l="1"/>
  <c r="Q3486" i="19"/>
  <c r="V3485" i="19"/>
  <c r="W3485" i="19"/>
  <c r="Q3487" i="19" l="1"/>
  <c r="U3487" i="19"/>
  <c r="V3486" i="19"/>
  <c r="W3486" i="19"/>
  <c r="W3487" i="19" l="1"/>
  <c r="V3487" i="19"/>
  <c r="U3488" i="19"/>
  <c r="Q3488" i="19"/>
  <c r="Q3489" i="19" l="1"/>
  <c r="U3489" i="19"/>
  <c r="V3488" i="19"/>
  <c r="W3488" i="19"/>
  <c r="V3489" i="19" l="1"/>
  <c r="W3489" i="19"/>
  <c r="U3490" i="19"/>
  <c r="Q3490" i="19"/>
  <c r="U3491" i="19" l="1"/>
  <c r="Q3491" i="19"/>
  <c r="V3490" i="19"/>
  <c r="W3490" i="19"/>
  <c r="Q3492" i="19" l="1"/>
  <c r="U3492" i="19"/>
  <c r="W3491" i="19"/>
  <c r="V3491" i="19"/>
  <c r="V3492" i="19" l="1"/>
  <c r="W3492" i="19"/>
  <c r="U3493" i="19"/>
  <c r="Q3493" i="19"/>
  <c r="U3494" i="19" l="1"/>
  <c r="Q3494" i="19"/>
  <c r="V3493" i="19"/>
  <c r="W3493" i="19"/>
  <c r="Q3495" i="19" l="1"/>
  <c r="U3495" i="19"/>
  <c r="V3494" i="19"/>
  <c r="W3494" i="19"/>
  <c r="W3495" i="19" l="1"/>
  <c r="V3495" i="19"/>
  <c r="U3496" i="19"/>
  <c r="Q3496" i="19"/>
  <c r="Q3497" i="19" l="1"/>
  <c r="U3497" i="19"/>
  <c r="V3496" i="19"/>
  <c r="W3496" i="19"/>
  <c r="V3497" i="19" l="1"/>
  <c r="W3497" i="19"/>
  <c r="U3498" i="19"/>
  <c r="Q3498" i="19"/>
  <c r="U3499" i="19" l="1"/>
  <c r="Q3499" i="19"/>
  <c r="V3498" i="19"/>
  <c r="W3498" i="19"/>
  <c r="U3500" i="19" l="1"/>
  <c r="Q3500" i="19"/>
  <c r="W3499" i="19"/>
  <c r="V3499" i="19"/>
  <c r="U3501" i="19" l="1"/>
  <c r="Q3501" i="19"/>
  <c r="V3500" i="19"/>
  <c r="W3500" i="19"/>
  <c r="U3502" i="19" l="1"/>
  <c r="Q3502" i="19"/>
  <c r="V3501" i="19"/>
  <c r="W3501" i="19"/>
  <c r="Q3503" i="19" l="1"/>
  <c r="U3503" i="19"/>
  <c r="V3502" i="19"/>
  <c r="W3502" i="19"/>
  <c r="W3503" i="19" l="1"/>
  <c r="V3503" i="19"/>
  <c r="U3504" i="19"/>
  <c r="Q3504" i="19"/>
  <c r="Q3505" i="19" l="1"/>
  <c r="U3505" i="19"/>
  <c r="V3504" i="19"/>
  <c r="W3504" i="19"/>
  <c r="V3505" i="19" l="1"/>
  <c r="W3505" i="19"/>
  <c r="U3506" i="19"/>
  <c r="Q3506" i="19"/>
  <c r="U3507" i="19" l="1"/>
  <c r="Q3507" i="19"/>
  <c r="V3506" i="19"/>
  <c r="W3506" i="19"/>
  <c r="U3508" i="19" l="1"/>
  <c r="Q3508" i="19"/>
  <c r="W3507" i="19"/>
  <c r="V3507" i="19"/>
  <c r="U3509" i="19" l="1"/>
  <c r="Q3509" i="19"/>
  <c r="V3508" i="19"/>
  <c r="W3508" i="19"/>
  <c r="U3510" i="19" l="1"/>
  <c r="Q3510" i="19"/>
  <c r="V3509" i="19"/>
  <c r="W3509" i="19"/>
  <c r="Q3511" i="19" l="1"/>
  <c r="U3511" i="19"/>
  <c r="V3510" i="19"/>
  <c r="W3510" i="19"/>
  <c r="W3511" i="19" l="1"/>
  <c r="V3511" i="19"/>
  <c r="U3512" i="19"/>
  <c r="Q3512" i="19"/>
  <c r="Q3513" i="19" l="1"/>
  <c r="U3513" i="19"/>
  <c r="V3512" i="19"/>
  <c r="W3512" i="19"/>
  <c r="V3513" i="19" l="1"/>
  <c r="W3513" i="19"/>
  <c r="U3514" i="19"/>
  <c r="Q3514" i="19"/>
  <c r="U3515" i="19" l="1"/>
  <c r="Q3515" i="19"/>
  <c r="V3514" i="19"/>
  <c r="W3514" i="19"/>
  <c r="U3516" i="19" l="1"/>
  <c r="Q3516" i="19"/>
  <c r="W3515" i="19"/>
  <c r="V3515" i="19"/>
  <c r="U3517" i="19" l="1"/>
  <c r="Q3517" i="19"/>
  <c r="V3516" i="19"/>
  <c r="W3516" i="19"/>
  <c r="U3518" i="19" l="1"/>
  <c r="Q3518" i="19"/>
  <c r="V3517" i="19"/>
  <c r="W3517" i="19"/>
  <c r="Q3519" i="19" l="1"/>
  <c r="U3519" i="19"/>
  <c r="V3518" i="19"/>
  <c r="W3518" i="19"/>
  <c r="W3519" i="19" l="1"/>
  <c r="V3519" i="19"/>
  <c r="U3520" i="19"/>
  <c r="Q3520" i="19"/>
  <c r="Q3521" i="19" l="1"/>
  <c r="U3521" i="19"/>
  <c r="V3520" i="19"/>
  <c r="W3520" i="19"/>
  <c r="V3521" i="19" l="1"/>
  <c r="W3521" i="19"/>
  <c r="U3522" i="19"/>
  <c r="Q3522" i="19"/>
  <c r="U3523" i="19" l="1"/>
  <c r="Q3523" i="19"/>
  <c r="V3522" i="19"/>
  <c r="W3522" i="19"/>
  <c r="U3524" i="19" l="1"/>
  <c r="Q3524" i="19"/>
  <c r="W3523" i="19"/>
  <c r="V3523" i="19"/>
  <c r="U3525" i="19" l="1"/>
  <c r="Q3525" i="19"/>
  <c r="V3524" i="19"/>
  <c r="W3524" i="19"/>
  <c r="U3526" i="19" l="1"/>
  <c r="Q3526" i="19"/>
  <c r="V3525" i="19"/>
  <c r="W3525" i="19"/>
  <c r="Q3527" i="19" l="1"/>
  <c r="U3527" i="19"/>
  <c r="V3526" i="19"/>
  <c r="W3526" i="19"/>
  <c r="W3527" i="19" l="1"/>
  <c r="V3527" i="19"/>
  <c r="U3528" i="19"/>
  <c r="Q3528" i="19"/>
  <c r="Q3529" i="19" l="1"/>
  <c r="U3529" i="19"/>
  <c r="V3528" i="19"/>
  <c r="W3528" i="19"/>
  <c r="V3529" i="19" l="1"/>
  <c r="W3529" i="19"/>
  <c r="U3530" i="19"/>
  <c r="Q3530" i="19"/>
  <c r="U3531" i="19" l="1"/>
  <c r="Q3531" i="19"/>
  <c r="V3530" i="19"/>
  <c r="W3530" i="19"/>
  <c r="U3532" i="19" l="1"/>
  <c r="Q3532" i="19"/>
  <c r="W3531" i="19"/>
  <c r="V3531" i="19"/>
  <c r="U3533" i="19" l="1"/>
  <c r="Q3533" i="19"/>
  <c r="V3532" i="19"/>
  <c r="W3532" i="19"/>
  <c r="U3534" i="19" l="1"/>
  <c r="Q3534" i="19"/>
  <c r="V3533" i="19"/>
  <c r="W3533" i="19"/>
  <c r="Q3535" i="19" l="1"/>
  <c r="U3535" i="19"/>
  <c r="V3534" i="19"/>
  <c r="W3534" i="19"/>
  <c r="W3535" i="19" l="1"/>
  <c r="V3535" i="19"/>
  <c r="U3536" i="19"/>
  <c r="Q3536" i="19"/>
  <c r="Q3537" i="19" l="1"/>
  <c r="U3537" i="19"/>
  <c r="V3536" i="19"/>
  <c r="W3536" i="19"/>
  <c r="V3537" i="19" l="1"/>
  <c r="W3537" i="19"/>
  <c r="U3538" i="19"/>
  <c r="Q3538" i="19"/>
  <c r="U3539" i="19" l="1"/>
  <c r="Q3539" i="19"/>
  <c r="V3538" i="19"/>
  <c r="W3538" i="19"/>
  <c r="U3540" i="19" l="1"/>
  <c r="Q3540" i="19"/>
  <c r="W3539" i="19"/>
  <c r="V3539" i="19"/>
  <c r="U3541" i="19" l="1"/>
  <c r="Q3541" i="19"/>
  <c r="V3540" i="19"/>
  <c r="W3540" i="19"/>
  <c r="U3542" i="19" l="1"/>
  <c r="Q3542" i="19"/>
  <c r="V3541" i="19"/>
  <c r="W3541" i="19"/>
  <c r="Q3543" i="19" l="1"/>
  <c r="U3543" i="19"/>
  <c r="V3542" i="19"/>
  <c r="W3542" i="19"/>
  <c r="W3543" i="19" l="1"/>
  <c r="V3543" i="19"/>
  <c r="U3544" i="19"/>
  <c r="Q3544" i="19"/>
  <c r="Q3545" i="19" l="1"/>
  <c r="U3545" i="19"/>
  <c r="V3544" i="19"/>
  <c r="W3544" i="19"/>
  <c r="V3545" i="19" l="1"/>
  <c r="W3545" i="19"/>
  <c r="U3546" i="19"/>
  <c r="Q3546" i="19"/>
  <c r="U3547" i="19" l="1"/>
  <c r="Q3547" i="19"/>
  <c r="V3546" i="19"/>
  <c r="W3546" i="19"/>
  <c r="U3548" i="19" l="1"/>
  <c r="Q3548" i="19"/>
  <c r="W3547" i="19"/>
  <c r="V3547" i="19"/>
  <c r="U3549" i="19" l="1"/>
  <c r="Q3549" i="19"/>
  <c r="V3548" i="19"/>
  <c r="W3548" i="19"/>
  <c r="U3550" i="19" l="1"/>
  <c r="Q3550" i="19"/>
  <c r="V3549" i="19"/>
  <c r="W3549" i="19"/>
  <c r="L15" i="22" l="1"/>
  <c r="L16" i="22"/>
  <c r="Q3551" i="19"/>
  <c r="U3551" i="19"/>
  <c r="V3550" i="19"/>
  <c r="W3550" i="19"/>
  <c r="W3551" i="19" l="1"/>
  <c r="V3551" i="19"/>
  <c r="U3552" i="19"/>
  <c r="Q3552" i="19"/>
  <c r="L19" i="22"/>
  <c r="Q3553" i="19" l="1"/>
  <c r="U3553" i="19"/>
  <c r="V3552" i="19"/>
  <c r="W3552" i="19"/>
  <c r="V3553" i="19" l="1"/>
  <c r="W3553" i="19"/>
  <c r="U3554" i="19"/>
  <c r="Q3554" i="19"/>
  <c r="U3555" i="19" l="1"/>
  <c r="Q3555" i="19"/>
  <c r="V3554" i="19"/>
  <c r="W3554" i="19"/>
  <c r="U3556" i="19" l="1"/>
  <c r="Q3556" i="19"/>
  <c r="W3555" i="19"/>
  <c r="V3555" i="19"/>
  <c r="U3557" i="19" l="1"/>
  <c r="Q3557" i="19"/>
  <c r="V3556" i="19"/>
  <c r="W3556" i="19"/>
  <c r="U3558" i="19" l="1"/>
  <c r="Q3558" i="19"/>
  <c r="V3557" i="19"/>
  <c r="W3557" i="19"/>
  <c r="Q3559" i="19" l="1"/>
  <c r="U3559" i="19"/>
  <c r="V3558" i="19"/>
  <c r="W3558" i="19"/>
  <c r="W3559" i="19" l="1"/>
  <c r="V3559" i="19"/>
  <c r="U3560" i="19"/>
  <c r="Q3560" i="19"/>
  <c r="Q3561" i="19" l="1"/>
  <c r="U3561" i="19"/>
  <c r="V3560" i="19"/>
  <c r="W3560" i="19"/>
  <c r="V3561" i="19" l="1"/>
  <c r="W3561" i="19"/>
  <c r="U3562" i="19"/>
  <c r="Q3562" i="19"/>
  <c r="U3563" i="19" l="1"/>
  <c r="Q3563" i="19"/>
  <c r="V3562" i="19"/>
  <c r="W3562" i="19"/>
  <c r="U3564" i="19" l="1"/>
  <c r="Q3564" i="19"/>
  <c r="W3563" i="19"/>
  <c r="V3563" i="19"/>
  <c r="U3565" i="19" l="1"/>
  <c r="Q3565" i="19"/>
  <c r="V3564" i="19"/>
  <c r="W3564" i="19"/>
  <c r="U3566" i="19" l="1"/>
  <c r="Q3566" i="19"/>
  <c r="V3565" i="19"/>
  <c r="W3565" i="19"/>
  <c r="Q3567" i="19" l="1"/>
  <c r="U3567" i="19"/>
  <c r="V3566" i="19"/>
  <c r="W3566" i="19"/>
  <c r="W3567" i="19" l="1"/>
  <c r="V3567" i="19"/>
  <c r="U3568" i="19"/>
  <c r="Q3568" i="19"/>
  <c r="Q3569" i="19" l="1"/>
  <c r="U3569" i="19"/>
  <c r="V3568" i="19"/>
  <c r="W3568" i="19"/>
  <c r="V3569" i="19" l="1"/>
  <c r="W3569" i="19"/>
  <c r="U3570" i="19"/>
  <c r="Q3570" i="19"/>
  <c r="U3571" i="19" l="1"/>
  <c r="Q3571" i="19"/>
  <c r="V3570" i="19"/>
  <c r="W3570" i="19"/>
  <c r="U3572" i="19" l="1"/>
  <c r="Q3572" i="19"/>
  <c r="W3571" i="19"/>
  <c r="V3571" i="19"/>
  <c r="U3573" i="19" l="1"/>
  <c r="Q3573" i="19"/>
  <c r="V3572" i="19"/>
  <c r="W3572" i="19"/>
  <c r="U3574" i="19" l="1"/>
  <c r="Q3574" i="19"/>
  <c r="V3573" i="19"/>
  <c r="W3573" i="19"/>
  <c r="Q3575" i="19" l="1"/>
  <c r="U3575" i="19"/>
  <c r="V3574" i="19"/>
  <c r="W3574" i="19"/>
  <c r="W3575" i="19" l="1"/>
  <c r="V3575" i="19"/>
  <c r="U3576" i="19"/>
  <c r="Q3576" i="19"/>
  <c r="Q3577" i="19" l="1"/>
  <c r="U3577" i="19"/>
  <c r="V3576" i="19"/>
  <c r="W3576" i="19"/>
  <c r="V3577" i="19" l="1"/>
  <c r="W3577" i="19"/>
  <c r="U3578" i="19"/>
  <c r="Q3578" i="19"/>
  <c r="U3579" i="19" l="1"/>
  <c r="Q3579" i="19"/>
  <c r="V3578" i="19"/>
  <c r="W3578" i="19"/>
  <c r="U3580" i="19" l="1"/>
  <c r="Q3580" i="19"/>
  <c r="W3579" i="19"/>
  <c r="V3579" i="19"/>
  <c r="U3581" i="19" l="1"/>
  <c r="Q3581" i="19"/>
  <c r="V3580" i="19"/>
  <c r="W3580" i="19"/>
  <c r="U3582" i="19" l="1"/>
  <c r="Q3582" i="19"/>
  <c r="V3581" i="19"/>
  <c r="W3581" i="19"/>
  <c r="Q3583" i="19" l="1"/>
  <c r="U3583" i="19"/>
  <c r="V3582" i="19"/>
  <c r="W3582" i="19"/>
  <c r="W3583" i="19" l="1"/>
  <c r="V3583" i="19"/>
  <c r="U3584" i="19"/>
  <c r="Q3584" i="19"/>
  <c r="Q3585" i="19" l="1"/>
  <c r="U3585" i="19"/>
  <c r="V3584" i="19"/>
  <c r="W3584" i="19"/>
  <c r="V3585" i="19" l="1"/>
  <c r="W3585" i="19"/>
  <c r="U3586" i="19"/>
  <c r="Q3586" i="19"/>
  <c r="U3587" i="19" l="1"/>
  <c r="Q3587" i="19"/>
  <c r="V3586" i="19"/>
  <c r="W3586" i="19"/>
  <c r="U3588" i="19" l="1"/>
  <c r="Q3588" i="19"/>
  <c r="W3587" i="19"/>
  <c r="V3587" i="19"/>
  <c r="U3589" i="19" l="1"/>
  <c r="Q3589" i="19"/>
  <c r="V3588" i="19"/>
  <c r="W3588" i="19"/>
  <c r="U3590" i="19" l="1"/>
  <c r="Q3590" i="19"/>
  <c r="V3589" i="19"/>
  <c r="W3589" i="19"/>
  <c r="Q3591" i="19" l="1"/>
  <c r="U3591" i="19"/>
  <c r="V3590" i="19"/>
  <c r="W3590" i="19"/>
  <c r="W3591" i="19" l="1"/>
  <c r="V3591" i="19"/>
  <c r="U3592" i="19"/>
  <c r="Q3592" i="19"/>
  <c r="Q3593" i="19" l="1"/>
  <c r="U3593" i="19"/>
  <c r="V3592" i="19"/>
  <c r="W3592" i="19"/>
  <c r="V3593" i="19" l="1"/>
  <c r="W3593" i="19"/>
  <c r="U3594" i="19"/>
  <c r="Q3594" i="19"/>
  <c r="U3595" i="19" l="1"/>
  <c r="Q3595" i="19"/>
  <c r="V3594" i="19"/>
  <c r="W3594" i="19"/>
  <c r="U3596" i="19" l="1"/>
  <c r="Q3596" i="19"/>
  <c r="W3595" i="19"/>
  <c r="V3595" i="19"/>
  <c r="U3597" i="19" l="1"/>
  <c r="Q3597" i="19"/>
  <c r="V3596" i="19"/>
  <c r="W3596" i="19"/>
  <c r="U3598" i="19" l="1"/>
  <c r="Q3598" i="19"/>
  <c r="V3597" i="19"/>
  <c r="W3597" i="19"/>
  <c r="Q3599" i="19" l="1"/>
  <c r="U3599" i="19"/>
  <c r="V3598" i="19"/>
  <c r="W3598" i="19"/>
  <c r="W3599" i="19" l="1"/>
  <c r="V3599" i="19"/>
  <c r="U3600" i="19"/>
  <c r="Q3600" i="19"/>
  <c r="Q3601" i="19" l="1"/>
  <c r="U3601" i="19"/>
  <c r="W3600" i="19"/>
  <c r="V3600" i="19"/>
  <c r="V3601" i="19" l="1"/>
  <c r="W3601" i="19"/>
  <c r="U3602" i="19"/>
  <c r="Q3602" i="19"/>
  <c r="Q3603" i="19" l="1"/>
  <c r="U3603" i="19"/>
  <c r="V3602" i="19"/>
  <c r="W3602" i="19"/>
  <c r="W3603" i="19" l="1"/>
  <c r="V3603" i="19"/>
  <c r="U3604" i="19"/>
  <c r="Q3604" i="19"/>
  <c r="U3605" i="19" l="1"/>
  <c r="Q3605" i="19"/>
  <c r="V3604" i="19"/>
  <c r="W3604" i="19"/>
  <c r="U3606" i="19" l="1"/>
  <c r="Q3606" i="19"/>
  <c r="V3605" i="19"/>
  <c r="W3605" i="19"/>
  <c r="U3607" i="19" l="1"/>
  <c r="Q3607" i="19"/>
  <c r="V3606" i="19"/>
  <c r="W3606" i="19"/>
  <c r="U3608" i="19" l="1"/>
  <c r="Q3608" i="19"/>
  <c r="U3609" i="19" s="1"/>
  <c r="W3607" i="19"/>
  <c r="V3607" i="19"/>
  <c r="Q3609" i="19" l="1"/>
  <c r="R3609" i="19"/>
  <c r="R3610" i="19" s="1"/>
  <c r="R3611" i="19" s="1"/>
  <c r="R3612" i="19" s="1"/>
  <c r="R3613" i="19" s="1"/>
  <c r="R3614" i="19" s="1"/>
  <c r="R3615" i="19" s="1"/>
  <c r="R3616" i="19" s="1"/>
  <c r="R3617" i="19" s="1"/>
  <c r="R3618" i="19" s="1"/>
  <c r="R3619" i="19" s="1"/>
  <c r="R3620" i="19" s="1"/>
  <c r="R3621" i="19" s="1"/>
  <c r="R3622" i="19" s="1"/>
  <c r="R3623" i="19" s="1"/>
  <c r="R3624" i="19" s="1"/>
  <c r="R3625" i="19" s="1"/>
  <c r="R3626" i="19" s="1"/>
  <c r="R3627" i="19" s="1"/>
  <c r="R3628" i="19" s="1"/>
  <c r="R3629" i="19" s="1"/>
  <c r="R3630" i="19" s="1"/>
  <c r="R3631" i="19" s="1"/>
  <c r="R3632" i="19" s="1"/>
  <c r="R3633" i="19" s="1"/>
  <c r="R3634" i="19" s="1"/>
  <c r="R3635" i="19" s="1"/>
  <c r="R3636" i="19" s="1"/>
  <c r="R3637" i="19" s="1"/>
  <c r="R3638" i="19" s="1"/>
  <c r="R3639" i="19" s="1"/>
  <c r="R3640" i="19" s="1"/>
  <c r="R3641" i="19" s="1"/>
  <c r="R3642" i="19" s="1"/>
  <c r="R3643" i="19" s="1"/>
  <c r="R3644" i="19" s="1"/>
  <c r="R3645" i="19" s="1"/>
  <c r="R3646" i="19" s="1"/>
  <c r="R3647" i="19" s="1"/>
  <c r="R3648" i="19" s="1"/>
  <c r="R3649" i="19" s="1"/>
  <c r="R3650" i="19" s="1"/>
  <c r="R3651" i="19" s="1"/>
  <c r="R3652" i="19" s="1"/>
  <c r="R3653" i="19" s="1"/>
  <c r="R3654" i="19" s="1"/>
  <c r="R3655" i="19" s="1"/>
  <c r="R3656" i="19" s="1"/>
  <c r="R3657" i="19" s="1"/>
  <c r="R3658" i="19" s="1"/>
  <c r="R3659" i="19" s="1"/>
  <c r="R3660" i="19" s="1"/>
  <c r="R3661" i="19" s="1"/>
  <c r="R3662" i="19" s="1"/>
  <c r="R3663" i="19" s="1"/>
  <c r="R3664" i="19" s="1"/>
  <c r="R3665" i="19" s="1"/>
  <c r="R3666" i="19" s="1"/>
  <c r="R3667" i="19" s="1"/>
  <c r="R3668" i="19" s="1"/>
  <c r="R3669" i="19" s="1"/>
  <c r="R3670" i="19" s="1"/>
  <c r="R3671" i="19" s="1"/>
  <c r="R3672" i="19" s="1"/>
  <c r="R3673" i="19" s="1"/>
  <c r="R3674" i="19" s="1"/>
  <c r="R3675" i="19" s="1"/>
  <c r="R3676" i="19" s="1"/>
  <c r="R3677" i="19" s="1"/>
  <c r="R3678" i="19" s="1"/>
  <c r="R3679" i="19" s="1"/>
  <c r="R3680" i="19" s="1"/>
  <c r="R3681" i="19" s="1"/>
  <c r="R3682" i="19" s="1"/>
  <c r="R3683" i="19" s="1"/>
  <c r="R3684" i="19" s="1"/>
  <c r="R3685" i="19" s="1"/>
  <c r="R3686" i="19" s="1"/>
  <c r="R3687" i="19" s="1"/>
  <c r="R3688" i="19" s="1"/>
  <c r="R3689" i="19" s="1"/>
  <c r="R3690" i="19" s="1"/>
  <c r="R3691" i="19" s="1"/>
  <c r="R3692" i="19" s="1"/>
  <c r="R3693" i="19" s="1"/>
  <c r="R3694" i="19" s="1"/>
  <c r="R3695" i="19" s="1"/>
  <c r="R3696" i="19" s="1"/>
  <c r="R3697" i="19" s="1"/>
  <c r="R3698" i="19" s="1"/>
  <c r="R3699" i="19" s="1"/>
  <c r="R3700" i="19" s="1"/>
  <c r="R3701" i="19" s="1"/>
  <c r="R3702" i="19" s="1"/>
  <c r="R3703" i="19" s="1"/>
  <c r="R3704" i="19" s="1"/>
  <c r="R3705" i="19" s="1"/>
  <c r="R3706" i="19" s="1"/>
  <c r="R3707" i="19" s="1"/>
  <c r="R3708" i="19" s="1"/>
  <c r="R3709" i="19" s="1"/>
  <c r="R3710" i="19" s="1"/>
  <c r="R3711" i="19" s="1"/>
  <c r="R3712" i="19" s="1"/>
  <c r="R3713" i="19" s="1"/>
  <c r="R3714" i="19" s="1"/>
  <c r="R3715" i="19" s="1"/>
  <c r="R3716" i="19" s="1"/>
  <c r="R3717" i="19" s="1"/>
  <c r="R3718" i="19" s="1"/>
  <c r="R3719" i="19" s="1"/>
  <c r="R3720" i="19" s="1"/>
  <c r="R3721" i="19" s="1"/>
  <c r="R3722" i="19" s="1"/>
  <c r="R3723" i="19" s="1"/>
  <c r="R3724" i="19" s="1"/>
  <c r="R3725" i="19" s="1"/>
  <c r="R3726" i="19" s="1"/>
  <c r="R3727" i="19" s="1"/>
  <c r="R3728" i="19" s="1"/>
  <c r="R3729" i="19" s="1"/>
  <c r="R3730" i="19" s="1"/>
  <c r="R3731" i="19" s="1"/>
  <c r="R3732" i="19" s="1"/>
  <c r="R3733" i="19" s="1"/>
  <c r="R3734" i="19" s="1"/>
  <c r="R3735" i="19" s="1"/>
  <c r="R3736" i="19" s="1"/>
  <c r="R3737" i="19" s="1"/>
  <c r="R3738" i="19" s="1"/>
  <c r="R3739" i="19" s="1"/>
  <c r="R3740" i="19" s="1"/>
  <c r="R3741" i="19" s="1"/>
  <c r="R3742" i="19" s="1"/>
  <c r="R3743" i="19" s="1"/>
  <c r="R3744" i="19" s="1"/>
  <c r="R3745" i="19" s="1"/>
  <c r="R3746" i="19" s="1"/>
  <c r="R3747" i="19" s="1"/>
  <c r="R3748" i="19" s="1"/>
  <c r="R3749" i="19" s="1"/>
  <c r="R3750" i="19" s="1"/>
  <c r="R3751" i="19" s="1"/>
  <c r="R3752" i="19" s="1"/>
  <c r="R3753" i="19" s="1"/>
  <c r="R3754" i="19" s="1"/>
  <c r="R3755" i="19" s="1"/>
  <c r="R3756" i="19" s="1"/>
  <c r="R3757" i="19" s="1"/>
  <c r="R3758" i="19" s="1"/>
  <c r="R3759" i="19" s="1"/>
  <c r="R3760" i="19" s="1"/>
  <c r="R3761" i="19" s="1"/>
  <c r="R3762" i="19" s="1"/>
  <c r="R3763" i="19" s="1"/>
  <c r="R3764" i="19" s="1"/>
  <c r="R3765" i="19" s="1"/>
  <c r="R3766" i="19" s="1"/>
  <c r="R3767" i="19" s="1"/>
  <c r="R3768" i="19" s="1"/>
  <c r="R3769" i="19" s="1"/>
  <c r="R3770" i="19" s="1"/>
  <c r="R3771" i="19" s="1"/>
  <c r="R3772" i="19" s="1"/>
  <c r="R3773" i="19" s="1"/>
  <c r="R3774" i="19" s="1"/>
  <c r="R3775" i="19" s="1"/>
  <c r="R3776" i="19" s="1"/>
  <c r="R3777" i="19" s="1"/>
  <c r="R3778" i="19" s="1"/>
  <c r="R3779" i="19" s="1"/>
  <c r="R3780" i="19" s="1"/>
  <c r="R3781" i="19" s="1"/>
  <c r="R3782" i="19" s="1"/>
  <c r="R3783" i="19" s="1"/>
  <c r="R3784" i="19" s="1"/>
  <c r="R3785" i="19" s="1"/>
  <c r="R3786" i="19" s="1"/>
  <c r="R3787" i="19" s="1"/>
  <c r="R3788" i="19" s="1"/>
  <c r="R3789" i="19" s="1"/>
  <c r="R3790" i="19" s="1"/>
  <c r="R3791" i="19" s="1"/>
  <c r="R3792" i="19" s="1"/>
  <c r="R3793" i="19" s="1"/>
  <c r="R3794" i="19" s="1"/>
  <c r="R3795" i="19" s="1"/>
  <c r="R3796" i="19" s="1"/>
  <c r="R3797" i="19" s="1"/>
  <c r="R3798" i="19" s="1"/>
  <c r="R3799" i="19" s="1"/>
  <c r="R3800" i="19" s="1"/>
  <c r="R3801" i="19" s="1"/>
  <c r="R3802" i="19" s="1"/>
  <c r="R3803" i="19" s="1"/>
  <c r="R3804" i="19" s="1"/>
  <c r="R3805" i="19" s="1"/>
  <c r="R3806" i="19" s="1"/>
  <c r="R3807" i="19" s="1"/>
  <c r="R3808" i="19" s="1"/>
  <c r="R3809" i="19" s="1"/>
  <c r="R3810" i="19" s="1"/>
  <c r="R3811" i="19" s="1"/>
  <c r="R3812" i="19" s="1"/>
  <c r="R3813" i="19" s="1"/>
  <c r="R3814" i="19" s="1"/>
  <c r="R3815" i="19" s="1"/>
  <c r="R3816" i="19" s="1"/>
  <c r="R3817" i="19" s="1"/>
  <c r="R3818" i="19" s="1"/>
  <c r="R3819" i="19" s="1"/>
  <c r="R3820" i="19" s="1"/>
  <c r="R3821" i="19" s="1"/>
  <c r="R3822" i="19" s="1"/>
  <c r="R3823" i="19" s="1"/>
  <c r="R3824" i="19" s="1"/>
  <c r="R3825" i="19" s="1"/>
  <c r="R3826" i="19" s="1"/>
  <c r="R3827" i="19" s="1"/>
  <c r="R3828" i="19" s="1"/>
  <c r="R3829" i="19" s="1"/>
  <c r="R3830" i="19" s="1"/>
  <c r="R3831" i="19" s="1"/>
  <c r="R3832" i="19" s="1"/>
  <c r="R3833" i="19" s="1"/>
  <c r="R3834" i="19" s="1"/>
  <c r="R3835" i="19" s="1"/>
  <c r="R3836" i="19" s="1"/>
  <c r="R3837" i="19" s="1"/>
  <c r="R3838" i="19" s="1"/>
  <c r="R3839" i="19" s="1"/>
  <c r="R3840" i="19" s="1"/>
  <c r="R3841" i="19" s="1"/>
  <c r="R3842" i="19" s="1"/>
  <c r="R3843" i="19" s="1"/>
  <c r="R3844" i="19" s="1"/>
  <c r="R3845" i="19" s="1"/>
  <c r="R3846" i="19" s="1"/>
  <c r="R3847" i="19" s="1"/>
  <c r="R3848" i="19" s="1"/>
  <c r="R3849" i="19" s="1"/>
  <c r="R3850" i="19" s="1"/>
  <c r="R3851" i="19" s="1"/>
  <c r="R3852" i="19" s="1"/>
  <c r="R3853" i="19" s="1"/>
  <c r="R3854" i="19" s="1"/>
  <c r="R3855" i="19" s="1"/>
  <c r="R3856" i="19" s="1"/>
  <c r="R3857" i="19" s="1"/>
  <c r="R3858" i="19" s="1"/>
  <c r="R3859" i="19" s="1"/>
  <c r="R3860" i="19" s="1"/>
  <c r="R3861" i="19" s="1"/>
  <c r="R3862" i="19" s="1"/>
  <c r="R3863" i="19" s="1"/>
  <c r="R3864" i="19" s="1"/>
  <c r="R3865" i="19" s="1"/>
  <c r="V3609" i="19"/>
  <c r="W3609" i="19"/>
  <c r="S3609" i="19"/>
  <c r="S3610" i="19" s="1"/>
  <c r="S3611" i="19" s="1"/>
  <c r="S3612" i="19" s="1"/>
  <c r="S3613" i="19" s="1"/>
  <c r="S3614" i="19" s="1"/>
  <c r="S3615" i="19" s="1"/>
  <c r="S3616" i="19" s="1"/>
  <c r="S3617" i="19" s="1"/>
  <c r="S3618" i="19" s="1"/>
  <c r="S3619" i="19" s="1"/>
  <c r="S3620" i="19" s="1"/>
  <c r="S3621" i="19" s="1"/>
  <c r="S3622" i="19" s="1"/>
  <c r="S3623" i="19" s="1"/>
  <c r="S3624" i="19" s="1"/>
  <c r="S3625" i="19" s="1"/>
  <c r="S3626" i="19" s="1"/>
  <c r="S3627" i="19" s="1"/>
  <c r="S3628" i="19" s="1"/>
  <c r="S3629" i="19" s="1"/>
  <c r="S3630" i="19" s="1"/>
  <c r="S3631" i="19" s="1"/>
  <c r="S3632" i="19" s="1"/>
  <c r="S3633" i="19" s="1"/>
  <c r="S3634" i="19" s="1"/>
  <c r="S3635" i="19" s="1"/>
  <c r="S3636" i="19" s="1"/>
  <c r="S3637" i="19" s="1"/>
  <c r="S3638" i="19" s="1"/>
  <c r="S3639" i="19" s="1"/>
  <c r="S3640" i="19" s="1"/>
  <c r="S3641" i="19" s="1"/>
  <c r="S3642" i="19" s="1"/>
  <c r="S3643" i="19" s="1"/>
  <c r="S3644" i="19" s="1"/>
  <c r="S3645" i="19" s="1"/>
  <c r="S3646" i="19" s="1"/>
  <c r="S3647" i="19" s="1"/>
  <c r="S3648" i="19" s="1"/>
  <c r="S3649" i="19" s="1"/>
  <c r="S3650" i="19" s="1"/>
  <c r="S3651" i="19" s="1"/>
  <c r="S3652" i="19" s="1"/>
  <c r="S3653" i="19" s="1"/>
  <c r="S3654" i="19" s="1"/>
  <c r="S3655" i="19" s="1"/>
  <c r="S3656" i="19" s="1"/>
  <c r="S3657" i="19" s="1"/>
  <c r="S3658" i="19" s="1"/>
  <c r="S3659" i="19" s="1"/>
  <c r="S3660" i="19" s="1"/>
  <c r="S3661" i="19" s="1"/>
  <c r="S3662" i="19" s="1"/>
  <c r="S3663" i="19" s="1"/>
  <c r="S3664" i="19" s="1"/>
  <c r="S3665" i="19" s="1"/>
  <c r="S3666" i="19" s="1"/>
  <c r="S3667" i="19" s="1"/>
  <c r="S3668" i="19" s="1"/>
  <c r="S3669" i="19" s="1"/>
  <c r="S3670" i="19" s="1"/>
  <c r="S3671" i="19" s="1"/>
  <c r="S3672" i="19" s="1"/>
  <c r="S3673" i="19" s="1"/>
  <c r="S3674" i="19" s="1"/>
  <c r="S3675" i="19" s="1"/>
  <c r="S3676" i="19" s="1"/>
  <c r="S3677" i="19" s="1"/>
  <c r="S3678" i="19" s="1"/>
  <c r="S3679" i="19" s="1"/>
  <c r="S3680" i="19" s="1"/>
  <c r="S3681" i="19" s="1"/>
  <c r="S3682" i="19" s="1"/>
  <c r="S3683" i="19" s="1"/>
  <c r="S3684" i="19" s="1"/>
  <c r="S3685" i="19" s="1"/>
  <c r="S3686" i="19" s="1"/>
  <c r="S3687" i="19" s="1"/>
  <c r="S3688" i="19" s="1"/>
  <c r="S3689" i="19" s="1"/>
  <c r="S3690" i="19" s="1"/>
  <c r="S3691" i="19" s="1"/>
  <c r="S3692" i="19" s="1"/>
  <c r="S3693" i="19" s="1"/>
  <c r="S3694" i="19" s="1"/>
  <c r="S3695" i="19" s="1"/>
  <c r="S3696" i="19" s="1"/>
  <c r="S3697" i="19" s="1"/>
  <c r="S3698" i="19" s="1"/>
  <c r="S3699" i="19" s="1"/>
  <c r="S3700" i="19" s="1"/>
  <c r="S3701" i="19" s="1"/>
  <c r="S3702" i="19" s="1"/>
  <c r="S3703" i="19" s="1"/>
  <c r="S3704" i="19" s="1"/>
  <c r="S3705" i="19" s="1"/>
  <c r="S3706" i="19" s="1"/>
  <c r="S3707" i="19" s="1"/>
  <c r="S3708" i="19" s="1"/>
  <c r="S3709" i="19" s="1"/>
  <c r="S3710" i="19" s="1"/>
  <c r="S3711" i="19" s="1"/>
  <c r="S3712" i="19" s="1"/>
  <c r="S3713" i="19" s="1"/>
  <c r="S3714" i="19" s="1"/>
  <c r="S3715" i="19" s="1"/>
  <c r="S3716" i="19" s="1"/>
  <c r="S3717" i="19" s="1"/>
  <c r="S3718" i="19" s="1"/>
  <c r="S3719" i="19" s="1"/>
  <c r="S3720" i="19" s="1"/>
  <c r="S3721" i="19" s="1"/>
  <c r="S3722" i="19" s="1"/>
  <c r="S3723" i="19" s="1"/>
  <c r="S3724" i="19" s="1"/>
  <c r="S3725" i="19" s="1"/>
  <c r="S3726" i="19" s="1"/>
  <c r="S3727" i="19" s="1"/>
  <c r="S3728" i="19" s="1"/>
  <c r="S3729" i="19" s="1"/>
  <c r="S3730" i="19" s="1"/>
  <c r="S3731" i="19" s="1"/>
  <c r="S3732" i="19" s="1"/>
  <c r="S3733" i="19" s="1"/>
  <c r="S3734" i="19" s="1"/>
  <c r="S3735" i="19" s="1"/>
  <c r="S3736" i="19" s="1"/>
  <c r="S3737" i="19" s="1"/>
  <c r="S3738" i="19" s="1"/>
  <c r="S3739" i="19" s="1"/>
  <c r="S3740" i="19" s="1"/>
  <c r="S3741" i="19" s="1"/>
  <c r="S3742" i="19" s="1"/>
  <c r="S3743" i="19" s="1"/>
  <c r="S3744" i="19" s="1"/>
  <c r="S3745" i="19" s="1"/>
  <c r="S3746" i="19" s="1"/>
  <c r="S3747" i="19" s="1"/>
  <c r="S3748" i="19" s="1"/>
  <c r="S3749" i="19" s="1"/>
  <c r="S3750" i="19" s="1"/>
  <c r="S3751" i="19" s="1"/>
  <c r="S3752" i="19" s="1"/>
  <c r="S3753" i="19" s="1"/>
  <c r="S3754" i="19" s="1"/>
  <c r="S3755" i="19" s="1"/>
  <c r="S3756" i="19" s="1"/>
  <c r="S3757" i="19" s="1"/>
  <c r="S3758" i="19" s="1"/>
  <c r="S3759" i="19" s="1"/>
  <c r="S3760" i="19" s="1"/>
  <c r="S3761" i="19" s="1"/>
  <c r="S3762" i="19" s="1"/>
  <c r="S3763" i="19" s="1"/>
  <c r="S3764" i="19" s="1"/>
  <c r="S3765" i="19" s="1"/>
  <c r="S3766" i="19" s="1"/>
  <c r="S3767" i="19" s="1"/>
  <c r="S3768" i="19" s="1"/>
  <c r="S3769" i="19" s="1"/>
  <c r="S3770" i="19" s="1"/>
  <c r="S3771" i="19" s="1"/>
  <c r="S3772" i="19" s="1"/>
  <c r="S3773" i="19" s="1"/>
  <c r="S3774" i="19" s="1"/>
  <c r="S3775" i="19" s="1"/>
  <c r="S3776" i="19" s="1"/>
  <c r="S3777" i="19" s="1"/>
  <c r="S3778" i="19" s="1"/>
  <c r="S3779" i="19" s="1"/>
  <c r="S3780" i="19" s="1"/>
  <c r="S3781" i="19" s="1"/>
  <c r="S3782" i="19" s="1"/>
  <c r="S3783" i="19" s="1"/>
  <c r="S3784" i="19" s="1"/>
  <c r="S3785" i="19" s="1"/>
  <c r="S3786" i="19" s="1"/>
  <c r="S3787" i="19" s="1"/>
  <c r="S3788" i="19" s="1"/>
  <c r="S3789" i="19" s="1"/>
  <c r="S3790" i="19" s="1"/>
  <c r="S3791" i="19" s="1"/>
  <c r="S3792" i="19" s="1"/>
  <c r="S3793" i="19" s="1"/>
  <c r="S3794" i="19" s="1"/>
  <c r="S3795" i="19" s="1"/>
  <c r="S3796" i="19" s="1"/>
  <c r="S3797" i="19" s="1"/>
  <c r="S3798" i="19" s="1"/>
  <c r="S3799" i="19" s="1"/>
  <c r="S3800" i="19" s="1"/>
  <c r="S3801" i="19" s="1"/>
  <c r="S3802" i="19" s="1"/>
  <c r="S3803" i="19" s="1"/>
  <c r="S3804" i="19" s="1"/>
  <c r="S3805" i="19" s="1"/>
  <c r="S3806" i="19" s="1"/>
  <c r="S3807" i="19" s="1"/>
  <c r="S3808" i="19" s="1"/>
  <c r="S3809" i="19" s="1"/>
  <c r="S3810" i="19" s="1"/>
  <c r="S3811" i="19" s="1"/>
  <c r="S3812" i="19" s="1"/>
  <c r="S3813" i="19" s="1"/>
  <c r="S3814" i="19" s="1"/>
  <c r="S3815" i="19" s="1"/>
  <c r="S3816" i="19" s="1"/>
  <c r="S3817" i="19" s="1"/>
  <c r="S3818" i="19" s="1"/>
  <c r="S3819" i="19" s="1"/>
  <c r="S3820" i="19" s="1"/>
  <c r="S3821" i="19" s="1"/>
  <c r="S3822" i="19" s="1"/>
  <c r="S3823" i="19" s="1"/>
  <c r="S3824" i="19" s="1"/>
  <c r="S3825" i="19" s="1"/>
  <c r="S3826" i="19" s="1"/>
  <c r="S3827" i="19" s="1"/>
  <c r="S3828" i="19" s="1"/>
  <c r="S3829" i="19" s="1"/>
  <c r="S3830" i="19" s="1"/>
  <c r="S3831" i="19" s="1"/>
  <c r="S3832" i="19" s="1"/>
  <c r="S3833" i="19" s="1"/>
  <c r="S3834" i="19" s="1"/>
  <c r="S3835" i="19" s="1"/>
  <c r="S3836" i="19" s="1"/>
  <c r="S3837" i="19" s="1"/>
  <c r="S3838" i="19" s="1"/>
  <c r="S3839" i="19" s="1"/>
  <c r="S3840" i="19" s="1"/>
  <c r="S3841" i="19" s="1"/>
  <c r="S3842" i="19" s="1"/>
  <c r="S3843" i="19" s="1"/>
  <c r="S3844" i="19" s="1"/>
  <c r="S3845" i="19" s="1"/>
  <c r="S3846" i="19" s="1"/>
  <c r="S3847" i="19" s="1"/>
  <c r="S3848" i="19" s="1"/>
  <c r="S3849" i="19" s="1"/>
  <c r="S3850" i="19" s="1"/>
  <c r="S3851" i="19" s="1"/>
  <c r="S3852" i="19" s="1"/>
  <c r="S3853" i="19" s="1"/>
  <c r="S3854" i="19" s="1"/>
  <c r="S3855" i="19" s="1"/>
  <c r="S3856" i="19" s="1"/>
  <c r="S3857" i="19" s="1"/>
  <c r="S3858" i="19" s="1"/>
  <c r="S3859" i="19" s="1"/>
  <c r="S3860" i="19" s="1"/>
  <c r="S3861" i="19" s="1"/>
  <c r="S3862" i="19" s="1"/>
  <c r="S3863" i="19" s="1"/>
  <c r="S3864" i="19" s="1"/>
  <c r="S3865" i="19" s="1"/>
  <c r="T3609" i="19"/>
  <c r="T3610" i="19" s="1"/>
  <c r="T3611" i="19" s="1"/>
  <c r="T3612" i="19" s="1"/>
  <c r="T3613" i="19" s="1"/>
  <c r="T3614" i="19" s="1"/>
  <c r="T3615" i="19" s="1"/>
  <c r="T3616" i="19" s="1"/>
  <c r="T3617" i="19" s="1"/>
  <c r="T3618" i="19" s="1"/>
  <c r="T3619" i="19" s="1"/>
  <c r="T3620" i="19" s="1"/>
  <c r="T3621" i="19" s="1"/>
  <c r="T3622" i="19" s="1"/>
  <c r="T3623" i="19" s="1"/>
  <c r="T3624" i="19" s="1"/>
  <c r="T3625" i="19" s="1"/>
  <c r="T3626" i="19" s="1"/>
  <c r="T3627" i="19" s="1"/>
  <c r="T3628" i="19" s="1"/>
  <c r="T3629" i="19" s="1"/>
  <c r="T3630" i="19" s="1"/>
  <c r="T3631" i="19" s="1"/>
  <c r="T3632" i="19" s="1"/>
  <c r="T3633" i="19" s="1"/>
  <c r="T3634" i="19" s="1"/>
  <c r="T3635" i="19" s="1"/>
  <c r="T3636" i="19" s="1"/>
  <c r="T3637" i="19" s="1"/>
  <c r="T3638" i="19" s="1"/>
  <c r="T3639" i="19" s="1"/>
  <c r="T3640" i="19" s="1"/>
  <c r="T3641" i="19" s="1"/>
  <c r="T3642" i="19" s="1"/>
  <c r="T3643" i="19" s="1"/>
  <c r="T3644" i="19" s="1"/>
  <c r="T3645" i="19" s="1"/>
  <c r="T3646" i="19" s="1"/>
  <c r="T3647" i="19" s="1"/>
  <c r="T3648" i="19" s="1"/>
  <c r="T3649" i="19" s="1"/>
  <c r="T3650" i="19" s="1"/>
  <c r="T3651" i="19" s="1"/>
  <c r="T3652" i="19" s="1"/>
  <c r="T3653" i="19" s="1"/>
  <c r="T3654" i="19" s="1"/>
  <c r="T3655" i="19" s="1"/>
  <c r="T3656" i="19" s="1"/>
  <c r="T3657" i="19" s="1"/>
  <c r="T3658" i="19" s="1"/>
  <c r="T3659" i="19" s="1"/>
  <c r="T3660" i="19" s="1"/>
  <c r="T3661" i="19" s="1"/>
  <c r="T3662" i="19" s="1"/>
  <c r="T3663" i="19" s="1"/>
  <c r="T3664" i="19" s="1"/>
  <c r="T3665" i="19" s="1"/>
  <c r="T3666" i="19" s="1"/>
  <c r="T3667" i="19" s="1"/>
  <c r="T3668" i="19" s="1"/>
  <c r="T3669" i="19" s="1"/>
  <c r="T3670" i="19" s="1"/>
  <c r="T3671" i="19" s="1"/>
  <c r="T3672" i="19" s="1"/>
  <c r="T3673" i="19" s="1"/>
  <c r="T3674" i="19" s="1"/>
  <c r="T3675" i="19" s="1"/>
  <c r="T3676" i="19" s="1"/>
  <c r="T3677" i="19" s="1"/>
  <c r="T3678" i="19" s="1"/>
  <c r="T3679" i="19" s="1"/>
  <c r="T3680" i="19" s="1"/>
  <c r="T3681" i="19" s="1"/>
  <c r="T3682" i="19" s="1"/>
  <c r="T3683" i="19" s="1"/>
  <c r="T3684" i="19" s="1"/>
  <c r="T3685" i="19" s="1"/>
  <c r="T3686" i="19" s="1"/>
  <c r="T3687" i="19" s="1"/>
  <c r="T3688" i="19" s="1"/>
  <c r="T3689" i="19" s="1"/>
  <c r="T3690" i="19" s="1"/>
  <c r="T3691" i="19" s="1"/>
  <c r="T3692" i="19" s="1"/>
  <c r="T3693" i="19" s="1"/>
  <c r="T3694" i="19" s="1"/>
  <c r="T3695" i="19" s="1"/>
  <c r="T3696" i="19" s="1"/>
  <c r="T3697" i="19" s="1"/>
  <c r="T3698" i="19" s="1"/>
  <c r="T3699" i="19" s="1"/>
  <c r="T3700" i="19" s="1"/>
  <c r="T3701" i="19" s="1"/>
  <c r="T3702" i="19" s="1"/>
  <c r="T3703" i="19" s="1"/>
  <c r="T3704" i="19" s="1"/>
  <c r="T3705" i="19" s="1"/>
  <c r="T3706" i="19" s="1"/>
  <c r="T3707" i="19" s="1"/>
  <c r="T3708" i="19" s="1"/>
  <c r="T3709" i="19" s="1"/>
  <c r="T3710" i="19" s="1"/>
  <c r="T3711" i="19" s="1"/>
  <c r="T3712" i="19" s="1"/>
  <c r="T3713" i="19" s="1"/>
  <c r="T3714" i="19" s="1"/>
  <c r="T3715" i="19" s="1"/>
  <c r="T3716" i="19" s="1"/>
  <c r="T3717" i="19" s="1"/>
  <c r="T3718" i="19" s="1"/>
  <c r="T3719" i="19" s="1"/>
  <c r="T3720" i="19" s="1"/>
  <c r="T3721" i="19" s="1"/>
  <c r="T3722" i="19" s="1"/>
  <c r="T3723" i="19" s="1"/>
  <c r="T3724" i="19" s="1"/>
  <c r="T3725" i="19" s="1"/>
  <c r="T3726" i="19" s="1"/>
  <c r="T3727" i="19" s="1"/>
  <c r="T3728" i="19" s="1"/>
  <c r="T3729" i="19" s="1"/>
  <c r="T3730" i="19" s="1"/>
  <c r="T3731" i="19" s="1"/>
  <c r="T3732" i="19" s="1"/>
  <c r="T3733" i="19" s="1"/>
  <c r="T3734" i="19" s="1"/>
  <c r="T3735" i="19" s="1"/>
  <c r="T3736" i="19" s="1"/>
  <c r="T3737" i="19" s="1"/>
  <c r="T3738" i="19" s="1"/>
  <c r="T3739" i="19" s="1"/>
  <c r="T3740" i="19" s="1"/>
  <c r="T3741" i="19" s="1"/>
  <c r="T3742" i="19" s="1"/>
  <c r="T3743" i="19" s="1"/>
  <c r="T3744" i="19" s="1"/>
  <c r="T3745" i="19" s="1"/>
  <c r="T3746" i="19" s="1"/>
  <c r="T3747" i="19" s="1"/>
  <c r="T3748" i="19" s="1"/>
  <c r="T3749" i="19" s="1"/>
  <c r="T3750" i="19" s="1"/>
  <c r="T3751" i="19" s="1"/>
  <c r="T3752" i="19" s="1"/>
  <c r="T3753" i="19" s="1"/>
  <c r="T3754" i="19" s="1"/>
  <c r="T3755" i="19" s="1"/>
  <c r="T3756" i="19" s="1"/>
  <c r="T3757" i="19" s="1"/>
  <c r="T3758" i="19" s="1"/>
  <c r="T3759" i="19" s="1"/>
  <c r="T3760" i="19" s="1"/>
  <c r="T3761" i="19" s="1"/>
  <c r="T3762" i="19" s="1"/>
  <c r="T3763" i="19" s="1"/>
  <c r="T3764" i="19" s="1"/>
  <c r="T3765" i="19" s="1"/>
  <c r="T3766" i="19" s="1"/>
  <c r="T3767" i="19" s="1"/>
  <c r="T3768" i="19" s="1"/>
  <c r="T3769" i="19" s="1"/>
  <c r="T3770" i="19" s="1"/>
  <c r="T3771" i="19" s="1"/>
  <c r="T3772" i="19" s="1"/>
  <c r="T3773" i="19" s="1"/>
  <c r="T3774" i="19" s="1"/>
  <c r="T3775" i="19" s="1"/>
  <c r="T3776" i="19" s="1"/>
  <c r="T3777" i="19" s="1"/>
  <c r="T3778" i="19" s="1"/>
  <c r="T3779" i="19" s="1"/>
  <c r="T3780" i="19" s="1"/>
  <c r="T3781" i="19" s="1"/>
  <c r="T3782" i="19" s="1"/>
  <c r="T3783" i="19" s="1"/>
  <c r="T3784" i="19" s="1"/>
  <c r="T3785" i="19" s="1"/>
  <c r="T3786" i="19" s="1"/>
  <c r="T3787" i="19" s="1"/>
  <c r="T3788" i="19" s="1"/>
  <c r="T3789" i="19" s="1"/>
  <c r="T3790" i="19" s="1"/>
  <c r="T3791" i="19" s="1"/>
  <c r="T3792" i="19" s="1"/>
  <c r="T3793" i="19" s="1"/>
  <c r="T3794" i="19" s="1"/>
  <c r="T3795" i="19" s="1"/>
  <c r="T3796" i="19" s="1"/>
  <c r="T3797" i="19" s="1"/>
  <c r="T3798" i="19" s="1"/>
  <c r="T3799" i="19" s="1"/>
  <c r="T3800" i="19" s="1"/>
  <c r="T3801" i="19" s="1"/>
  <c r="T3802" i="19" s="1"/>
  <c r="T3803" i="19" s="1"/>
  <c r="T3804" i="19" s="1"/>
  <c r="T3805" i="19" s="1"/>
  <c r="T3806" i="19" s="1"/>
  <c r="T3807" i="19" s="1"/>
  <c r="T3808" i="19" s="1"/>
  <c r="T3809" i="19" s="1"/>
  <c r="T3810" i="19" s="1"/>
  <c r="T3811" i="19" s="1"/>
  <c r="T3812" i="19" s="1"/>
  <c r="T3813" i="19" s="1"/>
  <c r="T3814" i="19" s="1"/>
  <c r="T3815" i="19" s="1"/>
  <c r="T3816" i="19" s="1"/>
  <c r="T3817" i="19" s="1"/>
  <c r="T3818" i="19" s="1"/>
  <c r="T3819" i="19" s="1"/>
  <c r="T3820" i="19" s="1"/>
  <c r="T3821" i="19" s="1"/>
  <c r="T3822" i="19" s="1"/>
  <c r="T3823" i="19" s="1"/>
  <c r="T3824" i="19" s="1"/>
  <c r="T3825" i="19" s="1"/>
  <c r="T3826" i="19" s="1"/>
  <c r="T3827" i="19" s="1"/>
  <c r="T3828" i="19" s="1"/>
  <c r="T3829" i="19" s="1"/>
  <c r="T3830" i="19" s="1"/>
  <c r="T3831" i="19" s="1"/>
  <c r="T3832" i="19" s="1"/>
  <c r="T3833" i="19" s="1"/>
  <c r="T3834" i="19" s="1"/>
  <c r="T3835" i="19" s="1"/>
  <c r="T3836" i="19" s="1"/>
  <c r="T3837" i="19" s="1"/>
  <c r="T3838" i="19" s="1"/>
  <c r="T3839" i="19" s="1"/>
  <c r="T3840" i="19" s="1"/>
  <c r="T3841" i="19" s="1"/>
  <c r="T3842" i="19" s="1"/>
  <c r="T3843" i="19" s="1"/>
  <c r="T3844" i="19" s="1"/>
  <c r="T3845" i="19" s="1"/>
  <c r="T3846" i="19" s="1"/>
  <c r="T3847" i="19" s="1"/>
  <c r="T3848" i="19" s="1"/>
  <c r="T3849" i="19" s="1"/>
  <c r="T3850" i="19" s="1"/>
  <c r="T3851" i="19" s="1"/>
  <c r="T3852" i="19" s="1"/>
  <c r="T3853" i="19" s="1"/>
  <c r="T3854" i="19" s="1"/>
  <c r="T3855" i="19" s="1"/>
  <c r="T3856" i="19" s="1"/>
  <c r="T3857" i="19" s="1"/>
  <c r="T3858" i="19" s="1"/>
  <c r="T3859" i="19" s="1"/>
  <c r="T3860" i="19" s="1"/>
  <c r="T3861" i="19" s="1"/>
  <c r="T3862" i="19" s="1"/>
  <c r="T3863" i="19" s="1"/>
  <c r="T3864" i="19" s="1"/>
  <c r="T3865" i="19" s="1"/>
  <c r="V3608" i="19"/>
  <c r="W3608" i="19"/>
  <c r="U3610" i="19" l="1"/>
  <c r="Q3610" i="19"/>
  <c r="Q3611" i="19" l="1"/>
  <c r="U3611" i="19"/>
  <c r="W3610" i="19"/>
  <c r="V3610" i="19"/>
  <c r="W3611" i="19" l="1"/>
  <c r="V3611" i="19"/>
  <c r="U3612" i="19"/>
  <c r="Q3612" i="19"/>
  <c r="U3613" i="19" l="1"/>
  <c r="Q3613" i="19"/>
  <c r="V3612" i="19"/>
  <c r="W3612" i="19"/>
  <c r="U3614" i="19" l="1"/>
  <c r="Q3614" i="19"/>
  <c r="V3613" i="19"/>
  <c r="W3613" i="19"/>
  <c r="U3615" i="19" l="1"/>
  <c r="Q3615" i="19"/>
  <c r="V3614" i="19"/>
  <c r="W3614" i="19"/>
  <c r="U3616" i="19" l="1"/>
  <c r="Q3616" i="19"/>
  <c r="V3615" i="19"/>
  <c r="W3615" i="19"/>
  <c r="U3617" i="19" l="1"/>
  <c r="Q3617" i="19"/>
  <c r="V3616" i="19"/>
  <c r="W3616" i="19"/>
  <c r="U3618" i="19" l="1"/>
  <c r="Q3618" i="19"/>
  <c r="V3617" i="19"/>
  <c r="W3617" i="19"/>
  <c r="Q3619" i="19" l="1"/>
  <c r="U3619" i="19"/>
  <c r="W3618" i="19"/>
  <c r="V3618" i="19"/>
  <c r="W3619" i="19" l="1"/>
  <c r="V3619" i="19"/>
  <c r="U3620" i="19"/>
  <c r="Q3620" i="19"/>
  <c r="U3621" i="19" l="1"/>
  <c r="Q3621" i="19"/>
  <c r="V3620" i="19"/>
  <c r="W3620" i="19"/>
  <c r="U3622" i="19" l="1"/>
  <c r="Q3622" i="19"/>
  <c r="V3621" i="19"/>
  <c r="W3621" i="19"/>
  <c r="U3623" i="19" l="1"/>
  <c r="Q3623" i="19"/>
  <c r="V3622" i="19"/>
  <c r="W3622" i="19"/>
  <c r="U3624" i="19" l="1"/>
  <c r="Q3624" i="19"/>
  <c r="V3623" i="19"/>
  <c r="W3623" i="19"/>
  <c r="U3625" i="19" l="1"/>
  <c r="Q3625" i="19"/>
  <c r="W3624" i="19"/>
  <c r="V3624" i="19"/>
  <c r="U3626" i="19" l="1"/>
  <c r="Q3626" i="19"/>
  <c r="V3625" i="19"/>
  <c r="W3625" i="19"/>
  <c r="Q3627" i="19" l="1"/>
  <c r="U3627" i="19"/>
  <c r="W3626" i="19"/>
  <c r="V3626" i="19"/>
  <c r="W3627" i="19" l="1"/>
  <c r="V3627" i="19"/>
  <c r="U3628" i="19"/>
  <c r="Q3628" i="19"/>
  <c r="U3629" i="19" l="1"/>
  <c r="Q3629" i="19"/>
  <c r="V3628" i="19"/>
  <c r="W3628" i="19"/>
  <c r="U3630" i="19" l="1"/>
  <c r="Q3630" i="19"/>
  <c r="V3629" i="19"/>
  <c r="W3629" i="19"/>
  <c r="V3630" i="19" l="1"/>
  <c r="W3630" i="19"/>
  <c r="U3631" i="19"/>
  <c r="Q3631" i="19"/>
  <c r="U3632" i="19" l="1"/>
  <c r="Q3632" i="19"/>
  <c r="V3631" i="19"/>
  <c r="W3631" i="19"/>
  <c r="U3633" i="19" l="1"/>
  <c r="Q3633" i="19"/>
  <c r="V3632" i="19"/>
  <c r="W3632" i="19"/>
  <c r="U3634" i="19" l="1"/>
  <c r="Q3634" i="19"/>
  <c r="V3633" i="19"/>
  <c r="W3633" i="19"/>
  <c r="Q3635" i="19" l="1"/>
  <c r="U3635" i="19"/>
  <c r="W3634" i="19"/>
  <c r="V3634" i="19"/>
  <c r="W3635" i="19" l="1"/>
  <c r="V3635" i="19"/>
  <c r="U3636" i="19"/>
  <c r="Q3636" i="19"/>
  <c r="U3637" i="19" l="1"/>
  <c r="Q3637" i="19"/>
  <c r="V3636" i="19"/>
  <c r="W3636" i="19"/>
  <c r="U3638" i="19" l="1"/>
  <c r="Q3638" i="19"/>
  <c r="V3637" i="19"/>
  <c r="W3637" i="19"/>
  <c r="U3639" i="19" l="1"/>
  <c r="Q3639" i="19"/>
  <c r="V3638" i="19"/>
  <c r="W3638" i="19"/>
  <c r="U3640" i="19" l="1"/>
  <c r="Q3640" i="19"/>
  <c r="V3639" i="19"/>
  <c r="W3639" i="19"/>
  <c r="U3641" i="19" l="1"/>
  <c r="Q3641" i="19"/>
  <c r="V3640" i="19"/>
  <c r="W3640" i="19"/>
  <c r="U3642" i="19" l="1"/>
  <c r="Q3642" i="19"/>
  <c r="V3641" i="19"/>
  <c r="W3641" i="19"/>
  <c r="Q3643" i="19" l="1"/>
  <c r="U3643" i="19"/>
  <c r="W3642" i="19"/>
  <c r="V3642" i="19"/>
  <c r="W3643" i="19" l="1"/>
  <c r="V3643" i="19"/>
  <c r="U3644" i="19"/>
  <c r="Q3644" i="19"/>
  <c r="U3645" i="19" l="1"/>
  <c r="Q3645" i="19"/>
  <c r="V3644" i="19"/>
  <c r="W3644" i="19"/>
  <c r="U3646" i="19" l="1"/>
  <c r="Q3646" i="19"/>
  <c r="V3645" i="19"/>
  <c r="W3645" i="19"/>
  <c r="U3647" i="19" l="1"/>
  <c r="Q3647" i="19"/>
  <c r="V3646" i="19"/>
  <c r="W3646" i="19"/>
  <c r="U3648" i="19" l="1"/>
  <c r="Q3648" i="19"/>
  <c r="V3647" i="19"/>
  <c r="W3647" i="19"/>
  <c r="U3649" i="19" l="1"/>
  <c r="Q3649" i="19"/>
  <c r="V3648" i="19"/>
  <c r="W3648" i="19"/>
  <c r="U3650" i="19" l="1"/>
  <c r="Q3650" i="19"/>
  <c r="V3649" i="19"/>
  <c r="W3649" i="19"/>
  <c r="Q3651" i="19" l="1"/>
  <c r="U3651" i="19"/>
  <c r="W3650" i="19"/>
  <c r="V3650" i="19"/>
  <c r="W3651" i="19" l="1"/>
  <c r="V3651" i="19"/>
  <c r="U3652" i="19"/>
  <c r="Q3652" i="19"/>
  <c r="U3653" i="19" l="1"/>
  <c r="Q3653" i="19"/>
  <c r="V3652" i="19"/>
  <c r="W3652" i="19"/>
  <c r="U3654" i="19" l="1"/>
  <c r="Q3654" i="19"/>
  <c r="V3653" i="19"/>
  <c r="W3653" i="19"/>
  <c r="U3655" i="19" l="1"/>
  <c r="Q3655" i="19"/>
  <c r="V3654" i="19"/>
  <c r="W3654" i="19"/>
  <c r="U3656" i="19" l="1"/>
  <c r="Q3656" i="19"/>
  <c r="V3655" i="19"/>
  <c r="W3655" i="19"/>
  <c r="U3657" i="19" l="1"/>
  <c r="Q3657" i="19"/>
  <c r="W3656" i="19"/>
  <c r="V3656" i="19"/>
  <c r="U3658" i="19" l="1"/>
  <c r="Q3658" i="19"/>
  <c r="V3657" i="19"/>
  <c r="W3657" i="19"/>
  <c r="Q3659" i="19" l="1"/>
  <c r="U3659" i="19"/>
  <c r="W3658" i="19"/>
  <c r="V3658" i="19"/>
  <c r="W3659" i="19" l="1"/>
  <c r="V3659" i="19"/>
  <c r="U3660" i="19"/>
  <c r="Q3660" i="19"/>
  <c r="U3661" i="19" l="1"/>
  <c r="Q3661" i="19"/>
  <c r="W3660" i="19"/>
  <c r="V3660" i="19"/>
  <c r="U3662" i="19" l="1"/>
  <c r="Q3662" i="19"/>
  <c r="V3661" i="19"/>
  <c r="W3661" i="19"/>
  <c r="Q3663" i="19" l="1"/>
  <c r="U3663" i="19"/>
  <c r="V3662" i="19"/>
  <c r="W3662" i="19"/>
  <c r="V3663" i="19" l="1"/>
  <c r="W3663" i="19"/>
  <c r="U3664" i="19"/>
  <c r="Q3664" i="19"/>
  <c r="U3665" i="19" l="1"/>
  <c r="Q3665" i="19"/>
  <c r="V3664" i="19"/>
  <c r="W3664" i="19"/>
  <c r="U3666" i="19" l="1"/>
  <c r="Q3666" i="19"/>
  <c r="V3665" i="19"/>
  <c r="W3665" i="19"/>
  <c r="U3667" i="19" l="1"/>
  <c r="Q3667" i="19"/>
  <c r="V3666" i="19"/>
  <c r="W3666" i="19"/>
  <c r="U3668" i="19" l="1"/>
  <c r="Q3668" i="19"/>
  <c r="W3667" i="19"/>
  <c r="V3667" i="19"/>
  <c r="U3669" i="19" l="1"/>
  <c r="Q3669" i="19"/>
  <c r="W3668" i="19"/>
  <c r="V3668" i="19"/>
  <c r="U3670" i="19" l="1"/>
  <c r="Q3670" i="19"/>
  <c r="V3669" i="19"/>
  <c r="W3669" i="19"/>
  <c r="U3671" i="19" l="1"/>
  <c r="Q3671" i="19"/>
  <c r="V3670" i="19"/>
  <c r="W3670" i="19"/>
  <c r="U3672" i="19" l="1"/>
  <c r="Q3672" i="19"/>
  <c r="V3671" i="19"/>
  <c r="W3671" i="19"/>
  <c r="U3673" i="19" l="1"/>
  <c r="Q3673" i="19"/>
  <c r="W3672" i="19"/>
  <c r="V3672" i="19"/>
  <c r="U3674" i="19" l="1"/>
  <c r="Q3674" i="19"/>
  <c r="V3673" i="19"/>
  <c r="W3673" i="19"/>
  <c r="Q3675" i="19" l="1"/>
  <c r="U3675" i="19"/>
  <c r="V3674" i="19"/>
  <c r="W3674" i="19"/>
  <c r="W3675" i="19" l="1"/>
  <c r="V3675" i="19"/>
  <c r="U3676" i="19"/>
  <c r="Q3676" i="19"/>
  <c r="U3677" i="19" l="1"/>
  <c r="Q3677" i="19"/>
  <c r="W3676" i="19"/>
  <c r="V3676" i="19"/>
  <c r="U3678" i="19" l="1"/>
  <c r="Q3678" i="19"/>
  <c r="V3677" i="19"/>
  <c r="W3677" i="19"/>
  <c r="U3679" i="19" l="1"/>
  <c r="Q3679" i="19"/>
  <c r="V3678" i="19"/>
  <c r="W3678" i="19"/>
  <c r="U3680" i="19" l="1"/>
  <c r="Q3680" i="19"/>
  <c r="V3679" i="19"/>
  <c r="W3679" i="19"/>
  <c r="U3681" i="19" l="1"/>
  <c r="Q3681" i="19"/>
  <c r="V3680" i="19"/>
  <c r="W3680" i="19"/>
  <c r="U3682" i="19" l="1"/>
  <c r="Q3682" i="19"/>
  <c r="V3681" i="19"/>
  <c r="W3681" i="19"/>
  <c r="Q3683" i="19" l="1"/>
  <c r="U3683" i="19"/>
  <c r="V3682" i="19"/>
  <c r="W3682" i="19"/>
  <c r="W3683" i="19" l="1"/>
  <c r="V3683" i="19"/>
  <c r="U3684" i="19"/>
  <c r="Q3684" i="19"/>
  <c r="U3685" i="19" l="1"/>
  <c r="Q3685" i="19"/>
  <c r="W3684" i="19"/>
  <c r="V3684" i="19"/>
  <c r="U3686" i="19" l="1"/>
  <c r="Q3686" i="19"/>
  <c r="V3685" i="19"/>
  <c r="W3685" i="19"/>
  <c r="Q3687" i="19" l="1"/>
  <c r="U3687" i="19"/>
  <c r="V3686" i="19"/>
  <c r="W3686" i="19"/>
  <c r="V3687" i="19" l="1"/>
  <c r="W3687" i="19"/>
  <c r="U3688" i="19"/>
  <c r="Q3688" i="19"/>
  <c r="U3689" i="19" l="1"/>
  <c r="Q3689" i="19"/>
  <c r="V3688" i="19"/>
  <c r="W3688" i="19"/>
  <c r="U3690" i="19" l="1"/>
  <c r="Q3690" i="19"/>
  <c r="V3689" i="19"/>
  <c r="W3689" i="19"/>
  <c r="U3691" i="19" l="1"/>
  <c r="Q3691" i="19"/>
  <c r="V3690" i="19"/>
  <c r="W3690" i="19"/>
  <c r="U3692" i="19" l="1"/>
  <c r="Q3692" i="19"/>
  <c r="W3691" i="19"/>
  <c r="V3691" i="19"/>
  <c r="U3693" i="19" l="1"/>
  <c r="Q3693" i="19"/>
  <c r="W3692" i="19"/>
  <c r="V3692" i="19"/>
  <c r="U3694" i="19" l="1"/>
  <c r="Q3694" i="19"/>
  <c r="V3693" i="19"/>
  <c r="W3693" i="19"/>
  <c r="Q3695" i="19" l="1"/>
  <c r="U3695" i="19"/>
  <c r="V3694" i="19"/>
  <c r="W3694" i="19"/>
  <c r="V3695" i="19" l="1"/>
  <c r="W3695" i="19"/>
  <c r="U3696" i="19"/>
  <c r="Q3696" i="19"/>
  <c r="U3697" i="19" l="1"/>
  <c r="Q3697" i="19"/>
  <c r="V3696" i="19"/>
  <c r="W3696" i="19"/>
  <c r="U3698" i="19" l="1"/>
  <c r="Q3698" i="19"/>
  <c r="V3697" i="19"/>
  <c r="W3697" i="19"/>
  <c r="U3699" i="19" l="1"/>
  <c r="Q3699" i="19"/>
  <c r="V3698" i="19"/>
  <c r="W3698" i="19"/>
  <c r="U3700" i="19" l="1"/>
  <c r="Q3700" i="19"/>
  <c r="W3699" i="19"/>
  <c r="V3699" i="19"/>
  <c r="U3701" i="19" l="1"/>
  <c r="Q3701" i="19"/>
  <c r="W3700" i="19"/>
  <c r="V3700" i="19"/>
  <c r="U3702" i="19" l="1"/>
  <c r="Q3702" i="19"/>
  <c r="V3701" i="19"/>
  <c r="W3701" i="19"/>
  <c r="U3703" i="19" l="1"/>
  <c r="Q3703" i="19"/>
  <c r="V3702" i="19"/>
  <c r="W3702" i="19"/>
  <c r="U3704" i="19" l="1"/>
  <c r="Q3704" i="19"/>
  <c r="V3703" i="19"/>
  <c r="W3703" i="19"/>
  <c r="U3705" i="19" l="1"/>
  <c r="Q3705" i="19"/>
  <c r="W3704" i="19"/>
  <c r="V3704" i="19"/>
  <c r="U3706" i="19" l="1"/>
  <c r="Q3706" i="19"/>
  <c r="V3705" i="19"/>
  <c r="W3705" i="19"/>
  <c r="U3707" i="19" l="1"/>
  <c r="Q3707" i="19"/>
  <c r="W3706" i="19"/>
  <c r="V3706" i="19"/>
  <c r="U3708" i="19" l="1"/>
  <c r="Q3708" i="19"/>
  <c r="W3707" i="19"/>
  <c r="V3707" i="19"/>
  <c r="U3709" i="19" l="1"/>
  <c r="Q3709" i="19"/>
  <c r="V3708" i="19"/>
  <c r="W3708" i="19"/>
  <c r="U3710" i="19" l="1"/>
  <c r="Q3710" i="19"/>
  <c r="V3709" i="19"/>
  <c r="W3709" i="19"/>
  <c r="U3711" i="19" l="1"/>
  <c r="Q3711" i="19"/>
  <c r="V3710" i="19"/>
  <c r="W3710" i="19"/>
  <c r="U3712" i="19" l="1"/>
  <c r="Q3712" i="19"/>
  <c r="V3711" i="19"/>
  <c r="W3711" i="19"/>
  <c r="U3713" i="19" l="1"/>
  <c r="Q3713" i="19"/>
  <c r="V3712" i="19"/>
  <c r="W3712" i="19"/>
  <c r="U3714" i="19" l="1"/>
  <c r="Q3714" i="19"/>
  <c r="V3713" i="19"/>
  <c r="W3713" i="19"/>
  <c r="Q3715" i="19" l="1"/>
  <c r="U3715" i="19"/>
  <c r="V3714" i="19"/>
  <c r="W3714" i="19"/>
  <c r="W3715" i="19" l="1"/>
  <c r="V3715" i="19"/>
  <c r="U3716" i="19"/>
  <c r="Q3716" i="19"/>
  <c r="U3717" i="19" l="1"/>
  <c r="Q3717" i="19"/>
  <c r="W3716" i="19"/>
  <c r="V3716" i="19"/>
  <c r="U3718" i="19" l="1"/>
  <c r="Q3718" i="19"/>
  <c r="V3717" i="19"/>
  <c r="W3717" i="19"/>
  <c r="U3719" i="19" l="1"/>
  <c r="Q3719" i="19"/>
  <c r="V3718" i="19"/>
  <c r="W3718" i="19"/>
  <c r="U3720" i="19" l="1"/>
  <c r="Q3720" i="19"/>
  <c r="V3719" i="19"/>
  <c r="W3719" i="19"/>
  <c r="U3721" i="19" l="1"/>
  <c r="Q3721" i="19"/>
  <c r="V3720" i="19"/>
  <c r="W3720" i="19"/>
  <c r="U3722" i="19" l="1"/>
  <c r="Q3722" i="19"/>
  <c r="V3721" i="19"/>
  <c r="W3721" i="19"/>
  <c r="Q3723" i="19" l="1"/>
  <c r="U3723" i="19"/>
  <c r="V3722" i="19"/>
  <c r="W3722" i="19"/>
  <c r="W3723" i="19" l="1"/>
  <c r="V3723" i="19"/>
  <c r="U3724" i="19"/>
  <c r="Q3724" i="19"/>
  <c r="U3725" i="19" l="1"/>
  <c r="Q3725" i="19"/>
  <c r="V3724" i="19"/>
  <c r="W3724" i="19"/>
  <c r="U3726" i="19" l="1"/>
  <c r="Q3726" i="19"/>
  <c r="V3725" i="19"/>
  <c r="W3725" i="19"/>
  <c r="U3727" i="19" l="1"/>
  <c r="Q3727" i="19"/>
  <c r="V3726" i="19"/>
  <c r="W3726" i="19"/>
  <c r="U3728" i="19" l="1"/>
  <c r="Q3728" i="19"/>
  <c r="W3727" i="19"/>
  <c r="V3727" i="19"/>
  <c r="U3729" i="19" l="1"/>
  <c r="Q3729" i="19"/>
  <c r="V3728" i="19"/>
  <c r="W3728" i="19"/>
  <c r="U3730" i="19" l="1"/>
  <c r="Q3730" i="19"/>
  <c r="V3729" i="19"/>
  <c r="W3729" i="19"/>
  <c r="U3731" i="19" l="1"/>
  <c r="Q3731" i="19"/>
  <c r="V3730" i="19"/>
  <c r="W3730" i="19"/>
  <c r="U3732" i="19" l="1"/>
  <c r="Q3732" i="19"/>
  <c r="W3731" i="19"/>
  <c r="V3731" i="19"/>
  <c r="U3733" i="19" l="1"/>
  <c r="Q3733" i="19"/>
  <c r="V3732" i="19"/>
  <c r="W3732" i="19"/>
  <c r="U3734" i="19" l="1"/>
  <c r="Q3734" i="19"/>
  <c r="V3733" i="19"/>
  <c r="W3733" i="19"/>
  <c r="U3735" i="19" l="1"/>
  <c r="Q3735" i="19"/>
  <c r="V3734" i="19"/>
  <c r="W3734" i="19"/>
  <c r="U3736" i="19" l="1"/>
  <c r="Q3736" i="19"/>
  <c r="V3735" i="19"/>
  <c r="W3735" i="19"/>
  <c r="U3737" i="19" l="1"/>
  <c r="Q3737" i="19"/>
  <c r="V3736" i="19"/>
  <c r="W3736" i="19"/>
  <c r="U3738" i="19" l="1"/>
  <c r="Q3738" i="19"/>
  <c r="V3737" i="19"/>
  <c r="W3737" i="19"/>
  <c r="U3739" i="19" l="1"/>
  <c r="Q3739" i="19"/>
  <c r="W3738" i="19"/>
  <c r="V3738" i="19"/>
  <c r="U3740" i="19" l="1"/>
  <c r="Q3740" i="19"/>
  <c r="W3739" i="19"/>
  <c r="V3739" i="19"/>
  <c r="U3741" i="19" l="1"/>
  <c r="Q3741" i="19"/>
  <c r="V3740" i="19"/>
  <c r="W3740" i="19"/>
  <c r="U3742" i="19" l="1"/>
  <c r="Q3742" i="19"/>
  <c r="V3741" i="19"/>
  <c r="W3741" i="19"/>
  <c r="U3743" i="19" l="1"/>
  <c r="Q3743" i="19"/>
  <c r="V3742" i="19"/>
  <c r="W3742" i="19"/>
  <c r="U3744" i="19" l="1"/>
  <c r="Q3744" i="19"/>
  <c r="V3743" i="19"/>
  <c r="W3743" i="19"/>
  <c r="U3745" i="19" l="1"/>
  <c r="Q3745" i="19"/>
  <c r="V3744" i="19"/>
  <c r="W3744" i="19"/>
  <c r="U3746" i="19" l="1"/>
  <c r="Q3746" i="19"/>
  <c r="V3745" i="19"/>
  <c r="W3745" i="19"/>
  <c r="Q3747" i="19" l="1"/>
  <c r="U3747" i="19"/>
  <c r="V3746" i="19"/>
  <c r="W3746" i="19"/>
  <c r="W3747" i="19" l="1"/>
  <c r="V3747" i="19"/>
  <c r="U3748" i="19"/>
  <c r="Q3748" i="19"/>
  <c r="U3749" i="19" l="1"/>
  <c r="Q3749" i="19"/>
  <c r="W3748" i="19"/>
  <c r="V3748" i="19"/>
  <c r="U3750" i="19" l="1"/>
  <c r="Q3750" i="19"/>
  <c r="V3749" i="19"/>
  <c r="W3749" i="19"/>
  <c r="U3751" i="19" l="1"/>
  <c r="Q3751" i="19"/>
  <c r="V3750" i="19"/>
  <c r="W3750" i="19"/>
  <c r="U3752" i="19" l="1"/>
  <c r="Q3752" i="19"/>
  <c r="V3751" i="19"/>
  <c r="W3751" i="19"/>
  <c r="U3753" i="19" l="1"/>
  <c r="Q3753" i="19"/>
  <c r="V3752" i="19"/>
  <c r="W3752" i="19"/>
  <c r="U3754" i="19" l="1"/>
  <c r="Q3754" i="19"/>
  <c r="V3753" i="19"/>
  <c r="W3753" i="19"/>
  <c r="Q3755" i="19" l="1"/>
  <c r="U3755" i="19"/>
  <c r="V3754" i="19"/>
  <c r="W3754" i="19"/>
  <c r="W3755" i="19" l="1"/>
  <c r="V3755" i="19"/>
  <c r="U3756" i="19"/>
  <c r="Q3756" i="19"/>
  <c r="U3757" i="19" l="1"/>
  <c r="Q3757" i="19"/>
  <c r="V3756" i="19"/>
  <c r="W3756" i="19"/>
  <c r="U3758" i="19" l="1"/>
  <c r="Q3758" i="19"/>
  <c r="V3757" i="19"/>
  <c r="W3757" i="19"/>
  <c r="Q3759" i="19" l="1"/>
  <c r="U3759" i="19"/>
  <c r="V3758" i="19"/>
  <c r="W3758" i="19"/>
  <c r="W3759" i="19" l="1"/>
  <c r="V3759" i="19"/>
  <c r="U3760" i="19"/>
  <c r="Q3760" i="19"/>
  <c r="U3761" i="19" l="1"/>
  <c r="Q3761" i="19"/>
  <c r="V3760" i="19"/>
  <c r="W3760" i="19"/>
  <c r="U3762" i="19" l="1"/>
  <c r="Q3762" i="19"/>
  <c r="V3761" i="19"/>
  <c r="W3761" i="19"/>
  <c r="U3763" i="19" l="1"/>
  <c r="Q3763" i="19"/>
  <c r="V3762" i="19"/>
  <c r="W3762" i="19"/>
  <c r="U3764" i="19" l="1"/>
  <c r="Q3764" i="19"/>
  <c r="W3763" i="19"/>
  <c r="V3763" i="19"/>
  <c r="U3765" i="19" l="1"/>
  <c r="Q3765" i="19"/>
  <c r="V3764" i="19"/>
  <c r="W3764" i="19"/>
  <c r="U3766" i="19" l="1"/>
  <c r="Q3766" i="19"/>
  <c r="V3765" i="19"/>
  <c r="W3765" i="19"/>
  <c r="U3767" i="19" l="1"/>
  <c r="Q3767" i="19"/>
  <c r="V3766" i="19"/>
  <c r="W3766" i="19"/>
  <c r="U3768" i="19" l="1"/>
  <c r="Q3768" i="19"/>
  <c r="V3767" i="19"/>
  <c r="W3767" i="19"/>
  <c r="U3769" i="19" l="1"/>
  <c r="Q3769" i="19"/>
  <c r="V3768" i="19"/>
  <c r="W3768" i="19"/>
  <c r="Q3770" i="19" l="1"/>
  <c r="U3770" i="19"/>
  <c r="V3769" i="19"/>
  <c r="W3769" i="19"/>
  <c r="W3770" i="19" l="1"/>
  <c r="V3770" i="19"/>
  <c r="U3771" i="19"/>
  <c r="Q3771" i="19"/>
  <c r="U3772" i="19" l="1"/>
  <c r="Q3772" i="19"/>
  <c r="W3771" i="19"/>
  <c r="V3771" i="19"/>
  <c r="U3773" i="19" l="1"/>
  <c r="Q3773" i="19"/>
  <c r="V3772" i="19"/>
  <c r="W3772" i="19"/>
  <c r="U3774" i="19" l="1"/>
  <c r="Q3774" i="19"/>
  <c r="V3773" i="19"/>
  <c r="W3773" i="19"/>
  <c r="U3775" i="19" l="1"/>
  <c r="Q3775" i="19"/>
  <c r="V3774" i="19"/>
  <c r="W3774" i="19"/>
  <c r="U3776" i="19" l="1"/>
  <c r="Q3776" i="19"/>
  <c r="V3775" i="19"/>
  <c r="W3775" i="19"/>
  <c r="U3777" i="19" l="1"/>
  <c r="Q3777" i="19"/>
  <c r="V3776" i="19"/>
  <c r="W3776" i="19"/>
  <c r="U3778" i="19" l="1"/>
  <c r="Q3778" i="19"/>
  <c r="V3777" i="19"/>
  <c r="W3777" i="19"/>
  <c r="Q3779" i="19" l="1"/>
  <c r="U3779" i="19"/>
  <c r="V3778" i="19"/>
  <c r="W3778" i="19"/>
  <c r="W3779" i="19" l="1"/>
  <c r="V3779" i="19"/>
  <c r="U3780" i="19"/>
  <c r="Q3780" i="19"/>
  <c r="V3780" i="19" l="1"/>
  <c r="W3780" i="19"/>
  <c r="U3781" i="19"/>
  <c r="Q3781" i="19"/>
  <c r="U3782" i="19" l="1"/>
  <c r="Q3782" i="19"/>
  <c r="V3781" i="19"/>
  <c r="W3781" i="19"/>
  <c r="U3783" i="19" l="1"/>
  <c r="Q3783" i="19"/>
  <c r="W3782" i="19"/>
  <c r="V3782" i="19"/>
  <c r="U3784" i="19" l="1"/>
  <c r="Q3784" i="19"/>
  <c r="W3783" i="19"/>
  <c r="V3783" i="19"/>
  <c r="U3785" i="19" l="1"/>
  <c r="Q3785" i="19"/>
  <c r="V3784" i="19"/>
  <c r="W3784" i="19"/>
  <c r="U3786" i="19" l="1"/>
  <c r="Q3786" i="19"/>
  <c r="V3785" i="19"/>
  <c r="W3785" i="19"/>
  <c r="U3787" i="19" l="1"/>
  <c r="Q3787" i="19"/>
  <c r="V3786" i="19"/>
  <c r="W3786" i="19"/>
  <c r="Q3788" i="19" l="1"/>
  <c r="U3788" i="19"/>
  <c r="V3787" i="19"/>
  <c r="W3787" i="19"/>
  <c r="V3788" i="19" l="1"/>
  <c r="W3788" i="19"/>
  <c r="U3789" i="19"/>
  <c r="Q3789" i="19"/>
  <c r="U3790" i="19" l="1"/>
  <c r="Q3790" i="19"/>
  <c r="V3789" i="19"/>
  <c r="W3789" i="19"/>
  <c r="Q3791" i="19" l="1"/>
  <c r="U3791" i="19"/>
  <c r="V3790" i="19"/>
  <c r="W3790" i="19"/>
  <c r="W3791" i="19" l="1"/>
  <c r="V3791" i="19"/>
  <c r="U3792" i="19"/>
  <c r="Q3792" i="19"/>
  <c r="U3793" i="19" l="1"/>
  <c r="Q3793" i="19"/>
  <c r="V3792" i="19"/>
  <c r="W3792" i="19"/>
  <c r="U3794" i="19" l="1"/>
  <c r="Q3794" i="19"/>
  <c r="V3793" i="19"/>
  <c r="W3793" i="19"/>
  <c r="U3795" i="19" l="1"/>
  <c r="Q3795" i="19"/>
  <c r="V3794" i="19"/>
  <c r="W3794" i="19"/>
  <c r="Q3796" i="19" l="1"/>
  <c r="U3796" i="19"/>
  <c r="V3795" i="19"/>
  <c r="W3795" i="19"/>
  <c r="V3796" i="19" l="1"/>
  <c r="W3796" i="19"/>
  <c r="U3797" i="19"/>
  <c r="Q3797" i="19"/>
  <c r="U3798" i="19" l="1"/>
  <c r="Q3798" i="19"/>
  <c r="V3797" i="19"/>
  <c r="W3797" i="19"/>
  <c r="Q3799" i="19" l="1"/>
  <c r="U3799" i="19"/>
  <c r="V3798" i="19"/>
  <c r="W3798" i="19"/>
  <c r="W3799" i="19" l="1"/>
  <c r="V3799" i="19"/>
  <c r="U3800" i="19"/>
  <c r="Q3800" i="19"/>
  <c r="U3801" i="19" l="1"/>
  <c r="Q3801" i="19"/>
  <c r="V3800" i="19"/>
  <c r="W3800" i="19"/>
  <c r="U3802" i="19" l="1"/>
  <c r="Q3802" i="19"/>
  <c r="V3801" i="19"/>
  <c r="W3801" i="19"/>
  <c r="U3803" i="19" l="1"/>
  <c r="Q3803" i="19"/>
  <c r="V3802" i="19"/>
  <c r="W3802" i="19"/>
  <c r="Q3804" i="19" l="1"/>
  <c r="U3804" i="19"/>
  <c r="V3803" i="19"/>
  <c r="W3803" i="19"/>
  <c r="V3804" i="19" l="1"/>
  <c r="W3804" i="19"/>
  <c r="U3805" i="19"/>
  <c r="Q3805" i="19"/>
  <c r="U3806" i="19" l="1"/>
  <c r="Q3806" i="19"/>
  <c r="V3805" i="19"/>
  <c r="W3805" i="19"/>
  <c r="Q3807" i="19" l="1"/>
  <c r="U3807" i="19"/>
  <c r="V3806" i="19"/>
  <c r="W3806" i="19"/>
  <c r="W3807" i="19" l="1"/>
  <c r="V3807" i="19"/>
  <c r="U3808" i="19"/>
  <c r="Q3808" i="19"/>
  <c r="U3809" i="19" l="1"/>
  <c r="Q3809" i="19"/>
  <c r="V3808" i="19"/>
  <c r="W3808" i="19"/>
  <c r="U3810" i="19" l="1"/>
  <c r="Q3810" i="19"/>
  <c r="V3809" i="19"/>
  <c r="W3809" i="19"/>
  <c r="U3811" i="19" l="1"/>
  <c r="Q3811" i="19"/>
  <c r="V3810" i="19"/>
  <c r="W3810" i="19"/>
  <c r="Q3812" i="19" l="1"/>
  <c r="U3812" i="19"/>
  <c r="V3811" i="19"/>
  <c r="W3811" i="19"/>
  <c r="V3812" i="19" l="1"/>
  <c r="W3812" i="19"/>
  <c r="U3813" i="19"/>
  <c r="Q3813" i="19"/>
  <c r="U3814" i="19" l="1"/>
  <c r="Q3814" i="19"/>
  <c r="V3813" i="19"/>
  <c r="W3813" i="19"/>
  <c r="Q3815" i="19" l="1"/>
  <c r="U3815" i="19"/>
  <c r="V3814" i="19"/>
  <c r="W3814" i="19"/>
  <c r="W3815" i="19" l="1"/>
  <c r="V3815" i="19"/>
  <c r="U3816" i="19"/>
  <c r="Q3816" i="19"/>
  <c r="U3817" i="19" l="1"/>
  <c r="Q3817" i="19"/>
  <c r="V3816" i="19"/>
  <c r="W3816" i="19"/>
  <c r="U3818" i="19" l="1"/>
  <c r="Q3818" i="19"/>
  <c r="V3817" i="19"/>
  <c r="W3817" i="19"/>
  <c r="U3819" i="19" l="1"/>
  <c r="Q3819" i="19"/>
  <c r="V3818" i="19"/>
  <c r="W3818" i="19"/>
  <c r="Q3820" i="19" l="1"/>
  <c r="U3820" i="19"/>
  <c r="V3819" i="19"/>
  <c r="W3819" i="19"/>
  <c r="V3820" i="19" l="1"/>
  <c r="W3820" i="19"/>
  <c r="U3821" i="19"/>
  <c r="Q3821" i="19"/>
  <c r="Q3822" i="19" l="1"/>
  <c r="U3822" i="19"/>
  <c r="V3821" i="19"/>
  <c r="W3821" i="19"/>
  <c r="V3822" i="19" l="1"/>
  <c r="W3822" i="19"/>
  <c r="Q3823" i="19"/>
  <c r="U3823" i="19"/>
  <c r="W3823" i="19" l="1"/>
  <c r="V3823" i="19"/>
  <c r="U3824" i="19"/>
  <c r="Q3824" i="19"/>
  <c r="U3825" i="19" l="1"/>
  <c r="Q3825" i="19"/>
  <c r="V3824" i="19"/>
  <c r="W3824" i="19"/>
  <c r="U3826" i="19" l="1"/>
  <c r="Q3826" i="19"/>
  <c r="V3825" i="19"/>
  <c r="W3825" i="19"/>
  <c r="U3827" i="19" l="1"/>
  <c r="Q3827" i="19"/>
  <c r="V3826" i="19"/>
  <c r="W3826" i="19"/>
  <c r="Q3828" i="19" l="1"/>
  <c r="U3828" i="19"/>
  <c r="V3827" i="19"/>
  <c r="W3827" i="19"/>
  <c r="W3828" i="19" l="1"/>
  <c r="V3828" i="19"/>
  <c r="U3829" i="19"/>
  <c r="Q3829" i="19"/>
  <c r="U3830" i="19" l="1"/>
  <c r="Q3830" i="19"/>
  <c r="V3829" i="19"/>
  <c r="W3829" i="19"/>
  <c r="Q3831" i="19" l="1"/>
  <c r="U3831" i="19"/>
  <c r="V3830" i="19"/>
  <c r="W3830" i="19"/>
  <c r="W3831" i="19" l="1"/>
  <c r="V3831" i="19"/>
  <c r="U3832" i="19"/>
  <c r="Q3832" i="19"/>
  <c r="V3832" i="19" l="1"/>
  <c r="W3832" i="19"/>
  <c r="U3833" i="19"/>
  <c r="Q3833" i="19"/>
  <c r="U3834" i="19" l="1"/>
  <c r="Q3834" i="19"/>
  <c r="V3833" i="19"/>
  <c r="W3833" i="19"/>
  <c r="U3835" i="19" l="1"/>
  <c r="Q3835" i="19"/>
  <c r="V3834" i="19"/>
  <c r="W3834" i="19"/>
  <c r="Q3836" i="19" l="1"/>
  <c r="U3836" i="19"/>
  <c r="V3835" i="19"/>
  <c r="W3835" i="19"/>
  <c r="W3836" i="19" l="1"/>
  <c r="V3836" i="19"/>
  <c r="U3837" i="19"/>
  <c r="Q3837" i="19"/>
  <c r="U3838" i="19" l="1"/>
  <c r="Q3838" i="19"/>
  <c r="V3837" i="19"/>
  <c r="W3837" i="19"/>
  <c r="Q3839" i="19" l="1"/>
  <c r="U3839" i="19"/>
  <c r="V3838" i="19"/>
  <c r="W3838" i="19"/>
  <c r="W3839" i="19" l="1"/>
  <c r="V3839" i="19"/>
  <c r="U3840" i="19"/>
  <c r="Q3840" i="19"/>
  <c r="U3841" i="19" l="1"/>
  <c r="Q3841" i="19"/>
  <c r="V3840" i="19"/>
  <c r="W3840" i="19"/>
  <c r="U3842" i="19" l="1"/>
  <c r="Q3842" i="19"/>
  <c r="V3841" i="19"/>
  <c r="W3841" i="19"/>
  <c r="U3843" i="19" l="1"/>
  <c r="Q3843" i="19"/>
  <c r="V3842" i="19"/>
  <c r="W3842" i="19"/>
  <c r="Q3844" i="19" l="1"/>
  <c r="U3844" i="19"/>
  <c r="V3843" i="19"/>
  <c r="W3843" i="19"/>
  <c r="W3844" i="19" l="1"/>
  <c r="V3844" i="19"/>
  <c r="U3845" i="19"/>
  <c r="Q3845" i="19"/>
  <c r="U3846" i="19" l="1"/>
  <c r="Q3846" i="19"/>
  <c r="V3845" i="19"/>
  <c r="W3845" i="19"/>
  <c r="Q3847" i="19" l="1"/>
  <c r="U3847" i="19"/>
  <c r="V3846" i="19"/>
  <c r="W3846" i="19"/>
  <c r="W3847" i="19" l="1"/>
  <c r="V3847" i="19"/>
  <c r="U3848" i="19"/>
  <c r="Q3848" i="19"/>
  <c r="U3849" i="19" l="1"/>
  <c r="Q3849" i="19"/>
  <c r="V3848" i="19"/>
  <c r="W3848" i="19"/>
  <c r="U3850" i="19" l="1"/>
  <c r="Q3850" i="19"/>
  <c r="V3849" i="19"/>
  <c r="W3849" i="19"/>
  <c r="U3851" i="19" l="1"/>
  <c r="Q3851" i="19"/>
  <c r="V3850" i="19"/>
  <c r="W3850" i="19"/>
  <c r="Q3852" i="19" l="1"/>
  <c r="U3852" i="19"/>
  <c r="V3851" i="19"/>
  <c r="W3851" i="19"/>
  <c r="W3852" i="19" l="1"/>
  <c r="V3852" i="19"/>
  <c r="U3853" i="19"/>
  <c r="Q3853" i="19"/>
  <c r="Q3854" i="19" l="1"/>
  <c r="U3854" i="19"/>
  <c r="V3853" i="19"/>
  <c r="W3853" i="19"/>
  <c r="V3854" i="19" l="1"/>
  <c r="W3854" i="19"/>
  <c r="Q3855" i="19"/>
  <c r="U3855" i="19"/>
  <c r="W3855" i="19" l="1"/>
  <c r="V3855" i="19"/>
  <c r="U3856" i="19"/>
  <c r="Q3856" i="19"/>
  <c r="U3857" i="19" l="1"/>
  <c r="Q3857" i="19"/>
  <c r="V3856" i="19"/>
  <c r="W3856" i="19"/>
  <c r="U3858" i="19" l="1"/>
  <c r="Q3858" i="19"/>
  <c r="V3857" i="19"/>
  <c r="W3857" i="19"/>
  <c r="U3859" i="19" l="1"/>
  <c r="Q3859" i="19"/>
  <c r="V3858" i="19"/>
  <c r="W3858" i="19"/>
  <c r="Q3860" i="19" l="1"/>
  <c r="U3860" i="19"/>
  <c r="W3859" i="19"/>
  <c r="V3859" i="19"/>
  <c r="W3860" i="19" l="1"/>
  <c r="V3860" i="19"/>
  <c r="U3861" i="19"/>
  <c r="Q3861" i="19"/>
  <c r="Q3862" i="19" l="1"/>
  <c r="U3862" i="19"/>
  <c r="V3861" i="19"/>
  <c r="W3861" i="19"/>
  <c r="V3862" i="19" l="1"/>
  <c r="W3862" i="19"/>
  <c r="Q3863" i="19"/>
  <c r="U3863" i="19"/>
  <c r="W3863" i="19" l="1"/>
  <c r="V3863" i="19"/>
  <c r="U3864" i="19"/>
  <c r="Q3864" i="19"/>
  <c r="U3865" i="19" l="1"/>
  <c r="Q3865" i="19"/>
  <c r="U3866" i="19" s="1"/>
  <c r="V3864" i="19"/>
  <c r="W3864" i="19"/>
  <c r="V3866" i="19" l="1"/>
  <c r="W3866" i="19"/>
  <c r="R3866" i="19"/>
  <c r="R3867" i="19" s="1"/>
  <c r="R3868" i="19" s="1"/>
  <c r="R3869" i="19" s="1"/>
  <c r="R3870" i="19" s="1"/>
  <c r="R3871" i="19" s="1"/>
  <c r="R3872" i="19" s="1"/>
  <c r="R3873" i="19" s="1"/>
  <c r="R3874" i="19" s="1"/>
  <c r="R3875" i="19" s="1"/>
  <c r="R3876" i="19" s="1"/>
  <c r="R3877" i="19" s="1"/>
  <c r="R3878" i="19" s="1"/>
  <c r="R3879" i="19" s="1"/>
  <c r="R3880" i="19" s="1"/>
  <c r="R3881" i="19" s="1"/>
  <c r="R3882" i="19" s="1"/>
  <c r="R3883" i="19" s="1"/>
  <c r="R3884" i="19" s="1"/>
  <c r="R3885" i="19" s="1"/>
  <c r="R3886" i="19" s="1"/>
  <c r="R3887" i="19" s="1"/>
  <c r="R3888" i="19" s="1"/>
  <c r="R3889" i="19" s="1"/>
  <c r="R3890" i="19" s="1"/>
  <c r="R3891" i="19" s="1"/>
  <c r="R3892" i="19" s="1"/>
  <c r="R3893" i="19" s="1"/>
  <c r="R3894" i="19" s="1"/>
  <c r="R3895" i="19" s="1"/>
  <c r="R3896" i="19" s="1"/>
  <c r="R3897" i="19" s="1"/>
  <c r="R3898" i="19" s="1"/>
  <c r="R3899" i="19" s="1"/>
  <c r="R3900" i="19" s="1"/>
  <c r="R3901" i="19" s="1"/>
  <c r="R3902" i="19" s="1"/>
  <c r="R3903" i="19" s="1"/>
  <c r="R3904" i="19" s="1"/>
  <c r="R3905" i="19" s="1"/>
  <c r="R3906" i="19" s="1"/>
  <c r="R3907" i="19" s="1"/>
  <c r="R3908" i="19" s="1"/>
  <c r="R3909" i="19" s="1"/>
  <c r="R3910" i="19" s="1"/>
  <c r="R3911" i="19" s="1"/>
  <c r="R3912" i="19" s="1"/>
  <c r="R3913" i="19" s="1"/>
  <c r="R3914" i="19" s="1"/>
  <c r="R3915" i="19" s="1"/>
  <c r="R3916" i="19" s="1"/>
  <c r="R3917" i="19" s="1"/>
  <c r="R3918" i="19" s="1"/>
  <c r="R3919" i="19" s="1"/>
  <c r="R3920" i="19" s="1"/>
  <c r="R3921" i="19" s="1"/>
  <c r="R3922" i="19" s="1"/>
  <c r="R3923" i="19" s="1"/>
  <c r="R3924" i="19" s="1"/>
  <c r="R3925" i="19" s="1"/>
  <c r="R3926" i="19" s="1"/>
  <c r="R3927" i="19" s="1"/>
  <c r="R3928" i="19" s="1"/>
  <c r="R3929" i="19" s="1"/>
  <c r="R3930" i="19" s="1"/>
  <c r="R3931" i="19" s="1"/>
  <c r="R3932" i="19" s="1"/>
  <c r="R3933" i="19" s="1"/>
  <c r="R3934" i="19" s="1"/>
  <c r="R3935" i="19" s="1"/>
  <c r="R3936" i="19" s="1"/>
  <c r="R3937" i="19" s="1"/>
  <c r="R3938" i="19" s="1"/>
  <c r="R3939" i="19" s="1"/>
  <c r="R3940" i="19" s="1"/>
  <c r="R3941" i="19" s="1"/>
  <c r="R3942" i="19" s="1"/>
  <c r="R3943" i="19" s="1"/>
  <c r="S3866" i="19"/>
  <c r="S3867" i="19" s="1"/>
  <c r="S3868" i="19" s="1"/>
  <c r="S3869" i="19" s="1"/>
  <c r="S3870" i="19" s="1"/>
  <c r="S3871" i="19" s="1"/>
  <c r="S3872" i="19" s="1"/>
  <c r="S3873" i="19" s="1"/>
  <c r="S3874" i="19" s="1"/>
  <c r="S3875" i="19" s="1"/>
  <c r="S3876" i="19" s="1"/>
  <c r="S3877" i="19" s="1"/>
  <c r="S3878" i="19" s="1"/>
  <c r="S3879" i="19" s="1"/>
  <c r="S3880" i="19" s="1"/>
  <c r="S3881" i="19" s="1"/>
  <c r="S3882" i="19" s="1"/>
  <c r="S3883" i="19" s="1"/>
  <c r="S3884" i="19" s="1"/>
  <c r="S3885" i="19" s="1"/>
  <c r="S3886" i="19" s="1"/>
  <c r="S3887" i="19" s="1"/>
  <c r="S3888" i="19" s="1"/>
  <c r="S3889" i="19" s="1"/>
  <c r="S3890" i="19" s="1"/>
  <c r="S3891" i="19" s="1"/>
  <c r="S3892" i="19" s="1"/>
  <c r="S3893" i="19" s="1"/>
  <c r="S3894" i="19" s="1"/>
  <c r="S3895" i="19" s="1"/>
  <c r="S3896" i="19" s="1"/>
  <c r="S3897" i="19" s="1"/>
  <c r="S3898" i="19" s="1"/>
  <c r="S3899" i="19" s="1"/>
  <c r="S3900" i="19" s="1"/>
  <c r="S3901" i="19" s="1"/>
  <c r="S3902" i="19" s="1"/>
  <c r="S3903" i="19" s="1"/>
  <c r="S3904" i="19" s="1"/>
  <c r="S3905" i="19" s="1"/>
  <c r="S3906" i="19" s="1"/>
  <c r="S3907" i="19" s="1"/>
  <c r="S3908" i="19" s="1"/>
  <c r="S3909" i="19" s="1"/>
  <c r="S3910" i="19" s="1"/>
  <c r="S3911" i="19" s="1"/>
  <c r="S3912" i="19" s="1"/>
  <c r="S3913" i="19" s="1"/>
  <c r="S3914" i="19" s="1"/>
  <c r="S3915" i="19" s="1"/>
  <c r="S3916" i="19" s="1"/>
  <c r="S3917" i="19" s="1"/>
  <c r="S3918" i="19" s="1"/>
  <c r="S3919" i="19" s="1"/>
  <c r="S3920" i="19" s="1"/>
  <c r="S3921" i="19" s="1"/>
  <c r="S3922" i="19" s="1"/>
  <c r="S3923" i="19" s="1"/>
  <c r="S3924" i="19" s="1"/>
  <c r="S3925" i="19" s="1"/>
  <c r="S3926" i="19" s="1"/>
  <c r="S3927" i="19" s="1"/>
  <c r="S3928" i="19" s="1"/>
  <c r="S3929" i="19" s="1"/>
  <c r="S3930" i="19" s="1"/>
  <c r="S3931" i="19" s="1"/>
  <c r="S3932" i="19" s="1"/>
  <c r="S3933" i="19" s="1"/>
  <c r="S3934" i="19" s="1"/>
  <c r="S3935" i="19" s="1"/>
  <c r="S3936" i="19" s="1"/>
  <c r="S3937" i="19" s="1"/>
  <c r="S3938" i="19" s="1"/>
  <c r="S3939" i="19" s="1"/>
  <c r="S3940" i="19" s="1"/>
  <c r="S3941" i="19" s="1"/>
  <c r="S3942" i="19" s="1"/>
  <c r="S3943" i="19" s="1"/>
  <c r="T3866" i="19"/>
  <c r="T3867" i="19" s="1"/>
  <c r="T3868" i="19" s="1"/>
  <c r="T3869" i="19" s="1"/>
  <c r="T3870" i="19" s="1"/>
  <c r="T3871" i="19" s="1"/>
  <c r="T3872" i="19" s="1"/>
  <c r="T3873" i="19" s="1"/>
  <c r="T3874" i="19" s="1"/>
  <c r="T3875" i="19" s="1"/>
  <c r="T3876" i="19" s="1"/>
  <c r="T3877" i="19" s="1"/>
  <c r="T3878" i="19" s="1"/>
  <c r="T3879" i="19" s="1"/>
  <c r="T3880" i="19" s="1"/>
  <c r="T3881" i="19" s="1"/>
  <c r="T3882" i="19" s="1"/>
  <c r="T3883" i="19" s="1"/>
  <c r="T3884" i="19" s="1"/>
  <c r="T3885" i="19" s="1"/>
  <c r="T3886" i="19" s="1"/>
  <c r="T3887" i="19" s="1"/>
  <c r="T3888" i="19" s="1"/>
  <c r="T3889" i="19" s="1"/>
  <c r="T3890" i="19" s="1"/>
  <c r="T3891" i="19" s="1"/>
  <c r="T3892" i="19" s="1"/>
  <c r="T3893" i="19" s="1"/>
  <c r="T3894" i="19" s="1"/>
  <c r="T3895" i="19" s="1"/>
  <c r="T3896" i="19" s="1"/>
  <c r="T3897" i="19" s="1"/>
  <c r="T3898" i="19" s="1"/>
  <c r="T3899" i="19" s="1"/>
  <c r="T3900" i="19" s="1"/>
  <c r="T3901" i="19" s="1"/>
  <c r="T3902" i="19" s="1"/>
  <c r="T3903" i="19" s="1"/>
  <c r="T3904" i="19" s="1"/>
  <c r="T3905" i="19" s="1"/>
  <c r="T3906" i="19" s="1"/>
  <c r="T3907" i="19" s="1"/>
  <c r="T3908" i="19" s="1"/>
  <c r="T3909" i="19" s="1"/>
  <c r="T3910" i="19" s="1"/>
  <c r="T3911" i="19" s="1"/>
  <c r="T3912" i="19" s="1"/>
  <c r="T3913" i="19" s="1"/>
  <c r="T3914" i="19" s="1"/>
  <c r="T3915" i="19" s="1"/>
  <c r="T3916" i="19" s="1"/>
  <c r="T3917" i="19" s="1"/>
  <c r="T3918" i="19" s="1"/>
  <c r="T3919" i="19" s="1"/>
  <c r="T3920" i="19" s="1"/>
  <c r="T3921" i="19" s="1"/>
  <c r="T3922" i="19" s="1"/>
  <c r="T3923" i="19" s="1"/>
  <c r="T3924" i="19" s="1"/>
  <c r="T3925" i="19" s="1"/>
  <c r="T3926" i="19" s="1"/>
  <c r="T3927" i="19" s="1"/>
  <c r="T3928" i="19" s="1"/>
  <c r="T3929" i="19" s="1"/>
  <c r="T3930" i="19" s="1"/>
  <c r="T3931" i="19" s="1"/>
  <c r="T3932" i="19" s="1"/>
  <c r="T3933" i="19" s="1"/>
  <c r="T3934" i="19" s="1"/>
  <c r="T3935" i="19" s="1"/>
  <c r="T3936" i="19" s="1"/>
  <c r="T3937" i="19" s="1"/>
  <c r="T3938" i="19" s="1"/>
  <c r="T3939" i="19" s="1"/>
  <c r="T3940" i="19" s="1"/>
  <c r="T3941" i="19" s="1"/>
  <c r="T3942" i="19" s="1"/>
  <c r="T3943" i="19" s="1"/>
  <c r="Q3866" i="19"/>
  <c r="V3865" i="19"/>
  <c r="W3865" i="19"/>
  <c r="U3867" i="19" l="1"/>
  <c r="Q3867" i="19"/>
  <c r="Q3868" i="19" l="1"/>
  <c r="U3868" i="19"/>
  <c r="W3867" i="19"/>
  <c r="V3867" i="19"/>
  <c r="W3868" i="19" l="1"/>
  <c r="V3868" i="19"/>
  <c r="U3869" i="19"/>
  <c r="Q3869" i="19"/>
  <c r="U3870" i="19" l="1"/>
  <c r="Q3870" i="19"/>
  <c r="V3869" i="19"/>
  <c r="W3869" i="19"/>
  <c r="Q3871" i="19" l="1"/>
  <c r="U3871" i="19"/>
  <c r="V3870" i="19"/>
  <c r="W3870" i="19"/>
  <c r="W3871" i="19" l="1"/>
  <c r="V3871" i="19"/>
  <c r="U3872" i="19"/>
  <c r="Q3872" i="19"/>
  <c r="U3873" i="19" l="1"/>
  <c r="Q3873" i="19"/>
  <c r="V3872" i="19"/>
  <c r="W3872" i="19"/>
  <c r="U3874" i="19" l="1"/>
  <c r="Q3874" i="19"/>
  <c r="V3873" i="19"/>
  <c r="W3873" i="19"/>
  <c r="U3875" i="19" l="1"/>
  <c r="Q3875" i="19"/>
  <c r="V3874" i="19"/>
  <c r="W3874" i="19"/>
  <c r="Q3876" i="19" l="1"/>
  <c r="U3876" i="19"/>
  <c r="W3875" i="19"/>
  <c r="V3875" i="19"/>
  <c r="W3876" i="19" l="1"/>
  <c r="V3876" i="19"/>
  <c r="U3877" i="19"/>
  <c r="Q3877" i="19"/>
  <c r="V3877" i="19" l="1"/>
  <c r="W3877" i="19"/>
  <c r="U3878" i="19"/>
  <c r="Q3878" i="19"/>
  <c r="Q3879" i="19" l="1"/>
  <c r="U3879" i="19"/>
  <c r="V3878" i="19"/>
  <c r="W3878" i="19"/>
  <c r="W3879" i="19" l="1"/>
  <c r="V3879" i="19"/>
  <c r="U3880" i="19"/>
  <c r="Q3880" i="19"/>
  <c r="U3881" i="19" l="1"/>
  <c r="Q3881" i="19"/>
  <c r="V3880" i="19"/>
  <c r="W3880" i="19"/>
  <c r="U3882" i="19" l="1"/>
  <c r="Q3882" i="19"/>
  <c r="V3881" i="19"/>
  <c r="W3881" i="19"/>
  <c r="U3883" i="19" l="1"/>
  <c r="Q3883" i="19"/>
  <c r="V3882" i="19"/>
  <c r="W3882" i="19"/>
  <c r="Q3884" i="19" l="1"/>
  <c r="U3884" i="19"/>
  <c r="W3883" i="19"/>
  <c r="V3883" i="19"/>
  <c r="W3884" i="19" l="1"/>
  <c r="V3884" i="19"/>
  <c r="U3885" i="19"/>
  <c r="Q3885" i="19"/>
  <c r="Q3886" i="19" l="1"/>
  <c r="U3886" i="19"/>
  <c r="V3885" i="19"/>
  <c r="W3885" i="19"/>
  <c r="V3886" i="19" l="1"/>
  <c r="W3886" i="19"/>
  <c r="Q3887" i="19"/>
  <c r="U3887" i="19"/>
  <c r="W3887" i="19" l="1"/>
  <c r="V3887" i="19"/>
  <c r="U3888" i="19"/>
  <c r="Q3888" i="19"/>
  <c r="U3889" i="19" l="1"/>
  <c r="Q3889" i="19"/>
  <c r="V3888" i="19"/>
  <c r="W3888" i="19"/>
  <c r="U3890" i="19" l="1"/>
  <c r="Q3890" i="19"/>
  <c r="V3889" i="19"/>
  <c r="W3889" i="19"/>
  <c r="U3891" i="19" l="1"/>
  <c r="Q3891" i="19"/>
  <c r="V3890" i="19"/>
  <c r="W3890" i="19"/>
  <c r="Q3892" i="19" l="1"/>
  <c r="U3892" i="19"/>
  <c r="V3891" i="19"/>
  <c r="W3891" i="19"/>
  <c r="W3892" i="19" l="1"/>
  <c r="V3892" i="19"/>
  <c r="U3893" i="19"/>
  <c r="Q3893" i="19"/>
  <c r="U3894" i="19" l="1"/>
  <c r="Q3894" i="19"/>
  <c r="V3893" i="19"/>
  <c r="W3893" i="19"/>
  <c r="Q3895" i="19" l="1"/>
  <c r="U3895" i="19"/>
  <c r="V3894" i="19"/>
  <c r="W3894" i="19"/>
  <c r="W3895" i="19" l="1"/>
  <c r="V3895" i="19"/>
  <c r="U3896" i="19"/>
  <c r="Q3896" i="19"/>
  <c r="U3897" i="19" l="1"/>
  <c r="Q3897" i="19"/>
  <c r="V3896" i="19"/>
  <c r="W3896" i="19"/>
  <c r="U3898" i="19" l="1"/>
  <c r="Q3898" i="19"/>
  <c r="V3897" i="19"/>
  <c r="W3897" i="19"/>
  <c r="U3899" i="19" l="1"/>
  <c r="Q3899" i="19"/>
  <c r="V3898" i="19"/>
  <c r="W3898" i="19"/>
  <c r="Q3900" i="19" l="1"/>
  <c r="U3900" i="19"/>
  <c r="W3899" i="19"/>
  <c r="V3899" i="19"/>
  <c r="W3900" i="19" l="1"/>
  <c r="V3900" i="19"/>
  <c r="U3901" i="19"/>
  <c r="Q3901" i="19"/>
  <c r="Q3902" i="19" l="1"/>
  <c r="U3902" i="19"/>
  <c r="W3901" i="19"/>
  <c r="V3901" i="19"/>
  <c r="V3902" i="19" l="1"/>
  <c r="W3902" i="19"/>
  <c r="Q3903" i="19"/>
  <c r="U3903" i="19"/>
  <c r="W3903" i="19" l="1"/>
  <c r="V3903" i="19"/>
  <c r="U3904" i="19"/>
  <c r="Q3904" i="19"/>
  <c r="U3905" i="19" l="1"/>
  <c r="Q3905" i="19"/>
  <c r="V3904" i="19"/>
  <c r="W3904" i="19"/>
  <c r="U3906" i="19" l="1"/>
  <c r="Q3906" i="19"/>
  <c r="V3905" i="19"/>
  <c r="W3905" i="19"/>
  <c r="U3907" i="19" l="1"/>
  <c r="Q3907" i="19"/>
  <c r="V3906" i="19"/>
  <c r="W3906" i="19"/>
  <c r="Q3908" i="19" l="1"/>
  <c r="U3908" i="19"/>
  <c r="W3907" i="19"/>
  <c r="V3907" i="19"/>
  <c r="W3908" i="19" l="1"/>
  <c r="V3908" i="19"/>
  <c r="U3909" i="19"/>
  <c r="Q3909" i="19"/>
  <c r="Q3910" i="19" l="1"/>
  <c r="U3910" i="19"/>
  <c r="V3909" i="19"/>
  <c r="W3909" i="19"/>
  <c r="V3910" i="19" l="1"/>
  <c r="W3910" i="19"/>
  <c r="Q3911" i="19"/>
  <c r="U3911" i="19"/>
  <c r="W3911" i="19" l="1"/>
  <c r="V3911" i="19"/>
  <c r="U3912" i="19"/>
  <c r="Q3912" i="19"/>
  <c r="U3913" i="19" l="1"/>
  <c r="Q3913" i="19"/>
  <c r="V3912" i="19"/>
  <c r="W3912" i="19"/>
  <c r="U3914" i="19" l="1"/>
  <c r="Q3914" i="19"/>
  <c r="V3913" i="19"/>
  <c r="W3913" i="19"/>
  <c r="U3915" i="19" l="1"/>
  <c r="Q3915" i="19"/>
  <c r="V3914" i="19"/>
  <c r="W3914" i="19"/>
  <c r="Q3916" i="19" l="1"/>
  <c r="U3916" i="19"/>
  <c r="W3915" i="19"/>
  <c r="V3915" i="19"/>
  <c r="V3916" i="19" l="1"/>
  <c r="W3916" i="19"/>
  <c r="U3917" i="19"/>
  <c r="Q3917" i="19"/>
  <c r="U3918" i="19" l="1"/>
  <c r="Q3918" i="19"/>
  <c r="V3917" i="19"/>
  <c r="W3917" i="19"/>
  <c r="Q3919" i="19" l="1"/>
  <c r="U3919" i="19"/>
  <c r="V3918" i="19"/>
  <c r="W3918" i="19"/>
  <c r="W3919" i="19" l="1"/>
  <c r="V3919" i="19"/>
  <c r="U3920" i="19"/>
  <c r="Q3920" i="19"/>
  <c r="U3921" i="19" l="1"/>
  <c r="Q3921" i="19"/>
  <c r="V3920" i="19"/>
  <c r="W3920" i="19"/>
  <c r="U3922" i="19" l="1"/>
  <c r="Q3922" i="19"/>
  <c r="V3921" i="19"/>
  <c r="W3921" i="19"/>
  <c r="U3923" i="19" l="1"/>
  <c r="Q3923" i="19"/>
  <c r="V3922" i="19"/>
  <c r="W3922" i="19"/>
  <c r="Q3924" i="19" l="1"/>
  <c r="U3924" i="19"/>
  <c r="V3923" i="19"/>
  <c r="W3923" i="19"/>
  <c r="W3924" i="19" l="1"/>
  <c r="V3924" i="19"/>
  <c r="U3925" i="19"/>
  <c r="Q3925" i="19"/>
  <c r="Q3926" i="19" l="1"/>
  <c r="U3926" i="19"/>
  <c r="V3925" i="19"/>
  <c r="W3925" i="19"/>
  <c r="V3926" i="19" l="1"/>
  <c r="W3926" i="19"/>
  <c r="Q3927" i="19"/>
  <c r="U3927" i="19"/>
  <c r="W3927" i="19" l="1"/>
  <c r="V3927" i="19"/>
  <c r="U3928" i="19"/>
  <c r="Q3928" i="19"/>
  <c r="U3929" i="19" l="1"/>
  <c r="Q3929" i="19"/>
  <c r="V3928" i="19"/>
  <c r="W3928" i="19"/>
  <c r="U3930" i="19" l="1"/>
  <c r="Q3930" i="19"/>
  <c r="V3929" i="19"/>
  <c r="W3929" i="19"/>
  <c r="V3930" i="19" l="1"/>
  <c r="W3930" i="19"/>
  <c r="U3931" i="19"/>
  <c r="Q3931" i="19"/>
  <c r="Q3932" i="19" l="1"/>
  <c r="U3932" i="19"/>
  <c r="W3931" i="19"/>
  <c r="V3931" i="19"/>
  <c r="W3932" i="19" l="1"/>
  <c r="V3932" i="19"/>
  <c r="U3933" i="19"/>
  <c r="Q3933" i="19"/>
  <c r="U3934" i="19" l="1"/>
  <c r="Q3934" i="19"/>
  <c r="V3933" i="19"/>
  <c r="W3933" i="19"/>
  <c r="Q3935" i="19" l="1"/>
  <c r="U3935" i="19"/>
  <c r="V3934" i="19"/>
  <c r="W3934" i="19"/>
  <c r="W3935" i="19" l="1"/>
  <c r="V3935" i="19"/>
  <c r="U3936" i="19"/>
  <c r="Q3936" i="19"/>
  <c r="U3937" i="19" l="1"/>
  <c r="Q3937" i="19"/>
  <c r="V3936" i="19"/>
  <c r="W3936" i="19"/>
  <c r="U3938" i="19" l="1"/>
  <c r="Q3938" i="19"/>
  <c r="V3937" i="19"/>
  <c r="W3937" i="19"/>
  <c r="U3939" i="19" l="1"/>
  <c r="Q3939" i="19"/>
  <c r="V3938" i="19"/>
  <c r="W3938" i="19"/>
  <c r="Q3940" i="19" l="1"/>
  <c r="U3940" i="19"/>
  <c r="W3939" i="19"/>
  <c r="V3939" i="19"/>
  <c r="V3940" i="19" l="1"/>
  <c r="W3940" i="19"/>
  <c r="U3941" i="19"/>
  <c r="Q3941" i="19"/>
  <c r="Q3942" i="19" l="1"/>
  <c r="U3942" i="19"/>
  <c r="W3941" i="19"/>
  <c r="V3941" i="19"/>
  <c r="V3942" i="19" l="1"/>
  <c r="W3942" i="19"/>
  <c r="Q3943" i="19"/>
  <c r="U3943" i="19"/>
  <c r="W3943" i="19" l="1"/>
  <c r="V3943" i="19"/>
  <c r="K14" i="22"/>
  <c r="I14" i="22"/>
  <c r="L14" i="22"/>
  <c r="M14" i="22"/>
  <c r="G14" i="22"/>
  <c r="H14" i="22"/>
  <c r="D14" i="22"/>
  <c r="D19" i="22" s="1"/>
  <c r="F14" i="22"/>
  <c r="J14" i="22"/>
  <c r="G3945" i="19"/>
  <c r="E14" i="22"/>
  <c r="H4" i="22" l="1"/>
  <c r="H5" i="22"/>
  <c r="M16" i="22"/>
  <c r="M15" i="22"/>
  <c r="H6" i="22"/>
  <c r="K17" i="22"/>
  <c r="K18" i="22" s="1"/>
  <c r="H17" i="22"/>
  <c r="H18" i="22" s="1"/>
  <c r="E17" i="22"/>
  <c r="E18" i="22" s="1"/>
  <c r="F17" i="22"/>
  <c r="F18" i="22" s="1"/>
  <c r="L17" i="22"/>
  <c r="L18" i="22" s="1"/>
  <c r="I17" i="22"/>
  <c r="I18" i="22" s="1"/>
  <c r="M17" i="22"/>
  <c r="M18" i="22" s="1"/>
  <c r="D17" i="22"/>
  <c r="D18" i="22" s="1"/>
  <c r="J17" i="22"/>
  <c r="J18" i="22" s="1"/>
  <c r="G17" i="22"/>
  <c r="G18" i="22" s="1"/>
  <c r="M19" i="22" l="1"/>
  <c r="H7" i="22"/>
  <c r="H8" i="22"/>
</calcChain>
</file>

<file path=xl/sharedStrings.xml><?xml version="1.0" encoding="utf-8"?>
<sst xmlns="http://schemas.openxmlformats.org/spreadsheetml/2006/main" count="48" uniqueCount="44">
  <si>
    <t>Rischio</t>
  </si>
  <si>
    <t>Max DD</t>
  </si>
  <si>
    <t>Pesi</t>
  </si>
  <si>
    <t>Quote iniz</t>
  </si>
  <si>
    <t>Balanced</t>
  </si>
  <si>
    <t>Quote</t>
  </si>
  <si>
    <t>Rend / Max DD</t>
  </si>
  <si>
    <t>Return1</t>
  </si>
  <si>
    <t>Return2</t>
  </si>
  <si>
    <t>Return3</t>
  </si>
  <si>
    <t>Return4</t>
  </si>
  <si>
    <t>Return5</t>
  </si>
  <si>
    <t>DD1</t>
  </si>
  <si>
    <t>DD2</t>
  </si>
  <si>
    <t>DD3</t>
  </si>
  <si>
    <t>DD4</t>
  </si>
  <si>
    <t>DD5</t>
  </si>
  <si>
    <t>Valore</t>
  </si>
  <si>
    <t>Rendimento</t>
  </si>
  <si>
    <t>Pesi finali</t>
  </si>
  <si>
    <t>quote1</t>
  </si>
  <si>
    <t>quote2</t>
  </si>
  <si>
    <t>quote3</t>
  </si>
  <si>
    <t>quote4</t>
  </si>
  <si>
    <t>Merged</t>
  </si>
  <si>
    <t>Return6</t>
  </si>
  <si>
    <t>DD6</t>
  </si>
  <si>
    <t>Rendimento Anno</t>
  </si>
  <si>
    <t>Buy &amp; Hold</t>
  </si>
  <si>
    <t>Calend</t>
  </si>
  <si>
    <t>Beta</t>
  </si>
  <si>
    <t>R2</t>
  </si>
  <si>
    <t>Intervalli</t>
  </si>
  <si>
    <t>CORRELAZIONE</t>
  </si>
  <si>
    <t>ISTRUZIONI</t>
  </si>
  <si>
    <t>caricare le serie storiche nel foglio "Dati"</t>
  </si>
  <si>
    <t>Rend / Risk</t>
  </si>
  <si>
    <t>Date</t>
  </si>
  <si>
    <t>Inserire le quote nelle celle "C3:F3"</t>
  </si>
  <si>
    <t>Rischio Anno</t>
  </si>
  <si>
    <t>Bond 3Y</t>
  </si>
  <si>
    <t>Bond 10Y</t>
  </si>
  <si>
    <t>SXXR</t>
  </si>
  <si>
    <t>Gold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</si>
</sst>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\-&quot;€&quot;\ * #,##0.00_-;_-&quot;€&quot;\ * &quot;-&quot;??_-;_-@_-"/>
    <numFmt numFmtId="165" formatCode="_-&quot;€&quot;\ * #,##0_-;\-&quot;€&quot;\ * #,##0_-;_-&quot;€&quot;\ * &quot;-&quot;??_-;_-@_-"/>
    <numFmt numFmtId="166" formatCode="0.0%"/>
    <numFmt numFmtId="167" formatCode="#,##0\ [$€-1];[Red]\-#,##0\ [$€-1]"/>
    <numFmt numFmtId="168" formatCode="&quot;€&quot;\ 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5" fillId="0" borderId="0"/>
  </cellStyleXfs>
  <cellXfs count="85">
    <xf numFmtId="0" fontId="0" fillId="0" borderId="0" xfId="0"/>
    <xf numFmtId="164" fontId="2" fillId="0" borderId="2" xfId="1" applyNumberFormat="1" applyFont="1" applyBorder="1" applyAlignment="1">
      <alignment horizontal="right" wrapText="1"/>
    </xf>
    <xf numFmtId="0" fontId="0" fillId="0" borderId="0" xfId="0" applyAlignment="1">
      <alignment vertical="center"/>
    </xf>
    <xf numFmtId="165" fontId="4" fillId="0" borderId="2" xfId="1" applyNumberFormat="1" applyFont="1" applyBorder="1" applyAlignment="1">
      <alignment horizontal="right" wrapText="1"/>
    </xf>
    <xf numFmtId="15" fontId="2" fillId="0" borderId="1" xfId="3" applyNumberFormat="1" applyFont="1" applyFill="1" applyBorder="1" applyAlignment="1">
      <alignment horizontal="right" wrapText="1"/>
    </xf>
    <xf numFmtId="49" fontId="4" fillId="2" borderId="17" xfId="3" applyNumberFormat="1" applyFont="1" applyFill="1" applyBorder="1" applyAlignment="1">
      <alignment horizontal="center" vertical="center" wrapText="1"/>
    </xf>
    <xf numFmtId="49" fontId="4" fillId="2" borderId="19" xfId="3" applyNumberFormat="1" applyFont="1" applyFill="1" applyBorder="1" applyAlignment="1">
      <alignment horizontal="center" vertical="center" wrapText="1"/>
    </xf>
    <xf numFmtId="49" fontId="4" fillId="2" borderId="20" xfId="3" applyNumberFormat="1" applyFont="1" applyFill="1" applyBorder="1" applyAlignment="1">
      <alignment horizontal="center" vertical="center" wrapText="1"/>
    </xf>
    <xf numFmtId="166" fontId="0" fillId="0" borderId="21" xfId="2" applyNumberFormat="1" applyFont="1" applyBorder="1" applyAlignment="1">
      <alignment horizontal="center" vertical="center"/>
    </xf>
    <xf numFmtId="166" fontId="0" fillId="0" borderId="22" xfId="2" quotePrefix="1" applyNumberFormat="1" applyFont="1" applyBorder="1" applyAlignment="1">
      <alignment horizontal="center" vertical="center"/>
    </xf>
    <xf numFmtId="166" fontId="0" fillId="0" borderId="22" xfId="2" applyNumberFormat="1" applyFont="1" applyBorder="1" applyAlignment="1">
      <alignment horizontal="center" vertical="center"/>
    </xf>
    <xf numFmtId="166" fontId="0" fillId="0" borderId="23" xfId="2" applyNumberFormat="1" applyFont="1" applyBorder="1" applyAlignment="1">
      <alignment horizontal="center" vertical="center"/>
    </xf>
    <xf numFmtId="10" fontId="0" fillId="0" borderId="0" xfId="2" applyNumberFormat="1" applyFont="1"/>
    <xf numFmtId="10" fontId="0" fillId="0" borderId="0" xfId="2" applyNumberFormat="1" applyFont="1" applyBorder="1"/>
    <xf numFmtId="49" fontId="6" fillId="3" borderId="27" xfId="0" applyNumberFormat="1" applyFont="1" applyFill="1" applyBorder="1" applyAlignment="1">
      <alignment horizontal="center" vertical="center"/>
    </xf>
    <xf numFmtId="0" fontId="4" fillId="2" borderId="11" xfId="3" applyNumberFormat="1" applyFont="1" applyFill="1" applyBorder="1" applyAlignment="1">
      <alignment horizontal="center" vertical="center"/>
    </xf>
    <xf numFmtId="2" fontId="4" fillId="2" borderId="11" xfId="3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vertical="center"/>
    </xf>
    <xf numFmtId="49" fontId="4" fillId="2" borderId="8" xfId="3" applyNumberFormat="1" applyFont="1" applyFill="1" applyBorder="1" applyAlignment="1">
      <alignment horizontal="center" vertical="center"/>
    </xf>
    <xf numFmtId="0" fontId="4" fillId="2" borderId="8" xfId="3" applyNumberFormat="1" applyFont="1" applyFill="1" applyBorder="1" applyAlignment="1">
      <alignment horizontal="center" vertical="center"/>
    </xf>
    <xf numFmtId="2" fontId="0" fillId="0" borderId="23" xfId="2" applyNumberFormat="1" applyFont="1" applyBorder="1" applyAlignment="1">
      <alignment horizontal="center" vertical="center"/>
    </xf>
    <xf numFmtId="2" fontId="0" fillId="0" borderId="24" xfId="2" applyNumberFormat="1" applyFont="1" applyBorder="1" applyAlignment="1">
      <alignment horizontal="center" vertical="center"/>
    </xf>
    <xf numFmtId="2" fontId="0" fillId="0" borderId="25" xfId="2" applyNumberFormat="1" applyFont="1" applyBorder="1" applyAlignment="1">
      <alignment horizontal="center" vertical="center"/>
    </xf>
    <xf numFmtId="2" fontId="0" fillId="0" borderId="26" xfId="2" applyNumberFormat="1" applyFont="1" applyBorder="1" applyAlignment="1">
      <alignment horizontal="center" vertical="center"/>
    </xf>
    <xf numFmtId="14" fontId="0" fillId="0" borderId="0" xfId="0" applyNumberFormat="1"/>
    <xf numFmtId="0" fontId="6" fillId="0" borderId="0" xfId="0" applyFont="1"/>
    <xf numFmtId="0" fontId="0" fillId="0" borderId="6" xfId="0" applyBorder="1"/>
    <xf numFmtId="0" fontId="0" fillId="0" borderId="8" xfId="0" applyBorder="1"/>
    <xf numFmtId="165" fontId="8" fillId="0" borderId="0" xfId="1" applyNumberFormat="1" applyFont="1"/>
    <xf numFmtId="2" fontId="6" fillId="0" borderId="23" xfId="2" applyNumberFormat="1" applyFont="1" applyBorder="1" applyAlignment="1">
      <alignment horizontal="center" vertical="center"/>
    </xf>
    <xf numFmtId="49" fontId="4" fillId="2" borderId="29" xfId="3" applyNumberFormat="1" applyFont="1" applyFill="1" applyBorder="1" applyAlignment="1">
      <alignment horizontal="center" vertical="center"/>
    </xf>
    <xf numFmtId="10" fontId="7" fillId="0" borderId="2" xfId="2" applyNumberFormat="1" applyFont="1" applyBorder="1" applyAlignment="1">
      <alignment horizontal="right" wrapText="1"/>
    </xf>
    <xf numFmtId="10" fontId="7" fillId="0" borderId="0" xfId="1" applyNumberFormat="1" applyFont="1" applyAlignment="1">
      <alignment horizontal="right" wrapText="1"/>
    </xf>
    <xf numFmtId="2" fontId="7" fillId="0" borderId="0" xfId="1" applyNumberFormat="1" applyFont="1" applyAlignment="1">
      <alignment horizontal="right" wrapText="1"/>
    </xf>
    <xf numFmtId="168" fontId="10" fillId="0" borderId="0" xfId="1" applyNumberFormat="1" applyFont="1" applyAlignment="1">
      <alignment horizontal="right" wrapText="1"/>
    </xf>
    <xf numFmtId="49" fontId="4" fillId="2" borderId="30" xfId="3" applyNumberFormat="1" applyFont="1" applyFill="1" applyBorder="1" applyAlignment="1">
      <alignment horizontal="center" vertical="center"/>
    </xf>
    <xf numFmtId="10" fontId="7" fillId="0" borderId="6" xfId="2" applyNumberFormat="1" applyFont="1" applyBorder="1" applyAlignment="1">
      <alignment horizontal="right" wrapText="1"/>
    </xf>
    <xf numFmtId="10" fontId="7" fillId="0" borderId="0" xfId="2" applyNumberFormat="1" applyFont="1" applyBorder="1" applyAlignment="1">
      <alignment horizontal="right" wrapText="1"/>
    </xf>
    <xf numFmtId="49" fontId="4" fillId="2" borderId="31" xfId="3" applyNumberFormat="1" applyFont="1" applyFill="1" applyBorder="1" applyAlignment="1">
      <alignment horizontal="center" vertical="center"/>
    </xf>
    <xf numFmtId="10" fontId="7" fillId="0" borderId="7" xfId="2" applyNumberFormat="1" applyFont="1" applyBorder="1" applyAlignment="1">
      <alignment horizontal="right" wrapText="1"/>
    </xf>
    <xf numFmtId="9" fontId="4" fillId="2" borderId="11" xfId="2" applyFont="1" applyFill="1" applyBorder="1" applyAlignment="1">
      <alignment horizontal="center" vertical="center"/>
    </xf>
    <xf numFmtId="165" fontId="8" fillId="0" borderId="4" xfId="1" applyNumberFormat="1" applyFont="1" applyBorder="1"/>
    <xf numFmtId="165" fontId="9" fillId="0" borderId="5" xfId="1" applyNumberFormat="1" applyFont="1" applyBorder="1"/>
    <xf numFmtId="2" fontId="0" fillId="0" borderId="0" xfId="0" applyNumberFormat="1" applyBorder="1"/>
    <xf numFmtId="2" fontId="0" fillId="0" borderId="9" xfId="0" applyNumberFormat="1" applyBorder="1"/>
    <xf numFmtId="0" fontId="6" fillId="4" borderId="12" xfId="0" applyFont="1" applyFill="1" applyBorder="1"/>
    <xf numFmtId="0" fontId="6" fillId="4" borderId="13" xfId="0" applyFont="1" applyFill="1" applyBorder="1"/>
    <xf numFmtId="0" fontId="6" fillId="4" borderId="28" xfId="0" applyFont="1" applyFill="1" applyBorder="1"/>
    <xf numFmtId="0" fontId="6" fillId="4" borderId="14" xfId="0" applyFont="1" applyFill="1" applyBorder="1"/>
    <xf numFmtId="14" fontId="8" fillId="0" borderId="0" xfId="1" applyNumberFormat="1" applyFont="1"/>
    <xf numFmtId="164" fontId="8" fillId="0" borderId="0" xfId="1" applyFont="1"/>
    <xf numFmtId="49" fontId="6" fillId="3" borderId="27" xfId="0" applyNumberFormat="1" applyFont="1" applyFill="1" applyBorder="1" applyAlignment="1">
      <alignment horizontal="center" vertical="center" wrapText="1"/>
    </xf>
    <xf numFmtId="49" fontId="4" fillId="2" borderId="2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10" fontId="0" fillId="0" borderId="7" xfId="2" applyNumberFormat="1" applyFont="1" applyBorder="1"/>
    <xf numFmtId="2" fontId="0" fillId="0" borderId="7" xfId="0" applyNumberFormat="1" applyBorder="1"/>
    <xf numFmtId="2" fontId="0" fillId="0" borderId="10" xfId="0" applyNumberFormat="1" applyBorder="1"/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49" fontId="6" fillId="3" borderId="32" xfId="0" applyNumberFormat="1" applyFont="1" applyFill="1" applyBorder="1" applyAlignment="1">
      <alignment horizontal="center" vertical="center"/>
    </xf>
    <xf numFmtId="49" fontId="6" fillId="3" borderId="16" xfId="0" applyNumberFormat="1" applyFont="1" applyFill="1" applyBorder="1" applyAlignment="1">
      <alignment horizontal="center" vertical="center"/>
    </xf>
    <xf numFmtId="9" fontId="0" fillId="0" borderId="13" xfId="2" applyNumberFormat="1" applyFont="1" applyBorder="1" applyAlignment="1">
      <alignment horizontal="center"/>
    </xf>
    <xf numFmtId="9" fontId="0" fillId="0" borderId="28" xfId="2" applyNumberFormat="1" applyFont="1" applyBorder="1" applyAlignment="1">
      <alignment horizontal="center"/>
    </xf>
    <xf numFmtId="9" fontId="0" fillId="0" borderId="14" xfId="2" applyNumberFormat="1" applyFont="1" applyBorder="1" applyAlignment="1">
      <alignment horizontal="center"/>
    </xf>
    <xf numFmtId="10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11" fontId="0" fillId="0" borderId="0" xfId="0" applyNumberFormat="1"/>
    <xf numFmtId="49" fontId="6" fillId="4" borderId="28" xfId="0" applyNumberFormat="1" applyFont="1" applyFill="1" applyBorder="1"/>
    <xf numFmtId="49" fontId="6" fillId="4" borderId="13" xfId="0" applyNumberFormat="1" applyFont="1" applyFill="1" applyBorder="1"/>
    <xf numFmtId="49" fontId="6" fillId="4" borderId="14" xfId="0" applyNumberFormat="1" applyFont="1" applyFill="1" applyBorder="1"/>
    <xf numFmtId="165" fontId="8" fillId="0" borderId="3" xfId="1" applyNumberFormat="1" applyFont="1" applyBorder="1"/>
    <xf numFmtId="15" fontId="2" fillId="0" borderId="2" xfId="3" applyNumberFormat="1" applyFont="1" applyFill="1" applyBorder="1" applyAlignment="1">
      <alignment horizontal="right" wrapText="1"/>
    </xf>
    <xf numFmtId="14" fontId="11" fillId="4" borderId="15" xfId="0" applyNumberFormat="1" applyFont="1" applyFill="1" applyBorder="1" applyAlignment="1">
      <alignment horizontal="center"/>
    </xf>
    <xf numFmtId="14" fontId="11" fillId="4" borderId="16" xfId="0" applyNumberFormat="1" applyFont="1" applyFill="1" applyBorder="1" applyAlignment="1">
      <alignment horizontal="center"/>
    </xf>
    <xf numFmtId="10" fontId="0" fillId="0" borderId="6" xfId="2" applyNumberFormat="1" applyFont="1" applyBorder="1"/>
    <xf numFmtId="166" fontId="6" fillId="0" borderId="18" xfId="2" applyNumberFormat="1" applyFont="1" applyBorder="1" applyAlignment="1">
      <alignment horizontal="center" vertical="center"/>
    </xf>
    <xf numFmtId="166" fontId="6" fillId="0" borderId="23" xfId="2" applyNumberFormat="1" applyFont="1" applyBorder="1" applyAlignment="1">
      <alignment horizontal="center" vertical="center"/>
    </xf>
  </cellXfs>
  <cellStyles count="5">
    <cellStyle name="Normale" xfId="0" builtinId="0"/>
    <cellStyle name="Normale 2" xfId="4" xr:uid="{00000000-0005-0000-0000-000002000000}"/>
    <cellStyle name="Normale_Foglio1" xfId="3" xr:uid="{00000000-0005-0000-0000-000003000000}"/>
    <cellStyle name="Percentuale" xfId="2" builtinId="5"/>
    <cellStyle name="Valuta" xfId="1" builtinId="4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4" formatCode="0.00%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4" formatCode="0.00%"/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8" formatCode="&quot;€&quot;\ 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2" formatCode="0.0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2" formatCode="0.0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2" formatCode="0.0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2" formatCode="0.0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4" formatCode="0.00%"/>
      <alignment horizontal="righ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4" formatCode="0.00%"/>
      <alignment horizontal="right" vertical="bottom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4" formatCode="0.00%"/>
      <alignment horizontal="right" vertical="bottom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4" formatCode="0.00%"/>
      <alignment horizontal="right" vertical="bottom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4" formatCode="0.00%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4" formatCode="0.00%"/>
      <alignment horizontal="righ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4" formatCode="0.00%"/>
      <alignment horizontal="right" vertical="bottom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4" formatCode="0.00%"/>
      <alignment horizontal="right" vertical="bottom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4" formatCode="0.00%"/>
      <alignment horizontal="right" vertical="bottom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4" formatCode="0.00%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5" formatCode="_-&quot;€&quot;\ * #,##0_-;\-&quot;€&quot;\ * #,##0_-;_-&quot;€&quot;\ * &quot;-&quot;??_-;_-@_-"/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_-&quot;€&quot;\ * #,##0.00_-;\-&quot;€&quot;\ * #,##0.00_-;_-&quot;€&quot;\ * &quot;-&quot;??_-;_-@_-"/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_-&quot;€&quot;\ * #,##0.00_-;\-&quot;€&quot;\ * #,##0.00_-;_-&quot;€&quot;\ * &quot;-&quot;??_-;_-@_-"/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_-&quot;€&quot;\ * #,##0.00_-;\-&quot;€&quot;\ * #,##0.00_-;_-&quot;€&quot;\ * &quot;-&quot;??_-;_-@_-"/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_-&quot;€&quot;\ * #,##0.00_-;\-&quot;€&quot;\ * #,##0.00_-;_-&quot;€&quot;\ * &quot;-&quot;??_-;_-@_-"/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20" formatCode="dd\-mmm\-yy"/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/>
        <top/>
        <bottom/>
        <vertical/>
        <horizontal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right" vertical="bottom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solid">
          <fgColor indexed="0"/>
          <bgColor indexed="2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Analisi!$G$2</c:f>
              <c:strCache>
                <c:ptCount val="1"/>
                <c:pt idx="0">
                  <c:v>Buy &amp; Hold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numRef>
              <c:f>Dati!$A$5:$A$3943</c:f>
              <c:numCache>
                <c:formatCode>d\-mmm\-yy</c:formatCode>
                <c:ptCount val="3939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39209</c:v>
                </c:pt>
                <c:pt idx="88">
                  <c:v>39210</c:v>
                </c:pt>
                <c:pt idx="89">
                  <c:v>39211</c:v>
                </c:pt>
                <c:pt idx="90">
                  <c:v>39212</c:v>
                </c:pt>
                <c:pt idx="91">
                  <c:v>39213</c:v>
                </c:pt>
                <c:pt idx="92">
                  <c:v>39216</c:v>
                </c:pt>
                <c:pt idx="93">
                  <c:v>39217</c:v>
                </c:pt>
                <c:pt idx="94">
                  <c:v>39218</c:v>
                </c:pt>
                <c:pt idx="95">
                  <c:v>39219</c:v>
                </c:pt>
                <c:pt idx="96">
                  <c:v>39220</c:v>
                </c:pt>
                <c:pt idx="97">
                  <c:v>39223</c:v>
                </c:pt>
                <c:pt idx="98">
                  <c:v>39224</c:v>
                </c:pt>
                <c:pt idx="99">
                  <c:v>39225</c:v>
                </c:pt>
                <c:pt idx="100">
                  <c:v>39226</c:v>
                </c:pt>
                <c:pt idx="101">
                  <c:v>39227</c:v>
                </c:pt>
                <c:pt idx="102">
                  <c:v>39231</c:v>
                </c:pt>
                <c:pt idx="103">
                  <c:v>39232</c:v>
                </c:pt>
                <c:pt idx="104">
                  <c:v>39233</c:v>
                </c:pt>
                <c:pt idx="105">
                  <c:v>39234</c:v>
                </c:pt>
                <c:pt idx="106">
                  <c:v>39237</c:v>
                </c:pt>
                <c:pt idx="107">
                  <c:v>39238</c:v>
                </c:pt>
                <c:pt idx="108">
                  <c:v>39239</c:v>
                </c:pt>
                <c:pt idx="109">
                  <c:v>39240</c:v>
                </c:pt>
                <c:pt idx="110">
                  <c:v>39241</c:v>
                </c:pt>
                <c:pt idx="111">
                  <c:v>39244</c:v>
                </c:pt>
                <c:pt idx="112">
                  <c:v>39245</c:v>
                </c:pt>
                <c:pt idx="113">
                  <c:v>39246</c:v>
                </c:pt>
                <c:pt idx="114">
                  <c:v>39247</c:v>
                </c:pt>
                <c:pt idx="115">
                  <c:v>39248</c:v>
                </c:pt>
                <c:pt idx="116">
                  <c:v>39251</c:v>
                </c:pt>
                <c:pt idx="117">
                  <c:v>39252</c:v>
                </c:pt>
                <c:pt idx="118">
                  <c:v>39253</c:v>
                </c:pt>
                <c:pt idx="119">
                  <c:v>39254</c:v>
                </c:pt>
                <c:pt idx="120">
                  <c:v>39255</c:v>
                </c:pt>
                <c:pt idx="121">
                  <c:v>39258</c:v>
                </c:pt>
                <c:pt idx="122">
                  <c:v>39259</c:v>
                </c:pt>
                <c:pt idx="123">
                  <c:v>39260</c:v>
                </c:pt>
                <c:pt idx="124">
                  <c:v>39261</c:v>
                </c:pt>
                <c:pt idx="125">
                  <c:v>39262</c:v>
                </c:pt>
                <c:pt idx="126">
                  <c:v>39265</c:v>
                </c:pt>
                <c:pt idx="127">
                  <c:v>39266</c:v>
                </c:pt>
                <c:pt idx="128">
                  <c:v>39267</c:v>
                </c:pt>
                <c:pt idx="129">
                  <c:v>39268</c:v>
                </c:pt>
                <c:pt idx="130">
                  <c:v>39269</c:v>
                </c:pt>
                <c:pt idx="131">
                  <c:v>39272</c:v>
                </c:pt>
                <c:pt idx="132">
                  <c:v>39273</c:v>
                </c:pt>
                <c:pt idx="133">
                  <c:v>39274</c:v>
                </c:pt>
                <c:pt idx="134">
                  <c:v>39275</c:v>
                </c:pt>
                <c:pt idx="135">
                  <c:v>39276</c:v>
                </c:pt>
                <c:pt idx="136">
                  <c:v>39279</c:v>
                </c:pt>
                <c:pt idx="137">
                  <c:v>39280</c:v>
                </c:pt>
                <c:pt idx="138">
                  <c:v>39281</c:v>
                </c:pt>
                <c:pt idx="139">
                  <c:v>39282</c:v>
                </c:pt>
                <c:pt idx="140">
                  <c:v>39283</c:v>
                </c:pt>
                <c:pt idx="141">
                  <c:v>39286</c:v>
                </c:pt>
                <c:pt idx="142">
                  <c:v>39287</c:v>
                </c:pt>
                <c:pt idx="143">
                  <c:v>39288</c:v>
                </c:pt>
                <c:pt idx="144">
                  <c:v>39289</c:v>
                </c:pt>
                <c:pt idx="145">
                  <c:v>39290</c:v>
                </c:pt>
                <c:pt idx="146">
                  <c:v>39293</c:v>
                </c:pt>
                <c:pt idx="147">
                  <c:v>39294</c:v>
                </c:pt>
                <c:pt idx="148">
                  <c:v>39295</c:v>
                </c:pt>
                <c:pt idx="149">
                  <c:v>39296</c:v>
                </c:pt>
                <c:pt idx="150">
                  <c:v>39297</c:v>
                </c:pt>
                <c:pt idx="151">
                  <c:v>39300</c:v>
                </c:pt>
                <c:pt idx="152">
                  <c:v>39301</c:v>
                </c:pt>
                <c:pt idx="153">
                  <c:v>39302</c:v>
                </c:pt>
                <c:pt idx="154">
                  <c:v>39303</c:v>
                </c:pt>
                <c:pt idx="155">
                  <c:v>39304</c:v>
                </c:pt>
                <c:pt idx="156">
                  <c:v>39307</c:v>
                </c:pt>
                <c:pt idx="157">
                  <c:v>39308</c:v>
                </c:pt>
                <c:pt idx="158">
                  <c:v>39309</c:v>
                </c:pt>
                <c:pt idx="159">
                  <c:v>39310</c:v>
                </c:pt>
                <c:pt idx="160">
                  <c:v>39311</c:v>
                </c:pt>
                <c:pt idx="161">
                  <c:v>39314</c:v>
                </c:pt>
                <c:pt idx="162">
                  <c:v>39315</c:v>
                </c:pt>
                <c:pt idx="163">
                  <c:v>39316</c:v>
                </c:pt>
                <c:pt idx="164">
                  <c:v>39317</c:v>
                </c:pt>
                <c:pt idx="165">
                  <c:v>39318</c:v>
                </c:pt>
                <c:pt idx="166">
                  <c:v>39322</c:v>
                </c:pt>
                <c:pt idx="167">
                  <c:v>39323</c:v>
                </c:pt>
                <c:pt idx="168">
                  <c:v>39324</c:v>
                </c:pt>
                <c:pt idx="169">
                  <c:v>39325</c:v>
                </c:pt>
                <c:pt idx="170">
                  <c:v>39328</c:v>
                </c:pt>
                <c:pt idx="171">
                  <c:v>39329</c:v>
                </c:pt>
                <c:pt idx="172">
                  <c:v>39330</c:v>
                </c:pt>
                <c:pt idx="173">
                  <c:v>39331</c:v>
                </c:pt>
                <c:pt idx="174">
                  <c:v>39332</c:v>
                </c:pt>
                <c:pt idx="175">
                  <c:v>39335</c:v>
                </c:pt>
                <c:pt idx="176">
                  <c:v>39336</c:v>
                </c:pt>
                <c:pt idx="177">
                  <c:v>39337</c:v>
                </c:pt>
                <c:pt idx="178">
                  <c:v>39338</c:v>
                </c:pt>
                <c:pt idx="179">
                  <c:v>39339</c:v>
                </c:pt>
                <c:pt idx="180">
                  <c:v>39342</c:v>
                </c:pt>
                <c:pt idx="181">
                  <c:v>39343</c:v>
                </c:pt>
                <c:pt idx="182">
                  <c:v>39344</c:v>
                </c:pt>
                <c:pt idx="183">
                  <c:v>39345</c:v>
                </c:pt>
                <c:pt idx="184">
                  <c:v>39346</c:v>
                </c:pt>
                <c:pt idx="185">
                  <c:v>39349</c:v>
                </c:pt>
                <c:pt idx="186">
                  <c:v>39350</c:v>
                </c:pt>
                <c:pt idx="187">
                  <c:v>39351</c:v>
                </c:pt>
                <c:pt idx="188">
                  <c:v>39352</c:v>
                </c:pt>
                <c:pt idx="189">
                  <c:v>39353</c:v>
                </c:pt>
                <c:pt idx="190">
                  <c:v>39356</c:v>
                </c:pt>
                <c:pt idx="191">
                  <c:v>39357</c:v>
                </c:pt>
                <c:pt idx="192">
                  <c:v>39358</c:v>
                </c:pt>
                <c:pt idx="193">
                  <c:v>39359</c:v>
                </c:pt>
                <c:pt idx="194">
                  <c:v>39360</c:v>
                </c:pt>
                <c:pt idx="195">
                  <c:v>39363</c:v>
                </c:pt>
                <c:pt idx="196">
                  <c:v>39364</c:v>
                </c:pt>
                <c:pt idx="197">
                  <c:v>39365</c:v>
                </c:pt>
                <c:pt idx="198">
                  <c:v>39366</c:v>
                </c:pt>
                <c:pt idx="199">
                  <c:v>39367</c:v>
                </c:pt>
                <c:pt idx="200">
                  <c:v>39370</c:v>
                </c:pt>
                <c:pt idx="201">
                  <c:v>39371</c:v>
                </c:pt>
                <c:pt idx="202">
                  <c:v>39372</c:v>
                </c:pt>
                <c:pt idx="203">
                  <c:v>39373</c:v>
                </c:pt>
                <c:pt idx="204">
                  <c:v>39374</c:v>
                </c:pt>
                <c:pt idx="205">
                  <c:v>39377</c:v>
                </c:pt>
                <c:pt idx="206">
                  <c:v>39378</c:v>
                </c:pt>
                <c:pt idx="207">
                  <c:v>39379</c:v>
                </c:pt>
                <c:pt idx="208">
                  <c:v>39380</c:v>
                </c:pt>
                <c:pt idx="209">
                  <c:v>39381</c:v>
                </c:pt>
                <c:pt idx="210">
                  <c:v>39384</c:v>
                </c:pt>
                <c:pt idx="211">
                  <c:v>39385</c:v>
                </c:pt>
                <c:pt idx="212">
                  <c:v>39386</c:v>
                </c:pt>
                <c:pt idx="213">
                  <c:v>39387</c:v>
                </c:pt>
                <c:pt idx="214">
                  <c:v>39388</c:v>
                </c:pt>
                <c:pt idx="215">
                  <c:v>39391</c:v>
                </c:pt>
                <c:pt idx="216">
                  <c:v>39392</c:v>
                </c:pt>
                <c:pt idx="217">
                  <c:v>39393</c:v>
                </c:pt>
                <c:pt idx="218">
                  <c:v>39394</c:v>
                </c:pt>
                <c:pt idx="219">
                  <c:v>39395</c:v>
                </c:pt>
                <c:pt idx="220">
                  <c:v>39398</c:v>
                </c:pt>
                <c:pt idx="221">
                  <c:v>39399</c:v>
                </c:pt>
                <c:pt idx="222">
                  <c:v>39400</c:v>
                </c:pt>
                <c:pt idx="223">
                  <c:v>39401</c:v>
                </c:pt>
                <c:pt idx="224">
                  <c:v>39402</c:v>
                </c:pt>
                <c:pt idx="225">
                  <c:v>39405</c:v>
                </c:pt>
                <c:pt idx="226">
                  <c:v>39406</c:v>
                </c:pt>
                <c:pt idx="227">
                  <c:v>39407</c:v>
                </c:pt>
                <c:pt idx="228">
                  <c:v>39408</c:v>
                </c:pt>
                <c:pt idx="229">
                  <c:v>39409</c:v>
                </c:pt>
                <c:pt idx="230">
                  <c:v>39412</c:v>
                </c:pt>
                <c:pt idx="231">
                  <c:v>39413</c:v>
                </c:pt>
                <c:pt idx="232">
                  <c:v>39414</c:v>
                </c:pt>
                <c:pt idx="233">
                  <c:v>39415</c:v>
                </c:pt>
                <c:pt idx="234">
                  <c:v>39416</c:v>
                </c:pt>
                <c:pt idx="235">
                  <c:v>39419</c:v>
                </c:pt>
                <c:pt idx="236">
                  <c:v>39420</c:v>
                </c:pt>
                <c:pt idx="237">
                  <c:v>39421</c:v>
                </c:pt>
                <c:pt idx="238">
                  <c:v>39422</c:v>
                </c:pt>
                <c:pt idx="239">
                  <c:v>39423</c:v>
                </c:pt>
                <c:pt idx="240">
                  <c:v>39426</c:v>
                </c:pt>
                <c:pt idx="241">
                  <c:v>39427</c:v>
                </c:pt>
                <c:pt idx="242">
                  <c:v>39428</c:v>
                </c:pt>
                <c:pt idx="243">
                  <c:v>39429</c:v>
                </c:pt>
                <c:pt idx="244">
                  <c:v>39430</c:v>
                </c:pt>
                <c:pt idx="245">
                  <c:v>39433</c:v>
                </c:pt>
                <c:pt idx="246">
                  <c:v>39434</c:v>
                </c:pt>
                <c:pt idx="247">
                  <c:v>39435</c:v>
                </c:pt>
                <c:pt idx="248">
                  <c:v>39436</c:v>
                </c:pt>
                <c:pt idx="249">
                  <c:v>39437</c:v>
                </c:pt>
                <c:pt idx="250">
                  <c:v>39440</c:v>
                </c:pt>
                <c:pt idx="251">
                  <c:v>39443</c:v>
                </c:pt>
                <c:pt idx="252">
                  <c:v>39444</c:v>
                </c:pt>
                <c:pt idx="253">
                  <c:v>39447</c:v>
                </c:pt>
                <c:pt idx="254">
                  <c:v>39449</c:v>
                </c:pt>
                <c:pt idx="255">
                  <c:v>39450</c:v>
                </c:pt>
                <c:pt idx="256">
                  <c:v>39451</c:v>
                </c:pt>
                <c:pt idx="257">
                  <c:v>39454</c:v>
                </c:pt>
                <c:pt idx="258">
                  <c:v>39455</c:v>
                </c:pt>
                <c:pt idx="259">
                  <c:v>39456</c:v>
                </c:pt>
                <c:pt idx="260">
                  <c:v>39457</c:v>
                </c:pt>
                <c:pt idx="261">
                  <c:v>39458</c:v>
                </c:pt>
                <c:pt idx="262">
                  <c:v>39461</c:v>
                </c:pt>
                <c:pt idx="263">
                  <c:v>39462</c:v>
                </c:pt>
                <c:pt idx="264">
                  <c:v>39463</c:v>
                </c:pt>
                <c:pt idx="265">
                  <c:v>39464</c:v>
                </c:pt>
                <c:pt idx="266">
                  <c:v>39465</c:v>
                </c:pt>
                <c:pt idx="267">
                  <c:v>39468</c:v>
                </c:pt>
                <c:pt idx="268">
                  <c:v>39469</c:v>
                </c:pt>
                <c:pt idx="269">
                  <c:v>39470</c:v>
                </c:pt>
                <c:pt idx="270">
                  <c:v>39471</c:v>
                </c:pt>
                <c:pt idx="271">
                  <c:v>39472</c:v>
                </c:pt>
                <c:pt idx="272">
                  <c:v>39475</c:v>
                </c:pt>
                <c:pt idx="273">
                  <c:v>39476</c:v>
                </c:pt>
                <c:pt idx="274">
                  <c:v>39477</c:v>
                </c:pt>
                <c:pt idx="275">
                  <c:v>39478</c:v>
                </c:pt>
                <c:pt idx="276">
                  <c:v>39479</c:v>
                </c:pt>
                <c:pt idx="277">
                  <c:v>39482</c:v>
                </c:pt>
                <c:pt idx="278">
                  <c:v>39483</c:v>
                </c:pt>
                <c:pt idx="279">
                  <c:v>39484</c:v>
                </c:pt>
                <c:pt idx="280">
                  <c:v>39485</c:v>
                </c:pt>
                <c:pt idx="281">
                  <c:v>39486</c:v>
                </c:pt>
                <c:pt idx="282">
                  <c:v>39489</c:v>
                </c:pt>
                <c:pt idx="283">
                  <c:v>39490</c:v>
                </c:pt>
                <c:pt idx="284">
                  <c:v>39491</c:v>
                </c:pt>
                <c:pt idx="285">
                  <c:v>39492</c:v>
                </c:pt>
                <c:pt idx="286">
                  <c:v>39493</c:v>
                </c:pt>
                <c:pt idx="287">
                  <c:v>39496</c:v>
                </c:pt>
                <c:pt idx="288">
                  <c:v>39497</c:v>
                </c:pt>
                <c:pt idx="289">
                  <c:v>39498</c:v>
                </c:pt>
                <c:pt idx="290">
                  <c:v>39499</c:v>
                </c:pt>
                <c:pt idx="291">
                  <c:v>39500</c:v>
                </c:pt>
                <c:pt idx="292">
                  <c:v>39503</c:v>
                </c:pt>
                <c:pt idx="293">
                  <c:v>39504</c:v>
                </c:pt>
                <c:pt idx="294">
                  <c:v>39505</c:v>
                </c:pt>
                <c:pt idx="295">
                  <c:v>39506</c:v>
                </c:pt>
                <c:pt idx="296">
                  <c:v>39507</c:v>
                </c:pt>
                <c:pt idx="297">
                  <c:v>39510</c:v>
                </c:pt>
                <c:pt idx="298">
                  <c:v>39511</c:v>
                </c:pt>
                <c:pt idx="299">
                  <c:v>39512</c:v>
                </c:pt>
                <c:pt idx="300">
                  <c:v>39513</c:v>
                </c:pt>
                <c:pt idx="301">
                  <c:v>39514</c:v>
                </c:pt>
                <c:pt idx="302">
                  <c:v>39517</c:v>
                </c:pt>
                <c:pt idx="303">
                  <c:v>39518</c:v>
                </c:pt>
                <c:pt idx="304">
                  <c:v>39519</c:v>
                </c:pt>
                <c:pt idx="305">
                  <c:v>39520</c:v>
                </c:pt>
                <c:pt idx="306">
                  <c:v>39521</c:v>
                </c:pt>
                <c:pt idx="307">
                  <c:v>39524</c:v>
                </c:pt>
                <c:pt idx="308">
                  <c:v>39525</c:v>
                </c:pt>
                <c:pt idx="309">
                  <c:v>39526</c:v>
                </c:pt>
                <c:pt idx="310">
                  <c:v>39527</c:v>
                </c:pt>
                <c:pt idx="311">
                  <c:v>39532</c:v>
                </c:pt>
                <c:pt idx="312">
                  <c:v>39533</c:v>
                </c:pt>
                <c:pt idx="313">
                  <c:v>39534</c:v>
                </c:pt>
                <c:pt idx="314">
                  <c:v>39535</c:v>
                </c:pt>
                <c:pt idx="315">
                  <c:v>39538</c:v>
                </c:pt>
                <c:pt idx="316">
                  <c:v>39539</c:v>
                </c:pt>
                <c:pt idx="317">
                  <c:v>39540</c:v>
                </c:pt>
                <c:pt idx="318">
                  <c:v>39541</c:v>
                </c:pt>
                <c:pt idx="319">
                  <c:v>39542</c:v>
                </c:pt>
                <c:pt idx="320">
                  <c:v>39545</c:v>
                </c:pt>
                <c:pt idx="321">
                  <c:v>39546</c:v>
                </c:pt>
                <c:pt idx="322">
                  <c:v>39547</c:v>
                </c:pt>
                <c:pt idx="323">
                  <c:v>39548</c:v>
                </c:pt>
                <c:pt idx="324">
                  <c:v>39549</c:v>
                </c:pt>
                <c:pt idx="325">
                  <c:v>39552</c:v>
                </c:pt>
                <c:pt idx="326">
                  <c:v>39553</c:v>
                </c:pt>
                <c:pt idx="327">
                  <c:v>39554</c:v>
                </c:pt>
                <c:pt idx="328">
                  <c:v>39555</c:v>
                </c:pt>
                <c:pt idx="329">
                  <c:v>39556</c:v>
                </c:pt>
                <c:pt idx="330">
                  <c:v>39559</c:v>
                </c:pt>
                <c:pt idx="331">
                  <c:v>39560</c:v>
                </c:pt>
                <c:pt idx="332">
                  <c:v>39561</c:v>
                </c:pt>
                <c:pt idx="333">
                  <c:v>39562</c:v>
                </c:pt>
                <c:pt idx="334">
                  <c:v>39563</c:v>
                </c:pt>
                <c:pt idx="335">
                  <c:v>39566</c:v>
                </c:pt>
                <c:pt idx="336">
                  <c:v>39567</c:v>
                </c:pt>
                <c:pt idx="337">
                  <c:v>39568</c:v>
                </c:pt>
                <c:pt idx="338">
                  <c:v>39570</c:v>
                </c:pt>
                <c:pt idx="339">
                  <c:v>39573</c:v>
                </c:pt>
                <c:pt idx="340">
                  <c:v>39574</c:v>
                </c:pt>
                <c:pt idx="341">
                  <c:v>39575</c:v>
                </c:pt>
                <c:pt idx="342">
                  <c:v>39576</c:v>
                </c:pt>
                <c:pt idx="343">
                  <c:v>39577</c:v>
                </c:pt>
                <c:pt idx="344">
                  <c:v>39580</c:v>
                </c:pt>
                <c:pt idx="345">
                  <c:v>39581</c:v>
                </c:pt>
                <c:pt idx="346">
                  <c:v>39582</c:v>
                </c:pt>
                <c:pt idx="347">
                  <c:v>39583</c:v>
                </c:pt>
                <c:pt idx="348">
                  <c:v>39584</c:v>
                </c:pt>
                <c:pt idx="349">
                  <c:v>39587</c:v>
                </c:pt>
                <c:pt idx="350">
                  <c:v>39588</c:v>
                </c:pt>
                <c:pt idx="351">
                  <c:v>39589</c:v>
                </c:pt>
                <c:pt idx="352">
                  <c:v>39590</c:v>
                </c:pt>
                <c:pt idx="353">
                  <c:v>39591</c:v>
                </c:pt>
                <c:pt idx="354">
                  <c:v>39595</c:v>
                </c:pt>
                <c:pt idx="355">
                  <c:v>39596</c:v>
                </c:pt>
                <c:pt idx="356">
                  <c:v>39597</c:v>
                </c:pt>
                <c:pt idx="357">
                  <c:v>39598</c:v>
                </c:pt>
                <c:pt idx="358">
                  <c:v>39601</c:v>
                </c:pt>
                <c:pt idx="359">
                  <c:v>39602</c:v>
                </c:pt>
                <c:pt idx="360">
                  <c:v>39603</c:v>
                </c:pt>
                <c:pt idx="361">
                  <c:v>39604</c:v>
                </c:pt>
                <c:pt idx="362">
                  <c:v>39605</c:v>
                </c:pt>
                <c:pt idx="363">
                  <c:v>39608</c:v>
                </c:pt>
                <c:pt idx="364">
                  <c:v>39609</c:v>
                </c:pt>
                <c:pt idx="365">
                  <c:v>39610</c:v>
                </c:pt>
                <c:pt idx="366">
                  <c:v>39611</c:v>
                </c:pt>
                <c:pt idx="367">
                  <c:v>39612</c:v>
                </c:pt>
                <c:pt idx="368">
                  <c:v>39615</c:v>
                </c:pt>
                <c:pt idx="369">
                  <c:v>39616</c:v>
                </c:pt>
                <c:pt idx="370">
                  <c:v>39617</c:v>
                </c:pt>
                <c:pt idx="371">
                  <c:v>39618</c:v>
                </c:pt>
                <c:pt idx="372">
                  <c:v>39619</c:v>
                </c:pt>
                <c:pt idx="373">
                  <c:v>39622</c:v>
                </c:pt>
                <c:pt idx="374">
                  <c:v>39623</c:v>
                </c:pt>
                <c:pt idx="375">
                  <c:v>39624</c:v>
                </c:pt>
                <c:pt idx="376">
                  <c:v>39625</c:v>
                </c:pt>
                <c:pt idx="377">
                  <c:v>39626</c:v>
                </c:pt>
                <c:pt idx="378">
                  <c:v>39629</c:v>
                </c:pt>
                <c:pt idx="379">
                  <c:v>39630</c:v>
                </c:pt>
                <c:pt idx="380">
                  <c:v>39631</c:v>
                </c:pt>
                <c:pt idx="381">
                  <c:v>39632</c:v>
                </c:pt>
                <c:pt idx="382">
                  <c:v>39633</c:v>
                </c:pt>
                <c:pt idx="383">
                  <c:v>39636</c:v>
                </c:pt>
                <c:pt idx="384">
                  <c:v>39637</c:v>
                </c:pt>
                <c:pt idx="385">
                  <c:v>39638</c:v>
                </c:pt>
                <c:pt idx="386">
                  <c:v>39639</c:v>
                </c:pt>
                <c:pt idx="387">
                  <c:v>39640</c:v>
                </c:pt>
                <c:pt idx="388">
                  <c:v>39643</c:v>
                </c:pt>
                <c:pt idx="389">
                  <c:v>39644</c:v>
                </c:pt>
                <c:pt idx="390">
                  <c:v>39645</c:v>
                </c:pt>
                <c:pt idx="391">
                  <c:v>39646</c:v>
                </c:pt>
                <c:pt idx="392">
                  <c:v>39647</c:v>
                </c:pt>
                <c:pt idx="393">
                  <c:v>39650</c:v>
                </c:pt>
                <c:pt idx="394">
                  <c:v>39651</c:v>
                </c:pt>
                <c:pt idx="395">
                  <c:v>39652</c:v>
                </c:pt>
                <c:pt idx="396">
                  <c:v>39653</c:v>
                </c:pt>
                <c:pt idx="397">
                  <c:v>39654</c:v>
                </c:pt>
                <c:pt idx="398">
                  <c:v>39657</c:v>
                </c:pt>
                <c:pt idx="399">
                  <c:v>39658</c:v>
                </c:pt>
                <c:pt idx="400">
                  <c:v>39659</c:v>
                </c:pt>
                <c:pt idx="401">
                  <c:v>39660</c:v>
                </c:pt>
                <c:pt idx="402">
                  <c:v>39661</c:v>
                </c:pt>
                <c:pt idx="403">
                  <c:v>39664</c:v>
                </c:pt>
                <c:pt idx="404">
                  <c:v>39665</c:v>
                </c:pt>
                <c:pt idx="405">
                  <c:v>39666</c:v>
                </c:pt>
                <c:pt idx="406">
                  <c:v>39667</c:v>
                </c:pt>
                <c:pt idx="407">
                  <c:v>39668</c:v>
                </c:pt>
                <c:pt idx="408">
                  <c:v>39671</c:v>
                </c:pt>
                <c:pt idx="409">
                  <c:v>39672</c:v>
                </c:pt>
                <c:pt idx="410">
                  <c:v>39673</c:v>
                </c:pt>
                <c:pt idx="411">
                  <c:v>39674</c:v>
                </c:pt>
                <c:pt idx="412">
                  <c:v>39675</c:v>
                </c:pt>
                <c:pt idx="413">
                  <c:v>39678</c:v>
                </c:pt>
                <c:pt idx="414">
                  <c:v>39679</c:v>
                </c:pt>
                <c:pt idx="415">
                  <c:v>39680</c:v>
                </c:pt>
                <c:pt idx="416">
                  <c:v>39681</c:v>
                </c:pt>
                <c:pt idx="417">
                  <c:v>39682</c:v>
                </c:pt>
                <c:pt idx="418">
                  <c:v>39685</c:v>
                </c:pt>
                <c:pt idx="419">
                  <c:v>39686</c:v>
                </c:pt>
                <c:pt idx="420">
                  <c:v>39687</c:v>
                </c:pt>
                <c:pt idx="421">
                  <c:v>39688</c:v>
                </c:pt>
                <c:pt idx="422">
                  <c:v>39689</c:v>
                </c:pt>
                <c:pt idx="423">
                  <c:v>39692</c:v>
                </c:pt>
                <c:pt idx="424">
                  <c:v>39693</c:v>
                </c:pt>
                <c:pt idx="425">
                  <c:v>39694</c:v>
                </c:pt>
                <c:pt idx="426">
                  <c:v>39695</c:v>
                </c:pt>
                <c:pt idx="427">
                  <c:v>39696</c:v>
                </c:pt>
                <c:pt idx="428">
                  <c:v>39699</c:v>
                </c:pt>
                <c:pt idx="429">
                  <c:v>39700</c:v>
                </c:pt>
                <c:pt idx="430">
                  <c:v>39701</c:v>
                </c:pt>
                <c:pt idx="431">
                  <c:v>39702</c:v>
                </c:pt>
                <c:pt idx="432">
                  <c:v>39703</c:v>
                </c:pt>
                <c:pt idx="433">
                  <c:v>39706</c:v>
                </c:pt>
                <c:pt idx="434">
                  <c:v>39707</c:v>
                </c:pt>
                <c:pt idx="435">
                  <c:v>39708</c:v>
                </c:pt>
                <c:pt idx="436">
                  <c:v>39709</c:v>
                </c:pt>
                <c:pt idx="437">
                  <c:v>39710</c:v>
                </c:pt>
                <c:pt idx="438">
                  <c:v>39713</c:v>
                </c:pt>
                <c:pt idx="439">
                  <c:v>39714</c:v>
                </c:pt>
                <c:pt idx="440">
                  <c:v>39715</c:v>
                </c:pt>
                <c:pt idx="441">
                  <c:v>39716</c:v>
                </c:pt>
                <c:pt idx="442">
                  <c:v>39717</c:v>
                </c:pt>
                <c:pt idx="443">
                  <c:v>39720</c:v>
                </c:pt>
                <c:pt idx="444">
                  <c:v>39721</c:v>
                </c:pt>
                <c:pt idx="445">
                  <c:v>39722</c:v>
                </c:pt>
                <c:pt idx="446">
                  <c:v>39723</c:v>
                </c:pt>
                <c:pt idx="447">
                  <c:v>39724</c:v>
                </c:pt>
                <c:pt idx="448">
                  <c:v>39727</c:v>
                </c:pt>
                <c:pt idx="449">
                  <c:v>39728</c:v>
                </c:pt>
                <c:pt idx="450">
                  <c:v>39729</c:v>
                </c:pt>
                <c:pt idx="451">
                  <c:v>39730</c:v>
                </c:pt>
                <c:pt idx="452">
                  <c:v>39731</c:v>
                </c:pt>
                <c:pt idx="453">
                  <c:v>39734</c:v>
                </c:pt>
                <c:pt idx="454">
                  <c:v>39735</c:v>
                </c:pt>
                <c:pt idx="455">
                  <c:v>39736</c:v>
                </c:pt>
                <c:pt idx="456">
                  <c:v>39737</c:v>
                </c:pt>
                <c:pt idx="457">
                  <c:v>39738</c:v>
                </c:pt>
                <c:pt idx="458">
                  <c:v>39741</c:v>
                </c:pt>
                <c:pt idx="459">
                  <c:v>39742</c:v>
                </c:pt>
                <c:pt idx="460">
                  <c:v>39743</c:v>
                </c:pt>
                <c:pt idx="461">
                  <c:v>39744</c:v>
                </c:pt>
                <c:pt idx="462">
                  <c:v>39745</c:v>
                </c:pt>
                <c:pt idx="463">
                  <c:v>39748</c:v>
                </c:pt>
                <c:pt idx="464">
                  <c:v>39749</c:v>
                </c:pt>
                <c:pt idx="465">
                  <c:v>39750</c:v>
                </c:pt>
                <c:pt idx="466">
                  <c:v>39751</c:v>
                </c:pt>
                <c:pt idx="467">
                  <c:v>39752</c:v>
                </c:pt>
                <c:pt idx="468">
                  <c:v>39755</c:v>
                </c:pt>
                <c:pt idx="469">
                  <c:v>39756</c:v>
                </c:pt>
                <c:pt idx="470">
                  <c:v>39757</c:v>
                </c:pt>
                <c:pt idx="471">
                  <c:v>39758</c:v>
                </c:pt>
                <c:pt idx="472">
                  <c:v>39759</c:v>
                </c:pt>
                <c:pt idx="473">
                  <c:v>39762</c:v>
                </c:pt>
                <c:pt idx="474">
                  <c:v>39763</c:v>
                </c:pt>
                <c:pt idx="475">
                  <c:v>39764</c:v>
                </c:pt>
                <c:pt idx="476">
                  <c:v>39765</c:v>
                </c:pt>
                <c:pt idx="477">
                  <c:v>39766</c:v>
                </c:pt>
                <c:pt idx="478">
                  <c:v>39769</c:v>
                </c:pt>
                <c:pt idx="479">
                  <c:v>39770</c:v>
                </c:pt>
                <c:pt idx="480">
                  <c:v>39771</c:v>
                </c:pt>
                <c:pt idx="481">
                  <c:v>39772</c:v>
                </c:pt>
                <c:pt idx="482">
                  <c:v>39773</c:v>
                </c:pt>
                <c:pt idx="483">
                  <c:v>39776</c:v>
                </c:pt>
                <c:pt idx="484">
                  <c:v>39777</c:v>
                </c:pt>
                <c:pt idx="485">
                  <c:v>39778</c:v>
                </c:pt>
                <c:pt idx="486">
                  <c:v>39779</c:v>
                </c:pt>
                <c:pt idx="487">
                  <c:v>39780</c:v>
                </c:pt>
                <c:pt idx="488">
                  <c:v>39783</c:v>
                </c:pt>
                <c:pt idx="489">
                  <c:v>39784</c:v>
                </c:pt>
                <c:pt idx="490">
                  <c:v>39785</c:v>
                </c:pt>
                <c:pt idx="491">
                  <c:v>39786</c:v>
                </c:pt>
                <c:pt idx="492">
                  <c:v>39787</c:v>
                </c:pt>
                <c:pt idx="493">
                  <c:v>39790</c:v>
                </c:pt>
                <c:pt idx="494">
                  <c:v>39791</c:v>
                </c:pt>
                <c:pt idx="495">
                  <c:v>39792</c:v>
                </c:pt>
                <c:pt idx="496">
                  <c:v>39793</c:v>
                </c:pt>
                <c:pt idx="497">
                  <c:v>39794</c:v>
                </c:pt>
                <c:pt idx="498">
                  <c:v>39797</c:v>
                </c:pt>
                <c:pt idx="499">
                  <c:v>39798</c:v>
                </c:pt>
                <c:pt idx="500">
                  <c:v>39799</c:v>
                </c:pt>
                <c:pt idx="501">
                  <c:v>39800</c:v>
                </c:pt>
                <c:pt idx="502">
                  <c:v>39801</c:v>
                </c:pt>
                <c:pt idx="503">
                  <c:v>39804</c:v>
                </c:pt>
                <c:pt idx="504">
                  <c:v>39805</c:v>
                </c:pt>
                <c:pt idx="505">
                  <c:v>39806</c:v>
                </c:pt>
                <c:pt idx="506">
                  <c:v>39811</c:v>
                </c:pt>
                <c:pt idx="507">
                  <c:v>39812</c:v>
                </c:pt>
                <c:pt idx="508">
                  <c:v>39813</c:v>
                </c:pt>
                <c:pt idx="509">
                  <c:v>39815</c:v>
                </c:pt>
                <c:pt idx="510">
                  <c:v>39818</c:v>
                </c:pt>
                <c:pt idx="511">
                  <c:v>39819</c:v>
                </c:pt>
                <c:pt idx="512">
                  <c:v>39820</c:v>
                </c:pt>
                <c:pt idx="513">
                  <c:v>39821</c:v>
                </c:pt>
                <c:pt idx="514">
                  <c:v>39822</c:v>
                </c:pt>
                <c:pt idx="515">
                  <c:v>39825</c:v>
                </c:pt>
                <c:pt idx="516">
                  <c:v>39826</c:v>
                </c:pt>
                <c:pt idx="517">
                  <c:v>39827</c:v>
                </c:pt>
                <c:pt idx="518">
                  <c:v>39828</c:v>
                </c:pt>
                <c:pt idx="519">
                  <c:v>39829</c:v>
                </c:pt>
                <c:pt idx="520">
                  <c:v>39832</c:v>
                </c:pt>
                <c:pt idx="521">
                  <c:v>39833</c:v>
                </c:pt>
                <c:pt idx="522">
                  <c:v>39834</c:v>
                </c:pt>
                <c:pt idx="523">
                  <c:v>39835</c:v>
                </c:pt>
                <c:pt idx="524">
                  <c:v>39836</c:v>
                </c:pt>
                <c:pt idx="525">
                  <c:v>39839</c:v>
                </c:pt>
                <c:pt idx="526">
                  <c:v>39840</c:v>
                </c:pt>
                <c:pt idx="527">
                  <c:v>39841</c:v>
                </c:pt>
                <c:pt idx="528">
                  <c:v>39842</c:v>
                </c:pt>
                <c:pt idx="529">
                  <c:v>39843</c:v>
                </c:pt>
                <c:pt idx="530">
                  <c:v>39846</c:v>
                </c:pt>
                <c:pt idx="531">
                  <c:v>39847</c:v>
                </c:pt>
                <c:pt idx="532">
                  <c:v>39848</c:v>
                </c:pt>
                <c:pt idx="533">
                  <c:v>39849</c:v>
                </c:pt>
                <c:pt idx="534">
                  <c:v>39850</c:v>
                </c:pt>
                <c:pt idx="535">
                  <c:v>39853</c:v>
                </c:pt>
                <c:pt idx="536">
                  <c:v>39854</c:v>
                </c:pt>
                <c:pt idx="537">
                  <c:v>39855</c:v>
                </c:pt>
                <c:pt idx="538">
                  <c:v>39856</c:v>
                </c:pt>
                <c:pt idx="539">
                  <c:v>39857</c:v>
                </c:pt>
                <c:pt idx="540">
                  <c:v>39860</c:v>
                </c:pt>
                <c:pt idx="541">
                  <c:v>39861</c:v>
                </c:pt>
                <c:pt idx="542">
                  <c:v>39862</c:v>
                </c:pt>
                <c:pt idx="543">
                  <c:v>39863</c:v>
                </c:pt>
                <c:pt idx="544">
                  <c:v>39864</c:v>
                </c:pt>
                <c:pt idx="545">
                  <c:v>39867</c:v>
                </c:pt>
                <c:pt idx="546">
                  <c:v>39868</c:v>
                </c:pt>
                <c:pt idx="547">
                  <c:v>39869</c:v>
                </c:pt>
                <c:pt idx="548">
                  <c:v>39870</c:v>
                </c:pt>
                <c:pt idx="549">
                  <c:v>39871</c:v>
                </c:pt>
                <c:pt idx="550">
                  <c:v>39874</c:v>
                </c:pt>
                <c:pt idx="551">
                  <c:v>39875</c:v>
                </c:pt>
                <c:pt idx="552">
                  <c:v>39876</c:v>
                </c:pt>
                <c:pt idx="553">
                  <c:v>39877</c:v>
                </c:pt>
                <c:pt idx="554">
                  <c:v>39878</c:v>
                </c:pt>
                <c:pt idx="555">
                  <c:v>39881</c:v>
                </c:pt>
                <c:pt idx="556">
                  <c:v>39882</c:v>
                </c:pt>
                <c:pt idx="557">
                  <c:v>39883</c:v>
                </c:pt>
                <c:pt idx="558">
                  <c:v>39884</c:v>
                </c:pt>
                <c:pt idx="559">
                  <c:v>39885</c:v>
                </c:pt>
                <c:pt idx="560">
                  <c:v>39888</c:v>
                </c:pt>
                <c:pt idx="561">
                  <c:v>39889</c:v>
                </c:pt>
                <c:pt idx="562">
                  <c:v>39890</c:v>
                </c:pt>
                <c:pt idx="563">
                  <c:v>39891</c:v>
                </c:pt>
                <c:pt idx="564">
                  <c:v>39892</c:v>
                </c:pt>
                <c:pt idx="565">
                  <c:v>39895</c:v>
                </c:pt>
                <c:pt idx="566">
                  <c:v>39896</c:v>
                </c:pt>
                <c:pt idx="567">
                  <c:v>39897</c:v>
                </c:pt>
                <c:pt idx="568">
                  <c:v>39898</c:v>
                </c:pt>
                <c:pt idx="569">
                  <c:v>39899</c:v>
                </c:pt>
                <c:pt idx="570">
                  <c:v>39902</c:v>
                </c:pt>
                <c:pt idx="571">
                  <c:v>39903</c:v>
                </c:pt>
                <c:pt idx="572">
                  <c:v>39904</c:v>
                </c:pt>
                <c:pt idx="573">
                  <c:v>39905</c:v>
                </c:pt>
                <c:pt idx="574">
                  <c:v>39906</c:v>
                </c:pt>
                <c:pt idx="575">
                  <c:v>39909</c:v>
                </c:pt>
                <c:pt idx="576">
                  <c:v>39910</c:v>
                </c:pt>
                <c:pt idx="577">
                  <c:v>39911</c:v>
                </c:pt>
                <c:pt idx="578">
                  <c:v>39912</c:v>
                </c:pt>
                <c:pt idx="579">
                  <c:v>39917</c:v>
                </c:pt>
                <c:pt idx="580">
                  <c:v>39918</c:v>
                </c:pt>
                <c:pt idx="581">
                  <c:v>39919</c:v>
                </c:pt>
                <c:pt idx="582">
                  <c:v>39920</c:v>
                </c:pt>
                <c:pt idx="583">
                  <c:v>39923</c:v>
                </c:pt>
                <c:pt idx="584">
                  <c:v>39924</c:v>
                </c:pt>
                <c:pt idx="585">
                  <c:v>39925</c:v>
                </c:pt>
                <c:pt idx="586">
                  <c:v>39926</c:v>
                </c:pt>
                <c:pt idx="587">
                  <c:v>39927</c:v>
                </c:pt>
                <c:pt idx="588">
                  <c:v>39930</c:v>
                </c:pt>
                <c:pt idx="589">
                  <c:v>39931</c:v>
                </c:pt>
                <c:pt idx="590">
                  <c:v>39932</c:v>
                </c:pt>
                <c:pt idx="591">
                  <c:v>39933</c:v>
                </c:pt>
                <c:pt idx="592">
                  <c:v>39934</c:v>
                </c:pt>
                <c:pt idx="593">
                  <c:v>39937</c:v>
                </c:pt>
                <c:pt idx="594">
                  <c:v>39938</c:v>
                </c:pt>
                <c:pt idx="595">
                  <c:v>39939</c:v>
                </c:pt>
                <c:pt idx="596">
                  <c:v>39940</c:v>
                </c:pt>
                <c:pt idx="597">
                  <c:v>39941</c:v>
                </c:pt>
                <c:pt idx="598">
                  <c:v>39944</c:v>
                </c:pt>
                <c:pt idx="599">
                  <c:v>39945</c:v>
                </c:pt>
                <c:pt idx="600">
                  <c:v>39946</c:v>
                </c:pt>
                <c:pt idx="601">
                  <c:v>39947</c:v>
                </c:pt>
                <c:pt idx="602">
                  <c:v>39948</c:v>
                </c:pt>
                <c:pt idx="603">
                  <c:v>39951</c:v>
                </c:pt>
                <c:pt idx="604">
                  <c:v>39952</c:v>
                </c:pt>
                <c:pt idx="605">
                  <c:v>39953</c:v>
                </c:pt>
                <c:pt idx="606">
                  <c:v>39954</c:v>
                </c:pt>
                <c:pt idx="607">
                  <c:v>39955</c:v>
                </c:pt>
                <c:pt idx="608">
                  <c:v>39958</c:v>
                </c:pt>
                <c:pt idx="609">
                  <c:v>39959</c:v>
                </c:pt>
                <c:pt idx="610">
                  <c:v>39960</c:v>
                </c:pt>
                <c:pt idx="611">
                  <c:v>39961</c:v>
                </c:pt>
                <c:pt idx="612">
                  <c:v>39962</c:v>
                </c:pt>
                <c:pt idx="613">
                  <c:v>39965</c:v>
                </c:pt>
                <c:pt idx="614">
                  <c:v>39966</c:v>
                </c:pt>
                <c:pt idx="615">
                  <c:v>39967</c:v>
                </c:pt>
                <c:pt idx="616">
                  <c:v>39968</c:v>
                </c:pt>
                <c:pt idx="617">
                  <c:v>39969</c:v>
                </c:pt>
                <c:pt idx="618">
                  <c:v>39972</c:v>
                </c:pt>
                <c:pt idx="619">
                  <c:v>39973</c:v>
                </c:pt>
                <c:pt idx="620">
                  <c:v>39974</c:v>
                </c:pt>
                <c:pt idx="621">
                  <c:v>39975</c:v>
                </c:pt>
                <c:pt idx="622">
                  <c:v>39976</c:v>
                </c:pt>
                <c:pt idx="623">
                  <c:v>39979</c:v>
                </c:pt>
                <c:pt idx="624">
                  <c:v>39980</c:v>
                </c:pt>
                <c:pt idx="625">
                  <c:v>39981</c:v>
                </c:pt>
                <c:pt idx="626">
                  <c:v>39982</c:v>
                </c:pt>
                <c:pt idx="627">
                  <c:v>39983</c:v>
                </c:pt>
                <c:pt idx="628">
                  <c:v>39986</c:v>
                </c:pt>
                <c:pt idx="629">
                  <c:v>39987</c:v>
                </c:pt>
                <c:pt idx="630">
                  <c:v>39988</c:v>
                </c:pt>
                <c:pt idx="631">
                  <c:v>39989</c:v>
                </c:pt>
                <c:pt idx="632">
                  <c:v>39990</c:v>
                </c:pt>
                <c:pt idx="633">
                  <c:v>39993</c:v>
                </c:pt>
                <c:pt idx="634">
                  <c:v>39994</c:v>
                </c:pt>
                <c:pt idx="635">
                  <c:v>39995</c:v>
                </c:pt>
                <c:pt idx="636">
                  <c:v>39996</c:v>
                </c:pt>
                <c:pt idx="637">
                  <c:v>39997</c:v>
                </c:pt>
                <c:pt idx="638">
                  <c:v>40000</c:v>
                </c:pt>
                <c:pt idx="639">
                  <c:v>40001</c:v>
                </c:pt>
                <c:pt idx="640">
                  <c:v>40002</c:v>
                </c:pt>
                <c:pt idx="641">
                  <c:v>40003</c:v>
                </c:pt>
                <c:pt idx="642">
                  <c:v>40004</c:v>
                </c:pt>
                <c:pt idx="643">
                  <c:v>40007</c:v>
                </c:pt>
                <c:pt idx="644">
                  <c:v>40008</c:v>
                </c:pt>
                <c:pt idx="645">
                  <c:v>40009</c:v>
                </c:pt>
                <c:pt idx="646">
                  <c:v>40010</c:v>
                </c:pt>
                <c:pt idx="647">
                  <c:v>40011</c:v>
                </c:pt>
                <c:pt idx="648">
                  <c:v>40014</c:v>
                </c:pt>
                <c:pt idx="649">
                  <c:v>40015</c:v>
                </c:pt>
                <c:pt idx="650">
                  <c:v>40016</c:v>
                </c:pt>
                <c:pt idx="651">
                  <c:v>40017</c:v>
                </c:pt>
                <c:pt idx="652">
                  <c:v>40018</c:v>
                </c:pt>
                <c:pt idx="653">
                  <c:v>40021</c:v>
                </c:pt>
                <c:pt idx="654">
                  <c:v>40022</c:v>
                </c:pt>
                <c:pt idx="655">
                  <c:v>40023</c:v>
                </c:pt>
                <c:pt idx="656">
                  <c:v>40024</c:v>
                </c:pt>
                <c:pt idx="657">
                  <c:v>40025</c:v>
                </c:pt>
                <c:pt idx="658">
                  <c:v>40028</c:v>
                </c:pt>
                <c:pt idx="659">
                  <c:v>40029</c:v>
                </c:pt>
                <c:pt idx="660">
                  <c:v>40030</c:v>
                </c:pt>
                <c:pt idx="661">
                  <c:v>40031</c:v>
                </c:pt>
                <c:pt idx="662">
                  <c:v>40032</c:v>
                </c:pt>
                <c:pt idx="663">
                  <c:v>40035</c:v>
                </c:pt>
                <c:pt idx="664">
                  <c:v>40036</c:v>
                </c:pt>
                <c:pt idx="665">
                  <c:v>40037</c:v>
                </c:pt>
                <c:pt idx="666">
                  <c:v>40038</c:v>
                </c:pt>
                <c:pt idx="667">
                  <c:v>40039</c:v>
                </c:pt>
                <c:pt idx="668">
                  <c:v>40042</c:v>
                </c:pt>
                <c:pt idx="669">
                  <c:v>40043</c:v>
                </c:pt>
                <c:pt idx="670">
                  <c:v>40044</c:v>
                </c:pt>
                <c:pt idx="671">
                  <c:v>40045</c:v>
                </c:pt>
                <c:pt idx="672">
                  <c:v>40046</c:v>
                </c:pt>
                <c:pt idx="673">
                  <c:v>40049</c:v>
                </c:pt>
                <c:pt idx="674">
                  <c:v>40050</c:v>
                </c:pt>
                <c:pt idx="675">
                  <c:v>40051</c:v>
                </c:pt>
                <c:pt idx="676">
                  <c:v>40052</c:v>
                </c:pt>
                <c:pt idx="677">
                  <c:v>40053</c:v>
                </c:pt>
                <c:pt idx="678">
                  <c:v>40056</c:v>
                </c:pt>
                <c:pt idx="679">
                  <c:v>40057</c:v>
                </c:pt>
                <c:pt idx="680">
                  <c:v>40058</c:v>
                </c:pt>
                <c:pt idx="681">
                  <c:v>40059</c:v>
                </c:pt>
                <c:pt idx="682">
                  <c:v>40060</c:v>
                </c:pt>
                <c:pt idx="683">
                  <c:v>40063</c:v>
                </c:pt>
                <c:pt idx="684">
                  <c:v>40064</c:v>
                </c:pt>
                <c:pt idx="685">
                  <c:v>40065</c:v>
                </c:pt>
                <c:pt idx="686">
                  <c:v>40066</c:v>
                </c:pt>
                <c:pt idx="687">
                  <c:v>40067</c:v>
                </c:pt>
                <c:pt idx="688">
                  <c:v>40070</c:v>
                </c:pt>
                <c:pt idx="689">
                  <c:v>40071</c:v>
                </c:pt>
                <c:pt idx="690">
                  <c:v>40072</c:v>
                </c:pt>
                <c:pt idx="691">
                  <c:v>40073</c:v>
                </c:pt>
                <c:pt idx="692">
                  <c:v>40074</c:v>
                </c:pt>
                <c:pt idx="693">
                  <c:v>40077</c:v>
                </c:pt>
                <c:pt idx="694">
                  <c:v>40078</c:v>
                </c:pt>
                <c:pt idx="695">
                  <c:v>40079</c:v>
                </c:pt>
                <c:pt idx="696">
                  <c:v>40080</c:v>
                </c:pt>
                <c:pt idx="697">
                  <c:v>40081</c:v>
                </c:pt>
                <c:pt idx="698">
                  <c:v>40084</c:v>
                </c:pt>
                <c:pt idx="699">
                  <c:v>40085</c:v>
                </c:pt>
                <c:pt idx="700">
                  <c:v>40086</c:v>
                </c:pt>
                <c:pt idx="701">
                  <c:v>40087</c:v>
                </c:pt>
                <c:pt idx="702">
                  <c:v>40088</c:v>
                </c:pt>
                <c:pt idx="703">
                  <c:v>40091</c:v>
                </c:pt>
                <c:pt idx="704">
                  <c:v>40092</c:v>
                </c:pt>
                <c:pt idx="705">
                  <c:v>40093</c:v>
                </c:pt>
                <c:pt idx="706">
                  <c:v>40094</c:v>
                </c:pt>
                <c:pt idx="707">
                  <c:v>40095</c:v>
                </c:pt>
                <c:pt idx="708">
                  <c:v>40098</c:v>
                </c:pt>
                <c:pt idx="709">
                  <c:v>40099</c:v>
                </c:pt>
                <c:pt idx="710">
                  <c:v>40100</c:v>
                </c:pt>
                <c:pt idx="711">
                  <c:v>40101</c:v>
                </c:pt>
                <c:pt idx="712">
                  <c:v>40102</c:v>
                </c:pt>
                <c:pt idx="713">
                  <c:v>40105</c:v>
                </c:pt>
                <c:pt idx="714">
                  <c:v>40106</c:v>
                </c:pt>
                <c:pt idx="715">
                  <c:v>40107</c:v>
                </c:pt>
                <c:pt idx="716">
                  <c:v>40108</c:v>
                </c:pt>
                <c:pt idx="717">
                  <c:v>40109</c:v>
                </c:pt>
                <c:pt idx="718">
                  <c:v>40112</c:v>
                </c:pt>
                <c:pt idx="719">
                  <c:v>40113</c:v>
                </c:pt>
                <c:pt idx="720">
                  <c:v>40114</c:v>
                </c:pt>
                <c:pt idx="721">
                  <c:v>40115</c:v>
                </c:pt>
                <c:pt idx="722">
                  <c:v>40116</c:v>
                </c:pt>
                <c:pt idx="723">
                  <c:v>40119</c:v>
                </c:pt>
                <c:pt idx="724">
                  <c:v>40120</c:v>
                </c:pt>
                <c:pt idx="725">
                  <c:v>40121</c:v>
                </c:pt>
                <c:pt idx="726">
                  <c:v>40122</c:v>
                </c:pt>
                <c:pt idx="727">
                  <c:v>40123</c:v>
                </c:pt>
                <c:pt idx="728">
                  <c:v>40126</c:v>
                </c:pt>
                <c:pt idx="729">
                  <c:v>40127</c:v>
                </c:pt>
                <c:pt idx="730">
                  <c:v>40128</c:v>
                </c:pt>
                <c:pt idx="731">
                  <c:v>40129</c:v>
                </c:pt>
                <c:pt idx="732">
                  <c:v>40130</c:v>
                </c:pt>
                <c:pt idx="733">
                  <c:v>40133</c:v>
                </c:pt>
                <c:pt idx="734">
                  <c:v>40134</c:v>
                </c:pt>
                <c:pt idx="735">
                  <c:v>40135</c:v>
                </c:pt>
                <c:pt idx="736">
                  <c:v>40136</c:v>
                </c:pt>
                <c:pt idx="737">
                  <c:v>40137</c:v>
                </c:pt>
                <c:pt idx="738">
                  <c:v>40140</c:v>
                </c:pt>
                <c:pt idx="739">
                  <c:v>40141</c:v>
                </c:pt>
                <c:pt idx="740">
                  <c:v>40142</c:v>
                </c:pt>
                <c:pt idx="741">
                  <c:v>40143</c:v>
                </c:pt>
                <c:pt idx="742">
                  <c:v>40144</c:v>
                </c:pt>
                <c:pt idx="743">
                  <c:v>40147</c:v>
                </c:pt>
                <c:pt idx="744">
                  <c:v>40148</c:v>
                </c:pt>
                <c:pt idx="745">
                  <c:v>40149</c:v>
                </c:pt>
                <c:pt idx="746">
                  <c:v>40150</c:v>
                </c:pt>
                <c:pt idx="747">
                  <c:v>40151</c:v>
                </c:pt>
                <c:pt idx="748">
                  <c:v>40154</c:v>
                </c:pt>
                <c:pt idx="749">
                  <c:v>40155</c:v>
                </c:pt>
                <c:pt idx="750">
                  <c:v>40156</c:v>
                </c:pt>
                <c:pt idx="751">
                  <c:v>40157</c:v>
                </c:pt>
                <c:pt idx="752">
                  <c:v>40158</c:v>
                </c:pt>
                <c:pt idx="753">
                  <c:v>40161</c:v>
                </c:pt>
                <c:pt idx="754">
                  <c:v>40162</c:v>
                </c:pt>
                <c:pt idx="755">
                  <c:v>40163</c:v>
                </c:pt>
                <c:pt idx="756">
                  <c:v>40164</c:v>
                </c:pt>
                <c:pt idx="757">
                  <c:v>40165</c:v>
                </c:pt>
                <c:pt idx="758">
                  <c:v>40168</c:v>
                </c:pt>
                <c:pt idx="759">
                  <c:v>40169</c:v>
                </c:pt>
                <c:pt idx="760">
                  <c:v>40170</c:v>
                </c:pt>
                <c:pt idx="761">
                  <c:v>40171</c:v>
                </c:pt>
                <c:pt idx="762">
                  <c:v>40175</c:v>
                </c:pt>
                <c:pt idx="763">
                  <c:v>40176</c:v>
                </c:pt>
                <c:pt idx="764">
                  <c:v>40177</c:v>
                </c:pt>
                <c:pt idx="765">
                  <c:v>40178</c:v>
                </c:pt>
                <c:pt idx="766">
                  <c:v>40182</c:v>
                </c:pt>
                <c:pt idx="767">
                  <c:v>40183</c:v>
                </c:pt>
                <c:pt idx="768">
                  <c:v>40184</c:v>
                </c:pt>
                <c:pt idx="769">
                  <c:v>40185</c:v>
                </c:pt>
                <c:pt idx="770">
                  <c:v>40186</c:v>
                </c:pt>
                <c:pt idx="771">
                  <c:v>40189</c:v>
                </c:pt>
                <c:pt idx="772">
                  <c:v>40190</c:v>
                </c:pt>
                <c:pt idx="773">
                  <c:v>40191</c:v>
                </c:pt>
                <c:pt idx="774">
                  <c:v>40192</c:v>
                </c:pt>
                <c:pt idx="775">
                  <c:v>40193</c:v>
                </c:pt>
                <c:pt idx="776">
                  <c:v>40196</c:v>
                </c:pt>
                <c:pt idx="777">
                  <c:v>40197</c:v>
                </c:pt>
                <c:pt idx="778">
                  <c:v>40198</c:v>
                </c:pt>
                <c:pt idx="779">
                  <c:v>40199</c:v>
                </c:pt>
                <c:pt idx="780">
                  <c:v>40200</c:v>
                </c:pt>
                <c:pt idx="781">
                  <c:v>40203</c:v>
                </c:pt>
                <c:pt idx="782">
                  <c:v>40204</c:v>
                </c:pt>
                <c:pt idx="783">
                  <c:v>40205</c:v>
                </c:pt>
                <c:pt idx="784">
                  <c:v>40206</c:v>
                </c:pt>
                <c:pt idx="785">
                  <c:v>40207</c:v>
                </c:pt>
                <c:pt idx="786">
                  <c:v>40210</c:v>
                </c:pt>
                <c:pt idx="787">
                  <c:v>40211</c:v>
                </c:pt>
                <c:pt idx="788">
                  <c:v>40212</c:v>
                </c:pt>
                <c:pt idx="789">
                  <c:v>40213</c:v>
                </c:pt>
                <c:pt idx="790">
                  <c:v>40214</c:v>
                </c:pt>
                <c:pt idx="791">
                  <c:v>40217</c:v>
                </c:pt>
                <c:pt idx="792">
                  <c:v>40218</c:v>
                </c:pt>
                <c:pt idx="793">
                  <c:v>40219</c:v>
                </c:pt>
                <c:pt idx="794">
                  <c:v>40220</c:v>
                </c:pt>
                <c:pt idx="795">
                  <c:v>40221</c:v>
                </c:pt>
                <c:pt idx="796">
                  <c:v>40224</c:v>
                </c:pt>
                <c:pt idx="797">
                  <c:v>40225</c:v>
                </c:pt>
                <c:pt idx="798">
                  <c:v>40226</c:v>
                </c:pt>
                <c:pt idx="799">
                  <c:v>40227</c:v>
                </c:pt>
                <c:pt idx="800">
                  <c:v>40228</c:v>
                </c:pt>
                <c:pt idx="801">
                  <c:v>40231</c:v>
                </c:pt>
                <c:pt idx="802">
                  <c:v>40232</c:v>
                </c:pt>
                <c:pt idx="803">
                  <c:v>40233</c:v>
                </c:pt>
                <c:pt idx="804">
                  <c:v>40234</c:v>
                </c:pt>
                <c:pt idx="805">
                  <c:v>40235</c:v>
                </c:pt>
                <c:pt idx="806">
                  <c:v>40238</c:v>
                </c:pt>
                <c:pt idx="807">
                  <c:v>40239</c:v>
                </c:pt>
                <c:pt idx="808">
                  <c:v>40240</c:v>
                </c:pt>
                <c:pt idx="809">
                  <c:v>40241</c:v>
                </c:pt>
                <c:pt idx="810">
                  <c:v>40242</c:v>
                </c:pt>
                <c:pt idx="811">
                  <c:v>40245</c:v>
                </c:pt>
                <c:pt idx="812">
                  <c:v>40246</c:v>
                </c:pt>
                <c:pt idx="813">
                  <c:v>40247</c:v>
                </c:pt>
                <c:pt idx="814">
                  <c:v>40248</c:v>
                </c:pt>
                <c:pt idx="815">
                  <c:v>40249</c:v>
                </c:pt>
                <c:pt idx="816">
                  <c:v>40252</c:v>
                </c:pt>
                <c:pt idx="817">
                  <c:v>40253</c:v>
                </c:pt>
                <c:pt idx="818">
                  <c:v>40254</c:v>
                </c:pt>
                <c:pt idx="819">
                  <c:v>40255</c:v>
                </c:pt>
                <c:pt idx="820">
                  <c:v>40256</c:v>
                </c:pt>
                <c:pt idx="821">
                  <c:v>40259</c:v>
                </c:pt>
                <c:pt idx="822">
                  <c:v>40260</c:v>
                </c:pt>
                <c:pt idx="823">
                  <c:v>40261</c:v>
                </c:pt>
                <c:pt idx="824">
                  <c:v>40262</c:v>
                </c:pt>
                <c:pt idx="825">
                  <c:v>40263</c:v>
                </c:pt>
                <c:pt idx="826">
                  <c:v>40266</c:v>
                </c:pt>
                <c:pt idx="827">
                  <c:v>40267</c:v>
                </c:pt>
                <c:pt idx="828">
                  <c:v>40268</c:v>
                </c:pt>
                <c:pt idx="829">
                  <c:v>40269</c:v>
                </c:pt>
                <c:pt idx="830">
                  <c:v>40274</c:v>
                </c:pt>
                <c:pt idx="831">
                  <c:v>40275</c:v>
                </c:pt>
                <c:pt idx="832">
                  <c:v>40276</c:v>
                </c:pt>
                <c:pt idx="833">
                  <c:v>40277</c:v>
                </c:pt>
                <c:pt idx="834">
                  <c:v>40280</c:v>
                </c:pt>
                <c:pt idx="835">
                  <c:v>40281</c:v>
                </c:pt>
                <c:pt idx="836">
                  <c:v>40282</c:v>
                </c:pt>
                <c:pt idx="837">
                  <c:v>40283</c:v>
                </c:pt>
                <c:pt idx="838">
                  <c:v>40284</c:v>
                </c:pt>
                <c:pt idx="839">
                  <c:v>40287</c:v>
                </c:pt>
                <c:pt idx="840">
                  <c:v>40288</c:v>
                </c:pt>
                <c:pt idx="841">
                  <c:v>40289</c:v>
                </c:pt>
                <c:pt idx="842">
                  <c:v>40290</c:v>
                </c:pt>
                <c:pt idx="843">
                  <c:v>40291</c:v>
                </c:pt>
                <c:pt idx="844">
                  <c:v>40294</c:v>
                </c:pt>
                <c:pt idx="845">
                  <c:v>40295</c:v>
                </c:pt>
                <c:pt idx="846">
                  <c:v>40296</c:v>
                </c:pt>
                <c:pt idx="847">
                  <c:v>40297</c:v>
                </c:pt>
                <c:pt idx="848">
                  <c:v>40298</c:v>
                </c:pt>
                <c:pt idx="849">
                  <c:v>40301</c:v>
                </c:pt>
                <c:pt idx="850">
                  <c:v>40302</c:v>
                </c:pt>
                <c:pt idx="851">
                  <c:v>40303</c:v>
                </c:pt>
                <c:pt idx="852">
                  <c:v>40304</c:v>
                </c:pt>
                <c:pt idx="853">
                  <c:v>40305</c:v>
                </c:pt>
                <c:pt idx="854">
                  <c:v>40308</c:v>
                </c:pt>
                <c:pt idx="855">
                  <c:v>40309</c:v>
                </c:pt>
                <c:pt idx="856">
                  <c:v>40310</c:v>
                </c:pt>
                <c:pt idx="857">
                  <c:v>40311</c:v>
                </c:pt>
                <c:pt idx="858">
                  <c:v>40312</c:v>
                </c:pt>
                <c:pt idx="859">
                  <c:v>40315</c:v>
                </c:pt>
                <c:pt idx="860">
                  <c:v>40316</c:v>
                </c:pt>
                <c:pt idx="861">
                  <c:v>40317</c:v>
                </c:pt>
                <c:pt idx="862">
                  <c:v>40318</c:v>
                </c:pt>
                <c:pt idx="863">
                  <c:v>40319</c:v>
                </c:pt>
                <c:pt idx="864">
                  <c:v>40322</c:v>
                </c:pt>
                <c:pt idx="865">
                  <c:v>40323</c:v>
                </c:pt>
                <c:pt idx="866">
                  <c:v>40324</c:v>
                </c:pt>
                <c:pt idx="867">
                  <c:v>40325</c:v>
                </c:pt>
                <c:pt idx="868">
                  <c:v>40326</c:v>
                </c:pt>
                <c:pt idx="869">
                  <c:v>40329</c:v>
                </c:pt>
                <c:pt idx="870">
                  <c:v>40330</c:v>
                </c:pt>
                <c:pt idx="871">
                  <c:v>40331</c:v>
                </c:pt>
                <c:pt idx="872">
                  <c:v>40332</c:v>
                </c:pt>
                <c:pt idx="873">
                  <c:v>40333</c:v>
                </c:pt>
                <c:pt idx="874">
                  <c:v>40336</c:v>
                </c:pt>
                <c:pt idx="875">
                  <c:v>40337</c:v>
                </c:pt>
                <c:pt idx="876">
                  <c:v>40338</c:v>
                </c:pt>
                <c:pt idx="877">
                  <c:v>40339</c:v>
                </c:pt>
                <c:pt idx="878">
                  <c:v>40340</c:v>
                </c:pt>
                <c:pt idx="879">
                  <c:v>40343</c:v>
                </c:pt>
                <c:pt idx="880">
                  <c:v>40344</c:v>
                </c:pt>
                <c:pt idx="881">
                  <c:v>40345</c:v>
                </c:pt>
                <c:pt idx="882">
                  <c:v>40346</c:v>
                </c:pt>
                <c:pt idx="883">
                  <c:v>40347</c:v>
                </c:pt>
                <c:pt idx="884">
                  <c:v>40350</c:v>
                </c:pt>
                <c:pt idx="885">
                  <c:v>40351</c:v>
                </c:pt>
                <c:pt idx="886">
                  <c:v>40352</c:v>
                </c:pt>
                <c:pt idx="887">
                  <c:v>40353</c:v>
                </c:pt>
                <c:pt idx="888">
                  <c:v>40354</c:v>
                </c:pt>
                <c:pt idx="889">
                  <c:v>40357</c:v>
                </c:pt>
                <c:pt idx="890">
                  <c:v>40358</c:v>
                </c:pt>
                <c:pt idx="891">
                  <c:v>40359</c:v>
                </c:pt>
                <c:pt idx="892">
                  <c:v>40360</c:v>
                </c:pt>
                <c:pt idx="893">
                  <c:v>40361</c:v>
                </c:pt>
                <c:pt idx="894">
                  <c:v>40364</c:v>
                </c:pt>
                <c:pt idx="895">
                  <c:v>40365</c:v>
                </c:pt>
                <c:pt idx="896">
                  <c:v>40366</c:v>
                </c:pt>
                <c:pt idx="897">
                  <c:v>40367</c:v>
                </c:pt>
                <c:pt idx="898">
                  <c:v>40368</c:v>
                </c:pt>
                <c:pt idx="899">
                  <c:v>40371</c:v>
                </c:pt>
                <c:pt idx="900">
                  <c:v>40372</c:v>
                </c:pt>
                <c:pt idx="901">
                  <c:v>40373</c:v>
                </c:pt>
                <c:pt idx="902">
                  <c:v>40374</c:v>
                </c:pt>
                <c:pt idx="903">
                  <c:v>40375</c:v>
                </c:pt>
                <c:pt idx="904">
                  <c:v>40378</c:v>
                </c:pt>
                <c:pt idx="905">
                  <c:v>40379</c:v>
                </c:pt>
                <c:pt idx="906">
                  <c:v>40380</c:v>
                </c:pt>
                <c:pt idx="907">
                  <c:v>40381</c:v>
                </c:pt>
                <c:pt idx="908">
                  <c:v>40382</c:v>
                </c:pt>
                <c:pt idx="909">
                  <c:v>40385</c:v>
                </c:pt>
                <c:pt idx="910">
                  <c:v>40386</c:v>
                </c:pt>
                <c:pt idx="911">
                  <c:v>40387</c:v>
                </c:pt>
                <c:pt idx="912">
                  <c:v>40388</c:v>
                </c:pt>
                <c:pt idx="913">
                  <c:v>40389</c:v>
                </c:pt>
                <c:pt idx="914">
                  <c:v>40392</c:v>
                </c:pt>
                <c:pt idx="915">
                  <c:v>40393</c:v>
                </c:pt>
                <c:pt idx="916">
                  <c:v>40394</c:v>
                </c:pt>
                <c:pt idx="917">
                  <c:v>40395</c:v>
                </c:pt>
                <c:pt idx="918">
                  <c:v>40396</c:v>
                </c:pt>
                <c:pt idx="919">
                  <c:v>40399</c:v>
                </c:pt>
                <c:pt idx="920">
                  <c:v>40400</c:v>
                </c:pt>
                <c:pt idx="921">
                  <c:v>40401</c:v>
                </c:pt>
                <c:pt idx="922">
                  <c:v>40402</c:v>
                </c:pt>
                <c:pt idx="923">
                  <c:v>40403</c:v>
                </c:pt>
                <c:pt idx="924">
                  <c:v>40406</c:v>
                </c:pt>
                <c:pt idx="925">
                  <c:v>40407</c:v>
                </c:pt>
                <c:pt idx="926">
                  <c:v>40408</c:v>
                </c:pt>
                <c:pt idx="927">
                  <c:v>40409</c:v>
                </c:pt>
                <c:pt idx="928">
                  <c:v>40410</c:v>
                </c:pt>
                <c:pt idx="929">
                  <c:v>40413</c:v>
                </c:pt>
                <c:pt idx="930">
                  <c:v>40414</c:v>
                </c:pt>
                <c:pt idx="931">
                  <c:v>40415</c:v>
                </c:pt>
                <c:pt idx="932">
                  <c:v>40416</c:v>
                </c:pt>
                <c:pt idx="933">
                  <c:v>40417</c:v>
                </c:pt>
                <c:pt idx="934">
                  <c:v>40420</c:v>
                </c:pt>
                <c:pt idx="935">
                  <c:v>40421</c:v>
                </c:pt>
                <c:pt idx="936">
                  <c:v>40422</c:v>
                </c:pt>
                <c:pt idx="937">
                  <c:v>40423</c:v>
                </c:pt>
                <c:pt idx="938">
                  <c:v>40424</c:v>
                </c:pt>
                <c:pt idx="939">
                  <c:v>40427</c:v>
                </c:pt>
                <c:pt idx="940">
                  <c:v>40428</c:v>
                </c:pt>
                <c:pt idx="941">
                  <c:v>40429</c:v>
                </c:pt>
                <c:pt idx="942">
                  <c:v>40430</c:v>
                </c:pt>
                <c:pt idx="943">
                  <c:v>40431</c:v>
                </c:pt>
                <c:pt idx="944">
                  <c:v>40434</c:v>
                </c:pt>
                <c:pt idx="945">
                  <c:v>40435</c:v>
                </c:pt>
                <c:pt idx="946">
                  <c:v>40436</c:v>
                </c:pt>
                <c:pt idx="947">
                  <c:v>40437</c:v>
                </c:pt>
                <c:pt idx="948">
                  <c:v>40438</c:v>
                </c:pt>
                <c:pt idx="949">
                  <c:v>40441</c:v>
                </c:pt>
                <c:pt idx="950">
                  <c:v>40442</c:v>
                </c:pt>
                <c:pt idx="951">
                  <c:v>40443</c:v>
                </c:pt>
                <c:pt idx="952">
                  <c:v>40444</c:v>
                </c:pt>
                <c:pt idx="953">
                  <c:v>40445</c:v>
                </c:pt>
                <c:pt idx="954">
                  <c:v>40448</c:v>
                </c:pt>
                <c:pt idx="955">
                  <c:v>40449</c:v>
                </c:pt>
                <c:pt idx="956">
                  <c:v>40450</c:v>
                </c:pt>
                <c:pt idx="957">
                  <c:v>40451</c:v>
                </c:pt>
                <c:pt idx="958">
                  <c:v>40452</c:v>
                </c:pt>
                <c:pt idx="959">
                  <c:v>40455</c:v>
                </c:pt>
                <c:pt idx="960">
                  <c:v>40456</c:v>
                </c:pt>
                <c:pt idx="961">
                  <c:v>40457</c:v>
                </c:pt>
                <c:pt idx="962">
                  <c:v>40458</c:v>
                </c:pt>
                <c:pt idx="963">
                  <c:v>40459</c:v>
                </c:pt>
                <c:pt idx="964">
                  <c:v>40462</c:v>
                </c:pt>
                <c:pt idx="965">
                  <c:v>40463</c:v>
                </c:pt>
                <c:pt idx="966">
                  <c:v>40464</c:v>
                </c:pt>
                <c:pt idx="967">
                  <c:v>40465</c:v>
                </c:pt>
                <c:pt idx="968">
                  <c:v>40466</c:v>
                </c:pt>
                <c:pt idx="969">
                  <c:v>40469</c:v>
                </c:pt>
                <c:pt idx="970">
                  <c:v>40470</c:v>
                </c:pt>
                <c:pt idx="971">
                  <c:v>40471</c:v>
                </c:pt>
                <c:pt idx="972">
                  <c:v>40472</c:v>
                </c:pt>
                <c:pt idx="973">
                  <c:v>40473</c:v>
                </c:pt>
                <c:pt idx="974">
                  <c:v>40476</c:v>
                </c:pt>
                <c:pt idx="975">
                  <c:v>40477</c:v>
                </c:pt>
                <c:pt idx="976">
                  <c:v>40478</c:v>
                </c:pt>
                <c:pt idx="977">
                  <c:v>40479</c:v>
                </c:pt>
                <c:pt idx="978">
                  <c:v>40480</c:v>
                </c:pt>
                <c:pt idx="979">
                  <c:v>40483</c:v>
                </c:pt>
                <c:pt idx="980">
                  <c:v>40484</c:v>
                </c:pt>
                <c:pt idx="981">
                  <c:v>40485</c:v>
                </c:pt>
                <c:pt idx="982">
                  <c:v>40486</c:v>
                </c:pt>
                <c:pt idx="983">
                  <c:v>40487</c:v>
                </c:pt>
                <c:pt idx="984">
                  <c:v>40490</c:v>
                </c:pt>
                <c:pt idx="985">
                  <c:v>40491</c:v>
                </c:pt>
                <c:pt idx="986">
                  <c:v>40492</c:v>
                </c:pt>
                <c:pt idx="987">
                  <c:v>40493</c:v>
                </c:pt>
                <c:pt idx="988">
                  <c:v>40494</c:v>
                </c:pt>
                <c:pt idx="989">
                  <c:v>40497</c:v>
                </c:pt>
                <c:pt idx="990">
                  <c:v>40498</c:v>
                </c:pt>
                <c:pt idx="991">
                  <c:v>40499</c:v>
                </c:pt>
                <c:pt idx="992">
                  <c:v>40500</c:v>
                </c:pt>
                <c:pt idx="993">
                  <c:v>40501</c:v>
                </c:pt>
                <c:pt idx="994">
                  <c:v>40504</c:v>
                </c:pt>
                <c:pt idx="995">
                  <c:v>40505</c:v>
                </c:pt>
                <c:pt idx="996">
                  <c:v>40506</c:v>
                </c:pt>
                <c:pt idx="997">
                  <c:v>40507</c:v>
                </c:pt>
                <c:pt idx="998">
                  <c:v>40508</c:v>
                </c:pt>
                <c:pt idx="999">
                  <c:v>40511</c:v>
                </c:pt>
                <c:pt idx="1000">
                  <c:v>40512</c:v>
                </c:pt>
                <c:pt idx="1001">
                  <c:v>40513</c:v>
                </c:pt>
                <c:pt idx="1002">
                  <c:v>40514</c:v>
                </c:pt>
                <c:pt idx="1003">
                  <c:v>40515</c:v>
                </c:pt>
                <c:pt idx="1004">
                  <c:v>40518</c:v>
                </c:pt>
                <c:pt idx="1005">
                  <c:v>40519</c:v>
                </c:pt>
                <c:pt idx="1006">
                  <c:v>40520</c:v>
                </c:pt>
                <c:pt idx="1007">
                  <c:v>40521</c:v>
                </c:pt>
                <c:pt idx="1008">
                  <c:v>40522</c:v>
                </c:pt>
                <c:pt idx="1009">
                  <c:v>40525</c:v>
                </c:pt>
                <c:pt idx="1010">
                  <c:v>40526</c:v>
                </c:pt>
                <c:pt idx="1011">
                  <c:v>40527</c:v>
                </c:pt>
                <c:pt idx="1012">
                  <c:v>40528</c:v>
                </c:pt>
                <c:pt idx="1013">
                  <c:v>40529</c:v>
                </c:pt>
                <c:pt idx="1014">
                  <c:v>40532</c:v>
                </c:pt>
                <c:pt idx="1015">
                  <c:v>40533</c:v>
                </c:pt>
                <c:pt idx="1016">
                  <c:v>40534</c:v>
                </c:pt>
                <c:pt idx="1017">
                  <c:v>40535</c:v>
                </c:pt>
                <c:pt idx="1018">
                  <c:v>40536</c:v>
                </c:pt>
                <c:pt idx="1019">
                  <c:v>40539</c:v>
                </c:pt>
                <c:pt idx="1020">
                  <c:v>40540</c:v>
                </c:pt>
                <c:pt idx="1021">
                  <c:v>40541</c:v>
                </c:pt>
                <c:pt idx="1022">
                  <c:v>40542</c:v>
                </c:pt>
                <c:pt idx="1023">
                  <c:v>40543</c:v>
                </c:pt>
                <c:pt idx="1024">
                  <c:v>40546</c:v>
                </c:pt>
                <c:pt idx="1025">
                  <c:v>40547</c:v>
                </c:pt>
                <c:pt idx="1026">
                  <c:v>40548</c:v>
                </c:pt>
                <c:pt idx="1027">
                  <c:v>40549</c:v>
                </c:pt>
                <c:pt idx="1028">
                  <c:v>40550</c:v>
                </c:pt>
                <c:pt idx="1029">
                  <c:v>40553</c:v>
                </c:pt>
                <c:pt idx="1030">
                  <c:v>40554</c:v>
                </c:pt>
                <c:pt idx="1031">
                  <c:v>40555</c:v>
                </c:pt>
                <c:pt idx="1032">
                  <c:v>40556</c:v>
                </c:pt>
                <c:pt idx="1033">
                  <c:v>40557</c:v>
                </c:pt>
                <c:pt idx="1034">
                  <c:v>40560</c:v>
                </c:pt>
                <c:pt idx="1035">
                  <c:v>40561</c:v>
                </c:pt>
                <c:pt idx="1036">
                  <c:v>40562</c:v>
                </c:pt>
                <c:pt idx="1037">
                  <c:v>40563</c:v>
                </c:pt>
                <c:pt idx="1038">
                  <c:v>40564</c:v>
                </c:pt>
                <c:pt idx="1039">
                  <c:v>40567</c:v>
                </c:pt>
                <c:pt idx="1040">
                  <c:v>40568</c:v>
                </c:pt>
                <c:pt idx="1041">
                  <c:v>40569</c:v>
                </c:pt>
                <c:pt idx="1042">
                  <c:v>40570</c:v>
                </c:pt>
                <c:pt idx="1043">
                  <c:v>40571</c:v>
                </c:pt>
                <c:pt idx="1044">
                  <c:v>40574</c:v>
                </c:pt>
                <c:pt idx="1045">
                  <c:v>40575</c:v>
                </c:pt>
                <c:pt idx="1046">
                  <c:v>40576</c:v>
                </c:pt>
                <c:pt idx="1047">
                  <c:v>40577</c:v>
                </c:pt>
                <c:pt idx="1048">
                  <c:v>40578</c:v>
                </c:pt>
                <c:pt idx="1049">
                  <c:v>40581</c:v>
                </c:pt>
                <c:pt idx="1050">
                  <c:v>40582</c:v>
                </c:pt>
                <c:pt idx="1051">
                  <c:v>40583</c:v>
                </c:pt>
                <c:pt idx="1052">
                  <c:v>40584</c:v>
                </c:pt>
                <c:pt idx="1053">
                  <c:v>40585</c:v>
                </c:pt>
                <c:pt idx="1054">
                  <c:v>40588</c:v>
                </c:pt>
                <c:pt idx="1055">
                  <c:v>40589</c:v>
                </c:pt>
                <c:pt idx="1056">
                  <c:v>40590</c:v>
                </c:pt>
                <c:pt idx="1057">
                  <c:v>40591</c:v>
                </c:pt>
                <c:pt idx="1058">
                  <c:v>40592</c:v>
                </c:pt>
                <c:pt idx="1059">
                  <c:v>40595</c:v>
                </c:pt>
                <c:pt idx="1060">
                  <c:v>40596</c:v>
                </c:pt>
                <c:pt idx="1061">
                  <c:v>40597</c:v>
                </c:pt>
                <c:pt idx="1062">
                  <c:v>40598</c:v>
                </c:pt>
                <c:pt idx="1063">
                  <c:v>40599</c:v>
                </c:pt>
                <c:pt idx="1064">
                  <c:v>40602</c:v>
                </c:pt>
                <c:pt idx="1065">
                  <c:v>40603</c:v>
                </c:pt>
                <c:pt idx="1066">
                  <c:v>40604</c:v>
                </c:pt>
                <c:pt idx="1067">
                  <c:v>40605</c:v>
                </c:pt>
                <c:pt idx="1068">
                  <c:v>40606</c:v>
                </c:pt>
                <c:pt idx="1069">
                  <c:v>40609</c:v>
                </c:pt>
                <c:pt idx="1070">
                  <c:v>40610</c:v>
                </c:pt>
                <c:pt idx="1071">
                  <c:v>40611</c:v>
                </c:pt>
                <c:pt idx="1072">
                  <c:v>40612</c:v>
                </c:pt>
                <c:pt idx="1073">
                  <c:v>40613</c:v>
                </c:pt>
                <c:pt idx="1074">
                  <c:v>40616</c:v>
                </c:pt>
                <c:pt idx="1075">
                  <c:v>40617</c:v>
                </c:pt>
                <c:pt idx="1076">
                  <c:v>40618</c:v>
                </c:pt>
                <c:pt idx="1077">
                  <c:v>40619</c:v>
                </c:pt>
                <c:pt idx="1078">
                  <c:v>40620</c:v>
                </c:pt>
                <c:pt idx="1079">
                  <c:v>40623</c:v>
                </c:pt>
                <c:pt idx="1080">
                  <c:v>40624</c:v>
                </c:pt>
                <c:pt idx="1081">
                  <c:v>40625</c:v>
                </c:pt>
                <c:pt idx="1082">
                  <c:v>40626</c:v>
                </c:pt>
                <c:pt idx="1083">
                  <c:v>40627</c:v>
                </c:pt>
                <c:pt idx="1084">
                  <c:v>40630</c:v>
                </c:pt>
                <c:pt idx="1085">
                  <c:v>40631</c:v>
                </c:pt>
                <c:pt idx="1086">
                  <c:v>40632</c:v>
                </c:pt>
                <c:pt idx="1087">
                  <c:v>40633</c:v>
                </c:pt>
                <c:pt idx="1088">
                  <c:v>40634</c:v>
                </c:pt>
                <c:pt idx="1089">
                  <c:v>40637</c:v>
                </c:pt>
                <c:pt idx="1090">
                  <c:v>40638</c:v>
                </c:pt>
                <c:pt idx="1091">
                  <c:v>40639</c:v>
                </c:pt>
                <c:pt idx="1092">
                  <c:v>40640</c:v>
                </c:pt>
                <c:pt idx="1093">
                  <c:v>40641</c:v>
                </c:pt>
                <c:pt idx="1094">
                  <c:v>40644</c:v>
                </c:pt>
                <c:pt idx="1095">
                  <c:v>40645</c:v>
                </c:pt>
                <c:pt idx="1096">
                  <c:v>40646</c:v>
                </c:pt>
                <c:pt idx="1097">
                  <c:v>40647</c:v>
                </c:pt>
                <c:pt idx="1098">
                  <c:v>40648</c:v>
                </c:pt>
                <c:pt idx="1099">
                  <c:v>40651</c:v>
                </c:pt>
                <c:pt idx="1100">
                  <c:v>40652</c:v>
                </c:pt>
                <c:pt idx="1101">
                  <c:v>40653</c:v>
                </c:pt>
                <c:pt idx="1102">
                  <c:v>40654</c:v>
                </c:pt>
                <c:pt idx="1103">
                  <c:v>40658</c:v>
                </c:pt>
                <c:pt idx="1104">
                  <c:v>40659</c:v>
                </c:pt>
                <c:pt idx="1105">
                  <c:v>40660</c:v>
                </c:pt>
                <c:pt idx="1106">
                  <c:v>40661</c:v>
                </c:pt>
                <c:pt idx="1107">
                  <c:v>40662</c:v>
                </c:pt>
                <c:pt idx="1108">
                  <c:v>40665</c:v>
                </c:pt>
                <c:pt idx="1109">
                  <c:v>40666</c:v>
                </c:pt>
                <c:pt idx="1110">
                  <c:v>40667</c:v>
                </c:pt>
                <c:pt idx="1111">
                  <c:v>40668</c:v>
                </c:pt>
                <c:pt idx="1112">
                  <c:v>40669</c:v>
                </c:pt>
                <c:pt idx="1113">
                  <c:v>40672</c:v>
                </c:pt>
                <c:pt idx="1114">
                  <c:v>40673</c:v>
                </c:pt>
                <c:pt idx="1115">
                  <c:v>40674</c:v>
                </c:pt>
                <c:pt idx="1116">
                  <c:v>40675</c:v>
                </c:pt>
                <c:pt idx="1117">
                  <c:v>40676</c:v>
                </c:pt>
                <c:pt idx="1118">
                  <c:v>40679</c:v>
                </c:pt>
                <c:pt idx="1119">
                  <c:v>40680</c:v>
                </c:pt>
                <c:pt idx="1120">
                  <c:v>40681</c:v>
                </c:pt>
                <c:pt idx="1121">
                  <c:v>40682</c:v>
                </c:pt>
                <c:pt idx="1122">
                  <c:v>40683</c:v>
                </c:pt>
                <c:pt idx="1123">
                  <c:v>40686</c:v>
                </c:pt>
                <c:pt idx="1124">
                  <c:v>40687</c:v>
                </c:pt>
                <c:pt idx="1125">
                  <c:v>40688</c:v>
                </c:pt>
                <c:pt idx="1126">
                  <c:v>40689</c:v>
                </c:pt>
                <c:pt idx="1127">
                  <c:v>40690</c:v>
                </c:pt>
                <c:pt idx="1128">
                  <c:v>40693</c:v>
                </c:pt>
                <c:pt idx="1129">
                  <c:v>40694</c:v>
                </c:pt>
                <c:pt idx="1130">
                  <c:v>40695</c:v>
                </c:pt>
                <c:pt idx="1131">
                  <c:v>40696</c:v>
                </c:pt>
                <c:pt idx="1132">
                  <c:v>40697</c:v>
                </c:pt>
                <c:pt idx="1133">
                  <c:v>40700</c:v>
                </c:pt>
                <c:pt idx="1134">
                  <c:v>40701</c:v>
                </c:pt>
                <c:pt idx="1135">
                  <c:v>40702</c:v>
                </c:pt>
                <c:pt idx="1136">
                  <c:v>40703</c:v>
                </c:pt>
                <c:pt idx="1137">
                  <c:v>40704</c:v>
                </c:pt>
                <c:pt idx="1138">
                  <c:v>40707</c:v>
                </c:pt>
                <c:pt idx="1139">
                  <c:v>40708</c:v>
                </c:pt>
                <c:pt idx="1140">
                  <c:v>40709</c:v>
                </c:pt>
                <c:pt idx="1141">
                  <c:v>40710</c:v>
                </c:pt>
                <c:pt idx="1142">
                  <c:v>40711</c:v>
                </c:pt>
                <c:pt idx="1143">
                  <c:v>40714</c:v>
                </c:pt>
                <c:pt idx="1144">
                  <c:v>40715</c:v>
                </c:pt>
                <c:pt idx="1145">
                  <c:v>40716</c:v>
                </c:pt>
                <c:pt idx="1146">
                  <c:v>40717</c:v>
                </c:pt>
                <c:pt idx="1147">
                  <c:v>40718</c:v>
                </c:pt>
                <c:pt idx="1148">
                  <c:v>40721</c:v>
                </c:pt>
                <c:pt idx="1149">
                  <c:v>40722</c:v>
                </c:pt>
                <c:pt idx="1150">
                  <c:v>40723</c:v>
                </c:pt>
                <c:pt idx="1151">
                  <c:v>40724</c:v>
                </c:pt>
                <c:pt idx="1152">
                  <c:v>40725</c:v>
                </c:pt>
                <c:pt idx="1153">
                  <c:v>40728</c:v>
                </c:pt>
                <c:pt idx="1154">
                  <c:v>40729</c:v>
                </c:pt>
                <c:pt idx="1155">
                  <c:v>40730</c:v>
                </c:pt>
                <c:pt idx="1156">
                  <c:v>40731</c:v>
                </c:pt>
                <c:pt idx="1157">
                  <c:v>40732</c:v>
                </c:pt>
                <c:pt idx="1158">
                  <c:v>40735</c:v>
                </c:pt>
                <c:pt idx="1159">
                  <c:v>40736</c:v>
                </c:pt>
                <c:pt idx="1160">
                  <c:v>40737</c:v>
                </c:pt>
                <c:pt idx="1161">
                  <c:v>40738</c:v>
                </c:pt>
                <c:pt idx="1162">
                  <c:v>40739</c:v>
                </c:pt>
                <c:pt idx="1163">
                  <c:v>40742</c:v>
                </c:pt>
                <c:pt idx="1164">
                  <c:v>40743</c:v>
                </c:pt>
                <c:pt idx="1165">
                  <c:v>40744</c:v>
                </c:pt>
                <c:pt idx="1166">
                  <c:v>40745</c:v>
                </c:pt>
                <c:pt idx="1167">
                  <c:v>40746</c:v>
                </c:pt>
                <c:pt idx="1168">
                  <c:v>40749</c:v>
                </c:pt>
                <c:pt idx="1169">
                  <c:v>40750</c:v>
                </c:pt>
                <c:pt idx="1170">
                  <c:v>40751</c:v>
                </c:pt>
                <c:pt idx="1171">
                  <c:v>40752</c:v>
                </c:pt>
                <c:pt idx="1172">
                  <c:v>40753</c:v>
                </c:pt>
                <c:pt idx="1173">
                  <c:v>40756</c:v>
                </c:pt>
                <c:pt idx="1174">
                  <c:v>40757</c:v>
                </c:pt>
                <c:pt idx="1175">
                  <c:v>40758</c:v>
                </c:pt>
                <c:pt idx="1176">
                  <c:v>40759</c:v>
                </c:pt>
                <c:pt idx="1177">
                  <c:v>40760</c:v>
                </c:pt>
                <c:pt idx="1178">
                  <c:v>40763</c:v>
                </c:pt>
                <c:pt idx="1179">
                  <c:v>40764</c:v>
                </c:pt>
                <c:pt idx="1180">
                  <c:v>40765</c:v>
                </c:pt>
                <c:pt idx="1181">
                  <c:v>40766</c:v>
                </c:pt>
                <c:pt idx="1182">
                  <c:v>40767</c:v>
                </c:pt>
                <c:pt idx="1183">
                  <c:v>40770</c:v>
                </c:pt>
                <c:pt idx="1184">
                  <c:v>40771</c:v>
                </c:pt>
                <c:pt idx="1185">
                  <c:v>40772</c:v>
                </c:pt>
                <c:pt idx="1186">
                  <c:v>40773</c:v>
                </c:pt>
                <c:pt idx="1187">
                  <c:v>40774</c:v>
                </c:pt>
                <c:pt idx="1188">
                  <c:v>40777</c:v>
                </c:pt>
                <c:pt idx="1189">
                  <c:v>40778</c:v>
                </c:pt>
                <c:pt idx="1190">
                  <c:v>40779</c:v>
                </c:pt>
                <c:pt idx="1191">
                  <c:v>40780</c:v>
                </c:pt>
                <c:pt idx="1192">
                  <c:v>40781</c:v>
                </c:pt>
                <c:pt idx="1193">
                  <c:v>40784</c:v>
                </c:pt>
                <c:pt idx="1194">
                  <c:v>40785</c:v>
                </c:pt>
                <c:pt idx="1195">
                  <c:v>40786</c:v>
                </c:pt>
                <c:pt idx="1196">
                  <c:v>40787</c:v>
                </c:pt>
                <c:pt idx="1197">
                  <c:v>40788</c:v>
                </c:pt>
                <c:pt idx="1198">
                  <c:v>40791</c:v>
                </c:pt>
                <c:pt idx="1199">
                  <c:v>40792</c:v>
                </c:pt>
                <c:pt idx="1200">
                  <c:v>40793</c:v>
                </c:pt>
                <c:pt idx="1201">
                  <c:v>40794</c:v>
                </c:pt>
                <c:pt idx="1202">
                  <c:v>40795</c:v>
                </c:pt>
                <c:pt idx="1203">
                  <c:v>40798</c:v>
                </c:pt>
                <c:pt idx="1204">
                  <c:v>40799</c:v>
                </c:pt>
                <c:pt idx="1205">
                  <c:v>40800</c:v>
                </c:pt>
                <c:pt idx="1206">
                  <c:v>40801</c:v>
                </c:pt>
                <c:pt idx="1207">
                  <c:v>40802</c:v>
                </c:pt>
                <c:pt idx="1208">
                  <c:v>40805</c:v>
                </c:pt>
                <c:pt idx="1209">
                  <c:v>40806</c:v>
                </c:pt>
                <c:pt idx="1210">
                  <c:v>40807</c:v>
                </c:pt>
                <c:pt idx="1211">
                  <c:v>40808</c:v>
                </c:pt>
                <c:pt idx="1212">
                  <c:v>40809</c:v>
                </c:pt>
                <c:pt idx="1213">
                  <c:v>40812</c:v>
                </c:pt>
                <c:pt idx="1214">
                  <c:v>40813</c:v>
                </c:pt>
                <c:pt idx="1215">
                  <c:v>40814</c:v>
                </c:pt>
                <c:pt idx="1216">
                  <c:v>40815</c:v>
                </c:pt>
                <c:pt idx="1217">
                  <c:v>40816</c:v>
                </c:pt>
                <c:pt idx="1218">
                  <c:v>40819</c:v>
                </c:pt>
                <c:pt idx="1219">
                  <c:v>40820</c:v>
                </c:pt>
                <c:pt idx="1220">
                  <c:v>40821</c:v>
                </c:pt>
                <c:pt idx="1221">
                  <c:v>40822</c:v>
                </c:pt>
                <c:pt idx="1222">
                  <c:v>40823</c:v>
                </c:pt>
                <c:pt idx="1223">
                  <c:v>40826</c:v>
                </c:pt>
                <c:pt idx="1224">
                  <c:v>40827</c:v>
                </c:pt>
                <c:pt idx="1225">
                  <c:v>40828</c:v>
                </c:pt>
                <c:pt idx="1226">
                  <c:v>40829</c:v>
                </c:pt>
                <c:pt idx="1227">
                  <c:v>40830</c:v>
                </c:pt>
                <c:pt idx="1228">
                  <c:v>40833</c:v>
                </c:pt>
                <c:pt idx="1229">
                  <c:v>40834</c:v>
                </c:pt>
                <c:pt idx="1230">
                  <c:v>40835</c:v>
                </c:pt>
                <c:pt idx="1231">
                  <c:v>40836</c:v>
                </c:pt>
                <c:pt idx="1232">
                  <c:v>40837</c:v>
                </c:pt>
                <c:pt idx="1233">
                  <c:v>40840</c:v>
                </c:pt>
                <c:pt idx="1234">
                  <c:v>40841</c:v>
                </c:pt>
                <c:pt idx="1235">
                  <c:v>40842</c:v>
                </c:pt>
                <c:pt idx="1236">
                  <c:v>40843</c:v>
                </c:pt>
                <c:pt idx="1237">
                  <c:v>40844</c:v>
                </c:pt>
                <c:pt idx="1238">
                  <c:v>40847</c:v>
                </c:pt>
                <c:pt idx="1239">
                  <c:v>40848</c:v>
                </c:pt>
                <c:pt idx="1240">
                  <c:v>40849</c:v>
                </c:pt>
                <c:pt idx="1241">
                  <c:v>40850</c:v>
                </c:pt>
                <c:pt idx="1242">
                  <c:v>40851</c:v>
                </c:pt>
                <c:pt idx="1243">
                  <c:v>40854</c:v>
                </c:pt>
                <c:pt idx="1244">
                  <c:v>40855</c:v>
                </c:pt>
                <c:pt idx="1245">
                  <c:v>40856</c:v>
                </c:pt>
                <c:pt idx="1246">
                  <c:v>40857</c:v>
                </c:pt>
                <c:pt idx="1247">
                  <c:v>40858</c:v>
                </c:pt>
                <c:pt idx="1248">
                  <c:v>40861</c:v>
                </c:pt>
                <c:pt idx="1249">
                  <c:v>40862</c:v>
                </c:pt>
                <c:pt idx="1250">
                  <c:v>40863</c:v>
                </c:pt>
                <c:pt idx="1251">
                  <c:v>40864</c:v>
                </c:pt>
                <c:pt idx="1252">
                  <c:v>40865</c:v>
                </c:pt>
                <c:pt idx="1253">
                  <c:v>40868</c:v>
                </c:pt>
                <c:pt idx="1254">
                  <c:v>40869</c:v>
                </c:pt>
                <c:pt idx="1255">
                  <c:v>40870</c:v>
                </c:pt>
                <c:pt idx="1256">
                  <c:v>40871</c:v>
                </c:pt>
                <c:pt idx="1257">
                  <c:v>40872</c:v>
                </c:pt>
                <c:pt idx="1258">
                  <c:v>40875</c:v>
                </c:pt>
                <c:pt idx="1259">
                  <c:v>40876</c:v>
                </c:pt>
                <c:pt idx="1260">
                  <c:v>40877</c:v>
                </c:pt>
                <c:pt idx="1261">
                  <c:v>40878</c:v>
                </c:pt>
                <c:pt idx="1262">
                  <c:v>40879</c:v>
                </c:pt>
                <c:pt idx="1263">
                  <c:v>40882</c:v>
                </c:pt>
                <c:pt idx="1264">
                  <c:v>40883</c:v>
                </c:pt>
                <c:pt idx="1265">
                  <c:v>40884</c:v>
                </c:pt>
                <c:pt idx="1266">
                  <c:v>40885</c:v>
                </c:pt>
                <c:pt idx="1267">
                  <c:v>40886</c:v>
                </c:pt>
                <c:pt idx="1268">
                  <c:v>40889</c:v>
                </c:pt>
                <c:pt idx="1269">
                  <c:v>40890</c:v>
                </c:pt>
                <c:pt idx="1270">
                  <c:v>40891</c:v>
                </c:pt>
                <c:pt idx="1271">
                  <c:v>40892</c:v>
                </c:pt>
                <c:pt idx="1272">
                  <c:v>40893</c:v>
                </c:pt>
                <c:pt idx="1273">
                  <c:v>40896</c:v>
                </c:pt>
                <c:pt idx="1274">
                  <c:v>40897</c:v>
                </c:pt>
                <c:pt idx="1275">
                  <c:v>40898</c:v>
                </c:pt>
                <c:pt idx="1276">
                  <c:v>40899</c:v>
                </c:pt>
                <c:pt idx="1277">
                  <c:v>40900</c:v>
                </c:pt>
                <c:pt idx="1278">
                  <c:v>40903</c:v>
                </c:pt>
                <c:pt idx="1279">
                  <c:v>40904</c:v>
                </c:pt>
                <c:pt idx="1280">
                  <c:v>40905</c:v>
                </c:pt>
                <c:pt idx="1281">
                  <c:v>40906</c:v>
                </c:pt>
                <c:pt idx="1282">
                  <c:v>40907</c:v>
                </c:pt>
                <c:pt idx="1283">
                  <c:v>40910</c:v>
                </c:pt>
                <c:pt idx="1284">
                  <c:v>40911</c:v>
                </c:pt>
                <c:pt idx="1285">
                  <c:v>40912</c:v>
                </c:pt>
                <c:pt idx="1286">
                  <c:v>40913</c:v>
                </c:pt>
                <c:pt idx="1287">
                  <c:v>40914</c:v>
                </c:pt>
                <c:pt idx="1288">
                  <c:v>40917</c:v>
                </c:pt>
                <c:pt idx="1289">
                  <c:v>40918</c:v>
                </c:pt>
                <c:pt idx="1290">
                  <c:v>40919</c:v>
                </c:pt>
                <c:pt idx="1291">
                  <c:v>40920</c:v>
                </c:pt>
                <c:pt idx="1292">
                  <c:v>40921</c:v>
                </c:pt>
                <c:pt idx="1293">
                  <c:v>40924</c:v>
                </c:pt>
                <c:pt idx="1294">
                  <c:v>40925</c:v>
                </c:pt>
                <c:pt idx="1295">
                  <c:v>40926</c:v>
                </c:pt>
                <c:pt idx="1296">
                  <c:v>40927</c:v>
                </c:pt>
                <c:pt idx="1297">
                  <c:v>40928</c:v>
                </c:pt>
                <c:pt idx="1298">
                  <c:v>40931</c:v>
                </c:pt>
                <c:pt idx="1299">
                  <c:v>40932</c:v>
                </c:pt>
                <c:pt idx="1300">
                  <c:v>40933</c:v>
                </c:pt>
                <c:pt idx="1301">
                  <c:v>40934</c:v>
                </c:pt>
                <c:pt idx="1302">
                  <c:v>40935</c:v>
                </c:pt>
                <c:pt idx="1303">
                  <c:v>40938</c:v>
                </c:pt>
                <c:pt idx="1304">
                  <c:v>40939</c:v>
                </c:pt>
                <c:pt idx="1305">
                  <c:v>40940</c:v>
                </c:pt>
                <c:pt idx="1306">
                  <c:v>40941</c:v>
                </c:pt>
                <c:pt idx="1307">
                  <c:v>40942</c:v>
                </c:pt>
                <c:pt idx="1308">
                  <c:v>40945</c:v>
                </c:pt>
                <c:pt idx="1309">
                  <c:v>40946</c:v>
                </c:pt>
                <c:pt idx="1310">
                  <c:v>40947</c:v>
                </c:pt>
                <c:pt idx="1311">
                  <c:v>40948</c:v>
                </c:pt>
                <c:pt idx="1312">
                  <c:v>40949</c:v>
                </c:pt>
                <c:pt idx="1313">
                  <c:v>40952</c:v>
                </c:pt>
                <c:pt idx="1314">
                  <c:v>40953</c:v>
                </c:pt>
                <c:pt idx="1315">
                  <c:v>40954</c:v>
                </c:pt>
                <c:pt idx="1316">
                  <c:v>40955</c:v>
                </c:pt>
                <c:pt idx="1317">
                  <c:v>40956</c:v>
                </c:pt>
                <c:pt idx="1318">
                  <c:v>40959</c:v>
                </c:pt>
                <c:pt idx="1319">
                  <c:v>40960</c:v>
                </c:pt>
                <c:pt idx="1320">
                  <c:v>40961</c:v>
                </c:pt>
                <c:pt idx="1321">
                  <c:v>40962</c:v>
                </c:pt>
                <c:pt idx="1322">
                  <c:v>40963</c:v>
                </c:pt>
                <c:pt idx="1323">
                  <c:v>40966</c:v>
                </c:pt>
                <c:pt idx="1324">
                  <c:v>40967</c:v>
                </c:pt>
                <c:pt idx="1325">
                  <c:v>40968</c:v>
                </c:pt>
                <c:pt idx="1326">
                  <c:v>40969</c:v>
                </c:pt>
                <c:pt idx="1327">
                  <c:v>40970</c:v>
                </c:pt>
                <c:pt idx="1328">
                  <c:v>40973</c:v>
                </c:pt>
                <c:pt idx="1329">
                  <c:v>40974</c:v>
                </c:pt>
                <c:pt idx="1330">
                  <c:v>40975</c:v>
                </c:pt>
                <c:pt idx="1331">
                  <c:v>40976</c:v>
                </c:pt>
                <c:pt idx="1332">
                  <c:v>40977</c:v>
                </c:pt>
                <c:pt idx="1333">
                  <c:v>40980</c:v>
                </c:pt>
                <c:pt idx="1334">
                  <c:v>40981</c:v>
                </c:pt>
                <c:pt idx="1335">
                  <c:v>40982</c:v>
                </c:pt>
                <c:pt idx="1336">
                  <c:v>40983</c:v>
                </c:pt>
                <c:pt idx="1337">
                  <c:v>40984</c:v>
                </c:pt>
                <c:pt idx="1338">
                  <c:v>40987</c:v>
                </c:pt>
                <c:pt idx="1339">
                  <c:v>40988</c:v>
                </c:pt>
                <c:pt idx="1340">
                  <c:v>40989</c:v>
                </c:pt>
                <c:pt idx="1341">
                  <c:v>40990</c:v>
                </c:pt>
                <c:pt idx="1342">
                  <c:v>40991</c:v>
                </c:pt>
                <c:pt idx="1343">
                  <c:v>40994</c:v>
                </c:pt>
                <c:pt idx="1344">
                  <c:v>40995</c:v>
                </c:pt>
                <c:pt idx="1345">
                  <c:v>40996</c:v>
                </c:pt>
                <c:pt idx="1346">
                  <c:v>40997</c:v>
                </c:pt>
                <c:pt idx="1347">
                  <c:v>40998</c:v>
                </c:pt>
                <c:pt idx="1348">
                  <c:v>41001</c:v>
                </c:pt>
                <c:pt idx="1349">
                  <c:v>41002</c:v>
                </c:pt>
                <c:pt idx="1350">
                  <c:v>41003</c:v>
                </c:pt>
                <c:pt idx="1351">
                  <c:v>41004</c:v>
                </c:pt>
                <c:pt idx="1352">
                  <c:v>41005</c:v>
                </c:pt>
                <c:pt idx="1353">
                  <c:v>41008</c:v>
                </c:pt>
                <c:pt idx="1354">
                  <c:v>41009</c:v>
                </c:pt>
                <c:pt idx="1355">
                  <c:v>41010</c:v>
                </c:pt>
                <c:pt idx="1356">
                  <c:v>41011</c:v>
                </c:pt>
                <c:pt idx="1357">
                  <c:v>41012</c:v>
                </c:pt>
                <c:pt idx="1358">
                  <c:v>41015</c:v>
                </c:pt>
                <c:pt idx="1359">
                  <c:v>41016</c:v>
                </c:pt>
                <c:pt idx="1360">
                  <c:v>41017</c:v>
                </c:pt>
                <c:pt idx="1361">
                  <c:v>41018</c:v>
                </c:pt>
                <c:pt idx="1362">
                  <c:v>41019</c:v>
                </c:pt>
                <c:pt idx="1363">
                  <c:v>41022</c:v>
                </c:pt>
                <c:pt idx="1364">
                  <c:v>41023</c:v>
                </c:pt>
                <c:pt idx="1365">
                  <c:v>41024</c:v>
                </c:pt>
                <c:pt idx="1366">
                  <c:v>41025</c:v>
                </c:pt>
                <c:pt idx="1367">
                  <c:v>41026</c:v>
                </c:pt>
                <c:pt idx="1368">
                  <c:v>41029</c:v>
                </c:pt>
                <c:pt idx="1369">
                  <c:v>41030</c:v>
                </c:pt>
                <c:pt idx="1370">
                  <c:v>41031</c:v>
                </c:pt>
                <c:pt idx="1371">
                  <c:v>41032</c:v>
                </c:pt>
                <c:pt idx="1372">
                  <c:v>41033</c:v>
                </c:pt>
                <c:pt idx="1373">
                  <c:v>41036</c:v>
                </c:pt>
                <c:pt idx="1374">
                  <c:v>41037</c:v>
                </c:pt>
                <c:pt idx="1375">
                  <c:v>41038</c:v>
                </c:pt>
                <c:pt idx="1376">
                  <c:v>41039</c:v>
                </c:pt>
                <c:pt idx="1377">
                  <c:v>41040</c:v>
                </c:pt>
                <c:pt idx="1378">
                  <c:v>41043</c:v>
                </c:pt>
                <c:pt idx="1379">
                  <c:v>41044</c:v>
                </c:pt>
                <c:pt idx="1380">
                  <c:v>41045</c:v>
                </c:pt>
                <c:pt idx="1381">
                  <c:v>41046</c:v>
                </c:pt>
                <c:pt idx="1382">
                  <c:v>41047</c:v>
                </c:pt>
                <c:pt idx="1383">
                  <c:v>41050</c:v>
                </c:pt>
                <c:pt idx="1384">
                  <c:v>41051</c:v>
                </c:pt>
                <c:pt idx="1385">
                  <c:v>41052</c:v>
                </c:pt>
                <c:pt idx="1386">
                  <c:v>41053</c:v>
                </c:pt>
                <c:pt idx="1387">
                  <c:v>41054</c:v>
                </c:pt>
                <c:pt idx="1388">
                  <c:v>41057</c:v>
                </c:pt>
                <c:pt idx="1389">
                  <c:v>41058</c:v>
                </c:pt>
                <c:pt idx="1390">
                  <c:v>41059</c:v>
                </c:pt>
                <c:pt idx="1391">
                  <c:v>41060</c:v>
                </c:pt>
                <c:pt idx="1392">
                  <c:v>41061</c:v>
                </c:pt>
                <c:pt idx="1393">
                  <c:v>41064</c:v>
                </c:pt>
                <c:pt idx="1394">
                  <c:v>41065</c:v>
                </c:pt>
                <c:pt idx="1395">
                  <c:v>41066</c:v>
                </c:pt>
                <c:pt idx="1396">
                  <c:v>41067</c:v>
                </c:pt>
                <c:pt idx="1397">
                  <c:v>41068</c:v>
                </c:pt>
                <c:pt idx="1398">
                  <c:v>41071</c:v>
                </c:pt>
                <c:pt idx="1399">
                  <c:v>41072</c:v>
                </c:pt>
                <c:pt idx="1400">
                  <c:v>41073</c:v>
                </c:pt>
                <c:pt idx="1401">
                  <c:v>41074</c:v>
                </c:pt>
                <c:pt idx="1402">
                  <c:v>41075</c:v>
                </c:pt>
                <c:pt idx="1403">
                  <c:v>41078</c:v>
                </c:pt>
                <c:pt idx="1404">
                  <c:v>41079</c:v>
                </c:pt>
                <c:pt idx="1405">
                  <c:v>41080</c:v>
                </c:pt>
                <c:pt idx="1406">
                  <c:v>41081</c:v>
                </c:pt>
                <c:pt idx="1407">
                  <c:v>41082</c:v>
                </c:pt>
                <c:pt idx="1408">
                  <c:v>41085</c:v>
                </c:pt>
                <c:pt idx="1409">
                  <c:v>41086</c:v>
                </c:pt>
                <c:pt idx="1410">
                  <c:v>41087</c:v>
                </c:pt>
                <c:pt idx="1411">
                  <c:v>41088</c:v>
                </c:pt>
                <c:pt idx="1412">
                  <c:v>41089</c:v>
                </c:pt>
                <c:pt idx="1413">
                  <c:v>41092</c:v>
                </c:pt>
                <c:pt idx="1414">
                  <c:v>41093</c:v>
                </c:pt>
                <c:pt idx="1415">
                  <c:v>41094</c:v>
                </c:pt>
                <c:pt idx="1416">
                  <c:v>41095</c:v>
                </c:pt>
                <c:pt idx="1417">
                  <c:v>41096</c:v>
                </c:pt>
                <c:pt idx="1418">
                  <c:v>41099</c:v>
                </c:pt>
                <c:pt idx="1419">
                  <c:v>41100</c:v>
                </c:pt>
                <c:pt idx="1420">
                  <c:v>41101</c:v>
                </c:pt>
                <c:pt idx="1421">
                  <c:v>41102</c:v>
                </c:pt>
                <c:pt idx="1422">
                  <c:v>41103</c:v>
                </c:pt>
                <c:pt idx="1423">
                  <c:v>41106</c:v>
                </c:pt>
                <c:pt idx="1424">
                  <c:v>41107</c:v>
                </c:pt>
                <c:pt idx="1425">
                  <c:v>41108</c:v>
                </c:pt>
                <c:pt idx="1426">
                  <c:v>41109</c:v>
                </c:pt>
                <c:pt idx="1427">
                  <c:v>41110</c:v>
                </c:pt>
                <c:pt idx="1428">
                  <c:v>41113</c:v>
                </c:pt>
                <c:pt idx="1429">
                  <c:v>41114</c:v>
                </c:pt>
                <c:pt idx="1430">
                  <c:v>41115</c:v>
                </c:pt>
                <c:pt idx="1431">
                  <c:v>41116</c:v>
                </c:pt>
                <c:pt idx="1432">
                  <c:v>41117</c:v>
                </c:pt>
                <c:pt idx="1433">
                  <c:v>41120</c:v>
                </c:pt>
                <c:pt idx="1434">
                  <c:v>41121</c:v>
                </c:pt>
                <c:pt idx="1435">
                  <c:v>41122</c:v>
                </c:pt>
                <c:pt idx="1436">
                  <c:v>41123</c:v>
                </c:pt>
                <c:pt idx="1437">
                  <c:v>41124</c:v>
                </c:pt>
                <c:pt idx="1438">
                  <c:v>41127</c:v>
                </c:pt>
                <c:pt idx="1439">
                  <c:v>41128</c:v>
                </c:pt>
                <c:pt idx="1440">
                  <c:v>41129</c:v>
                </c:pt>
                <c:pt idx="1441">
                  <c:v>41130</c:v>
                </c:pt>
                <c:pt idx="1442">
                  <c:v>41131</c:v>
                </c:pt>
                <c:pt idx="1443">
                  <c:v>41134</c:v>
                </c:pt>
                <c:pt idx="1444">
                  <c:v>41135</c:v>
                </c:pt>
                <c:pt idx="1445">
                  <c:v>41136</c:v>
                </c:pt>
                <c:pt idx="1446">
                  <c:v>41137</c:v>
                </c:pt>
                <c:pt idx="1447">
                  <c:v>41138</c:v>
                </c:pt>
                <c:pt idx="1448">
                  <c:v>41141</c:v>
                </c:pt>
                <c:pt idx="1449">
                  <c:v>41142</c:v>
                </c:pt>
                <c:pt idx="1450">
                  <c:v>41143</c:v>
                </c:pt>
                <c:pt idx="1451">
                  <c:v>41144</c:v>
                </c:pt>
                <c:pt idx="1452">
                  <c:v>41145</c:v>
                </c:pt>
                <c:pt idx="1453">
                  <c:v>41148</c:v>
                </c:pt>
                <c:pt idx="1454">
                  <c:v>41149</c:v>
                </c:pt>
                <c:pt idx="1455">
                  <c:v>41150</c:v>
                </c:pt>
                <c:pt idx="1456">
                  <c:v>41151</c:v>
                </c:pt>
                <c:pt idx="1457">
                  <c:v>41152</c:v>
                </c:pt>
                <c:pt idx="1458">
                  <c:v>41155</c:v>
                </c:pt>
                <c:pt idx="1459">
                  <c:v>41156</c:v>
                </c:pt>
                <c:pt idx="1460">
                  <c:v>41157</c:v>
                </c:pt>
                <c:pt idx="1461">
                  <c:v>41158</c:v>
                </c:pt>
                <c:pt idx="1462">
                  <c:v>41159</c:v>
                </c:pt>
                <c:pt idx="1463">
                  <c:v>41162</c:v>
                </c:pt>
                <c:pt idx="1464">
                  <c:v>41163</c:v>
                </c:pt>
                <c:pt idx="1465">
                  <c:v>41164</c:v>
                </c:pt>
                <c:pt idx="1466">
                  <c:v>41165</c:v>
                </c:pt>
                <c:pt idx="1467">
                  <c:v>41166</c:v>
                </c:pt>
                <c:pt idx="1468">
                  <c:v>41169</c:v>
                </c:pt>
                <c:pt idx="1469">
                  <c:v>41170</c:v>
                </c:pt>
                <c:pt idx="1470">
                  <c:v>41171</c:v>
                </c:pt>
                <c:pt idx="1471">
                  <c:v>41172</c:v>
                </c:pt>
                <c:pt idx="1472">
                  <c:v>41173</c:v>
                </c:pt>
                <c:pt idx="1473">
                  <c:v>41176</c:v>
                </c:pt>
                <c:pt idx="1474">
                  <c:v>41177</c:v>
                </c:pt>
                <c:pt idx="1475">
                  <c:v>41178</c:v>
                </c:pt>
                <c:pt idx="1476">
                  <c:v>41179</c:v>
                </c:pt>
                <c:pt idx="1477">
                  <c:v>41180</c:v>
                </c:pt>
                <c:pt idx="1478">
                  <c:v>41183</c:v>
                </c:pt>
                <c:pt idx="1479">
                  <c:v>41184</c:v>
                </c:pt>
                <c:pt idx="1480">
                  <c:v>41185</c:v>
                </c:pt>
                <c:pt idx="1481">
                  <c:v>41186</c:v>
                </c:pt>
                <c:pt idx="1482">
                  <c:v>41187</c:v>
                </c:pt>
                <c:pt idx="1483">
                  <c:v>41190</c:v>
                </c:pt>
                <c:pt idx="1484">
                  <c:v>41191</c:v>
                </c:pt>
                <c:pt idx="1485">
                  <c:v>41192</c:v>
                </c:pt>
                <c:pt idx="1486">
                  <c:v>41193</c:v>
                </c:pt>
                <c:pt idx="1487">
                  <c:v>41194</c:v>
                </c:pt>
                <c:pt idx="1488">
                  <c:v>41197</c:v>
                </c:pt>
                <c:pt idx="1489">
                  <c:v>41198</c:v>
                </c:pt>
                <c:pt idx="1490">
                  <c:v>41199</c:v>
                </c:pt>
                <c:pt idx="1491">
                  <c:v>41200</c:v>
                </c:pt>
                <c:pt idx="1492">
                  <c:v>41201</c:v>
                </c:pt>
                <c:pt idx="1493">
                  <c:v>41204</c:v>
                </c:pt>
                <c:pt idx="1494">
                  <c:v>41205</c:v>
                </c:pt>
                <c:pt idx="1495">
                  <c:v>41206</c:v>
                </c:pt>
                <c:pt idx="1496">
                  <c:v>41207</c:v>
                </c:pt>
                <c:pt idx="1497">
                  <c:v>41208</c:v>
                </c:pt>
                <c:pt idx="1498">
                  <c:v>41211</c:v>
                </c:pt>
                <c:pt idx="1499">
                  <c:v>41212</c:v>
                </c:pt>
                <c:pt idx="1500">
                  <c:v>41213</c:v>
                </c:pt>
                <c:pt idx="1501">
                  <c:v>41214</c:v>
                </c:pt>
                <c:pt idx="1502">
                  <c:v>41215</c:v>
                </c:pt>
                <c:pt idx="1503">
                  <c:v>41218</c:v>
                </c:pt>
                <c:pt idx="1504">
                  <c:v>41219</c:v>
                </c:pt>
                <c:pt idx="1505">
                  <c:v>41220</c:v>
                </c:pt>
                <c:pt idx="1506">
                  <c:v>41221</c:v>
                </c:pt>
                <c:pt idx="1507">
                  <c:v>41222</c:v>
                </c:pt>
                <c:pt idx="1508">
                  <c:v>41225</c:v>
                </c:pt>
                <c:pt idx="1509">
                  <c:v>41226</c:v>
                </c:pt>
                <c:pt idx="1510">
                  <c:v>41227</c:v>
                </c:pt>
                <c:pt idx="1511">
                  <c:v>41228</c:v>
                </c:pt>
                <c:pt idx="1512">
                  <c:v>41229</c:v>
                </c:pt>
                <c:pt idx="1513">
                  <c:v>41232</c:v>
                </c:pt>
                <c:pt idx="1514">
                  <c:v>41233</c:v>
                </c:pt>
                <c:pt idx="1515">
                  <c:v>41234</c:v>
                </c:pt>
                <c:pt idx="1516">
                  <c:v>41235</c:v>
                </c:pt>
                <c:pt idx="1517">
                  <c:v>41236</c:v>
                </c:pt>
                <c:pt idx="1518">
                  <c:v>41239</c:v>
                </c:pt>
                <c:pt idx="1519">
                  <c:v>41240</c:v>
                </c:pt>
                <c:pt idx="1520">
                  <c:v>41241</c:v>
                </c:pt>
                <c:pt idx="1521">
                  <c:v>41242</c:v>
                </c:pt>
                <c:pt idx="1522">
                  <c:v>41243</c:v>
                </c:pt>
                <c:pt idx="1523">
                  <c:v>41246</c:v>
                </c:pt>
                <c:pt idx="1524">
                  <c:v>41247</c:v>
                </c:pt>
                <c:pt idx="1525">
                  <c:v>41248</c:v>
                </c:pt>
                <c:pt idx="1526">
                  <c:v>41249</c:v>
                </c:pt>
                <c:pt idx="1527">
                  <c:v>41250</c:v>
                </c:pt>
                <c:pt idx="1528">
                  <c:v>41253</c:v>
                </c:pt>
                <c:pt idx="1529">
                  <c:v>41254</c:v>
                </c:pt>
                <c:pt idx="1530">
                  <c:v>41255</c:v>
                </c:pt>
                <c:pt idx="1531">
                  <c:v>41256</c:v>
                </c:pt>
                <c:pt idx="1532">
                  <c:v>41257</c:v>
                </c:pt>
                <c:pt idx="1533">
                  <c:v>41260</c:v>
                </c:pt>
                <c:pt idx="1534">
                  <c:v>41261</c:v>
                </c:pt>
                <c:pt idx="1535">
                  <c:v>41262</c:v>
                </c:pt>
                <c:pt idx="1536">
                  <c:v>41263</c:v>
                </c:pt>
                <c:pt idx="1537">
                  <c:v>41264</c:v>
                </c:pt>
                <c:pt idx="1538">
                  <c:v>41267</c:v>
                </c:pt>
                <c:pt idx="1539">
                  <c:v>41269</c:v>
                </c:pt>
                <c:pt idx="1540">
                  <c:v>41270</c:v>
                </c:pt>
                <c:pt idx="1541">
                  <c:v>41271</c:v>
                </c:pt>
                <c:pt idx="1542">
                  <c:v>41274</c:v>
                </c:pt>
                <c:pt idx="1543">
                  <c:v>41275</c:v>
                </c:pt>
                <c:pt idx="1544">
                  <c:v>41276</c:v>
                </c:pt>
                <c:pt idx="1545">
                  <c:v>41277</c:v>
                </c:pt>
                <c:pt idx="1546">
                  <c:v>41278</c:v>
                </c:pt>
                <c:pt idx="1547">
                  <c:v>41281</c:v>
                </c:pt>
                <c:pt idx="1548">
                  <c:v>41282</c:v>
                </c:pt>
                <c:pt idx="1549">
                  <c:v>41283</c:v>
                </c:pt>
                <c:pt idx="1550">
                  <c:v>41284</c:v>
                </c:pt>
                <c:pt idx="1551">
                  <c:v>41285</c:v>
                </c:pt>
                <c:pt idx="1552">
                  <c:v>41288</c:v>
                </c:pt>
                <c:pt idx="1553">
                  <c:v>41289</c:v>
                </c:pt>
                <c:pt idx="1554">
                  <c:v>41290</c:v>
                </c:pt>
                <c:pt idx="1555">
                  <c:v>41291</c:v>
                </c:pt>
                <c:pt idx="1556">
                  <c:v>41292</c:v>
                </c:pt>
                <c:pt idx="1557">
                  <c:v>41295</c:v>
                </c:pt>
                <c:pt idx="1558">
                  <c:v>41296</c:v>
                </c:pt>
                <c:pt idx="1559">
                  <c:v>41297</c:v>
                </c:pt>
                <c:pt idx="1560">
                  <c:v>41298</c:v>
                </c:pt>
                <c:pt idx="1561">
                  <c:v>41299</c:v>
                </c:pt>
                <c:pt idx="1562">
                  <c:v>41302</c:v>
                </c:pt>
                <c:pt idx="1563">
                  <c:v>41303</c:v>
                </c:pt>
                <c:pt idx="1564">
                  <c:v>41304</c:v>
                </c:pt>
                <c:pt idx="1565">
                  <c:v>41305</c:v>
                </c:pt>
                <c:pt idx="1566">
                  <c:v>41306</c:v>
                </c:pt>
                <c:pt idx="1567">
                  <c:v>41309</c:v>
                </c:pt>
                <c:pt idx="1568">
                  <c:v>41310</c:v>
                </c:pt>
                <c:pt idx="1569">
                  <c:v>41311</c:v>
                </c:pt>
                <c:pt idx="1570">
                  <c:v>41312</c:v>
                </c:pt>
                <c:pt idx="1571">
                  <c:v>41313</c:v>
                </c:pt>
                <c:pt idx="1572">
                  <c:v>41316</c:v>
                </c:pt>
                <c:pt idx="1573">
                  <c:v>41317</c:v>
                </c:pt>
                <c:pt idx="1574">
                  <c:v>41318</c:v>
                </c:pt>
                <c:pt idx="1575">
                  <c:v>41319</c:v>
                </c:pt>
                <c:pt idx="1576">
                  <c:v>41320</c:v>
                </c:pt>
                <c:pt idx="1577">
                  <c:v>41323</c:v>
                </c:pt>
                <c:pt idx="1578">
                  <c:v>41324</c:v>
                </c:pt>
                <c:pt idx="1579">
                  <c:v>41325</c:v>
                </c:pt>
                <c:pt idx="1580">
                  <c:v>41326</c:v>
                </c:pt>
                <c:pt idx="1581">
                  <c:v>41327</c:v>
                </c:pt>
                <c:pt idx="1582">
                  <c:v>41330</c:v>
                </c:pt>
                <c:pt idx="1583">
                  <c:v>41331</c:v>
                </c:pt>
                <c:pt idx="1584">
                  <c:v>41332</c:v>
                </c:pt>
                <c:pt idx="1585">
                  <c:v>41333</c:v>
                </c:pt>
                <c:pt idx="1586">
                  <c:v>41334</c:v>
                </c:pt>
                <c:pt idx="1587">
                  <c:v>41337</c:v>
                </c:pt>
                <c:pt idx="1588">
                  <c:v>41338</c:v>
                </c:pt>
                <c:pt idx="1589">
                  <c:v>41339</c:v>
                </c:pt>
                <c:pt idx="1590">
                  <c:v>41340</c:v>
                </c:pt>
                <c:pt idx="1591">
                  <c:v>41341</c:v>
                </c:pt>
                <c:pt idx="1592">
                  <c:v>41344</c:v>
                </c:pt>
                <c:pt idx="1593">
                  <c:v>41345</c:v>
                </c:pt>
                <c:pt idx="1594">
                  <c:v>41346</c:v>
                </c:pt>
                <c:pt idx="1595">
                  <c:v>41347</c:v>
                </c:pt>
                <c:pt idx="1596">
                  <c:v>41348</c:v>
                </c:pt>
                <c:pt idx="1597">
                  <c:v>41351</c:v>
                </c:pt>
                <c:pt idx="1598">
                  <c:v>41352</c:v>
                </c:pt>
                <c:pt idx="1599">
                  <c:v>41353</c:v>
                </c:pt>
                <c:pt idx="1600">
                  <c:v>41354</c:v>
                </c:pt>
                <c:pt idx="1601">
                  <c:v>41355</c:v>
                </c:pt>
                <c:pt idx="1602">
                  <c:v>41358</c:v>
                </c:pt>
                <c:pt idx="1603">
                  <c:v>41359</c:v>
                </c:pt>
                <c:pt idx="1604">
                  <c:v>41360</c:v>
                </c:pt>
                <c:pt idx="1605">
                  <c:v>41361</c:v>
                </c:pt>
                <c:pt idx="1606">
                  <c:v>41362</c:v>
                </c:pt>
                <c:pt idx="1607">
                  <c:v>41365</c:v>
                </c:pt>
                <c:pt idx="1608">
                  <c:v>41366</c:v>
                </c:pt>
                <c:pt idx="1609">
                  <c:v>41367</c:v>
                </c:pt>
                <c:pt idx="1610">
                  <c:v>41368</c:v>
                </c:pt>
                <c:pt idx="1611">
                  <c:v>41369</c:v>
                </c:pt>
                <c:pt idx="1612">
                  <c:v>41372</c:v>
                </c:pt>
                <c:pt idx="1613">
                  <c:v>41373</c:v>
                </c:pt>
                <c:pt idx="1614">
                  <c:v>41374</c:v>
                </c:pt>
                <c:pt idx="1615">
                  <c:v>41375</c:v>
                </c:pt>
                <c:pt idx="1616">
                  <c:v>41376</c:v>
                </c:pt>
                <c:pt idx="1617">
                  <c:v>41379</c:v>
                </c:pt>
                <c:pt idx="1618">
                  <c:v>41380</c:v>
                </c:pt>
                <c:pt idx="1619">
                  <c:v>41381</c:v>
                </c:pt>
                <c:pt idx="1620">
                  <c:v>41382</c:v>
                </c:pt>
                <c:pt idx="1621">
                  <c:v>41383</c:v>
                </c:pt>
                <c:pt idx="1622">
                  <c:v>41386</c:v>
                </c:pt>
                <c:pt idx="1623">
                  <c:v>41387</c:v>
                </c:pt>
                <c:pt idx="1624">
                  <c:v>41388</c:v>
                </c:pt>
                <c:pt idx="1625">
                  <c:v>41389</c:v>
                </c:pt>
                <c:pt idx="1626">
                  <c:v>41390</c:v>
                </c:pt>
                <c:pt idx="1627">
                  <c:v>41393</c:v>
                </c:pt>
                <c:pt idx="1628">
                  <c:v>41394</c:v>
                </c:pt>
                <c:pt idx="1629">
                  <c:v>41395</c:v>
                </c:pt>
                <c:pt idx="1630">
                  <c:v>41396</c:v>
                </c:pt>
                <c:pt idx="1631">
                  <c:v>41397</c:v>
                </c:pt>
                <c:pt idx="1632">
                  <c:v>41400</c:v>
                </c:pt>
                <c:pt idx="1633">
                  <c:v>41401</c:v>
                </c:pt>
                <c:pt idx="1634">
                  <c:v>41402</c:v>
                </c:pt>
                <c:pt idx="1635">
                  <c:v>41403</c:v>
                </c:pt>
                <c:pt idx="1636">
                  <c:v>41404</c:v>
                </c:pt>
                <c:pt idx="1637">
                  <c:v>41407</c:v>
                </c:pt>
                <c:pt idx="1638">
                  <c:v>41408</c:v>
                </c:pt>
                <c:pt idx="1639">
                  <c:v>41409</c:v>
                </c:pt>
                <c:pt idx="1640">
                  <c:v>41410</c:v>
                </c:pt>
                <c:pt idx="1641">
                  <c:v>41411</c:v>
                </c:pt>
                <c:pt idx="1642">
                  <c:v>41414</c:v>
                </c:pt>
                <c:pt idx="1643">
                  <c:v>41415</c:v>
                </c:pt>
                <c:pt idx="1644">
                  <c:v>41416</c:v>
                </c:pt>
                <c:pt idx="1645">
                  <c:v>41417</c:v>
                </c:pt>
                <c:pt idx="1646">
                  <c:v>41418</c:v>
                </c:pt>
                <c:pt idx="1647">
                  <c:v>41421</c:v>
                </c:pt>
                <c:pt idx="1648">
                  <c:v>41422</c:v>
                </c:pt>
                <c:pt idx="1649">
                  <c:v>41423</c:v>
                </c:pt>
                <c:pt idx="1650">
                  <c:v>41424</c:v>
                </c:pt>
                <c:pt idx="1651">
                  <c:v>41425</c:v>
                </c:pt>
                <c:pt idx="1652">
                  <c:v>41428</c:v>
                </c:pt>
                <c:pt idx="1653">
                  <c:v>41429</c:v>
                </c:pt>
                <c:pt idx="1654">
                  <c:v>41430</c:v>
                </c:pt>
                <c:pt idx="1655">
                  <c:v>41431</c:v>
                </c:pt>
                <c:pt idx="1656">
                  <c:v>41432</c:v>
                </c:pt>
                <c:pt idx="1657">
                  <c:v>41435</c:v>
                </c:pt>
                <c:pt idx="1658">
                  <c:v>41436</c:v>
                </c:pt>
                <c:pt idx="1659">
                  <c:v>41437</c:v>
                </c:pt>
                <c:pt idx="1660">
                  <c:v>41438</c:v>
                </c:pt>
                <c:pt idx="1661">
                  <c:v>41439</c:v>
                </c:pt>
                <c:pt idx="1662">
                  <c:v>41442</c:v>
                </c:pt>
                <c:pt idx="1663">
                  <c:v>41443</c:v>
                </c:pt>
                <c:pt idx="1664">
                  <c:v>41444</c:v>
                </c:pt>
                <c:pt idx="1665">
                  <c:v>41445</c:v>
                </c:pt>
                <c:pt idx="1666">
                  <c:v>41446</c:v>
                </c:pt>
                <c:pt idx="1667">
                  <c:v>41449</c:v>
                </c:pt>
                <c:pt idx="1668">
                  <c:v>41450</c:v>
                </c:pt>
                <c:pt idx="1669">
                  <c:v>41451</c:v>
                </c:pt>
                <c:pt idx="1670">
                  <c:v>41452</c:v>
                </c:pt>
                <c:pt idx="1671">
                  <c:v>41453</c:v>
                </c:pt>
                <c:pt idx="1672">
                  <c:v>41456</c:v>
                </c:pt>
                <c:pt idx="1673">
                  <c:v>41457</c:v>
                </c:pt>
                <c:pt idx="1674">
                  <c:v>41458</c:v>
                </c:pt>
                <c:pt idx="1675">
                  <c:v>41459</c:v>
                </c:pt>
                <c:pt idx="1676">
                  <c:v>41460</c:v>
                </c:pt>
                <c:pt idx="1677">
                  <c:v>41463</c:v>
                </c:pt>
                <c:pt idx="1678">
                  <c:v>41464</c:v>
                </c:pt>
                <c:pt idx="1679">
                  <c:v>41465</c:v>
                </c:pt>
                <c:pt idx="1680">
                  <c:v>41466</c:v>
                </c:pt>
                <c:pt idx="1681">
                  <c:v>41467</c:v>
                </c:pt>
                <c:pt idx="1682">
                  <c:v>41470</c:v>
                </c:pt>
                <c:pt idx="1683">
                  <c:v>41471</c:v>
                </c:pt>
                <c:pt idx="1684">
                  <c:v>41472</c:v>
                </c:pt>
                <c:pt idx="1685">
                  <c:v>41473</c:v>
                </c:pt>
                <c:pt idx="1686">
                  <c:v>41474</c:v>
                </c:pt>
                <c:pt idx="1687">
                  <c:v>41477</c:v>
                </c:pt>
                <c:pt idx="1688">
                  <c:v>41478</c:v>
                </c:pt>
                <c:pt idx="1689">
                  <c:v>41479</c:v>
                </c:pt>
                <c:pt idx="1690">
                  <c:v>41480</c:v>
                </c:pt>
                <c:pt idx="1691">
                  <c:v>41481</c:v>
                </c:pt>
                <c:pt idx="1692">
                  <c:v>41484</c:v>
                </c:pt>
                <c:pt idx="1693">
                  <c:v>41485</c:v>
                </c:pt>
                <c:pt idx="1694">
                  <c:v>41486</c:v>
                </c:pt>
                <c:pt idx="1695">
                  <c:v>41487</c:v>
                </c:pt>
                <c:pt idx="1696">
                  <c:v>41488</c:v>
                </c:pt>
                <c:pt idx="1697">
                  <c:v>41491</c:v>
                </c:pt>
                <c:pt idx="1698">
                  <c:v>41492</c:v>
                </c:pt>
                <c:pt idx="1699">
                  <c:v>41493</c:v>
                </c:pt>
                <c:pt idx="1700">
                  <c:v>41494</c:v>
                </c:pt>
                <c:pt idx="1701">
                  <c:v>41495</c:v>
                </c:pt>
                <c:pt idx="1702">
                  <c:v>41498</c:v>
                </c:pt>
                <c:pt idx="1703">
                  <c:v>41499</c:v>
                </c:pt>
                <c:pt idx="1704">
                  <c:v>41500</c:v>
                </c:pt>
                <c:pt idx="1705">
                  <c:v>41501</c:v>
                </c:pt>
                <c:pt idx="1706">
                  <c:v>41502</c:v>
                </c:pt>
                <c:pt idx="1707">
                  <c:v>41505</c:v>
                </c:pt>
                <c:pt idx="1708">
                  <c:v>41506</c:v>
                </c:pt>
                <c:pt idx="1709">
                  <c:v>41507</c:v>
                </c:pt>
                <c:pt idx="1710">
                  <c:v>41508</c:v>
                </c:pt>
                <c:pt idx="1711">
                  <c:v>41509</c:v>
                </c:pt>
                <c:pt idx="1712">
                  <c:v>41512</c:v>
                </c:pt>
                <c:pt idx="1713">
                  <c:v>41513</c:v>
                </c:pt>
                <c:pt idx="1714">
                  <c:v>41514</c:v>
                </c:pt>
                <c:pt idx="1715">
                  <c:v>41515</c:v>
                </c:pt>
                <c:pt idx="1716">
                  <c:v>41516</c:v>
                </c:pt>
                <c:pt idx="1717">
                  <c:v>41519</c:v>
                </c:pt>
                <c:pt idx="1718">
                  <c:v>41520</c:v>
                </c:pt>
                <c:pt idx="1719">
                  <c:v>41521</c:v>
                </c:pt>
                <c:pt idx="1720">
                  <c:v>41522</c:v>
                </c:pt>
                <c:pt idx="1721">
                  <c:v>41523</c:v>
                </c:pt>
                <c:pt idx="1722">
                  <c:v>41526</c:v>
                </c:pt>
                <c:pt idx="1723">
                  <c:v>41527</c:v>
                </c:pt>
                <c:pt idx="1724">
                  <c:v>41528</c:v>
                </c:pt>
                <c:pt idx="1725">
                  <c:v>41529</c:v>
                </c:pt>
                <c:pt idx="1726">
                  <c:v>41530</c:v>
                </c:pt>
                <c:pt idx="1727">
                  <c:v>41533</c:v>
                </c:pt>
                <c:pt idx="1728">
                  <c:v>41534</c:v>
                </c:pt>
                <c:pt idx="1729">
                  <c:v>41535</c:v>
                </c:pt>
                <c:pt idx="1730">
                  <c:v>41536</c:v>
                </c:pt>
                <c:pt idx="1731">
                  <c:v>41537</c:v>
                </c:pt>
                <c:pt idx="1732">
                  <c:v>41540</c:v>
                </c:pt>
                <c:pt idx="1733">
                  <c:v>41541</c:v>
                </c:pt>
                <c:pt idx="1734">
                  <c:v>41542</c:v>
                </c:pt>
                <c:pt idx="1735">
                  <c:v>41543</c:v>
                </c:pt>
                <c:pt idx="1736">
                  <c:v>41544</c:v>
                </c:pt>
                <c:pt idx="1737">
                  <c:v>41547</c:v>
                </c:pt>
                <c:pt idx="1738">
                  <c:v>41548</c:v>
                </c:pt>
                <c:pt idx="1739">
                  <c:v>41549</c:v>
                </c:pt>
                <c:pt idx="1740">
                  <c:v>41550</c:v>
                </c:pt>
                <c:pt idx="1741">
                  <c:v>41551</c:v>
                </c:pt>
                <c:pt idx="1742">
                  <c:v>41554</c:v>
                </c:pt>
                <c:pt idx="1743">
                  <c:v>41555</c:v>
                </c:pt>
                <c:pt idx="1744">
                  <c:v>41556</c:v>
                </c:pt>
                <c:pt idx="1745">
                  <c:v>41557</c:v>
                </c:pt>
                <c:pt idx="1746">
                  <c:v>41558</c:v>
                </c:pt>
                <c:pt idx="1747">
                  <c:v>41561</c:v>
                </c:pt>
                <c:pt idx="1748">
                  <c:v>41562</c:v>
                </c:pt>
                <c:pt idx="1749">
                  <c:v>41563</c:v>
                </c:pt>
                <c:pt idx="1750">
                  <c:v>41564</c:v>
                </c:pt>
                <c:pt idx="1751">
                  <c:v>41565</c:v>
                </c:pt>
                <c:pt idx="1752">
                  <c:v>41568</c:v>
                </c:pt>
                <c:pt idx="1753">
                  <c:v>41569</c:v>
                </c:pt>
                <c:pt idx="1754">
                  <c:v>41570</c:v>
                </c:pt>
                <c:pt idx="1755">
                  <c:v>41571</c:v>
                </c:pt>
                <c:pt idx="1756">
                  <c:v>41572</c:v>
                </c:pt>
                <c:pt idx="1757">
                  <c:v>41575</c:v>
                </c:pt>
                <c:pt idx="1758">
                  <c:v>41576</c:v>
                </c:pt>
                <c:pt idx="1759">
                  <c:v>41577</c:v>
                </c:pt>
                <c:pt idx="1760">
                  <c:v>41578</c:v>
                </c:pt>
                <c:pt idx="1761">
                  <c:v>41579</c:v>
                </c:pt>
                <c:pt idx="1762">
                  <c:v>41582</c:v>
                </c:pt>
                <c:pt idx="1763">
                  <c:v>41583</c:v>
                </c:pt>
                <c:pt idx="1764">
                  <c:v>41584</c:v>
                </c:pt>
                <c:pt idx="1765">
                  <c:v>41585</c:v>
                </c:pt>
                <c:pt idx="1766">
                  <c:v>41586</c:v>
                </c:pt>
                <c:pt idx="1767">
                  <c:v>41589</c:v>
                </c:pt>
                <c:pt idx="1768">
                  <c:v>41590</c:v>
                </c:pt>
                <c:pt idx="1769">
                  <c:v>41591</c:v>
                </c:pt>
                <c:pt idx="1770">
                  <c:v>41592</c:v>
                </c:pt>
                <c:pt idx="1771">
                  <c:v>41593</c:v>
                </c:pt>
                <c:pt idx="1772">
                  <c:v>41596</c:v>
                </c:pt>
                <c:pt idx="1773">
                  <c:v>41597</c:v>
                </c:pt>
                <c:pt idx="1774">
                  <c:v>41598</c:v>
                </c:pt>
                <c:pt idx="1775">
                  <c:v>41599</c:v>
                </c:pt>
                <c:pt idx="1776">
                  <c:v>41600</c:v>
                </c:pt>
                <c:pt idx="1777">
                  <c:v>41603</c:v>
                </c:pt>
                <c:pt idx="1778">
                  <c:v>41604</c:v>
                </c:pt>
                <c:pt idx="1779">
                  <c:v>41605</c:v>
                </c:pt>
                <c:pt idx="1780">
                  <c:v>41606</c:v>
                </c:pt>
                <c:pt idx="1781">
                  <c:v>41607</c:v>
                </c:pt>
                <c:pt idx="1782">
                  <c:v>41610</c:v>
                </c:pt>
                <c:pt idx="1783">
                  <c:v>41611</c:v>
                </c:pt>
                <c:pt idx="1784">
                  <c:v>41612</c:v>
                </c:pt>
                <c:pt idx="1785">
                  <c:v>41613</c:v>
                </c:pt>
                <c:pt idx="1786">
                  <c:v>41614</c:v>
                </c:pt>
                <c:pt idx="1787">
                  <c:v>41617</c:v>
                </c:pt>
                <c:pt idx="1788">
                  <c:v>41618</c:v>
                </c:pt>
                <c:pt idx="1789">
                  <c:v>41619</c:v>
                </c:pt>
                <c:pt idx="1790">
                  <c:v>41620</c:v>
                </c:pt>
                <c:pt idx="1791">
                  <c:v>41621</c:v>
                </c:pt>
                <c:pt idx="1792">
                  <c:v>41624</c:v>
                </c:pt>
                <c:pt idx="1793">
                  <c:v>41625</c:v>
                </c:pt>
                <c:pt idx="1794">
                  <c:v>41626</c:v>
                </c:pt>
                <c:pt idx="1795">
                  <c:v>41627</c:v>
                </c:pt>
                <c:pt idx="1796">
                  <c:v>41628</c:v>
                </c:pt>
                <c:pt idx="1797">
                  <c:v>41631</c:v>
                </c:pt>
                <c:pt idx="1798">
                  <c:v>41632</c:v>
                </c:pt>
                <c:pt idx="1799">
                  <c:v>41634</c:v>
                </c:pt>
                <c:pt idx="1800">
                  <c:v>41635</c:v>
                </c:pt>
                <c:pt idx="1801">
                  <c:v>41638</c:v>
                </c:pt>
                <c:pt idx="1802">
                  <c:v>41639</c:v>
                </c:pt>
                <c:pt idx="1803">
                  <c:v>41640</c:v>
                </c:pt>
                <c:pt idx="1804">
                  <c:v>41641</c:v>
                </c:pt>
                <c:pt idx="1805">
                  <c:v>41642</c:v>
                </c:pt>
                <c:pt idx="1806">
                  <c:v>41645</c:v>
                </c:pt>
                <c:pt idx="1807">
                  <c:v>41646</c:v>
                </c:pt>
                <c:pt idx="1808">
                  <c:v>41647</c:v>
                </c:pt>
                <c:pt idx="1809">
                  <c:v>41648</c:v>
                </c:pt>
                <c:pt idx="1810">
                  <c:v>41649</c:v>
                </c:pt>
                <c:pt idx="1811">
                  <c:v>41652</c:v>
                </c:pt>
                <c:pt idx="1812">
                  <c:v>41653</c:v>
                </c:pt>
                <c:pt idx="1813">
                  <c:v>41654</c:v>
                </c:pt>
                <c:pt idx="1814">
                  <c:v>41655</c:v>
                </c:pt>
                <c:pt idx="1815">
                  <c:v>41656</c:v>
                </c:pt>
                <c:pt idx="1816">
                  <c:v>41659</c:v>
                </c:pt>
                <c:pt idx="1817">
                  <c:v>41660</c:v>
                </c:pt>
                <c:pt idx="1818">
                  <c:v>41661</c:v>
                </c:pt>
                <c:pt idx="1819">
                  <c:v>41662</c:v>
                </c:pt>
                <c:pt idx="1820">
                  <c:v>41663</c:v>
                </c:pt>
                <c:pt idx="1821">
                  <c:v>41666</c:v>
                </c:pt>
                <c:pt idx="1822">
                  <c:v>41667</c:v>
                </c:pt>
                <c:pt idx="1823">
                  <c:v>41668</c:v>
                </c:pt>
                <c:pt idx="1824">
                  <c:v>41669</c:v>
                </c:pt>
                <c:pt idx="1825">
                  <c:v>41670</c:v>
                </c:pt>
                <c:pt idx="1826">
                  <c:v>41673</c:v>
                </c:pt>
                <c:pt idx="1827">
                  <c:v>41674</c:v>
                </c:pt>
                <c:pt idx="1828">
                  <c:v>41675</c:v>
                </c:pt>
                <c:pt idx="1829">
                  <c:v>41676</c:v>
                </c:pt>
                <c:pt idx="1830">
                  <c:v>41677</c:v>
                </c:pt>
                <c:pt idx="1831">
                  <c:v>41680</c:v>
                </c:pt>
                <c:pt idx="1832">
                  <c:v>41681</c:v>
                </c:pt>
                <c:pt idx="1833">
                  <c:v>41682</c:v>
                </c:pt>
                <c:pt idx="1834">
                  <c:v>41683</c:v>
                </c:pt>
                <c:pt idx="1835">
                  <c:v>41684</c:v>
                </c:pt>
                <c:pt idx="1836">
                  <c:v>41687</c:v>
                </c:pt>
                <c:pt idx="1837">
                  <c:v>41688</c:v>
                </c:pt>
                <c:pt idx="1838">
                  <c:v>41689</c:v>
                </c:pt>
                <c:pt idx="1839">
                  <c:v>41690</c:v>
                </c:pt>
                <c:pt idx="1840">
                  <c:v>41691</c:v>
                </c:pt>
                <c:pt idx="1841">
                  <c:v>41694</c:v>
                </c:pt>
                <c:pt idx="1842">
                  <c:v>41695</c:v>
                </c:pt>
                <c:pt idx="1843">
                  <c:v>41696</c:v>
                </c:pt>
                <c:pt idx="1844">
                  <c:v>41697</c:v>
                </c:pt>
                <c:pt idx="1845">
                  <c:v>41698</c:v>
                </c:pt>
                <c:pt idx="1846">
                  <c:v>41701</c:v>
                </c:pt>
                <c:pt idx="1847">
                  <c:v>41702</c:v>
                </c:pt>
                <c:pt idx="1848">
                  <c:v>41703</c:v>
                </c:pt>
                <c:pt idx="1849">
                  <c:v>41704</c:v>
                </c:pt>
                <c:pt idx="1850">
                  <c:v>41705</c:v>
                </c:pt>
                <c:pt idx="1851">
                  <c:v>41708</c:v>
                </c:pt>
                <c:pt idx="1852">
                  <c:v>41709</c:v>
                </c:pt>
                <c:pt idx="1853">
                  <c:v>41710</c:v>
                </c:pt>
                <c:pt idx="1854">
                  <c:v>41711</c:v>
                </c:pt>
                <c:pt idx="1855">
                  <c:v>41712</c:v>
                </c:pt>
                <c:pt idx="1856">
                  <c:v>41715</c:v>
                </c:pt>
                <c:pt idx="1857">
                  <c:v>41716</c:v>
                </c:pt>
                <c:pt idx="1858">
                  <c:v>41717</c:v>
                </c:pt>
                <c:pt idx="1859">
                  <c:v>41718</c:v>
                </c:pt>
                <c:pt idx="1860">
                  <c:v>41719</c:v>
                </c:pt>
                <c:pt idx="1861">
                  <c:v>41722</c:v>
                </c:pt>
                <c:pt idx="1862">
                  <c:v>41723</c:v>
                </c:pt>
                <c:pt idx="1863">
                  <c:v>41724</c:v>
                </c:pt>
                <c:pt idx="1864">
                  <c:v>41725</c:v>
                </c:pt>
                <c:pt idx="1865">
                  <c:v>41726</c:v>
                </c:pt>
                <c:pt idx="1866">
                  <c:v>41729</c:v>
                </c:pt>
                <c:pt idx="1867">
                  <c:v>41730</c:v>
                </c:pt>
                <c:pt idx="1868">
                  <c:v>41731</c:v>
                </c:pt>
                <c:pt idx="1869">
                  <c:v>41732</c:v>
                </c:pt>
                <c:pt idx="1870">
                  <c:v>41733</c:v>
                </c:pt>
                <c:pt idx="1871">
                  <c:v>41736</c:v>
                </c:pt>
                <c:pt idx="1872">
                  <c:v>41737</c:v>
                </c:pt>
                <c:pt idx="1873">
                  <c:v>41738</c:v>
                </c:pt>
                <c:pt idx="1874">
                  <c:v>41739</c:v>
                </c:pt>
                <c:pt idx="1875">
                  <c:v>41740</c:v>
                </c:pt>
                <c:pt idx="1876">
                  <c:v>41743</c:v>
                </c:pt>
                <c:pt idx="1877">
                  <c:v>41744</c:v>
                </c:pt>
                <c:pt idx="1878">
                  <c:v>41745</c:v>
                </c:pt>
                <c:pt idx="1879">
                  <c:v>41746</c:v>
                </c:pt>
                <c:pt idx="1880">
                  <c:v>41750</c:v>
                </c:pt>
                <c:pt idx="1881">
                  <c:v>41751</c:v>
                </c:pt>
                <c:pt idx="1882">
                  <c:v>41752</c:v>
                </c:pt>
                <c:pt idx="1883">
                  <c:v>41753</c:v>
                </c:pt>
                <c:pt idx="1884">
                  <c:v>41754</c:v>
                </c:pt>
                <c:pt idx="1885">
                  <c:v>41757</c:v>
                </c:pt>
                <c:pt idx="1886">
                  <c:v>41758</c:v>
                </c:pt>
                <c:pt idx="1887">
                  <c:v>41759</c:v>
                </c:pt>
                <c:pt idx="1888">
                  <c:v>41760</c:v>
                </c:pt>
                <c:pt idx="1889">
                  <c:v>41761</c:v>
                </c:pt>
                <c:pt idx="1890">
                  <c:v>41764</c:v>
                </c:pt>
                <c:pt idx="1891">
                  <c:v>41765</c:v>
                </c:pt>
                <c:pt idx="1892">
                  <c:v>41766</c:v>
                </c:pt>
                <c:pt idx="1893">
                  <c:v>41767</c:v>
                </c:pt>
                <c:pt idx="1894">
                  <c:v>41768</c:v>
                </c:pt>
                <c:pt idx="1895">
                  <c:v>41771</c:v>
                </c:pt>
                <c:pt idx="1896">
                  <c:v>41772</c:v>
                </c:pt>
                <c:pt idx="1897">
                  <c:v>41773</c:v>
                </c:pt>
                <c:pt idx="1898">
                  <c:v>41774</c:v>
                </c:pt>
                <c:pt idx="1899">
                  <c:v>41775</c:v>
                </c:pt>
                <c:pt idx="1900">
                  <c:v>41778</c:v>
                </c:pt>
                <c:pt idx="1901">
                  <c:v>41779</c:v>
                </c:pt>
                <c:pt idx="1902">
                  <c:v>41780</c:v>
                </c:pt>
                <c:pt idx="1903">
                  <c:v>41781</c:v>
                </c:pt>
                <c:pt idx="1904">
                  <c:v>41782</c:v>
                </c:pt>
                <c:pt idx="1905">
                  <c:v>41785</c:v>
                </c:pt>
                <c:pt idx="1906">
                  <c:v>41786</c:v>
                </c:pt>
                <c:pt idx="1907">
                  <c:v>41787</c:v>
                </c:pt>
                <c:pt idx="1908">
                  <c:v>41788</c:v>
                </c:pt>
                <c:pt idx="1909">
                  <c:v>41789</c:v>
                </c:pt>
                <c:pt idx="1910">
                  <c:v>41792</c:v>
                </c:pt>
                <c:pt idx="1911">
                  <c:v>41793</c:v>
                </c:pt>
                <c:pt idx="1912">
                  <c:v>41794</c:v>
                </c:pt>
                <c:pt idx="1913">
                  <c:v>41795</c:v>
                </c:pt>
                <c:pt idx="1914">
                  <c:v>41796</c:v>
                </c:pt>
                <c:pt idx="1915">
                  <c:v>41799</c:v>
                </c:pt>
                <c:pt idx="1916">
                  <c:v>41800</c:v>
                </c:pt>
                <c:pt idx="1917">
                  <c:v>41801</c:v>
                </c:pt>
                <c:pt idx="1918">
                  <c:v>41802</c:v>
                </c:pt>
                <c:pt idx="1919">
                  <c:v>41803</c:v>
                </c:pt>
                <c:pt idx="1920">
                  <c:v>41806</c:v>
                </c:pt>
                <c:pt idx="1921">
                  <c:v>41807</c:v>
                </c:pt>
                <c:pt idx="1922">
                  <c:v>41808</c:v>
                </c:pt>
                <c:pt idx="1923">
                  <c:v>41809</c:v>
                </c:pt>
                <c:pt idx="1924">
                  <c:v>41810</c:v>
                </c:pt>
                <c:pt idx="1925">
                  <c:v>41813</c:v>
                </c:pt>
                <c:pt idx="1926">
                  <c:v>41814</c:v>
                </c:pt>
                <c:pt idx="1927">
                  <c:v>41815</c:v>
                </c:pt>
                <c:pt idx="1928">
                  <c:v>41816</c:v>
                </c:pt>
                <c:pt idx="1929">
                  <c:v>41817</c:v>
                </c:pt>
                <c:pt idx="1930">
                  <c:v>41820</c:v>
                </c:pt>
                <c:pt idx="1931">
                  <c:v>41821</c:v>
                </c:pt>
                <c:pt idx="1932">
                  <c:v>41822</c:v>
                </c:pt>
                <c:pt idx="1933">
                  <c:v>41823</c:v>
                </c:pt>
                <c:pt idx="1934">
                  <c:v>41824</c:v>
                </c:pt>
                <c:pt idx="1935">
                  <c:v>41827</c:v>
                </c:pt>
                <c:pt idx="1936">
                  <c:v>41828</c:v>
                </c:pt>
                <c:pt idx="1937">
                  <c:v>41829</c:v>
                </c:pt>
                <c:pt idx="1938">
                  <c:v>41830</c:v>
                </c:pt>
                <c:pt idx="1939">
                  <c:v>41831</c:v>
                </c:pt>
                <c:pt idx="1940">
                  <c:v>41834</c:v>
                </c:pt>
                <c:pt idx="1941">
                  <c:v>41835</c:v>
                </c:pt>
                <c:pt idx="1942">
                  <c:v>41836</c:v>
                </c:pt>
                <c:pt idx="1943">
                  <c:v>41837</c:v>
                </c:pt>
                <c:pt idx="1944">
                  <c:v>41838</c:v>
                </c:pt>
                <c:pt idx="1945">
                  <c:v>41841</c:v>
                </c:pt>
                <c:pt idx="1946">
                  <c:v>41842</c:v>
                </c:pt>
                <c:pt idx="1947">
                  <c:v>41843</c:v>
                </c:pt>
                <c:pt idx="1948">
                  <c:v>41844</c:v>
                </c:pt>
                <c:pt idx="1949">
                  <c:v>41845</c:v>
                </c:pt>
                <c:pt idx="1950">
                  <c:v>41848</c:v>
                </c:pt>
                <c:pt idx="1951">
                  <c:v>41849</c:v>
                </c:pt>
                <c:pt idx="1952">
                  <c:v>41850</c:v>
                </c:pt>
                <c:pt idx="1953">
                  <c:v>41851</c:v>
                </c:pt>
                <c:pt idx="1954">
                  <c:v>41852</c:v>
                </c:pt>
                <c:pt idx="1955">
                  <c:v>41855</c:v>
                </c:pt>
                <c:pt idx="1956">
                  <c:v>41856</c:v>
                </c:pt>
                <c:pt idx="1957">
                  <c:v>41857</c:v>
                </c:pt>
                <c:pt idx="1958">
                  <c:v>41858</c:v>
                </c:pt>
                <c:pt idx="1959">
                  <c:v>41859</c:v>
                </c:pt>
                <c:pt idx="1960">
                  <c:v>41862</c:v>
                </c:pt>
                <c:pt idx="1961">
                  <c:v>41863</c:v>
                </c:pt>
                <c:pt idx="1962">
                  <c:v>41864</c:v>
                </c:pt>
                <c:pt idx="1963">
                  <c:v>41865</c:v>
                </c:pt>
                <c:pt idx="1964">
                  <c:v>41866</c:v>
                </c:pt>
                <c:pt idx="1965">
                  <c:v>41869</c:v>
                </c:pt>
                <c:pt idx="1966">
                  <c:v>41870</c:v>
                </c:pt>
                <c:pt idx="1967">
                  <c:v>41871</c:v>
                </c:pt>
                <c:pt idx="1968">
                  <c:v>41872</c:v>
                </c:pt>
                <c:pt idx="1969">
                  <c:v>41873</c:v>
                </c:pt>
                <c:pt idx="1970">
                  <c:v>41876</c:v>
                </c:pt>
                <c:pt idx="1971">
                  <c:v>41877</c:v>
                </c:pt>
                <c:pt idx="1972">
                  <c:v>41878</c:v>
                </c:pt>
                <c:pt idx="1973">
                  <c:v>41879</c:v>
                </c:pt>
                <c:pt idx="1974">
                  <c:v>41880</c:v>
                </c:pt>
                <c:pt idx="1975">
                  <c:v>41883</c:v>
                </c:pt>
                <c:pt idx="1976">
                  <c:v>41884</c:v>
                </c:pt>
                <c:pt idx="1977">
                  <c:v>41885</c:v>
                </c:pt>
                <c:pt idx="1978">
                  <c:v>41886</c:v>
                </c:pt>
                <c:pt idx="1979">
                  <c:v>41887</c:v>
                </c:pt>
                <c:pt idx="1980">
                  <c:v>41890</c:v>
                </c:pt>
                <c:pt idx="1981">
                  <c:v>41891</c:v>
                </c:pt>
                <c:pt idx="1982">
                  <c:v>41892</c:v>
                </c:pt>
                <c:pt idx="1983">
                  <c:v>41893</c:v>
                </c:pt>
                <c:pt idx="1984">
                  <c:v>41894</c:v>
                </c:pt>
                <c:pt idx="1985">
                  <c:v>41897</c:v>
                </c:pt>
                <c:pt idx="1986">
                  <c:v>41898</c:v>
                </c:pt>
                <c:pt idx="1987">
                  <c:v>41899</c:v>
                </c:pt>
                <c:pt idx="1988">
                  <c:v>41900</c:v>
                </c:pt>
                <c:pt idx="1989">
                  <c:v>41901</c:v>
                </c:pt>
                <c:pt idx="1990">
                  <c:v>41904</c:v>
                </c:pt>
                <c:pt idx="1991">
                  <c:v>41905</c:v>
                </c:pt>
                <c:pt idx="1992">
                  <c:v>41906</c:v>
                </c:pt>
                <c:pt idx="1993">
                  <c:v>41907</c:v>
                </c:pt>
                <c:pt idx="1994">
                  <c:v>41908</c:v>
                </c:pt>
                <c:pt idx="1995">
                  <c:v>41911</c:v>
                </c:pt>
                <c:pt idx="1996">
                  <c:v>41912</c:v>
                </c:pt>
                <c:pt idx="1997">
                  <c:v>41913</c:v>
                </c:pt>
                <c:pt idx="1998">
                  <c:v>41914</c:v>
                </c:pt>
                <c:pt idx="1999">
                  <c:v>41915</c:v>
                </c:pt>
                <c:pt idx="2000">
                  <c:v>41918</c:v>
                </c:pt>
                <c:pt idx="2001">
                  <c:v>41919</c:v>
                </c:pt>
                <c:pt idx="2002">
                  <c:v>41920</c:v>
                </c:pt>
                <c:pt idx="2003">
                  <c:v>41921</c:v>
                </c:pt>
                <c:pt idx="2004">
                  <c:v>41922</c:v>
                </c:pt>
                <c:pt idx="2005">
                  <c:v>41925</c:v>
                </c:pt>
                <c:pt idx="2006">
                  <c:v>41926</c:v>
                </c:pt>
                <c:pt idx="2007">
                  <c:v>41927</c:v>
                </c:pt>
                <c:pt idx="2008">
                  <c:v>41928</c:v>
                </c:pt>
                <c:pt idx="2009">
                  <c:v>41929</c:v>
                </c:pt>
                <c:pt idx="2010">
                  <c:v>41932</c:v>
                </c:pt>
                <c:pt idx="2011">
                  <c:v>41933</c:v>
                </c:pt>
                <c:pt idx="2012">
                  <c:v>41934</c:v>
                </c:pt>
                <c:pt idx="2013">
                  <c:v>41935</c:v>
                </c:pt>
                <c:pt idx="2014">
                  <c:v>41936</c:v>
                </c:pt>
                <c:pt idx="2015">
                  <c:v>41939</c:v>
                </c:pt>
                <c:pt idx="2016">
                  <c:v>41940</c:v>
                </c:pt>
                <c:pt idx="2017">
                  <c:v>41941</c:v>
                </c:pt>
                <c:pt idx="2018">
                  <c:v>41942</c:v>
                </c:pt>
                <c:pt idx="2019">
                  <c:v>41943</c:v>
                </c:pt>
                <c:pt idx="2020">
                  <c:v>41946</c:v>
                </c:pt>
                <c:pt idx="2021">
                  <c:v>41947</c:v>
                </c:pt>
                <c:pt idx="2022">
                  <c:v>41948</c:v>
                </c:pt>
                <c:pt idx="2023">
                  <c:v>41949</c:v>
                </c:pt>
                <c:pt idx="2024">
                  <c:v>41950</c:v>
                </c:pt>
                <c:pt idx="2025">
                  <c:v>41953</c:v>
                </c:pt>
                <c:pt idx="2026">
                  <c:v>41954</c:v>
                </c:pt>
                <c:pt idx="2027">
                  <c:v>41955</c:v>
                </c:pt>
                <c:pt idx="2028">
                  <c:v>41956</c:v>
                </c:pt>
                <c:pt idx="2029">
                  <c:v>41957</c:v>
                </c:pt>
                <c:pt idx="2030">
                  <c:v>41960</c:v>
                </c:pt>
                <c:pt idx="2031">
                  <c:v>41961</c:v>
                </c:pt>
                <c:pt idx="2032">
                  <c:v>41962</c:v>
                </c:pt>
                <c:pt idx="2033">
                  <c:v>41963</c:v>
                </c:pt>
                <c:pt idx="2034">
                  <c:v>41964</c:v>
                </c:pt>
                <c:pt idx="2035">
                  <c:v>41967</c:v>
                </c:pt>
                <c:pt idx="2036">
                  <c:v>41968</c:v>
                </c:pt>
                <c:pt idx="2037">
                  <c:v>41969</c:v>
                </c:pt>
                <c:pt idx="2038">
                  <c:v>41970</c:v>
                </c:pt>
                <c:pt idx="2039">
                  <c:v>41971</c:v>
                </c:pt>
                <c:pt idx="2040">
                  <c:v>41974</c:v>
                </c:pt>
                <c:pt idx="2041">
                  <c:v>41975</c:v>
                </c:pt>
                <c:pt idx="2042">
                  <c:v>41976</c:v>
                </c:pt>
                <c:pt idx="2043">
                  <c:v>41977</c:v>
                </c:pt>
                <c:pt idx="2044">
                  <c:v>41978</c:v>
                </c:pt>
                <c:pt idx="2045">
                  <c:v>41981</c:v>
                </c:pt>
                <c:pt idx="2046">
                  <c:v>41982</c:v>
                </c:pt>
                <c:pt idx="2047">
                  <c:v>41983</c:v>
                </c:pt>
                <c:pt idx="2048">
                  <c:v>41984</c:v>
                </c:pt>
                <c:pt idx="2049">
                  <c:v>41985</c:v>
                </c:pt>
                <c:pt idx="2050">
                  <c:v>41988</c:v>
                </c:pt>
                <c:pt idx="2051">
                  <c:v>41989</c:v>
                </c:pt>
                <c:pt idx="2052">
                  <c:v>41990</c:v>
                </c:pt>
                <c:pt idx="2053">
                  <c:v>41991</c:v>
                </c:pt>
                <c:pt idx="2054">
                  <c:v>41992</c:v>
                </c:pt>
                <c:pt idx="2055">
                  <c:v>41995</c:v>
                </c:pt>
                <c:pt idx="2056">
                  <c:v>41996</c:v>
                </c:pt>
                <c:pt idx="2057">
                  <c:v>41997</c:v>
                </c:pt>
                <c:pt idx="2058">
                  <c:v>41999</c:v>
                </c:pt>
                <c:pt idx="2059">
                  <c:v>42002</c:v>
                </c:pt>
                <c:pt idx="2060">
                  <c:v>42003</c:v>
                </c:pt>
                <c:pt idx="2061">
                  <c:v>42004</c:v>
                </c:pt>
                <c:pt idx="2062">
                  <c:v>42005</c:v>
                </c:pt>
                <c:pt idx="2063">
                  <c:v>42006</c:v>
                </c:pt>
                <c:pt idx="2064">
                  <c:v>42009</c:v>
                </c:pt>
                <c:pt idx="2065">
                  <c:v>42010</c:v>
                </c:pt>
                <c:pt idx="2066">
                  <c:v>42011</c:v>
                </c:pt>
                <c:pt idx="2067">
                  <c:v>42012</c:v>
                </c:pt>
                <c:pt idx="2068">
                  <c:v>42013</c:v>
                </c:pt>
                <c:pt idx="2069">
                  <c:v>42016</c:v>
                </c:pt>
                <c:pt idx="2070">
                  <c:v>42017</c:v>
                </c:pt>
                <c:pt idx="2071">
                  <c:v>42018</c:v>
                </c:pt>
                <c:pt idx="2072">
                  <c:v>42019</c:v>
                </c:pt>
                <c:pt idx="2073">
                  <c:v>42020</c:v>
                </c:pt>
                <c:pt idx="2074">
                  <c:v>42023</c:v>
                </c:pt>
                <c:pt idx="2075">
                  <c:v>42024</c:v>
                </c:pt>
                <c:pt idx="2076">
                  <c:v>42025</c:v>
                </c:pt>
                <c:pt idx="2077">
                  <c:v>42026</c:v>
                </c:pt>
                <c:pt idx="2078">
                  <c:v>42027</c:v>
                </c:pt>
                <c:pt idx="2079">
                  <c:v>42030</c:v>
                </c:pt>
                <c:pt idx="2080">
                  <c:v>42031</c:v>
                </c:pt>
                <c:pt idx="2081">
                  <c:v>42032</c:v>
                </c:pt>
                <c:pt idx="2082">
                  <c:v>42033</c:v>
                </c:pt>
                <c:pt idx="2083">
                  <c:v>42034</c:v>
                </c:pt>
                <c:pt idx="2084">
                  <c:v>42037</c:v>
                </c:pt>
                <c:pt idx="2085">
                  <c:v>42038</c:v>
                </c:pt>
                <c:pt idx="2086">
                  <c:v>42039</c:v>
                </c:pt>
                <c:pt idx="2087">
                  <c:v>42040</c:v>
                </c:pt>
                <c:pt idx="2088">
                  <c:v>42041</c:v>
                </c:pt>
                <c:pt idx="2089">
                  <c:v>42044</c:v>
                </c:pt>
                <c:pt idx="2090">
                  <c:v>42045</c:v>
                </c:pt>
                <c:pt idx="2091">
                  <c:v>42046</c:v>
                </c:pt>
                <c:pt idx="2092">
                  <c:v>42047</c:v>
                </c:pt>
                <c:pt idx="2093">
                  <c:v>42048</c:v>
                </c:pt>
                <c:pt idx="2094">
                  <c:v>42051</c:v>
                </c:pt>
                <c:pt idx="2095">
                  <c:v>42052</c:v>
                </c:pt>
                <c:pt idx="2096">
                  <c:v>42053</c:v>
                </c:pt>
                <c:pt idx="2097">
                  <c:v>42054</c:v>
                </c:pt>
                <c:pt idx="2098">
                  <c:v>42055</c:v>
                </c:pt>
                <c:pt idx="2099">
                  <c:v>42058</c:v>
                </c:pt>
                <c:pt idx="2100">
                  <c:v>42059</c:v>
                </c:pt>
                <c:pt idx="2101">
                  <c:v>42060</c:v>
                </c:pt>
                <c:pt idx="2102">
                  <c:v>42061</c:v>
                </c:pt>
                <c:pt idx="2103">
                  <c:v>42062</c:v>
                </c:pt>
                <c:pt idx="2104">
                  <c:v>42065</c:v>
                </c:pt>
                <c:pt idx="2105">
                  <c:v>42066</c:v>
                </c:pt>
                <c:pt idx="2106">
                  <c:v>42067</c:v>
                </c:pt>
                <c:pt idx="2107">
                  <c:v>42068</c:v>
                </c:pt>
                <c:pt idx="2108">
                  <c:v>42069</c:v>
                </c:pt>
                <c:pt idx="2109">
                  <c:v>42072</c:v>
                </c:pt>
                <c:pt idx="2110">
                  <c:v>42073</c:v>
                </c:pt>
                <c:pt idx="2111">
                  <c:v>42074</c:v>
                </c:pt>
                <c:pt idx="2112">
                  <c:v>42075</c:v>
                </c:pt>
                <c:pt idx="2113">
                  <c:v>42076</c:v>
                </c:pt>
                <c:pt idx="2114">
                  <c:v>42079</c:v>
                </c:pt>
                <c:pt idx="2115">
                  <c:v>42080</c:v>
                </c:pt>
                <c:pt idx="2116">
                  <c:v>42081</c:v>
                </c:pt>
                <c:pt idx="2117">
                  <c:v>42082</c:v>
                </c:pt>
                <c:pt idx="2118">
                  <c:v>42083</c:v>
                </c:pt>
                <c:pt idx="2119">
                  <c:v>42086</c:v>
                </c:pt>
                <c:pt idx="2120">
                  <c:v>42087</c:v>
                </c:pt>
                <c:pt idx="2121">
                  <c:v>42088</c:v>
                </c:pt>
                <c:pt idx="2122">
                  <c:v>42089</c:v>
                </c:pt>
                <c:pt idx="2123">
                  <c:v>42090</c:v>
                </c:pt>
                <c:pt idx="2124">
                  <c:v>42093</c:v>
                </c:pt>
                <c:pt idx="2125">
                  <c:v>42094</c:v>
                </c:pt>
                <c:pt idx="2126">
                  <c:v>42095</c:v>
                </c:pt>
                <c:pt idx="2127">
                  <c:v>42096</c:v>
                </c:pt>
                <c:pt idx="2128">
                  <c:v>42100</c:v>
                </c:pt>
                <c:pt idx="2129">
                  <c:v>42101</c:v>
                </c:pt>
                <c:pt idx="2130">
                  <c:v>42102</c:v>
                </c:pt>
                <c:pt idx="2131">
                  <c:v>42103</c:v>
                </c:pt>
                <c:pt idx="2132">
                  <c:v>42104</c:v>
                </c:pt>
                <c:pt idx="2133">
                  <c:v>42107</c:v>
                </c:pt>
                <c:pt idx="2134">
                  <c:v>42108</c:v>
                </c:pt>
                <c:pt idx="2135">
                  <c:v>42109</c:v>
                </c:pt>
                <c:pt idx="2136">
                  <c:v>42110</c:v>
                </c:pt>
                <c:pt idx="2137">
                  <c:v>42111</c:v>
                </c:pt>
                <c:pt idx="2138">
                  <c:v>42114</c:v>
                </c:pt>
                <c:pt idx="2139">
                  <c:v>42115</c:v>
                </c:pt>
                <c:pt idx="2140">
                  <c:v>42116</c:v>
                </c:pt>
                <c:pt idx="2141">
                  <c:v>42117</c:v>
                </c:pt>
                <c:pt idx="2142">
                  <c:v>42118</c:v>
                </c:pt>
                <c:pt idx="2143">
                  <c:v>42121</c:v>
                </c:pt>
                <c:pt idx="2144">
                  <c:v>42122</c:v>
                </c:pt>
                <c:pt idx="2145">
                  <c:v>42123</c:v>
                </c:pt>
                <c:pt idx="2146">
                  <c:v>42124</c:v>
                </c:pt>
                <c:pt idx="2147">
                  <c:v>42125</c:v>
                </c:pt>
                <c:pt idx="2148">
                  <c:v>42128</c:v>
                </c:pt>
                <c:pt idx="2149">
                  <c:v>42129</c:v>
                </c:pt>
                <c:pt idx="2150">
                  <c:v>42130</c:v>
                </c:pt>
                <c:pt idx="2151">
                  <c:v>42131</c:v>
                </c:pt>
                <c:pt idx="2152">
                  <c:v>42132</c:v>
                </c:pt>
                <c:pt idx="2153">
                  <c:v>42135</c:v>
                </c:pt>
                <c:pt idx="2154">
                  <c:v>42136</c:v>
                </c:pt>
                <c:pt idx="2155">
                  <c:v>42137</c:v>
                </c:pt>
                <c:pt idx="2156">
                  <c:v>42138</c:v>
                </c:pt>
                <c:pt idx="2157">
                  <c:v>42139</c:v>
                </c:pt>
                <c:pt idx="2158">
                  <c:v>42142</c:v>
                </c:pt>
                <c:pt idx="2159">
                  <c:v>42143</c:v>
                </c:pt>
                <c:pt idx="2160">
                  <c:v>42144</c:v>
                </c:pt>
                <c:pt idx="2161">
                  <c:v>42145</c:v>
                </c:pt>
                <c:pt idx="2162">
                  <c:v>42146</c:v>
                </c:pt>
                <c:pt idx="2163">
                  <c:v>42149</c:v>
                </c:pt>
                <c:pt idx="2164">
                  <c:v>42150</c:v>
                </c:pt>
                <c:pt idx="2165">
                  <c:v>42151</c:v>
                </c:pt>
                <c:pt idx="2166">
                  <c:v>42152</c:v>
                </c:pt>
                <c:pt idx="2167">
                  <c:v>42153</c:v>
                </c:pt>
                <c:pt idx="2168">
                  <c:v>42156</c:v>
                </c:pt>
                <c:pt idx="2169">
                  <c:v>42157</c:v>
                </c:pt>
                <c:pt idx="2170">
                  <c:v>42158</c:v>
                </c:pt>
                <c:pt idx="2171">
                  <c:v>42159</c:v>
                </c:pt>
                <c:pt idx="2172">
                  <c:v>42160</c:v>
                </c:pt>
                <c:pt idx="2173">
                  <c:v>42163</c:v>
                </c:pt>
                <c:pt idx="2174">
                  <c:v>42164</c:v>
                </c:pt>
                <c:pt idx="2175">
                  <c:v>42165</c:v>
                </c:pt>
                <c:pt idx="2176">
                  <c:v>42166</c:v>
                </c:pt>
                <c:pt idx="2177">
                  <c:v>42167</c:v>
                </c:pt>
                <c:pt idx="2178">
                  <c:v>42170</c:v>
                </c:pt>
                <c:pt idx="2179">
                  <c:v>42171</c:v>
                </c:pt>
                <c:pt idx="2180">
                  <c:v>42172</c:v>
                </c:pt>
                <c:pt idx="2181">
                  <c:v>42173</c:v>
                </c:pt>
                <c:pt idx="2182">
                  <c:v>42174</c:v>
                </c:pt>
                <c:pt idx="2183">
                  <c:v>42177</c:v>
                </c:pt>
                <c:pt idx="2184">
                  <c:v>42178</c:v>
                </c:pt>
                <c:pt idx="2185">
                  <c:v>42179</c:v>
                </c:pt>
                <c:pt idx="2186">
                  <c:v>42180</c:v>
                </c:pt>
                <c:pt idx="2187">
                  <c:v>42181</c:v>
                </c:pt>
                <c:pt idx="2188">
                  <c:v>42184</c:v>
                </c:pt>
                <c:pt idx="2189">
                  <c:v>42185</c:v>
                </c:pt>
                <c:pt idx="2190">
                  <c:v>42186</c:v>
                </c:pt>
                <c:pt idx="2191">
                  <c:v>42187</c:v>
                </c:pt>
                <c:pt idx="2192">
                  <c:v>42188</c:v>
                </c:pt>
                <c:pt idx="2193">
                  <c:v>42191</c:v>
                </c:pt>
                <c:pt idx="2194">
                  <c:v>42192</c:v>
                </c:pt>
                <c:pt idx="2195">
                  <c:v>42193</c:v>
                </c:pt>
                <c:pt idx="2196">
                  <c:v>42194</c:v>
                </c:pt>
                <c:pt idx="2197">
                  <c:v>42195</c:v>
                </c:pt>
                <c:pt idx="2198">
                  <c:v>42198</c:v>
                </c:pt>
                <c:pt idx="2199">
                  <c:v>42199</c:v>
                </c:pt>
                <c:pt idx="2200">
                  <c:v>42200</c:v>
                </c:pt>
                <c:pt idx="2201">
                  <c:v>42201</c:v>
                </c:pt>
                <c:pt idx="2202">
                  <c:v>42202</c:v>
                </c:pt>
                <c:pt idx="2203">
                  <c:v>42205</c:v>
                </c:pt>
                <c:pt idx="2204">
                  <c:v>42206</c:v>
                </c:pt>
                <c:pt idx="2205">
                  <c:v>42207</c:v>
                </c:pt>
                <c:pt idx="2206">
                  <c:v>42208</c:v>
                </c:pt>
                <c:pt idx="2207">
                  <c:v>42209</c:v>
                </c:pt>
                <c:pt idx="2208">
                  <c:v>42212</c:v>
                </c:pt>
                <c:pt idx="2209">
                  <c:v>42213</c:v>
                </c:pt>
                <c:pt idx="2210">
                  <c:v>42214</c:v>
                </c:pt>
                <c:pt idx="2211">
                  <c:v>42215</c:v>
                </c:pt>
                <c:pt idx="2212">
                  <c:v>42216</c:v>
                </c:pt>
                <c:pt idx="2213">
                  <c:v>42219</c:v>
                </c:pt>
                <c:pt idx="2214">
                  <c:v>42220</c:v>
                </c:pt>
                <c:pt idx="2215">
                  <c:v>42221</c:v>
                </c:pt>
                <c:pt idx="2216">
                  <c:v>42222</c:v>
                </c:pt>
                <c:pt idx="2217">
                  <c:v>42223</c:v>
                </c:pt>
                <c:pt idx="2218">
                  <c:v>42226</c:v>
                </c:pt>
                <c:pt idx="2219">
                  <c:v>42227</c:v>
                </c:pt>
                <c:pt idx="2220">
                  <c:v>42228</c:v>
                </c:pt>
                <c:pt idx="2221">
                  <c:v>42229</c:v>
                </c:pt>
                <c:pt idx="2222">
                  <c:v>42230</c:v>
                </c:pt>
                <c:pt idx="2223">
                  <c:v>42233</c:v>
                </c:pt>
                <c:pt idx="2224">
                  <c:v>42234</c:v>
                </c:pt>
                <c:pt idx="2225">
                  <c:v>42235</c:v>
                </c:pt>
                <c:pt idx="2226">
                  <c:v>42236</c:v>
                </c:pt>
                <c:pt idx="2227">
                  <c:v>42237</c:v>
                </c:pt>
                <c:pt idx="2228">
                  <c:v>42240</c:v>
                </c:pt>
                <c:pt idx="2229">
                  <c:v>42241</c:v>
                </c:pt>
                <c:pt idx="2230">
                  <c:v>42242</c:v>
                </c:pt>
                <c:pt idx="2231">
                  <c:v>42243</c:v>
                </c:pt>
                <c:pt idx="2232">
                  <c:v>42244</c:v>
                </c:pt>
                <c:pt idx="2233">
                  <c:v>42247</c:v>
                </c:pt>
                <c:pt idx="2234">
                  <c:v>42248</c:v>
                </c:pt>
                <c:pt idx="2235">
                  <c:v>42249</c:v>
                </c:pt>
                <c:pt idx="2236">
                  <c:v>42250</c:v>
                </c:pt>
                <c:pt idx="2237">
                  <c:v>42251</c:v>
                </c:pt>
                <c:pt idx="2238">
                  <c:v>42254</c:v>
                </c:pt>
                <c:pt idx="2239">
                  <c:v>42255</c:v>
                </c:pt>
                <c:pt idx="2240">
                  <c:v>42256</c:v>
                </c:pt>
                <c:pt idx="2241">
                  <c:v>42257</c:v>
                </c:pt>
                <c:pt idx="2242">
                  <c:v>42258</c:v>
                </c:pt>
                <c:pt idx="2243">
                  <c:v>42261</c:v>
                </c:pt>
                <c:pt idx="2244">
                  <c:v>42262</c:v>
                </c:pt>
                <c:pt idx="2245">
                  <c:v>42263</c:v>
                </c:pt>
                <c:pt idx="2246">
                  <c:v>42264</c:v>
                </c:pt>
                <c:pt idx="2247">
                  <c:v>42265</c:v>
                </c:pt>
                <c:pt idx="2248">
                  <c:v>42268</c:v>
                </c:pt>
                <c:pt idx="2249">
                  <c:v>42269</c:v>
                </c:pt>
                <c:pt idx="2250">
                  <c:v>42270</c:v>
                </c:pt>
                <c:pt idx="2251">
                  <c:v>42271</c:v>
                </c:pt>
                <c:pt idx="2252">
                  <c:v>42272</c:v>
                </c:pt>
                <c:pt idx="2253">
                  <c:v>42275</c:v>
                </c:pt>
                <c:pt idx="2254">
                  <c:v>42276</c:v>
                </c:pt>
                <c:pt idx="2255">
                  <c:v>42277</c:v>
                </c:pt>
                <c:pt idx="2256">
                  <c:v>42278</c:v>
                </c:pt>
                <c:pt idx="2257">
                  <c:v>42279</c:v>
                </c:pt>
                <c:pt idx="2258">
                  <c:v>42282</c:v>
                </c:pt>
                <c:pt idx="2259">
                  <c:v>42283</c:v>
                </c:pt>
                <c:pt idx="2260">
                  <c:v>42284</c:v>
                </c:pt>
                <c:pt idx="2261">
                  <c:v>42285</c:v>
                </c:pt>
                <c:pt idx="2262">
                  <c:v>42286</c:v>
                </c:pt>
                <c:pt idx="2263">
                  <c:v>42289</c:v>
                </c:pt>
                <c:pt idx="2264">
                  <c:v>42290</c:v>
                </c:pt>
                <c:pt idx="2265">
                  <c:v>42291</c:v>
                </c:pt>
                <c:pt idx="2266">
                  <c:v>42292</c:v>
                </c:pt>
                <c:pt idx="2267">
                  <c:v>42293</c:v>
                </c:pt>
                <c:pt idx="2268">
                  <c:v>42296</c:v>
                </c:pt>
                <c:pt idx="2269">
                  <c:v>42297</c:v>
                </c:pt>
                <c:pt idx="2270">
                  <c:v>42298</c:v>
                </c:pt>
                <c:pt idx="2271">
                  <c:v>42299</c:v>
                </c:pt>
                <c:pt idx="2272">
                  <c:v>42300</c:v>
                </c:pt>
                <c:pt idx="2273">
                  <c:v>42303</c:v>
                </c:pt>
                <c:pt idx="2274">
                  <c:v>42304</c:v>
                </c:pt>
                <c:pt idx="2275">
                  <c:v>42305</c:v>
                </c:pt>
                <c:pt idx="2276">
                  <c:v>42306</c:v>
                </c:pt>
                <c:pt idx="2277">
                  <c:v>42307</c:v>
                </c:pt>
                <c:pt idx="2278">
                  <c:v>42310</c:v>
                </c:pt>
                <c:pt idx="2279">
                  <c:v>42311</c:v>
                </c:pt>
                <c:pt idx="2280">
                  <c:v>42312</c:v>
                </c:pt>
                <c:pt idx="2281">
                  <c:v>42313</c:v>
                </c:pt>
                <c:pt idx="2282">
                  <c:v>42314</c:v>
                </c:pt>
                <c:pt idx="2283">
                  <c:v>42317</c:v>
                </c:pt>
                <c:pt idx="2284">
                  <c:v>42318</c:v>
                </c:pt>
                <c:pt idx="2285">
                  <c:v>42319</c:v>
                </c:pt>
                <c:pt idx="2286">
                  <c:v>42320</c:v>
                </c:pt>
                <c:pt idx="2287">
                  <c:v>42321</c:v>
                </c:pt>
                <c:pt idx="2288">
                  <c:v>42324</c:v>
                </c:pt>
                <c:pt idx="2289">
                  <c:v>42325</c:v>
                </c:pt>
                <c:pt idx="2290">
                  <c:v>42326</c:v>
                </c:pt>
                <c:pt idx="2291">
                  <c:v>42327</c:v>
                </c:pt>
                <c:pt idx="2292">
                  <c:v>42328</c:v>
                </c:pt>
                <c:pt idx="2293">
                  <c:v>42331</c:v>
                </c:pt>
                <c:pt idx="2294">
                  <c:v>42332</c:v>
                </c:pt>
                <c:pt idx="2295">
                  <c:v>42333</c:v>
                </c:pt>
                <c:pt idx="2296">
                  <c:v>42334</c:v>
                </c:pt>
                <c:pt idx="2297">
                  <c:v>42335</c:v>
                </c:pt>
                <c:pt idx="2298">
                  <c:v>42338</c:v>
                </c:pt>
                <c:pt idx="2299">
                  <c:v>42339</c:v>
                </c:pt>
                <c:pt idx="2300">
                  <c:v>42340</c:v>
                </c:pt>
                <c:pt idx="2301">
                  <c:v>42341</c:v>
                </c:pt>
                <c:pt idx="2302">
                  <c:v>42342</c:v>
                </c:pt>
                <c:pt idx="2303">
                  <c:v>42345</c:v>
                </c:pt>
                <c:pt idx="2304">
                  <c:v>42346</c:v>
                </c:pt>
                <c:pt idx="2305">
                  <c:v>42347</c:v>
                </c:pt>
                <c:pt idx="2306">
                  <c:v>42348</c:v>
                </c:pt>
                <c:pt idx="2307">
                  <c:v>42349</c:v>
                </c:pt>
                <c:pt idx="2308">
                  <c:v>42352</c:v>
                </c:pt>
                <c:pt idx="2309">
                  <c:v>42353</c:v>
                </c:pt>
                <c:pt idx="2310">
                  <c:v>42354</c:v>
                </c:pt>
                <c:pt idx="2311">
                  <c:v>42355</c:v>
                </c:pt>
                <c:pt idx="2312">
                  <c:v>42356</c:v>
                </c:pt>
                <c:pt idx="2313">
                  <c:v>42359</c:v>
                </c:pt>
                <c:pt idx="2314">
                  <c:v>42360</c:v>
                </c:pt>
                <c:pt idx="2315">
                  <c:v>42361</c:v>
                </c:pt>
                <c:pt idx="2316">
                  <c:v>42362</c:v>
                </c:pt>
                <c:pt idx="2317">
                  <c:v>42366</c:v>
                </c:pt>
                <c:pt idx="2318">
                  <c:v>42367</c:v>
                </c:pt>
                <c:pt idx="2319">
                  <c:v>42368</c:v>
                </c:pt>
                <c:pt idx="2320">
                  <c:v>42369</c:v>
                </c:pt>
                <c:pt idx="2321">
                  <c:v>42370</c:v>
                </c:pt>
                <c:pt idx="2322">
                  <c:v>42373</c:v>
                </c:pt>
                <c:pt idx="2323">
                  <c:v>42374</c:v>
                </c:pt>
                <c:pt idx="2324">
                  <c:v>42375</c:v>
                </c:pt>
                <c:pt idx="2325">
                  <c:v>42376</c:v>
                </c:pt>
                <c:pt idx="2326">
                  <c:v>42377</c:v>
                </c:pt>
                <c:pt idx="2327">
                  <c:v>42380</c:v>
                </c:pt>
                <c:pt idx="2328">
                  <c:v>42381</c:v>
                </c:pt>
                <c:pt idx="2329">
                  <c:v>42382</c:v>
                </c:pt>
                <c:pt idx="2330">
                  <c:v>42383</c:v>
                </c:pt>
                <c:pt idx="2331">
                  <c:v>42384</c:v>
                </c:pt>
                <c:pt idx="2332">
                  <c:v>42387</c:v>
                </c:pt>
                <c:pt idx="2333">
                  <c:v>42388</c:v>
                </c:pt>
                <c:pt idx="2334">
                  <c:v>42389</c:v>
                </c:pt>
                <c:pt idx="2335">
                  <c:v>42390</c:v>
                </c:pt>
                <c:pt idx="2336">
                  <c:v>42391</c:v>
                </c:pt>
                <c:pt idx="2337">
                  <c:v>42394</c:v>
                </c:pt>
                <c:pt idx="2338">
                  <c:v>42395</c:v>
                </c:pt>
                <c:pt idx="2339">
                  <c:v>42396</c:v>
                </c:pt>
                <c:pt idx="2340">
                  <c:v>42397</c:v>
                </c:pt>
                <c:pt idx="2341">
                  <c:v>42398</c:v>
                </c:pt>
                <c:pt idx="2342">
                  <c:v>42401</c:v>
                </c:pt>
                <c:pt idx="2343">
                  <c:v>42402</c:v>
                </c:pt>
                <c:pt idx="2344">
                  <c:v>42403</c:v>
                </c:pt>
                <c:pt idx="2345">
                  <c:v>42404</c:v>
                </c:pt>
                <c:pt idx="2346">
                  <c:v>42405</c:v>
                </c:pt>
                <c:pt idx="2347">
                  <c:v>42408</c:v>
                </c:pt>
                <c:pt idx="2348">
                  <c:v>42409</c:v>
                </c:pt>
                <c:pt idx="2349">
                  <c:v>42410</c:v>
                </c:pt>
                <c:pt idx="2350">
                  <c:v>42411</c:v>
                </c:pt>
                <c:pt idx="2351">
                  <c:v>42412</c:v>
                </c:pt>
                <c:pt idx="2352">
                  <c:v>42415</c:v>
                </c:pt>
                <c:pt idx="2353">
                  <c:v>42416</c:v>
                </c:pt>
                <c:pt idx="2354">
                  <c:v>42417</c:v>
                </c:pt>
                <c:pt idx="2355">
                  <c:v>42418</c:v>
                </c:pt>
                <c:pt idx="2356">
                  <c:v>42419</c:v>
                </c:pt>
                <c:pt idx="2357">
                  <c:v>42422</c:v>
                </c:pt>
                <c:pt idx="2358">
                  <c:v>42423</c:v>
                </c:pt>
                <c:pt idx="2359">
                  <c:v>42424</c:v>
                </c:pt>
                <c:pt idx="2360">
                  <c:v>42425</c:v>
                </c:pt>
                <c:pt idx="2361">
                  <c:v>42426</c:v>
                </c:pt>
                <c:pt idx="2362">
                  <c:v>42429</c:v>
                </c:pt>
                <c:pt idx="2363">
                  <c:v>42430</c:v>
                </c:pt>
                <c:pt idx="2364">
                  <c:v>42431</c:v>
                </c:pt>
                <c:pt idx="2365">
                  <c:v>42432</c:v>
                </c:pt>
                <c:pt idx="2366">
                  <c:v>42433</c:v>
                </c:pt>
                <c:pt idx="2367">
                  <c:v>42436</c:v>
                </c:pt>
                <c:pt idx="2368">
                  <c:v>42437</c:v>
                </c:pt>
                <c:pt idx="2369">
                  <c:v>42438</c:v>
                </c:pt>
                <c:pt idx="2370">
                  <c:v>42439</c:v>
                </c:pt>
                <c:pt idx="2371">
                  <c:v>42440</c:v>
                </c:pt>
                <c:pt idx="2372">
                  <c:v>42443</c:v>
                </c:pt>
                <c:pt idx="2373">
                  <c:v>42444</c:v>
                </c:pt>
                <c:pt idx="2374">
                  <c:v>42445</c:v>
                </c:pt>
                <c:pt idx="2375">
                  <c:v>42446</c:v>
                </c:pt>
                <c:pt idx="2376">
                  <c:v>42447</c:v>
                </c:pt>
                <c:pt idx="2377">
                  <c:v>42450</c:v>
                </c:pt>
                <c:pt idx="2378">
                  <c:v>42451</c:v>
                </c:pt>
                <c:pt idx="2379">
                  <c:v>42452</c:v>
                </c:pt>
                <c:pt idx="2380">
                  <c:v>42453</c:v>
                </c:pt>
                <c:pt idx="2381">
                  <c:v>42457</c:v>
                </c:pt>
                <c:pt idx="2382">
                  <c:v>42458</c:v>
                </c:pt>
                <c:pt idx="2383">
                  <c:v>42459</c:v>
                </c:pt>
                <c:pt idx="2384">
                  <c:v>42460</c:v>
                </c:pt>
                <c:pt idx="2385">
                  <c:v>42461</c:v>
                </c:pt>
                <c:pt idx="2386">
                  <c:v>42464</c:v>
                </c:pt>
                <c:pt idx="2387">
                  <c:v>42465</c:v>
                </c:pt>
                <c:pt idx="2388">
                  <c:v>42466</c:v>
                </c:pt>
                <c:pt idx="2389">
                  <c:v>42467</c:v>
                </c:pt>
                <c:pt idx="2390">
                  <c:v>42468</c:v>
                </c:pt>
                <c:pt idx="2391">
                  <c:v>42471</c:v>
                </c:pt>
                <c:pt idx="2392">
                  <c:v>42472</c:v>
                </c:pt>
                <c:pt idx="2393">
                  <c:v>42473</c:v>
                </c:pt>
                <c:pt idx="2394">
                  <c:v>42474</c:v>
                </c:pt>
                <c:pt idx="2395">
                  <c:v>42475</c:v>
                </c:pt>
                <c:pt idx="2396">
                  <c:v>42478</c:v>
                </c:pt>
                <c:pt idx="2397">
                  <c:v>42479</c:v>
                </c:pt>
                <c:pt idx="2398">
                  <c:v>42480</c:v>
                </c:pt>
                <c:pt idx="2399">
                  <c:v>42481</c:v>
                </c:pt>
                <c:pt idx="2400">
                  <c:v>42482</c:v>
                </c:pt>
                <c:pt idx="2401">
                  <c:v>42485</c:v>
                </c:pt>
                <c:pt idx="2402">
                  <c:v>42486</c:v>
                </c:pt>
                <c:pt idx="2403">
                  <c:v>42487</c:v>
                </c:pt>
                <c:pt idx="2404">
                  <c:v>42488</c:v>
                </c:pt>
                <c:pt idx="2405">
                  <c:v>42489</c:v>
                </c:pt>
                <c:pt idx="2406">
                  <c:v>42492</c:v>
                </c:pt>
                <c:pt idx="2407">
                  <c:v>42493</c:v>
                </c:pt>
                <c:pt idx="2408">
                  <c:v>42494</c:v>
                </c:pt>
                <c:pt idx="2409">
                  <c:v>42495</c:v>
                </c:pt>
                <c:pt idx="2410">
                  <c:v>42496</c:v>
                </c:pt>
                <c:pt idx="2411">
                  <c:v>42499</c:v>
                </c:pt>
                <c:pt idx="2412">
                  <c:v>42500</c:v>
                </c:pt>
                <c:pt idx="2413">
                  <c:v>42501</c:v>
                </c:pt>
                <c:pt idx="2414">
                  <c:v>42502</c:v>
                </c:pt>
                <c:pt idx="2415">
                  <c:v>42503</c:v>
                </c:pt>
                <c:pt idx="2416">
                  <c:v>42506</c:v>
                </c:pt>
                <c:pt idx="2417">
                  <c:v>42507</c:v>
                </c:pt>
                <c:pt idx="2418">
                  <c:v>42508</c:v>
                </c:pt>
                <c:pt idx="2419">
                  <c:v>42509</c:v>
                </c:pt>
                <c:pt idx="2420">
                  <c:v>42510</c:v>
                </c:pt>
                <c:pt idx="2421">
                  <c:v>42513</c:v>
                </c:pt>
                <c:pt idx="2422">
                  <c:v>42514</c:v>
                </c:pt>
                <c:pt idx="2423">
                  <c:v>42515</c:v>
                </c:pt>
                <c:pt idx="2424">
                  <c:v>42516</c:v>
                </c:pt>
                <c:pt idx="2425">
                  <c:v>42517</c:v>
                </c:pt>
                <c:pt idx="2426">
                  <c:v>42520</c:v>
                </c:pt>
                <c:pt idx="2427">
                  <c:v>42521</c:v>
                </c:pt>
                <c:pt idx="2428">
                  <c:v>42522</c:v>
                </c:pt>
                <c:pt idx="2429">
                  <c:v>42523</c:v>
                </c:pt>
                <c:pt idx="2430">
                  <c:v>42524</c:v>
                </c:pt>
                <c:pt idx="2431">
                  <c:v>42527</c:v>
                </c:pt>
                <c:pt idx="2432">
                  <c:v>42528</c:v>
                </c:pt>
                <c:pt idx="2433">
                  <c:v>42529</c:v>
                </c:pt>
                <c:pt idx="2434">
                  <c:v>42530</c:v>
                </c:pt>
                <c:pt idx="2435">
                  <c:v>42531</c:v>
                </c:pt>
                <c:pt idx="2436">
                  <c:v>42534</c:v>
                </c:pt>
                <c:pt idx="2437">
                  <c:v>42535</c:v>
                </c:pt>
                <c:pt idx="2438">
                  <c:v>42536</c:v>
                </c:pt>
                <c:pt idx="2439">
                  <c:v>42537</c:v>
                </c:pt>
                <c:pt idx="2440">
                  <c:v>42538</c:v>
                </c:pt>
                <c:pt idx="2441">
                  <c:v>42541</c:v>
                </c:pt>
                <c:pt idx="2442">
                  <c:v>42542</c:v>
                </c:pt>
                <c:pt idx="2443">
                  <c:v>42543</c:v>
                </c:pt>
                <c:pt idx="2444">
                  <c:v>42544</c:v>
                </c:pt>
                <c:pt idx="2445">
                  <c:v>42545</c:v>
                </c:pt>
                <c:pt idx="2446">
                  <c:v>42548</c:v>
                </c:pt>
                <c:pt idx="2447">
                  <c:v>42549</c:v>
                </c:pt>
                <c:pt idx="2448">
                  <c:v>42550</c:v>
                </c:pt>
                <c:pt idx="2449">
                  <c:v>42551</c:v>
                </c:pt>
                <c:pt idx="2450">
                  <c:v>42552</c:v>
                </c:pt>
                <c:pt idx="2451">
                  <c:v>42555</c:v>
                </c:pt>
                <c:pt idx="2452">
                  <c:v>42556</c:v>
                </c:pt>
                <c:pt idx="2453">
                  <c:v>42557</c:v>
                </c:pt>
                <c:pt idx="2454">
                  <c:v>42558</c:v>
                </c:pt>
                <c:pt idx="2455">
                  <c:v>42559</c:v>
                </c:pt>
                <c:pt idx="2456">
                  <c:v>42562</c:v>
                </c:pt>
                <c:pt idx="2457">
                  <c:v>42563</c:v>
                </c:pt>
                <c:pt idx="2458">
                  <c:v>42564</c:v>
                </c:pt>
                <c:pt idx="2459">
                  <c:v>42565</c:v>
                </c:pt>
                <c:pt idx="2460">
                  <c:v>42566</c:v>
                </c:pt>
                <c:pt idx="2461">
                  <c:v>42569</c:v>
                </c:pt>
                <c:pt idx="2462">
                  <c:v>42570</c:v>
                </c:pt>
                <c:pt idx="2463">
                  <c:v>42571</c:v>
                </c:pt>
                <c:pt idx="2464">
                  <c:v>42572</c:v>
                </c:pt>
                <c:pt idx="2465">
                  <c:v>42573</c:v>
                </c:pt>
                <c:pt idx="2466">
                  <c:v>42576</c:v>
                </c:pt>
                <c:pt idx="2467">
                  <c:v>42577</c:v>
                </c:pt>
                <c:pt idx="2468">
                  <c:v>42578</c:v>
                </c:pt>
                <c:pt idx="2469">
                  <c:v>42579</c:v>
                </c:pt>
                <c:pt idx="2470">
                  <c:v>42580</c:v>
                </c:pt>
                <c:pt idx="2471">
                  <c:v>42583</c:v>
                </c:pt>
                <c:pt idx="2472">
                  <c:v>42584</c:v>
                </c:pt>
                <c:pt idx="2473">
                  <c:v>42585</c:v>
                </c:pt>
                <c:pt idx="2474">
                  <c:v>42586</c:v>
                </c:pt>
                <c:pt idx="2475">
                  <c:v>42587</c:v>
                </c:pt>
                <c:pt idx="2476">
                  <c:v>42590</c:v>
                </c:pt>
                <c:pt idx="2477">
                  <c:v>42591</c:v>
                </c:pt>
                <c:pt idx="2478">
                  <c:v>42592</c:v>
                </c:pt>
                <c:pt idx="2479">
                  <c:v>42593</c:v>
                </c:pt>
                <c:pt idx="2480">
                  <c:v>42594</c:v>
                </c:pt>
                <c:pt idx="2481">
                  <c:v>42597</c:v>
                </c:pt>
                <c:pt idx="2482">
                  <c:v>42598</c:v>
                </c:pt>
                <c:pt idx="2483">
                  <c:v>42599</c:v>
                </c:pt>
                <c:pt idx="2484">
                  <c:v>42600</c:v>
                </c:pt>
                <c:pt idx="2485">
                  <c:v>42601</c:v>
                </c:pt>
                <c:pt idx="2486">
                  <c:v>42604</c:v>
                </c:pt>
                <c:pt idx="2487">
                  <c:v>42605</c:v>
                </c:pt>
                <c:pt idx="2488">
                  <c:v>42606</c:v>
                </c:pt>
                <c:pt idx="2489">
                  <c:v>42607</c:v>
                </c:pt>
                <c:pt idx="2490">
                  <c:v>42608</c:v>
                </c:pt>
                <c:pt idx="2491">
                  <c:v>42611</c:v>
                </c:pt>
                <c:pt idx="2492">
                  <c:v>42612</c:v>
                </c:pt>
                <c:pt idx="2493">
                  <c:v>42613</c:v>
                </c:pt>
                <c:pt idx="2494">
                  <c:v>42614</c:v>
                </c:pt>
                <c:pt idx="2495">
                  <c:v>42615</c:v>
                </c:pt>
                <c:pt idx="2496">
                  <c:v>42618</c:v>
                </c:pt>
                <c:pt idx="2497">
                  <c:v>42619</c:v>
                </c:pt>
                <c:pt idx="2498">
                  <c:v>42620</c:v>
                </c:pt>
                <c:pt idx="2499">
                  <c:v>42621</c:v>
                </c:pt>
                <c:pt idx="2500">
                  <c:v>42622</c:v>
                </c:pt>
                <c:pt idx="2501">
                  <c:v>42625</c:v>
                </c:pt>
                <c:pt idx="2502">
                  <c:v>42626</c:v>
                </c:pt>
                <c:pt idx="2503">
                  <c:v>42627</c:v>
                </c:pt>
                <c:pt idx="2504">
                  <c:v>42628</c:v>
                </c:pt>
                <c:pt idx="2505">
                  <c:v>42629</c:v>
                </c:pt>
                <c:pt idx="2506">
                  <c:v>42632</c:v>
                </c:pt>
                <c:pt idx="2507">
                  <c:v>42633</c:v>
                </c:pt>
                <c:pt idx="2508">
                  <c:v>42634</c:v>
                </c:pt>
                <c:pt idx="2509">
                  <c:v>42635</c:v>
                </c:pt>
                <c:pt idx="2510">
                  <c:v>42636</c:v>
                </c:pt>
                <c:pt idx="2511">
                  <c:v>42639</c:v>
                </c:pt>
                <c:pt idx="2512">
                  <c:v>42640</c:v>
                </c:pt>
                <c:pt idx="2513">
                  <c:v>42641</c:v>
                </c:pt>
                <c:pt idx="2514">
                  <c:v>42642</c:v>
                </c:pt>
                <c:pt idx="2515">
                  <c:v>42643</c:v>
                </c:pt>
                <c:pt idx="2516">
                  <c:v>42646</c:v>
                </c:pt>
                <c:pt idx="2517">
                  <c:v>42647</c:v>
                </c:pt>
                <c:pt idx="2518">
                  <c:v>42648</c:v>
                </c:pt>
                <c:pt idx="2519">
                  <c:v>42649</c:v>
                </c:pt>
                <c:pt idx="2520">
                  <c:v>42650</c:v>
                </c:pt>
                <c:pt idx="2521">
                  <c:v>42653</c:v>
                </c:pt>
                <c:pt idx="2522">
                  <c:v>42654</c:v>
                </c:pt>
                <c:pt idx="2523">
                  <c:v>42655</c:v>
                </c:pt>
                <c:pt idx="2524">
                  <c:v>42656</c:v>
                </c:pt>
                <c:pt idx="2525">
                  <c:v>42657</c:v>
                </c:pt>
                <c:pt idx="2526">
                  <c:v>42660</c:v>
                </c:pt>
                <c:pt idx="2527">
                  <c:v>42661</c:v>
                </c:pt>
                <c:pt idx="2528">
                  <c:v>42662</c:v>
                </c:pt>
                <c:pt idx="2529">
                  <c:v>42663</c:v>
                </c:pt>
                <c:pt idx="2530">
                  <c:v>42664</c:v>
                </c:pt>
                <c:pt idx="2531">
                  <c:v>42667</c:v>
                </c:pt>
                <c:pt idx="2532">
                  <c:v>42668</c:v>
                </c:pt>
                <c:pt idx="2533">
                  <c:v>42669</c:v>
                </c:pt>
                <c:pt idx="2534">
                  <c:v>42670</c:v>
                </c:pt>
                <c:pt idx="2535">
                  <c:v>42671</c:v>
                </c:pt>
                <c:pt idx="2536">
                  <c:v>42674</c:v>
                </c:pt>
                <c:pt idx="2537">
                  <c:v>42675</c:v>
                </c:pt>
                <c:pt idx="2538">
                  <c:v>42676</c:v>
                </c:pt>
                <c:pt idx="2539">
                  <c:v>42677</c:v>
                </c:pt>
                <c:pt idx="2540">
                  <c:v>42678</c:v>
                </c:pt>
                <c:pt idx="2541">
                  <c:v>42681</c:v>
                </c:pt>
                <c:pt idx="2542">
                  <c:v>42682</c:v>
                </c:pt>
                <c:pt idx="2543">
                  <c:v>42683</c:v>
                </c:pt>
                <c:pt idx="2544">
                  <c:v>42684</c:v>
                </c:pt>
                <c:pt idx="2545">
                  <c:v>42685</c:v>
                </c:pt>
                <c:pt idx="2546">
                  <c:v>42688</c:v>
                </c:pt>
                <c:pt idx="2547">
                  <c:v>42689</c:v>
                </c:pt>
                <c:pt idx="2548">
                  <c:v>42690</c:v>
                </c:pt>
                <c:pt idx="2549">
                  <c:v>42691</c:v>
                </c:pt>
                <c:pt idx="2550">
                  <c:v>42692</c:v>
                </c:pt>
                <c:pt idx="2551">
                  <c:v>42695</c:v>
                </c:pt>
                <c:pt idx="2552">
                  <c:v>42696</c:v>
                </c:pt>
                <c:pt idx="2553">
                  <c:v>42697</c:v>
                </c:pt>
                <c:pt idx="2554">
                  <c:v>42698</c:v>
                </c:pt>
                <c:pt idx="2555">
                  <c:v>42699</c:v>
                </c:pt>
                <c:pt idx="2556">
                  <c:v>42702</c:v>
                </c:pt>
                <c:pt idx="2557">
                  <c:v>42703</c:v>
                </c:pt>
                <c:pt idx="2558">
                  <c:v>42704</c:v>
                </c:pt>
                <c:pt idx="2559">
                  <c:v>42705</c:v>
                </c:pt>
                <c:pt idx="2560">
                  <c:v>42706</c:v>
                </c:pt>
                <c:pt idx="2561">
                  <c:v>42709</c:v>
                </c:pt>
                <c:pt idx="2562">
                  <c:v>42710</c:v>
                </c:pt>
                <c:pt idx="2563">
                  <c:v>42711</c:v>
                </c:pt>
                <c:pt idx="2564">
                  <c:v>42712</c:v>
                </c:pt>
                <c:pt idx="2565">
                  <c:v>42713</c:v>
                </c:pt>
                <c:pt idx="2566">
                  <c:v>42716</c:v>
                </c:pt>
                <c:pt idx="2567">
                  <c:v>42717</c:v>
                </c:pt>
                <c:pt idx="2568">
                  <c:v>42718</c:v>
                </c:pt>
                <c:pt idx="2569">
                  <c:v>42719</c:v>
                </c:pt>
                <c:pt idx="2570">
                  <c:v>42720</c:v>
                </c:pt>
                <c:pt idx="2571">
                  <c:v>42723</c:v>
                </c:pt>
                <c:pt idx="2572">
                  <c:v>42724</c:v>
                </c:pt>
                <c:pt idx="2573">
                  <c:v>42725</c:v>
                </c:pt>
                <c:pt idx="2574">
                  <c:v>42726</c:v>
                </c:pt>
                <c:pt idx="2575">
                  <c:v>42727</c:v>
                </c:pt>
                <c:pt idx="2576">
                  <c:v>42731</c:v>
                </c:pt>
                <c:pt idx="2577">
                  <c:v>42732</c:v>
                </c:pt>
                <c:pt idx="2578">
                  <c:v>42733</c:v>
                </c:pt>
                <c:pt idx="2579">
                  <c:v>42734</c:v>
                </c:pt>
                <c:pt idx="2580">
                  <c:v>42738</c:v>
                </c:pt>
                <c:pt idx="2581">
                  <c:v>42739</c:v>
                </c:pt>
                <c:pt idx="2582">
                  <c:v>42740</c:v>
                </c:pt>
                <c:pt idx="2583">
                  <c:v>42741</c:v>
                </c:pt>
                <c:pt idx="2584">
                  <c:v>42744</c:v>
                </c:pt>
                <c:pt idx="2585">
                  <c:v>42745</c:v>
                </c:pt>
                <c:pt idx="2586">
                  <c:v>42746</c:v>
                </c:pt>
                <c:pt idx="2587">
                  <c:v>42747</c:v>
                </c:pt>
                <c:pt idx="2588">
                  <c:v>42748</c:v>
                </c:pt>
                <c:pt idx="2589">
                  <c:v>42751</c:v>
                </c:pt>
                <c:pt idx="2590">
                  <c:v>42752</c:v>
                </c:pt>
                <c:pt idx="2591">
                  <c:v>42753</c:v>
                </c:pt>
                <c:pt idx="2592">
                  <c:v>42754</c:v>
                </c:pt>
                <c:pt idx="2593">
                  <c:v>42755</c:v>
                </c:pt>
                <c:pt idx="2594">
                  <c:v>42758</c:v>
                </c:pt>
                <c:pt idx="2595">
                  <c:v>42759</c:v>
                </c:pt>
                <c:pt idx="2596">
                  <c:v>42760</c:v>
                </c:pt>
                <c:pt idx="2597">
                  <c:v>42761</c:v>
                </c:pt>
                <c:pt idx="2598">
                  <c:v>42762</c:v>
                </c:pt>
                <c:pt idx="2599">
                  <c:v>42765</c:v>
                </c:pt>
                <c:pt idx="2600">
                  <c:v>42766</c:v>
                </c:pt>
                <c:pt idx="2601">
                  <c:v>42767</c:v>
                </c:pt>
                <c:pt idx="2602">
                  <c:v>42768</c:v>
                </c:pt>
                <c:pt idx="2603">
                  <c:v>42769</c:v>
                </c:pt>
                <c:pt idx="2604">
                  <c:v>42772</c:v>
                </c:pt>
                <c:pt idx="2605">
                  <c:v>42773</c:v>
                </c:pt>
                <c:pt idx="2606">
                  <c:v>42774</c:v>
                </c:pt>
                <c:pt idx="2607">
                  <c:v>42775</c:v>
                </c:pt>
                <c:pt idx="2608">
                  <c:v>42776</c:v>
                </c:pt>
                <c:pt idx="2609">
                  <c:v>42779</c:v>
                </c:pt>
                <c:pt idx="2610">
                  <c:v>42780</c:v>
                </c:pt>
                <c:pt idx="2611">
                  <c:v>42781</c:v>
                </c:pt>
                <c:pt idx="2612">
                  <c:v>42782</c:v>
                </c:pt>
                <c:pt idx="2613">
                  <c:v>42783</c:v>
                </c:pt>
                <c:pt idx="2614">
                  <c:v>42786</c:v>
                </c:pt>
                <c:pt idx="2615">
                  <c:v>42787</c:v>
                </c:pt>
                <c:pt idx="2616">
                  <c:v>42788</c:v>
                </c:pt>
                <c:pt idx="2617">
                  <c:v>42789</c:v>
                </c:pt>
                <c:pt idx="2618">
                  <c:v>42790</c:v>
                </c:pt>
                <c:pt idx="2619">
                  <c:v>42793</c:v>
                </c:pt>
                <c:pt idx="2620">
                  <c:v>42794</c:v>
                </c:pt>
                <c:pt idx="2621">
                  <c:v>42795</c:v>
                </c:pt>
                <c:pt idx="2622">
                  <c:v>42796</c:v>
                </c:pt>
                <c:pt idx="2623">
                  <c:v>42797</c:v>
                </c:pt>
                <c:pt idx="2624">
                  <c:v>42800</c:v>
                </c:pt>
                <c:pt idx="2625">
                  <c:v>42801</c:v>
                </c:pt>
                <c:pt idx="2626">
                  <c:v>42802</c:v>
                </c:pt>
                <c:pt idx="2627">
                  <c:v>42803</c:v>
                </c:pt>
                <c:pt idx="2628">
                  <c:v>42804</c:v>
                </c:pt>
                <c:pt idx="2629">
                  <c:v>42807</c:v>
                </c:pt>
                <c:pt idx="2630">
                  <c:v>42808</c:v>
                </c:pt>
                <c:pt idx="2631">
                  <c:v>42809</c:v>
                </c:pt>
                <c:pt idx="2632">
                  <c:v>42810</c:v>
                </c:pt>
                <c:pt idx="2633">
                  <c:v>42811</c:v>
                </c:pt>
                <c:pt idx="2634">
                  <c:v>42814</c:v>
                </c:pt>
                <c:pt idx="2635">
                  <c:v>42815</c:v>
                </c:pt>
                <c:pt idx="2636">
                  <c:v>42816</c:v>
                </c:pt>
                <c:pt idx="2637">
                  <c:v>42817</c:v>
                </c:pt>
                <c:pt idx="2638">
                  <c:v>42818</c:v>
                </c:pt>
                <c:pt idx="2639">
                  <c:v>42821</c:v>
                </c:pt>
                <c:pt idx="2640">
                  <c:v>42822</c:v>
                </c:pt>
                <c:pt idx="2641">
                  <c:v>42823</c:v>
                </c:pt>
                <c:pt idx="2642">
                  <c:v>42824</c:v>
                </c:pt>
                <c:pt idx="2643">
                  <c:v>42825</c:v>
                </c:pt>
                <c:pt idx="2644">
                  <c:v>42828</c:v>
                </c:pt>
                <c:pt idx="2645">
                  <c:v>42829</c:v>
                </c:pt>
                <c:pt idx="2646">
                  <c:v>42830</c:v>
                </c:pt>
                <c:pt idx="2647">
                  <c:v>42831</c:v>
                </c:pt>
                <c:pt idx="2648">
                  <c:v>42832</c:v>
                </c:pt>
                <c:pt idx="2649">
                  <c:v>42835</c:v>
                </c:pt>
                <c:pt idx="2650">
                  <c:v>42836</c:v>
                </c:pt>
                <c:pt idx="2651">
                  <c:v>42837</c:v>
                </c:pt>
                <c:pt idx="2652">
                  <c:v>42838</c:v>
                </c:pt>
                <c:pt idx="2653">
                  <c:v>42843</c:v>
                </c:pt>
                <c:pt idx="2654">
                  <c:v>42844</c:v>
                </c:pt>
                <c:pt idx="2655">
                  <c:v>42845</c:v>
                </c:pt>
                <c:pt idx="2656">
                  <c:v>42846</c:v>
                </c:pt>
                <c:pt idx="2657">
                  <c:v>42849</c:v>
                </c:pt>
                <c:pt idx="2658">
                  <c:v>42850</c:v>
                </c:pt>
                <c:pt idx="2659">
                  <c:v>42851</c:v>
                </c:pt>
                <c:pt idx="2660">
                  <c:v>42852</c:v>
                </c:pt>
                <c:pt idx="2661">
                  <c:v>42853</c:v>
                </c:pt>
                <c:pt idx="2662">
                  <c:v>42857</c:v>
                </c:pt>
                <c:pt idx="2663">
                  <c:v>42858</c:v>
                </c:pt>
                <c:pt idx="2664">
                  <c:v>42859</c:v>
                </c:pt>
                <c:pt idx="2665">
                  <c:v>42860</c:v>
                </c:pt>
                <c:pt idx="2666">
                  <c:v>42863</c:v>
                </c:pt>
                <c:pt idx="2667">
                  <c:v>42864</c:v>
                </c:pt>
                <c:pt idx="2668">
                  <c:v>42865</c:v>
                </c:pt>
                <c:pt idx="2669">
                  <c:v>42866</c:v>
                </c:pt>
                <c:pt idx="2670">
                  <c:v>42867</c:v>
                </c:pt>
                <c:pt idx="2671">
                  <c:v>42870</c:v>
                </c:pt>
                <c:pt idx="2672">
                  <c:v>42871</c:v>
                </c:pt>
                <c:pt idx="2673">
                  <c:v>42872</c:v>
                </c:pt>
                <c:pt idx="2674">
                  <c:v>42873</c:v>
                </c:pt>
                <c:pt idx="2675">
                  <c:v>42874</c:v>
                </c:pt>
                <c:pt idx="2676">
                  <c:v>42877</c:v>
                </c:pt>
                <c:pt idx="2677">
                  <c:v>42878</c:v>
                </c:pt>
                <c:pt idx="2678">
                  <c:v>42879</c:v>
                </c:pt>
                <c:pt idx="2679">
                  <c:v>42880</c:v>
                </c:pt>
                <c:pt idx="2680">
                  <c:v>42881</c:v>
                </c:pt>
                <c:pt idx="2681">
                  <c:v>42884</c:v>
                </c:pt>
                <c:pt idx="2682">
                  <c:v>42885</c:v>
                </c:pt>
                <c:pt idx="2683">
                  <c:v>42886</c:v>
                </c:pt>
                <c:pt idx="2684">
                  <c:v>42887</c:v>
                </c:pt>
                <c:pt idx="2685">
                  <c:v>42888</c:v>
                </c:pt>
                <c:pt idx="2686">
                  <c:v>42891</c:v>
                </c:pt>
                <c:pt idx="2687">
                  <c:v>42892</c:v>
                </c:pt>
                <c:pt idx="2688">
                  <c:v>42893</c:v>
                </c:pt>
                <c:pt idx="2689">
                  <c:v>42894</c:v>
                </c:pt>
                <c:pt idx="2690">
                  <c:v>42895</c:v>
                </c:pt>
                <c:pt idx="2691">
                  <c:v>42898</c:v>
                </c:pt>
                <c:pt idx="2692">
                  <c:v>42899</c:v>
                </c:pt>
                <c:pt idx="2693">
                  <c:v>42900</c:v>
                </c:pt>
                <c:pt idx="2694">
                  <c:v>42901</c:v>
                </c:pt>
                <c:pt idx="2695">
                  <c:v>42902</c:v>
                </c:pt>
                <c:pt idx="2696">
                  <c:v>42905</c:v>
                </c:pt>
                <c:pt idx="2697">
                  <c:v>42906</c:v>
                </c:pt>
                <c:pt idx="2698">
                  <c:v>42907</c:v>
                </c:pt>
                <c:pt idx="2699">
                  <c:v>42908</c:v>
                </c:pt>
                <c:pt idx="2700">
                  <c:v>42909</c:v>
                </c:pt>
                <c:pt idx="2701">
                  <c:v>42912</c:v>
                </c:pt>
                <c:pt idx="2702">
                  <c:v>42913</c:v>
                </c:pt>
                <c:pt idx="2703">
                  <c:v>42914</c:v>
                </c:pt>
                <c:pt idx="2704">
                  <c:v>42915</c:v>
                </c:pt>
                <c:pt idx="2705">
                  <c:v>42916</c:v>
                </c:pt>
                <c:pt idx="2706">
                  <c:v>42919</c:v>
                </c:pt>
                <c:pt idx="2707">
                  <c:v>42920</c:v>
                </c:pt>
                <c:pt idx="2708">
                  <c:v>42921</c:v>
                </c:pt>
                <c:pt idx="2709">
                  <c:v>42922</c:v>
                </c:pt>
                <c:pt idx="2710">
                  <c:v>42923</c:v>
                </c:pt>
                <c:pt idx="2711">
                  <c:v>42926</c:v>
                </c:pt>
                <c:pt idx="2712">
                  <c:v>42927</c:v>
                </c:pt>
                <c:pt idx="2713">
                  <c:v>42928</c:v>
                </c:pt>
                <c:pt idx="2714">
                  <c:v>42929</c:v>
                </c:pt>
                <c:pt idx="2715">
                  <c:v>42930</c:v>
                </c:pt>
                <c:pt idx="2716">
                  <c:v>42933</c:v>
                </c:pt>
                <c:pt idx="2717">
                  <c:v>42934</c:v>
                </c:pt>
                <c:pt idx="2718">
                  <c:v>42935</c:v>
                </c:pt>
                <c:pt idx="2719">
                  <c:v>42936</c:v>
                </c:pt>
                <c:pt idx="2720">
                  <c:v>42937</c:v>
                </c:pt>
                <c:pt idx="2721">
                  <c:v>42940</c:v>
                </c:pt>
                <c:pt idx="2722">
                  <c:v>42941</c:v>
                </c:pt>
                <c:pt idx="2723">
                  <c:v>42942</c:v>
                </c:pt>
                <c:pt idx="2724">
                  <c:v>42943</c:v>
                </c:pt>
                <c:pt idx="2725">
                  <c:v>42944</c:v>
                </c:pt>
                <c:pt idx="2726">
                  <c:v>42947</c:v>
                </c:pt>
                <c:pt idx="2727">
                  <c:v>42948</c:v>
                </c:pt>
                <c:pt idx="2728">
                  <c:v>42949</c:v>
                </c:pt>
                <c:pt idx="2729">
                  <c:v>42950</c:v>
                </c:pt>
                <c:pt idx="2730">
                  <c:v>42951</c:v>
                </c:pt>
                <c:pt idx="2731">
                  <c:v>42954</c:v>
                </c:pt>
                <c:pt idx="2732">
                  <c:v>42955</c:v>
                </c:pt>
                <c:pt idx="2733">
                  <c:v>42956</c:v>
                </c:pt>
                <c:pt idx="2734">
                  <c:v>42957</c:v>
                </c:pt>
                <c:pt idx="2735">
                  <c:v>42958</c:v>
                </c:pt>
                <c:pt idx="2736">
                  <c:v>42961</c:v>
                </c:pt>
                <c:pt idx="2737">
                  <c:v>42962</c:v>
                </c:pt>
                <c:pt idx="2738">
                  <c:v>42963</c:v>
                </c:pt>
                <c:pt idx="2739">
                  <c:v>42964</c:v>
                </c:pt>
                <c:pt idx="2740">
                  <c:v>42965</c:v>
                </c:pt>
                <c:pt idx="2741">
                  <c:v>42968</c:v>
                </c:pt>
                <c:pt idx="2742">
                  <c:v>42969</c:v>
                </c:pt>
                <c:pt idx="2743">
                  <c:v>42970</c:v>
                </c:pt>
                <c:pt idx="2744">
                  <c:v>42971</c:v>
                </c:pt>
                <c:pt idx="2745">
                  <c:v>42972</c:v>
                </c:pt>
                <c:pt idx="2746">
                  <c:v>42975</c:v>
                </c:pt>
                <c:pt idx="2747">
                  <c:v>42976</c:v>
                </c:pt>
                <c:pt idx="2748">
                  <c:v>42977</c:v>
                </c:pt>
                <c:pt idx="2749">
                  <c:v>42978</c:v>
                </c:pt>
                <c:pt idx="2750">
                  <c:v>42979</c:v>
                </c:pt>
                <c:pt idx="2751">
                  <c:v>42982</c:v>
                </c:pt>
                <c:pt idx="2752">
                  <c:v>42983</c:v>
                </c:pt>
                <c:pt idx="2753">
                  <c:v>42984</c:v>
                </c:pt>
                <c:pt idx="2754">
                  <c:v>42985</c:v>
                </c:pt>
                <c:pt idx="2755">
                  <c:v>42986</c:v>
                </c:pt>
                <c:pt idx="2756">
                  <c:v>42989</c:v>
                </c:pt>
                <c:pt idx="2757">
                  <c:v>42990</c:v>
                </c:pt>
                <c:pt idx="2758">
                  <c:v>42991</c:v>
                </c:pt>
                <c:pt idx="2759">
                  <c:v>42992</c:v>
                </c:pt>
                <c:pt idx="2760">
                  <c:v>42993</c:v>
                </c:pt>
                <c:pt idx="2761">
                  <c:v>42996</c:v>
                </c:pt>
                <c:pt idx="2762">
                  <c:v>42997</c:v>
                </c:pt>
                <c:pt idx="2763">
                  <c:v>42998</c:v>
                </c:pt>
                <c:pt idx="2764">
                  <c:v>42999</c:v>
                </c:pt>
                <c:pt idx="2765">
                  <c:v>43000</c:v>
                </c:pt>
                <c:pt idx="2766">
                  <c:v>43003</c:v>
                </c:pt>
                <c:pt idx="2767">
                  <c:v>43004</c:v>
                </c:pt>
                <c:pt idx="2768">
                  <c:v>43005</c:v>
                </c:pt>
                <c:pt idx="2769">
                  <c:v>43006</c:v>
                </c:pt>
                <c:pt idx="2770">
                  <c:v>43007</c:v>
                </c:pt>
                <c:pt idx="2771">
                  <c:v>43010</c:v>
                </c:pt>
                <c:pt idx="2772">
                  <c:v>43011</c:v>
                </c:pt>
                <c:pt idx="2773">
                  <c:v>43012</c:v>
                </c:pt>
                <c:pt idx="2774">
                  <c:v>43013</c:v>
                </c:pt>
                <c:pt idx="2775">
                  <c:v>43014</c:v>
                </c:pt>
                <c:pt idx="2776">
                  <c:v>43017</c:v>
                </c:pt>
                <c:pt idx="2777">
                  <c:v>43018</c:v>
                </c:pt>
                <c:pt idx="2778">
                  <c:v>43019</c:v>
                </c:pt>
                <c:pt idx="2779">
                  <c:v>43020</c:v>
                </c:pt>
                <c:pt idx="2780">
                  <c:v>43021</c:v>
                </c:pt>
                <c:pt idx="2781">
                  <c:v>43024</c:v>
                </c:pt>
                <c:pt idx="2782">
                  <c:v>43025</c:v>
                </c:pt>
                <c:pt idx="2783">
                  <c:v>43026</c:v>
                </c:pt>
                <c:pt idx="2784">
                  <c:v>43027</c:v>
                </c:pt>
                <c:pt idx="2785">
                  <c:v>43028</c:v>
                </c:pt>
                <c:pt idx="2786">
                  <c:v>43031</c:v>
                </c:pt>
                <c:pt idx="2787">
                  <c:v>43032</c:v>
                </c:pt>
                <c:pt idx="2788">
                  <c:v>43033</c:v>
                </c:pt>
                <c:pt idx="2789">
                  <c:v>43034</c:v>
                </c:pt>
                <c:pt idx="2790">
                  <c:v>43035</c:v>
                </c:pt>
                <c:pt idx="2791">
                  <c:v>43038</c:v>
                </c:pt>
                <c:pt idx="2792">
                  <c:v>43039</c:v>
                </c:pt>
                <c:pt idx="2793">
                  <c:v>43040</c:v>
                </c:pt>
                <c:pt idx="2794">
                  <c:v>43041</c:v>
                </c:pt>
                <c:pt idx="2795">
                  <c:v>43042</c:v>
                </c:pt>
                <c:pt idx="2796">
                  <c:v>43045</c:v>
                </c:pt>
                <c:pt idx="2797">
                  <c:v>43046</c:v>
                </c:pt>
                <c:pt idx="2798">
                  <c:v>43047</c:v>
                </c:pt>
                <c:pt idx="2799">
                  <c:v>43048</c:v>
                </c:pt>
                <c:pt idx="2800">
                  <c:v>43049</c:v>
                </c:pt>
                <c:pt idx="2801">
                  <c:v>43052</c:v>
                </c:pt>
                <c:pt idx="2802">
                  <c:v>43053</c:v>
                </c:pt>
                <c:pt idx="2803">
                  <c:v>43054</c:v>
                </c:pt>
                <c:pt idx="2804">
                  <c:v>43055</c:v>
                </c:pt>
                <c:pt idx="2805">
                  <c:v>43056</c:v>
                </c:pt>
                <c:pt idx="2806">
                  <c:v>43059</c:v>
                </c:pt>
                <c:pt idx="2807">
                  <c:v>43060</c:v>
                </c:pt>
                <c:pt idx="2808">
                  <c:v>43061</c:v>
                </c:pt>
                <c:pt idx="2809">
                  <c:v>43062</c:v>
                </c:pt>
                <c:pt idx="2810">
                  <c:v>43063</c:v>
                </c:pt>
                <c:pt idx="2811">
                  <c:v>43066</c:v>
                </c:pt>
                <c:pt idx="2812">
                  <c:v>43067</c:v>
                </c:pt>
                <c:pt idx="2813">
                  <c:v>43068</c:v>
                </c:pt>
                <c:pt idx="2814">
                  <c:v>43069</c:v>
                </c:pt>
                <c:pt idx="2815">
                  <c:v>43070</c:v>
                </c:pt>
                <c:pt idx="2816">
                  <c:v>43073</c:v>
                </c:pt>
                <c:pt idx="2817">
                  <c:v>43074</c:v>
                </c:pt>
                <c:pt idx="2818">
                  <c:v>43075</c:v>
                </c:pt>
                <c:pt idx="2819">
                  <c:v>43076</c:v>
                </c:pt>
                <c:pt idx="2820">
                  <c:v>43077</c:v>
                </c:pt>
                <c:pt idx="2821">
                  <c:v>43080</c:v>
                </c:pt>
                <c:pt idx="2822">
                  <c:v>43081</c:v>
                </c:pt>
                <c:pt idx="2823">
                  <c:v>43082</c:v>
                </c:pt>
                <c:pt idx="2824">
                  <c:v>43083</c:v>
                </c:pt>
                <c:pt idx="2825">
                  <c:v>43084</c:v>
                </c:pt>
                <c:pt idx="2826">
                  <c:v>43087</c:v>
                </c:pt>
                <c:pt idx="2827">
                  <c:v>43088</c:v>
                </c:pt>
                <c:pt idx="2828">
                  <c:v>43089</c:v>
                </c:pt>
                <c:pt idx="2829">
                  <c:v>43090</c:v>
                </c:pt>
                <c:pt idx="2830">
                  <c:v>43091</c:v>
                </c:pt>
                <c:pt idx="2831">
                  <c:v>43096</c:v>
                </c:pt>
                <c:pt idx="2832">
                  <c:v>43097</c:v>
                </c:pt>
                <c:pt idx="2833">
                  <c:v>43098</c:v>
                </c:pt>
                <c:pt idx="2834">
                  <c:v>43102</c:v>
                </c:pt>
                <c:pt idx="2835">
                  <c:v>43103</c:v>
                </c:pt>
                <c:pt idx="2836">
                  <c:v>43104</c:v>
                </c:pt>
                <c:pt idx="2837">
                  <c:v>43105</c:v>
                </c:pt>
                <c:pt idx="2838">
                  <c:v>43108</c:v>
                </c:pt>
                <c:pt idx="2839">
                  <c:v>43109</c:v>
                </c:pt>
                <c:pt idx="2840">
                  <c:v>43110</c:v>
                </c:pt>
                <c:pt idx="2841">
                  <c:v>43111</c:v>
                </c:pt>
                <c:pt idx="2842">
                  <c:v>43112</c:v>
                </c:pt>
                <c:pt idx="2843">
                  <c:v>43115</c:v>
                </c:pt>
                <c:pt idx="2844">
                  <c:v>43116</c:v>
                </c:pt>
                <c:pt idx="2845">
                  <c:v>43117</c:v>
                </c:pt>
                <c:pt idx="2846">
                  <c:v>43118</c:v>
                </c:pt>
                <c:pt idx="2847">
                  <c:v>43119</c:v>
                </c:pt>
                <c:pt idx="2848">
                  <c:v>43122</c:v>
                </c:pt>
                <c:pt idx="2849">
                  <c:v>43123</c:v>
                </c:pt>
                <c:pt idx="2850">
                  <c:v>43124</c:v>
                </c:pt>
                <c:pt idx="2851">
                  <c:v>43125</c:v>
                </c:pt>
                <c:pt idx="2852">
                  <c:v>43126</c:v>
                </c:pt>
                <c:pt idx="2853">
                  <c:v>43129</c:v>
                </c:pt>
                <c:pt idx="2854">
                  <c:v>43130</c:v>
                </c:pt>
                <c:pt idx="2855">
                  <c:v>43131</c:v>
                </c:pt>
                <c:pt idx="2856">
                  <c:v>43132</c:v>
                </c:pt>
                <c:pt idx="2857">
                  <c:v>43133</c:v>
                </c:pt>
                <c:pt idx="2858">
                  <c:v>43136</c:v>
                </c:pt>
                <c:pt idx="2859">
                  <c:v>43137</c:v>
                </c:pt>
                <c:pt idx="2860">
                  <c:v>43138</c:v>
                </c:pt>
                <c:pt idx="2861">
                  <c:v>43139</c:v>
                </c:pt>
                <c:pt idx="2862">
                  <c:v>43140</c:v>
                </c:pt>
                <c:pt idx="2863">
                  <c:v>43143</c:v>
                </c:pt>
                <c:pt idx="2864">
                  <c:v>43144</c:v>
                </c:pt>
                <c:pt idx="2865">
                  <c:v>43145</c:v>
                </c:pt>
                <c:pt idx="2866">
                  <c:v>43146</c:v>
                </c:pt>
                <c:pt idx="2867">
                  <c:v>43147</c:v>
                </c:pt>
                <c:pt idx="2868">
                  <c:v>43150</c:v>
                </c:pt>
                <c:pt idx="2869">
                  <c:v>43151</c:v>
                </c:pt>
                <c:pt idx="2870">
                  <c:v>43152</c:v>
                </c:pt>
                <c:pt idx="2871">
                  <c:v>43153</c:v>
                </c:pt>
                <c:pt idx="2872">
                  <c:v>43154</c:v>
                </c:pt>
                <c:pt idx="2873">
                  <c:v>43157</c:v>
                </c:pt>
                <c:pt idx="2874">
                  <c:v>43158</c:v>
                </c:pt>
                <c:pt idx="2875">
                  <c:v>43159</c:v>
                </c:pt>
                <c:pt idx="2876">
                  <c:v>43160</c:v>
                </c:pt>
                <c:pt idx="2877">
                  <c:v>43161</c:v>
                </c:pt>
                <c:pt idx="2878">
                  <c:v>43164</c:v>
                </c:pt>
                <c:pt idx="2879">
                  <c:v>43165</c:v>
                </c:pt>
                <c:pt idx="2880">
                  <c:v>43166</c:v>
                </c:pt>
                <c:pt idx="2881">
                  <c:v>43167</c:v>
                </c:pt>
                <c:pt idx="2882">
                  <c:v>43168</c:v>
                </c:pt>
                <c:pt idx="2883">
                  <c:v>43171</c:v>
                </c:pt>
                <c:pt idx="2884">
                  <c:v>43172</c:v>
                </c:pt>
                <c:pt idx="2885">
                  <c:v>43173</c:v>
                </c:pt>
                <c:pt idx="2886">
                  <c:v>43174</c:v>
                </c:pt>
                <c:pt idx="2887">
                  <c:v>43175</c:v>
                </c:pt>
                <c:pt idx="2888">
                  <c:v>43178</c:v>
                </c:pt>
                <c:pt idx="2889">
                  <c:v>43179</c:v>
                </c:pt>
                <c:pt idx="2890">
                  <c:v>43180</c:v>
                </c:pt>
                <c:pt idx="2891">
                  <c:v>43181</c:v>
                </c:pt>
                <c:pt idx="2892">
                  <c:v>43182</c:v>
                </c:pt>
                <c:pt idx="2893">
                  <c:v>43185</c:v>
                </c:pt>
                <c:pt idx="2894">
                  <c:v>43186</c:v>
                </c:pt>
                <c:pt idx="2895">
                  <c:v>43187</c:v>
                </c:pt>
                <c:pt idx="2896">
                  <c:v>43188</c:v>
                </c:pt>
                <c:pt idx="2897">
                  <c:v>43189</c:v>
                </c:pt>
                <c:pt idx="2898">
                  <c:v>43193</c:v>
                </c:pt>
                <c:pt idx="2899">
                  <c:v>43194</c:v>
                </c:pt>
                <c:pt idx="2900">
                  <c:v>43195</c:v>
                </c:pt>
                <c:pt idx="2901">
                  <c:v>43196</c:v>
                </c:pt>
                <c:pt idx="2902">
                  <c:v>43199</c:v>
                </c:pt>
                <c:pt idx="2903">
                  <c:v>43200</c:v>
                </c:pt>
                <c:pt idx="2904">
                  <c:v>43201</c:v>
                </c:pt>
                <c:pt idx="2905">
                  <c:v>43202</c:v>
                </c:pt>
                <c:pt idx="2906">
                  <c:v>43203</c:v>
                </c:pt>
                <c:pt idx="2907">
                  <c:v>43206</c:v>
                </c:pt>
                <c:pt idx="2908">
                  <c:v>43207</c:v>
                </c:pt>
                <c:pt idx="2909">
                  <c:v>43208</c:v>
                </c:pt>
                <c:pt idx="2910">
                  <c:v>43209</c:v>
                </c:pt>
                <c:pt idx="2911">
                  <c:v>43210</c:v>
                </c:pt>
                <c:pt idx="2912">
                  <c:v>43213</c:v>
                </c:pt>
                <c:pt idx="2913">
                  <c:v>43214</c:v>
                </c:pt>
                <c:pt idx="2914">
                  <c:v>43215</c:v>
                </c:pt>
                <c:pt idx="2915">
                  <c:v>43216</c:v>
                </c:pt>
                <c:pt idx="2916">
                  <c:v>43217</c:v>
                </c:pt>
                <c:pt idx="2917">
                  <c:v>43220</c:v>
                </c:pt>
                <c:pt idx="2918">
                  <c:v>43221</c:v>
                </c:pt>
                <c:pt idx="2919">
                  <c:v>43222</c:v>
                </c:pt>
                <c:pt idx="2920">
                  <c:v>43223</c:v>
                </c:pt>
                <c:pt idx="2921">
                  <c:v>43224</c:v>
                </c:pt>
                <c:pt idx="2922">
                  <c:v>43227</c:v>
                </c:pt>
                <c:pt idx="2923">
                  <c:v>43228</c:v>
                </c:pt>
                <c:pt idx="2924">
                  <c:v>43229</c:v>
                </c:pt>
                <c:pt idx="2925">
                  <c:v>43230</c:v>
                </c:pt>
                <c:pt idx="2926">
                  <c:v>43231</c:v>
                </c:pt>
                <c:pt idx="2927">
                  <c:v>43234</c:v>
                </c:pt>
                <c:pt idx="2928">
                  <c:v>43235</c:v>
                </c:pt>
                <c:pt idx="2929">
                  <c:v>43236</c:v>
                </c:pt>
                <c:pt idx="2930">
                  <c:v>43237</c:v>
                </c:pt>
                <c:pt idx="2931">
                  <c:v>43238</c:v>
                </c:pt>
                <c:pt idx="2932">
                  <c:v>43241</c:v>
                </c:pt>
                <c:pt idx="2933">
                  <c:v>43242</c:v>
                </c:pt>
                <c:pt idx="2934">
                  <c:v>43243</c:v>
                </c:pt>
                <c:pt idx="2935">
                  <c:v>43244</c:v>
                </c:pt>
                <c:pt idx="2936">
                  <c:v>43245</c:v>
                </c:pt>
                <c:pt idx="2937">
                  <c:v>43248</c:v>
                </c:pt>
                <c:pt idx="2938">
                  <c:v>43249</c:v>
                </c:pt>
                <c:pt idx="2939">
                  <c:v>43250</c:v>
                </c:pt>
                <c:pt idx="2940">
                  <c:v>43251</c:v>
                </c:pt>
                <c:pt idx="2941">
                  <c:v>43252</c:v>
                </c:pt>
                <c:pt idx="2942">
                  <c:v>43255</c:v>
                </c:pt>
                <c:pt idx="2943">
                  <c:v>43256</c:v>
                </c:pt>
                <c:pt idx="2944">
                  <c:v>43257</c:v>
                </c:pt>
                <c:pt idx="2945">
                  <c:v>43258</c:v>
                </c:pt>
                <c:pt idx="2946">
                  <c:v>43259</c:v>
                </c:pt>
                <c:pt idx="2947">
                  <c:v>43262</c:v>
                </c:pt>
                <c:pt idx="2948">
                  <c:v>43263</c:v>
                </c:pt>
                <c:pt idx="2949">
                  <c:v>43264</c:v>
                </c:pt>
                <c:pt idx="2950">
                  <c:v>43265</c:v>
                </c:pt>
                <c:pt idx="2951">
                  <c:v>43266</c:v>
                </c:pt>
                <c:pt idx="2952">
                  <c:v>43269</c:v>
                </c:pt>
                <c:pt idx="2953">
                  <c:v>43270</c:v>
                </c:pt>
                <c:pt idx="2954">
                  <c:v>43271</c:v>
                </c:pt>
                <c:pt idx="2955">
                  <c:v>43272</c:v>
                </c:pt>
                <c:pt idx="2956">
                  <c:v>43273</c:v>
                </c:pt>
                <c:pt idx="2957">
                  <c:v>43276</c:v>
                </c:pt>
                <c:pt idx="2958">
                  <c:v>43277</c:v>
                </c:pt>
                <c:pt idx="2959">
                  <c:v>43278</c:v>
                </c:pt>
                <c:pt idx="2960">
                  <c:v>43279</c:v>
                </c:pt>
                <c:pt idx="2961">
                  <c:v>43280</c:v>
                </c:pt>
                <c:pt idx="2962">
                  <c:v>43283</c:v>
                </c:pt>
                <c:pt idx="2963">
                  <c:v>43284</c:v>
                </c:pt>
                <c:pt idx="2964">
                  <c:v>43285</c:v>
                </c:pt>
                <c:pt idx="2965">
                  <c:v>43286</c:v>
                </c:pt>
                <c:pt idx="2966">
                  <c:v>43287</c:v>
                </c:pt>
                <c:pt idx="2967">
                  <c:v>43290</c:v>
                </c:pt>
                <c:pt idx="2968">
                  <c:v>43291</c:v>
                </c:pt>
                <c:pt idx="2969">
                  <c:v>43292</c:v>
                </c:pt>
                <c:pt idx="2970">
                  <c:v>43293</c:v>
                </c:pt>
                <c:pt idx="2971">
                  <c:v>43294</c:v>
                </c:pt>
                <c:pt idx="2972">
                  <c:v>43297</c:v>
                </c:pt>
                <c:pt idx="2973">
                  <c:v>43298</c:v>
                </c:pt>
                <c:pt idx="2974">
                  <c:v>43299</c:v>
                </c:pt>
                <c:pt idx="2975">
                  <c:v>43300</c:v>
                </c:pt>
                <c:pt idx="2976">
                  <c:v>43301</c:v>
                </c:pt>
                <c:pt idx="2977">
                  <c:v>43304</c:v>
                </c:pt>
                <c:pt idx="2978">
                  <c:v>43305</c:v>
                </c:pt>
                <c:pt idx="2979">
                  <c:v>43306</c:v>
                </c:pt>
                <c:pt idx="2980">
                  <c:v>43307</c:v>
                </c:pt>
                <c:pt idx="2981">
                  <c:v>43308</c:v>
                </c:pt>
                <c:pt idx="2982">
                  <c:v>43311</c:v>
                </c:pt>
                <c:pt idx="2983">
                  <c:v>43312</c:v>
                </c:pt>
                <c:pt idx="2984">
                  <c:v>43313</c:v>
                </c:pt>
                <c:pt idx="2985">
                  <c:v>43314</c:v>
                </c:pt>
                <c:pt idx="2986">
                  <c:v>43315</c:v>
                </c:pt>
                <c:pt idx="2987">
                  <c:v>43318</c:v>
                </c:pt>
                <c:pt idx="2988">
                  <c:v>43319</c:v>
                </c:pt>
                <c:pt idx="2989">
                  <c:v>43320</c:v>
                </c:pt>
                <c:pt idx="2990">
                  <c:v>43321</c:v>
                </c:pt>
                <c:pt idx="2991">
                  <c:v>43322</c:v>
                </c:pt>
                <c:pt idx="2992">
                  <c:v>43325</c:v>
                </c:pt>
                <c:pt idx="2993">
                  <c:v>43326</c:v>
                </c:pt>
                <c:pt idx="2994">
                  <c:v>43327</c:v>
                </c:pt>
                <c:pt idx="2995">
                  <c:v>43328</c:v>
                </c:pt>
                <c:pt idx="2996">
                  <c:v>43329</c:v>
                </c:pt>
                <c:pt idx="2997">
                  <c:v>43332</c:v>
                </c:pt>
                <c:pt idx="2998">
                  <c:v>43333</c:v>
                </c:pt>
                <c:pt idx="2999">
                  <c:v>43334</c:v>
                </c:pt>
                <c:pt idx="3000">
                  <c:v>43335</c:v>
                </c:pt>
                <c:pt idx="3001">
                  <c:v>43336</c:v>
                </c:pt>
                <c:pt idx="3002">
                  <c:v>43339</c:v>
                </c:pt>
                <c:pt idx="3003">
                  <c:v>43340</c:v>
                </c:pt>
                <c:pt idx="3004">
                  <c:v>43341</c:v>
                </c:pt>
                <c:pt idx="3005">
                  <c:v>43342</c:v>
                </c:pt>
                <c:pt idx="3006">
                  <c:v>43343</c:v>
                </c:pt>
                <c:pt idx="3007">
                  <c:v>43346</c:v>
                </c:pt>
                <c:pt idx="3008">
                  <c:v>43347</c:v>
                </c:pt>
                <c:pt idx="3009">
                  <c:v>43348</c:v>
                </c:pt>
                <c:pt idx="3010">
                  <c:v>43349</c:v>
                </c:pt>
                <c:pt idx="3011">
                  <c:v>43350</c:v>
                </c:pt>
                <c:pt idx="3012">
                  <c:v>43353</c:v>
                </c:pt>
                <c:pt idx="3013">
                  <c:v>43354</c:v>
                </c:pt>
                <c:pt idx="3014">
                  <c:v>43355</c:v>
                </c:pt>
                <c:pt idx="3015">
                  <c:v>43356</c:v>
                </c:pt>
                <c:pt idx="3016">
                  <c:v>43357</c:v>
                </c:pt>
                <c:pt idx="3017">
                  <c:v>43360</c:v>
                </c:pt>
                <c:pt idx="3018">
                  <c:v>43361</c:v>
                </c:pt>
                <c:pt idx="3019">
                  <c:v>43362</c:v>
                </c:pt>
                <c:pt idx="3020">
                  <c:v>43363</c:v>
                </c:pt>
                <c:pt idx="3021">
                  <c:v>43364</c:v>
                </c:pt>
                <c:pt idx="3022">
                  <c:v>43367</c:v>
                </c:pt>
                <c:pt idx="3023">
                  <c:v>43368</c:v>
                </c:pt>
                <c:pt idx="3024">
                  <c:v>43369</c:v>
                </c:pt>
                <c:pt idx="3025">
                  <c:v>43370</c:v>
                </c:pt>
                <c:pt idx="3026">
                  <c:v>43371</c:v>
                </c:pt>
                <c:pt idx="3027">
                  <c:v>43374</c:v>
                </c:pt>
                <c:pt idx="3028">
                  <c:v>43375</c:v>
                </c:pt>
                <c:pt idx="3029">
                  <c:v>43376</c:v>
                </c:pt>
                <c:pt idx="3030">
                  <c:v>43377</c:v>
                </c:pt>
                <c:pt idx="3031">
                  <c:v>43378</c:v>
                </c:pt>
                <c:pt idx="3032">
                  <c:v>43381</c:v>
                </c:pt>
                <c:pt idx="3033">
                  <c:v>43382</c:v>
                </c:pt>
                <c:pt idx="3034">
                  <c:v>43383</c:v>
                </c:pt>
                <c:pt idx="3035">
                  <c:v>43384</c:v>
                </c:pt>
                <c:pt idx="3036">
                  <c:v>43385</c:v>
                </c:pt>
                <c:pt idx="3037">
                  <c:v>43388</c:v>
                </c:pt>
                <c:pt idx="3038">
                  <c:v>43389</c:v>
                </c:pt>
                <c:pt idx="3039">
                  <c:v>43390</c:v>
                </c:pt>
                <c:pt idx="3040">
                  <c:v>43391</c:v>
                </c:pt>
                <c:pt idx="3041">
                  <c:v>43392</c:v>
                </c:pt>
                <c:pt idx="3042">
                  <c:v>43395</c:v>
                </c:pt>
                <c:pt idx="3043">
                  <c:v>43396</c:v>
                </c:pt>
                <c:pt idx="3044">
                  <c:v>43397</c:v>
                </c:pt>
                <c:pt idx="3045">
                  <c:v>43398</c:v>
                </c:pt>
                <c:pt idx="3046">
                  <c:v>43399</c:v>
                </c:pt>
                <c:pt idx="3047">
                  <c:v>43402</c:v>
                </c:pt>
                <c:pt idx="3048">
                  <c:v>43403</c:v>
                </c:pt>
                <c:pt idx="3049">
                  <c:v>43404</c:v>
                </c:pt>
                <c:pt idx="3050">
                  <c:v>43405</c:v>
                </c:pt>
                <c:pt idx="3051">
                  <c:v>43406</c:v>
                </c:pt>
                <c:pt idx="3052">
                  <c:v>43409</c:v>
                </c:pt>
                <c:pt idx="3053">
                  <c:v>43410</c:v>
                </c:pt>
                <c:pt idx="3054">
                  <c:v>43411</c:v>
                </c:pt>
                <c:pt idx="3055">
                  <c:v>43412</c:v>
                </c:pt>
                <c:pt idx="3056">
                  <c:v>43413</c:v>
                </c:pt>
                <c:pt idx="3057">
                  <c:v>43416</c:v>
                </c:pt>
                <c:pt idx="3058">
                  <c:v>43417</c:v>
                </c:pt>
                <c:pt idx="3059">
                  <c:v>43418</c:v>
                </c:pt>
                <c:pt idx="3060">
                  <c:v>43419</c:v>
                </c:pt>
                <c:pt idx="3061">
                  <c:v>43420</c:v>
                </c:pt>
                <c:pt idx="3062">
                  <c:v>43423</c:v>
                </c:pt>
                <c:pt idx="3063">
                  <c:v>43424</c:v>
                </c:pt>
                <c:pt idx="3064">
                  <c:v>43425</c:v>
                </c:pt>
                <c:pt idx="3065">
                  <c:v>43426</c:v>
                </c:pt>
                <c:pt idx="3066">
                  <c:v>43427</c:v>
                </c:pt>
                <c:pt idx="3067">
                  <c:v>43430</c:v>
                </c:pt>
                <c:pt idx="3068">
                  <c:v>43431</c:v>
                </c:pt>
                <c:pt idx="3069">
                  <c:v>43432</c:v>
                </c:pt>
                <c:pt idx="3070">
                  <c:v>43433</c:v>
                </c:pt>
                <c:pt idx="3071">
                  <c:v>43434</c:v>
                </c:pt>
                <c:pt idx="3072">
                  <c:v>43437</c:v>
                </c:pt>
                <c:pt idx="3073">
                  <c:v>43438</c:v>
                </c:pt>
                <c:pt idx="3074">
                  <c:v>43439</c:v>
                </c:pt>
                <c:pt idx="3075">
                  <c:v>43440</c:v>
                </c:pt>
                <c:pt idx="3076">
                  <c:v>43441</c:v>
                </c:pt>
                <c:pt idx="3077">
                  <c:v>43444</c:v>
                </c:pt>
                <c:pt idx="3078">
                  <c:v>43445</c:v>
                </c:pt>
                <c:pt idx="3079">
                  <c:v>43446</c:v>
                </c:pt>
                <c:pt idx="3080">
                  <c:v>43447</c:v>
                </c:pt>
                <c:pt idx="3081">
                  <c:v>43448</c:v>
                </c:pt>
                <c:pt idx="3082">
                  <c:v>43451</c:v>
                </c:pt>
                <c:pt idx="3083">
                  <c:v>43452</c:v>
                </c:pt>
                <c:pt idx="3084">
                  <c:v>43453</c:v>
                </c:pt>
                <c:pt idx="3085">
                  <c:v>43454</c:v>
                </c:pt>
                <c:pt idx="3086">
                  <c:v>43455</c:v>
                </c:pt>
                <c:pt idx="3087">
                  <c:v>43458</c:v>
                </c:pt>
                <c:pt idx="3088">
                  <c:v>43461</c:v>
                </c:pt>
                <c:pt idx="3089">
                  <c:v>43462</c:v>
                </c:pt>
                <c:pt idx="3090">
                  <c:v>43465</c:v>
                </c:pt>
                <c:pt idx="3091">
                  <c:v>43467</c:v>
                </c:pt>
                <c:pt idx="3092">
                  <c:v>43468</c:v>
                </c:pt>
                <c:pt idx="3093">
                  <c:v>43469</c:v>
                </c:pt>
                <c:pt idx="3094">
                  <c:v>43472</c:v>
                </c:pt>
                <c:pt idx="3095">
                  <c:v>43473</c:v>
                </c:pt>
                <c:pt idx="3096">
                  <c:v>43474</c:v>
                </c:pt>
                <c:pt idx="3097">
                  <c:v>43475</c:v>
                </c:pt>
                <c:pt idx="3098">
                  <c:v>43476</c:v>
                </c:pt>
                <c:pt idx="3099">
                  <c:v>43479</c:v>
                </c:pt>
                <c:pt idx="3100">
                  <c:v>43480</c:v>
                </c:pt>
                <c:pt idx="3101">
                  <c:v>43481</c:v>
                </c:pt>
                <c:pt idx="3102">
                  <c:v>43482</c:v>
                </c:pt>
                <c:pt idx="3103">
                  <c:v>43483</c:v>
                </c:pt>
                <c:pt idx="3104">
                  <c:v>43486</c:v>
                </c:pt>
                <c:pt idx="3105">
                  <c:v>43487</c:v>
                </c:pt>
                <c:pt idx="3106">
                  <c:v>43488</c:v>
                </c:pt>
                <c:pt idx="3107">
                  <c:v>43489</c:v>
                </c:pt>
                <c:pt idx="3108">
                  <c:v>43490</c:v>
                </c:pt>
                <c:pt idx="3109">
                  <c:v>43493</c:v>
                </c:pt>
                <c:pt idx="3110">
                  <c:v>43494</c:v>
                </c:pt>
                <c:pt idx="3111">
                  <c:v>43495</c:v>
                </c:pt>
                <c:pt idx="3112">
                  <c:v>43496</c:v>
                </c:pt>
                <c:pt idx="3113">
                  <c:v>43497</c:v>
                </c:pt>
                <c:pt idx="3114">
                  <c:v>43500</c:v>
                </c:pt>
                <c:pt idx="3115">
                  <c:v>43501</c:v>
                </c:pt>
                <c:pt idx="3116">
                  <c:v>43502</c:v>
                </c:pt>
                <c:pt idx="3117">
                  <c:v>43503</c:v>
                </c:pt>
                <c:pt idx="3118">
                  <c:v>43504</c:v>
                </c:pt>
                <c:pt idx="3119">
                  <c:v>43507</c:v>
                </c:pt>
                <c:pt idx="3120">
                  <c:v>43508</c:v>
                </c:pt>
                <c:pt idx="3121">
                  <c:v>43509</c:v>
                </c:pt>
                <c:pt idx="3122">
                  <c:v>43510</c:v>
                </c:pt>
                <c:pt idx="3123">
                  <c:v>43511</c:v>
                </c:pt>
                <c:pt idx="3124">
                  <c:v>43514</c:v>
                </c:pt>
                <c:pt idx="3125">
                  <c:v>43515</c:v>
                </c:pt>
                <c:pt idx="3126">
                  <c:v>43516</c:v>
                </c:pt>
                <c:pt idx="3127">
                  <c:v>43517</c:v>
                </c:pt>
                <c:pt idx="3128">
                  <c:v>43518</c:v>
                </c:pt>
                <c:pt idx="3129">
                  <c:v>43521</c:v>
                </c:pt>
                <c:pt idx="3130">
                  <c:v>43522</c:v>
                </c:pt>
                <c:pt idx="3131">
                  <c:v>43523</c:v>
                </c:pt>
                <c:pt idx="3132">
                  <c:v>43524</c:v>
                </c:pt>
                <c:pt idx="3133">
                  <c:v>43525</c:v>
                </c:pt>
                <c:pt idx="3134">
                  <c:v>43528</c:v>
                </c:pt>
                <c:pt idx="3135">
                  <c:v>43529</c:v>
                </c:pt>
                <c:pt idx="3136">
                  <c:v>43530</c:v>
                </c:pt>
                <c:pt idx="3137">
                  <c:v>43531</c:v>
                </c:pt>
                <c:pt idx="3138">
                  <c:v>43532</c:v>
                </c:pt>
                <c:pt idx="3139">
                  <c:v>43535</c:v>
                </c:pt>
                <c:pt idx="3140">
                  <c:v>43536</c:v>
                </c:pt>
                <c:pt idx="3141">
                  <c:v>43537</c:v>
                </c:pt>
                <c:pt idx="3142">
                  <c:v>43538</c:v>
                </c:pt>
                <c:pt idx="3143">
                  <c:v>43539</c:v>
                </c:pt>
                <c:pt idx="3144">
                  <c:v>43542</c:v>
                </c:pt>
                <c:pt idx="3145">
                  <c:v>43543</c:v>
                </c:pt>
                <c:pt idx="3146">
                  <c:v>43544</c:v>
                </c:pt>
                <c:pt idx="3147">
                  <c:v>43545</c:v>
                </c:pt>
                <c:pt idx="3148">
                  <c:v>43546</c:v>
                </c:pt>
                <c:pt idx="3149">
                  <c:v>43549</c:v>
                </c:pt>
                <c:pt idx="3150">
                  <c:v>43550</c:v>
                </c:pt>
                <c:pt idx="3151">
                  <c:v>43551</c:v>
                </c:pt>
                <c:pt idx="3152">
                  <c:v>43552</c:v>
                </c:pt>
                <c:pt idx="3153">
                  <c:v>43553</c:v>
                </c:pt>
                <c:pt idx="3154">
                  <c:v>43556</c:v>
                </c:pt>
                <c:pt idx="3155">
                  <c:v>43557</c:v>
                </c:pt>
                <c:pt idx="3156">
                  <c:v>43558</c:v>
                </c:pt>
                <c:pt idx="3157">
                  <c:v>43559</c:v>
                </c:pt>
                <c:pt idx="3158">
                  <c:v>43560</c:v>
                </c:pt>
                <c:pt idx="3159">
                  <c:v>43563</c:v>
                </c:pt>
                <c:pt idx="3160">
                  <c:v>43564</c:v>
                </c:pt>
                <c:pt idx="3161">
                  <c:v>43565</c:v>
                </c:pt>
                <c:pt idx="3162">
                  <c:v>43566</c:v>
                </c:pt>
                <c:pt idx="3163">
                  <c:v>43567</c:v>
                </c:pt>
                <c:pt idx="3164">
                  <c:v>43570</c:v>
                </c:pt>
                <c:pt idx="3165">
                  <c:v>43571</c:v>
                </c:pt>
                <c:pt idx="3166">
                  <c:v>43572</c:v>
                </c:pt>
                <c:pt idx="3167">
                  <c:v>43573</c:v>
                </c:pt>
                <c:pt idx="3168">
                  <c:v>43578</c:v>
                </c:pt>
                <c:pt idx="3169">
                  <c:v>43579</c:v>
                </c:pt>
                <c:pt idx="3170">
                  <c:v>43580</c:v>
                </c:pt>
                <c:pt idx="3171">
                  <c:v>43581</c:v>
                </c:pt>
                <c:pt idx="3172">
                  <c:v>43584</c:v>
                </c:pt>
                <c:pt idx="3173">
                  <c:v>43585</c:v>
                </c:pt>
                <c:pt idx="3174">
                  <c:v>43586</c:v>
                </c:pt>
                <c:pt idx="3175">
                  <c:v>43587</c:v>
                </c:pt>
                <c:pt idx="3176">
                  <c:v>43588</c:v>
                </c:pt>
                <c:pt idx="3177">
                  <c:v>43591</c:v>
                </c:pt>
                <c:pt idx="3178">
                  <c:v>43592</c:v>
                </c:pt>
                <c:pt idx="3179">
                  <c:v>43593</c:v>
                </c:pt>
                <c:pt idx="3180">
                  <c:v>43594</c:v>
                </c:pt>
                <c:pt idx="3181">
                  <c:v>43595</c:v>
                </c:pt>
                <c:pt idx="3182">
                  <c:v>43598</c:v>
                </c:pt>
                <c:pt idx="3183">
                  <c:v>43599</c:v>
                </c:pt>
                <c:pt idx="3184">
                  <c:v>43600</c:v>
                </c:pt>
                <c:pt idx="3185">
                  <c:v>43601</c:v>
                </c:pt>
                <c:pt idx="3186">
                  <c:v>43602</c:v>
                </c:pt>
                <c:pt idx="3187">
                  <c:v>43605</c:v>
                </c:pt>
                <c:pt idx="3188">
                  <c:v>43606</c:v>
                </c:pt>
                <c:pt idx="3189">
                  <c:v>43607</c:v>
                </c:pt>
                <c:pt idx="3190">
                  <c:v>43608</c:v>
                </c:pt>
                <c:pt idx="3191">
                  <c:v>43609</c:v>
                </c:pt>
                <c:pt idx="3192">
                  <c:v>43612</c:v>
                </c:pt>
                <c:pt idx="3193">
                  <c:v>43613</c:v>
                </c:pt>
                <c:pt idx="3194">
                  <c:v>43614</c:v>
                </c:pt>
                <c:pt idx="3195">
                  <c:v>43615</c:v>
                </c:pt>
                <c:pt idx="3196">
                  <c:v>43616</c:v>
                </c:pt>
                <c:pt idx="3197">
                  <c:v>43619</c:v>
                </c:pt>
                <c:pt idx="3198">
                  <c:v>43620</c:v>
                </c:pt>
                <c:pt idx="3199">
                  <c:v>43621</c:v>
                </c:pt>
                <c:pt idx="3200">
                  <c:v>43622</c:v>
                </c:pt>
                <c:pt idx="3201">
                  <c:v>43623</c:v>
                </c:pt>
                <c:pt idx="3202">
                  <c:v>43626</c:v>
                </c:pt>
                <c:pt idx="3203">
                  <c:v>43627</c:v>
                </c:pt>
                <c:pt idx="3204">
                  <c:v>43628</c:v>
                </c:pt>
                <c:pt idx="3205">
                  <c:v>43629</c:v>
                </c:pt>
                <c:pt idx="3206">
                  <c:v>43630</c:v>
                </c:pt>
                <c:pt idx="3207">
                  <c:v>43633</c:v>
                </c:pt>
                <c:pt idx="3208">
                  <c:v>43634</c:v>
                </c:pt>
                <c:pt idx="3209">
                  <c:v>43635</c:v>
                </c:pt>
                <c:pt idx="3210">
                  <c:v>43636</c:v>
                </c:pt>
                <c:pt idx="3211">
                  <c:v>43637</c:v>
                </c:pt>
                <c:pt idx="3212">
                  <c:v>43640</c:v>
                </c:pt>
                <c:pt idx="3213">
                  <c:v>43641</c:v>
                </c:pt>
                <c:pt idx="3214">
                  <c:v>43642</c:v>
                </c:pt>
                <c:pt idx="3215">
                  <c:v>43643</c:v>
                </c:pt>
                <c:pt idx="3216">
                  <c:v>43644</c:v>
                </c:pt>
                <c:pt idx="3217">
                  <c:v>43647</c:v>
                </c:pt>
                <c:pt idx="3218">
                  <c:v>43648</c:v>
                </c:pt>
                <c:pt idx="3219">
                  <c:v>43649</c:v>
                </c:pt>
                <c:pt idx="3220">
                  <c:v>43650</c:v>
                </c:pt>
                <c:pt idx="3221">
                  <c:v>43651</c:v>
                </c:pt>
                <c:pt idx="3222">
                  <c:v>43654</c:v>
                </c:pt>
                <c:pt idx="3223">
                  <c:v>43655</c:v>
                </c:pt>
                <c:pt idx="3224">
                  <c:v>43656</c:v>
                </c:pt>
                <c:pt idx="3225">
                  <c:v>43657</c:v>
                </c:pt>
                <c:pt idx="3226">
                  <c:v>43658</c:v>
                </c:pt>
                <c:pt idx="3227">
                  <c:v>43661</c:v>
                </c:pt>
                <c:pt idx="3228">
                  <c:v>43662</c:v>
                </c:pt>
                <c:pt idx="3229">
                  <c:v>43663</c:v>
                </c:pt>
                <c:pt idx="3230">
                  <c:v>43664</c:v>
                </c:pt>
                <c:pt idx="3231">
                  <c:v>43665</c:v>
                </c:pt>
                <c:pt idx="3232">
                  <c:v>43668</c:v>
                </c:pt>
                <c:pt idx="3233">
                  <c:v>43669</c:v>
                </c:pt>
                <c:pt idx="3234">
                  <c:v>43670</c:v>
                </c:pt>
                <c:pt idx="3235">
                  <c:v>43671</c:v>
                </c:pt>
                <c:pt idx="3236">
                  <c:v>43672</c:v>
                </c:pt>
                <c:pt idx="3237">
                  <c:v>43675</c:v>
                </c:pt>
                <c:pt idx="3238">
                  <c:v>43676</c:v>
                </c:pt>
                <c:pt idx="3239">
                  <c:v>43677</c:v>
                </c:pt>
                <c:pt idx="3240">
                  <c:v>43678</c:v>
                </c:pt>
                <c:pt idx="3241">
                  <c:v>43679</c:v>
                </c:pt>
                <c:pt idx="3242">
                  <c:v>43682</c:v>
                </c:pt>
                <c:pt idx="3243">
                  <c:v>43683</c:v>
                </c:pt>
                <c:pt idx="3244">
                  <c:v>43684</c:v>
                </c:pt>
                <c:pt idx="3245">
                  <c:v>43685</c:v>
                </c:pt>
                <c:pt idx="3246">
                  <c:v>43686</c:v>
                </c:pt>
                <c:pt idx="3247">
                  <c:v>43689</c:v>
                </c:pt>
                <c:pt idx="3248">
                  <c:v>43690</c:v>
                </c:pt>
                <c:pt idx="3249">
                  <c:v>43691</c:v>
                </c:pt>
                <c:pt idx="3250">
                  <c:v>43692</c:v>
                </c:pt>
                <c:pt idx="3251">
                  <c:v>43693</c:v>
                </c:pt>
                <c:pt idx="3252">
                  <c:v>43696</c:v>
                </c:pt>
                <c:pt idx="3253">
                  <c:v>43697</c:v>
                </c:pt>
                <c:pt idx="3254">
                  <c:v>43698</c:v>
                </c:pt>
                <c:pt idx="3255">
                  <c:v>43699</c:v>
                </c:pt>
                <c:pt idx="3256">
                  <c:v>43700</c:v>
                </c:pt>
                <c:pt idx="3257">
                  <c:v>43703</c:v>
                </c:pt>
                <c:pt idx="3258">
                  <c:v>43704</c:v>
                </c:pt>
                <c:pt idx="3259">
                  <c:v>43705</c:v>
                </c:pt>
                <c:pt idx="3260">
                  <c:v>43706</c:v>
                </c:pt>
                <c:pt idx="3261">
                  <c:v>43707</c:v>
                </c:pt>
                <c:pt idx="3262">
                  <c:v>43710</c:v>
                </c:pt>
                <c:pt idx="3263">
                  <c:v>43711</c:v>
                </c:pt>
                <c:pt idx="3264">
                  <c:v>43712</c:v>
                </c:pt>
                <c:pt idx="3265">
                  <c:v>43713</c:v>
                </c:pt>
                <c:pt idx="3266">
                  <c:v>43714</c:v>
                </c:pt>
                <c:pt idx="3267">
                  <c:v>43717</c:v>
                </c:pt>
                <c:pt idx="3268">
                  <c:v>43718</c:v>
                </c:pt>
                <c:pt idx="3269">
                  <c:v>43719</c:v>
                </c:pt>
                <c:pt idx="3270">
                  <c:v>43720</c:v>
                </c:pt>
                <c:pt idx="3271">
                  <c:v>43721</c:v>
                </c:pt>
                <c:pt idx="3272">
                  <c:v>43724</c:v>
                </c:pt>
                <c:pt idx="3273">
                  <c:v>43725</c:v>
                </c:pt>
                <c:pt idx="3274">
                  <c:v>43726</c:v>
                </c:pt>
                <c:pt idx="3275">
                  <c:v>43727</c:v>
                </c:pt>
                <c:pt idx="3276">
                  <c:v>43728</c:v>
                </c:pt>
                <c:pt idx="3277">
                  <c:v>43731</c:v>
                </c:pt>
                <c:pt idx="3278">
                  <c:v>43732</c:v>
                </c:pt>
                <c:pt idx="3279">
                  <c:v>43733</c:v>
                </c:pt>
                <c:pt idx="3280">
                  <c:v>43734</c:v>
                </c:pt>
                <c:pt idx="3281">
                  <c:v>43735</c:v>
                </c:pt>
                <c:pt idx="3282">
                  <c:v>43738</c:v>
                </c:pt>
                <c:pt idx="3283">
                  <c:v>43739</c:v>
                </c:pt>
                <c:pt idx="3284">
                  <c:v>43740</c:v>
                </c:pt>
                <c:pt idx="3285">
                  <c:v>43741</c:v>
                </c:pt>
                <c:pt idx="3286">
                  <c:v>43742</c:v>
                </c:pt>
                <c:pt idx="3287">
                  <c:v>43745</c:v>
                </c:pt>
                <c:pt idx="3288">
                  <c:v>43746</c:v>
                </c:pt>
                <c:pt idx="3289">
                  <c:v>43747</c:v>
                </c:pt>
                <c:pt idx="3290">
                  <c:v>43748</c:v>
                </c:pt>
                <c:pt idx="3291">
                  <c:v>43749</c:v>
                </c:pt>
                <c:pt idx="3292">
                  <c:v>43752</c:v>
                </c:pt>
                <c:pt idx="3293">
                  <c:v>43753</c:v>
                </c:pt>
                <c:pt idx="3294">
                  <c:v>43754</c:v>
                </c:pt>
                <c:pt idx="3295">
                  <c:v>43755</c:v>
                </c:pt>
                <c:pt idx="3296">
                  <c:v>43756</c:v>
                </c:pt>
                <c:pt idx="3297">
                  <c:v>43759</c:v>
                </c:pt>
                <c:pt idx="3298">
                  <c:v>43760</c:v>
                </c:pt>
                <c:pt idx="3299">
                  <c:v>43761</c:v>
                </c:pt>
                <c:pt idx="3300">
                  <c:v>43762</c:v>
                </c:pt>
                <c:pt idx="3301">
                  <c:v>43763</c:v>
                </c:pt>
                <c:pt idx="3302">
                  <c:v>43766</c:v>
                </c:pt>
                <c:pt idx="3303">
                  <c:v>43767</c:v>
                </c:pt>
                <c:pt idx="3304">
                  <c:v>43768</c:v>
                </c:pt>
                <c:pt idx="3305">
                  <c:v>43769</c:v>
                </c:pt>
                <c:pt idx="3306">
                  <c:v>43770</c:v>
                </c:pt>
                <c:pt idx="3307">
                  <c:v>43773</c:v>
                </c:pt>
                <c:pt idx="3308">
                  <c:v>43774</c:v>
                </c:pt>
                <c:pt idx="3309">
                  <c:v>43775</c:v>
                </c:pt>
                <c:pt idx="3310">
                  <c:v>43776</c:v>
                </c:pt>
                <c:pt idx="3311">
                  <c:v>43777</c:v>
                </c:pt>
                <c:pt idx="3312">
                  <c:v>43780</c:v>
                </c:pt>
                <c:pt idx="3313">
                  <c:v>43781</c:v>
                </c:pt>
                <c:pt idx="3314">
                  <c:v>43782</c:v>
                </c:pt>
                <c:pt idx="3315">
                  <c:v>43783</c:v>
                </c:pt>
                <c:pt idx="3316">
                  <c:v>43784</c:v>
                </c:pt>
                <c:pt idx="3317">
                  <c:v>43787</c:v>
                </c:pt>
                <c:pt idx="3318">
                  <c:v>43788</c:v>
                </c:pt>
                <c:pt idx="3319">
                  <c:v>43789</c:v>
                </c:pt>
                <c:pt idx="3320">
                  <c:v>43790</c:v>
                </c:pt>
                <c:pt idx="3321">
                  <c:v>43791</c:v>
                </c:pt>
                <c:pt idx="3322">
                  <c:v>43794</c:v>
                </c:pt>
                <c:pt idx="3323">
                  <c:v>43795</c:v>
                </c:pt>
                <c:pt idx="3324">
                  <c:v>43796</c:v>
                </c:pt>
                <c:pt idx="3325">
                  <c:v>43797</c:v>
                </c:pt>
                <c:pt idx="3326">
                  <c:v>43798</c:v>
                </c:pt>
                <c:pt idx="3327">
                  <c:v>43801</c:v>
                </c:pt>
                <c:pt idx="3328">
                  <c:v>43802</c:v>
                </c:pt>
                <c:pt idx="3329">
                  <c:v>43803</c:v>
                </c:pt>
                <c:pt idx="3330">
                  <c:v>43804</c:v>
                </c:pt>
                <c:pt idx="3331">
                  <c:v>43805</c:v>
                </c:pt>
                <c:pt idx="3332">
                  <c:v>43808</c:v>
                </c:pt>
                <c:pt idx="3333">
                  <c:v>43809</c:v>
                </c:pt>
                <c:pt idx="3334">
                  <c:v>43810</c:v>
                </c:pt>
                <c:pt idx="3335">
                  <c:v>43811</c:v>
                </c:pt>
                <c:pt idx="3336">
                  <c:v>43812</c:v>
                </c:pt>
                <c:pt idx="3337">
                  <c:v>43815</c:v>
                </c:pt>
                <c:pt idx="3338">
                  <c:v>43816</c:v>
                </c:pt>
                <c:pt idx="3339">
                  <c:v>43817</c:v>
                </c:pt>
                <c:pt idx="3340">
                  <c:v>43818</c:v>
                </c:pt>
                <c:pt idx="3341">
                  <c:v>43819</c:v>
                </c:pt>
                <c:pt idx="3342">
                  <c:v>43822</c:v>
                </c:pt>
                <c:pt idx="3343">
                  <c:v>43823</c:v>
                </c:pt>
                <c:pt idx="3344">
                  <c:v>43826</c:v>
                </c:pt>
                <c:pt idx="3345">
                  <c:v>43829</c:v>
                </c:pt>
                <c:pt idx="3346">
                  <c:v>43830</c:v>
                </c:pt>
                <c:pt idx="3347">
                  <c:v>43832</c:v>
                </c:pt>
                <c:pt idx="3348">
                  <c:v>43833</c:v>
                </c:pt>
                <c:pt idx="3349">
                  <c:v>43836</c:v>
                </c:pt>
                <c:pt idx="3350">
                  <c:v>43837</c:v>
                </c:pt>
                <c:pt idx="3351">
                  <c:v>43838</c:v>
                </c:pt>
                <c:pt idx="3352">
                  <c:v>43839</c:v>
                </c:pt>
                <c:pt idx="3353">
                  <c:v>43840</c:v>
                </c:pt>
                <c:pt idx="3354">
                  <c:v>43843</c:v>
                </c:pt>
                <c:pt idx="3355">
                  <c:v>43844</c:v>
                </c:pt>
                <c:pt idx="3356">
                  <c:v>43845</c:v>
                </c:pt>
                <c:pt idx="3357">
                  <c:v>43846</c:v>
                </c:pt>
                <c:pt idx="3358">
                  <c:v>43847</c:v>
                </c:pt>
                <c:pt idx="3359">
                  <c:v>43850</c:v>
                </c:pt>
                <c:pt idx="3360">
                  <c:v>43851</c:v>
                </c:pt>
                <c:pt idx="3361">
                  <c:v>43852</c:v>
                </c:pt>
                <c:pt idx="3362">
                  <c:v>43853</c:v>
                </c:pt>
                <c:pt idx="3363">
                  <c:v>43854</c:v>
                </c:pt>
                <c:pt idx="3364">
                  <c:v>43857</c:v>
                </c:pt>
                <c:pt idx="3365">
                  <c:v>43858</c:v>
                </c:pt>
                <c:pt idx="3366">
                  <c:v>43859</c:v>
                </c:pt>
                <c:pt idx="3367">
                  <c:v>43860</c:v>
                </c:pt>
                <c:pt idx="3368">
                  <c:v>43861</c:v>
                </c:pt>
                <c:pt idx="3369">
                  <c:v>43864</c:v>
                </c:pt>
                <c:pt idx="3370">
                  <c:v>43865</c:v>
                </c:pt>
                <c:pt idx="3371">
                  <c:v>43866</c:v>
                </c:pt>
                <c:pt idx="3372">
                  <c:v>43867</c:v>
                </c:pt>
                <c:pt idx="3373">
                  <c:v>43868</c:v>
                </c:pt>
                <c:pt idx="3374">
                  <c:v>43871</c:v>
                </c:pt>
                <c:pt idx="3375">
                  <c:v>43872</c:v>
                </c:pt>
                <c:pt idx="3376">
                  <c:v>43873</c:v>
                </c:pt>
                <c:pt idx="3377">
                  <c:v>43874</c:v>
                </c:pt>
                <c:pt idx="3378">
                  <c:v>43875</c:v>
                </c:pt>
                <c:pt idx="3379">
                  <c:v>43878</c:v>
                </c:pt>
                <c:pt idx="3380">
                  <c:v>43879</c:v>
                </c:pt>
                <c:pt idx="3381">
                  <c:v>43880</c:v>
                </c:pt>
                <c:pt idx="3382">
                  <c:v>43881</c:v>
                </c:pt>
                <c:pt idx="3383">
                  <c:v>43882</c:v>
                </c:pt>
                <c:pt idx="3384">
                  <c:v>43885</c:v>
                </c:pt>
                <c:pt idx="3385">
                  <c:v>43886</c:v>
                </c:pt>
                <c:pt idx="3386">
                  <c:v>43887</c:v>
                </c:pt>
                <c:pt idx="3387">
                  <c:v>43888</c:v>
                </c:pt>
                <c:pt idx="3388">
                  <c:v>43889</c:v>
                </c:pt>
                <c:pt idx="3389">
                  <c:v>43892</c:v>
                </c:pt>
                <c:pt idx="3390">
                  <c:v>43893</c:v>
                </c:pt>
                <c:pt idx="3391">
                  <c:v>43894</c:v>
                </c:pt>
                <c:pt idx="3392">
                  <c:v>43895</c:v>
                </c:pt>
                <c:pt idx="3393">
                  <c:v>43896</c:v>
                </c:pt>
                <c:pt idx="3394">
                  <c:v>43899</c:v>
                </c:pt>
                <c:pt idx="3395">
                  <c:v>43900</c:v>
                </c:pt>
                <c:pt idx="3396">
                  <c:v>43901</c:v>
                </c:pt>
                <c:pt idx="3397">
                  <c:v>43902</c:v>
                </c:pt>
                <c:pt idx="3398">
                  <c:v>43903</c:v>
                </c:pt>
                <c:pt idx="3399">
                  <c:v>43906</c:v>
                </c:pt>
                <c:pt idx="3400">
                  <c:v>43907</c:v>
                </c:pt>
                <c:pt idx="3401">
                  <c:v>43908</c:v>
                </c:pt>
                <c:pt idx="3402">
                  <c:v>43909</c:v>
                </c:pt>
                <c:pt idx="3403">
                  <c:v>43910</c:v>
                </c:pt>
                <c:pt idx="3404">
                  <c:v>43913</c:v>
                </c:pt>
                <c:pt idx="3405">
                  <c:v>43914</c:v>
                </c:pt>
                <c:pt idx="3406">
                  <c:v>43915</c:v>
                </c:pt>
                <c:pt idx="3407">
                  <c:v>43916</c:v>
                </c:pt>
                <c:pt idx="3408">
                  <c:v>43917</c:v>
                </c:pt>
                <c:pt idx="3409">
                  <c:v>43920</c:v>
                </c:pt>
                <c:pt idx="3410">
                  <c:v>43921</c:v>
                </c:pt>
                <c:pt idx="3411">
                  <c:v>43922</c:v>
                </c:pt>
                <c:pt idx="3412">
                  <c:v>43923</c:v>
                </c:pt>
                <c:pt idx="3413">
                  <c:v>43924</c:v>
                </c:pt>
                <c:pt idx="3414">
                  <c:v>43927</c:v>
                </c:pt>
                <c:pt idx="3415">
                  <c:v>43928</c:v>
                </c:pt>
                <c:pt idx="3416">
                  <c:v>43929</c:v>
                </c:pt>
                <c:pt idx="3417">
                  <c:v>43930</c:v>
                </c:pt>
                <c:pt idx="3418">
                  <c:v>43935</c:v>
                </c:pt>
                <c:pt idx="3419">
                  <c:v>43936</c:v>
                </c:pt>
                <c:pt idx="3420">
                  <c:v>43937</c:v>
                </c:pt>
                <c:pt idx="3421">
                  <c:v>43938</c:v>
                </c:pt>
                <c:pt idx="3422">
                  <c:v>43941</c:v>
                </c:pt>
                <c:pt idx="3423">
                  <c:v>43942</c:v>
                </c:pt>
                <c:pt idx="3424">
                  <c:v>43943</c:v>
                </c:pt>
                <c:pt idx="3425">
                  <c:v>43944</c:v>
                </c:pt>
                <c:pt idx="3426">
                  <c:v>43945</c:v>
                </c:pt>
                <c:pt idx="3427">
                  <c:v>43948</c:v>
                </c:pt>
                <c:pt idx="3428">
                  <c:v>43949</c:v>
                </c:pt>
                <c:pt idx="3429">
                  <c:v>43950</c:v>
                </c:pt>
                <c:pt idx="3430">
                  <c:v>43951</c:v>
                </c:pt>
                <c:pt idx="3431">
                  <c:v>43952</c:v>
                </c:pt>
                <c:pt idx="3432">
                  <c:v>43955</c:v>
                </c:pt>
                <c:pt idx="3433">
                  <c:v>43956</c:v>
                </c:pt>
                <c:pt idx="3434">
                  <c:v>43957</c:v>
                </c:pt>
                <c:pt idx="3435">
                  <c:v>43958</c:v>
                </c:pt>
                <c:pt idx="3436">
                  <c:v>43959</c:v>
                </c:pt>
                <c:pt idx="3437">
                  <c:v>43962</c:v>
                </c:pt>
                <c:pt idx="3438">
                  <c:v>43963</c:v>
                </c:pt>
                <c:pt idx="3439">
                  <c:v>43964</c:v>
                </c:pt>
                <c:pt idx="3440">
                  <c:v>43965</c:v>
                </c:pt>
                <c:pt idx="3441">
                  <c:v>43966</c:v>
                </c:pt>
                <c:pt idx="3442">
                  <c:v>43969</c:v>
                </c:pt>
                <c:pt idx="3443">
                  <c:v>43970</c:v>
                </c:pt>
                <c:pt idx="3444">
                  <c:v>43971</c:v>
                </c:pt>
                <c:pt idx="3445">
                  <c:v>43972</c:v>
                </c:pt>
                <c:pt idx="3446">
                  <c:v>43973</c:v>
                </c:pt>
                <c:pt idx="3447">
                  <c:v>43977</c:v>
                </c:pt>
                <c:pt idx="3448">
                  <c:v>43978</c:v>
                </c:pt>
                <c:pt idx="3449">
                  <c:v>43979</c:v>
                </c:pt>
                <c:pt idx="3450">
                  <c:v>43980</c:v>
                </c:pt>
                <c:pt idx="3451">
                  <c:v>43983</c:v>
                </c:pt>
                <c:pt idx="3452">
                  <c:v>43984</c:v>
                </c:pt>
                <c:pt idx="3453">
                  <c:v>43985</c:v>
                </c:pt>
                <c:pt idx="3454">
                  <c:v>43986</c:v>
                </c:pt>
                <c:pt idx="3455">
                  <c:v>43987</c:v>
                </c:pt>
                <c:pt idx="3456">
                  <c:v>43990</c:v>
                </c:pt>
                <c:pt idx="3457">
                  <c:v>43991</c:v>
                </c:pt>
                <c:pt idx="3458">
                  <c:v>43992</c:v>
                </c:pt>
                <c:pt idx="3459">
                  <c:v>43993</c:v>
                </c:pt>
                <c:pt idx="3460">
                  <c:v>43994</c:v>
                </c:pt>
                <c:pt idx="3461">
                  <c:v>43997</c:v>
                </c:pt>
                <c:pt idx="3462">
                  <c:v>43998</c:v>
                </c:pt>
                <c:pt idx="3463">
                  <c:v>43999</c:v>
                </c:pt>
                <c:pt idx="3464">
                  <c:v>44000</c:v>
                </c:pt>
                <c:pt idx="3465">
                  <c:v>44001</c:v>
                </c:pt>
                <c:pt idx="3466">
                  <c:v>44004</c:v>
                </c:pt>
                <c:pt idx="3467">
                  <c:v>44005</c:v>
                </c:pt>
                <c:pt idx="3468">
                  <c:v>44006</c:v>
                </c:pt>
                <c:pt idx="3469">
                  <c:v>44007</c:v>
                </c:pt>
                <c:pt idx="3470">
                  <c:v>44008</c:v>
                </c:pt>
                <c:pt idx="3471">
                  <c:v>44011</c:v>
                </c:pt>
                <c:pt idx="3472">
                  <c:v>44012</c:v>
                </c:pt>
                <c:pt idx="3473">
                  <c:v>44013</c:v>
                </c:pt>
                <c:pt idx="3474">
                  <c:v>44014</c:v>
                </c:pt>
                <c:pt idx="3475">
                  <c:v>44015</c:v>
                </c:pt>
                <c:pt idx="3476">
                  <c:v>44018</c:v>
                </c:pt>
                <c:pt idx="3477">
                  <c:v>44019</c:v>
                </c:pt>
                <c:pt idx="3478">
                  <c:v>44020</c:v>
                </c:pt>
                <c:pt idx="3479">
                  <c:v>44021</c:v>
                </c:pt>
                <c:pt idx="3480">
                  <c:v>44022</c:v>
                </c:pt>
                <c:pt idx="3481">
                  <c:v>44025</c:v>
                </c:pt>
                <c:pt idx="3482">
                  <c:v>44026</c:v>
                </c:pt>
                <c:pt idx="3483">
                  <c:v>44027</c:v>
                </c:pt>
                <c:pt idx="3484">
                  <c:v>44028</c:v>
                </c:pt>
                <c:pt idx="3485">
                  <c:v>44029</c:v>
                </c:pt>
                <c:pt idx="3486">
                  <c:v>44032</c:v>
                </c:pt>
                <c:pt idx="3487">
                  <c:v>44033</c:v>
                </c:pt>
                <c:pt idx="3488">
                  <c:v>44034</c:v>
                </c:pt>
                <c:pt idx="3489">
                  <c:v>44035</c:v>
                </c:pt>
                <c:pt idx="3490">
                  <c:v>44036</c:v>
                </c:pt>
                <c:pt idx="3491">
                  <c:v>44039</c:v>
                </c:pt>
                <c:pt idx="3492">
                  <c:v>44040</c:v>
                </c:pt>
                <c:pt idx="3493">
                  <c:v>44041</c:v>
                </c:pt>
                <c:pt idx="3494">
                  <c:v>44042</c:v>
                </c:pt>
                <c:pt idx="3495">
                  <c:v>44043</c:v>
                </c:pt>
                <c:pt idx="3496">
                  <c:v>44046</c:v>
                </c:pt>
                <c:pt idx="3497">
                  <c:v>44047</c:v>
                </c:pt>
                <c:pt idx="3498">
                  <c:v>44048</c:v>
                </c:pt>
                <c:pt idx="3499">
                  <c:v>44049</c:v>
                </c:pt>
                <c:pt idx="3500">
                  <c:v>44050</c:v>
                </c:pt>
                <c:pt idx="3501">
                  <c:v>44053</c:v>
                </c:pt>
                <c:pt idx="3502">
                  <c:v>44054</c:v>
                </c:pt>
                <c:pt idx="3503">
                  <c:v>44055</c:v>
                </c:pt>
                <c:pt idx="3504">
                  <c:v>44056</c:v>
                </c:pt>
                <c:pt idx="3505">
                  <c:v>44057</c:v>
                </c:pt>
                <c:pt idx="3506">
                  <c:v>44060</c:v>
                </c:pt>
                <c:pt idx="3507">
                  <c:v>44061</c:v>
                </c:pt>
                <c:pt idx="3508">
                  <c:v>44062</c:v>
                </c:pt>
                <c:pt idx="3509">
                  <c:v>44063</c:v>
                </c:pt>
                <c:pt idx="3510">
                  <c:v>44064</c:v>
                </c:pt>
                <c:pt idx="3511">
                  <c:v>44067</c:v>
                </c:pt>
                <c:pt idx="3512">
                  <c:v>44068</c:v>
                </c:pt>
                <c:pt idx="3513">
                  <c:v>44069</c:v>
                </c:pt>
                <c:pt idx="3514">
                  <c:v>44070</c:v>
                </c:pt>
                <c:pt idx="3515">
                  <c:v>44071</c:v>
                </c:pt>
                <c:pt idx="3516">
                  <c:v>44074</c:v>
                </c:pt>
                <c:pt idx="3517">
                  <c:v>44075</c:v>
                </c:pt>
                <c:pt idx="3518">
                  <c:v>44076</c:v>
                </c:pt>
                <c:pt idx="3519">
                  <c:v>44077</c:v>
                </c:pt>
                <c:pt idx="3520">
                  <c:v>44078</c:v>
                </c:pt>
                <c:pt idx="3521">
                  <c:v>44081</c:v>
                </c:pt>
                <c:pt idx="3522">
                  <c:v>44082</c:v>
                </c:pt>
                <c:pt idx="3523">
                  <c:v>44083</c:v>
                </c:pt>
                <c:pt idx="3524">
                  <c:v>44084</c:v>
                </c:pt>
                <c:pt idx="3525">
                  <c:v>44085</c:v>
                </c:pt>
                <c:pt idx="3526">
                  <c:v>44088</c:v>
                </c:pt>
                <c:pt idx="3527">
                  <c:v>44089</c:v>
                </c:pt>
                <c:pt idx="3528">
                  <c:v>44090</c:v>
                </c:pt>
                <c:pt idx="3529">
                  <c:v>44091</c:v>
                </c:pt>
                <c:pt idx="3530">
                  <c:v>44092</c:v>
                </c:pt>
                <c:pt idx="3531">
                  <c:v>44095</c:v>
                </c:pt>
                <c:pt idx="3532">
                  <c:v>44096</c:v>
                </c:pt>
                <c:pt idx="3533">
                  <c:v>44097</c:v>
                </c:pt>
                <c:pt idx="3534">
                  <c:v>44098</c:v>
                </c:pt>
                <c:pt idx="3535">
                  <c:v>44099</c:v>
                </c:pt>
                <c:pt idx="3536">
                  <c:v>44102</c:v>
                </c:pt>
                <c:pt idx="3537">
                  <c:v>44103</c:v>
                </c:pt>
                <c:pt idx="3538">
                  <c:v>44104</c:v>
                </c:pt>
                <c:pt idx="3539">
                  <c:v>44105</c:v>
                </c:pt>
                <c:pt idx="3540">
                  <c:v>44106</c:v>
                </c:pt>
                <c:pt idx="3541">
                  <c:v>44109</c:v>
                </c:pt>
                <c:pt idx="3542">
                  <c:v>44110</c:v>
                </c:pt>
                <c:pt idx="3543">
                  <c:v>44111</c:v>
                </c:pt>
                <c:pt idx="3544">
                  <c:v>44112</c:v>
                </c:pt>
                <c:pt idx="3545">
                  <c:v>44113</c:v>
                </c:pt>
                <c:pt idx="3546">
                  <c:v>44116</c:v>
                </c:pt>
                <c:pt idx="3547">
                  <c:v>44117</c:v>
                </c:pt>
                <c:pt idx="3548">
                  <c:v>44118</c:v>
                </c:pt>
                <c:pt idx="3549">
                  <c:v>44119</c:v>
                </c:pt>
                <c:pt idx="3550">
                  <c:v>44120</c:v>
                </c:pt>
                <c:pt idx="3551">
                  <c:v>44123</c:v>
                </c:pt>
                <c:pt idx="3552">
                  <c:v>44124</c:v>
                </c:pt>
                <c:pt idx="3553">
                  <c:v>44125</c:v>
                </c:pt>
                <c:pt idx="3554">
                  <c:v>44126</c:v>
                </c:pt>
                <c:pt idx="3555">
                  <c:v>44127</c:v>
                </c:pt>
                <c:pt idx="3556">
                  <c:v>44130</c:v>
                </c:pt>
                <c:pt idx="3557">
                  <c:v>44131</c:v>
                </c:pt>
                <c:pt idx="3558">
                  <c:v>44132</c:v>
                </c:pt>
                <c:pt idx="3559">
                  <c:v>44133</c:v>
                </c:pt>
                <c:pt idx="3560">
                  <c:v>44134</c:v>
                </c:pt>
                <c:pt idx="3561">
                  <c:v>44137</c:v>
                </c:pt>
                <c:pt idx="3562">
                  <c:v>44138</c:v>
                </c:pt>
                <c:pt idx="3563">
                  <c:v>44139</c:v>
                </c:pt>
                <c:pt idx="3564">
                  <c:v>44140</c:v>
                </c:pt>
                <c:pt idx="3565">
                  <c:v>44141</c:v>
                </c:pt>
                <c:pt idx="3566">
                  <c:v>44144</c:v>
                </c:pt>
                <c:pt idx="3567">
                  <c:v>44145</c:v>
                </c:pt>
                <c:pt idx="3568">
                  <c:v>44146</c:v>
                </c:pt>
                <c:pt idx="3569">
                  <c:v>44147</c:v>
                </c:pt>
                <c:pt idx="3570">
                  <c:v>44148</c:v>
                </c:pt>
                <c:pt idx="3571">
                  <c:v>44151</c:v>
                </c:pt>
                <c:pt idx="3572">
                  <c:v>44152</c:v>
                </c:pt>
                <c:pt idx="3573">
                  <c:v>44153</c:v>
                </c:pt>
                <c:pt idx="3574">
                  <c:v>44154</c:v>
                </c:pt>
                <c:pt idx="3575">
                  <c:v>44155</c:v>
                </c:pt>
                <c:pt idx="3576">
                  <c:v>44158</c:v>
                </c:pt>
                <c:pt idx="3577">
                  <c:v>44159</c:v>
                </c:pt>
                <c:pt idx="3578">
                  <c:v>44160</c:v>
                </c:pt>
                <c:pt idx="3579">
                  <c:v>44161</c:v>
                </c:pt>
                <c:pt idx="3580">
                  <c:v>44162</c:v>
                </c:pt>
                <c:pt idx="3581">
                  <c:v>44165</c:v>
                </c:pt>
                <c:pt idx="3582">
                  <c:v>44166</c:v>
                </c:pt>
                <c:pt idx="3583">
                  <c:v>44167</c:v>
                </c:pt>
                <c:pt idx="3584">
                  <c:v>44168</c:v>
                </c:pt>
                <c:pt idx="3585">
                  <c:v>44169</c:v>
                </c:pt>
                <c:pt idx="3586">
                  <c:v>44172</c:v>
                </c:pt>
                <c:pt idx="3587">
                  <c:v>44173</c:v>
                </c:pt>
                <c:pt idx="3588">
                  <c:v>44174</c:v>
                </c:pt>
                <c:pt idx="3589">
                  <c:v>44175</c:v>
                </c:pt>
                <c:pt idx="3590">
                  <c:v>44176</c:v>
                </c:pt>
                <c:pt idx="3591">
                  <c:v>44179</c:v>
                </c:pt>
                <c:pt idx="3592">
                  <c:v>44180</c:v>
                </c:pt>
                <c:pt idx="3593">
                  <c:v>44181</c:v>
                </c:pt>
                <c:pt idx="3594">
                  <c:v>44182</c:v>
                </c:pt>
                <c:pt idx="3595">
                  <c:v>44183</c:v>
                </c:pt>
                <c:pt idx="3596">
                  <c:v>44186</c:v>
                </c:pt>
                <c:pt idx="3597">
                  <c:v>44187</c:v>
                </c:pt>
                <c:pt idx="3598">
                  <c:v>44188</c:v>
                </c:pt>
                <c:pt idx="3599">
                  <c:v>44189</c:v>
                </c:pt>
                <c:pt idx="3600">
                  <c:v>44193</c:v>
                </c:pt>
                <c:pt idx="3601">
                  <c:v>44194</c:v>
                </c:pt>
                <c:pt idx="3602">
                  <c:v>44195</c:v>
                </c:pt>
                <c:pt idx="3603">
                  <c:v>44196</c:v>
                </c:pt>
                <c:pt idx="3604">
                  <c:v>44200</c:v>
                </c:pt>
                <c:pt idx="3605">
                  <c:v>44201</c:v>
                </c:pt>
                <c:pt idx="3606">
                  <c:v>44202</c:v>
                </c:pt>
                <c:pt idx="3607">
                  <c:v>44203</c:v>
                </c:pt>
                <c:pt idx="3608">
                  <c:v>44207</c:v>
                </c:pt>
                <c:pt idx="3609">
                  <c:v>44208</c:v>
                </c:pt>
                <c:pt idx="3610">
                  <c:v>44209</c:v>
                </c:pt>
                <c:pt idx="3611">
                  <c:v>44210</c:v>
                </c:pt>
                <c:pt idx="3612">
                  <c:v>44211</c:v>
                </c:pt>
                <c:pt idx="3613">
                  <c:v>44214</c:v>
                </c:pt>
                <c:pt idx="3614">
                  <c:v>44215</c:v>
                </c:pt>
                <c:pt idx="3615">
                  <c:v>44216</c:v>
                </c:pt>
                <c:pt idx="3616">
                  <c:v>44217</c:v>
                </c:pt>
                <c:pt idx="3617">
                  <c:v>44218</c:v>
                </c:pt>
                <c:pt idx="3618">
                  <c:v>44221</c:v>
                </c:pt>
                <c:pt idx="3619">
                  <c:v>44222</c:v>
                </c:pt>
                <c:pt idx="3620">
                  <c:v>44223</c:v>
                </c:pt>
                <c:pt idx="3621">
                  <c:v>44224</c:v>
                </c:pt>
                <c:pt idx="3622">
                  <c:v>44225</c:v>
                </c:pt>
                <c:pt idx="3623">
                  <c:v>44228</c:v>
                </c:pt>
                <c:pt idx="3624">
                  <c:v>44229</c:v>
                </c:pt>
                <c:pt idx="3625">
                  <c:v>44230</c:v>
                </c:pt>
                <c:pt idx="3626">
                  <c:v>44231</c:v>
                </c:pt>
                <c:pt idx="3627">
                  <c:v>44232</c:v>
                </c:pt>
                <c:pt idx="3628">
                  <c:v>44235</c:v>
                </c:pt>
                <c:pt idx="3629">
                  <c:v>44236</c:v>
                </c:pt>
                <c:pt idx="3630">
                  <c:v>44237</c:v>
                </c:pt>
                <c:pt idx="3631">
                  <c:v>44238</c:v>
                </c:pt>
                <c:pt idx="3632">
                  <c:v>44239</c:v>
                </c:pt>
                <c:pt idx="3633">
                  <c:v>44242</c:v>
                </c:pt>
                <c:pt idx="3634">
                  <c:v>44243</c:v>
                </c:pt>
                <c:pt idx="3635">
                  <c:v>44244</c:v>
                </c:pt>
                <c:pt idx="3636">
                  <c:v>44245</c:v>
                </c:pt>
                <c:pt idx="3637">
                  <c:v>44246</c:v>
                </c:pt>
                <c:pt idx="3638">
                  <c:v>44249</c:v>
                </c:pt>
                <c:pt idx="3639">
                  <c:v>44250</c:v>
                </c:pt>
                <c:pt idx="3640">
                  <c:v>44251</c:v>
                </c:pt>
                <c:pt idx="3641">
                  <c:v>44252</c:v>
                </c:pt>
                <c:pt idx="3642">
                  <c:v>44253</c:v>
                </c:pt>
                <c:pt idx="3643">
                  <c:v>44256</c:v>
                </c:pt>
                <c:pt idx="3644">
                  <c:v>44257</c:v>
                </c:pt>
                <c:pt idx="3645">
                  <c:v>44258</c:v>
                </c:pt>
                <c:pt idx="3646">
                  <c:v>44259</c:v>
                </c:pt>
                <c:pt idx="3647">
                  <c:v>44260</c:v>
                </c:pt>
                <c:pt idx="3648">
                  <c:v>44263</c:v>
                </c:pt>
                <c:pt idx="3649">
                  <c:v>44264</c:v>
                </c:pt>
                <c:pt idx="3650">
                  <c:v>44265</c:v>
                </c:pt>
                <c:pt idx="3651">
                  <c:v>44266</c:v>
                </c:pt>
                <c:pt idx="3652">
                  <c:v>44267</c:v>
                </c:pt>
                <c:pt idx="3653">
                  <c:v>44270</c:v>
                </c:pt>
                <c:pt idx="3654">
                  <c:v>44271</c:v>
                </c:pt>
                <c:pt idx="3655">
                  <c:v>44272</c:v>
                </c:pt>
                <c:pt idx="3656">
                  <c:v>44273</c:v>
                </c:pt>
                <c:pt idx="3657">
                  <c:v>44274</c:v>
                </c:pt>
                <c:pt idx="3658">
                  <c:v>44277</c:v>
                </c:pt>
                <c:pt idx="3659">
                  <c:v>44278</c:v>
                </c:pt>
                <c:pt idx="3660">
                  <c:v>44279</c:v>
                </c:pt>
                <c:pt idx="3661">
                  <c:v>44280</c:v>
                </c:pt>
                <c:pt idx="3662">
                  <c:v>44281</c:v>
                </c:pt>
                <c:pt idx="3663">
                  <c:v>44284</c:v>
                </c:pt>
                <c:pt idx="3664">
                  <c:v>44285</c:v>
                </c:pt>
                <c:pt idx="3665">
                  <c:v>44286</c:v>
                </c:pt>
                <c:pt idx="3666">
                  <c:v>44287</c:v>
                </c:pt>
                <c:pt idx="3667">
                  <c:v>44292</c:v>
                </c:pt>
                <c:pt idx="3668">
                  <c:v>44293</c:v>
                </c:pt>
                <c:pt idx="3669">
                  <c:v>44294</c:v>
                </c:pt>
                <c:pt idx="3670">
                  <c:v>44295</c:v>
                </c:pt>
                <c:pt idx="3671">
                  <c:v>44298</c:v>
                </c:pt>
                <c:pt idx="3672">
                  <c:v>44299</c:v>
                </c:pt>
                <c:pt idx="3673">
                  <c:v>44300</c:v>
                </c:pt>
                <c:pt idx="3674">
                  <c:v>44301</c:v>
                </c:pt>
                <c:pt idx="3675">
                  <c:v>44302</c:v>
                </c:pt>
                <c:pt idx="3676">
                  <c:v>44305</c:v>
                </c:pt>
                <c:pt idx="3677">
                  <c:v>44306</c:v>
                </c:pt>
                <c:pt idx="3678">
                  <c:v>44307</c:v>
                </c:pt>
                <c:pt idx="3679">
                  <c:v>44308</c:v>
                </c:pt>
                <c:pt idx="3680">
                  <c:v>44309</c:v>
                </c:pt>
                <c:pt idx="3681">
                  <c:v>44312</c:v>
                </c:pt>
                <c:pt idx="3682">
                  <c:v>44313</c:v>
                </c:pt>
                <c:pt idx="3683">
                  <c:v>44314</c:v>
                </c:pt>
                <c:pt idx="3684">
                  <c:v>44315</c:v>
                </c:pt>
                <c:pt idx="3685">
                  <c:v>44316</c:v>
                </c:pt>
                <c:pt idx="3686">
                  <c:v>44319</c:v>
                </c:pt>
                <c:pt idx="3687">
                  <c:v>44320</c:v>
                </c:pt>
                <c:pt idx="3688">
                  <c:v>44321</c:v>
                </c:pt>
                <c:pt idx="3689">
                  <c:v>44322</c:v>
                </c:pt>
                <c:pt idx="3690">
                  <c:v>44323</c:v>
                </c:pt>
                <c:pt idx="3691">
                  <c:v>44326</c:v>
                </c:pt>
                <c:pt idx="3692">
                  <c:v>44327</c:v>
                </c:pt>
                <c:pt idx="3693">
                  <c:v>44328</c:v>
                </c:pt>
                <c:pt idx="3694">
                  <c:v>44329</c:v>
                </c:pt>
                <c:pt idx="3695">
                  <c:v>44330</c:v>
                </c:pt>
                <c:pt idx="3696">
                  <c:v>44333</c:v>
                </c:pt>
                <c:pt idx="3697">
                  <c:v>44334</c:v>
                </c:pt>
                <c:pt idx="3698">
                  <c:v>44335</c:v>
                </c:pt>
                <c:pt idx="3699">
                  <c:v>44336</c:v>
                </c:pt>
                <c:pt idx="3700">
                  <c:v>44337</c:v>
                </c:pt>
                <c:pt idx="3701">
                  <c:v>44340</c:v>
                </c:pt>
                <c:pt idx="3702">
                  <c:v>44341</c:v>
                </c:pt>
                <c:pt idx="3703">
                  <c:v>44342</c:v>
                </c:pt>
                <c:pt idx="3704">
                  <c:v>44343</c:v>
                </c:pt>
                <c:pt idx="3705">
                  <c:v>44344</c:v>
                </c:pt>
                <c:pt idx="3706">
                  <c:v>44347</c:v>
                </c:pt>
                <c:pt idx="3707">
                  <c:v>44348</c:v>
                </c:pt>
                <c:pt idx="3708">
                  <c:v>44349</c:v>
                </c:pt>
                <c:pt idx="3709">
                  <c:v>44350</c:v>
                </c:pt>
                <c:pt idx="3710">
                  <c:v>44351</c:v>
                </c:pt>
                <c:pt idx="3711">
                  <c:v>44354</c:v>
                </c:pt>
                <c:pt idx="3712">
                  <c:v>44355</c:v>
                </c:pt>
                <c:pt idx="3713">
                  <c:v>44356</c:v>
                </c:pt>
                <c:pt idx="3714">
                  <c:v>44357</c:v>
                </c:pt>
                <c:pt idx="3715">
                  <c:v>44358</c:v>
                </c:pt>
                <c:pt idx="3716">
                  <c:v>44361</c:v>
                </c:pt>
                <c:pt idx="3717">
                  <c:v>44362</c:v>
                </c:pt>
                <c:pt idx="3718">
                  <c:v>44363</c:v>
                </c:pt>
                <c:pt idx="3719">
                  <c:v>44364</c:v>
                </c:pt>
                <c:pt idx="3720">
                  <c:v>44365</c:v>
                </c:pt>
                <c:pt idx="3721">
                  <c:v>44368</c:v>
                </c:pt>
                <c:pt idx="3722">
                  <c:v>44369</c:v>
                </c:pt>
                <c:pt idx="3723">
                  <c:v>44370</c:v>
                </c:pt>
                <c:pt idx="3724">
                  <c:v>44371</c:v>
                </c:pt>
                <c:pt idx="3725">
                  <c:v>44372</c:v>
                </c:pt>
                <c:pt idx="3726">
                  <c:v>44375</c:v>
                </c:pt>
                <c:pt idx="3727">
                  <c:v>44376</c:v>
                </c:pt>
                <c:pt idx="3728">
                  <c:v>44377</c:v>
                </c:pt>
                <c:pt idx="3729">
                  <c:v>44378</c:v>
                </c:pt>
                <c:pt idx="3730">
                  <c:v>44379</c:v>
                </c:pt>
                <c:pt idx="3731">
                  <c:v>44382</c:v>
                </c:pt>
                <c:pt idx="3732">
                  <c:v>44383</c:v>
                </c:pt>
                <c:pt idx="3733">
                  <c:v>44384</c:v>
                </c:pt>
                <c:pt idx="3734">
                  <c:v>44385</c:v>
                </c:pt>
                <c:pt idx="3735">
                  <c:v>44386</c:v>
                </c:pt>
                <c:pt idx="3736">
                  <c:v>44389</c:v>
                </c:pt>
                <c:pt idx="3737">
                  <c:v>44390</c:v>
                </c:pt>
                <c:pt idx="3738">
                  <c:v>44391</c:v>
                </c:pt>
                <c:pt idx="3739">
                  <c:v>44392</c:v>
                </c:pt>
                <c:pt idx="3740">
                  <c:v>44393</c:v>
                </c:pt>
                <c:pt idx="3741">
                  <c:v>44396</c:v>
                </c:pt>
                <c:pt idx="3742">
                  <c:v>44397</c:v>
                </c:pt>
                <c:pt idx="3743">
                  <c:v>44398</c:v>
                </c:pt>
                <c:pt idx="3744">
                  <c:v>44399</c:v>
                </c:pt>
                <c:pt idx="3745">
                  <c:v>44400</c:v>
                </c:pt>
                <c:pt idx="3746">
                  <c:v>44403</c:v>
                </c:pt>
                <c:pt idx="3747">
                  <c:v>44404</c:v>
                </c:pt>
                <c:pt idx="3748">
                  <c:v>44405</c:v>
                </c:pt>
                <c:pt idx="3749">
                  <c:v>44406</c:v>
                </c:pt>
                <c:pt idx="3750">
                  <c:v>44407</c:v>
                </c:pt>
                <c:pt idx="3751">
                  <c:v>44410</c:v>
                </c:pt>
                <c:pt idx="3752">
                  <c:v>44411</c:v>
                </c:pt>
                <c:pt idx="3753">
                  <c:v>44412</c:v>
                </c:pt>
                <c:pt idx="3754">
                  <c:v>44413</c:v>
                </c:pt>
                <c:pt idx="3755">
                  <c:v>44414</c:v>
                </c:pt>
                <c:pt idx="3756">
                  <c:v>44417</c:v>
                </c:pt>
                <c:pt idx="3757">
                  <c:v>44418</c:v>
                </c:pt>
                <c:pt idx="3758">
                  <c:v>44419</c:v>
                </c:pt>
                <c:pt idx="3759">
                  <c:v>44420</c:v>
                </c:pt>
                <c:pt idx="3760">
                  <c:v>44421</c:v>
                </c:pt>
                <c:pt idx="3761">
                  <c:v>44424</c:v>
                </c:pt>
                <c:pt idx="3762">
                  <c:v>44425</c:v>
                </c:pt>
                <c:pt idx="3763">
                  <c:v>44426</c:v>
                </c:pt>
                <c:pt idx="3764">
                  <c:v>44427</c:v>
                </c:pt>
                <c:pt idx="3765">
                  <c:v>44428</c:v>
                </c:pt>
                <c:pt idx="3766">
                  <c:v>44431</c:v>
                </c:pt>
                <c:pt idx="3767">
                  <c:v>44432</c:v>
                </c:pt>
                <c:pt idx="3768">
                  <c:v>44433</c:v>
                </c:pt>
                <c:pt idx="3769">
                  <c:v>44434</c:v>
                </c:pt>
                <c:pt idx="3770">
                  <c:v>44435</c:v>
                </c:pt>
                <c:pt idx="3771">
                  <c:v>44438</c:v>
                </c:pt>
                <c:pt idx="3772">
                  <c:v>44439</c:v>
                </c:pt>
                <c:pt idx="3773">
                  <c:v>44440</c:v>
                </c:pt>
                <c:pt idx="3774">
                  <c:v>44441</c:v>
                </c:pt>
                <c:pt idx="3775">
                  <c:v>44442</c:v>
                </c:pt>
                <c:pt idx="3776">
                  <c:v>44445</c:v>
                </c:pt>
                <c:pt idx="3777">
                  <c:v>44446</c:v>
                </c:pt>
                <c:pt idx="3778">
                  <c:v>44447</c:v>
                </c:pt>
                <c:pt idx="3779">
                  <c:v>44448</c:v>
                </c:pt>
                <c:pt idx="3780">
                  <c:v>44449</c:v>
                </c:pt>
                <c:pt idx="3781">
                  <c:v>44452</c:v>
                </c:pt>
                <c:pt idx="3782">
                  <c:v>44453</c:v>
                </c:pt>
                <c:pt idx="3783">
                  <c:v>44454</c:v>
                </c:pt>
                <c:pt idx="3784">
                  <c:v>44455</c:v>
                </c:pt>
                <c:pt idx="3785">
                  <c:v>44456</c:v>
                </c:pt>
                <c:pt idx="3786">
                  <c:v>44459</c:v>
                </c:pt>
                <c:pt idx="3787">
                  <c:v>44460</c:v>
                </c:pt>
                <c:pt idx="3788">
                  <c:v>44461</c:v>
                </c:pt>
                <c:pt idx="3789">
                  <c:v>44462</c:v>
                </c:pt>
                <c:pt idx="3790">
                  <c:v>44463</c:v>
                </c:pt>
                <c:pt idx="3791">
                  <c:v>44466</c:v>
                </c:pt>
                <c:pt idx="3792">
                  <c:v>44467</c:v>
                </c:pt>
                <c:pt idx="3793">
                  <c:v>44468</c:v>
                </c:pt>
                <c:pt idx="3794">
                  <c:v>44469</c:v>
                </c:pt>
                <c:pt idx="3795">
                  <c:v>44470</c:v>
                </c:pt>
                <c:pt idx="3796">
                  <c:v>44473</c:v>
                </c:pt>
                <c:pt idx="3797">
                  <c:v>44474</c:v>
                </c:pt>
                <c:pt idx="3798">
                  <c:v>44475</c:v>
                </c:pt>
                <c:pt idx="3799">
                  <c:v>44476</c:v>
                </c:pt>
                <c:pt idx="3800">
                  <c:v>44477</c:v>
                </c:pt>
                <c:pt idx="3801">
                  <c:v>44480</c:v>
                </c:pt>
                <c:pt idx="3802">
                  <c:v>44481</c:v>
                </c:pt>
                <c:pt idx="3803">
                  <c:v>44482</c:v>
                </c:pt>
                <c:pt idx="3804">
                  <c:v>44483</c:v>
                </c:pt>
                <c:pt idx="3805">
                  <c:v>44484</c:v>
                </c:pt>
                <c:pt idx="3806">
                  <c:v>44487</c:v>
                </c:pt>
                <c:pt idx="3807">
                  <c:v>44488</c:v>
                </c:pt>
                <c:pt idx="3808">
                  <c:v>44489</c:v>
                </c:pt>
                <c:pt idx="3809">
                  <c:v>44490</c:v>
                </c:pt>
                <c:pt idx="3810">
                  <c:v>44491</c:v>
                </c:pt>
                <c:pt idx="3811">
                  <c:v>44494</c:v>
                </c:pt>
                <c:pt idx="3812">
                  <c:v>44495</c:v>
                </c:pt>
                <c:pt idx="3813">
                  <c:v>44496</c:v>
                </c:pt>
                <c:pt idx="3814">
                  <c:v>44497</c:v>
                </c:pt>
                <c:pt idx="3815">
                  <c:v>44498</c:v>
                </c:pt>
                <c:pt idx="3816">
                  <c:v>44501</c:v>
                </c:pt>
                <c:pt idx="3817">
                  <c:v>44502</c:v>
                </c:pt>
                <c:pt idx="3818">
                  <c:v>44503</c:v>
                </c:pt>
                <c:pt idx="3819">
                  <c:v>44504</c:v>
                </c:pt>
                <c:pt idx="3820">
                  <c:v>44505</c:v>
                </c:pt>
                <c:pt idx="3821">
                  <c:v>44508</c:v>
                </c:pt>
                <c:pt idx="3822">
                  <c:v>44509</c:v>
                </c:pt>
                <c:pt idx="3823">
                  <c:v>44510</c:v>
                </c:pt>
                <c:pt idx="3824">
                  <c:v>44511</c:v>
                </c:pt>
                <c:pt idx="3825">
                  <c:v>44512</c:v>
                </c:pt>
                <c:pt idx="3826">
                  <c:v>44515</c:v>
                </c:pt>
                <c:pt idx="3827">
                  <c:v>44516</c:v>
                </c:pt>
                <c:pt idx="3828">
                  <c:v>44517</c:v>
                </c:pt>
                <c:pt idx="3829">
                  <c:v>44518</c:v>
                </c:pt>
                <c:pt idx="3830">
                  <c:v>44519</c:v>
                </c:pt>
                <c:pt idx="3831">
                  <c:v>44522</c:v>
                </c:pt>
                <c:pt idx="3832">
                  <c:v>44523</c:v>
                </c:pt>
                <c:pt idx="3833">
                  <c:v>44524</c:v>
                </c:pt>
                <c:pt idx="3834">
                  <c:v>44525</c:v>
                </c:pt>
                <c:pt idx="3835">
                  <c:v>44526</c:v>
                </c:pt>
                <c:pt idx="3836">
                  <c:v>44529</c:v>
                </c:pt>
                <c:pt idx="3837">
                  <c:v>44530</c:v>
                </c:pt>
                <c:pt idx="3838">
                  <c:v>44531</c:v>
                </c:pt>
                <c:pt idx="3839">
                  <c:v>44532</c:v>
                </c:pt>
                <c:pt idx="3840">
                  <c:v>44533</c:v>
                </c:pt>
                <c:pt idx="3841">
                  <c:v>44536</c:v>
                </c:pt>
                <c:pt idx="3842">
                  <c:v>44537</c:v>
                </c:pt>
                <c:pt idx="3843">
                  <c:v>44538</c:v>
                </c:pt>
                <c:pt idx="3844">
                  <c:v>44539</c:v>
                </c:pt>
                <c:pt idx="3845">
                  <c:v>44540</c:v>
                </c:pt>
                <c:pt idx="3846">
                  <c:v>44543</c:v>
                </c:pt>
                <c:pt idx="3847">
                  <c:v>44544</c:v>
                </c:pt>
                <c:pt idx="3848">
                  <c:v>44545</c:v>
                </c:pt>
                <c:pt idx="3849">
                  <c:v>44546</c:v>
                </c:pt>
                <c:pt idx="3850">
                  <c:v>44547</c:v>
                </c:pt>
                <c:pt idx="3851">
                  <c:v>44550</c:v>
                </c:pt>
                <c:pt idx="3852">
                  <c:v>44551</c:v>
                </c:pt>
                <c:pt idx="3853">
                  <c:v>44552</c:v>
                </c:pt>
                <c:pt idx="3854">
                  <c:v>44553</c:v>
                </c:pt>
                <c:pt idx="3855">
                  <c:v>44554</c:v>
                </c:pt>
                <c:pt idx="3856">
                  <c:v>44557</c:v>
                </c:pt>
                <c:pt idx="3857">
                  <c:v>44558</c:v>
                </c:pt>
                <c:pt idx="3858">
                  <c:v>44559</c:v>
                </c:pt>
                <c:pt idx="3859">
                  <c:v>44560</c:v>
                </c:pt>
                <c:pt idx="3860">
                  <c:v>44561</c:v>
                </c:pt>
                <c:pt idx="3861">
                  <c:v>44564</c:v>
                </c:pt>
                <c:pt idx="3862">
                  <c:v>44565</c:v>
                </c:pt>
                <c:pt idx="3863">
                  <c:v>44566</c:v>
                </c:pt>
                <c:pt idx="3864">
                  <c:v>44567</c:v>
                </c:pt>
                <c:pt idx="3865">
                  <c:v>44568</c:v>
                </c:pt>
                <c:pt idx="3866">
                  <c:v>44571</c:v>
                </c:pt>
                <c:pt idx="3867">
                  <c:v>44572</c:v>
                </c:pt>
                <c:pt idx="3868">
                  <c:v>44573</c:v>
                </c:pt>
                <c:pt idx="3869">
                  <c:v>44574</c:v>
                </c:pt>
                <c:pt idx="3870">
                  <c:v>44575</c:v>
                </c:pt>
                <c:pt idx="3871">
                  <c:v>44578</c:v>
                </c:pt>
                <c:pt idx="3872">
                  <c:v>44579</c:v>
                </c:pt>
                <c:pt idx="3873">
                  <c:v>44580</c:v>
                </c:pt>
                <c:pt idx="3874">
                  <c:v>44581</c:v>
                </c:pt>
                <c:pt idx="3875">
                  <c:v>44582</c:v>
                </c:pt>
                <c:pt idx="3876">
                  <c:v>44585</c:v>
                </c:pt>
                <c:pt idx="3877">
                  <c:v>44586</c:v>
                </c:pt>
                <c:pt idx="3878">
                  <c:v>44587</c:v>
                </c:pt>
                <c:pt idx="3879">
                  <c:v>44588</c:v>
                </c:pt>
                <c:pt idx="3880">
                  <c:v>44589</c:v>
                </c:pt>
                <c:pt idx="3881">
                  <c:v>44592</c:v>
                </c:pt>
                <c:pt idx="3882">
                  <c:v>44593</c:v>
                </c:pt>
                <c:pt idx="3883">
                  <c:v>44594</c:v>
                </c:pt>
                <c:pt idx="3884">
                  <c:v>44595</c:v>
                </c:pt>
                <c:pt idx="3885">
                  <c:v>44596</c:v>
                </c:pt>
                <c:pt idx="3886">
                  <c:v>44599</c:v>
                </c:pt>
                <c:pt idx="3887">
                  <c:v>44600</c:v>
                </c:pt>
                <c:pt idx="3888">
                  <c:v>44601</c:v>
                </c:pt>
                <c:pt idx="3889">
                  <c:v>44602</c:v>
                </c:pt>
                <c:pt idx="3890">
                  <c:v>44603</c:v>
                </c:pt>
                <c:pt idx="3891">
                  <c:v>44606</c:v>
                </c:pt>
                <c:pt idx="3892">
                  <c:v>44607</c:v>
                </c:pt>
                <c:pt idx="3893">
                  <c:v>44608</c:v>
                </c:pt>
                <c:pt idx="3894">
                  <c:v>44609</c:v>
                </c:pt>
                <c:pt idx="3895">
                  <c:v>44610</c:v>
                </c:pt>
                <c:pt idx="3896">
                  <c:v>44613</c:v>
                </c:pt>
                <c:pt idx="3897">
                  <c:v>44614</c:v>
                </c:pt>
                <c:pt idx="3898">
                  <c:v>44615</c:v>
                </c:pt>
                <c:pt idx="3899">
                  <c:v>44616</c:v>
                </c:pt>
                <c:pt idx="3900">
                  <c:v>44617</c:v>
                </c:pt>
                <c:pt idx="3901">
                  <c:v>44620</c:v>
                </c:pt>
                <c:pt idx="3902">
                  <c:v>44621</c:v>
                </c:pt>
                <c:pt idx="3903">
                  <c:v>44622</c:v>
                </c:pt>
                <c:pt idx="3904">
                  <c:v>44623</c:v>
                </c:pt>
                <c:pt idx="3905">
                  <c:v>44624</c:v>
                </c:pt>
                <c:pt idx="3906">
                  <c:v>44627</c:v>
                </c:pt>
                <c:pt idx="3907">
                  <c:v>44628</c:v>
                </c:pt>
                <c:pt idx="3908">
                  <c:v>44629</c:v>
                </c:pt>
                <c:pt idx="3909">
                  <c:v>44630</c:v>
                </c:pt>
                <c:pt idx="3910">
                  <c:v>44631</c:v>
                </c:pt>
                <c:pt idx="3911">
                  <c:v>44634</c:v>
                </c:pt>
                <c:pt idx="3912">
                  <c:v>44635</c:v>
                </c:pt>
                <c:pt idx="3913">
                  <c:v>44636</c:v>
                </c:pt>
                <c:pt idx="3914">
                  <c:v>44637</c:v>
                </c:pt>
                <c:pt idx="3915">
                  <c:v>44638</c:v>
                </c:pt>
                <c:pt idx="3916">
                  <c:v>44641</c:v>
                </c:pt>
                <c:pt idx="3917">
                  <c:v>44642</c:v>
                </c:pt>
                <c:pt idx="3918">
                  <c:v>44643</c:v>
                </c:pt>
                <c:pt idx="3919">
                  <c:v>44644</c:v>
                </c:pt>
                <c:pt idx="3920">
                  <c:v>44645</c:v>
                </c:pt>
                <c:pt idx="3921">
                  <c:v>44648</c:v>
                </c:pt>
                <c:pt idx="3922">
                  <c:v>44649</c:v>
                </c:pt>
                <c:pt idx="3923">
                  <c:v>44650</c:v>
                </c:pt>
                <c:pt idx="3924">
                  <c:v>44651</c:v>
                </c:pt>
                <c:pt idx="3925">
                  <c:v>44652</c:v>
                </c:pt>
                <c:pt idx="3926">
                  <c:v>44655</c:v>
                </c:pt>
                <c:pt idx="3927">
                  <c:v>44656</c:v>
                </c:pt>
                <c:pt idx="3928">
                  <c:v>44657</c:v>
                </c:pt>
                <c:pt idx="3929">
                  <c:v>44658</c:v>
                </c:pt>
                <c:pt idx="3930">
                  <c:v>44659</c:v>
                </c:pt>
                <c:pt idx="3931">
                  <c:v>44662</c:v>
                </c:pt>
                <c:pt idx="3932">
                  <c:v>44663</c:v>
                </c:pt>
                <c:pt idx="3933">
                  <c:v>44664</c:v>
                </c:pt>
                <c:pt idx="3934">
                  <c:v>44665</c:v>
                </c:pt>
                <c:pt idx="3935">
                  <c:v>44670</c:v>
                </c:pt>
                <c:pt idx="3936">
                  <c:v>44671</c:v>
                </c:pt>
                <c:pt idx="3937">
                  <c:v>44672</c:v>
                </c:pt>
                <c:pt idx="3938">
                  <c:v>44673</c:v>
                </c:pt>
              </c:numCache>
            </c:numRef>
          </c:cat>
          <c:val>
            <c:numRef>
              <c:f>Dati!$F$5:$F$3943</c:f>
              <c:numCache>
                <c:formatCode>_-"€"\ * #,##0_-;\-"€"\ * #,##0_-;_-"€"\ * "-"??_-;_-@_-</c:formatCode>
                <c:ptCount val="3939"/>
                <c:pt idx="0">
                  <c:v>10000</c:v>
                </c:pt>
                <c:pt idx="1">
                  <c:v>9976.5432281471476</c:v>
                </c:pt>
                <c:pt idx="2">
                  <c:v>9941.3557581471869</c:v>
                </c:pt>
                <c:pt idx="3">
                  <c:v>9826.5312918725303</c:v>
                </c:pt>
                <c:pt idx="4">
                  <c:v>9824.2297259393854</c:v>
                </c:pt>
                <c:pt idx="5">
                  <c:v>9837.4585858747541</c:v>
                </c:pt>
                <c:pt idx="6">
                  <c:v>9828.5569744475088</c:v>
                </c:pt>
                <c:pt idx="7">
                  <c:v>9892.7153430460385</c:v>
                </c:pt>
                <c:pt idx="8">
                  <c:v>9906.6312896386462</c:v>
                </c:pt>
                <c:pt idx="9">
                  <c:v>9956.6210308118079</c:v>
                </c:pt>
                <c:pt idx="10">
                  <c:v>9939.3659341120474</c:v>
                </c:pt>
                <c:pt idx="11">
                  <c:v>9971.3421198544311</c:v>
                </c:pt>
                <c:pt idx="12">
                  <c:v>9966.5700021389166</c:v>
                </c:pt>
                <c:pt idx="13">
                  <c:v>9984.441841835056</c:v>
                </c:pt>
                <c:pt idx="14">
                  <c:v>10007.560622498315</c:v>
                </c:pt>
                <c:pt idx="15">
                  <c:v>10031.095786096083</c:v>
                </c:pt>
                <c:pt idx="16">
                  <c:v>10036.968898445233</c:v>
                </c:pt>
                <c:pt idx="17">
                  <c:v>10063.212057928069</c:v>
                </c:pt>
                <c:pt idx="18">
                  <c:v>10020.987000675652</c:v>
                </c:pt>
                <c:pt idx="19">
                  <c:v>10022.990417954506</c:v>
                </c:pt>
                <c:pt idx="20">
                  <c:v>10030.546864724553</c:v>
                </c:pt>
                <c:pt idx="21">
                  <c:v>10050.487791766198</c:v>
                </c:pt>
                <c:pt idx="22">
                  <c:v>10099.66674595089</c:v>
                </c:pt>
                <c:pt idx="23">
                  <c:v>10073.25893148521</c:v>
                </c:pt>
                <c:pt idx="24">
                  <c:v>10101.625497511126</c:v>
                </c:pt>
                <c:pt idx="25">
                  <c:v>10119.131986065597</c:v>
                </c:pt>
                <c:pt idx="26">
                  <c:v>10134.528047387312</c:v>
                </c:pt>
                <c:pt idx="27">
                  <c:v>10114.217200675119</c:v>
                </c:pt>
                <c:pt idx="28">
                  <c:v>10153.632491380062</c:v>
                </c:pt>
                <c:pt idx="29">
                  <c:v>10129.720854409923</c:v>
                </c:pt>
                <c:pt idx="30">
                  <c:v>10138.045607047079</c:v>
                </c:pt>
                <c:pt idx="31">
                  <c:v>10179.426606358453</c:v>
                </c:pt>
                <c:pt idx="32">
                  <c:v>10168.641356743377</c:v>
                </c:pt>
                <c:pt idx="33">
                  <c:v>10172.807247920662</c:v>
                </c:pt>
                <c:pt idx="34">
                  <c:v>10198.148395617281</c:v>
                </c:pt>
                <c:pt idx="35">
                  <c:v>10142.244913360961</c:v>
                </c:pt>
                <c:pt idx="36">
                  <c:v>10156.546818409337</c:v>
                </c:pt>
                <c:pt idx="37">
                  <c:v>10215.01768903144</c:v>
                </c:pt>
                <c:pt idx="38">
                  <c:v>10245.864670040297</c:v>
                </c:pt>
                <c:pt idx="39">
                  <c:v>10276.702265251361</c:v>
                </c:pt>
                <c:pt idx="40">
                  <c:v>10191.117171233051</c:v>
                </c:pt>
                <c:pt idx="41">
                  <c:v>10105.306730642045</c:v>
                </c:pt>
                <c:pt idx="42">
                  <c:v>10092.919631231569</c:v>
                </c:pt>
                <c:pt idx="43">
                  <c:v>9998.2577155399213</c:v>
                </c:pt>
                <c:pt idx="44">
                  <c:v>9950.8109282710939</c:v>
                </c:pt>
                <c:pt idx="45">
                  <c:v>9979.8908940841884</c:v>
                </c:pt>
                <c:pt idx="46">
                  <c:v>10015.228725791925</c:v>
                </c:pt>
                <c:pt idx="47">
                  <c:v>10067.409832611547</c:v>
                </c:pt>
                <c:pt idx="48">
                  <c:v>10062.634307727989</c:v>
                </c:pt>
                <c:pt idx="49">
                  <c:v>10054.735261950545</c:v>
                </c:pt>
                <c:pt idx="50">
                  <c:v>10018.757812818862</c:v>
                </c:pt>
                <c:pt idx="51">
                  <c:v>9927.2579197806062</c:v>
                </c:pt>
                <c:pt idx="52">
                  <c:v>10007.264937043405</c:v>
                </c:pt>
                <c:pt idx="53">
                  <c:v>10027.337876149038</c:v>
                </c:pt>
                <c:pt idx="54">
                  <c:v>10059.541013735163</c:v>
                </c:pt>
                <c:pt idx="55">
                  <c:v>10104.080083240447</c:v>
                </c:pt>
                <c:pt idx="56">
                  <c:v>10108.479384454169</c:v>
                </c:pt>
                <c:pt idx="57">
                  <c:v>10161.834735097564</c:v>
                </c:pt>
                <c:pt idx="58">
                  <c:v>10142.896907769129</c:v>
                </c:pt>
                <c:pt idx="59">
                  <c:v>10142.752245919501</c:v>
                </c:pt>
                <c:pt idx="60">
                  <c:v>10138.173567842521</c:v>
                </c:pt>
                <c:pt idx="61">
                  <c:v>10134.945246658146</c:v>
                </c:pt>
                <c:pt idx="62">
                  <c:v>10121.832391267541</c:v>
                </c:pt>
                <c:pt idx="63">
                  <c:v>10145.358971506592</c:v>
                </c:pt>
                <c:pt idx="64">
                  <c:v>10140.908784636467</c:v>
                </c:pt>
                <c:pt idx="65">
                  <c:v>10186.34362827421</c:v>
                </c:pt>
                <c:pt idx="66">
                  <c:v>10220.521378920514</c:v>
                </c:pt>
                <c:pt idx="67">
                  <c:v>10227.483681486021</c:v>
                </c:pt>
                <c:pt idx="68">
                  <c:v>10252.11845573091</c:v>
                </c:pt>
                <c:pt idx="69">
                  <c:v>10236.568627357548</c:v>
                </c:pt>
                <c:pt idx="70">
                  <c:v>10216.013769534387</c:v>
                </c:pt>
                <c:pt idx="71">
                  <c:v>10241.307411034675</c:v>
                </c:pt>
                <c:pt idx="72">
                  <c:v>10296.858581328186</c:v>
                </c:pt>
                <c:pt idx="73">
                  <c:v>10303.623028455717</c:v>
                </c:pt>
                <c:pt idx="74">
                  <c:v>10296.769542176024</c:v>
                </c:pt>
                <c:pt idx="75">
                  <c:v>10278.792407371086</c:v>
                </c:pt>
                <c:pt idx="76">
                  <c:v>10345.811689778708</c:v>
                </c:pt>
                <c:pt idx="77">
                  <c:v>10336.136623198747</c:v>
                </c:pt>
                <c:pt idx="78">
                  <c:v>10312.672158932597</c:v>
                </c:pt>
                <c:pt idx="79">
                  <c:v>10313.003512055406</c:v>
                </c:pt>
                <c:pt idx="80">
                  <c:v>10271.918001390324</c:v>
                </c:pt>
                <c:pt idx="81">
                  <c:v>10262.854578543462</c:v>
                </c:pt>
                <c:pt idx="82">
                  <c:v>10304.919000186932</c:v>
                </c:pt>
                <c:pt idx="83">
                  <c:v>10285.46996451106</c:v>
                </c:pt>
                <c:pt idx="84">
                  <c:v>10270.675786567892</c:v>
                </c:pt>
                <c:pt idx="85">
                  <c:v>10290.885363518299</c:v>
                </c:pt>
                <c:pt idx="86">
                  <c:v>10373.5963067387</c:v>
                </c:pt>
                <c:pt idx="87">
                  <c:v>10363.776326707999</c:v>
                </c:pt>
                <c:pt idx="88">
                  <c:v>10336.659375203097</c:v>
                </c:pt>
                <c:pt idx="89">
                  <c:v>10332.335804664326</c:v>
                </c:pt>
                <c:pt idx="90">
                  <c:v>10279.639723168195</c:v>
                </c:pt>
                <c:pt idx="91">
                  <c:v>10291.28284703656</c:v>
                </c:pt>
                <c:pt idx="92">
                  <c:v>10260.604961956482</c:v>
                </c:pt>
                <c:pt idx="93">
                  <c:v>10276.2625230578</c:v>
                </c:pt>
                <c:pt idx="94">
                  <c:v>10255.71012904843</c:v>
                </c:pt>
                <c:pt idx="95">
                  <c:v>10219.90595406277</c:v>
                </c:pt>
                <c:pt idx="96">
                  <c:v>10263.162709449403</c:v>
                </c:pt>
                <c:pt idx="97">
                  <c:v>10267.020020710188</c:v>
                </c:pt>
                <c:pt idx="98">
                  <c:v>10259.348542849093</c:v>
                </c:pt>
                <c:pt idx="99">
                  <c:v>10278.647395521171</c:v>
                </c:pt>
                <c:pt idx="100">
                  <c:v>10240.498516824773</c:v>
                </c:pt>
                <c:pt idx="101">
                  <c:v>10227.834517616779</c:v>
                </c:pt>
                <c:pt idx="102">
                  <c:v>10247.22919813085</c:v>
                </c:pt>
                <c:pt idx="103">
                  <c:v>10226.803986349276</c:v>
                </c:pt>
                <c:pt idx="104">
                  <c:v>10273.835896384589</c:v>
                </c:pt>
                <c:pt idx="105">
                  <c:v>10315.92704684031</c:v>
                </c:pt>
                <c:pt idx="106">
                  <c:v>10331.562293325702</c:v>
                </c:pt>
                <c:pt idx="107">
                  <c:v>10301.222172519989</c:v>
                </c:pt>
                <c:pt idx="108">
                  <c:v>10258.691540371592</c:v>
                </c:pt>
                <c:pt idx="109">
                  <c:v>10213.370793008946</c:v>
                </c:pt>
                <c:pt idx="110">
                  <c:v>10126.207648084643</c:v>
                </c:pt>
                <c:pt idx="111">
                  <c:v>10170.667320257839</c:v>
                </c:pt>
                <c:pt idx="112">
                  <c:v>10135.794245100913</c:v>
                </c:pt>
                <c:pt idx="113">
                  <c:v>10147.210166490187</c:v>
                </c:pt>
                <c:pt idx="114">
                  <c:v>10187.296328925964</c:v>
                </c:pt>
                <c:pt idx="115">
                  <c:v>10234.830562541287</c:v>
                </c:pt>
                <c:pt idx="116">
                  <c:v>10237.64274782873</c:v>
                </c:pt>
                <c:pt idx="117">
                  <c:v>10236.065115694921</c:v>
                </c:pt>
                <c:pt idx="118">
                  <c:v>10243.815254782123</c:v>
                </c:pt>
                <c:pt idx="119">
                  <c:v>10190.505368636568</c:v>
                </c:pt>
                <c:pt idx="120">
                  <c:v>10190.834980469785</c:v>
                </c:pt>
                <c:pt idx="121">
                  <c:v>10186.068375376148</c:v>
                </c:pt>
                <c:pt idx="122">
                  <c:v>10148.465010985401</c:v>
                </c:pt>
                <c:pt idx="123">
                  <c:v>10139.908657093412</c:v>
                </c:pt>
                <c:pt idx="124">
                  <c:v>10189.020516795237</c:v>
                </c:pt>
                <c:pt idx="125">
                  <c:v>10203.066269358027</c:v>
                </c:pt>
                <c:pt idx="126">
                  <c:v>10206.693937539399</c:v>
                </c:pt>
                <c:pt idx="127">
                  <c:v>10231.214796510385</c:v>
                </c:pt>
                <c:pt idx="128">
                  <c:v>10243.929385161618</c:v>
                </c:pt>
                <c:pt idx="129">
                  <c:v>10197.61423556282</c:v>
                </c:pt>
                <c:pt idx="130">
                  <c:v>10226.233891154781</c:v>
                </c:pt>
                <c:pt idx="131">
                  <c:v>10265.491764207894</c:v>
                </c:pt>
                <c:pt idx="132">
                  <c:v>10260.764606334571</c:v>
                </c:pt>
                <c:pt idx="133">
                  <c:v>10242.127988643895</c:v>
                </c:pt>
                <c:pt idx="134">
                  <c:v>10294.759570210683</c:v>
                </c:pt>
                <c:pt idx="135">
                  <c:v>10299.208060571014</c:v>
                </c:pt>
                <c:pt idx="136">
                  <c:v>10308.685317652673</c:v>
                </c:pt>
                <c:pt idx="137">
                  <c:v>10294.04236275425</c:v>
                </c:pt>
                <c:pt idx="138">
                  <c:v>10299.363003878891</c:v>
                </c:pt>
                <c:pt idx="139">
                  <c:v>10332.372813699623</c:v>
                </c:pt>
                <c:pt idx="140">
                  <c:v>10355.516145228066</c:v>
                </c:pt>
                <c:pt idx="141">
                  <c:v>10368.913913859777</c:v>
                </c:pt>
                <c:pt idx="142">
                  <c:v>10336.840763664968</c:v>
                </c:pt>
                <c:pt idx="143">
                  <c:v>10276.878453441041</c:v>
                </c:pt>
                <c:pt idx="144">
                  <c:v>10197.429994061196</c:v>
                </c:pt>
                <c:pt idx="145">
                  <c:v>10162.73761851032</c:v>
                </c:pt>
                <c:pt idx="146">
                  <c:v>10165.319190939854</c:v>
                </c:pt>
                <c:pt idx="147">
                  <c:v>10226.86511639552</c:v>
                </c:pt>
                <c:pt idx="148">
                  <c:v>10186.479305498273</c:v>
                </c:pt>
                <c:pt idx="149">
                  <c:v>10197.985969862591</c:v>
                </c:pt>
                <c:pt idx="150">
                  <c:v>10197.804027782133</c:v>
                </c:pt>
                <c:pt idx="151">
                  <c:v>10180.998335914321</c:v>
                </c:pt>
                <c:pt idx="152">
                  <c:v>10206.150641763914</c:v>
                </c:pt>
                <c:pt idx="153">
                  <c:v>10260.997813580725</c:v>
                </c:pt>
                <c:pt idx="154">
                  <c:v>10225.514940162542</c:v>
                </c:pt>
                <c:pt idx="155">
                  <c:v>10153.370921253299</c:v>
                </c:pt>
                <c:pt idx="156">
                  <c:v>10193.806955638276</c:v>
                </c:pt>
                <c:pt idx="157">
                  <c:v>10165.660977135745</c:v>
                </c:pt>
                <c:pt idx="158">
                  <c:v>10166.115013009463</c:v>
                </c:pt>
                <c:pt idx="159">
                  <c:v>10032.173176633005</c:v>
                </c:pt>
                <c:pt idx="160">
                  <c:v>10104.323093052191</c:v>
                </c:pt>
                <c:pt idx="161">
                  <c:v>10121.268756709957</c:v>
                </c:pt>
                <c:pt idx="162">
                  <c:v>10130.073655493681</c:v>
                </c:pt>
                <c:pt idx="163">
                  <c:v>10170.859492174703</c:v>
                </c:pt>
                <c:pt idx="164">
                  <c:v>10180.013148726157</c:v>
                </c:pt>
                <c:pt idx="165">
                  <c:v>10200.865043748137</c:v>
                </c:pt>
                <c:pt idx="166">
                  <c:v>10171.839760906405</c:v>
                </c:pt>
                <c:pt idx="167">
                  <c:v>10198.670875173808</c:v>
                </c:pt>
                <c:pt idx="168">
                  <c:v>10226.61408619854</c:v>
                </c:pt>
                <c:pt idx="169">
                  <c:v>10280.260165428583</c:v>
                </c:pt>
                <c:pt idx="170">
                  <c:v>10281.863678200958</c:v>
                </c:pt>
                <c:pt idx="171">
                  <c:v>10335.516095636769</c:v>
                </c:pt>
                <c:pt idx="172">
                  <c:v>10306.297539247709</c:v>
                </c:pt>
                <c:pt idx="173">
                  <c:v>10355.742432188519</c:v>
                </c:pt>
                <c:pt idx="174">
                  <c:v>10360.259883868541</c:v>
                </c:pt>
                <c:pt idx="175">
                  <c:v>10338.000203550919</c:v>
                </c:pt>
                <c:pt idx="176">
                  <c:v>10410.651503381527</c:v>
                </c:pt>
                <c:pt idx="177">
                  <c:v>10402.081917173546</c:v>
                </c:pt>
                <c:pt idx="178">
                  <c:v>10420.72779166247</c:v>
                </c:pt>
                <c:pt idx="179">
                  <c:v>10407.842967090557</c:v>
                </c:pt>
                <c:pt idx="180">
                  <c:v>10379.095727436141</c:v>
                </c:pt>
                <c:pt idx="181">
                  <c:v>10401.445041195788</c:v>
                </c:pt>
                <c:pt idx="182">
                  <c:v>10490.978999552275</c:v>
                </c:pt>
                <c:pt idx="183">
                  <c:v>10520.343927905133</c:v>
                </c:pt>
                <c:pt idx="184">
                  <c:v>10512.136746393364</c:v>
                </c:pt>
                <c:pt idx="185">
                  <c:v>10496.52771036872</c:v>
                </c:pt>
                <c:pt idx="186">
                  <c:v>10479.843861665451</c:v>
                </c:pt>
                <c:pt idx="187">
                  <c:v>10478.496846421069</c:v>
                </c:pt>
                <c:pt idx="188">
                  <c:v>10518.076264056606</c:v>
                </c:pt>
                <c:pt idx="189">
                  <c:v>10578.096255363789</c:v>
                </c:pt>
                <c:pt idx="190">
                  <c:v>10608.004489250548</c:v>
                </c:pt>
                <c:pt idx="191">
                  <c:v>10549.910666065047</c:v>
                </c:pt>
                <c:pt idx="192">
                  <c:v>10560.842501020028</c:v>
                </c:pt>
                <c:pt idx="193">
                  <c:v>10589.139718528102</c:v>
                </c:pt>
                <c:pt idx="194">
                  <c:v>10617.080510005329</c:v>
                </c:pt>
                <c:pt idx="195">
                  <c:v>10590.821899405522</c:v>
                </c:pt>
                <c:pt idx="196">
                  <c:v>10636.609816604787</c:v>
                </c:pt>
                <c:pt idx="197">
                  <c:v>10645.500651496941</c:v>
                </c:pt>
                <c:pt idx="198">
                  <c:v>10679.23157186458</c:v>
                </c:pt>
                <c:pt idx="199">
                  <c:v>10667.139150134855</c:v>
                </c:pt>
                <c:pt idx="200">
                  <c:v>10672.662673817507</c:v>
                </c:pt>
                <c:pt idx="201">
                  <c:v>10664.80722190533</c:v>
                </c:pt>
                <c:pt idx="202">
                  <c:v>10683.110141738094</c:v>
                </c:pt>
                <c:pt idx="203">
                  <c:v>10700.639433310582</c:v>
                </c:pt>
                <c:pt idx="204">
                  <c:v>10696.484133935664</c:v>
                </c:pt>
                <c:pt idx="205">
                  <c:v>10625.439769455437</c:v>
                </c:pt>
                <c:pt idx="206">
                  <c:v>10675.323450543476</c:v>
                </c:pt>
                <c:pt idx="207">
                  <c:v>10680.536809601501</c:v>
                </c:pt>
                <c:pt idx="208">
                  <c:v>10740.863824329041</c:v>
                </c:pt>
                <c:pt idx="209">
                  <c:v>10797.204875620446</c:v>
                </c:pt>
                <c:pt idx="210">
                  <c:v>10850.802004248488</c:v>
                </c:pt>
                <c:pt idx="211">
                  <c:v>10818.596114866061</c:v>
                </c:pt>
                <c:pt idx="212">
                  <c:v>10856.919275408996</c:v>
                </c:pt>
                <c:pt idx="213">
                  <c:v>10836.040292929531</c:v>
                </c:pt>
                <c:pt idx="214">
                  <c:v>10856.505397017294</c:v>
                </c:pt>
                <c:pt idx="215">
                  <c:v>10855.41048434088</c:v>
                </c:pt>
                <c:pt idx="216">
                  <c:v>10941.133466830459</c:v>
                </c:pt>
                <c:pt idx="217">
                  <c:v>10985.122550595079</c:v>
                </c:pt>
                <c:pt idx="218">
                  <c:v>10999.852412711292</c:v>
                </c:pt>
                <c:pt idx="219">
                  <c:v>10919.392908780317</c:v>
                </c:pt>
                <c:pt idx="220">
                  <c:v>10788.823456708371</c:v>
                </c:pt>
                <c:pt idx="221">
                  <c:v>10774.422724162314</c:v>
                </c:pt>
                <c:pt idx="222">
                  <c:v>10841.460173343439</c:v>
                </c:pt>
                <c:pt idx="223">
                  <c:v>10750.645502012474</c:v>
                </c:pt>
                <c:pt idx="224">
                  <c:v>10716.32945992102</c:v>
                </c:pt>
                <c:pt idx="225">
                  <c:v>10641.849310567301</c:v>
                </c:pt>
                <c:pt idx="226">
                  <c:v>10718.72132836506</c:v>
                </c:pt>
                <c:pt idx="227">
                  <c:v>10683.684970859882</c:v>
                </c:pt>
                <c:pt idx="228">
                  <c:v>10728.119516593826</c:v>
                </c:pt>
                <c:pt idx="229">
                  <c:v>10821.262101581122</c:v>
                </c:pt>
                <c:pt idx="230">
                  <c:v>10842.394331286636</c:v>
                </c:pt>
                <c:pt idx="231">
                  <c:v>10772.296084414391</c:v>
                </c:pt>
                <c:pt idx="232">
                  <c:v>10772.855071962827</c:v>
                </c:pt>
                <c:pt idx="233">
                  <c:v>10804.736269814237</c:v>
                </c:pt>
                <c:pt idx="234">
                  <c:v>10761.572353072532</c:v>
                </c:pt>
                <c:pt idx="235">
                  <c:v>10777.553694806316</c:v>
                </c:pt>
                <c:pt idx="236">
                  <c:v>10791.318704734273</c:v>
                </c:pt>
                <c:pt idx="237">
                  <c:v>10832.583907044842</c:v>
                </c:pt>
                <c:pt idx="238">
                  <c:v>10839.277325600047</c:v>
                </c:pt>
                <c:pt idx="239">
                  <c:v>10811.692890228183</c:v>
                </c:pt>
                <c:pt idx="240">
                  <c:v>10864.068756656074</c:v>
                </c:pt>
                <c:pt idx="241">
                  <c:v>10860.291104360109</c:v>
                </c:pt>
                <c:pt idx="242">
                  <c:v>10873.001617470498</c:v>
                </c:pt>
                <c:pt idx="243">
                  <c:v>10742.521969395128</c:v>
                </c:pt>
                <c:pt idx="244">
                  <c:v>10736.961329942031</c:v>
                </c:pt>
                <c:pt idx="245">
                  <c:v>10696.714912335101</c:v>
                </c:pt>
                <c:pt idx="246">
                  <c:v>10723.313798379029</c:v>
                </c:pt>
                <c:pt idx="247">
                  <c:v>10727.532772044715</c:v>
                </c:pt>
                <c:pt idx="248">
                  <c:v>10713.700710203615</c:v>
                </c:pt>
                <c:pt idx="249">
                  <c:v>10799.254623790041</c:v>
                </c:pt>
                <c:pt idx="250">
                  <c:v>10807.448322497485</c:v>
                </c:pt>
                <c:pt idx="251">
                  <c:v>10873.689084475063</c:v>
                </c:pt>
                <c:pt idx="252">
                  <c:v>10895.15412101019</c:v>
                </c:pt>
                <c:pt idx="253">
                  <c:v>10869.713780903106</c:v>
                </c:pt>
                <c:pt idx="254">
                  <c:v>10979.074195224941</c:v>
                </c:pt>
                <c:pt idx="255">
                  <c:v>11006.519048582399</c:v>
                </c:pt>
                <c:pt idx="256">
                  <c:v>10946.801428425064</c:v>
                </c:pt>
                <c:pt idx="257">
                  <c:v>10944.051331667259</c:v>
                </c:pt>
                <c:pt idx="258">
                  <c:v>11015.857212354676</c:v>
                </c:pt>
                <c:pt idx="259">
                  <c:v>11021.251708801647</c:v>
                </c:pt>
                <c:pt idx="260">
                  <c:v>11007.212138933743</c:v>
                </c:pt>
                <c:pt idx="261">
                  <c:v>11048.02947848499</c:v>
                </c:pt>
                <c:pt idx="262">
                  <c:v>11114.600855065284</c:v>
                </c:pt>
                <c:pt idx="263">
                  <c:v>11048.103111054879</c:v>
                </c:pt>
                <c:pt idx="264">
                  <c:v>10946.164286737674</c:v>
                </c:pt>
                <c:pt idx="265">
                  <c:v>10953.845832693156</c:v>
                </c:pt>
                <c:pt idx="266">
                  <c:v>10914.918775540584</c:v>
                </c:pt>
                <c:pt idx="267">
                  <c:v>10741.333432630059</c:v>
                </c:pt>
                <c:pt idx="268">
                  <c:v>10864.628775437459</c:v>
                </c:pt>
                <c:pt idx="269">
                  <c:v>10836.039491257969</c:v>
                </c:pt>
                <c:pt idx="270">
                  <c:v>10971.868273646105</c:v>
                </c:pt>
                <c:pt idx="271">
                  <c:v>10999.919467666574</c:v>
                </c:pt>
                <c:pt idx="272">
                  <c:v>11040.488297968664</c:v>
                </c:pt>
                <c:pt idx="273">
                  <c:v>11070.91395681297</c:v>
                </c:pt>
                <c:pt idx="274">
                  <c:v>11033.911136234339</c:v>
                </c:pt>
                <c:pt idx="275">
                  <c:v>11072.033461036273</c:v>
                </c:pt>
                <c:pt idx="276">
                  <c:v>11049.985495656749</c:v>
                </c:pt>
                <c:pt idx="277">
                  <c:v>11008.035497326295</c:v>
                </c:pt>
                <c:pt idx="278">
                  <c:v>10940.810050080905</c:v>
                </c:pt>
                <c:pt idx="279">
                  <c:v>10993.587780502712</c:v>
                </c:pt>
                <c:pt idx="280">
                  <c:v>10973.258055767463</c:v>
                </c:pt>
                <c:pt idx="281">
                  <c:v>11031.58851488123</c:v>
                </c:pt>
                <c:pt idx="282">
                  <c:v>11037.148546419217</c:v>
                </c:pt>
                <c:pt idx="283">
                  <c:v>11044.211858747687</c:v>
                </c:pt>
                <c:pt idx="284">
                  <c:v>11022.847854878259</c:v>
                </c:pt>
                <c:pt idx="285">
                  <c:v>11027.794624476755</c:v>
                </c:pt>
                <c:pt idx="286">
                  <c:v>10976.76405918793</c:v>
                </c:pt>
                <c:pt idx="287">
                  <c:v>10999.608515015099</c:v>
                </c:pt>
                <c:pt idx="288">
                  <c:v>11105.63233032099</c:v>
                </c:pt>
                <c:pt idx="289">
                  <c:v>11058.60150208278</c:v>
                </c:pt>
                <c:pt idx="290">
                  <c:v>11167.944882875252</c:v>
                </c:pt>
                <c:pt idx="291">
                  <c:v>11134.563716130206</c:v>
                </c:pt>
                <c:pt idx="292">
                  <c:v>11128.05503263629</c:v>
                </c:pt>
                <c:pt idx="293">
                  <c:v>11176.884147596644</c:v>
                </c:pt>
                <c:pt idx="294">
                  <c:v>11231.938595787247</c:v>
                </c:pt>
                <c:pt idx="295">
                  <c:v>11249.774112078914</c:v>
                </c:pt>
                <c:pt idx="296">
                  <c:v>11264.597211432629</c:v>
                </c:pt>
                <c:pt idx="297">
                  <c:v>11290.419023529153</c:v>
                </c:pt>
                <c:pt idx="298">
                  <c:v>11204.890496211025</c:v>
                </c:pt>
                <c:pt idx="299">
                  <c:v>11299.808979879828</c:v>
                </c:pt>
                <c:pt idx="300">
                  <c:v>11247.554787766465</c:v>
                </c:pt>
                <c:pt idx="301">
                  <c:v>11209.322169952326</c:v>
                </c:pt>
                <c:pt idx="302">
                  <c:v>11181.4226298135</c:v>
                </c:pt>
                <c:pt idx="303">
                  <c:v>11208.104291964231</c:v>
                </c:pt>
                <c:pt idx="304">
                  <c:v>11259.154898952906</c:v>
                </c:pt>
                <c:pt idx="305">
                  <c:v>11278.972596302396</c:v>
                </c:pt>
                <c:pt idx="306">
                  <c:v>11285.536221075274</c:v>
                </c:pt>
                <c:pt idx="307">
                  <c:v>11247.165503277709</c:v>
                </c:pt>
                <c:pt idx="308">
                  <c:v>11280.859211131436</c:v>
                </c:pt>
                <c:pt idx="309">
                  <c:v>11028.968429712033</c:v>
                </c:pt>
                <c:pt idx="310">
                  <c:v>10927.750463439934</c:v>
                </c:pt>
                <c:pt idx="311">
                  <c:v>11015.164890919639</c:v>
                </c:pt>
                <c:pt idx="312">
                  <c:v>11059.293240457568</c:v>
                </c:pt>
                <c:pt idx="313">
                  <c:v>11061.517685838588</c:v>
                </c:pt>
                <c:pt idx="314">
                  <c:v>10979.852939543387</c:v>
                </c:pt>
                <c:pt idx="315">
                  <c:v>11012.439532145667</c:v>
                </c:pt>
                <c:pt idx="316">
                  <c:v>10857.466353656881</c:v>
                </c:pt>
                <c:pt idx="317">
                  <c:v>10908.461430708741</c:v>
                </c:pt>
                <c:pt idx="318">
                  <c:v>10983.853316410758</c:v>
                </c:pt>
                <c:pt idx="319">
                  <c:v>10987.245530451657</c:v>
                </c:pt>
                <c:pt idx="320">
                  <c:v>11077.16802680189</c:v>
                </c:pt>
                <c:pt idx="321">
                  <c:v>10986.783945552474</c:v>
                </c:pt>
                <c:pt idx="322">
                  <c:v>11042.11610818193</c:v>
                </c:pt>
                <c:pt idx="323">
                  <c:v>11043.267060102749</c:v>
                </c:pt>
                <c:pt idx="324">
                  <c:v>11013.172138227081</c:v>
                </c:pt>
                <c:pt idx="325">
                  <c:v>11018.233125321885</c:v>
                </c:pt>
                <c:pt idx="326">
                  <c:v>11010.331047955824</c:v>
                </c:pt>
                <c:pt idx="327">
                  <c:v>11108.050822280067</c:v>
                </c:pt>
                <c:pt idx="328">
                  <c:v>11061.965798950514</c:v>
                </c:pt>
                <c:pt idx="329">
                  <c:v>10990.446037322512</c:v>
                </c:pt>
                <c:pt idx="330">
                  <c:v>10971.807412328257</c:v>
                </c:pt>
                <c:pt idx="331">
                  <c:v>10981.258972723776</c:v>
                </c:pt>
                <c:pt idx="332">
                  <c:v>10933.388057055799</c:v>
                </c:pt>
                <c:pt idx="333">
                  <c:v>10875.725324871748</c:v>
                </c:pt>
                <c:pt idx="334">
                  <c:v>10918.072815091817</c:v>
                </c:pt>
                <c:pt idx="335">
                  <c:v>10940.633295581936</c:v>
                </c:pt>
                <c:pt idx="336">
                  <c:v>10869.788568008837</c:v>
                </c:pt>
                <c:pt idx="337">
                  <c:v>10857.565433068319</c:v>
                </c:pt>
                <c:pt idx="338">
                  <c:v>10845.409944218049</c:v>
                </c:pt>
                <c:pt idx="339">
                  <c:v>10887.599423452706</c:v>
                </c:pt>
                <c:pt idx="340">
                  <c:v>10940.669617205873</c:v>
                </c:pt>
                <c:pt idx="341">
                  <c:v>10893.1274389476</c:v>
                </c:pt>
                <c:pt idx="342">
                  <c:v>10978.36904916634</c:v>
                </c:pt>
                <c:pt idx="343">
                  <c:v>10933.168930846585</c:v>
                </c:pt>
                <c:pt idx="344">
                  <c:v>10969.261264011941</c:v>
                </c:pt>
                <c:pt idx="345">
                  <c:v>10893.367811242162</c:v>
                </c:pt>
                <c:pt idx="346">
                  <c:v>10878.912765466979</c:v>
                </c:pt>
                <c:pt idx="347">
                  <c:v>10946.103001160722</c:v>
                </c:pt>
                <c:pt idx="348">
                  <c:v>11040.025612058622</c:v>
                </c:pt>
                <c:pt idx="349">
                  <c:v>11058.841430629453</c:v>
                </c:pt>
                <c:pt idx="350">
                  <c:v>11074.124308427417</c:v>
                </c:pt>
                <c:pt idx="351">
                  <c:v>11080.255554472409</c:v>
                </c:pt>
                <c:pt idx="352">
                  <c:v>11051.735119570656</c:v>
                </c:pt>
                <c:pt idx="353">
                  <c:v>11044.229169447517</c:v>
                </c:pt>
                <c:pt idx="354">
                  <c:v>10961.847714610893</c:v>
                </c:pt>
                <c:pt idx="355">
                  <c:v>10933.650850542503</c:v>
                </c:pt>
                <c:pt idx="356">
                  <c:v>10853.522447002921</c:v>
                </c:pt>
                <c:pt idx="357">
                  <c:v>10890.672254052395</c:v>
                </c:pt>
                <c:pt idx="358">
                  <c:v>10905.898888188869</c:v>
                </c:pt>
                <c:pt idx="359">
                  <c:v>10859.028500689628</c:v>
                </c:pt>
                <c:pt idx="360">
                  <c:v>10841.633170481244</c:v>
                </c:pt>
                <c:pt idx="361">
                  <c:v>10774.751156536966</c:v>
                </c:pt>
                <c:pt idx="362">
                  <c:v>10839.413938374113</c:v>
                </c:pt>
                <c:pt idx="363">
                  <c:v>10812.389937941698</c:v>
                </c:pt>
                <c:pt idx="364">
                  <c:v>10684.363135434396</c:v>
                </c:pt>
                <c:pt idx="365">
                  <c:v>10691.514702950115</c:v>
                </c:pt>
                <c:pt idx="366">
                  <c:v>10626.903949782321</c:v>
                </c:pt>
                <c:pt idx="367">
                  <c:v>10638.919166534972</c:v>
                </c:pt>
                <c:pt idx="368">
                  <c:v>10715.966126095069</c:v>
                </c:pt>
                <c:pt idx="369">
                  <c:v>10725.763729311151</c:v>
                </c:pt>
                <c:pt idx="370">
                  <c:v>10707.590404458471</c:v>
                </c:pt>
                <c:pt idx="371">
                  <c:v>10742.006278494102</c:v>
                </c:pt>
                <c:pt idx="372">
                  <c:v>10728.962596478073</c:v>
                </c:pt>
                <c:pt idx="373">
                  <c:v>10640.888045310778</c:v>
                </c:pt>
                <c:pt idx="374">
                  <c:v>10670.041614021446</c:v>
                </c:pt>
                <c:pt idx="375">
                  <c:v>10637.59456994812</c:v>
                </c:pt>
                <c:pt idx="376">
                  <c:v>10730.913296885368</c:v>
                </c:pt>
                <c:pt idx="377">
                  <c:v>10783.725545864916</c:v>
                </c:pt>
                <c:pt idx="378">
                  <c:v>10760.360720908633</c:v>
                </c:pt>
                <c:pt idx="379">
                  <c:v>10794.465032910512</c:v>
                </c:pt>
                <c:pt idx="380">
                  <c:v>10760.351457732775</c:v>
                </c:pt>
                <c:pt idx="381">
                  <c:v>10792.67180125226</c:v>
                </c:pt>
                <c:pt idx="382">
                  <c:v>10761.930752734064</c:v>
                </c:pt>
                <c:pt idx="383">
                  <c:v>10756.186098732285</c:v>
                </c:pt>
                <c:pt idx="384">
                  <c:v>10706.789058178598</c:v>
                </c:pt>
                <c:pt idx="385">
                  <c:v>10770.40651949005</c:v>
                </c:pt>
                <c:pt idx="386">
                  <c:v>10810.762234663514</c:v>
                </c:pt>
                <c:pt idx="387">
                  <c:v>10838.797249720898</c:v>
                </c:pt>
                <c:pt idx="388">
                  <c:v>10874.905647248834</c:v>
                </c:pt>
                <c:pt idx="389">
                  <c:v>10849.740599949895</c:v>
                </c:pt>
                <c:pt idx="390">
                  <c:v>10832.408265354994</c:v>
                </c:pt>
                <c:pt idx="391">
                  <c:v>10906.529273125559</c:v>
                </c:pt>
                <c:pt idx="392">
                  <c:v>10856.067070162946</c:v>
                </c:pt>
                <c:pt idx="393">
                  <c:v>10873.563674855322</c:v>
                </c:pt>
                <c:pt idx="394">
                  <c:v>10804.448580375727</c:v>
                </c:pt>
                <c:pt idx="395">
                  <c:v>10760.811236697511</c:v>
                </c:pt>
                <c:pt idx="396">
                  <c:v>10749.014292544232</c:v>
                </c:pt>
                <c:pt idx="397">
                  <c:v>10744.159379799661</c:v>
                </c:pt>
                <c:pt idx="398">
                  <c:v>10765.181964649699</c:v>
                </c:pt>
                <c:pt idx="399">
                  <c:v>10734.622640009691</c:v>
                </c:pt>
                <c:pt idx="400">
                  <c:v>10704.291448053256</c:v>
                </c:pt>
                <c:pt idx="401">
                  <c:v>10782.421370129556</c:v>
                </c:pt>
                <c:pt idx="402">
                  <c:v>10733.465931565926</c:v>
                </c:pt>
                <c:pt idx="403">
                  <c:v>10686.39003885286</c:v>
                </c:pt>
                <c:pt idx="404">
                  <c:v>10654.457409748584</c:v>
                </c:pt>
                <c:pt idx="405">
                  <c:v>10662.096175258812</c:v>
                </c:pt>
                <c:pt idx="406">
                  <c:v>10669.241328008215</c:v>
                </c:pt>
                <c:pt idx="407">
                  <c:v>10616.446133783811</c:v>
                </c:pt>
                <c:pt idx="408">
                  <c:v>10633.176197013705</c:v>
                </c:pt>
                <c:pt idx="409">
                  <c:v>10487.554790596714</c:v>
                </c:pt>
                <c:pt idx="410">
                  <c:v>10476.04610419709</c:v>
                </c:pt>
                <c:pt idx="411">
                  <c:v>10461.863739541936</c:v>
                </c:pt>
                <c:pt idx="412">
                  <c:v>10342.709428173719</c:v>
                </c:pt>
                <c:pt idx="413">
                  <c:v>10396.249843777125</c:v>
                </c:pt>
                <c:pt idx="414">
                  <c:v>10371.674605806871</c:v>
                </c:pt>
                <c:pt idx="415">
                  <c:v>10392.297659604486</c:v>
                </c:pt>
                <c:pt idx="416">
                  <c:v>10489.272660474344</c:v>
                </c:pt>
                <c:pt idx="417">
                  <c:v>10475.573624832346</c:v>
                </c:pt>
                <c:pt idx="418">
                  <c:v>10463.708972972492</c:v>
                </c:pt>
                <c:pt idx="419">
                  <c:v>10508.552584227751</c:v>
                </c:pt>
                <c:pt idx="420">
                  <c:v>10486.016991605029</c:v>
                </c:pt>
                <c:pt idx="421">
                  <c:v>10531.242442824361</c:v>
                </c:pt>
                <c:pt idx="422">
                  <c:v>10551.222709221662</c:v>
                </c:pt>
                <c:pt idx="423">
                  <c:v>10556.310740796713</c:v>
                </c:pt>
                <c:pt idx="424">
                  <c:v>10437.321783543126</c:v>
                </c:pt>
                <c:pt idx="425">
                  <c:v>10403.104911407598</c:v>
                </c:pt>
                <c:pt idx="426">
                  <c:v>10368.582619912437</c:v>
                </c:pt>
                <c:pt idx="427">
                  <c:v>10389.361517173913</c:v>
                </c:pt>
                <c:pt idx="428">
                  <c:v>10433.953360675981</c:v>
                </c:pt>
                <c:pt idx="429">
                  <c:v>10343.614153398838</c:v>
                </c:pt>
                <c:pt idx="430">
                  <c:v>10236.056803199794</c:v>
                </c:pt>
                <c:pt idx="431">
                  <c:v>10138.440035419342</c:v>
                </c:pt>
                <c:pt idx="432">
                  <c:v>10220.834138413371</c:v>
                </c:pt>
                <c:pt idx="433">
                  <c:v>10251.201505507317</c:v>
                </c:pt>
                <c:pt idx="434">
                  <c:v>10216.538464905316</c:v>
                </c:pt>
                <c:pt idx="435">
                  <c:v>10367.979730480569</c:v>
                </c:pt>
                <c:pt idx="436">
                  <c:v>10524.507494449734</c:v>
                </c:pt>
                <c:pt idx="437">
                  <c:v>10573.861606632245</c:v>
                </c:pt>
                <c:pt idx="438">
                  <c:v>10685.281932617298</c:v>
                </c:pt>
                <c:pt idx="439">
                  <c:v>10638.183581833498</c:v>
                </c:pt>
                <c:pt idx="440">
                  <c:v>10635.623149312483</c:v>
                </c:pt>
                <c:pt idx="441">
                  <c:v>10582.747667615151</c:v>
                </c:pt>
                <c:pt idx="442">
                  <c:v>10645.763313046546</c:v>
                </c:pt>
                <c:pt idx="443">
                  <c:v>10598.817703296289</c:v>
                </c:pt>
                <c:pt idx="444">
                  <c:v>10570.039867153208</c:v>
                </c:pt>
                <c:pt idx="445">
                  <c:v>10582.029579246731</c:v>
                </c:pt>
                <c:pt idx="446">
                  <c:v>10424.992451477856</c:v>
                </c:pt>
                <c:pt idx="447">
                  <c:v>10474.710179758134</c:v>
                </c:pt>
                <c:pt idx="448">
                  <c:v>10463.769002580131</c:v>
                </c:pt>
                <c:pt idx="449">
                  <c:v>10523.818301834528</c:v>
                </c:pt>
                <c:pt idx="450">
                  <c:v>10555.297285988763</c:v>
                </c:pt>
                <c:pt idx="451">
                  <c:v>10410.321277029303</c:v>
                </c:pt>
                <c:pt idx="452">
                  <c:v>10315.523006423289</c:v>
                </c:pt>
                <c:pt idx="453">
                  <c:v>10180.038140263627</c:v>
                </c:pt>
                <c:pt idx="454">
                  <c:v>10231.088174007455</c:v>
                </c:pt>
                <c:pt idx="455">
                  <c:v>10178.111046140984</c:v>
                </c:pt>
                <c:pt idx="456">
                  <c:v>9907.0648226879985</c:v>
                </c:pt>
                <c:pt idx="457">
                  <c:v>9917.1819318578255</c:v>
                </c:pt>
                <c:pt idx="458">
                  <c:v>10016.620332659933</c:v>
                </c:pt>
                <c:pt idx="459">
                  <c:v>9956.2178034245808</c:v>
                </c:pt>
                <c:pt idx="460">
                  <c:v>9794.4385827890201</c:v>
                </c:pt>
                <c:pt idx="461">
                  <c:v>9710.5165434489609</c:v>
                </c:pt>
                <c:pt idx="462">
                  <c:v>9618.2145833737886</c:v>
                </c:pt>
                <c:pt idx="463">
                  <c:v>9659.7792094696397</c:v>
                </c:pt>
                <c:pt idx="464">
                  <c:v>9708.6804903518168</c:v>
                </c:pt>
                <c:pt idx="465">
                  <c:v>9862.2780673923571</c:v>
                </c:pt>
                <c:pt idx="466">
                  <c:v>9811.2215470896554</c:v>
                </c:pt>
                <c:pt idx="467">
                  <c:v>9781.7948408045304</c:v>
                </c:pt>
                <c:pt idx="468">
                  <c:v>9818.2889971771583</c:v>
                </c:pt>
                <c:pt idx="469">
                  <c:v>9943.2651893993752</c:v>
                </c:pt>
                <c:pt idx="470">
                  <c:v>9971.5479998883657</c:v>
                </c:pt>
                <c:pt idx="471">
                  <c:v>9907.5518143868885</c:v>
                </c:pt>
                <c:pt idx="472">
                  <c:v>9871.0022041074008</c:v>
                </c:pt>
                <c:pt idx="473">
                  <c:v>9957.025094682167</c:v>
                </c:pt>
                <c:pt idx="474">
                  <c:v>9824.9482368283934</c:v>
                </c:pt>
                <c:pt idx="475">
                  <c:v>9750.005093662061</c:v>
                </c:pt>
                <c:pt idx="476">
                  <c:v>9694.920490102566</c:v>
                </c:pt>
                <c:pt idx="477">
                  <c:v>9851.3247323688538</c:v>
                </c:pt>
                <c:pt idx="478">
                  <c:v>9760.3947607958853</c:v>
                </c:pt>
                <c:pt idx="479">
                  <c:v>9787.9656890322112</c:v>
                </c:pt>
                <c:pt idx="480">
                  <c:v>9846.2766395457475</c:v>
                </c:pt>
                <c:pt idx="481">
                  <c:v>9728.8943086135641</c:v>
                </c:pt>
                <c:pt idx="482">
                  <c:v>9831.0406301770217</c:v>
                </c:pt>
                <c:pt idx="483">
                  <c:v>10115.959058412265</c:v>
                </c:pt>
                <c:pt idx="484">
                  <c:v>10129.290241523926</c:v>
                </c:pt>
                <c:pt idx="485">
                  <c:v>10113.781484582811</c:v>
                </c:pt>
                <c:pt idx="486">
                  <c:v>10149.071470293953</c:v>
                </c:pt>
                <c:pt idx="487">
                  <c:v>10173.677229496639</c:v>
                </c:pt>
                <c:pt idx="488">
                  <c:v>9964.3806185698159</c:v>
                </c:pt>
                <c:pt idx="489">
                  <c:v>10015.905069499389</c:v>
                </c:pt>
                <c:pt idx="490">
                  <c:v>9980.5470544694072</c:v>
                </c:pt>
                <c:pt idx="491">
                  <c:v>9984.1959784752271</c:v>
                </c:pt>
                <c:pt idx="492">
                  <c:v>9847.9667083182703</c:v>
                </c:pt>
                <c:pt idx="493">
                  <c:v>9968.5227492109807</c:v>
                </c:pt>
                <c:pt idx="494">
                  <c:v>9976.3691470338526</c:v>
                </c:pt>
                <c:pt idx="495">
                  <c:v>10124.839407446943</c:v>
                </c:pt>
                <c:pt idx="496">
                  <c:v>10215.401306494368</c:v>
                </c:pt>
                <c:pt idx="497">
                  <c:v>10147.000784383465</c:v>
                </c:pt>
                <c:pt idx="498">
                  <c:v>10157.421701104977</c:v>
                </c:pt>
                <c:pt idx="499">
                  <c:v>10231.011961329794</c:v>
                </c:pt>
                <c:pt idx="500">
                  <c:v>10389.574997011117</c:v>
                </c:pt>
                <c:pt idx="501">
                  <c:v>10328.577902959165</c:v>
                </c:pt>
                <c:pt idx="502">
                  <c:v>10245.361238606989</c:v>
                </c:pt>
                <c:pt idx="503">
                  <c:v>10293.235315693535</c:v>
                </c:pt>
                <c:pt idx="504">
                  <c:v>10273.054784452288</c:v>
                </c:pt>
                <c:pt idx="505">
                  <c:v>10248.285454139155</c:v>
                </c:pt>
                <c:pt idx="506">
                  <c:v>10427.472629724154</c:v>
                </c:pt>
                <c:pt idx="507">
                  <c:v>10400.592978480605</c:v>
                </c:pt>
                <c:pt idx="508">
                  <c:v>10409.180193995548</c:v>
                </c:pt>
                <c:pt idx="509">
                  <c:v>10482.494605588116</c:v>
                </c:pt>
                <c:pt idx="510">
                  <c:v>10421.840257249538</c:v>
                </c:pt>
                <c:pt idx="511">
                  <c:v>10406.539146563209</c:v>
                </c:pt>
                <c:pt idx="512">
                  <c:v>10387.137900136386</c:v>
                </c:pt>
                <c:pt idx="513">
                  <c:v>10424.811230569627</c:v>
                </c:pt>
                <c:pt idx="514">
                  <c:v>10409.968288467968</c:v>
                </c:pt>
                <c:pt idx="515">
                  <c:v>10312.836208602124</c:v>
                </c:pt>
                <c:pt idx="516">
                  <c:v>10285.196447176684</c:v>
                </c:pt>
                <c:pt idx="517">
                  <c:v>10219.187093800807</c:v>
                </c:pt>
                <c:pt idx="518">
                  <c:v>10163.968443827102</c:v>
                </c:pt>
                <c:pt idx="519">
                  <c:v>10262.360093774552</c:v>
                </c:pt>
                <c:pt idx="520">
                  <c:v>10226.744977337032</c:v>
                </c:pt>
                <c:pt idx="521">
                  <c:v>10269.803311742266</c:v>
                </c:pt>
                <c:pt idx="522">
                  <c:v>10250.017625653896</c:v>
                </c:pt>
                <c:pt idx="523">
                  <c:v>10257.715389212948</c:v>
                </c:pt>
                <c:pt idx="524">
                  <c:v>10294.618924461061</c:v>
                </c:pt>
                <c:pt idx="525">
                  <c:v>10443.19100426701</c:v>
                </c:pt>
                <c:pt idx="526">
                  <c:v>10410.019431358452</c:v>
                </c:pt>
                <c:pt idx="527">
                  <c:v>10463.755387691159</c:v>
                </c:pt>
                <c:pt idx="528">
                  <c:v>10434.245606128423</c:v>
                </c:pt>
                <c:pt idx="529">
                  <c:v>10535.042364506338</c:v>
                </c:pt>
                <c:pt idx="530">
                  <c:v>10507.668172190894</c:v>
                </c:pt>
                <c:pt idx="531">
                  <c:v>10471.376119556277</c:v>
                </c:pt>
                <c:pt idx="532">
                  <c:v>10512.837460010269</c:v>
                </c:pt>
                <c:pt idx="533">
                  <c:v>10577.08262519733</c:v>
                </c:pt>
                <c:pt idx="534">
                  <c:v>10578.053271857261</c:v>
                </c:pt>
                <c:pt idx="535">
                  <c:v>10508.835468462154</c:v>
                </c:pt>
                <c:pt idx="536">
                  <c:v>10535.735301485134</c:v>
                </c:pt>
                <c:pt idx="537">
                  <c:v>10669.264146509626</c:v>
                </c:pt>
                <c:pt idx="538">
                  <c:v>10690.840988533209</c:v>
                </c:pt>
                <c:pt idx="539">
                  <c:v>10656.662489939492</c:v>
                </c:pt>
                <c:pt idx="540">
                  <c:v>10678.045112209191</c:v>
                </c:pt>
                <c:pt idx="541">
                  <c:v>10755.645950092159</c:v>
                </c:pt>
                <c:pt idx="542">
                  <c:v>10737.141530367568</c:v>
                </c:pt>
                <c:pt idx="543">
                  <c:v>10779.717474726122</c:v>
                </c:pt>
                <c:pt idx="544">
                  <c:v>10784.810196483986</c:v>
                </c:pt>
                <c:pt idx="545">
                  <c:v>10760.386950305634</c:v>
                </c:pt>
                <c:pt idx="546">
                  <c:v>10739.442842106499</c:v>
                </c:pt>
                <c:pt idx="547">
                  <c:v>10717.088119218584</c:v>
                </c:pt>
                <c:pt idx="548">
                  <c:v>10549.79432352115</c:v>
                </c:pt>
                <c:pt idx="549">
                  <c:v>10592.334809247144</c:v>
                </c:pt>
                <c:pt idx="550">
                  <c:v>10493.170513079816</c:v>
                </c:pt>
                <c:pt idx="551">
                  <c:v>10382.253264230489</c:v>
                </c:pt>
                <c:pt idx="552">
                  <c:v>10393.72786644249</c:v>
                </c:pt>
                <c:pt idx="553">
                  <c:v>10385.856008005239</c:v>
                </c:pt>
                <c:pt idx="554">
                  <c:v>10480.193724266264</c:v>
                </c:pt>
                <c:pt idx="555">
                  <c:v>10410.023478873483</c:v>
                </c:pt>
                <c:pt idx="556">
                  <c:v>10368.409144026002</c:v>
                </c:pt>
                <c:pt idx="557">
                  <c:v>10352.106211268121</c:v>
                </c:pt>
                <c:pt idx="558">
                  <c:v>10476.237474450167</c:v>
                </c:pt>
                <c:pt idx="559">
                  <c:v>10492.089377025617</c:v>
                </c:pt>
                <c:pt idx="560">
                  <c:v>10479.768521504633</c:v>
                </c:pt>
                <c:pt idx="561">
                  <c:v>10446.182634727671</c:v>
                </c:pt>
                <c:pt idx="562">
                  <c:v>10346.366190826848</c:v>
                </c:pt>
                <c:pt idx="563">
                  <c:v>10634.404199919049</c:v>
                </c:pt>
                <c:pt idx="564">
                  <c:v>10648.955681611093</c:v>
                </c:pt>
                <c:pt idx="565">
                  <c:v>10656.736267557231</c:v>
                </c:pt>
                <c:pt idx="566">
                  <c:v>10536.946465661247</c:v>
                </c:pt>
                <c:pt idx="567">
                  <c:v>10564.781458179867</c:v>
                </c:pt>
                <c:pt idx="568">
                  <c:v>10605.873195868109</c:v>
                </c:pt>
                <c:pt idx="569">
                  <c:v>10550.183848029312</c:v>
                </c:pt>
                <c:pt idx="570">
                  <c:v>10526.45322909334</c:v>
                </c:pt>
                <c:pt idx="571">
                  <c:v>10530.16183142615</c:v>
                </c:pt>
                <c:pt idx="572">
                  <c:v>10582.892475575656</c:v>
                </c:pt>
                <c:pt idx="573">
                  <c:v>10508.749049585145</c:v>
                </c:pt>
                <c:pt idx="574">
                  <c:v>10512.669827345366</c:v>
                </c:pt>
                <c:pt idx="575">
                  <c:v>10373.327140595753</c:v>
                </c:pt>
                <c:pt idx="576">
                  <c:v>10397.567353751834</c:v>
                </c:pt>
                <c:pt idx="577">
                  <c:v>10408.117975864656</c:v>
                </c:pt>
                <c:pt idx="578">
                  <c:v>10435.799467642562</c:v>
                </c:pt>
                <c:pt idx="579">
                  <c:v>10495.793309620918</c:v>
                </c:pt>
                <c:pt idx="580">
                  <c:v>10523.997286491527</c:v>
                </c:pt>
                <c:pt idx="581">
                  <c:v>10501.796372302673</c:v>
                </c:pt>
                <c:pt idx="582">
                  <c:v>10465.383778768457</c:v>
                </c:pt>
                <c:pt idx="583">
                  <c:v>10466.18057729169</c:v>
                </c:pt>
                <c:pt idx="584">
                  <c:v>10516.368233866677</c:v>
                </c:pt>
                <c:pt idx="585">
                  <c:v>10506.165304063699</c:v>
                </c:pt>
                <c:pt idx="586">
                  <c:v>10548.180993278647</c:v>
                </c:pt>
                <c:pt idx="587">
                  <c:v>10628.169431972425</c:v>
                </c:pt>
                <c:pt idx="588">
                  <c:v>10638.499324432856</c:v>
                </c:pt>
                <c:pt idx="589">
                  <c:v>10562.522357179721</c:v>
                </c:pt>
                <c:pt idx="590">
                  <c:v>10622.592525430895</c:v>
                </c:pt>
                <c:pt idx="591">
                  <c:v>10576.040566714953</c:v>
                </c:pt>
                <c:pt idx="592">
                  <c:v>10594.408581798009</c:v>
                </c:pt>
                <c:pt idx="593">
                  <c:v>10599.514027559973</c:v>
                </c:pt>
                <c:pt idx="594">
                  <c:v>10720.441884185846</c:v>
                </c:pt>
                <c:pt idx="595">
                  <c:v>10739.913817610433</c:v>
                </c:pt>
                <c:pt idx="596">
                  <c:v>10716.13022920101</c:v>
                </c:pt>
                <c:pt idx="597">
                  <c:v>10713.863723671779</c:v>
                </c:pt>
                <c:pt idx="598">
                  <c:v>10724.286020455742</c:v>
                </c:pt>
                <c:pt idx="599">
                  <c:v>10726.941632229536</c:v>
                </c:pt>
                <c:pt idx="600">
                  <c:v>10734.389812936581</c:v>
                </c:pt>
                <c:pt idx="601">
                  <c:v>10751.629357906942</c:v>
                </c:pt>
                <c:pt idx="602">
                  <c:v>10768.027901999096</c:v>
                </c:pt>
                <c:pt idx="603">
                  <c:v>10779.616848467575</c:v>
                </c:pt>
                <c:pt idx="604">
                  <c:v>10796.749900936629</c:v>
                </c:pt>
                <c:pt idx="605">
                  <c:v>10861.82088838647</c:v>
                </c:pt>
                <c:pt idx="606">
                  <c:v>10837.247688408766</c:v>
                </c:pt>
                <c:pt idx="607">
                  <c:v>10899.328703373927</c:v>
                </c:pt>
                <c:pt idx="608">
                  <c:v>10884.641775927435</c:v>
                </c:pt>
                <c:pt idx="609">
                  <c:v>10839.472233858143</c:v>
                </c:pt>
                <c:pt idx="610">
                  <c:v>10868.609492799995</c:v>
                </c:pt>
                <c:pt idx="611">
                  <c:v>10870.977745249271</c:v>
                </c:pt>
                <c:pt idx="612">
                  <c:v>10951.864762372239</c:v>
                </c:pt>
                <c:pt idx="613">
                  <c:v>11010.520741965031</c:v>
                </c:pt>
                <c:pt idx="614">
                  <c:v>11006.308115883039</c:v>
                </c:pt>
                <c:pt idx="615">
                  <c:v>10982.343645647527</c:v>
                </c:pt>
                <c:pt idx="616">
                  <c:v>10933.368867339734</c:v>
                </c:pt>
                <c:pt idx="617">
                  <c:v>10884.580135514869</c:v>
                </c:pt>
                <c:pt idx="618">
                  <c:v>10811.399904371501</c:v>
                </c:pt>
                <c:pt idx="619">
                  <c:v>10874.885124996776</c:v>
                </c:pt>
                <c:pt idx="620">
                  <c:v>10880.757841862809</c:v>
                </c:pt>
                <c:pt idx="621">
                  <c:v>10866.259040082445</c:v>
                </c:pt>
                <c:pt idx="622">
                  <c:v>10836.62574740918</c:v>
                </c:pt>
                <c:pt idx="623">
                  <c:v>10800.43631955978</c:v>
                </c:pt>
                <c:pt idx="624">
                  <c:v>10803.571117373418</c:v>
                </c:pt>
                <c:pt idx="625">
                  <c:v>10772.442190592701</c:v>
                </c:pt>
                <c:pt idx="626">
                  <c:v>10808.890314123131</c:v>
                </c:pt>
                <c:pt idx="627">
                  <c:v>10820.59416033279</c:v>
                </c:pt>
                <c:pt idx="628">
                  <c:v>10725.791667255629</c:v>
                </c:pt>
                <c:pt idx="629">
                  <c:v>10722.829170991448</c:v>
                </c:pt>
                <c:pt idx="630">
                  <c:v>10816.221444280391</c:v>
                </c:pt>
                <c:pt idx="631">
                  <c:v>10829.189286688592</c:v>
                </c:pt>
                <c:pt idx="632">
                  <c:v>10852.726127160851</c:v>
                </c:pt>
                <c:pt idx="633">
                  <c:v>10856.261745252665</c:v>
                </c:pt>
                <c:pt idx="634">
                  <c:v>10836.317888629017</c:v>
                </c:pt>
                <c:pt idx="635">
                  <c:v>10876.745809701022</c:v>
                </c:pt>
                <c:pt idx="636">
                  <c:v>10826.080337604022</c:v>
                </c:pt>
                <c:pt idx="637">
                  <c:v>10835.548064858353</c:v>
                </c:pt>
                <c:pt idx="638">
                  <c:v>10796.460051143342</c:v>
                </c:pt>
                <c:pt idx="639">
                  <c:v>10777.225268727871</c:v>
                </c:pt>
                <c:pt idx="640">
                  <c:v>10746.844017667721</c:v>
                </c:pt>
                <c:pt idx="641">
                  <c:v>10727.559877290547</c:v>
                </c:pt>
                <c:pt idx="642">
                  <c:v>10724.506902045916</c:v>
                </c:pt>
                <c:pt idx="643">
                  <c:v>10731.80493804773</c:v>
                </c:pt>
                <c:pt idx="644">
                  <c:v>10805.543395972827</c:v>
                </c:pt>
                <c:pt idx="645">
                  <c:v>10888.896658668931</c:v>
                </c:pt>
                <c:pt idx="646">
                  <c:v>10889.395145410279</c:v>
                </c:pt>
                <c:pt idx="647">
                  <c:v>10899.581593215575</c:v>
                </c:pt>
                <c:pt idx="648">
                  <c:v>10976.29427525211</c:v>
                </c:pt>
                <c:pt idx="649">
                  <c:v>10981.284068279498</c:v>
                </c:pt>
                <c:pt idx="650">
                  <c:v>10990.280372625311</c:v>
                </c:pt>
                <c:pt idx="651">
                  <c:v>11014.024160031649</c:v>
                </c:pt>
                <c:pt idx="652">
                  <c:v>11014.189642872103</c:v>
                </c:pt>
                <c:pt idx="653">
                  <c:v>11033.522323152874</c:v>
                </c:pt>
                <c:pt idx="654">
                  <c:v>10989.845067133852</c:v>
                </c:pt>
                <c:pt idx="655">
                  <c:v>10954.842628251212</c:v>
                </c:pt>
                <c:pt idx="656">
                  <c:v>10996.805394639665</c:v>
                </c:pt>
                <c:pt idx="657">
                  <c:v>11048.623339660689</c:v>
                </c:pt>
                <c:pt idx="658">
                  <c:v>11141.177094303681</c:v>
                </c:pt>
                <c:pt idx="659">
                  <c:v>11135.174933609131</c:v>
                </c:pt>
                <c:pt idx="660">
                  <c:v>11129.689266350293</c:v>
                </c:pt>
                <c:pt idx="661">
                  <c:v>11146.118662486788</c:v>
                </c:pt>
                <c:pt idx="662">
                  <c:v>11106.505205016014</c:v>
                </c:pt>
                <c:pt idx="663">
                  <c:v>11063.409452869679</c:v>
                </c:pt>
                <c:pt idx="664">
                  <c:v>11037.239861751726</c:v>
                </c:pt>
                <c:pt idx="665">
                  <c:v>11075.926569685447</c:v>
                </c:pt>
                <c:pt idx="666">
                  <c:v>11120.745526198847</c:v>
                </c:pt>
                <c:pt idx="667">
                  <c:v>11132.218207086946</c:v>
                </c:pt>
                <c:pt idx="668">
                  <c:v>11025.405979304292</c:v>
                </c:pt>
                <c:pt idx="669">
                  <c:v>11054.911154868358</c:v>
                </c:pt>
                <c:pt idx="670">
                  <c:v>11090.717459603533</c:v>
                </c:pt>
                <c:pt idx="671">
                  <c:v>11103.701964554728</c:v>
                </c:pt>
                <c:pt idx="672">
                  <c:v>11176.204902937503</c:v>
                </c:pt>
                <c:pt idx="673">
                  <c:v>11187.625586227707</c:v>
                </c:pt>
                <c:pt idx="674">
                  <c:v>11203.618449400499</c:v>
                </c:pt>
                <c:pt idx="675">
                  <c:v>11163.718784872477</c:v>
                </c:pt>
                <c:pt idx="676">
                  <c:v>11162.939939757076</c:v>
                </c:pt>
                <c:pt idx="677">
                  <c:v>11225.565802594268</c:v>
                </c:pt>
                <c:pt idx="678">
                  <c:v>11214.034379011431</c:v>
                </c:pt>
                <c:pt idx="679">
                  <c:v>11179.145766661442</c:v>
                </c:pt>
                <c:pt idx="680">
                  <c:v>11214.524038576434</c:v>
                </c:pt>
                <c:pt idx="681">
                  <c:v>11281.59036253392</c:v>
                </c:pt>
                <c:pt idx="682">
                  <c:v>11334.27416853847</c:v>
                </c:pt>
                <c:pt idx="683">
                  <c:v>11375.093451341967</c:v>
                </c:pt>
                <c:pt idx="684">
                  <c:v>11404.539449527154</c:v>
                </c:pt>
                <c:pt idx="685">
                  <c:v>11404.916580636631</c:v>
                </c:pt>
                <c:pt idx="686">
                  <c:v>11385.693695946236</c:v>
                </c:pt>
                <c:pt idx="687">
                  <c:v>11480.197448422712</c:v>
                </c:pt>
                <c:pt idx="688">
                  <c:v>11431.573531144924</c:v>
                </c:pt>
                <c:pt idx="689">
                  <c:v>11416.736417881995</c:v>
                </c:pt>
                <c:pt idx="690">
                  <c:v>11514.202860754376</c:v>
                </c:pt>
                <c:pt idx="691">
                  <c:v>11526.57263449775</c:v>
                </c:pt>
                <c:pt idx="692">
                  <c:v>11493.062995537572</c:v>
                </c:pt>
                <c:pt idx="693">
                  <c:v>11421.342319221025</c:v>
                </c:pt>
                <c:pt idx="694">
                  <c:v>11493.994074553699</c:v>
                </c:pt>
                <c:pt idx="695">
                  <c:v>11490.285096911675</c:v>
                </c:pt>
                <c:pt idx="696">
                  <c:v>11470.390925990256</c:v>
                </c:pt>
                <c:pt idx="697">
                  <c:v>11398.332690405292</c:v>
                </c:pt>
                <c:pt idx="698">
                  <c:v>11431.657114653872</c:v>
                </c:pt>
                <c:pt idx="699">
                  <c:v>11427.78247099888</c:v>
                </c:pt>
                <c:pt idx="700">
                  <c:v>11443.822592841088</c:v>
                </c:pt>
                <c:pt idx="701">
                  <c:v>11457.787577367089</c:v>
                </c:pt>
                <c:pt idx="702">
                  <c:v>11430.653406797228</c:v>
                </c:pt>
                <c:pt idx="703">
                  <c:v>11453.406962352014</c:v>
                </c:pt>
                <c:pt idx="704">
                  <c:v>11613.238033882542</c:v>
                </c:pt>
                <c:pt idx="705">
                  <c:v>11620.84278838701</c:v>
                </c:pt>
                <c:pt idx="706">
                  <c:v>11664.346811193411</c:v>
                </c:pt>
                <c:pt idx="707">
                  <c:v>11662.583660534608</c:v>
                </c:pt>
                <c:pt idx="708">
                  <c:v>11708.78122093956</c:v>
                </c:pt>
                <c:pt idx="709">
                  <c:v>11692.072654095198</c:v>
                </c:pt>
                <c:pt idx="710">
                  <c:v>11723.083684038869</c:v>
                </c:pt>
                <c:pt idx="711">
                  <c:v>11686.692269718546</c:v>
                </c:pt>
                <c:pt idx="712">
                  <c:v>11652.102752861867</c:v>
                </c:pt>
                <c:pt idx="713">
                  <c:v>11689.782735236622</c:v>
                </c:pt>
                <c:pt idx="714">
                  <c:v>11740.580377078877</c:v>
                </c:pt>
                <c:pt idx="715">
                  <c:v>11704.34109716855</c:v>
                </c:pt>
                <c:pt idx="716">
                  <c:v>11682.249291707503</c:v>
                </c:pt>
                <c:pt idx="717">
                  <c:v>11697.865403847829</c:v>
                </c:pt>
                <c:pt idx="718">
                  <c:v>11647.84011009391</c:v>
                </c:pt>
                <c:pt idx="719">
                  <c:v>11602.38980779846</c:v>
                </c:pt>
                <c:pt idx="720">
                  <c:v>11553.116102797412</c:v>
                </c:pt>
                <c:pt idx="721">
                  <c:v>11603.067797528332</c:v>
                </c:pt>
                <c:pt idx="722">
                  <c:v>11583.912396818021</c:v>
                </c:pt>
                <c:pt idx="723">
                  <c:v>11673.761072866553</c:v>
                </c:pt>
                <c:pt idx="724">
                  <c:v>11646.699108845616</c:v>
                </c:pt>
                <c:pt idx="725">
                  <c:v>11779.483426286984</c:v>
                </c:pt>
                <c:pt idx="726">
                  <c:v>11780.789903800443</c:v>
                </c:pt>
                <c:pt idx="727">
                  <c:v>11815.639805212202</c:v>
                </c:pt>
                <c:pt idx="728">
                  <c:v>11900.340107181484</c:v>
                </c:pt>
                <c:pt idx="729">
                  <c:v>11886.847411659448</c:v>
                </c:pt>
                <c:pt idx="730">
                  <c:v>11948.91592770096</c:v>
                </c:pt>
                <c:pt idx="731">
                  <c:v>11947.402130067585</c:v>
                </c:pt>
                <c:pt idx="732">
                  <c:v>11907.965425695624</c:v>
                </c:pt>
                <c:pt idx="733">
                  <c:v>12043.581320842128</c:v>
                </c:pt>
                <c:pt idx="734">
                  <c:v>12065.83591208038</c:v>
                </c:pt>
                <c:pt idx="735">
                  <c:v>12114.95558687612</c:v>
                </c:pt>
                <c:pt idx="736">
                  <c:v>12034.8058509161</c:v>
                </c:pt>
                <c:pt idx="737">
                  <c:v>12035.097021266385</c:v>
                </c:pt>
                <c:pt idx="738">
                  <c:v>12182.543798095921</c:v>
                </c:pt>
                <c:pt idx="739">
                  <c:v>12154.886379187785</c:v>
                </c:pt>
                <c:pt idx="740">
                  <c:v>12223.544180924564</c:v>
                </c:pt>
                <c:pt idx="741">
                  <c:v>12195.853846422315</c:v>
                </c:pt>
                <c:pt idx="742">
                  <c:v>12151.095672793062</c:v>
                </c:pt>
                <c:pt idx="743">
                  <c:v>12165.867855596578</c:v>
                </c:pt>
                <c:pt idx="744">
                  <c:v>12281.258689591723</c:v>
                </c:pt>
                <c:pt idx="745">
                  <c:v>12367.716037271361</c:v>
                </c:pt>
                <c:pt idx="746">
                  <c:v>12343.302887140582</c:v>
                </c:pt>
                <c:pt idx="747">
                  <c:v>12277.635442275929</c:v>
                </c:pt>
                <c:pt idx="748">
                  <c:v>12097.32471374094</c:v>
                </c:pt>
                <c:pt idx="749">
                  <c:v>12097.12450995471</c:v>
                </c:pt>
                <c:pt idx="750">
                  <c:v>12054.371328128094</c:v>
                </c:pt>
                <c:pt idx="751">
                  <c:v>12014.766721178115</c:v>
                </c:pt>
                <c:pt idx="752">
                  <c:v>12001.737292369893</c:v>
                </c:pt>
                <c:pt idx="753">
                  <c:v>12022.482282935247</c:v>
                </c:pt>
                <c:pt idx="754">
                  <c:v>12007.394417237068</c:v>
                </c:pt>
                <c:pt idx="755">
                  <c:v>12103.287559837234</c:v>
                </c:pt>
                <c:pt idx="756">
                  <c:v>12015.863677967875</c:v>
                </c:pt>
                <c:pt idx="757">
                  <c:v>11961.122330703631</c:v>
                </c:pt>
                <c:pt idx="758">
                  <c:v>11978.045724391613</c:v>
                </c:pt>
                <c:pt idx="759">
                  <c:v>11898.325396403685</c:v>
                </c:pt>
                <c:pt idx="760">
                  <c:v>11901.83863552521</c:v>
                </c:pt>
                <c:pt idx="761">
                  <c:v>11980.730157790831</c:v>
                </c:pt>
                <c:pt idx="762">
                  <c:v>11978.538501748801</c:v>
                </c:pt>
                <c:pt idx="763">
                  <c:v>11984.314535575217</c:v>
                </c:pt>
                <c:pt idx="764">
                  <c:v>11894.189135519082</c:v>
                </c:pt>
                <c:pt idx="765">
                  <c:v>11974.631144750749</c:v>
                </c:pt>
                <c:pt idx="766">
                  <c:v>12063.017498979254</c:v>
                </c:pt>
                <c:pt idx="767">
                  <c:v>12073.611740771496</c:v>
                </c:pt>
                <c:pt idx="768">
                  <c:v>12098.616044268707</c:v>
                </c:pt>
                <c:pt idx="769">
                  <c:v>12108.216935690991</c:v>
                </c:pt>
                <c:pt idx="770">
                  <c:v>12104.815994091317</c:v>
                </c:pt>
                <c:pt idx="771">
                  <c:v>12210.451314408345</c:v>
                </c:pt>
                <c:pt idx="772">
                  <c:v>12194.298010110846</c:v>
                </c:pt>
                <c:pt idx="773">
                  <c:v>12107.524976395196</c:v>
                </c:pt>
                <c:pt idx="774">
                  <c:v>12163.055235217411</c:v>
                </c:pt>
                <c:pt idx="775">
                  <c:v>12114.714049833852</c:v>
                </c:pt>
                <c:pt idx="776">
                  <c:v>12154.772751441771</c:v>
                </c:pt>
                <c:pt idx="777">
                  <c:v>12157.224289480477</c:v>
                </c:pt>
                <c:pt idx="778">
                  <c:v>12088.185783400862</c:v>
                </c:pt>
                <c:pt idx="779">
                  <c:v>12020.746594867636</c:v>
                </c:pt>
                <c:pt idx="780">
                  <c:v>11906.158667081032</c:v>
                </c:pt>
                <c:pt idx="781">
                  <c:v>11941.405627434326</c:v>
                </c:pt>
                <c:pt idx="782">
                  <c:v>11945.9186884997</c:v>
                </c:pt>
                <c:pt idx="783">
                  <c:v>11934.037307997105</c:v>
                </c:pt>
                <c:pt idx="784">
                  <c:v>11878.63354388874</c:v>
                </c:pt>
                <c:pt idx="785">
                  <c:v>11860.278445635591</c:v>
                </c:pt>
                <c:pt idx="786">
                  <c:v>11908.666199223913</c:v>
                </c:pt>
                <c:pt idx="787">
                  <c:v>12019.410989288232</c:v>
                </c:pt>
                <c:pt idx="788">
                  <c:v>12021.432679160715</c:v>
                </c:pt>
                <c:pt idx="789">
                  <c:v>11858.30099303556</c:v>
                </c:pt>
                <c:pt idx="790">
                  <c:v>11735.081894126024</c:v>
                </c:pt>
                <c:pt idx="791">
                  <c:v>11761.732404224178</c:v>
                </c:pt>
                <c:pt idx="792">
                  <c:v>11798.067205791565</c:v>
                </c:pt>
                <c:pt idx="793">
                  <c:v>11798.374006295369</c:v>
                </c:pt>
                <c:pt idx="794">
                  <c:v>11826.185971231898</c:v>
                </c:pt>
                <c:pt idx="795">
                  <c:v>11852.722746531568</c:v>
                </c:pt>
                <c:pt idx="796">
                  <c:v>11918.317221799363</c:v>
                </c:pt>
                <c:pt idx="797">
                  <c:v>12002.894108441844</c:v>
                </c:pt>
                <c:pt idx="798">
                  <c:v>12048.191161518404</c:v>
                </c:pt>
                <c:pt idx="799">
                  <c:v>12045.134243173979</c:v>
                </c:pt>
                <c:pt idx="800">
                  <c:v>12027.029404725334</c:v>
                </c:pt>
                <c:pt idx="801">
                  <c:v>12036.731794870462</c:v>
                </c:pt>
                <c:pt idx="802">
                  <c:v>12004.33202654347</c:v>
                </c:pt>
                <c:pt idx="803">
                  <c:v>12000.833871747229</c:v>
                </c:pt>
                <c:pt idx="804">
                  <c:v>11943.276002589249</c:v>
                </c:pt>
                <c:pt idx="805">
                  <c:v>12019.353979566029</c:v>
                </c:pt>
                <c:pt idx="806">
                  <c:v>12063.3377307594</c:v>
                </c:pt>
                <c:pt idx="807">
                  <c:v>12124.513520266781</c:v>
                </c:pt>
                <c:pt idx="808">
                  <c:v>12175.989541996807</c:v>
                </c:pt>
                <c:pt idx="809">
                  <c:v>12175.073801883793</c:v>
                </c:pt>
                <c:pt idx="810">
                  <c:v>12201.587698479168</c:v>
                </c:pt>
                <c:pt idx="811">
                  <c:v>12163.340894290121</c:v>
                </c:pt>
                <c:pt idx="812">
                  <c:v>12131.085174831092</c:v>
                </c:pt>
                <c:pt idx="813">
                  <c:v>12156.675145505742</c:v>
                </c:pt>
                <c:pt idx="814">
                  <c:v>12082.163268434175</c:v>
                </c:pt>
                <c:pt idx="815">
                  <c:v>12098.990955970385</c:v>
                </c:pt>
                <c:pt idx="816">
                  <c:v>12082.925749841739</c:v>
                </c:pt>
                <c:pt idx="817">
                  <c:v>12184.59525780167</c:v>
                </c:pt>
                <c:pt idx="818">
                  <c:v>12199.458153633917</c:v>
                </c:pt>
                <c:pt idx="819">
                  <c:v>12197.991416362871</c:v>
                </c:pt>
                <c:pt idx="820">
                  <c:v>12125.830378487533</c:v>
                </c:pt>
                <c:pt idx="821">
                  <c:v>12101.535783599647</c:v>
                </c:pt>
                <c:pt idx="822">
                  <c:v>12134.167324915432</c:v>
                </c:pt>
                <c:pt idx="823">
                  <c:v>12092.852474944271</c:v>
                </c:pt>
                <c:pt idx="824">
                  <c:v>12108.162675933479</c:v>
                </c:pt>
                <c:pt idx="825">
                  <c:v>12110.870467947087</c:v>
                </c:pt>
                <c:pt idx="826">
                  <c:v>12161.431457947419</c:v>
                </c:pt>
                <c:pt idx="827">
                  <c:v>12164.089700312214</c:v>
                </c:pt>
                <c:pt idx="828">
                  <c:v>12199.129246397446</c:v>
                </c:pt>
                <c:pt idx="829">
                  <c:v>12263.342945391192</c:v>
                </c:pt>
                <c:pt idx="830">
                  <c:v>12296.359952113438</c:v>
                </c:pt>
                <c:pt idx="831">
                  <c:v>12333.393829177296</c:v>
                </c:pt>
                <c:pt idx="832">
                  <c:v>12348.419581020564</c:v>
                </c:pt>
                <c:pt idx="833">
                  <c:v>12377.650503753479</c:v>
                </c:pt>
                <c:pt idx="834">
                  <c:v>12396.214735131009</c:v>
                </c:pt>
                <c:pt idx="835">
                  <c:v>12358.225142412219</c:v>
                </c:pt>
                <c:pt idx="836">
                  <c:v>12397.377804775726</c:v>
                </c:pt>
                <c:pt idx="837">
                  <c:v>12416.030786409672</c:v>
                </c:pt>
                <c:pt idx="838">
                  <c:v>12385.431649324066</c:v>
                </c:pt>
                <c:pt idx="839">
                  <c:v>12315.721405116103</c:v>
                </c:pt>
                <c:pt idx="840">
                  <c:v>12369.17660976218</c:v>
                </c:pt>
                <c:pt idx="841">
                  <c:v>12356.72266460965</c:v>
                </c:pt>
                <c:pt idx="842">
                  <c:v>12301.712380015771</c:v>
                </c:pt>
                <c:pt idx="843">
                  <c:v>12337.561250125606</c:v>
                </c:pt>
                <c:pt idx="844">
                  <c:v>12415.291432191316</c:v>
                </c:pt>
                <c:pt idx="845">
                  <c:v>12339.436574966083</c:v>
                </c:pt>
                <c:pt idx="846">
                  <c:v>12356.932055532607</c:v>
                </c:pt>
                <c:pt idx="847">
                  <c:v>12408.832335749012</c:v>
                </c:pt>
                <c:pt idx="848">
                  <c:v>12456.923283342494</c:v>
                </c:pt>
                <c:pt idx="849">
                  <c:v>12463.107336964917</c:v>
                </c:pt>
                <c:pt idx="850">
                  <c:v>12440.8733478582</c:v>
                </c:pt>
                <c:pt idx="851">
                  <c:v>12363.118748766126</c:v>
                </c:pt>
                <c:pt idx="852">
                  <c:v>12420.198014178561</c:v>
                </c:pt>
                <c:pt idx="853">
                  <c:v>12413.606850906508</c:v>
                </c:pt>
                <c:pt idx="854">
                  <c:v>12513.518041086416</c:v>
                </c:pt>
                <c:pt idx="855">
                  <c:v>12607.928271140845</c:v>
                </c:pt>
                <c:pt idx="856">
                  <c:v>12696.998759005368</c:v>
                </c:pt>
                <c:pt idx="857">
                  <c:v>12708.042318576398</c:v>
                </c:pt>
                <c:pt idx="858">
                  <c:v>12650.719805043747</c:v>
                </c:pt>
                <c:pt idx="859">
                  <c:v>12647.104273381005</c:v>
                </c:pt>
                <c:pt idx="860">
                  <c:v>12605.036481557319</c:v>
                </c:pt>
                <c:pt idx="861">
                  <c:v>12480.199742679913</c:v>
                </c:pt>
                <c:pt idx="862">
                  <c:v>12444.674617639126</c:v>
                </c:pt>
                <c:pt idx="863">
                  <c:v>12391.713690175209</c:v>
                </c:pt>
                <c:pt idx="864">
                  <c:v>12429.663371255239</c:v>
                </c:pt>
                <c:pt idx="865">
                  <c:v>12440.654995776675</c:v>
                </c:pt>
                <c:pt idx="866">
                  <c:v>12518.299825532129</c:v>
                </c:pt>
                <c:pt idx="867">
                  <c:v>12555.487850739513</c:v>
                </c:pt>
                <c:pt idx="868">
                  <c:v>12541.796375184036</c:v>
                </c:pt>
                <c:pt idx="869">
                  <c:v>12549.341311570894</c:v>
                </c:pt>
                <c:pt idx="870">
                  <c:v>12629.456334101131</c:v>
                </c:pt>
                <c:pt idx="871">
                  <c:v>12580.053091441796</c:v>
                </c:pt>
                <c:pt idx="872">
                  <c:v>12596.45998758337</c:v>
                </c:pt>
                <c:pt idx="873">
                  <c:v>12537.273872816255</c:v>
                </c:pt>
                <c:pt idx="874">
                  <c:v>12565.443578847317</c:v>
                </c:pt>
                <c:pt idx="875">
                  <c:v>12673.838447195551</c:v>
                </c:pt>
                <c:pt idx="876">
                  <c:v>12659.254533472022</c:v>
                </c:pt>
                <c:pt idx="877">
                  <c:v>12623.39728771921</c:v>
                </c:pt>
                <c:pt idx="878">
                  <c:v>12654.370452036506</c:v>
                </c:pt>
                <c:pt idx="879">
                  <c:v>12670.439155351205</c:v>
                </c:pt>
                <c:pt idx="880">
                  <c:v>12688.347010471643</c:v>
                </c:pt>
                <c:pt idx="881">
                  <c:v>12725.96162352755</c:v>
                </c:pt>
                <c:pt idx="882">
                  <c:v>12772.277409899463</c:v>
                </c:pt>
                <c:pt idx="883">
                  <c:v>12806.750965816846</c:v>
                </c:pt>
                <c:pt idx="884">
                  <c:v>12816.249726507409</c:v>
                </c:pt>
                <c:pt idx="885">
                  <c:v>12747.382558511712</c:v>
                </c:pt>
                <c:pt idx="886">
                  <c:v>12697.561983060263</c:v>
                </c:pt>
                <c:pt idx="887">
                  <c:v>12711.622917876954</c:v>
                </c:pt>
                <c:pt idx="888">
                  <c:v>12759.464289418233</c:v>
                </c:pt>
                <c:pt idx="889">
                  <c:v>12807.747762051449</c:v>
                </c:pt>
                <c:pt idx="890">
                  <c:v>12656.24894515194</c:v>
                </c:pt>
                <c:pt idx="891">
                  <c:v>12689.806944613949</c:v>
                </c:pt>
                <c:pt idx="892">
                  <c:v>12609.888455953573</c:v>
                </c:pt>
                <c:pt idx="893">
                  <c:v>12486.317276873124</c:v>
                </c:pt>
                <c:pt idx="894">
                  <c:v>12519.115845642707</c:v>
                </c:pt>
                <c:pt idx="895">
                  <c:v>12506.609034381558</c:v>
                </c:pt>
                <c:pt idx="896">
                  <c:v>12521.078382981521</c:v>
                </c:pt>
                <c:pt idx="897">
                  <c:v>12538.893605778609</c:v>
                </c:pt>
                <c:pt idx="898">
                  <c:v>12608.617048710974</c:v>
                </c:pt>
                <c:pt idx="899">
                  <c:v>12615.809860167981</c:v>
                </c:pt>
                <c:pt idx="900">
                  <c:v>12682.999919068789</c:v>
                </c:pt>
                <c:pt idx="901">
                  <c:v>12638.294788272866</c:v>
                </c:pt>
                <c:pt idx="902">
                  <c:v>12620.514722872671</c:v>
                </c:pt>
                <c:pt idx="903">
                  <c:v>12522.943365263127</c:v>
                </c:pt>
                <c:pt idx="904">
                  <c:v>12467.560058150313</c:v>
                </c:pt>
                <c:pt idx="905">
                  <c:v>12484.177150342919</c:v>
                </c:pt>
                <c:pt idx="906">
                  <c:v>12541.670422500541</c:v>
                </c:pt>
                <c:pt idx="907">
                  <c:v>12608.582836151849</c:v>
                </c:pt>
                <c:pt idx="908">
                  <c:v>12578.786053901797</c:v>
                </c:pt>
                <c:pt idx="909">
                  <c:v>12548.616928636195</c:v>
                </c:pt>
                <c:pt idx="910">
                  <c:v>12496.371974579992</c:v>
                </c:pt>
                <c:pt idx="911">
                  <c:v>12450.542198865711</c:v>
                </c:pt>
                <c:pt idx="912">
                  <c:v>12470.007166354837</c:v>
                </c:pt>
                <c:pt idx="913">
                  <c:v>12499.482186481331</c:v>
                </c:pt>
                <c:pt idx="914">
                  <c:v>12623.688995301229</c:v>
                </c:pt>
                <c:pt idx="915">
                  <c:v>12638.751960848225</c:v>
                </c:pt>
                <c:pt idx="916">
                  <c:v>12691.66744166798</c:v>
                </c:pt>
                <c:pt idx="917">
                  <c:v>12667.514659215118</c:v>
                </c:pt>
                <c:pt idx="918">
                  <c:v>12717.338963735019</c:v>
                </c:pt>
                <c:pt idx="919">
                  <c:v>12725.698872701683</c:v>
                </c:pt>
                <c:pt idx="920">
                  <c:v>12661.572535506693</c:v>
                </c:pt>
                <c:pt idx="921">
                  <c:v>12700.670590766244</c:v>
                </c:pt>
                <c:pt idx="922">
                  <c:v>12732.648298564356</c:v>
                </c:pt>
                <c:pt idx="923">
                  <c:v>12744.909791082426</c:v>
                </c:pt>
                <c:pt idx="924">
                  <c:v>12790.980535653895</c:v>
                </c:pt>
                <c:pt idx="925">
                  <c:v>12817.837804493574</c:v>
                </c:pt>
                <c:pt idx="926">
                  <c:v>12795.013623175997</c:v>
                </c:pt>
                <c:pt idx="927">
                  <c:v>12830.808877148429</c:v>
                </c:pt>
                <c:pt idx="928">
                  <c:v>12789.545965977479</c:v>
                </c:pt>
                <c:pt idx="929">
                  <c:v>12808.793082127158</c:v>
                </c:pt>
                <c:pt idx="930">
                  <c:v>12782.960012146952</c:v>
                </c:pt>
                <c:pt idx="931">
                  <c:v>12833.004462894387</c:v>
                </c:pt>
                <c:pt idx="932">
                  <c:v>12841.58124614559</c:v>
                </c:pt>
                <c:pt idx="933">
                  <c:v>12837.387887255678</c:v>
                </c:pt>
                <c:pt idx="934">
                  <c:v>12836.919066945289</c:v>
                </c:pt>
                <c:pt idx="935">
                  <c:v>12897.215357821746</c:v>
                </c:pt>
                <c:pt idx="936">
                  <c:v>12929.820976929961</c:v>
                </c:pt>
                <c:pt idx="937">
                  <c:v>12931.361296279927</c:v>
                </c:pt>
                <c:pt idx="938">
                  <c:v>12902.148248092162</c:v>
                </c:pt>
                <c:pt idx="939">
                  <c:v>12940.267598997372</c:v>
                </c:pt>
                <c:pt idx="940">
                  <c:v>12980.241233722241</c:v>
                </c:pt>
                <c:pt idx="941">
                  <c:v>12983.944500641141</c:v>
                </c:pt>
                <c:pt idx="942">
                  <c:v>12993.779555628886</c:v>
                </c:pt>
                <c:pt idx="943">
                  <c:v>12940.565152567617</c:v>
                </c:pt>
                <c:pt idx="944">
                  <c:v>12938.694904039345</c:v>
                </c:pt>
                <c:pt idx="945">
                  <c:v>13031.771992797901</c:v>
                </c:pt>
                <c:pt idx="946">
                  <c:v>13022.914898547278</c:v>
                </c:pt>
                <c:pt idx="947">
                  <c:v>13009.732172240418</c:v>
                </c:pt>
                <c:pt idx="948">
                  <c:v>13018.972636726603</c:v>
                </c:pt>
                <c:pt idx="949">
                  <c:v>13054.464096750422</c:v>
                </c:pt>
                <c:pt idx="950">
                  <c:v>13035.260287615307</c:v>
                </c:pt>
                <c:pt idx="951">
                  <c:v>13103.203774734509</c:v>
                </c:pt>
                <c:pt idx="952">
                  <c:v>13106.670425746615</c:v>
                </c:pt>
                <c:pt idx="953">
                  <c:v>13139.5005203112</c:v>
                </c:pt>
                <c:pt idx="954">
                  <c:v>13145.711181265018</c:v>
                </c:pt>
                <c:pt idx="955">
                  <c:v>13132.80220827716</c:v>
                </c:pt>
                <c:pt idx="956">
                  <c:v>13170.781341148153</c:v>
                </c:pt>
                <c:pt idx="957">
                  <c:v>13151.605656354133</c:v>
                </c:pt>
                <c:pt idx="958">
                  <c:v>13181.362922865059</c:v>
                </c:pt>
                <c:pt idx="959">
                  <c:v>13170.486965241515</c:v>
                </c:pt>
                <c:pt idx="960">
                  <c:v>13258.979467392404</c:v>
                </c:pt>
                <c:pt idx="961">
                  <c:v>13346.981230863286</c:v>
                </c:pt>
                <c:pt idx="962">
                  <c:v>13328.782762809582</c:v>
                </c:pt>
                <c:pt idx="963">
                  <c:v>13324.112405967095</c:v>
                </c:pt>
                <c:pt idx="964">
                  <c:v>13366.970584857765</c:v>
                </c:pt>
                <c:pt idx="965">
                  <c:v>13357.828437905631</c:v>
                </c:pt>
                <c:pt idx="966">
                  <c:v>13443.893100214093</c:v>
                </c:pt>
                <c:pt idx="967">
                  <c:v>13466.992510862347</c:v>
                </c:pt>
                <c:pt idx="968">
                  <c:v>13432.66484942858</c:v>
                </c:pt>
                <c:pt idx="969">
                  <c:v>13429.884335405641</c:v>
                </c:pt>
                <c:pt idx="970">
                  <c:v>13301.789471753335</c:v>
                </c:pt>
                <c:pt idx="971">
                  <c:v>13299.637471879307</c:v>
                </c:pt>
                <c:pt idx="972">
                  <c:v>13317.991296048978</c:v>
                </c:pt>
                <c:pt idx="973">
                  <c:v>13231.166734510549</c:v>
                </c:pt>
                <c:pt idx="974">
                  <c:v>13301.555023942141</c:v>
                </c:pt>
                <c:pt idx="975">
                  <c:v>13255.006204603813</c:v>
                </c:pt>
                <c:pt idx="976">
                  <c:v>13207.126750817853</c:v>
                </c:pt>
                <c:pt idx="977">
                  <c:v>13247.871931153022</c:v>
                </c:pt>
                <c:pt idx="978">
                  <c:v>13307.459782278445</c:v>
                </c:pt>
                <c:pt idx="979">
                  <c:v>13349.105754053475</c:v>
                </c:pt>
                <c:pt idx="980">
                  <c:v>13342.946199990138</c:v>
                </c:pt>
                <c:pt idx="981">
                  <c:v>13328.892433058772</c:v>
                </c:pt>
                <c:pt idx="982">
                  <c:v>13503.163197627178</c:v>
                </c:pt>
                <c:pt idx="983">
                  <c:v>13562.47501957386</c:v>
                </c:pt>
                <c:pt idx="984">
                  <c:v>13535.659701639968</c:v>
                </c:pt>
                <c:pt idx="985">
                  <c:v>13669.067627094173</c:v>
                </c:pt>
                <c:pt idx="986">
                  <c:v>13533.375818846276</c:v>
                </c:pt>
                <c:pt idx="987">
                  <c:v>13560.051366321779</c:v>
                </c:pt>
                <c:pt idx="988">
                  <c:v>13500.086771765416</c:v>
                </c:pt>
                <c:pt idx="989">
                  <c:v>13428.608654544678</c:v>
                </c:pt>
                <c:pt idx="990">
                  <c:v>13285.813042767144</c:v>
                </c:pt>
                <c:pt idx="991">
                  <c:v>13261.78606467709</c:v>
                </c:pt>
                <c:pt idx="992">
                  <c:v>13315.5031553962</c:v>
                </c:pt>
                <c:pt idx="993">
                  <c:v>13273.508232648948</c:v>
                </c:pt>
                <c:pt idx="994">
                  <c:v>13330.133287946834</c:v>
                </c:pt>
                <c:pt idx="995">
                  <c:v>13396.980952811762</c:v>
                </c:pt>
                <c:pt idx="996">
                  <c:v>13372.200889557906</c:v>
                </c:pt>
                <c:pt idx="997">
                  <c:v>13375.729124903082</c:v>
                </c:pt>
                <c:pt idx="998">
                  <c:v>13298.238244069889</c:v>
                </c:pt>
                <c:pt idx="999">
                  <c:v>13255.382675094703</c:v>
                </c:pt>
                <c:pt idx="1000">
                  <c:v>13369.80396786951</c:v>
                </c:pt>
                <c:pt idx="1001">
                  <c:v>13401.655985882946</c:v>
                </c:pt>
                <c:pt idx="1002">
                  <c:v>13449.12540067629</c:v>
                </c:pt>
                <c:pt idx="1003">
                  <c:v>13496.838465550627</c:v>
                </c:pt>
                <c:pt idx="1004">
                  <c:v>13549.014478920108</c:v>
                </c:pt>
                <c:pt idx="1005">
                  <c:v>13564.466502444457</c:v>
                </c:pt>
                <c:pt idx="1006">
                  <c:v>13423.887975779409</c:v>
                </c:pt>
                <c:pt idx="1007">
                  <c:v>13463.547654123264</c:v>
                </c:pt>
                <c:pt idx="1008">
                  <c:v>13401.919483050453</c:v>
                </c:pt>
                <c:pt idx="1009">
                  <c:v>13492.512901215574</c:v>
                </c:pt>
                <c:pt idx="1010">
                  <c:v>13469.307138749584</c:v>
                </c:pt>
                <c:pt idx="1011">
                  <c:v>13443.865100906249</c:v>
                </c:pt>
                <c:pt idx="1012">
                  <c:v>13341.733364127565</c:v>
                </c:pt>
                <c:pt idx="1013">
                  <c:v>13362.08760362113</c:v>
                </c:pt>
                <c:pt idx="1014">
                  <c:v>13440.030081830591</c:v>
                </c:pt>
                <c:pt idx="1015">
                  <c:v>13468.72417312053</c:v>
                </c:pt>
                <c:pt idx="1016">
                  <c:v>13497.308576917487</c:v>
                </c:pt>
                <c:pt idx="1017">
                  <c:v>13441.715570286931</c:v>
                </c:pt>
                <c:pt idx="1018">
                  <c:v>13459.079408384481</c:v>
                </c:pt>
                <c:pt idx="1019">
                  <c:v>13449.052551278221</c:v>
                </c:pt>
                <c:pt idx="1020">
                  <c:v>13453.624126384701</c:v>
                </c:pt>
                <c:pt idx="1021">
                  <c:v>13570.219747748903</c:v>
                </c:pt>
                <c:pt idx="1022">
                  <c:v>13528.655634790837</c:v>
                </c:pt>
                <c:pt idx="1023">
                  <c:v>13551.036441867622</c:v>
                </c:pt>
                <c:pt idx="1024">
                  <c:v>13554.648589783887</c:v>
                </c:pt>
                <c:pt idx="1025">
                  <c:v>13512.909161952051</c:v>
                </c:pt>
                <c:pt idx="1026">
                  <c:v>13419.090956413771</c:v>
                </c:pt>
                <c:pt idx="1027">
                  <c:v>13427.395107413526</c:v>
                </c:pt>
                <c:pt idx="1028">
                  <c:v>13426.093696324477</c:v>
                </c:pt>
                <c:pt idx="1029">
                  <c:v>13411.814188384673</c:v>
                </c:pt>
                <c:pt idx="1030">
                  <c:v>13452.985941941672</c:v>
                </c:pt>
                <c:pt idx="1031">
                  <c:v>13481.196853174981</c:v>
                </c:pt>
                <c:pt idx="1032">
                  <c:v>13476.332724693206</c:v>
                </c:pt>
                <c:pt idx="1033">
                  <c:v>13420.705091711789</c:v>
                </c:pt>
                <c:pt idx="1034">
                  <c:v>13395.996761721057</c:v>
                </c:pt>
                <c:pt idx="1035">
                  <c:v>13431.562818668222</c:v>
                </c:pt>
                <c:pt idx="1036">
                  <c:v>13424.04962781607</c:v>
                </c:pt>
                <c:pt idx="1037">
                  <c:v>13278.112927152812</c:v>
                </c:pt>
                <c:pt idx="1038">
                  <c:v>13289.928471878364</c:v>
                </c:pt>
                <c:pt idx="1039">
                  <c:v>13296.625919797887</c:v>
                </c:pt>
                <c:pt idx="1040">
                  <c:v>13206.74912965632</c:v>
                </c:pt>
                <c:pt idx="1041">
                  <c:v>13231.256594760998</c:v>
                </c:pt>
                <c:pt idx="1042">
                  <c:v>13249.710307071939</c:v>
                </c:pt>
                <c:pt idx="1043">
                  <c:v>13179.652337145622</c:v>
                </c:pt>
                <c:pt idx="1044">
                  <c:v>13210.367623884777</c:v>
                </c:pt>
                <c:pt idx="1045">
                  <c:v>13250.595322366531</c:v>
                </c:pt>
                <c:pt idx="1046">
                  <c:v>13275.517061391052</c:v>
                </c:pt>
                <c:pt idx="1047">
                  <c:v>13252.685424640182</c:v>
                </c:pt>
                <c:pt idx="1048">
                  <c:v>13348.751018819623</c:v>
                </c:pt>
                <c:pt idx="1049">
                  <c:v>13346.063038408964</c:v>
                </c:pt>
                <c:pt idx="1050">
                  <c:v>13398.757786860926</c:v>
                </c:pt>
                <c:pt idx="1051">
                  <c:v>13386.125117620581</c:v>
                </c:pt>
                <c:pt idx="1052">
                  <c:v>13338.603588822161</c:v>
                </c:pt>
                <c:pt idx="1053">
                  <c:v>13398.609689632156</c:v>
                </c:pt>
                <c:pt idx="1054">
                  <c:v>13405.731334261363</c:v>
                </c:pt>
                <c:pt idx="1055">
                  <c:v>13438.867584400447</c:v>
                </c:pt>
                <c:pt idx="1056">
                  <c:v>13454.950778800365</c:v>
                </c:pt>
                <c:pt idx="1057">
                  <c:v>13505.046567708152</c:v>
                </c:pt>
                <c:pt idx="1058">
                  <c:v>13505.256592458416</c:v>
                </c:pt>
                <c:pt idx="1059">
                  <c:v>13564.354218100671</c:v>
                </c:pt>
                <c:pt idx="1060">
                  <c:v>13547.716939910324</c:v>
                </c:pt>
                <c:pt idx="1061">
                  <c:v>13558.877846121803</c:v>
                </c:pt>
                <c:pt idx="1062">
                  <c:v>13557.041506532396</c:v>
                </c:pt>
                <c:pt idx="1063">
                  <c:v>13546.572568781705</c:v>
                </c:pt>
                <c:pt idx="1064">
                  <c:v>13593.10131708283</c:v>
                </c:pt>
                <c:pt idx="1065">
                  <c:v>13614.966968448542</c:v>
                </c:pt>
                <c:pt idx="1066">
                  <c:v>13653.698484811428</c:v>
                </c:pt>
                <c:pt idx="1067">
                  <c:v>13575.387597475963</c:v>
                </c:pt>
                <c:pt idx="1068">
                  <c:v>13589.839553012942</c:v>
                </c:pt>
                <c:pt idx="1069">
                  <c:v>13620.476151133658</c:v>
                </c:pt>
                <c:pt idx="1070">
                  <c:v>13580.100036463948</c:v>
                </c:pt>
                <c:pt idx="1071">
                  <c:v>13598.554095126361</c:v>
                </c:pt>
                <c:pt idx="1072">
                  <c:v>13517.14707531676</c:v>
                </c:pt>
                <c:pt idx="1073">
                  <c:v>13507.732301816539</c:v>
                </c:pt>
                <c:pt idx="1074">
                  <c:v>13528.190882916588</c:v>
                </c:pt>
                <c:pt idx="1075">
                  <c:v>13421.414998394819</c:v>
                </c:pt>
                <c:pt idx="1076">
                  <c:v>13413.723229025591</c:v>
                </c:pt>
                <c:pt idx="1077">
                  <c:v>13434.287932604264</c:v>
                </c:pt>
                <c:pt idx="1078">
                  <c:v>13495.066643155835</c:v>
                </c:pt>
                <c:pt idx="1079">
                  <c:v>13564.48312437053</c:v>
                </c:pt>
                <c:pt idx="1080">
                  <c:v>13533.273564093755</c:v>
                </c:pt>
                <c:pt idx="1081">
                  <c:v>13601.952744896324</c:v>
                </c:pt>
                <c:pt idx="1082">
                  <c:v>13647.93606229193</c:v>
                </c:pt>
                <c:pt idx="1083">
                  <c:v>13604.235458343064</c:v>
                </c:pt>
                <c:pt idx="1084">
                  <c:v>13523.207968391282</c:v>
                </c:pt>
                <c:pt idx="1085">
                  <c:v>13521.153792688312</c:v>
                </c:pt>
                <c:pt idx="1086">
                  <c:v>13567.979342013303</c:v>
                </c:pt>
                <c:pt idx="1087">
                  <c:v>13594.251895513784</c:v>
                </c:pt>
                <c:pt idx="1088">
                  <c:v>13538.9927927631</c:v>
                </c:pt>
                <c:pt idx="1089">
                  <c:v>13614.909589061604</c:v>
                </c:pt>
                <c:pt idx="1090">
                  <c:v>13607.182153263373</c:v>
                </c:pt>
                <c:pt idx="1091">
                  <c:v>13715.590077042314</c:v>
                </c:pt>
                <c:pt idx="1092">
                  <c:v>13705.386129133036</c:v>
                </c:pt>
                <c:pt idx="1093">
                  <c:v>13733.237835764106</c:v>
                </c:pt>
                <c:pt idx="1094">
                  <c:v>13722.018886875263</c:v>
                </c:pt>
                <c:pt idx="1095">
                  <c:v>13634.395515034324</c:v>
                </c:pt>
                <c:pt idx="1096">
                  <c:v>13675.210626867651</c:v>
                </c:pt>
                <c:pt idx="1097">
                  <c:v>13701.458330970901</c:v>
                </c:pt>
                <c:pt idx="1098">
                  <c:v>13756.237686927505</c:v>
                </c:pt>
                <c:pt idx="1099">
                  <c:v>13810.564701707217</c:v>
                </c:pt>
                <c:pt idx="1100">
                  <c:v>13806.812028851327</c:v>
                </c:pt>
                <c:pt idx="1101">
                  <c:v>13876.896239369737</c:v>
                </c:pt>
                <c:pt idx="1102">
                  <c:v>13909.775163145916</c:v>
                </c:pt>
                <c:pt idx="1103">
                  <c:v>13912.621289539386</c:v>
                </c:pt>
                <c:pt idx="1104">
                  <c:v>13894.826828293786</c:v>
                </c:pt>
                <c:pt idx="1105">
                  <c:v>13940.099504260819</c:v>
                </c:pt>
                <c:pt idx="1106">
                  <c:v>14059.084992341865</c:v>
                </c:pt>
                <c:pt idx="1107">
                  <c:v>14074.704056954108</c:v>
                </c:pt>
                <c:pt idx="1108">
                  <c:v>14076.892692521509</c:v>
                </c:pt>
                <c:pt idx="1109">
                  <c:v>14073.544663556295</c:v>
                </c:pt>
                <c:pt idx="1110">
                  <c:v>14042.673279023416</c:v>
                </c:pt>
                <c:pt idx="1111">
                  <c:v>13944.580962515669</c:v>
                </c:pt>
                <c:pt idx="1112">
                  <c:v>13886.933630436153</c:v>
                </c:pt>
                <c:pt idx="1113">
                  <c:v>13958.927435872021</c:v>
                </c:pt>
                <c:pt idx="1114">
                  <c:v>14018.781183940835</c:v>
                </c:pt>
                <c:pt idx="1115">
                  <c:v>14004.867274904289</c:v>
                </c:pt>
                <c:pt idx="1116">
                  <c:v>13931.299363610047</c:v>
                </c:pt>
                <c:pt idx="1117">
                  <c:v>13986.552493551428</c:v>
                </c:pt>
                <c:pt idx="1118">
                  <c:v>13959.687292017345</c:v>
                </c:pt>
                <c:pt idx="1119">
                  <c:v>13858.624736801154</c:v>
                </c:pt>
                <c:pt idx="1120">
                  <c:v>13931.075927346141</c:v>
                </c:pt>
                <c:pt idx="1121">
                  <c:v>13925.854660302752</c:v>
                </c:pt>
                <c:pt idx="1122">
                  <c:v>13928.340835176778</c:v>
                </c:pt>
                <c:pt idx="1123">
                  <c:v>13977.741053537404</c:v>
                </c:pt>
                <c:pt idx="1124">
                  <c:v>14036.669150216072</c:v>
                </c:pt>
                <c:pt idx="1125">
                  <c:v>14061.659735735513</c:v>
                </c:pt>
                <c:pt idx="1126">
                  <c:v>14044.70685340709</c:v>
                </c:pt>
                <c:pt idx="1127">
                  <c:v>14117.489649762008</c:v>
                </c:pt>
                <c:pt idx="1128">
                  <c:v>14115.503815912847</c:v>
                </c:pt>
                <c:pt idx="1129">
                  <c:v>14136.23067268526</c:v>
                </c:pt>
                <c:pt idx="1130">
                  <c:v>14117.813870236667</c:v>
                </c:pt>
                <c:pt idx="1131">
                  <c:v>14114.592992286667</c:v>
                </c:pt>
                <c:pt idx="1132">
                  <c:v>14101.080877945813</c:v>
                </c:pt>
                <c:pt idx="1133">
                  <c:v>14127.643541507292</c:v>
                </c:pt>
                <c:pt idx="1134">
                  <c:v>14094.388084226759</c:v>
                </c:pt>
                <c:pt idx="1135">
                  <c:v>14052.556550884696</c:v>
                </c:pt>
                <c:pt idx="1136">
                  <c:v>14079.978297497728</c:v>
                </c:pt>
                <c:pt idx="1137">
                  <c:v>14036.72494109848</c:v>
                </c:pt>
                <c:pt idx="1138">
                  <c:v>14029.749800218429</c:v>
                </c:pt>
                <c:pt idx="1139">
                  <c:v>13995.678358501042</c:v>
                </c:pt>
                <c:pt idx="1140">
                  <c:v>14036.852889575788</c:v>
                </c:pt>
                <c:pt idx="1141">
                  <c:v>14012.017255305038</c:v>
                </c:pt>
                <c:pt idx="1142">
                  <c:v>14061.205509666172</c:v>
                </c:pt>
                <c:pt idx="1143">
                  <c:v>14075.873572745728</c:v>
                </c:pt>
                <c:pt idx="1144">
                  <c:v>14102.7429787609</c:v>
                </c:pt>
                <c:pt idx="1145">
                  <c:v>14127.902633719283</c:v>
                </c:pt>
                <c:pt idx="1146">
                  <c:v>14005.55858055405</c:v>
                </c:pt>
                <c:pt idx="1147">
                  <c:v>13970.992992020298</c:v>
                </c:pt>
                <c:pt idx="1148">
                  <c:v>13895.164334851796</c:v>
                </c:pt>
                <c:pt idx="1149">
                  <c:v>13901.383340196808</c:v>
                </c:pt>
                <c:pt idx="1150">
                  <c:v>13945.303613526099</c:v>
                </c:pt>
                <c:pt idx="1151">
                  <c:v>13970.345283476447</c:v>
                </c:pt>
                <c:pt idx="1152">
                  <c:v>13899.556397445142</c:v>
                </c:pt>
                <c:pt idx="1153">
                  <c:v>13949.780872065599</c:v>
                </c:pt>
                <c:pt idx="1154">
                  <c:v>14009.681260462921</c:v>
                </c:pt>
                <c:pt idx="1155">
                  <c:v>14081.531918189008</c:v>
                </c:pt>
                <c:pt idx="1156">
                  <c:v>14079.514101092245</c:v>
                </c:pt>
                <c:pt idx="1157">
                  <c:v>14142.100070431472</c:v>
                </c:pt>
                <c:pt idx="1158">
                  <c:v>14172.775101075616</c:v>
                </c:pt>
                <c:pt idx="1159">
                  <c:v>14139.621936613843</c:v>
                </c:pt>
                <c:pt idx="1160">
                  <c:v>14253.432710565536</c:v>
                </c:pt>
                <c:pt idx="1161">
                  <c:v>14280.450085886039</c:v>
                </c:pt>
                <c:pt idx="1162">
                  <c:v>14268.532534479318</c:v>
                </c:pt>
                <c:pt idx="1163">
                  <c:v>14270.619623639224</c:v>
                </c:pt>
                <c:pt idx="1164">
                  <c:v>14303.158788958892</c:v>
                </c:pt>
                <c:pt idx="1165">
                  <c:v>14262.975819602476</c:v>
                </c:pt>
                <c:pt idx="1166">
                  <c:v>14335.460742479127</c:v>
                </c:pt>
                <c:pt idx="1167">
                  <c:v>14364.116915055401</c:v>
                </c:pt>
                <c:pt idx="1168">
                  <c:v>14398.935077067887</c:v>
                </c:pt>
                <c:pt idx="1169">
                  <c:v>14390.194074235675</c:v>
                </c:pt>
                <c:pt idx="1170">
                  <c:v>14434.524591292859</c:v>
                </c:pt>
                <c:pt idx="1171">
                  <c:v>14387.042085060917</c:v>
                </c:pt>
                <c:pt idx="1172">
                  <c:v>14446.486505405703</c:v>
                </c:pt>
                <c:pt idx="1173">
                  <c:v>14415.89840681892</c:v>
                </c:pt>
                <c:pt idx="1174">
                  <c:v>14440.550870201048</c:v>
                </c:pt>
                <c:pt idx="1175">
                  <c:v>14521.88310086558</c:v>
                </c:pt>
                <c:pt idx="1176">
                  <c:v>14514.900790131431</c:v>
                </c:pt>
                <c:pt idx="1177">
                  <c:v>14437.529693665496</c:v>
                </c:pt>
                <c:pt idx="1178">
                  <c:v>14497.595075204026</c:v>
                </c:pt>
                <c:pt idx="1179">
                  <c:v>14671.051383258811</c:v>
                </c:pt>
                <c:pt idx="1180">
                  <c:v>14786.559248066462</c:v>
                </c:pt>
                <c:pt idx="1181">
                  <c:v>14773.696162418186</c:v>
                </c:pt>
                <c:pt idx="1182">
                  <c:v>14747.419388225009</c:v>
                </c:pt>
                <c:pt idx="1183">
                  <c:v>14761.162934632481</c:v>
                </c:pt>
                <c:pt idx="1184">
                  <c:v>14929.726515163649</c:v>
                </c:pt>
                <c:pt idx="1185">
                  <c:v>14987.606629981514</c:v>
                </c:pt>
                <c:pt idx="1186">
                  <c:v>15070.91221072169</c:v>
                </c:pt>
                <c:pt idx="1187">
                  <c:v>15124.011617969698</c:v>
                </c:pt>
                <c:pt idx="1188">
                  <c:v>15245.887118510036</c:v>
                </c:pt>
                <c:pt idx="1189">
                  <c:v>15254.97605261882</c:v>
                </c:pt>
                <c:pt idx="1190">
                  <c:v>14854.30544240069</c:v>
                </c:pt>
                <c:pt idx="1191">
                  <c:v>14684.811709721514</c:v>
                </c:pt>
                <c:pt idx="1192">
                  <c:v>14905.966306522221</c:v>
                </c:pt>
                <c:pt idx="1193">
                  <c:v>14997.875979449487</c:v>
                </c:pt>
                <c:pt idx="1194">
                  <c:v>15085.815360301916</c:v>
                </c:pt>
                <c:pt idx="1195">
                  <c:v>15074.768491270996</c:v>
                </c:pt>
                <c:pt idx="1196">
                  <c:v>15131.256703533185</c:v>
                </c:pt>
                <c:pt idx="1197">
                  <c:v>15321.480116947627</c:v>
                </c:pt>
                <c:pt idx="1198">
                  <c:v>15346.832616022499</c:v>
                </c:pt>
                <c:pt idx="1199">
                  <c:v>15338.247825223079</c:v>
                </c:pt>
                <c:pt idx="1200">
                  <c:v>15062.334266656766</c:v>
                </c:pt>
                <c:pt idx="1201">
                  <c:v>15258.141413999132</c:v>
                </c:pt>
                <c:pt idx="1202">
                  <c:v>15226.427024772962</c:v>
                </c:pt>
                <c:pt idx="1203">
                  <c:v>15109.960931545656</c:v>
                </c:pt>
                <c:pt idx="1204">
                  <c:v>15053.397412493374</c:v>
                </c:pt>
                <c:pt idx="1205">
                  <c:v>15057.640559586016</c:v>
                </c:pt>
                <c:pt idx="1206">
                  <c:v>14934.166488014947</c:v>
                </c:pt>
                <c:pt idx="1207">
                  <c:v>15019.694892501873</c:v>
                </c:pt>
                <c:pt idx="1208">
                  <c:v>14989.287895169731</c:v>
                </c:pt>
                <c:pt idx="1209">
                  <c:v>15037.622052421764</c:v>
                </c:pt>
                <c:pt idx="1210">
                  <c:v>14992.236166457084</c:v>
                </c:pt>
                <c:pt idx="1211">
                  <c:v>14658.372727184176</c:v>
                </c:pt>
                <c:pt idx="1212">
                  <c:v>14536.331038302471</c:v>
                </c:pt>
                <c:pt idx="1213">
                  <c:v>14203.151118026122</c:v>
                </c:pt>
                <c:pt idx="1214">
                  <c:v>14481.885565141542</c:v>
                </c:pt>
                <c:pt idx="1215">
                  <c:v>14395.810957356451</c:v>
                </c:pt>
                <c:pt idx="1216">
                  <c:v>14285.483012605793</c:v>
                </c:pt>
                <c:pt idx="1217">
                  <c:v>14321.588772821888</c:v>
                </c:pt>
                <c:pt idx="1218">
                  <c:v>14457.576829121426</c:v>
                </c:pt>
                <c:pt idx="1219">
                  <c:v>14355.322206512366</c:v>
                </c:pt>
                <c:pt idx="1220">
                  <c:v>14300.287187246679</c:v>
                </c:pt>
                <c:pt idx="1221">
                  <c:v>14389.816736993609</c:v>
                </c:pt>
                <c:pt idx="1222">
                  <c:v>14462.060652620828</c:v>
                </c:pt>
                <c:pt idx="1223">
                  <c:v>14506.634559524176</c:v>
                </c:pt>
                <c:pt idx="1224">
                  <c:v>14505.366061749854</c:v>
                </c:pt>
                <c:pt idx="1225">
                  <c:v>14581.801218422162</c:v>
                </c:pt>
                <c:pt idx="1226">
                  <c:v>14475.740203969781</c:v>
                </c:pt>
                <c:pt idx="1227">
                  <c:v>14544.947966814376</c:v>
                </c:pt>
                <c:pt idx="1228">
                  <c:v>14569.27409939079</c:v>
                </c:pt>
                <c:pt idx="1229">
                  <c:v>14371.620211267571</c:v>
                </c:pt>
                <c:pt idx="1230">
                  <c:v>14449.376265441442</c:v>
                </c:pt>
                <c:pt idx="1231">
                  <c:v>14298.431770252999</c:v>
                </c:pt>
                <c:pt idx="1232">
                  <c:v>14416.482905042049</c:v>
                </c:pt>
                <c:pt idx="1233">
                  <c:v>14474.852332345006</c:v>
                </c:pt>
                <c:pt idx="1234">
                  <c:v>14495.241916704985</c:v>
                </c:pt>
                <c:pt idx="1235">
                  <c:v>14743.537170235217</c:v>
                </c:pt>
                <c:pt idx="1236">
                  <c:v>14785.444661430589</c:v>
                </c:pt>
                <c:pt idx="1237">
                  <c:v>14860.834660133847</c:v>
                </c:pt>
                <c:pt idx="1238">
                  <c:v>14776.430119774384</c:v>
                </c:pt>
                <c:pt idx="1239">
                  <c:v>14679.678438641269</c:v>
                </c:pt>
                <c:pt idx="1240">
                  <c:v>14848.935537397865</c:v>
                </c:pt>
                <c:pt idx="1241">
                  <c:v>14934.043069013396</c:v>
                </c:pt>
                <c:pt idx="1242">
                  <c:v>14887.232294932746</c:v>
                </c:pt>
                <c:pt idx="1243">
                  <c:v>14995.873701195087</c:v>
                </c:pt>
                <c:pt idx="1244">
                  <c:v>15059.99327373298</c:v>
                </c:pt>
                <c:pt idx="1245">
                  <c:v>14974.409753891268</c:v>
                </c:pt>
                <c:pt idx="1246">
                  <c:v>14851.916709504188</c:v>
                </c:pt>
                <c:pt idx="1247">
                  <c:v>14955.515389679735</c:v>
                </c:pt>
                <c:pt idx="1248">
                  <c:v>14953.120023773579</c:v>
                </c:pt>
                <c:pt idx="1249">
                  <c:v>14954.615673736156</c:v>
                </c:pt>
                <c:pt idx="1250">
                  <c:v>14835.230172566204</c:v>
                </c:pt>
                <c:pt idx="1251">
                  <c:v>14753.251641674797</c:v>
                </c:pt>
                <c:pt idx="1252">
                  <c:v>14645.701390790979</c:v>
                </c:pt>
                <c:pt idx="1253">
                  <c:v>14531.004362254329</c:v>
                </c:pt>
                <c:pt idx="1254">
                  <c:v>14498.067770978269</c:v>
                </c:pt>
                <c:pt idx="1255">
                  <c:v>14361.736010868091</c:v>
                </c:pt>
                <c:pt idx="1256">
                  <c:v>14383.081994645952</c:v>
                </c:pt>
                <c:pt idx="1257">
                  <c:v>14359.98330929552</c:v>
                </c:pt>
                <c:pt idx="1258">
                  <c:v>14540.352191356356</c:v>
                </c:pt>
                <c:pt idx="1259">
                  <c:v>14563.749008766536</c:v>
                </c:pt>
                <c:pt idx="1260">
                  <c:v>14767.436694610791</c:v>
                </c:pt>
                <c:pt idx="1261">
                  <c:v>14831.880417448156</c:v>
                </c:pt>
                <c:pt idx="1262">
                  <c:v>14833.186179081034</c:v>
                </c:pt>
                <c:pt idx="1263">
                  <c:v>14853.588137455401</c:v>
                </c:pt>
                <c:pt idx="1264">
                  <c:v>14701.95540032485</c:v>
                </c:pt>
                <c:pt idx="1265">
                  <c:v>14816.19401708019</c:v>
                </c:pt>
                <c:pt idx="1266">
                  <c:v>14704.447552131929</c:v>
                </c:pt>
                <c:pt idx="1267">
                  <c:v>14690.987868897193</c:v>
                </c:pt>
                <c:pt idx="1268">
                  <c:v>14488.399176092844</c:v>
                </c:pt>
                <c:pt idx="1269">
                  <c:v>14555.453313273294</c:v>
                </c:pt>
                <c:pt idx="1270">
                  <c:v>14274.925665908835</c:v>
                </c:pt>
                <c:pt idx="1271">
                  <c:v>14197.497496107619</c:v>
                </c:pt>
                <c:pt idx="1272">
                  <c:v>14289.024126549188</c:v>
                </c:pt>
                <c:pt idx="1273">
                  <c:v>14303.884099764949</c:v>
                </c:pt>
                <c:pt idx="1274">
                  <c:v>14391.25129422397</c:v>
                </c:pt>
                <c:pt idx="1275">
                  <c:v>14362.331361138362</c:v>
                </c:pt>
                <c:pt idx="1276">
                  <c:v>14374.432569414053</c:v>
                </c:pt>
                <c:pt idx="1277">
                  <c:v>14403.091446331324</c:v>
                </c:pt>
                <c:pt idx="1278">
                  <c:v>14403.147839206895</c:v>
                </c:pt>
                <c:pt idx="1279">
                  <c:v>14403.204232082468</c:v>
                </c:pt>
                <c:pt idx="1280">
                  <c:v>14262.470947231843</c:v>
                </c:pt>
                <c:pt idx="1281">
                  <c:v>14137.272054438065</c:v>
                </c:pt>
                <c:pt idx="1282">
                  <c:v>14313.602280316118</c:v>
                </c:pt>
                <c:pt idx="1283">
                  <c:v>14378.936426838405</c:v>
                </c:pt>
                <c:pt idx="1284">
                  <c:v>14443.115510447951</c:v>
                </c:pt>
                <c:pt idx="1285">
                  <c:v>14482.931686689199</c:v>
                </c:pt>
                <c:pt idx="1286">
                  <c:v>14414.973446859611</c:v>
                </c:pt>
                <c:pt idx="1287">
                  <c:v>14475.559412080473</c:v>
                </c:pt>
                <c:pt idx="1288">
                  <c:v>14471.305195282028</c:v>
                </c:pt>
                <c:pt idx="1289">
                  <c:v>14588.61549582165</c:v>
                </c:pt>
                <c:pt idx="1290">
                  <c:v>14598.025846307513</c:v>
                </c:pt>
                <c:pt idx="1291">
                  <c:v>14715.707567966072</c:v>
                </c:pt>
                <c:pt idx="1292">
                  <c:v>14624.199592838137</c:v>
                </c:pt>
                <c:pt idx="1293">
                  <c:v>14665.880153412014</c:v>
                </c:pt>
                <c:pt idx="1294">
                  <c:v>14734.371382376887</c:v>
                </c:pt>
                <c:pt idx="1295">
                  <c:v>14705.062717671877</c:v>
                </c:pt>
                <c:pt idx="1296">
                  <c:v>14744.631988309548</c:v>
                </c:pt>
                <c:pt idx="1297">
                  <c:v>14725.13162708754</c:v>
                </c:pt>
                <c:pt idx="1298">
                  <c:v>14814.920624178074</c:v>
                </c:pt>
                <c:pt idx="1299">
                  <c:v>14763.941600515827</c:v>
                </c:pt>
                <c:pt idx="1300">
                  <c:v>14708.321827610176</c:v>
                </c:pt>
                <c:pt idx="1301">
                  <c:v>15049.767600883944</c:v>
                </c:pt>
                <c:pt idx="1302">
                  <c:v>15035.360152800633</c:v>
                </c:pt>
                <c:pt idx="1303">
                  <c:v>15033.793246853416</c:v>
                </c:pt>
                <c:pt idx="1304">
                  <c:v>15110.998042246551</c:v>
                </c:pt>
                <c:pt idx="1305">
                  <c:v>15139.976385830425</c:v>
                </c:pt>
                <c:pt idx="1306">
                  <c:v>15196.086391302661</c:v>
                </c:pt>
                <c:pt idx="1307">
                  <c:v>15152.996661002915</c:v>
                </c:pt>
                <c:pt idx="1308">
                  <c:v>15100.777304996975</c:v>
                </c:pt>
                <c:pt idx="1309">
                  <c:v>15100.180473120898</c:v>
                </c:pt>
                <c:pt idx="1310">
                  <c:v>15177.602930846278</c:v>
                </c:pt>
                <c:pt idx="1311">
                  <c:v>15180.199456357792</c:v>
                </c:pt>
                <c:pt idx="1312">
                  <c:v>15033.607603858305</c:v>
                </c:pt>
                <c:pt idx="1313">
                  <c:v>15082.731757116897</c:v>
                </c:pt>
                <c:pt idx="1314">
                  <c:v>15086.913632543161</c:v>
                </c:pt>
                <c:pt idx="1315">
                  <c:v>15147.198188136543</c:v>
                </c:pt>
                <c:pt idx="1316">
                  <c:v>15072.500825563895</c:v>
                </c:pt>
                <c:pt idx="1317">
                  <c:v>15112.266667998218</c:v>
                </c:pt>
                <c:pt idx="1318">
                  <c:v>15165.932601320827</c:v>
                </c:pt>
                <c:pt idx="1319">
                  <c:v>15215.252901979515</c:v>
                </c:pt>
                <c:pt idx="1320">
                  <c:v>15224.47832021469</c:v>
                </c:pt>
                <c:pt idx="1321">
                  <c:v>15324.231142653021</c:v>
                </c:pt>
                <c:pt idx="1322">
                  <c:v>15335.393773157728</c:v>
                </c:pt>
                <c:pt idx="1323">
                  <c:v>15326.008487334431</c:v>
                </c:pt>
                <c:pt idx="1324">
                  <c:v>15374.714057744812</c:v>
                </c:pt>
                <c:pt idx="1325">
                  <c:v>15341.793019656305</c:v>
                </c:pt>
                <c:pt idx="1326">
                  <c:v>15157.026765864459</c:v>
                </c:pt>
                <c:pt idx="1327">
                  <c:v>15145.582992107113</c:v>
                </c:pt>
                <c:pt idx="1328">
                  <c:v>15115.130407205401</c:v>
                </c:pt>
                <c:pt idx="1329">
                  <c:v>14920.794950273335</c:v>
                </c:pt>
                <c:pt idx="1330">
                  <c:v>14972.816901842642</c:v>
                </c:pt>
                <c:pt idx="1331">
                  <c:v>15054.041574642084</c:v>
                </c:pt>
                <c:pt idx="1332">
                  <c:v>15057.247271598739</c:v>
                </c:pt>
                <c:pt idx="1333">
                  <c:v>15092.924424906701</c:v>
                </c:pt>
                <c:pt idx="1334">
                  <c:v>15089.201056088106</c:v>
                </c:pt>
                <c:pt idx="1335">
                  <c:v>14894.293782959685</c:v>
                </c:pt>
                <c:pt idx="1336">
                  <c:v>14905.493630823556</c:v>
                </c:pt>
                <c:pt idx="1337">
                  <c:v>14933.830188974311</c:v>
                </c:pt>
                <c:pt idx="1338">
                  <c:v>14950.203401754412</c:v>
                </c:pt>
                <c:pt idx="1339">
                  <c:v>14905.38264186078</c:v>
                </c:pt>
                <c:pt idx="1340">
                  <c:v>14885.640656952281</c:v>
                </c:pt>
                <c:pt idx="1341">
                  <c:v>14817.360388060966</c:v>
                </c:pt>
                <c:pt idx="1342">
                  <c:v>14936.539361593532</c:v>
                </c:pt>
                <c:pt idx="1343">
                  <c:v>15010.71465039782</c:v>
                </c:pt>
                <c:pt idx="1344">
                  <c:v>15051.545852075731</c:v>
                </c:pt>
                <c:pt idx="1345">
                  <c:v>14978.331621396117</c:v>
                </c:pt>
                <c:pt idx="1346">
                  <c:v>14878.295759390177</c:v>
                </c:pt>
                <c:pt idx="1347">
                  <c:v>14930.774505535508</c:v>
                </c:pt>
                <c:pt idx="1348">
                  <c:v>15019.239186113355</c:v>
                </c:pt>
                <c:pt idx="1349">
                  <c:v>14986.922330016045</c:v>
                </c:pt>
                <c:pt idx="1350">
                  <c:v>14723.047554191195</c:v>
                </c:pt>
                <c:pt idx="1351">
                  <c:v>14771.106297113538</c:v>
                </c:pt>
                <c:pt idx="1352">
                  <c:v>14753.926575296049</c:v>
                </c:pt>
                <c:pt idx="1353">
                  <c:v>14736.74685347856</c:v>
                </c:pt>
                <c:pt idx="1354">
                  <c:v>14772.887942917911</c:v>
                </c:pt>
                <c:pt idx="1355">
                  <c:v>14841.991702071493</c:v>
                </c:pt>
                <c:pt idx="1356">
                  <c:v>14912.466624199986</c:v>
                </c:pt>
                <c:pt idx="1357">
                  <c:v>14876.625104371207</c:v>
                </c:pt>
                <c:pt idx="1358">
                  <c:v>14825.555723318847</c:v>
                </c:pt>
                <c:pt idx="1359">
                  <c:v>14798.685943858807</c:v>
                </c:pt>
                <c:pt idx="1360">
                  <c:v>14827.260379384541</c:v>
                </c:pt>
                <c:pt idx="1361">
                  <c:v>14835.88798058937</c:v>
                </c:pt>
                <c:pt idx="1362">
                  <c:v>14810.253049735184</c:v>
                </c:pt>
                <c:pt idx="1363">
                  <c:v>14725.85649156324</c:v>
                </c:pt>
                <c:pt idx="1364">
                  <c:v>14824.384547700625</c:v>
                </c:pt>
                <c:pt idx="1365">
                  <c:v>14803.193184108908</c:v>
                </c:pt>
                <c:pt idx="1366">
                  <c:v>14879.087928034864</c:v>
                </c:pt>
                <c:pt idx="1367">
                  <c:v>14927.814900978166</c:v>
                </c:pt>
                <c:pt idx="1368">
                  <c:v>14881.943024198017</c:v>
                </c:pt>
                <c:pt idx="1369">
                  <c:v>14931.86748658213</c:v>
                </c:pt>
                <c:pt idx="1370">
                  <c:v>14882.325628605964</c:v>
                </c:pt>
                <c:pt idx="1371">
                  <c:v>14851.54244495236</c:v>
                </c:pt>
                <c:pt idx="1372">
                  <c:v>14854.870102994379</c:v>
                </c:pt>
                <c:pt idx="1373">
                  <c:v>14869.781505825806</c:v>
                </c:pt>
                <c:pt idx="1374">
                  <c:v>14690.644518068584</c:v>
                </c:pt>
                <c:pt idx="1375">
                  <c:v>14598.85098653915</c:v>
                </c:pt>
                <c:pt idx="1376">
                  <c:v>14679.13133738429</c:v>
                </c:pt>
                <c:pt idx="1377">
                  <c:v>14629.590415577019</c:v>
                </c:pt>
                <c:pt idx="1378">
                  <c:v>14495.79015586384</c:v>
                </c:pt>
                <c:pt idx="1379">
                  <c:v>14463.83361767104</c:v>
                </c:pt>
                <c:pt idx="1380">
                  <c:v>14421.776493037702</c:v>
                </c:pt>
                <c:pt idx="1381">
                  <c:v>14426.977339465222</c:v>
                </c:pt>
                <c:pt idx="1382">
                  <c:v>14544.294884437775</c:v>
                </c:pt>
                <c:pt idx="1383">
                  <c:v>14566.055133307869</c:v>
                </c:pt>
                <c:pt idx="1384">
                  <c:v>14568.769995285213</c:v>
                </c:pt>
                <c:pt idx="1385">
                  <c:v>14415.261502797512</c:v>
                </c:pt>
                <c:pt idx="1386">
                  <c:v>14524.397047613827</c:v>
                </c:pt>
                <c:pt idx="1387">
                  <c:v>14535.68155914958</c:v>
                </c:pt>
                <c:pt idx="1388">
                  <c:v>14547.25091649533</c:v>
                </c:pt>
                <c:pt idx="1389">
                  <c:v>14577.760095883368</c:v>
                </c:pt>
                <c:pt idx="1390">
                  <c:v>14404.716515133568</c:v>
                </c:pt>
                <c:pt idx="1391">
                  <c:v>14494.503597672219</c:v>
                </c:pt>
                <c:pt idx="1392">
                  <c:v>14658.473237216876</c:v>
                </c:pt>
                <c:pt idx="1393">
                  <c:v>14648.705504305219</c:v>
                </c:pt>
                <c:pt idx="1394">
                  <c:v>14654.460282454176</c:v>
                </c:pt>
                <c:pt idx="1395">
                  <c:v>14782.654102474267</c:v>
                </c:pt>
                <c:pt idx="1396">
                  <c:v>14676.944906930643</c:v>
                </c:pt>
                <c:pt idx="1397">
                  <c:v>14564.28097962528</c:v>
                </c:pt>
                <c:pt idx="1398">
                  <c:v>14584.475627283147</c:v>
                </c:pt>
                <c:pt idx="1399">
                  <c:v>14627.07856271393</c:v>
                </c:pt>
                <c:pt idx="1400">
                  <c:v>14664.194842441506</c:v>
                </c:pt>
                <c:pt idx="1401">
                  <c:v>14642.116108913382</c:v>
                </c:pt>
                <c:pt idx="1402">
                  <c:v>14732.797763987766</c:v>
                </c:pt>
                <c:pt idx="1403">
                  <c:v>14688.467902369139</c:v>
                </c:pt>
                <c:pt idx="1404">
                  <c:v>14740.217226380562</c:v>
                </c:pt>
                <c:pt idx="1405">
                  <c:v>14651.955512887127</c:v>
                </c:pt>
                <c:pt idx="1406">
                  <c:v>14597.546853654956</c:v>
                </c:pt>
                <c:pt idx="1407">
                  <c:v>14517.643821495954</c:v>
                </c:pt>
                <c:pt idx="1408">
                  <c:v>14509.559949677327</c:v>
                </c:pt>
                <c:pt idx="1409">
                  <c:v>14508.512265617359</c:v>
                </c:pt>
                <c:pt idx="1410">
                  <c:v>14516.985745204329</c:v>
                </c:pt>
                <c:pt idx="1411">
                  <c:v>14461.806890879838</c:v>
                </c:pt>
                <c:pt idx="1412">
                  <c:v>14684.704805371644</c:v>
                </c:pt>
                <c:pt idx="1413">
                  <c:v>14710.913169796979</c:v>
                </c:pt>
                <c:pt idx="1414">
                  <c:v>14835.941539699788</c:v>
                </c:pt>
                <c:pt idx="1415">
                  <c:v>14829.315910753034</c:v>
                </c:pt>
                <c:pt idx="1416">
                  <c:v>14793.525342000517</c:v>
                </c:pt>
                <c:pt idx="1417">
                  <c:v>14726.09206828097</c:v>
                </c:pt>
                <c:pt idx="1418">
                  <c:v>14698.800604276566</c:v>
                </c:pt>
                <c:pt idx="1419">
                  <c:v>14767.424171695578</c:v>
                </c:pt>
                <c:pt idx="1420">
                  <c:v>14722.582202267356</c:v>
                </c:pt>
                <c:pt idx="1421">
                  <c:v>14627.629975594557</c:v>
                </c:pt>
                <c:pt idx="1422">
                  <c:v>14810.203222388511</c:v>
                </c:pt>
                <c:pt idx="1423">
                  <c:v>14799.345404480075</c:v>
                </c:pt>
                <c:pt idx="1424">
                  <c:v>14786.706048507076</c:v>
                </c:pt>
                <c:pt idx="1425">
                  <c:v>14770.59638808813</c:v>
                </c:pt>
                <c:pt idx="1426">
                  <c:v>14827.890424282385</c:v>
                </c:pt>
                <c:pt idx="1427">
                  <c:v>14763.707786765148</c:v>
                </c:pt>
                <c:pt idx="1428">
                  <c:v>14668.555709178305</c:v>
                </c:pt>
                <c:pt idx="1429">
                  <c:v>14673.055227460132</c:v>
                </c:pt>
                <c:pt idx="1430">
                  <c:v>14738.9910324545</c:v>
                </c:pt>
                <c:pt idx="1431">
                  <c:v>14878.644892538527</c:v>
                </c:pt>
                <c:pt idx="1432">
                  <c:v>14904.63129367213</c:v>
                </c:pt>
                <c:pt idx="1433">
                  <c:v>14949.106513874332</c:v>
                </c:pt>
                <c:pt idx="1434">
                  <c:v>14960.748425550157</c:v>
                </c:pt>
                <c:pt idx="1435">
                  <c:v>14873.448309748152</c:v>
                </c:pt>
                <c:pt idx="1436">
                  <c:v>14861.881475624828</c:v>
                </c:pt>
                <c:pt idx="1437">
                  <c:v>14920.285081832229</c:v>
                </c:pt>
                <c:pt idx="1438">
                  <c:v>14970.570281288239</c:v>
                </c:pt>
                <c:pt idx="1439">
                  <c:v>14967.973953260829</c:v>
                </c:pt>
                <c:pt idx="1440">
                  <c:v>14991.746297043781</c:v>
                </c:pt>
                <c:pt idx="1441">
                  <c:v>15004.20964853803</c:v>
                </c:pt>
                <c:pt idx="1442">
                  <c:v>15026.091467104212</c:v>
                </c:pt>
                <c:pt idx="1443">
                  <c:v>15023.901570541568</c:v>
                </c:pt>
                <c:pt idx="1444">
                  <c:v>14934.853040733644</c:v>
                </c:pt>
                <c:pt idx="1445">
                  <c:v>14934.435904336664</c:v>
                </c:pt>
                <c:pt idx="1446">
                  <c:v>14963.647063173612</c:v>
                </c:pt>
                <c:pt idx="1447">
                  <c:v>15028.203471473764</c:v>
                </c:pt>
                <c:pt idx="1448">
                  <c:v>15019.764156235853</c:v>
                </c:pt>
                <c:pt idx="1449">
                  <c:v>15112.587371576221</c:v>
                </c:pt>
                <c:pt idx="1450">
                  <c:v>15114.916720226371</c:v>
                </c:pt>
                <c:pt idx="1451">
                  <c:v>15205.427782906401</c:v>
                </c:pt>
                <c:pt idx="1452">
                  <c:v>15221.386049011897</c:v>
                </c:pt>
                <c:pt idx="1453">
                  <c:v>15230.755043346631</c:v>
                </c:pt>
                <c:pt idx="1454">
                  <c:v>15221.529071942725</c:v>
                </c:pt>
                <c:pt idx="1455">
                  <c:v>15180.639896012095</c:v>
                </c:pt>
                <c:pt idx="1456">
                  <c:v>15172.095814263106</c:v>
                </c:pt>
                <c:pt idx="1457">
                  <c:v>15133.810368394807</c:v>
                </c:pt>
                <c:pt idx="1458">
                  <c:v>15307.744300049259</c:v>
                </c:pt>
                <c:pt idx="1459">
                  <c:v>15317.414111082342</c:v>
                </c:pt>
                <c:pt idx="1460">
                  <c:v>15287.957711231586</c:v>
                </c:pt>
                <c:pt idx="1461">
                  <c:v>15366.085524813992</c:v>
                </c:pt>
                <c:pt idx="1462">
                  <c:v>15495.25874910249</c:v>
                </c:pt>
                <c:pt idx="1463">
                  <c:v>15492.927621771592</c:v>
                </c:pt>
                <c:pt idx="1464">
                  <c:v>15526.414327776845</c:v>
                </c:pt>
                <c:pt idx="1465">
                  <c:v>15519.440679412735</c:v>
                </c:pt>
                <c:pt idx="1466">
                  <c:v>15512.170910323144</c:v>
                </c:pt>
                <c:pt idx="1467">
                  <c:v>15667.313660933642</c:v>
                </c:pt>
                <c:pt idx="1468">
                  <c:v>15636.101497411146</c:v>
                </c:pt>
                <c:pt idx="1469">
                  <c:v>15637.122725565383</c:v>
                </c:pt>
                <c:pt idx="1470">
                  <c:v>15646.095811171797</c:v>
                </c:pt>
                <c:pt idx="1471">
                  <c:v>15618.39851431319</c:v>
                </c:pt>
                <c:pt idx="1472">
                  <c:v>15723.784570773641</c:v>
                </c:pt>
                <c:pt idx="1473">
                  <c:v>15639.45762443079</c:v>
                </c:pt>
                <c:pt idx="1474">
                  <c:v>15671.243605307001</c:v>
                </c:pt>
                <c:pt idx="1475">
                  <c:v>15550.790324122234</c:v>
                </c:pt>
                <c:pt idx="1476">
                  <c:v>15630.386755592299</c:v>
                </c:pt>
                <c:pt idx="1477">
                  <c:v>15660.052906513909</c:v>
                </c:pt>
                <c:pt idx="1478">
                  <c:v>15730.280660385102</c:v>
                </c:pt>
                <c:pt idx="1479">
                  <c:v>15687.19516345111</c:v>
                </c:pt>
                <c:pt idx="1480">
                  <c:v>15684.945903868524</c:v>
                </c:pt>
                <c:pt idx="1481">
                  <c:v>15746.880333894154</c:v>
                </c:pt>
                <c:pt idx="1482">
                  <c:v>15735.442617087971</c:v>
                </c:pt>
                <c:pt idx="1483">
                  <c:v>15679.269142738645</c:v>
                </c:pt>
                <c:pt idx="1484">
                  <c:v>15669.972446002739</c:v>
                </c:pt>
                <c:pt idx="1485">
                  <c:v>15609.844718630819</c:v>
                </c:pt>
                <c:pt idx="1486">
                  <c:v>15660.125046448655</c:v>
                </c:pt>
                <c:pt idx="1487">
                  <c:v>15657.009044088227</c:v>
                </c:pt>
                <c:pt idx="1488">
                  <c:v>15546.400335010198</c:v>
                </c:pt>
                <c:pt idx="1489">
                  <c:v>15600.979110670571</c:v>
                </c:pt>
                <c:pt idx="1490">
                  <c:v>15613.067600652896</c:v>
                </c:pt>
                <c:pt idx="1491">
                  <c:v>15596.289986141786</c:v>
                </c:pt>
                <c:pt idx="1492">
                  <c:v>15562.614226733502</c:v>
                </c:pt>
                <c:pt idx="1493">
                  <c:v>15506.789812347912</c:v>
                </c:pt>
                <c:pt idx="1494">
                  <c:v>15410.009966160842</c:v>
                </c:pt>
                <c:pt idx="1495">
                  <c:v>15406.309170299879</c:v>
                </c:pt>
                <c:pt idx="1496">
                  <c:v>15441.280525252045</c:v>
                </c:pt>
                <c:pt idx="1497">
                  <c:v>15454.037295528786</c:v>
                </c:pt>
                <c:pt idx="1498">
                  <c:v>15420.010937610787</c:v>
                </c:pt>
                <c:pt idx="1499">
                  <c:v>15449.60243971027</c:v>
                </c:pt>
                <c:pt idx="1500">
                  <c:v>15476.908491728038</c:v>
                </c:pt>
                <c:pt idx="1501">
                  <c:v>15498.466007179317</c:v>
                </c:pt>
                <c:pt idx="1502">
                  <c:v>15389.338132396084</c:v>
                </c:pt>
                <c:pt idx="1503">
                  <c:v>15371.246136119793</c:v>
                </c:pt>
                <c:pt idx="1504">
                  <c:v>15420.443752744195</c:v>
                </c:pt>
                <c:pt idx="1505">
                  <c:v>15495.003123796732</c:v>
                </c:pt>
                <c:pt idx="1506">
                  <c:v>15498.623455941553</c:v>
                </c:pt>
                <c:pt idx="1507">
                  <c:v>15584.659138957366</c:v>
                </c:pt>
                <c:pt idx="1508">
                  <c:v>15566.677857323575</c:v>
                </c:pt>
                <c:pt idx="1509">
                  <c:v>15545.583401178505</c:v>
                </c:pt>
                <c:pt idx="1510">
                  <c:v>15522.206458969467</c:v>
                </c:pt>
                <c:pt idx="1511">
                  <c:v>15444.853026592456</c:v>
                </c:pt>
                <c:pt idx="1512">
                  <c:v>15441.924009220296</c:v>
                </c:pt>
                <c:pt idx="1513">
                  <c:v>15546.357992138361</c:v>
                </c:pt>
                <c:pt idx="1514">
                  <c:v>15547.736509471772</c:v>
                </c:pt>
                <c:pt idx="1515">
                  <c:v>15522.347099401271</c:v>
                </c:pt>
                <c:pt idx="1516">
                  <c:v>15566.494992324486</c:v>
                </c:pt>
                <c:pt idx="1517">
                  <c:v>15597.603842207503</c:v>
                </c:pt>
                <c:pt idx="1518">
                  <c:v>15653.849964472109</c:v>
                </c:pt>
                <c:pt idx="1519">
                  <c:v>15646.614100553685</c:v>
                </c:pt>
                <c:pt idx="1520">
                  <c:v>15530.671067123632</c:v>
                </c:pt>
                <c:pt idx="1521">
                  <c:v>15616.235438009837</c:v>
                </c:pt>
                <c:pt idx="1522">
                  <c:v>15614.595814961334</c:v>
                </c:pt>
                <c:pt idx="1523">
                  <c:v>15592.396343568495</c:v>
                </c:pt>
                <c:pt idx="1524">
                  <c:v>15515.452013367147</c:v>
                </c:pt>
                <c:pt idx="1525">
                  <c:v>15515.178731234013</c:v>
                </c:pt>
                <c:pt idx="1526">
                  <c:v>15535.827646980404</c:v>
                </c:pt>
                <c:pt idx="1527">
                  <c:v>15573.162347066453</c:v>
                </c:pt>
                <c:pt idx="1528">
                  <c:v>15602.436309423265</c:v>
                </c:pt>
                <c:pt idx="1529">
                  <c:v>15603.969196727629</c:v>
                </c:pt>
                <c:pt idx="1530">
                  <c:v>15632.921031202677</c:v>
                </c:pt>
                <c:pt idx="1531">
                  <c:v>15534.800612595556</c:v>
                </c:pt>
                <c:pt idx="1532">
                  <c:v>15545.894277469615</c:v>
                </c:pt>
                <c:pt idx="1533">
                  <c:v>15538.359373782465</c:v>
                </c:pt>
                <c:pt idx="1534">
                  <c:v>15539.623811870191</c:v>
                </c:pt>
                <c:pt idx="1535">
                  <c:v>15442.751414291655</c:v>
                </c:pt>
                <c:pt idx="1536">
                  <c:v>15395.310968031357</c:v>
                </c:pt>
                <c:pt idx="1537">
                  <c:v>15396.180446467533</c:v>
                </c:pt>
                <c:pt idx="1538">
                  <c:v>15438.370956245592</c:v>
                </c:pt>
                <c:pt idx="1539">
                  <c:v>15437.332343796734</c:v>
                </c:pt>
                <c:pt idx="1540">
                  <c:v>15415.909483120115</c:v>
                </c:pt>
                <c:pt idx="1541">
                  <c:v>15408.201569948604</c:v>
                </c:pt>
                <c:pt idx="1542">
                  <c:v>15450.623252559648</c:v>
                </c:pt>
                <c:pt idx="1543">
                  <c:v>15524.860851332323</c:v>
                </c:pt>
                <c:pt idx="1544">
                  <c:v>15590.448888443283</c:v>
                </c:pt>
                <c:pt idx="1545">
                  <c:v>15540.120737892794</c:v>
                </c:pt>
                <c:pt idx="1546">
                  <c:v>15413.866519645577</c:v>
                </c:pt>
                <c:pt idx="1547">
                  <c:v>15394.625675300642</c:v>
                </c:pt>
                <c:pt idx="1548">
                  <c:v>15443.099892656026</c:v>
                </c:pt>
                <c:pt idx="1549">
                  <c:v>15473.320729109182</c:v>
                </c:pt>
                <c:pt idx="1550">
                  <c:v>15532.173155864562</c:v>
                </c:pt>
                <c:pt idx="1551">
                  <c:v>15457.064230203217</c:v>
                </c:pt>
                <c:pt idx="1552">
                  <c:v>15482.601513983926</c:v>
                </c:pt>
                <c:pt idx="1553">
                  <c:v>15545.703683194017</c:v>
                </c:pt>
                <c:pt idx="1554">
                  <c:v>15531.635644640082</c:v>
                </c:pt>
                <c:pt idx="1555">
                  <c:v>15520.615452951104</c:v>
                </c:pt>
                <c:pt idx="1556">
                  <c:v>15582.275438396831</c:v>
                </c:pt>
                <c:pt idx="1557">
                  <c:v>15570.048062462532</c:v>
                </c:pt>
                <c:pt idx="1558">
                  <c:v>15586.535995727329</c:v>
                </c:pt>
                <c:pt idx="1559">
                  <c:v>15601.23092925202</c:v>
                </c:pt>
                <c:pt idx="1560">
                  <c:v>15527.485079766135</c:v>
                </c:pt>
                <c:pt idx="1561">
                  <c:v>15476.77196680116</c:v>
                </c:pt>
                <c:pt idx="1562">
                  <c:v>15440.827468216081</c:v>
                </c:pt>
                <c:pt idx="1563">
                  <c:v>15480.769992904838</c:v>
                </c:pt>
                <c:pt idx="1564">
                  <c:v>15506.547304013799</c:v>
                </c:pt>
                <c:pt idx="1565">
                  <c:v>15458.246315029573</c:v>
                </c:pt>
                <c:pt idx="1566">
                  <c:v>15482.248376535037</c:v>
                </c:pt>
                <c:pt idx="1567">
                  <c:v>15430.718263240364</c:v>
                </c:pt>
                <c:pt idx="1568">
                  <c:v>15468.410796227225</c:v>
                </c:pt>
                <c:pt idx="1569">
                  <c:v>15463.568267029328</c:v>
                </c:pt>
                <c:pt idx="1570">
                  <c:v>15444.104549824187</c:v>
                </c:pt>
                <c:pt idx="1571">
                  <c:v>15476.052634402033</c:v>
                </c:pt>
                <c:pt idx="1572">
                  <c:v>15394.240849234326</c:v>
                </c:pt>
                <c:pt idx="1573">
                  <c:v>15390.589060266662</c:v>
                </c:pt>
                <c:pt idx="1574">
                  <c:v>15393.850378308769</c:v>
                </c:pt>
                <c:pt idx="1575">
                  <c:v>15406.166046422219</c:v>
                </c:pt>
                <c:pt idx="1576">
                  <c:v>15268.749317610629</c:v>
                </c:pt>
                <c:pt idx="1577">
                  <c:v>15261.698480324194</c:v>
                </c:pt>
                <c:pt idx="1578">
                  <c:v>15279.63148117777</c:v>
                </c:pt>
                <c:pt idx="1579">
                  <c:v>15192.45120233496</c:v>
                </c:pt>
                <c:pt idx="1580">
                  <c:v>15127.520735421564</c:v>
                </c:pt>
                <c:pt idx="1581">
                  <c:v>15162.801870533895</c:v>
                </c:pt>
                <c:pt idx="1582">
                  <c:v>15200.974080066953</c:v>
                </c:pt>
                <c:pt idx="1583">
                  <c:v>15178.509764790131</c:v>
                </c:pt>
                <c:pt idx="1584">
                  <c:v>15261.909969751177</c:v>
                </c:pt>
                <c:pt idx="1585">
                  <c:v>15234.466550750847</c:v>
                </c:pt>
                <c:pt idx="1586">
                  <c:v>15214.184069332907</c:v>
                </c:pt>
                <c:pt idx="1587">
                  <c:v>15181.467427499865</c:v>
                </c:pt>
                <c:pt idx="1588">
                  <c:v>15242.907397336265</c:v>
                </c:pt>
                <c:pt idx="1589">
                  <c:v>15224.635826555856</c:v>
                </c:pt>
                <c:pt idx="1590">
                  <c:v>15245.32517256881</c:v>
                </c:pt>
                <c:pt idx="1591">
                  <c:v>15271.606577620856</c:v>
                </c:pt>
                <c:pt idx="1592">
                  <c:v>15260.559379744214</c:v>
                </c:pt>
                <c:pt idx="1593">
                  <c:v>15326.563518382298</c:v>
                </c:pt>
                <c:pt idx="1594">
                  <c:v>15306.785853976093</c:v>
                </c:pt>
                <c:pt idx="1595">
                  <c:v>15320.911727632538</c:v>
                </c:pt>
                <c:pt idx="1596">
                  <c:v>15355.046859075515</c:v>
                </c:pt>
                <c:pt idx="1597">
                  <c:v>15389.444657050779</c:v>
                </c:pt>
                <c:pt idx="1598">
                  <c:v>15410.346021399944</c:v>
                </c:pt>
                <c:pt idx="1599">
                  <c:v>15405.739408844336</c:v>
                </c:pt>
                <c:pt idx="1600">
                  <c:v>15423.336752802985</c:v>
                </c:pt>
                <c:pt idx="1601">
                  <c:v>15397.448200781646</c:v>
                </c:pt>
                <c:pt idx="1602">
                  <c:v>15358.760008532156</c:v>
                </c:pt>
                <c:pt idx="1603">
                  <c:v>15357.905519696833</c:v>
                </c:pt>
                <c:pt idx="1604">
                  <c:v>15366.291588517452</c:v>
                </c:pt>
                <c:pt idx="1605">
                  <c:v>15360.79918694562</c:v>
                </c:pt>
                <c:pt idx="1606">
                  <c:v>15370.721145732408</c:v>
                </c:pt>
                <c:pt idx="1607">
                  <c:v>15380.752933670028</c:v>
                </c:pt>
                <c:pt idx="1608">
                  <c:v>15342.24633526941</c:v>
                </c:pt>
                <c:pt idx="1609">
                  <c:v>15299.20796547274</c:v>
                </c:pt>
                <c:pt idx="1610">
                  <c:v>15185.675236018244</c:v>
                </c:pt>
                <c:pt idx="1611">
                  <c:v>15257.797708999071</c:v>
                </c:pt>
                <c:pt idx="1612">
                  <c:v>15290.48724180783</c:v>
                </c:pt>
                <c:pt idx="1613">
                  <c:v>15292.847399927696</c:v>
                </c:pt>
                <c:pt idx="1614">
                  <c:v>15321.031811691249</c:v>
                </c:pt>
                <c:pt idx="1615">
                  <c:v>15297.289301692164</c:v>
                </c:pt>
                <c:pt idx="1616">
                  <c:v>15175.387638914497</c:v>
                </c:pt>
                <c:pt idx="1617">
                  <c:v>14629.473533680895</c:v>
                </c:pt>
                <c:pt idx="1618">
                  <c:v>14550.259036730928</c:v>
                </c:pt>
                <c:pt idx="1619">
                  <c:v>14575.94305550593</c:v>
                </c:pt>
                <c:pt idx="1620">
                  <c:v>14583.165606959305</c:v>
                </c:pt>
                <c:pt idx="1621">
                  <c:v>14640.267101634843</c:v>
                </c:pt>
                <c:pt idx="1622">
                  <c:v>14734.676145697778</c:v>
                </c:pt>
                <c:pt idx="1623">
                  <c:v>14738.699276168934</c:v>
                </c:pt>
                <c:pt idx="1624">
                  <c:v>14834.258657128885</c:v>
                </c:pt>
                <c:pt idx="1625">
                  <c:v>14933.615794521629</c:v>
                </c:pt>
                <c:pt idx="1626">
                  <c:v>15011.140916988559</c:v>
                </c:pt>
                <c:pt idx="1627">
                  <c:v>15023.975301652727</c:v>
                </c:pt>
                <c:pt idx="1628">
                  <c:v>15029.821807557029</c:v>
                </c:pt>
                <c:pt idx="1629">
                  <c:v>14983.088365565083</c:v>
                </c:pt>
                <c:pt idx="1630">
                  <c:v>15064.973078923927</c:v>
                </c:pt>
                <c:pt idx="1631">
                  <c:v>15075.287516436587</c:v>
                </c:pt>
                <c:pt idx="1632">
                  <c:v>15075.822080207992</c:v>
                </c:pt>
                <c:pt idx="1633">
                  <c:v>14971.977757235825</c:v>
                </c:pt>
                <c:pt idx="1634">
                  <c:v>15089.330379311959</c:v>
                </c:pt>
                <c:pt idx="1635">
                  <c:v>15076.177644612533</c:v>
                </c:pt>
                <c:pt idx="1636">
                  <c:v>14912.112172697431</c:v>
                </c:pt>
                <c:pt idx="1637">
                  <c:v>14921.960116009461</c:v>
                </c:pt>
                <c:pt idx="1638">
                  <c:v>14937.659047635685</c:v>
                </c:pt>
                <c:pt idx="1639">
                  <c:v>14862.912868264426</c:v>
                </c:pt>
                <c:pt idx="1640">
                  <c:v>14772.728085408504</c:v>
                </c:pt>
                <c:pt idx="1641">
                  <c:v>14747.080743825616</c:v>
                </c:pt>
                <c:pt idx="1642">
                  <c:v>14695.102029230415</c:v>
                </c:pt>
                <c:pt idx="1643">
                  <c:v>14706.660137023013</c:v>
                </c:pt>
                <c:pt idx="1644">
                  <c:v>14902.081281405812</c:v>
                </c:pt>
                <c:pt idx="1645">
                  <c:v>14724.342681407707</c:v>
                </c:pt>
                <c:pt idx="1646">
                  <c:v>14745.0191689325</c:v>
                </c:pt>
                <c:pt idx="1647">
                  <c:v>14752.953072492495</c:v>
                </c:pt>
                <c:pt idx="1648">
                  <c:v>14731.320106515603</c:v>
                </c:pt>
                <c:pt idx="1649">
                  <c:v>14687.421234868483</c:v>
                </c:pt>
                <c:pt idx="1650">
                  <c:v>14822.874036820653</c:v>
                </c:pt>
                <c:pt idx="1651">
                  <c:v>14725.040487207345</c:v>
                </c:pt>
                <c:pt idx="1652">
                  <c:v>14731.697463538552</c:v>
                </c:pt>
                <c:pt idx="1653">
                  <c:v>14728.712960442506</c:v>
                </c:pt>
                <c:pt idx="1654">
                  <c:v>14717.09946335417</c:v>
                </c:pt>
                <c:pt idx="1655">
                  <c:v>14644.983864068836</c:v>
                </c:pt>
                <c:pt idx="1656">
                  <c:v>14628.235192846061</c:v>
                </c:pt>
                <c:pt idx="1657">
                  <c:v>14601.788111987364</c:v>
                </c:pt>
                <c:pt idx="1658">
                  <c:v>14528.067279434094</c:v>
                </c:pt>
                <c:pt idx="1659">
                  <c:v>14556.786545432089</c:v>
                </c:pt>
                <c:pt idx="1660">
                  <c:v>14570.994886474869</c:v>
                </c:pt>
                <c:pt idx="1661">
                  <c:v>14618.29641580864</c:v>
                </c:pt>
                <c:pt idx="1662">
                  <c:v>14610.61003232483</c:v>
                </c:pt>
                <c:pt idx="1663">
                  <c:v>14529.139916651486</c:v>
                </c:pt>
                <c:pt idx="1664">
                  <c:v>14555.868847979369</c:v>
                </c:pt>
                <c:pt idx="1665">
                  <c:v>14120.25689590854</c:v>
                </c:pt>
                <c:pt idx="1666">
                  <c:v>14087.927858439194</c:v>
                </c:pt>
                <c:pt idx="1667">
                  <c:v>13972.000342521858</c:v>
                </c:pt>
                <c:pt idx="1668">
                  <c:v>13976.995281570955</c:v>
                </c:pt>
                <c:pt idx="1669">
                  <c:v>13887.304566675914</c:v>
                </c:pt>
                <c:pt idx="1670">
                  <c:v>13909.942087463942</c:v>
                </c:pt>
                <c:pt idx="1671">
                  <c:v>13744.55953658155</c:v>
                </c:pt>
                <c:pt idx="1672">
                  <c:v>13976.869858145536</c:v>
                </c:pt>
                <c:pt idx="1673">
                  <c:v>14013.764991423406</c:v>
                </c:pt>
                <c:pt idx="1674">
                  <c:v>13987.560868791899</c:v>
                </c:pt>
                <c:pt idx="1675">
                  <c:v>14066.896781572857</c:v>
                </c:pt>
                <c:pt idx="1676">
                  <c:v>13882.35123690659</c:v>
                </c:pt>
                <c:pt idx="1677">
                  <c:v>14011.738215113804</c:v>
                </c:pt>
                <c:pt idx="1678">
                  <c:v>14114.527943007315</c:v>
                </c:pt>
                <c:pt idx="1679">
                  <c:v>14111.200043357472</c:v>
                </c:pt>
                <c:pt idx="1680">
                  <c:v>14234.30494405717</c:v>
                </c:pt>
                <c:pt idx="1681">
                  <c:v>14224.378437051757</c:v>
                </c:pt>
                <c:pt idx="1682">
                  <c:v>14252.24341437345</c:v>
                </c:pt>
                <c:pt idx="1683">
                  <c:v>14266.269014702979</c:v>
                </c:pt>
                <c:pt idx="1684">
                  <c:v>14304.534402147579</c:v>
                </c:pt>
                <c:pt idx="1685">
                  <c:v>14285.677699823562</c:v>
                </c:pt>
                <c:pt idx="1686">
                  <c:v>14334.61541508244</c:v>
                </c:pt>
                <c:pt idx="1687">
                  <c:v>14462.752840026074</c:v>
                </c:pt>
                <c:pt idx="1688">
                  <c:v>14469.996950724046</c:v>
                </c:pt>
                <c:pt idx="1689">
                  <c:v>14472.417951325639</c:v>
                </c:pt>
                <c:pt idx="1690">
                  <c:v>14420.458278727092</c:v>
                </c:pt>
                <c:pt idx="1691">
                  <c:v>14435.393107808102</c:v>
                </c:pt>
                <c:pt idx="1692">
                  <c:v>14426.962093292765</c:v>
                </c:pt>
                <c:pt idx="1693">
                  <c:v>14412.12675952077</c:v>
                </c:pt>
                <c:pt idx="1694">
                  <c:v>14378.683762980425</c:v>
                </c:pt>
                <c:pt idx="1695">
                  <c:v>14416.02374950581</c:v>
                </c:pt>
                <c:pt idx="1696">
                  <c:v>14411.598128344274</c:v>
                </c:pt>
                <c:pt idx="1697">
                  <c:v>14389.500052647152</c:v>
                </c:pt>
                <c:pt idx="1698">
                  <c:v>14287.853149004095</c:v>
                </c:pt>
                <c:pt idx="1699">
                  <c:v>14296.564349542279</c:v>
                </c:pt>
                <c:pt idx="1700">
                  <c:v>14374.498052702638</c:v>
                </c:pt>
                <c:pt idx="1701">
                  <c:v>14431.685265282715</c:v>
                </c:pt>
                <c:pt idx="1702">
                  <c:v>14556.639311440893</c:v>
                </c:pt>
                <c:pt idx="1703">
                  <c:v>14495.371081337165</c:v>
                </c:pt>
                <c:pt idx="1704">
                  <c:v>14503.882579803378</c:v>
                </c:pt>
                <c:pt idx="1705">
                  <c:v>14467.216968306948</c:v>
                </c:pt>
                <c:pt idx="1706">
                  <c:v>14635.433973073912</c:v>
                </c:pt>
                <c:pt idx="1707">
                  <c:v>14591.675983532934</c:v>
                </c:pt>
                <c:pt idx="1708">
                  <c:v>14606.353722375745</c:v>
                </c:pt>
                <c:pt idx="1709">
                  <c:v>14546.482115509418</c:v>
                </c:pt>
                <c:pt idx="1710">
                  <c:v>14615.8704904694</c:v>
                </c:pt>
                <c:pt idx="1711">
                  <c:v>14629.280947278679</c:v>
                </c:pt>
                <c:pt idx="1712">
                  <c:v>14627.193075671285</c:v>
                </c:pt>
                <c:pt idx="1713">
                  <c:v>14745.43198601216</c:v>
                </c:pt>
                <c:pt idx="1714">
                  <c:v>14736.203928651457</c:v>
                </c:pt>
                <c:pt idx="1715">
                  <c:v>14715.140499737809</c:v>
                </c:pt>
                <c:pt idx="1716">
                  <c:v>14642.4893246107</c:v>
                </c:pt>
                <c:pt idx="1717">
                  <c:v>14675.855264479233</c:v>
                </c:pt>
                <c:pt idx="1718">
                  <c:v>14684.456524970683</c:v>
                </c:pt>
                <c:pt idx="1719">
                  <c:v>14652.509310786914</c:v>
                </c:pt>
                <c:pt idx="1720">
                  <c:v>14621.435606836341</c:v>
                </c:pt>
                <c:pt idx="1721">
                  <c:v>14665.101511616438</c:v>
                </c:pt>
                <c:pt idx="1722">
                  <c:v>14670.461563494846</c:v>
                </c:pt>
                <c:pt idx="1723">
                  <c:v>14566.322015228798</c:v>
                </c:pt>
                <c:pt idx="1724">
                  <c:v>14609.090986693387</c:v>
                </c:pt>
                <c:pt idx="1725">
                  <c:v>14484.304161440032</c:v>
                </c:pt>
                <c:pt idx="1726">
                  <c:v>14455.029858839967</c:v>
                </c:pt>
                <c:pt idx="1727">
                  <c:v>14510.291474184725</c:v>
                </c:pt>
                <c:pt idx="1728">
                  <c:v>14452.525369095998</c:v>
                </c:pt>
                <c:pt idx="1729">
                  <c:v>14417.902236241778</c:v>
                </c:pt>
                <c:pt idx="1730">
                  <c:v>14702.258998772857</c:v>
                </c:pt>
                <c:pt idx="1731">
                  <c:v>14642.131089471033</c:v>
                </c:pt>
                <c:pt idx="1732">
                  <c:v>14538.248189577036</c:v>
                </c:pt>
                <c:pt idx="1733">
                  <c:v>14519.561726156317</c:v>
                </c:pt>
                <c:pt idx="1734">
                  <c:v>14556.621550863569</c:v>
                </c:pt>
                <c:pt idx="1735">
                  <c:v>14585.494176258711</c:v>
                </c:pt>
                <c:pt idx="1736">
                  <c:v>14613.321905508932</c:v>
                </c:pt>
                <c:pt idx="1737">
                  <c:v>14547.033891066707</c:v>
                </c:pt>
                <c:pt idx="1738">
                  <c:v>14439.650824061151</c:v>
                </c:pt>
                <c:pt idx="1739">
                  <c:v>14486.279832051063</c:v>
                </c:pt>
                <c:pt idx="1740">
                  <c:v>14510.152320556233</c:v>
                </c:pt>
                <c:pt idx="1741">
                  <c:v>14489.628822097731</c:v>
                </c:pt>
                <c:pt idx="1742">
                  <c:v>14545.380158427815</c:v>
                </c:pt>
                <c:pt idx="1743">
                  <c:v>14539.953052997416</c:v>
                </c:pt>
                <c:pt idx="1744">
                  <c:v>14427.782691355689</c:v>
                </c:pt>
                <c:pt idx="1745">
                  <c:v>14441.677121951152</c:v>
                </c:pt>
                <c:pt idx="1746">
                  <c:v>14335.286504242802</c:v>
                </c:pt>
                <c:pt idx="1747">
                  <c:v>14418.801499388985</c:v>
                </c:pt>
                <c:pt idx="1748">
                  <c:v>14374.967530698701</c:v>
                </c:pt>
                <c:pt idx="1749">
                  <c:v>14389.449401379097</c:v>
                </c:pt>
                <c:pt idx="1750">
                  <c:v>14582.246091700825</c:v>
                </c:pt>
                <c:pt idx="1751">
                  <c:v>14604.271810456903</c:v>
                </c:pt>
                <c:pt idx="1752">
                  <c:v>14614.404061101737</c:v>
                </c:pt>
                <c:pt idx="1753">
                  <c:v>14705.028029160963</c:v>
                </c:pt>
                <c:pt idx="1754">
                  <c:v>14692.399643554774</c:v>
                </c:pt>
                <c:pt idx="1755">
                  <c:v>14751.948559368113</c:v>
                </c:pt>
                <c:pt idx="1756">
                  <c:v>14757.853402285327</c:v>
                </c:pt>
                <c:pt idx="1757">
                  <c:v>14807.379072281507</c:v>
                </c:pt>
                <c:pt idx="1758">
                  <c:v>14781.577343056262</c:v>
                </c:pt>
                <c:pt idx="1759">
                  <c:v>14810.846753755639</c:v>
                </c:pt>
                <c:pt idx="1760">
                  <c:v>14719.366602590428</c:v>
                </c:pt>
                <c:pt idx="1761">
                  <c:v>14649.601905280542</c:v>
                </c:pt>
                <c:pt idx="1762">
                  <c:v>14712.081737462962</c:v>
                </c:pt>
                <c:pt idx="1763">
                  <c:v>14635.129460419939</c:v>
                </c:pt>
                <c:pt idx="1764">
                  <c:v>14691.826573982216</c:v>
                </c:pt>
                <c:pt idx="1765">
                  <c:v>14671.888077351941</c:v>
                </c:pt>
                <c:pt idx="1766">
                  <c:v>14568.481327690326</c:v>
                </c:pt>
                <c:pt idx="1767">
                  <c:v>14565.404563209217</c:v>
                </c:pt>
                <c:pt idx="1768">
                  <c:v>14536.931317733441</c:v>
                </c:pt>
                <c:pt idx="1769">
                  <c:v>14504.683969535115</c:v>
                </c:pt>
                <c:pt idx="1770">
                  <c:v>14589.151487863479</c:v>
                </c:pt>
                <c:pt idx="1771">
                  <c:v>14595.23301593121</c:v>
                </c:pt>
                <c:pt idx="1772">
                  <c:v>14600.585120231015</c:v>
                </c:pt>
                <c:pt idx="1773">
                  <c:v>14543.371116534727</c:v>
                </c:pt>
                <c:pt idx="1774">
                  <c:v>14478.781160972436</c:v>
                </c:pt>
                <c:pt idx="1775">
                  <c:v>14403.842891945664</c:v>
                </c:pt>
                <c:pt idx="1776">
                  <c:v>14430.394105286421</c:v>
                </c:pt>
                <c:pt idx="1777">
                  <c:v>14434.205317056811</c:v>
                </c:pt>
                <c:pt idx="1778">
                  <c:v>14445.91692063849</c:v>
                </c:pt>
                <c:pt idx="1779">
                  <c:v>14449.687054308986</c:v>
                </c:pt>
                <c:pt idx="1780">
                  <c:v>14461.545217725554</c:v>
                </c:pt>
                <c:pt idx="1781">
                  <c:v>14491.548846043335</c:v>
                </c:pt>
                <c:pt idx="1782">
                  <c:v>14380.002897845956</c:v>
                </c:pt>
                <c:pt idx="1783">
                  <c:v>14296.881258461646</c:v>
                </c:pt>
                <c:pt idx="1784">
                  <c:v>14298.572270660345</c:v>
                </c:pt>
                <c:pt idx="1785">
                  <c:v>14235.525410558428</c:v>
                </c:pt>
                <c:pt idx="1786">
                  <c:v>14302.436455344545</c:v>
                </c:pt>
                <c:pt idx="1787">
                  <c:v>14329.548602511084</c:v>
                </c:pt>
                <c:pt idx="1788">
                  <c:v>14431.936040491972</c:v>
                </c:pt>
                <c:pt idx="1789">
                  <c:v>14400.063731684142</c:v>
                </c:pt>
                <c:pt idx="1790">
                  <c:v>14229.891468593829</c:v>
                </c:pt>
                <c:pt idx="1791">
                  <c:v>14253.64710289178</c:v>
                </c:pt>
                <c:pt idx="1792">
                  <c:v>14299.59387832378</c:v>
                </c:pt>
                <c:pt idx="1793">
                  <c:v>14269.028719502878</c:v>
                </c:pt>
                <c:pt idx="1794">
                  <c:v>14280.146957978919</c:v>
                </c:pt>
                <c:pt idx="1795">
                  <c:v>14192.039323153167</c:v>
                </c:pt>
                <c:pt idx="1796">
                  <c:v>14203.295237120161</c:v>
                </c:pt>
                <c:pt idx="1797">
                  <c:v>14226.51640051607</c:v>
                </c:pt>
                <c:pt idx="1798">
                  <c:v>14229.368440591605</c:v>
                </c:pt>
                <c:pt idx="1799">
                  <c:v>14241.231803945471</c:v>
                </c:pt>
                <c:pt idx="1800">
                  <c:v>14304.423110557171</c:v>
                </c:pt>
                <c:pt idx="1801">
                  <c:v>14275.963523040999</c:v>
                </c:pt>
                <c:pt idx="1802">
                  <c:v>14262.342214096618</c:v>
                </c:pt>
                <c:pt idx="1803">
                  <c:v>14303.241064240035</c:v>
                </c:pt>
                <c:pt idx="1804">
                  <c:v>14358.665066236117</c:v>
                </c:pt>
                <c:pt idx="1805">
                  <c:v>14415.73870556958</c:v>
                </c:pt>
                <c:pt idx="1806">
                  <c:v>14460.627314513258</c:v>
                </c:pt>
                <c:pt idx="1807">
                  <c:v>14422.680724319256</c:v>
                </c:pt>
                <c:pt idx="1808">
                  <c:v>14397.671987722993</c:v>
                </c:pt>
                <c:pt idx="1809">
                  <c:v>14402.776306503794</c:v>
                </c:pt>
                <c:pt idx="1810">
                  <c:v>14495.643750195559</c:v>
                </c:pt>
                <c:pt idx="1811">
                  <c:v>14523.275913262049</c:v>
                </c:pt>
                <c:pt idx="1812">
                  <c:v>14542.956066824243</c:v>
                </c:pt>
                <c:pt idx="1813">
                  <c:v>14512.78559988441</c:v>
                </c:pt>
                <c:pt idx="1814">
                  <c:v>14541.833198237968</c:v>
                </c:pt>
                <c:pt idx="1815">
                  <c:v>14596.936981465045</c:v>
                </c:pt>
                <c:pt idx="1816">
                  <c:v>14621.906093722846</c:v>
                </c:pt>
                <c:pt idx="1817">
                  <c:v>14554.234370834649</c:v>
                </c:pt>
                <c:pt idx="1818">
                  <c:v>14564.826088535319</c:v>
                </c:pt>
                <c:pt idx="1819">
                  <c:v>14624.338762837791</c:v>
                </c:pt>
                <c:pt idx="1820">
                  <c:v>14580.819586002322</c:v>
                </c:pt>
                <c:pt idx="1821">
                  <c:v>14532.215476100191</c:v>
                </c:pt>
                <c:pt idx="1822">
                  <c:v>14521.123598519054</c:v>
                </c:pt>
                <c:pt idx="1823">
                  <c:v>14561.783532628086</c:v>
                </c:pt>
                <c:pt idx="1824">
                  <c:v>14498.240580642847</c:v>
                </c:pt>
                <c:pt idx="1825">
                  <c:v>14543.688352103794</c:v>
                </c:pt>
                <c:pt idx="1826">
                  <c:v>14552.178099459703</c:v>
                </c:pt>
                <c:pt idx="1827">
                  <c:v>14501.518150333321</c:v>
                </c:pt>
                <c:pt idx="1828">
                  <c:v>14527.259787376486</c:v>
                </c:pt>
                <c:pt idx="1829">
                  <c:v>14560.772776922908</c:v>
                </c:pt>
                <c:pt idx="1830">
                  <c:v>14605.827766721679</c:v>
                </c:pt>
                <c:pt idx="1831">
                  <c:v>14669.214282066452</c:v>
                </c:pt>
                <c:pt idx="1832">
                  <c:v>14721.609355923512</c:v>
                </c:pt>
                <c:pt idx="1833">
                  <c:v>14760.579970238512</c:v>
                </c:pt>
                <c:pt idx="1834">
                  <c:v>14793.494722243351</c:v>
                </c:pt>
                <c:pt idx="1835">
                  <c:v>14901.86879289689</c:v>
                </c:pt>
                <c:pt idx="1836">
                  <c:v>14945.297913658833</c:v>
                </c:pt>
                <c:pt idx="1837">
                  <c:v>14928.010879120735</c:v>
                </c:pt>
                <c:pt idx="1838">
                  <c:v>14932.462668778509</c:v>
                </c:pt>
                <c:pt idx="1839">
                  <c:v>14901.478750356939</c:v>
                </c:pt>
                <c:pt idx="1840">
                  <c:v>14952.639208615508</c:v>
                </c:pt>
                <c:pt idx="1841">
                  <c:v>15009.394060416085</c:v>
                </c:pt>
                <c:pt idx="1842">
                  <c:v>15033.865692538107</c:v>
                </c:pt>
                <c:pt idx="1843">
                  <c:v>15013.821432804287</c:v>
                </c:pt>
                <c:pt idx="1844">
                  <c:v>15030.028178269033</c:v>
                </c:pt>
                <c:pt idx="1845">
                  <c:v>14999.449437017194</c:v>
                </c:pt>
                <c:pt idx="1846">
                  <c:v>15036.488726659536</c:v>
                </c:pt>
                <c:pt idx="1847">
                  <c:v>15038.279506009902</c:v>
                </c:pt>
                <c:pt idx="1848">
                  <c:v>15053.746370870227</c:v>
                </c:pt>
                <c:pt idx="1849">
                  <c:v>15066.572374248919</c:v>
                </c:pt>
                <c:pt idx="1850">
                  <c:v>14999.257425480302</c:v>
                </c:pt>
                <c:pt idx="1851">
                  <c:v>15027.171210522993</c:v>
                </c:pt>
                <c:pt idx="1852">
                  <c:v>15030.48481136527</c:v>
                </c:pt>
                <c:pt idx="1853">
                  <c:v>15085.568753900363</c:v>
                </c:pt>
                <c:pt idx="1854">
                  <c:v>15078.762888728481</c:v>
                </c:pt>
                <c:pt idx="1855">
                  <c:v>15122.435575831714</c:v>
                </c:pt>
                <c:pt idx="1856">
                  <c:v>15126.752499358165</c:v>
                </c:pt>
                <c:pt idx="1857">
                  <c:v>15060.090597760882</c:v>
                </c:pt>
                <c:pt idx="1858">
                  <c:v>14982.753411724538</c:v>
                </c:pt>
                <c:pt idx="1859">
                  <c:v>14927.116369813615</c:v>
                </c:pt>
                <c:pt idx="1860">
                  <c:v>14970.857849506112</c:v>
                </c:pt>
                <c:pt idx="1861">
                  <c:v>14854.050830416094</c:v>
                </c:pt>
                <c:pt idx="1862">
                  <c:v>14906.723006926775</c:v>
                </c:pt>
                <c:pt idx="1863">
                  <c:v>14901.756749497479</c:v>
                </c:pt>
                <c:pt idx="1864">
                  <c:v>14889.676385958628</c:v>
                </c:pt>
                <c:pt idx="1865">
                  <c:v>14899.947781302708</c:v>
                </c:pt>
                <c:pt idx="1866">
                  <c:v>14889.951351221114</c:v>
                </c:pt>
                <c:pt idx="1867">
                  <c:v>14873.113533775319</c:v>
                </c:pt>
                <c:pt idx="1868">
                  <c:v>14900.501487946198</c:v>
                </c:pt>
                <c:pt idx="1869">
                  <c:v>14883.391020551069</c:v>
                </c:pt>
                <c:pt idx="1870">
                  <c:v>14972.408828098847</c:v>
                </c:pt>
                <c:pt idx="1871">
                  <c:v>14944.181860452461</c:v>
                </c:pt>
                <c:pt idx="1872">
                  <c:v>14966.917760670662</c:v>
                </c:pt>
                <c:pt idx="1873">
                  <c:v>14947.267987392454</c:v>
                </c:pt>
                <c:pt idx="1874">
                  <c:v>15020.664686285683</c:v>
                </c:pt>
                <c:pt idx="1875">
                  <c:v>14969.820663875813</c:v>
                </c:pt>
                <c:pt idx="1876">
                  <c:v>15012.018016256581</c:v>
                </c:pt>
                <c:pt idx="1877">
                  <c:v>14899.911239590845</c:v>
                </c:pt>
                <c:pt idx="1878">
                  <c:v>14947.775451039277</c:v>
                </c:pt>
                <c:pt idx="1879">
                  <c:v>14942.290238604954</c:v>
                </c:pt>
                <c:pt idx="1880">
                  <c:v>14961.665691789662</c:v>
                </c:pt>
                <c:pt idx="1881">
                  <c:v>14930.200637826245</c:v>
                </c:pt>
                <c:pt idx="1882">
                  <c:v>14915.260875530432</c:v>
                </c:pt>
                <c:pt idx="1883">
                  <c:v>14943.034193376079</c:v>
                </c:pt>
                <c:pt idx="1884">
                  <c:v>14968.822840185385</c:v>
                </c:pt>
                <c:pt idx="1885">
                  <c:v>14959.591449918158</c:v>
                </c:pt>
                <c:pt idx="1886">
                  <c:v>14989.934300430417</c:v>
                </c:pt>
                <c:pt idx="1887">
                  <c:v>14968.45906015061</c:v>
                </c:pt>
                <c:pt idx="1888">
                  <c:v>14931.524525991415</c:v>
                </c:pt>
                <c:pt idx="1889">
                  <c:v>14952.108469117293</c:v>
                </c:pt>
                <c:pt idx="1890">
                  <c:v>14947.034027763049</c:v>
                </c:pt>
                <c:pt idx="1891">
                  <c:v>15035.663204274799</c:v>
                </c:pt>
                <c:pt idx="1892">
                  <c:v>14993.961782474293</c:v>
                </c:pt>
                <c:pt idx="1893">
                  <c:v>15006.935327903126</c:v>
                </c:pt>
                <c:pt idx="1894">
                  <c:v>15012.863729327775</c:v>
                </c:pt>
                <c:pt idx="1895">
                  <c:v>15058.654266953414</c:v>
                </c:pt>
                <c:pt idx="1896">
                  <c:v>15071.851514640246</c:v>
                </c:pt>
                <c:pt idx="1897">
                  <c:v>15120.392496224151</c:v>
                </c:pt>
                <c:pt idx="1898">
                  <c:v>15071.026285620752</c:v>
                </c:pt>
                <c:pt idx="1899">
                  <c:v>15046.298034583371</c:v>
                </c:pt>
                <c:pt idx="1900">
                  <c:v>15074.039607053963</c:v>
                </c:pt>
                <c:pt idx="1901">
                  <c:v>15036.020641826479</c:v>
                </c:pt>
                <c:pt idx="1902">
                  <c:v>15025.534665205902</c:v>
                </c:pt>
                <c:pt idx="1903">
                  <c:v>15077.304456900623</c:v>
                </c:pt>
                <c:pt idx="1904">
                  <c:v>15065.977606155793</c:v>
                </c:pt>
                <c:pt idx="1905">
                  <c:v>15083.456996253812</c:v>
                </c:pt>
                <c:pt idx="1906">
                  <c:v>15047.315297493436</c:v>
                </c:pt>
                <c:pt idx="1907">
                  <c:v>15019.586102392715</c:v>
                </c:pt>
                <c:pt idx="1908">
                  <c:v>14984.261139005255</c:v>
                </c:pt>
                <c:pt idx="1909">
                  <c:v>14961.595962588239</c:v>
                </c:pt>
                <c:pt idx="1910">
                  <c:v>14957.355650416415</c:v>
                </c:pt>
                <c:pt idx="1911">
                  <c:v>14914.176078633849</c:v>
                </c:pt>
                <c:pt idx="1912">
                  <c:v>14919.379335345362</c:v>
                </c:pt>
                <c:pt idx="1913">
                  <c:v>14976.892654568972</c:v>
                </c:pt>
                <c:pt idx="1914">
                  <c:v>15009.162978609747</c:v>
                </c:pt>
                <c:pt idx="1915">
                  <c:v>15042.684830701095</c:v>
                </c:pt>
                <c:pt idx="1916">
                  <c:v>15059.268345105607</c:v>
                </c:pt>
                <c:pt idx="1917">
                  <c:v>15057.604063115352</c:v>
                </c:pt>
                <c:pt idx="1918">
                  <c:v>15071.398311845442</c:v>
                </c:pt>
                <c:pt idx="1919">
                  <c:v>15099.329066941327</c:v>
                </c:pt>
                <c:pt idx="1920">
                  <c:v>15101.111354705463</c:v>
                </c:pt>
                <c:pt idx="1921">
                  <c:v>15057.467994951114</c:v>
                </c:pt>
                <c:pt idx="1922">
                  <c:v>15068.767238414592</c:v>
                </c:pt>
                <c:pt idx="1923">
                  <c:v>15193.248255514693</c:v>
                </c:pt>
                <c:pt idx="1924">
                  <c:v>15258.415924180848</c:v>
                </c:pt>
                <c:pt idx="1925">
                  <c:v>15256.392283828216</c:v>
                </c:pt>
                <c:pt idx="1926">
                  <c:v>15272.871091518515</c:v>
                </c:pt>
                <c:pt idx="1927">
                  <c:v>15253.021508203408</c:v>
                </c:pt>
                <c:pt idx="1928">
                  <c:v>15239.211727415408</c:v>
                </c:pt>
                <c:pt idx="1929">
                  <c:v>15257.372449993436</c:v>
                </c:pt>
                <c:pt idx="1930">
                  <c:v>15247.495243085867</c:v>
                </c:pt>
                <c:pt idx="1931">
                  <c:v>15324.071204701151</c:v>
                </c:pt>
                <c:pt idx="1932">
                  <c:v>15314.582496177838</c:v>
                </c:pt>
                <c:pt idx="1933">
                  <c:v>15313.434422466682</c:v>
                </c:pt>
                <c:pt idx="1934">
                  <c:v>15321.222545783381</c:v>
                </c:pt>
                <c:pt idx="1935">
                  <c:v>15273.566849928573</c:v>
                </c:pt>
                <c:pt idx="1936">
                  <c:v>15275.545538344591</c:v>
                </c:pt>
                <c:pt idx="1937">
                  <c:v>15269.704961648222</c:v>
                </c:pt>
                <c:pt idx="1938">
                  <c:v>15304.122367323074</c:v>
                </c:pt>
                <c:pt idx="1939">
                  <c:v>15293.228073656726</c:v>
                </c:pt>
                <c:pt idx="1940">
                  <c:v>15206.538732336285</c:v>
                </c:pt>
                <c:pt idx="1941">
                  <c:v>15212.386008911701</c:v>
                </c:pt>
                <c:pt idx="1942">
                  <c:v>15225.557856152573</c:v>
                </c:pt>
                <c:pt idx="1943">
                  <c:v>15214.025566126464</c:v>
                </c:pt>
                <c:pt idx="1944">
                  <c:v>15231.267075250445</c:v>
                </c:pt>
                <c:pt idx="1945">
                  <c:v>15239.806051974028</c:v>
                </c:pt>
                <c:pt idx="1946">
                  <c:v>15265.93141563646</c:v>
                </c:pt>
                <c:pt idx="1947">
                  <c:v>15271.020826747892</c:v>
                </c:pt>
                <c:pt idx="1948">
                  <c:v>15218.104833268086</c:v>
                </c:pt>
                <c:pt idx="1949">
                  <c:v>15214.942868265009</c:v>
                </c:pt>
                <c:pt idx="1950">
                  <c:v>15250.854747213147</c:v>
                </c:pt>
                <c:pt idx="1951">
                  <c:v>15247.94314708787</c:v>
                </c:pt>
                <c:pt idx="1952">
                  <c:v>15201.541118819176</c:v>
                </c:pt>
                <c:pt idx="1953">
                  <c:v>15125.896447717843</c:v>
                </c:pt>
                <c:pt idx="1954">
                  <c:v>15115.837808412438</c:v>
                </c:pt>
                <c:pt idx="1955">
                  <c:v>15112.656966650547</c:v>
                </c:pt>
                <c:pt idx="1956">
                  <c:v>15085.376635126551</c:v>
                </c:pt>
                <c:pt idx="1957">
                  <c:v>15155.180669258763</c:v>
                </c:pt>
                <c:pt idx="1958">
                  <c:v>15136.171919490371</c:v>
                </c:pt>
                <c:pt idx="1959">
                  <c:v>15142.108396030877</c:v>
                </c:pt>
                <c:pt idx="1960">
                  <c:v>15173.893833509597</c:v>
                </c:pt>
                <c:pt idx="1961">
                  <c:v>15208.049452800624</c:v>
                </c:pt>
                <c:pt idx="1962">
                  <c:v>15214.850769002715</c:v>
                </c:pt>
                <c:pt idx="1963">
                  <c:v>15241.068059539051</c:v>
                </c:pt>
                <c:pt idx="1964">
                  <c:v>15177.498654423951</c:v>
                </c:pt>
                <c:pt idx="1965">
                  <c:v>15198.764234425058</c:v>
                </c:pt>
                <c:pt idx="1966">
                  <c:v>15222.689050444233</c:v>
                </c:pt>
                <c:pt idx="1967">
                  <c:v>15221.48015211547</c:v>
                </c:pt>
                <c:pt idx="1968">
                  <c:v>15165.779970440883</c:v>
                </c:pt>
                <c:pt idx="1969">
                  <c:v>15168.467885095637</c:v>
                </c:pt>
                <c:pt idx="1970">
                  <c:v>15213.546534068546</c:v>
                </c:pt>
                <c:pt idx="1971">
                  <c:v>15281.653826756661</c:v>
                </c:pt>
                <c:pt idx="1972">
                  <c:v>15283.94644725147</c:v>
                </c:pt>
                <c:pt idx="1973">
                  <c:v>15294.896579000604</c:v>
                </c:pt>
                <c:pt idx="1974">
                  <c:v>15279.045532804703</c:v>
                </c:pt>
                <c:pt idx="1975">
                  <c:v>15290.345778998519</c:v>
                </c:pt>
                <c:pt idx="1976">
                  <c:v>15204.143945550564</c:v>
                </c:pt>
                <c:pt idx="1977">
                  <c:v>15212.069501600192</c:v>
                </c:pt>
                <c:pt idx="1978">
                  <c:v>15283.388051034024</c:v>
                </c:pt>
                <c:pt idx="1979">
                  <c:v>15269.273243651462</c:v>
                </c:pt>
                <c:pt idx="1980">
                  <c:v>15223.944022100732</c:v>
                </c:pt>
                <c:pt idx="1981">
                  <c:v>15180.111753091518</c:v>
                </c:pt>
                <c:pt idx="1982">
                  <c:v>15154.674285005287</c:v>
                </c:pt>
                <c:pt idx="1983">
                  <c:v>15108.260062602796</c:v>
                </c:pt>
                <c:pt idx="1984">
                  <c:v>15058.882720842164</c:v>
                </c:pt>
                <c:pt idx="1985">
                  <c:v>15071.563971352727</c:v>
                </c:pt>
                <c:pt idx="1986">
                  <c:v>15053.302693848351</c:v>
                </c:pt>
                <c:pt idx="1987">
                  <c:v>15091.303240530195</c:v>
                </c:pt>
                <c:pt idx="1988">
                  <c:v>15049.723191130064</c:v>
                </c:pt>
                <c:pt idx="1989">
                  <c:v>15074.098844707049</c:v>
                </c:pt>
                <c:pt idx="1990">
                  <c:v>15039.476145264944</c:v>
                </c:pt>
                <c:pt idx="1991">
                  <c:v>15031.257724523022</c:v>
                </c:pt>
                <c:pt idx="1992">
                  <c:v>15039.006817103818</c:v>
                </c:pt>
                <c:pt idx="1993">
                  <c:v>15008.788461005832</c:v>
                </c:pt>
                <c:pt idx="1994">
                  <c:v>15014.459932219102</c:v>
                </c:pt>
                <c:pt idx="1995">
                  <c:v>15022.205770878778</c:v>
                </c:pt>
                <c:pt idx="1996">
                  <c:v>15038.455753231299</c:v>
                </c:pt>
                <c:pt idx="1997">
                  <c:v>15031.62323746764</c:v>
                </c:pt>
                <c:pt idx="1998">
                  <c:v>14934.159530538614</c:v>
                </c:pt>
                <c:pt idx="1999">
                  <c:v>14885.148025292347</c:v>
                </c:pt>
                <c:pt idx="2000">
                  <c:v>14906.289808820207</c:v>
                </c:pt>
                <c:pt idx="2001">
                  <c:v>14913.191806348408</c:v>
                </c:pt>
                <c:pt idx="2002">
                  <c:v>14916.556138183187</c:v>
                </c:pt>
                <c:pt idx="2003">
                  <c:v>14948.256323119656</c:v>
                </c:pt>
                <c:pt idx="2004">
                  <c:v>14876.199498626382</c:v>
                </c:pt>
                <c:pt idx="2005">
                  <c:v>14910.399099689954</c:v>
                </c:pt>
                <c:pt idx="2006">
                  <c:v>14944.101135648085</c:v>
                </c:pt>
                <c:pt idx="2007">
                  <c:v>14870.790899716187</c:v>
                </c:pt>
                <c:pt idx="2008">
                  <c:v>14818.236891939589</c:v>
                </c:pt>
                <c:pt idx="2009">
                  <c:v>14884.200882952646</c:v>
                </c:pt>
                <c:pt idx="2010">
                  <c:v>14897.89037958792</c:v>
                </c:pt>
                <c:pt idx="2011">
                  <c:v>14982.719768059098</c:v>
                </c:pt>
                <c:pt idx="2012">
                  <c:v>14983.886008128271</c:v>
                </c:pt>
                <c:pt idx="2013">
                  <c:v>14957.871172808871</c:v>
                </c:pt>
                <c:pt idx="2014">
                  <c:v>14947.738876930438</c:v>
                </c:pt>
                <c:pt idx="2015">
                  <c:v>14918.041695802112</c:v>
                </c:pt>
                <c:pt idx="2016">
                  <c:v>14945.777662439186</c:v>
                </c:pt>
                <c:pt idx="2017">
                  <c:v>14930.834986541517</c:v>
                </c:pt>
                <c:pt idx="2018">
                  <c:v>14874.147537571793</c:v>
                </c:pt>
                <c:pt idx="2019">
                  <c:v>14797.965085564938</c:v>
                </c:pt>
                <c:pt idx="2020">
                  <c:v>14781.39529722611</c:v>
                </c:pt>
                <c:pt idx="2021">
                  <c:v>14755.265098811877</c:v>
                </c:pt>
                <c:pt idx="2022">
                  <c:v>14705.489285398919</c:v>
                </c:pt>
                <c:pt idx="2023">
                  <c:v>14733.365588085886</c:v>
                </c:pt>
                <c:pt idx="2024">
                  <c:v>14751.902895284647</c:v>
                </c:pt>
                <c:pt idx="2025">
                  <c:v>14806.245687327129</c:v>
                </c:pt>
                <c:pt idx="2026">
                  <c:v>14800.66729687995</c:v>
                </c:pt>
                <c:pt idx="2027">
                  <c:v>14798.284629630722</c:v>
                </c:pt>
                <c:pt idx="2028">
                  <c:v>14794.575148949516</c:v>
                </c:pt>
                <c:pt idx="2029">
                  <c:v>14823.459839380084</c:v>
                </c:pt>
                <c:pt idx="2030">
                  <c:v>14894.621634708074</c:v>
                </c:pt>
                <c:pt idx="2031">
                  <c:v>14946.811750434264</c:v>
                </c:pt>
                <c:pt idx="2032">
                  <c:v>14950.581561569436</c:v>
                </c:pt>
                <c:pt idx="2033">
                  <c:v>14932.74134695495</c:v>
                </c:pt>
                <c:pt idx="2034">
                  <c:v>15064.392894740358</c:v>
                </c:pt>
                <c:pt idx="2035">
                  <c:v>15049.946837034815</c:v>
                </c:pt>
                <c:pt idx="2036">
                  <c:v>15074.009686480933</c:v>
                </c:pt>
                <c:pt idx="2037">
                  <c:v>15066.236549663567</c:v>
                </c:pt>
                <c:pt idx="2038">
                  <c:v>15083.063787634565</c:v>
                </c:pt>
                <c:pt idx="2039">
                  <c:v>15035.860180648417</c:v>
                </c:pt>
                <c:pt idx="2040">
                  <c:v>15063.548149055416</c:v>
                </c:pt>
                <c:pt idx="2041">
                  <c:v>15078.631042359239</c:v>
                </c:pt>
                <c:pt idx="2042">
                  <c:v>15137.79083779545</c:v>
                </c:pt>
                <c:pt idx="2043">
                  <c:v>15105.941411727572</c:v>
                </c:pt>
                <c:pt idx="2044">
                  <c:v>15111.300195999618</c:v>
                </c:pt>
                <c:pt idx="2045">
                  <c:v>15097.514925862721</c:v>
                </c:pt>
                <c:pt idx="2046">
                  <c:v>15148.820545083741</c:v>
                </c:pt>
                <c:pt idx="2047">
                  <c:v>15141.76493245619</c:v>
                </c:pt>
                <c:pt idx="2048">
                  <c:v>15092.819115188804</c:v>
                </c:pt>
                <c:pt idx="2049">
                  <c:v>15025.658501002759</c:v>
                </c:pt>
                <c:pt idx="2050">
                  <c:v>14941.957967855855</c:v>
                </c:pt>
                <c:pt idx="2051">
                  <c:v>14968.130042356537</c:v>
                </c:pt>
                <c:pt idx="2052">
                  <c:v>14952.780642462016</c:v>
                </c:pt>
                <c:pt idx="2053">
                  <c:v>15048.799353207327</c:v>
                </c:pt>
                <c:pt idx="2054">
                  <c:v>15054.31570731689</c:v>
                </c:pt>
                <c:pt idx="2055">
                  <c:v>15075.647011091371</c:v>
                </c:pt>
                <c:pt idx="2056">
                  <c:v>15022.331910946414</c:v>
                </c:pt>
                <c:pt idx="2057">
                  <c:v>15028.040584344839</c:v>
                </c:pt>
                <c:pt idx="2058">
                  <c:v>15028.582309343314</c:v>
                </c:pt>
                <c:pt idx="2059">
                  <c:v>15067.162208406937</c:v>
                </c:pt>
                <c:pt idx="2060">
                  <c:v>15129.358950858768</c:v>
                </c:pt>
                <c:pt idx="2061">
                  <c:v>15105.09851957291</c:v>
                </c:pt>
                <c:pt idx="2062">
                  <c:v>15054.454570289941</c:v>
                </c:pt>
                <c:pt idx="2063">
                  <c:v>15030.546521993279</c:v>
                </c:pt>
                <c:pt idx="2064">
                  <c:v>15055.795888458028</c:v>
                </c:pt>
                <c:pt idx="2065">
                  <c:v>15079.034978052034</c:v>
                </c:pt>
                <c:pt idx="2066">
                  <c:v>15077.799552392997</c:v>
                </c:pt>
                <c:pt idx="2067">
                  <c:v>15180.158655950887</c:v>
                </c:pt>
                <c:pt idx="2068">
                  <c:v>15145.490443179853</c:v>
                </c:pt>
                <c:pt idx="2069">
                  <c:v>15210.458801385896</c:v>
                </c:pt>
                <c:pt idx="2070">
                  <c:v>15275.57085821373</c:v>
                </c:pt>
                <c:pt idx="2071">
                  <c:v>15264.164840121979</c:v>
                </c:pt>
                <c:pt idx="2072">
                  <c:v>15431.15340178684</c:v>
                </c:pt>
                <c:pt idx="2073">
                  <c:v>15547.869026010347</c:v>
                </c:pt>
                <c:pt idx="2074">
                  <c:v>15543.151730877249</c:v>
                </c:pt>
                <c:pt idx="2075">
                  <c:v>15618.921684071778</c:v>
                </c:pt>
                <c:pt idx="2076">
                  <c:v>15643.191477845061</c:v>
                </c:pt>
                <c:pt idx="2077">
                  <c:v>15736.4191125301</c:v>
                </c:pt>
                <c:pt idx="2078">
                  <c:v>15805.913256966807</c:v>
                </c:pt>
                <c:pt idx="2079">
                  <c:v>15764.270948989571</c:v>
                </c:pt>
                <c:pt idx="2080">
                  <c:v>15754.472966930822</c:v>
                </c:pt>
                <c:pt idx="2081">
                  <c:v>15750.323306325929</c:v>
                </c:pt>
                <c:pt idx="2082">
                  <c:v>15673.491671309981</c:v>
                </c:pt>
                <c:pt idx="2083">
                  <c:v>15638.104513582952</c:v>
                </c:pt>
                <c:pt idx="2084">
                  <c:v>15683.893090850484</c:v>
                </c:pt>
                <c:pt idx="2085">
                  <c:v>15675.038416611822</c:v>
                </c:pt>
                <c:pt idx="2086">
                  <c:v>15710.714630282349</c:v>
                </c:pt>
                <c:pt idx="2087">
                  <c:v>15678.067802874986</c:v>
                </c:pt>
                <c:pt idx="2088">
                  <c:v>15608.207804701062</c:v>
                </c:pt>
                <c:pt idx="2089">
                  <c:v>15566.525029222816</c:v>
                </c:pt>
                <c:pt idx="2090">
                  <c:v>15560.503083720554</c:v>
                </c:pt>
                <c:pt idx="2091">
                  <c:v>15517.057763529892</c:v>
                </c:pt>
                <c:pt idx="2092">
                  <c:v>15547.532603271506</c:v>
                </c:pt>
                <c:pt idx="2093">
                  <c:v>15609.404129910399</c:v>
                </c:pt>
                <c:pt idx="2094">
                  <c:v>15588.99144128929</c:v>
                </c:pt>
                <c:pt idx="2095">
                  <c:v>15511.024326154642</c:v>
                </c:pt>
                <c:pt idx="2096">
                  <c:v>15528.725138117856</c:v>
                </c:pt>
                <c:pt idx="2097">
                  <c:v>15558.981997424731</c:v>
                </c:pt>
                <c:pt idx="2098">
                  <c:v>15571.651573569416</c:v>
                </c:pt>
                <c:pt idx="2099">
                  <c:v>15596.072762167607</c:v>
                </c:pt>
                <c:pt idx="2100">
                  <c:v>15576.346329470376</c:v>
                </c:pt>
                <c:pt idx="2101">
                  <c:v>15626.796280361072</c:v>
                </c:pt>
                <c:pt idx="2102">
                  <c:v>15696.873770674241</c:v>
                </c:pt>
                <c:pt idx="2103">
                  <c:v>15726.614688401411</c:v>
                </c:pt>
                <c:pt idx="2104">
                  <c:v>15705.481804241525</c:v>
                </c:pt>
                <c:pt idx="2105">
                  <c:v>15666.466725221773</c:v>
                </c:pt>
                <c:pt idx="2106">
                  <c:v>15639.94008592617</c:v>
                </c:pt>
                <c:pt idx="2107">
                  <c:v>15695.571692361947</c:v>
                </c:pt>
                <c:pt idx="2108">
                  <c:v>15594.606557749177</c:v>
                </c:pt>
                <c:pt idx="2109">
                  <c:v>15577.541730756719</c:v>
                </c:pt>
                <c:pt idx="2110">
                  <c:v>15546.234237949862</c:v>
                </c:pt>
                <c:pt idx="2111">
                  <c:v>15569.411047249989</c:v>
                </c:pt>
                <c:pt idx="2112">
                  <c:v>15569.918991047638</c:v>
                </c:pt>
                <c:pt idx="2113">
                  <c:v>15576.191743547966</c:v>
                </c:pt>
                <c:pt idx="2114">
                  <c:v>15598.111297139096</c:v>
                </c:pt>
                <c:pt idx="2115">
                  <c:v>15555.949391805096</c:v>
                </c:pt>
                <c:pt idx="2116">
                  <c:v>15558.503153594831</c:v>
                </c:pt>
                <c:pt idx="2117">
                  <c:v>15662.027299376947</c:v>
                </c:pt>
                <c:pt idx="2118">
                  <c:v>15763.663774221817</c:v>
                </c:pt>
                <c:pt idx="2119">
                  <c:v>15730.698903981967</c:v>
                </c:pt>
                <c:pt idx="2120">
                  <c:v>15752.867421530133</c:v>
                </c:pt>
                <c:pt idx="2121">
                  <c:v>15731.157070401074</c:v>
                </c:pt>
                <c:pt idx="2122">
                  <c:v>15733.940149780094</c:v>
                </c:pt>
                <c:pt idx="2123">
                  <c:v>15714.543773383757</c:v>
                </c:pt>
                <c:pt idx="2124">
                  <c:v>15716.482618601929</c:v>
                </c:pt>
                <c:pt idx="2125">
                  <c:v>15715.125140144419</c:v>
                </c:pt>
                <c:pt idx="2126">
                  <c:v>15767.970452042577</c:v>
                </c:pt>
                <c:pt idx="2127">
                  <c:v>15762.649773881556</c:v>
                </c:pt>
                <c:pt idx="2128">
                  <c:v>15791.383812661381</c:v>
                </c:pt>
                <c:pt idx="2129">
                  <c:v>15875.903496668469</c:v>
                </c:pt>
                <c:pt idx="2130">
                  <c:v>15867.768368737961</c:v>
                </c:pt>
                <c:pt idx="2131">
                  <c:v>15857.212074763307</c:v>
                </c:pt>
                <c:pt idx="2132">
                  <c:v>15942.249385289941</c:v>
                </c:pt>
                <c:pt idx="2133">
                  <c:v>15912.188015263237</c:v>
                </c:pt>
                <c:pt idx="2134">
                  <c:v>15881.554367229321</c:v>
                </c:pt>
                <c:pt idx="2135">
                  <c:v>15907.678712359204</c:v>
                </c:pt>
                <c:pt idx="2136">
                  <c:v>15912.975025942145</c:v>
                </c:pt>
                <c:pt idx="2137">
                  <c:v>15834.590183984525</c:v>
                </c:pt>
                <c:pt idx="2138">
                  <c:v>15837.654094267366</c:v>
                </c:pt>
                <c:pt idx="2139">
                  <c:v>15850.268932821065</c:v>
                </c:pt>
                <c:pt idx="2140">
                  <c:v>15826.894201329955</c:v>
                </c:pt>
                <c:pt idx="2141">
                  <c:v>15802.595741951834</c:v>
                </c:pt>
                <c:pt idx="2142">
                  <c:v>15802.026693344596</c:v>
                </c:pt>
                <c:pt idx="2143">
                  <c:v>15908.742208544187</c:v>
                </c:pt>
                <c:pt idx="2144">
                  <c:v>15891.330261080751</c:v>
                </c:pt>
                <c:pt idx="2145">
                  <c:v>15769.291776343209</c:v>
                </c:pt>
                <c:pt idx="2146">
                  <c:v>15636.922083619993</c:v>
                </c:pt>
                <c:pt idx="2147">
                  <c:v>15626.700602034727</c:v>
                </c:pt>
                <c:pt idx="2148">
                  <c:v>15632.232447769637</c:v>
                </c:pt>
                <c:pt idx="2149">
                  <c:v>15585.369532153534</c:v>
                </c:pt>
                <c:pt idx="2150">
                  <c:v>15527.124314807907</c:v>
                </c:pt>
                <c:pt idx="2151">
                  <c:v>15526.752630523639</c:v>
                </c:pt>
                <c:pt idx="2152">
                  <c:v>15644.503678360874</c:v>
                </c:pt>
                <c:pt idx="2153">
                  <c:v>15653.383685247636</c:v>
                </c:pt>
                <c:pt idx="2154">
                  <c:v>15588.344351956826</c:v>
                </c:pt>
                <c:pt idx="2155">
                  <c:v>15647.181793658026</c:v>
                </c:pt>
                <c:pt idx="2156">
                  <c:v>15733.244064960072</c:v>
                </c:pt>
                <c:pt idx="2157">
                  <c:v>15726.94338757715</c:v>
                </c:pt>
                <c:pt idx="2158">
                  <c:v>15737.813274118791</c:v>
                </c:pt>
                <c:pt idx="2159">
                  <c:v>15780.644851874757</c:v>
                </c:pt>
                <c:pt idx="2160">
                  <c:v>15775.654408550003</c:v>
                </c:pt>
                <c:pt idx="2161">
                  <c:v>15769.028254623328</c:v>
                </c:pt>
                <c:pt idx="2162">
                  <c:v>15773.288555453433</c:v>
                </c:pt>
                <c:pt idx="2163">
                  <c:v>15762.953081863232</c:v>
                </c:pt>
                <c:pt idx="2164">
                  <c:v>15663.395389799889</c:v>
                </c:pt>
                <c:pt idx="2165">
                  <c:v>15721.354838619032</c:v>
                </c:pt>
                <c:pt idx="2166">
                  <c:v>15701.938650370179</c:v>
                </c:pt>
                <c:pt idx="2167">
                  <c:v>15671.456027764434</c:v>
                </c:pt>
                <c:pt idx="2168">
                  <c:v>15695.244838692264</c:v>
                </c:pt>
                <c:pt idx="2169">
                  <c:v>15581.198092414041</c:v>
                </c:pt>
                <c:pt idx="2170">
                  <c:v>15531.462113955098</c:v>
                </c:pt>
                <c:pt idx="2171">
                  <c:v>15456.075529418671</c:v>
                </c:pt>
                <c:pt idx="2172">
                  <c:v>15363.504139751232</c:v>
                </c:pt>
                <c:pt idx="2173">
                  <c:v>15351.582095534763</c:v>
                </c:pt>
                <c:pt idx="2174">
                  <c:v>15336.923518358033</c:v>
                </c:pt>
                <c:pt idx="2175">
                  <c:v>15429.492578125928</c:v>
                </c:pt>
                <c:pt idx="2176">
                  <c:v>15451.352684696813</c:v>
                </c:pt>
                <c:pt idx="2177">
                  <c:v>15422.357884942845</c:v>
                </c:pt>
                <c:pt idx="2178">
                  <c:v>15336.610459768424</c:v>
                </c:pt>
                <c:pt idx="2179">
                  <c:v>15352.615844002761</c:v>
                </c:pt>
                <c:pt idx="2180">
                  <c:v>15344.175980693566</c:v>
                </c:pt>
                <c:pt idx="2181">
                  <c:v>15445.494997674155</c:v>
                </c:pt>
                <c:pt idx="2182">
                  <c:v>15468.954938292434</c:v>
                </c:pt>
                <c:pt idx="2183">
                  <c:v>15487.122415659109</c:v>
                </c:pt>
                <c:pt idx="2184">
                  <c:v>15508.575856761789</c:v>
                </c:pt>
                <c:pt idx="2185">
                  <c:v>15478.91366695469</c:v>
                </c:pt>
                <c:pt idx="2186">
                  <c:v>15468.831718613985</c:v>
                </c:pt>
                <c:pt idx="2187">
                  <c:v>15455.075606239334</c:v>
                </c:pt>
                <c:pt idx="2188">
                  <c:v>15364.440881255523</c:v>
                </c:pt>
                <c:pt idx="2189">
                  <c:v>15316.195575780732</c:v>
                </c:pt>
                <c:pt idx="2190">
                  <c:v>15353.704236531572</c:v>
                </c:pt>
                <c:pt idx="2191">
                  <c:v>15311.482817464173</c:v>
                </c:pt>
                <c:pt idx="2192">
                  <c:v>15324.536791669125</c:v>
                </c:pt>
                <c:pt idx="2193">
                  <c:v>15261.398340815043</c:v>
                </c:pt>
                <c:pt idx="2194">
                  <c:v>15204.899627887642</c:v>
                </c:pt>
                <c:pt idx="2195">
                  <c:v>15216.006474392694</c:v>
                </c:pt>
                <c:pt idx="2196">
                  <c:v>15313.601640779296</c:v>
                </c:pt>
                <c:pt idx="2197">
                  <c:v>15346.984162466306</c:v>
                </c:pt>
                <c:pt idx="2198">
                  <c:v>15408.58548160952</c:v>
                </c:pt>
                <c:pt idx="2199">
                  <c:v>15445.909114429516</c:v>
                </c:pt>
                <c:pt idx="2200">
                  <c:v>15444.449708393206</c:v>
                </c:pt>
                <c:pt idx="2201">
                  <c:v>15486.182879394559</c:v>
                </c:pt>
                <c:pt idx="2202">
                  <c:v>15463.246963065356</c:v>
                </c:pt>
                <c:pt idx="2203">
                  <c:v>15376.037068985792</c:v>
                </c:pt>
                <c:pt idx="2204">
                  <c:v>15329.144687131247</c:v>
                </c:pt>
                <c:pt idx="2205">
                  <c:v>15254.344559485922</c:v>
                </c:pt>
                <c:pt idx="2206">
                  <c:v>15272.712447430118</c:v>
                </c:pt>
                <c:pt idx="2207">
                  <c:v>15196.225156655031</c:v>
                </c:pt>
                <c:pt idx="2208">
                  <c:v>15187.28847015712</c:v>
                </c:pt>
                <c:pt idx="2209">
                  <c:v>15210.40126052917</c:v>
                </c:pt>
                <c:pt idx="2210">
                  <c:v>15217.432105991029</c:v>
                </c:pt>
                <c:pt idx="2211">
                  <c:v>15248.146784362296</c:v>
                </c:pt>
                <c:pt idx="2212">
                  <c:v>15298.522627215498</c:v>
                </c:pt>
                <c:pt idx="2213">
                  <c:v>15299.677929680198</c:v>
                </c:pt>
                <c:pt idx="2214">
                  <c:v>15289.967530009853</c:v>
                </c:pt>
                <c:pt idx="2215">
                  <c:v>15282.901127543106</c:v>
                </c:pt>
                <c:pt idx="2216">
                  <c:v>15284.599597751654</c:v>
                </c:pt>
                <c:pt idx="2217">
                  <c:v>15280.754022494992</c:v>
                </c:pt>
                <c:pt idx="2218">
                  <c:v>15311.600588707492</c:v>
                </c:pt>
                <c:pt idx="2219">
                  <c:v>15323.703077792208</c:v>
                </c:pt>
                <c:pt idx="2220">
                  <c:v>15267.567031347557</c:v>
                </c:pt>
                <c:pt idx="2221">
                  <c:v>15289.925415303635</c:v>
                </c:pt>
                <c:pt idx="2222">
                  <c:v>15283.339708344662</c:v>
                </c:pt>
                <c:pt idx="2223">
                  <c:v>15305.680059260732</c:v>
                </c:pt>
                <c:pt idx="2224">
                  <c:v>15274.642806244785</c:v>
                </c:pt>
                <c:pt idx="2225">
                  <c:v>15268.36950984292</c:v>
                </c:pt>
                <c:pt idx="2226">
                  <c:v>15286.725640126499</c:v>
                </c:pt>
                <c:pt idx="2227">
                  <c:v>15205.711735850433</c:v>
                </c:pt>
                <c:pt idx="2228">
                  <c:v>15064.821963861043</c:v>
                </c:pt>
                <c:pt idx="2229">
                  <c:v>15043.754275180579</c:v>
                </c:pt>
                <c:pt idx="2230">
                  <c:v>14935.01005265666</c:v>
                </c:pt>
                <c:pt idx="2231">
                  <c:v>15038.679170845877</c:v>
                </c:pt>
                <c:pt idx="2232">
                  <c:v>15111.553949880676</c:v>
                </c:pt>
                <c:pt idx="2233">
                  <c:v>15093.265239270477</c:v>
                </c:pt>
                <c:pt idx="2234">
                  <c:v>15021.620026054661</c:v>
                </c:pt>
                <c:pt idx="2235">
                  <c:v>15015.349740640155</c:v>
                </c:pt>
                <c:pt idx="2236">
                  <c:v>15077.655886726414</c:v>
                </c:pt>
                <c:pt idx="2237">
                  <c:v>14979.639990530659</c:v>
                </c:pt>
                <c:pt idx="2238">
                  <c:v>14991.567174270967</c:v>
                </c:pt>
                <c:pt idx="2239">
                  <c:v>15043.94742949851</c:v>
                </c:pt>
                <c:pt idx="2240">
                  <c:v>15040.110210650106</c:v>
                </c:pt>
                <c:pt idx="2241">
                  <c:v>15002.404390991887</c:v>
                </c:pt>
                <c:pt idx="2242">
                  <c:v>14942.08945679506</c:v>
                </c:pt>
                <c:pt idx="2243">
                  <c:v>14937.761749982365</c:v>
                </c:pt>
                <c:pt idx="2244">
                  <c:v>14948.486811574676</c:v>
                </c:pt>
                <c:pt idx="2245">
                  <c:v>15031.48660380091</c:v>
                </c:pt>
                <c:pt idx="2246">
                  <c:v>15025.735870142784</c:v>
                </c:pt>
                <c:pt idx="2247">
                  <c:v>15101.704115518187</c:v>
                </c:pt>
                <c:pt idx="2248">
                  <c:v>15088.773620965654</c:v>
                </c:pt>
                <c:pt idx="2249">
                  <c:v>14973.713385835799</c:v>
                </c:pt>
                <c:pt idx="2250">
                  <c:v>15006.123782190898</c:v>
                </c:pt>
                <c:pt idx="2251">
                  <c:v>15030.221454894994</c:v>
                </c:pt>
                <c:pt idx="2252">
                  <c:v>15068.316520846012</c:v>
                </c:pt>
                <c:pt idx="2253">
                  <c:v>14955.831645105456</c:v>
                </c:pt>
                <c:pt idx="2254">
                  <c:v>14945.674384343694</c:v>
                </c:pt>
                <c:pt idx="2255">
                  <c:v>14957.313286548231</c:v>
                </c:pt>
                <c:pt idx="2256">
                  <c:v>14979.20460493568</c:v>
                </c:pt>
                <c:pt idx="2257">
                  <c:v>15090.337353748251</c:v>
                </c:pt>
                <c:pt idx="2258">
                  <c:v>15167.479880392575</c:v>
                </c:pt>
                <c:pt idx="2259">
                  <c:v>15206.416994703031</c:v>
                </c:pt>
                <c:pt idx="2260">
                  <c:v>15198.97860229314</c:v>
                </c:pt>
                <c:pt idx="2261">
                  <c:v>15192.838949840188</c:v>
                </c:pt>
                <c:pt idx="2262">
                  <c:v>15240.254765130201</c:v>
                </c:pt>
                <c:pt idx="2263">
                  <c:v>15290.439913706223</c:v>
                </c:pt>
                <c:pt idx="2264">
                  <c:v>15260.575021702984</c:v>
                </c:pt>
                <c:pt idx="2265">
                  <c:v>15283.830071439656</c:v>
                </c:pt>
                <c:pt idx="2266">
                  <c:v>15364.491033774517</c:v>
                </c:pt>
                <c:pt idx="2267">
                  <c:v>15378.279530722353</c:v>
                </c:pt>
                <c:pt idx="2268">
                  <c:v>15364.796017203957</c:v>
                </c:pt>
                <c:pt idx="2269">
                  <c:v>15341.16061107502</c:v>
                </c:pt>
                <c:pt idx="2270">
                  <c:v>15318.856145680387</c:v>
                </c:pt>
                <c:pt idx="2271">
                  <c:v>15421.717819374349</c:v>
                </c:pt>
                <c:pt idx="2272">
                  <c:v>15463.940055762154</c:v>
                </c:pt>
                <c:pt idx="2273">
                  <c:v>15473.499311601019</c:v>
                </c:pt>
                <c:pt idx="2274">
                  <c:v>15452.073337278041</c:v>
                </c:pt>
                <c:pt idx="2275">
                  <c:v>15545.335672269732</c:v>
                </c:pt>
                <c:pt idx="2276">
                  <c:v>15398.165660955803</c:v>
                </c:pt>
                <c:pt idx="2277">
                  <c:v>15372.188675416846</c:v>
                </c:pt>
                <c:pt idx="2278">
                  <c:v>15330.953226066345</c:v>
                </c:pt>
                <c:pt idx="2279">
                  <c:v>15306.551487505178</c:v>
                </c:pt>
                <c:pt idx="2280">
                  <c:v>15287.146856132515</c:v>
                </c:pt>
                <c:pt idx="2281">
                  <c:v>15237.128687193595</c:v>
                </c:pt>
                <c:pt idx="2282">
                  <c:v>15153.326045322499</c:v>
                </c:pt>
                <c:pt idx="2283">
                  <c:v>15117.705339184717</c:v>
                </c:pt>
                <c:pt idx="2284">
                  <c:v>15136.636084458005</c:v>
                </c:pt>
                <c:pt idx="2285">
                  <c:v>15166.077077836357</c:v>
                </c:pt>
                <c:pt idx="2286">
                  <c:v>15120.579975454564</c:v>
                </c:pt>
                <c:pt idx="2287">
                  <c:v>15085.166830875723</c:v>
                </c:pt>
                <c:pt idx="2288">
                  <c:v>15111.069435115309</c:v>
                </c:pt>
                <c:pt idx="2289">
                  <c:v>15176.46570082767</c:v>
                </c:pt>
                <c:pt idx="2290">
                  <c:v>15141.228633043118</c:v>
                </c:pt>
                <c:pt idx="2291">
                  <c:v>15220.886298609586</c:v>
                </c:pt>
                <c:pt idx="2292">
                  <c:v>15228.850911509053</c:v>
                </c:pt>
                <c:pt idx="2293">
                  <c:v>15160.045259589329</c:v>
                </c:pt>
                <c:pt idx="2294">
                  <c:v>15152.51976287505</c:v>
                </c:pt>
                <c:pt idx="2295">
                  <c:v>15184.255706609576</c:v>
                </c:pt>
                <c:pt idx="2296">
                  <c:v>15228.679881079757</c:v>
                </c:pt>
                <c:pt idx="2297">
                  <c:v>15181.62291266001</c:v>
                </c:pt>
                <c:pt idx="2298">
                  <c:v>15206.853552124547</c:v>
                </c:pt>
                <c:pt idx="2299">
                  <c:v>15214.865249147686</c:v>
                </c:pt>
                <c:pt idx="2300">
                  <c:v>15180.873147930099</c:v>
                </c:pt>
                <c:pt idx="2301">
                  <c:v>14994.825084359252</c:v>
                </c:pt>
                <c:pt idx="2302">
                  <c:v>15067.28202951049</c:v>
                </c:pt>
                <c:pt idx="2303">
                  <c:v>15099.989266664059</c:v>
                </c:pt>
                <c:pt idx="2304">
                  <c:v>15032.113835149303</c:v>
                </c:pt>
                <c:pt idx="2305">
                  <c:v>15041.021594686259</c:v>
                </c:pt>
                <c:pt idx="2306">
                  <c:v>15005.320492842931</c:v>
                </c:pt>
                <c:pt idx="2307">
                  <c:v>14949.875297338942</c:v>
                </c:pt>
                <c:pt idx="2308">
                  <c:v>14858.109868249763</c:v>
                </c:pt>
                <c:pt idx="2309">
                  <c:v>14892.843077730937</c:v>
                </c:pt>
                <c:pt idx="2310">
                  <c:v>14950.940386384662</c:v>
                </c:pt>
                <c:pt idx="2311">
                  <c:v>14915.27704283548</c:v>
                </c:pt>
                <c:pt idx="2312">
                  <c:v>14948.532848877945</c:v>
                </c:pt>
                <c:pt idx="2313">
                  <c:v>14965.989177326843</c:v>
                </c:pt>
                <c:pt idx="2314">
                  <c:v>14934.002078027806</c:v>
                </c:pt>
                <c:pt idx="2315">
                  <c:v>14984.340697779509</c:v>
                </c:pt>
                <c:pt idx="2316">
                  <c:v>14990.023208136598</c:v>
                </c:pt>
                <c:pt idx="2317">
                  <c:v>14981.552562512472</c:v>
                </c:pt>
                <c:pt idx="2318">
                  <c:v>15031.171056988425</c:v>
                </c:pt>
                <c:pt idx="2319">
                  <c:v>14983.135934231921</c:v>
                </c:pt>
                <c:pt idx="2320">
                  <c:v>14958.937230220465</c:v>
                </c:pt>
                <c:pt idx="2321">
                  <c:v>14963.636419511229</c:v>
                </c:pt>
                <c:pt idx="2322">
                  <c:v>14984.717929069273</c:v>
                </c:pt>
                <c:pt idx="2323">
                  <c:v>14993.639801467247</c:v>
                </c:pt>
                <c:pt idx="2324">
                  <c:v>15019.481450535621</c:v>
                </c:pt>
                <c:pt idx="2325">
                  <c:v>14985.760637160489</c:v>
                </c:pt>
                <c:pt idx="2326">
                  <c:v>14934.012802848183</c:v>
                </c:pt>
                <c:pt idx="2327">
                  <c:v>14904.29014562404</c:v>
                </c:pt>
                <c:pt idx="2328">
                  <c:v>14869.88040304105</c:v>
                </c:pt>
                <c:pt idx="2329">
                  <c:v>14904.169789240008</c:v>
                </c:pt>
                <c:pt idx="2330">
                  <c:v>14853.869556743659</c:v>
                </c:pt>
                <c:pt idx="2331">
                  <c:v>14803.524414336513</c:v>
                </c:pt>
                <c:pt idx="2332">
                  <c:v>14772.358463011769</c:v>
                </c:pt>
                <c:pt idx="2333">
                  <c:v>14801.030146737521</c:v>
                </c:pt>
                <c:pt idx="2334">
                  <c:v>14762.244673233155</c:v>
                </c:pt>
                <c:pt idx="2335">
                  <c:v>14819.810908258438</c:v>
                </c:pt>
                <c:pt idx="2336">
                  <c:v>14902.818579060946</c:v>
                </c:pt>
                <c:pt idx="2337">
                  <c:v>14925.697274263759</c:v>
                </c:pt>
                <c:pt idx="2338">
                  <c:v>14994.090175246047</c:v>
                </c:pt>
                <c:pt idx="2339">
                  <c:v>15017.847466151168</c:v>
                </c:pt>
                <c:pt idx="2340">
                  <c:v>14968.172003410285</c:v>
                </c:pt>
                <c:pt idx="2341">
                  <c:v>15054.763495265806</c:v>
                </c:pt>
                <c:pt idx="2342">
                  <c:v>15090.227197303055</c:v>
                </c:pt>
                <c:pt idx="2343">
                  <c:v>15039.250043194561</c:v>
                </c:pt>
                <c:pt idx="2344">
                  <c:v>15016.993318685676</c:v>
                </c:pt>
                <c:pt idx="2345">
                  <c:v>15089.262186182226</c:v>
                </c:pt>
                <c:pt idx="2346">
                  <c:v>15037.755599490323</c:v>
                </c:pt>
                <c:pt idx="2347">
                  <c:v>15084.915079237469</c:v>
                </c:pt>
                <c:pt idx="2348">
                  <c:v>15028.837006843552</c:v>
                </c:pt>
                <c:pt idx="2349">
                  <c:v>15085.227815030179</c:v>
                </c:pt>
                <c:pt idx="2350">
                  <c:v>15174.128339802446</c:v>
                </c:pt>
                <c:pt idx="2351">
                  <c:v>15239.664323340123</c:v>
                </c:pt>
                <c:pt idx="2352">
                  <c:v>15215.672602476545</c:v>
                </c:pt>
                <c:pt idx="2353">
                  <c:v>15196.60767307137</c:v>
                </c:pt>
                <c:pt idx="2354">
                  <c:v>15276.387358026572</c:v>
                </c:pt>
                <c:pt idx="2355">
                  <c:v>15299.869511973247</c:v>
                </c:pt>
                <c:pt idx="2356">
                  <c:v>15356.097939347783</c:v>
                </c:pt>
                <c:pt idx="2357">
                  <c:v>15342.566658758686</c:v>
                </c:pt>
                <c:pt idx="2358">
                  <c:v>15343.136632892933</c:v>
                </c:pt>
                <c:pt idx="2359">
                  <c:v>15394.604844132511</c:v>
                </c:pt>
                <c:pt idx="2360">
                  <c:v>15403.027419438768</c:v>
                </c:pt>
                <c:pt idx="2361">
                  <c:v>15415.527787136356</c:v>
                </c:pt>
                <c:pt idx="2362">
                  <c:v>15490.827883626007</c:v>
                </c:pt>
                <c:pt idx="2363">
                  <c:v>15535.03559349044</c:v>
                </c:pt>
                <c:pt idx="2364">
                  <c:v>15545.902373194871</c:v>
                </c:pt>
                <c:pt idx="2365">
                  <c:v>15585.952263623927</c:v>
                </c:pt>
                <c:pt idx="2366">
                  <c:v>15693.080128689995</c:v>
                </c:pt>
                <c:pt idx="2367">
                  <c:v>15657.913684852494</c:v>
                </c:pt>
                <c:pt idx="2368">
                  <c:v>15637.864733767246</c:v>
                </c:pt>
                <c:pt idx="2369">
                  <c:v>15561.006461000334</c:v>
                </c:pt>
                <c:pt idx="2370">
                  <c:v>15568.796316773125</c:v>
                </c:pt>
                <c:pt idx="2371">
                  <c:v>15664.174251982251</c:v>
                </c:pt>
                <c:pt idx="2372">
                  <c:v>15605.23489737387</c:v>
                </c:pt>
                <c:pt idx="2373">
                  <c:v>15513.733584166152</c:v>
                </c:pt>
                <c:pt idx="2374">
                  <c:v>15505.94978780919</c:v>
                </c:pt>
                <c:pt idx="2375">
                  <c:v>15671.832270013194</c:v>
                </c:pt>
                <c:pt idx="2376">
                  <c:v>15629.189684596633</c:v>
                </c:pt>
                <c:pt idx="2377">
                  <c:v>15598.345050980202</c:v>
                </c:pt>
                <c:pt idx="2378">
                  <c:v>15622.521048741062</c:v>
                </c:pt>
                <c:pt idx="2379">
                  <c:v>15489.817639829176</c:v>
                </c:pt>
                <c:pt idx="2380">
                  <c:v>15460.874264106173</c:v>
                </c:pt>
                <c:pt idx="2381">
                  <c:v>15468.26515628881</c:v>
                </c:pt>
                <c:pt idx="2382">
                  <c:v>15513.664816416986</c:v>
                </c:pt>
                <c:pt idx="2383">
                  <c:v>15590.989664446464</c:v>
                </c:pt>
                <c:pt idx="2384">
                  <c:v>15562.160816202771</c:v>
                </c:pt>
                <c:pt idx="2385">
                  <c:v>15438.918267624913</c:v>
                </c:pt>
                <c:pt idx="2386">
                  <c:v>15472.140369787192</c:v>
                </c:pt>
                <c:pt idx="2387">
                  <c:v>15461.568111915389</c:v>
                </c:pt>
                <c:pt idx="2388">
                  <c:v>15439.886635698382</c:v>
                </c:pt>
                <c:pt idx="2389">
                  <c:v>15487.243125607918</c:v>
                </c:pt>
                <c:pt idx="2390">
                  <c:v>15523.318845401342</c:v>
                </c:pt>
                <c:pt idx="2391">
                  <c:v>15587.167615376271</c:v>
                </c:pt>
                <c:pt idx="2392">
                  <c:v>15591.781226912921</c:v>
                </c:pt>
                <c:pt idx="2393">
                  <c:v>15649.806203873562</c:v>
                </c:pt>
                <c:pt idx="2394">
                  <c:v>15603.91800792998</c:v>
                </c:pt>
                <c:pt idx="2395">
                  <c:v>15575.088234167855</c:v>
                </c:pt>
                <c:pt idx="2396">
                  <c:v>15611.24580673761</c:v>
                </c:pt>
                <c:pt idx="2397">
                  <c:v>15727.722019436886</c:v>
                </c:pt>
                <c:pt idx="2398">
                  <c:v>15734.572793769348</c:v>
                </c:pt>
                <c:pt idx="2399">
                  <c:v>15690.694806753143</c:v>
                </c:pt>
                <c:pt idx="2400">
                  <c:v>15658.032636229142</c:v>
                </c:pt>
                <c:pt idx="2401">
                  <c:v>15614.87459712091</c:v>
                </c:pt>
                <c:pt idx="2402">
                  <c:v>15625.26524930439</c:v>
                </c:pt>
                <c:pt idx="2403">
                  <c:v>15661.035258503543</c:v>
                </c:pt>
                <c:pt idx="2404">
                  <c:v>15714.346189754791</c:v>
                </c:pt>
                <c:pt idx="2405">
                  <c:v>15749.600285633769</c:v>
                </c:pt>
                <c:pt idx="2406">
                  <c:v>15750.13929533635</c:v>
                </c:pt>
                <c:pt idx="2407">
                  <c:v>15751.545390400428</c:v>
                </c:pt>
                <c:pt idx="2408">
                  <c:v>15674.735234278171</c:v>
                </c:pt>
                <c:pt idx="2409">
                  <c:v>15681.607732314245</c:v>
                </c:pt>
                <c:pt idx="2410">
                  <c:v>15711.37264064798</c:v>
                </c:pt>
                <c:pt idx="2411">
                  <c:v>15639.527987563248</c:v>
                </c:pt>
                <c:pt idx="2412">
                  <c:v>15667.052236658197</c:v>
                </c:pt>
                <c:pt idx="2413">
                  <c:v>15707.586032050025</c:v>
                </c:pt>
                <c:pt idx="2414">
                  <c:v>15692.116482039359</c:v>
                </c:pt>
                <c:pt idx="2415">
                  <c:v>15666.214120971075</c:v>
                </c:pt>
                <c:pt idx="2416">
                  <c:v>15737.1927621705</c:v>
                </c:pt>
                <c:pt idx="2417">
                  <c:v>15715.301511796457</c:v>
                </c:pt>
                <c:pt idx="2418">
                  <c:v>15714.152218658164</c:v>
                </c:pt>
                <c:pt idx="2419">
                  <c:v>15581.312342098838</c:v>
                </c:pt>
                <c:pt idx="2420">
                  <c:v>15650.504191882783</c:v>
                </c:pt>
                <c:pt idx="2421">
                  <c:v>15608.458803188427</c:v>
                </c:pt>
                <c:pt idx="2422">
                  <c:v>15651.005032149133</c:v>
                </c:pt>
                <c:pt idx="2423">
                  <c:v>15647.887402398994</c:v>
                </c:pt>
                <c:pt idx="2424">
                  <c:v>15664.622746281857</c:v>
                </c:pt>
                <c:pt idx="2425">
                  <c:v>15641.442916004475</c:v>
                </c:pt>
                <c:pt idx="2426">
                  <c:v>15646.373630097809</c:v>
                </c:pt>
                <c:pt idx="2427">
                  <c:v>15604.827581425208</c:v>
                </c:pt>
                <c:pt idx="2428">
                  <c:v>15582.824776692854</c:v>
                </c:pt>
                <c:pt idx="2429">
                  <c:v>15585.619172095296</c:v>
                </c:pt>
                <c:pt idx="2430">
                  <c:v>15675.935922196539</c:v>
                </c:pt>
                <c:pt idx="2431">
                  <c:v>15687.86199965424</c:v>
                </c:pt>
                <c:pt idx="2432">
                  <c:v>15724.937811498165</c:v>
                </c:pt>
                <c:pt idx="2433">
                  <c:v>15796.424447010795</c:v>
                </c:pt>
                <c:pt idx="2434">
                  <c:v>15776.06273606417</c:v>
                </c:pt>
                <c:pt idx="2435">
                  <c:v>15742.602499878725</c:v>
                </c:pt>
                <c:pt idx="2436">
                  <c:v>15689.361573436076</c:v>
                </c:pt>
                <c:pt idx="2437">
                  <c:v>15648.745697187594</c:v>
                </c:pt>
                <c:pt idx="2438">
                  <c:v>15666.969203581619</c:v>
                </c:pt>
                <c:pt idx="2439">
                  <c:v>15739.365703842304</c:v>
                </c:pt>
                <c:pt idx="2440">
                  <c:v>15709.650192275327</c:v>
                </c:pt>
                <c:pt idx="2441">
                  <c:v>15796.683517124067</c:v>
                </c:pt>
                <c:pt idx="2442">
                  <c:v>15782.443164298851</c:v>
                </c:pt>
                <c:pt idx="2443">
                  <c:v>15763.886093547624</c:v>
                </c:pt>
                <c:pt idx="2444">
                  <c:v>15801.398906078275</c:v>
                </c:pt>
                <c:pt idx="2445">
                  <c:v>15773.41386529625</c:v>
                </c:pt>
                <c:pt idx="2446">
                  <c:v>15715.42907035371</c:v>
                </c:pt>
                <c:pt idx="2447">
                  <c:v>15764.205040567775</c:v>
                </c:pt>
                <c:pt idx="2448">
                  <c:v>15906.927333647622</c:v>
                </c:pt>
                <c:pt idx="2449">
                  <c:v>15947.321901071797</c:v>
                </c:pt>
                <c:pt idx="2450">
                  <c:v>16059.810526655929</c:v>
                </c:pt>
                <c:pt idx="2451">
                  <c:v>16075.885219421518</c:v>
                </c:pt>
                <c:pt idx="2452">
                  <c:v>16029.166577792304</c:v>
                </c:pt>
                <c:pt idx="2453">
                  <c:v>16039.002043685257</c:v>
                </c:pt>
                <c:pt idx="2454">
                  <c:v>16028.109134578532</c:v>
                </c:pt>
                <c:pt idx="2455">
                  <c:v>16080.364052016172</c:v>
                </c:pt>
                <c:pt idx="2456">
                  <c:v>16134.145634722199</c:v>
                </c:pt>
                <c:pt idx="2457">
                  <c:v>16097.519570608263</c:v>
                </c:pt>
                <c:pt idx="2458">
                  <c:v>16106.790702785343</c:v>
                </c:pt>
                <c:pt idx="2459">
                  <c:v>16046.899456860461</c:v>
                </c:pt>
                <c:pt idx="2460">
                  <c:v>16038.848110123967</c:v>
                </c:pt>
                <c:pt idx="2461">
                  <c:v>16079.162676449498</c:v>
                </c:pt>
                <c:pt idx="2462">
                  <c:v>16057.783724675433</c:v>
                </c:pt>
                <c:pt idx="2463">
                  <c:v>16034.477131995918</c:v>
                </c:pt>
                <c:pt idx="2464">
                  <c:v>16051.851123328979</c:v>
                </c:pt>
                <c:pt idx="2465">
                  <c:v>16049.095731385483</c:v>
                </c:pt>
                <c:pt idx="2466">
                  <c:v>16033.525136878794</c:v>
                </c:pt>
                <c:pt idx="2467">
                  <c:v>16068.400297151922</c:v>
                </c:pt>
                <c:pt idx="2468">
                  <c:v>16121.830048120566</c:v>
                </c:pt>
                <c:pt idx="2469">
                  <c:v>16140.522818639072</c:v>
                </c:pt>
                <c:pt idx="2470">
                  <c:v>16177.501209681883</c:v>
                </c:pt>
                <c:pt idx="2471">
                  <c:v>16181.716692327211</c:v>
                </c:pt>
                <c:pt idx="2472">
                  <c:v>16174.850543700501</c:v>
                </c:pt>
                <c:pt idx="2473">
                  <c:v>16157.40939620515</c:v>
                </c:pt>
                <c:pt idx="2474">
                  <c:v>16218.155014368102</c:v>
                </c:pt>
                <c:pt idx="2475">
                  <c:v>16162.076991376573</c:v>
                </c:pt>
                <c:pt idx="2476">
                  <c:v>16151.957986990361</c:v>
                </c:pt>
                <c:pt idx="2477">
                  <c:v>16204.047076281931</c:v>
                </c:pt>
                <c:pt idx="2478">
                  <c:v>16234.252390676276</c:v>
                </c:pt>
                <c:pt idx="2479">
                  <c:v>16290.707775527175</c:v>
                </c:pt>
                <c:pt idx="2480">
                  <c:v>16274.081934689362</c:v>
                </c:pt>
                <c:pt idx="2481">
                  <c:v>16217.604713335029</c:v>
                </c:pt>
                <c:pt idx="2482">
                  <c:v>16193.000391437814</c:v>
                </c:pt>
                <c:pt idx="2483">
                  <c:v>16171.498156689817</c:v>
                </c:pt>
                <c:pt idx="2484">
                  <c:v>16233.691354910425</c:v>
                </c:pt>
                <c:pt idx="2485">
                  <c:v>16181.508188029264</c:v>
                </c:pt>
                <c:pt idx="2486">
                  <c:v>16154.315765175394</c:v>
                </c:pt>
                <c:pt idx="2487">
                  <c:v>16206.568139410188</c:v>
                </c:pt>
                <c:pt idx="2488">
                  <c:v>16162.77795376119</c:v>
                </c:pt>
                <c:pt idx="2489">
                  <c:v>16114.426247154861</c:v>
                </c:pt>
                <c:pt idx="2490">
                  <c:v>16125.783032931757</c:v>
                </c:pt>
                <c:pt idx="2491">
                  <c:v>16118.315350371027</c:v>
                </c:pt>
                <c:pt idx="2492">
                  <c:v>16127.535004127232</c:v>
                </c:pt>
                <c:pt idx="2493">
                  <c:v>16071.112011110872</c:v>
                </c:pt>
                <c:pt idx="2494">
                  <c:v>16062.724406806881</c:v>
                </c:pt>
                <c:pt idx="2495">
                  <c:v>16179.115102326452</c:v>
                </c:pt>
                <c:pt idx="2496">
                  <c:v>16195.80934259507</c:v>
                </c:pt>
                <c:pt idx="2497">
                  <c:v>16250.400215382149</c:v>
                </c:pt>
                <c:pt idx="2498">
                  <c:v>16306.243361157207</c:v>
                </c:pt>
                <c:pt idx="2499">
                  <c:v>16253.09078812004</c:v>
                </c:pt>
                <c:pt idx="2500">
                  <c:v>16139.554553389502</c:v>
                </c:pt>
                <c:pt idx="2501">
                  <c:v>16080.041182647681</c:v>
                </c:pt>
                <c:pt idx="2502">
                  <c:v>16043.730832885332</c:v>
                </c:pt>
                <c:pt idx="2503">
                  <c:v>16037.580475885537</c:v>
                </c:pt>
                <c:pt idx="2504">
                  <c:v>16011.383609882825</c:v>
                </c:pt>
                <c:pt idx="2505">
                  <c:v>15985.549101774037</c:v>
                </c:pt>
                <c:pt idx="2506">
                  <c:v>16043.78910700628</c:v>
                </c:pt>
                <c:pt idx="2507">
                  <c:v>16051.821350312941</c:v>
                </c:pt>
                <c:pt idx="2508">
                  <c:v>16102.799305299308</c:v>
                </c:pt>
                <c:pt idx="2509">
                  <c:v>16236.939515047943</c:v>
                </c:pt>
                <c:pt idx="2510">
                  <c:v>16203.522981424918</c:v>
                </c:pt>
                <c:pt idx="2511">
                  <c:v>16172.105593790016</c:v>
                </c:pt>
                <c:pt idx="2512">
                  <c:v>16129.899108503319</c:v>
                </c:pt>
                <c:pt idx="2513">
                  <c:v>16140.491027080538</c:v>
                </c:pt>
                <c:pt idx="2514">
                  <c:v>16113.396708895969</c:v>
                </c:pt>
                <c:pt idx="2515">
                  <c:v>16135.92101604135</c:v>
                </c:pt>
                <c:pt idx="2516">
                  <c:v>16106.434639266143</c:v>
                </c:pt>
                <c:pt idx="2517">
                  <c:v>16003.090328490249</c:v>
                </c:pt>
                <c:pt idx="2518">
                  <c:v>15901.470015882174</c:v>
                </c:pt>
                <c:pt idx="2519">
                  <c:v>15835.908012402708</c:v>
                </c:pt>
                <c:pt idx="2520">
                  <c:v>15817.668700601247</c:v>
                </c:pt>
                <c:pt idx="2521">
                  <c:v>15834.433992029539</c:v>
                </c:pt>
                <c:pt idx="2522">
                  <c:v>15800.070400922468</c:v>
                </c:pt>
                <c:pt idx="2523">
                  <c:v>15784.293443666573</c:v>
                </c:pt>
                <c:pt idx="2524">
                  <c:v>15784.301059693775</c:v>
                </c:pt>
                <c:pt idx="2525">
                  <c:v>15786.16337399331</c:v>
                </c:pt>
                <c:pt idx="2526">
                  <c:v>15772.435882977432</c:v>
                </c:pt>
                <c:pt idx="2527">
                  <c:v>15837.686886484178</c:v>
                </c:pt>
                <c:pt idx="2528">
                  <c:v>15890.39583483889</c:v>
                </c:pt>
                <c:pt idx="2529">
                  <c:v>15914.386136442226</c:v>
                </c:pt>
                <c:pt idx="2530">
                  <c:v>15892.428044131757</c:v>
                </c:pt>
                <c:pt idx="2531">
                  <c:v>15886.640872957716</c:v>
                </c:pt>
                <c:pt idx="2532">
                  <c:v>15892.078395170856</c:v>
                </c:pt>
                <c:pt idx="2533">
                  <c:v>15858.284528374661</c:v>
                </c:pt>
                <c:pt idx="2534">
                  <c:v>15814.224375825885</c:v>
                </c:pt>
                <c:pt idx="2535">
                  <c:v>15823.082754300427</c:v>
                </c:pt>
                <c:pt idx="2536">
                  <c:v>15803.304238830769</c:v>
                </c:pt>
                <c:pt idx="2537">
                  <c:v>15813.974487246887</c:v>
                </c:pt>
                <c:pt idx="2538">
                  <c:v>15861.314421502979</c:v>
                </c:pt>
                <c:pt idx="2539">
                  <c:v>15842.335961881065</c:v>
                </c:pt>
                <c:pt idx="2540">
                  <c:v>15824.048153614658</c:v>
                </c:pt>
                <c:pt idx="2541">
                  <c:v>15798.775435164382</c:v>
                </c:pt>
                <c:pt idx="2542">
                  <c:v>15799.343872214358</c:v>
                </c:pt>
                <c:pt idx="2543">
                  <c:v>15835.91125998526</c:v>
                </c:pt>
                <c:pt idx="2544">
                  <c:v>15724.893812784883</c:v>
                </c:pt>
                <c:pt idx="2545">
                  <c:v>15566.125959075789</c:v>
                </c:pt>
                <c:pt idx="2546">
                  <c:v>15466.469474552568</c:v>
                </c:pt>
                <c:pt idx="2547">
                  <c:v>15555.228360077253</c:v>
                </c:pt>
                <c:pt idx="2548">
                  <c:v>15542.514189553949</c:v>
                </c:pt>
                <c:pt idx="2549">
                  <c:v>15548.00251331682</c:v>
                </c:pt>
                <c:pt idx="2550">
                  <c:v>15478.449372254017</c:v>
                </c:pt>
                <c:pt idx="2551">
                  <c:v>15499.886641324705</c:v>
                </c:pt>
                <c:pt idx="2552">
                  <c:v>15514.364018746161</c:v>
                </c:pt>
                <c:pt idx="2553">
                  <c:v>15385.466900912608</c:v>
                </c:pt>
                <c:pt idx="2554">
                  <c:v>15404.305997253759</c:v>
                </c:pt>
                <c:pt idx="2555">
                  <c:v>15419.472802873821</c:v>
                </c:pt>
                <c:pt idx="2556">
                  <c:v>15402.619346282358</c:v>
                </c:pt>
                <c:pt idx="2557">
                  <c:v>15419.687173525439</c:v>
                </c:pt>
                <c:pt idx="2558">
                  <c:v>15395.654844052238</c:v>
                </c:pt>
                <c:pt idx="2559">
                  <c:v>15304.09594526953</c:v>
                </c:pt>
                <c:pt idx="2560">
                  <c:v>15359.95591923453</c:v>
                </c:pt>
                <c:pt idx="2561">
                  <c:v>15315.811900493905</c:v>
                </c:pt>
                <c:pt idx="2562">
                  <c:v>15392.370332920314</c:v>
                </c:pt>
                <c:pt idx="2563">
                  <c:v>15455.990485501583</c:v>
                </c:pt>
                <c:pt idx="2564">
                  <c:v>15449.613837253053</c:v>
                </c:pt>
                <c:pt idx="2565">
                  <c:v>15468.659549032269</c:v>
                </c:pt>
                <c:pt idx="2566">
                  <c:v>15417.146489115088</c:v>
                </c:pt>
                <c:pt idx="2567">
                  <c:v>15490.425330428487</c:v>
                </c:pt>
                <c:pt idx="2568">
                  <c:v>15510.178053836331</c:v>
                </c:pt>
                <c:pt idx="2569">
                  <c:v>15385.596034192487</c:v>
                </c:pt>
                <c:pt idx="2570">
                  <c:v>15415.603761115097</c:v>
                </c:pt>
                <c:pt idx="2571">
                  <c:v>15453.531308281632</c:v>
                </c:pt>
                <c:pt idx="2572">
                  <c:v>15430.820609365775</c:v>
                </c:pt>
                <c:pt idx="2573">
                  <c:v>15458.68730836296</c:v>
                </c:pt>
                <c:pt idx="2574">
                  <c:v>15433.681206516387</c:v>
                </c:pt>
                <c:pt idx="2575">
                  <c:v>15444.377252448052</c:v>
                </c:pt>
                <c:pt idx="2576">
                  <c:v>15451.582657493356</c:v>
                </c:pt>
                <c:pt idx="2577">
                  <c:v>15477.677174593118</c:v>
                </c:pt>
                <c:pt idx="2578">
                  <c:v>15518.926900640363</c:v>
                </c:pt>
                <c:pt idx="2579">
                  <c:v>15566.301289389807</c:v>
                </c:pt>
                <c:pt idx="2580">
                  <c:v>15551.681149985652</c:v>
                </c:pt>
                <c:pt idx="2581">
                  <c:v>15592.818790658544</c:v>
                </c:pt>
                <c:pt idx="2582">
                  <c:v>15635.644882170116</c:v>
                </c:pt>
                <c:pt idx="2583">
                  <c:v>15619.220172331618</c:v>
                </c:pt>
                <c:pt idx="2584">
                  <c:v>15620.999011679869</c:v>
                </c:pt>
                <c:pt idx="2585">
                  <c:v>15669.635409462975</c:v>
                </c:pt>
                <c:pt idx="2586">
                  <c:v>15648.284271796134</c:v>
                </c:pt>
                <c:pt idx="2587">
                  <c:v>15729.922436248849</c:v>
                </c:pt>
                <c:pt idx="2588">
                  <c:v>15697.268389640158</c:v>
                </c:pt>
                <c:pt idx="2589">
                  <c:v>15718.235805476728</c:v>
                </c:pt>
                <c:pt idx="2590">
                  <c:v>15772.903236363654</c:v>
                </c:pt>
                <c:pt idx="2591">
                  <c:v>15759.952286024229</c:v>
                </c:pt>
                <c:pt idx="2592">
                  <c:v>15675.30090021043</c:v>
                </c:pt>
                <c:pt idx="2593">
                  <c:v>15673.552468619298</c:v>
                </c:pt>
                <c:pt idx="2594">
                  <c:v>15720.134791592081</c:v>
                </c:pt>
                <c:pt idx="2595">
                  <c:v>15736.882540913026</c:v>
                </c:pt>
                <c:pt idx="2596">
                  <c:v>15672.79750394272</c:v>
                </c:pt>
                <c:pt idx="2597">
                  <c:v>15636.206020206198</c:v>
                </c:pt>
                <c:pt idx="2598">
                  <c:v>15608.536343705082</c:v>
                </c:pt>
                <c:pt idx="2599">
                  <c:v>15590.220082511456</c:v>
                </c:pt>
                <c:pt idx="2600">
                  <c:v>15648.655871529838</c:v>
                </c:pt>
                <c:pt idx="2601">
                  <c:v>15624.155913245711</c:v>
                </c:pt>
                <c:pt idx="2602">
                  <c:v>15706.447651743252</c:v>
                </c:pt>
                <c:pt idx="2603">
                  <c:v>15693.423277016944</c:v>
                </c:pt>
                <c:pt idx="2604">
                  <c:v>15694.906402723991</c:v>
                </c:pt>
                <c:pt idx="2605">
                  <c:v>15731.300744826527</c:v>
                </c:pt>
                <c:pt idx="2606">
                  <c:v>15808.254781475152</c:v>
                </c:pt>
                <c:pt idx="2607">
                  <c:v>15828.86367847238</c:v>
                </c:pt>
                <c:pt idx="2608">
                  <c:v>15781.78571503996</c:v>
                </c:pt>
                <c:pt idx="2609">
                  <c:v>15789.291257773424</c:v>
                </c:pt>
                <c:pt idx="2610">
                  <c:v>15818.659878883191</c:v>
                </c:pt>
                <c:pt idx="2611">
                  <c:v>15800.36001214966</c:v>
                </c:pt>
                <c:pt idx="2612">
                  <c:v>15873.394720540915</c:v>
                </c:pt>
                <c:pt idx="2613">
                  <c:v>15875.720185023136</c:v>
                </c:pt>
                <c:pt idx="2614">
                  <c:v>15867.191875710309</c:v>
                </c:pt>
                <c:pt idx="2615">
                  <c:v>15857.893170170159</c:v>
                </c:pt>
                <c:pt idx="2616">
                  <c:v>15878.384242140608</c:v>
                </c:pt>
                <c:pt idx="2617">
                  <c:v>15928.35759767516</c:v>
                </c:pt>
                <c:pt idx="2618">
                  <c:v>15942.589829001132</c:v>
                </c:pt>
                <c:pt idx="2619">
                  <c:v>15958.276666156667</c:v>
                </c:pt>
                <c:pt idx="2620">
                  <c:v>15965.423416393955</c:v>
                </c:pt>
                <c:pt idx="2621">
                  <c:v>15939.715877812312</c:v>
                </c:pt>
                <c:pt idx="2622">
                  <c:v>15934.168391485173</c:v>
                </c:pt>
                <c:pt idx="2623">
                  <c:v>15881.365771107565</c:v>
                </c:pt>
                <c:pt idx="2624">
                  <c:v>15876.410071245064</c:v>
                </c:pt>
                <c:pt idx="2625">
                  <c:v>15811.500742885668</c:v>
                </c:pt>
                <c:pt idx="2626">
                  <c:v>15758.849961568301</c:v>
                </c:pt>
                <c:pt idx="2627">
                  <c:v>15743.877596761815</c:v>
                </c:pt>
                <c:pt idx="2628">
                  <c:v>15708.558410020509</c:v>
                </c:pt>
                <c:pt idx="2629">
                  <c:v>15724.730578928171</c:v>
                </c:pt>
                <c:pt idx="2630">
                  <c:v>15720.052098823562</c:v>
                </c:pt>
                <c:pt idx="2631">
                  <c:v>15736.363983297419</c:v>
                </c:pt>
                <c:pt idx="2632">
                  <c:v>15861.64797729217</c:v>
                </c:pt>
                <c:pt idx="2633">
                  <c:v>15867.080535976838</c:v>
                </c:pt>
                <c:pt idx="2634">
                  <c:v>15874.535767672867</c:v>
                </c:pt>
                <c:pt idx="2635">
                  <c:v>15897.939954506743</c:v>
                </c:pt>
                <c:pt idx="2636">
                  <c:v>15929.754088587819</c:v>
                </c:pt>
                <c:pt idx="2637">
                  <c:v>15954.793864438034</c:v>
                </c:pt>
                <c:pt idx="2638">
                  <c:v>15947.148821057623</c:v>
                </c:pt>
                <c:pt idx="2639">
                  <c:v>15986.222802265063</c:v>
                </c:pt>
                <c:pt idx="2640">
                  <c:v>16018.366440226626</c:v>
                </c:pt>
                <c:pt idx="2641">
                  <c:v>16017.270455351645</c:v>
                </c:pt>
                <c:pt idx="2642">
                  <c:v>16018.829134839707</c:v>
                </c:pt>
                <c:pt idx="2643">
                  <c:v>16017.204485675897</c:v>
                </c:pt>
                <c:pt idx="2644">
                  <c:v>16016.977413323393</c:v>
                </c:pt>
                <c:pt idx="2645">
                  <c:v>16076.956661627315</c:v>
                </c:pt>
                <c:pt idx="2646">
                  <c:v>16032.173082014948</c:v>
                </c:pt>
                <c:pt idx="2647">
                  <c:v>16067.161080071526</c:v>
                </c:pt>
                <c:pt idx="2648">
                  <c:v>16135.821618593814</c:v>
                </c:pt>
                <c:pt idx="2649">
                  <c:v>16068.749830704259</c:v>
                </c:pt>
                <c:pt idx="2650">
                  <c:v>16075.062138412923</c:v>
                </c:pt>
                <c:pt idx="2651">
                  <c:v>16161.016123732998</c:v>
                </c:pt>
                <c:pt idx="2652">
                  <c:v>16188.899213127272</c:v>
                </c:pt>
                <c:pt idx="2653">
                  <c:v>16134.579154433446</c:v>
                </c:pt>
                <c:pt idx="2654">
                  <c:v>16142.116728090245</c:v>
                </c:pt>
                <c:pt idx="2655">
                  <c:v>16159.452213692526</c:v>
                </c:pt>
                <c:pt idx="2656">
                  <c:v>16153.404692955559</c:v>
                </c:pt>
                <c:pt idx="2657">
                  <c:v>16201.41715341439</c:v>
                </c:pt>
                <c:pt idx="2658">
                  <c:v>16187.083061760091</c:v>
                </c:pt>
                <c:pt idx="2659">
                  <c:v>16178.968607874685</c:v>
                </c:pt>
                <c:pt idx="2660">
                  <c:v>16197.168870469988</c:v>
                </c:pt>
                <c:pt idx="2661">
                  <c:v>16201.526855220138</c:v>
                </c:pt>
                <c:pt idx="2662">
                  <c:v>16184.11951252315</c:v>
                </c:pt>
                <c:pt idx="2663">
                  <c:v>16169.493220791779</c:v>
                </c:pt>
                <c:pt idx="2664">
                  <c:v>16112.082422565945</c:v>
                </c:pt>
                <c:pt idx="2665">
                  <c:v>16137.963212535884</c:v>
                </c:pt>
                <c:pt idx="2666">
                  <c:v>16134.290120473002</c:v>
                </c:pt>
                <c:pt idx="2667">
                  <c:v>16108.629040550019</c:v>
                </c:pt>
                <c:pt idx="2668">
                  <c:v>16134.570354378418</c:v>
                </c:pt>
                <c:pt idx="2669">
                  <c:v>16110.455511556134</c:v>
                </c:pt>
                <c:pt idx="2670">
                  <c:v>16166.109372681312</c:v>
                </c:pt>
                <c:pt idx="2671">
                  <c:v>16171.972844873917</c:v>
                </c:pt>
                <c:pt idx="2672">
                  <c:v>16184.12273685461</c:v>
                </c:pt>
                <c:pt idx="2673">
                  <c:v>16243.989869052588</c:v>
                </c:pt>
                <c:pt idx="2674">
                  <c:v>16231.950471532371</c:v>
                </c:pt>
                <c:pt idx="2675">
                  <c:v>16239.174315389908</c:v>
                </c:pt>
                <c:pt idx="2676">
                  <c:v>16253.577116668879</c:v>
                </c:pt>
                <c:pt idx="2677">
                  <c:v>16268.320740874828</c:v>
                </c:pt>
                <c:pt idx="2678">
                  <c:v>16240.322990381721</c:v>
                </c:pt>
                <c:pt idx="2679">
                  <c:v>16266.796296967084</c:v>
                </c:pt>
                <c:pt idx="2680">
                  <c:v>16302.403934358335</c:v>
                </c:pt>
                <c:pt idx="2681">
                  <c:v>16302.376711324327</c:v>
                </c:pt>
                <c:pt idx="2682">
                  <c:v>16288.296168282533</c:v>
                </c:pt>
                <c:pt idx="2683">
                  <c:v>16299.801556115835</c:v>
                </c:pt>
                <c:pt idx="2684">
                  <c:v>16303.078687991861</c:v>
                </c:pt>
                <c:pt idx="2685">
                  <c:v>16351.519340117946</c:v>
                </c:pt>
                <c:pt idx="2686">
                  <c:v>16352.471640885917</c:v>
                </c:pt>
                <c:pt idx="2687">
                  <c:v>16402.860608571413</c:v>
                </c:pt>
                <c:pt idx="2688">
                  <c:v>16386.346675417415</c:v>
                </c:pt>
                <c:pt idx="2689">
                  <c:v>16340.130913485502</c:v>
                </c:pt>
                <c:pt idx="2690">
                  <c:v>16336.261538292245</c:v>
                </c:pt>
                <c:pt idx="2691">
                  <c:v>16314.561087225691</c:v>
                </c:pt>
                <c:pt idx="2692">
                  <c:v>16319.307136914267</c:v>
                </c:pt>
                <c:pt idx="2693">
                  <c:v>16370.711044911579</c:v>
                </c:pt>
                <c:pt idx="2694">
                  <c:v>16258.490953051936</c:v>
                </c:pt>
                <c:pt idx="2695">
                  <c:v>16284.311813712739</c:v>
                </c:pt>
                <c:pt idx="2696">
                  <c:v>16292.238707187098</c:v>
                </c:pt>
                <c:pt idx="2697">
                  <c:v>16255.575371229825</c:v>
                </c:pt>
                <c:pt idx="2698">
                  <c:v>16254.532069925208</c:v>
                </c:pt>
                <c:pt idx="2699">
                  <c:v>16288.175996467531</c:v>
                </c:pt>
                <c:pt idx="2700">
                  <c:v>16294.816146752179</c:v>
                </c:pt>
                <c:pt idx="2701">
                  <c:v>16269.655784957922</c:v>
                </c:pt>
                <c:pt idx="2702">
                  <c:v>16219.091777527523</c:v>
                </c:pt>
                <c:pt idx="2703">
                  <c:v>16211.373062208251</c:v>
                </c:pt>
                <c:pt idx="2704">
                  <c:v>16107.551314026417</c:v>
                </c:pt>
                <c:pt idx="2705">
                  <c:v>16087.985374217913</c:v>
                </c:pt>
                <c:pt idx="2706">
                  <c:v>16077.130098261097</c:v>
                </c:pt>
                <c:pt idx="2707">
                  <c:v>16051.705270603987</c:v>
                </c:pt>
                <c:pt idx="2708">
                  <c:v>16043.780327256769</c:v>
                </c:pt>
                <c:pt idx="2709">
                  <c:v>15995.083923464848</c:v>
                </c:pt>
                <c:pt idx="2710">
                  <c:v>15947.068286805857</c:v>
                </c:pt>
                <c:pt idx="2711">
                  <c:v>15962.695290699481</c:v>
                </c:pt>
                <c:pt idx="2712">
                  <c:v>15925.674196212602</c:v>
                </c:pt>
                <c:pt idx="2713">
                  <c:v>16032.696034333321</c:v>
                </c:pt>
                <c:pt idx="2714">
                  <c:v>16030.648838750285</c:v>
                </c:pt>
                <c:pt idx="2715">
                  <c:v>16084.445911756855</c:v>
                </c:pt>
                <c:pt idx="2716">
                  <c:v>16112.180323564196</c:v>
                </c:pt>
                <c:pt idx="2717">
                  <c:v>16107.618467246055</c:v>
                </c:pt>
                <c:pt idx="2718">
                  <c:v>16146.957614161569</c:v>
                </c:pt>
                <c:pt idx="2719">
                  <c:v>16131.274016456318</c:v>
                </c:pt>
                <c:pt idx="2720">
                  <c:v>16145.189538198429</c:v>
                </c:pt>
                <c:pt idx="2721">
                  <c:v>16165.240795879126</c:v>
                </c:pt>
                <c:pt idx="2722">
                  <c:v>16150.81587924938</c:v>
                </c:pt>
                <c:pt idx="2723">
                  <c:v>16148.579953547731</c:v>
                </c:pt>
                <c:pt idx="2724">
                  <c:v>16206.014597313237</c:v>
                </c:pt>
                <c:pt idx="2725">
                  <c:v>16174.741436021775</c:v>
                </c:pt>
                <c:pt idx="2726">
                  <c:v>16184.469498379525</c:v>
                </c:pt>
                <c:pt idx="2727">
                  <c:v>16239.884083691508</c:v>
                </c:pt>
                <c:pt idx="2728">
                  <c:v>16221.460239512962</c:v>
                </c:pt>
                <c:pt idx="2729">
                  <c:v>16228.373715409442</c:v>
                </c:pt>
                <c:pt idx="2730">
                  <c:v>16216.187289004785</c:v>
                </c:pt>
                <c:pt idx="2731">
                  <c:v>16217.101763747265</c:v>
                </c:pt>
                <c:pt idx="2732">
                  <c:v>16233.966991169013</c:v>
                </c:pt>
                <c:pt idx="2733">
                  <c:v>16253.14706803865</c:v>
                </c:pt>
                <c:pt idx="2734">
                  <c:v>16272.128102660185</c:v>
                </c:pt>
                <c:pt idx="2735">
                  <c:v>16245.45964893434</c:v>
                </c:pt>
                <c:pt idx="2736">
                  <c:v>16269.104514067065</c:v>
                </c:pt>
                <c:pt idx="2737">
                  <c:v>16216.504937958241</c:v>
                </c:pt>
                <c:pt idx="2738">
                  <c:v>16249.117828269122</c:v>
                </c:pt>
                <c:pt idx="2739">
                  <c:v>16280.670907853808</c:v>
                </c:pt>
                <c:pt idx="2740">
                  <c:v>16301.754164760347</c:v>
                </c:pt>
                <c:pt idx="2741">
                  <c:v>16276.909133288495</c:v>
                </c:pt>
                <c:pt idx="2742">
                  <c:v>16263.425979076761</c:v>
                </c:pt>
                <c:pt idx="2743">
                  <c:v>16258.409829327673</c:v>
                </c:pt>
                <c:pt idx="2744">
                  <c:v>16270.980191889877</c:v>
                </c:pt>
                <c:pt idx="2745">
                  <c:v>16252.606981568319</c:v>
                </c:pt>
                <c:pt idx="2746">
                  <c:v>16242.305376778146</c:v>
                </c:pt>
                <c:pt idx="2747">
                  <c:v>16336.914545523125</c:v>
                </c:pt>
                <c:pt idx="2748">
                  <c:v>16317.955482730911</c:v>
                </c:pt>
                <c:pt idx="2749">
                  <c:v>16363.855262136884</c:v>
                </c:pt>
                <c:pt idx="2750">
                  <c:v>16410.636991774896</c:v>
                </c:pt>
                <c:pt idx="2751">
                  <c:v>16446.772969355454</c:v>
                </c:pt>
                <c:pt idx="2752">
                  <c:v>16464.0521606086</c:v>
                </c:pt>
                <c:pt idx="2753">
                  <c:v>16467.2573378222</c:v>
                </c:pt>
                <c:pt idx="2754">
                  <c:v>16524.206839367489</c:v>
                </c:pt>
                <c:pt idx="2755">
                  <c:v>16528.458422596523</c:v>
                </c:pt>
                <c:pt idx="2756">
                  <c:v>16515.092089942485</c:v>
                </c:pt>
                <c:pt idx="2757">
                  <c:v>16485.461713043806</c:v>
                </c:pt>
                <c:pt idx="2758">
                  <c:v>16485.282806138581</c:v>
                </c:pt>
                <c:pt idx="2759">
                  <c:v>16473.709279395342</c:v>
                </c:pt>
                <c:pt idx="2760">
                  <c:v>16452.061285240572</c:v>
                </c:pt>
                <c:pt idx="2761">
                  <c:v>16422.87193291742</c:v>
                </c:pt>
                <c:pt idx="2762">
                  <c:v>16420.935924805774</c:v>
                </c:pt>
                <c:pt idx="2763">
                  <c:v>16426.386890523692</c:v>
                </c:pt>
                <c:pt idx="2764">
                  <c:v>16355.940756513071</c:v>
                </c:pt>
                <c:pt idx="2765">
                  <c:v>16367.290517336558</c:v>
                </c:pt>
                <c:pt idx="2766">
                  <c:v>16381.15305745355</c:v>
                </c:pt>
                <c:pt idx="2767">
                  <c:v>16403.943672966856</c:v>
                </c:pt>
                <c:pt idx="2768">
                  <c:v>16340.104944429162</c:v>
                </c:pt>
                <c:pt idx="2769">
                  <c:v>16351.796412798518</c:v>
                </c:pt>
                <c:pt idx="2770">
                  <c:v>16371.201675503129</c:v>
                </c:pt>
                <c:pt idx="2771">
                  <c:v>16349.787601029409</c:v>
                </c:pt>
                <c:pt idx="2772">
                  <c:v>16335.05783853126</c:v>
                </c:pt>
                <c:pt idx="2773">
                  <c:v>16341.721029908491</c:v>
                </c:pt>
                <c:pt idx="2774">
                  <c:v>16357.882361193466</c:v>
                </c:pt>
                <c:pt idx="2775">
                  <c:v>16291.251515988315</c:v>
                </c:pt>
                <c:pt idx="2776">
                  <c:v>16371.911204898388</c:v>
                </c:pt>
                <c:pt idx="2777">
                  <c:v>16415.293471893328</c:v>
                </c:pt>
                <c:pt idx="2778">
                  <c:v>16411.109623121385</c:v>
                </c:pt>
                <c:pt idx="2779">
                  <c:v>16425.529647213894</c:v>
                </c:pt>
                <c:pt idx="2780">
                  <c:v>16488.486852275175</c:v>
                </c:pt>
                <c:pt idx="2781">
                  <c:v>16511.441066206571</c:v>
                </c:pt>
                <c:pt idx="2782">
                  <c:v>16440.64360132155</c:v>
                </c:pt>
                <c:pt idx="2783">
                  <c:v>16419.501225617572</c:v>
                </c:pt>
                <c:pt idx="2784">
                  <c:v>16422.781853579741</c:v>
                </c:pt>
                <c:pt idx="2785">
                  <c:v>16397.173718627069</c:v>
                </c:pt>
                <c:pt idx="2786">
                  <c:v>16389.373598949402</c:v>
                </c:pt>
                <c:pt idx="2787">
                  <c:v>16367.555504417604</c:v>
                </c:pt>
                <c:pt idx="2788">
                  <c:v>16341.784387886473</c:v>
                </c:pt>
                <c:pt idx="2789">
                  <c:v>16396.315327090277</c:v>
                </c:pt>
                <c:pt idx="2790">
                  <c:v>16403.36268603908</c:v>
                </c:pt>
                <c:pt idx="2791">
                  <c:v>16447.774966582769</c:v>
                </c:pt>
                <c:pt idx="2792">
                  <c:v>16458.785816102467</c:v>
                </c:pt>
                <c:pt idx="2793">
                  <c:v>16499.188108554419</c:v>
                </c:pt>
                <c:pt idx="2794">
                  <c:v>16490.74613155155</c:v>
                </c:pt>
                <c:pt idx="2795">
                  <c:v>16459.191912092643</c:v>
                </c:pt>
                <c:pt idx="2796">
                  <c:v>16485.180453683606</c:v>
                </c:pt>
                <c:pt idx="2797">
                  <c:v>16499.925321952924</c:v>
                </c:pt>
                <c:pt idx="2798">
                  <c:v>16522.546856411587</c:v>
                </c:pt>
                <c:pt idx="2799">
                  <c:v>16459.879886810704</c:v>
                </c:pt>
                <c:pt idx="2800">
                  <c:v>16436.588714889203</c:v>
                </c:pt>
                <c:pt idx="2801">
                  <c:v>16390.662136238723</c:v>
                </c:pt>
                <c:pt idx="2802">
                  <c:v>16363.32066631467</c:v>
                </c:pt>
                <c:pt idx="2803">
                  <c:v>16377.566072770191</c:v>
                </c:pt>
                <c:pt idx="2804">
                  <c:v>16398.973348245447</c:v>
                </c:pt>
                <c:pt idx="2805">
                  <c:v>16407.624256411582</c:v>
                </c:pt>
                <c:pt idx="2806">
                  <c:v>16445.065900084945</c:v>
                </c:pt>
                <c:pt idx="2807">
                  <c:v>16460.638653717338</c:v>
                </c:pt>
                <c:pt idx="2808">
                  <c:v>16465.876508268047</c:v>
                </c:pt>
                <c:pt idx="2809">
                  <c:v>16477.38740147444</c:v>
                </c:pt>
                <c:pt idx="2810">
                  <c:v>16462.81402079048</c:v>
                </c:pt>
                <c:pt idx="2811">
                  <c:v>16469.791679409853</c:v>
                </c:pt>
                <c:pt idx="2812">
                  <c:v>16482.059611301964</c:v>
                </c:pt>
                <c:pt idx="2813">
                  <c:v>16447.509278317073</c:v>
                </c:pt>
                <c:pt idx="2814">
                  <c:v>16432.665592263995</c:v>
                </c:pt>
                <c:pt idx="2815">
                  <c:v>16411.788110389629</c:v>
                </c:pt>
                <c:pt idx="2816">
                  <c:v>16429.948232507602</c:v>
                </c:pt>
                <c:pt idx="2817">
                  <c:v>16401.858996743838</c:v>
                </c:pt>
                <c:pt idx="2818">
                  <c:v>16391.448916389189</c:v>
                </c:pt>
                <c:pt idx="2819">
                  <c:v>16368.293974925276</c:v>
                </c:pt>
                <c:pt idx="2820">
                  <c:v>16380.725709003742</c:v>
                </c:pt>
                <c:pt idx="2821">
                  <c:v>16362.753393462288</c:v>
                </c:pt>
                <c:pt idx="2822">
                  <c:v>16350.550819929464</c:v>
                </c:pt>
                <c:pt idx="2823">
                  <c:v>16337.160998934729</c:v>
                </c:pt>
                <c:pt idx="2824">
                  <c:v>16353.791701351123</c:v>
                </c:pt>
                <c:pt idx="2825">
                  <c:v>16361.380198370623</c:v>
                </c:pt>
                <c:pt idx="2826">
                  <c:v>16430.299066578464</c:v>
                </c:pt>
                <c:pt idx="2827">
                  <c:v>16388.359628987269</c:v>
                </c:pt>
                <c:pt idx="2828">
                  <c:v>16362.785810863516</c:v>
                </c:pt>
                <c:pt idx="2829">
                  <c:v>16389.58721388338</c:v>
                </c:pt>
                <c:pt idx="2830">
                  <c:v>16400.926173958098</c:v>
                </c:pt>
                <c:pt idx="2831">
                  <c:v>16449.587818082382</c:v>
                </c:pt>
                <c:pt idx="2832">
                  <c:v>16466.661596933503</c:v>
                </c:pt>
                <c:pt idx="2833">
                  <c:v>16469.977183547253</c:v>
                </c:pt>
                <c:pt idx="2834">
                  <c:v>16501.870316689648</c:v>
                </c:pt>
                <c:pt idx="2835">
                  <c:v>16541.255848337056</c:v>
                </c:pt>
                <c:pt idx="2836">
                  <c:v>16581.170726926553</c:v>
                </c:pt>
                <c:pt idx="2837">
                  <c:v>16630.453406622193</c:v>
                </c:pt>
                <c:pt idx="2838">
                  <c:v>16657.365372134824</c:v>
                </c:pt>
                <c:pt idx="2839">
                  <c:v>16625.834743088912</c:v>
                </c:pt>
                <c:pt idx="2840">
                  <c:v>16635.864179551347</c:v>
                </c:pt>
                <c:pt idx="2841">
                  <c:v>16620.073179507574</c:v>
                </c:pt>
                <c:pt idx="2842">
                  <c:v>16654.532367438173</c:v>
                </c:pt>
                <c:pt idx="2843">
                  <c:v>16691.838639716534</c:v>
                </c:pt>
                <c:pt idx="2844">
                  <c:v>16689.241230990861</c:v>
                </c:pt>
                <c:pt idx="2845">
                  <c:v>16691.449462811597</c:v>
                </c:pt>
                <c:pt idx="2846">
                  <c:v>16684.05029183127</c:v>
                </c:pt>
                <c:pt idx="2847">
                  <c:v>16721.975359164058</c:v>
                </c:pt>
                <c:pt idx="2848">
                  <c:v>16731.387560248862</c:v>
                </c:pt>
                <c:pt idx="2849">
                  <c:v>16745.648715563642</c:v>
                </c:pt>
                <c:pt idx="2850">
                  <c:v>16794.405689244806</c:v>
                </c:pt>
                <c:pt idx="2851">
                  <c:v>16763.59702237937</c:v>
                </c:pt>
                <c:pt idx="2852">
                  <c:v>16766.770326416958</c:v>
                </c:pt>
                <c:pt idx="2853">
                  <c:v>16703.454057682349</c:v>
                </c:pt>
                <c:pt idx="2854">
                  <c:v>16677.800557628405</c:v>
                </c:pt>
                <c:pt idx="2855">
                  <c:v>16670.335209761335</c:v>
                </c:pt>
                <c:pt idx="2856">
                  <c:v>16645.566000648549</c:v>
                </c:pt>
                <c:pt idx="2857">
                  <c:v>16536.987407768309</c:v>
                </c:pt>
                <c:pt idx="2858">
                  <c:v>16491.780213022557</c:v>
                </c:pt>
                <c:pt idx="2859">
                  <c:v>16412.293560903585</c:v>
                </c:pt>
                <c:pt idx="2860">
                  <c:v>16454.905812792269</c:v>
                </c:pt>
                <c:pt idx="2861">
                  <c:v>16346.537212914556</c:v>
                </c:pt>
                <c:pt idx="2862">
                  <c:v>16290.71705402306</c:v>
                </c:pt>
                <c:pt idx="2863">
                  <c:v>16363.851665955852</c:v>
                </c:pt>
                <c:pt idx="2864">
                  <c:v>16346.070953213974</c:v>
                </c:pt>
                <c:pt idx="2865">
                  <c:v>16423.950931388066</c:v>
                </c:pt>
                <c:pt idx="2866">
                  <c:v>16503.049799445565</c:v>
                </c:pt>
                <c:pt idx="2867">
                  <c:v>16557.90459303038</c:v>
                </c:pt>
                <c:pt idx="2868">
                  <c:v>16501.091511867398</c:v>
                </c:pt>
                <c:pt idx="2869">
                  <c:v>16495.92926191997</c:v>
                </c:pt>
                <c:pt idx="2870">
                  <c:v>16469.740698988488</c:v>
                </c:pt>
                <c:pt idx="2871">
                  <c:v>16457.985424194288</c:v>
                </c:pt>
                <c:pt idx="2872">
                  <c:v>16475.309483089983</c:v>
                </c:pt>
                <c:pt idx="2873">
                  <c:v>16519.894157649484</c:v>
                </c:pt>
                <c:pt idx="2874">
                  <c:v>16481.883316991829</c:v>
                </c:pt>
                <c:pt idx="2875">
                  <c:v>16434.122252759193</c:v>
                </c:pt>
                <c:pt idx="2876">
                  <c:v>16361.838254563996</c:v>
                </c:pt>
                <c:pt idx="2877">
                  <c:v>16340.425687539766</c:v>
                </c:pt>
                <c:pt idx="2878">
                  <c:v>16368.427700735903</c:v>
                </c:pt>
                <c:pt idx="2879">
                  <c:v>16410.744358724027</c:v>
                </c:pt>
                <c:pt idx="2880">
                  <c:v>16425.530533179521</c:v>
                </c:pt>
                <c:pt idx="2881">
                  <c:v>16447.909169175346</c:v>
                </c:pt>
                <c:pt idx="2882">
                  <c:v>16454.531551472399</c:v>
                </c:pt>
                <c:pt idx="2883">
                  <c:v>16465.23749688952</c:v>
                </c:pt>
                <c:pt idx="2884">
                  <c:v>16446.255148351407</c:v>
                </c:pt>
                <c:pt idx="2885">
                  <c:v>16448.700138863882</c:v>
                </c:pt>
                <c:pt idx="2886">
                  <c:v>16457.766015176501</c:v>
                </c:pt>
                <c:pt idx="2887">
                  <c:v>16436.64013108737</c:v>
                </c:pt>
                <c:pt idx="2888">
                  <c:v>16412.234273446316</c:v>
                </c:pt>
                <c:pt idx="2889">
                  <c:v>16431.62471209139</c:v>
                </c:pt>
                <c:pt idx="2890">
                  <c:v>16457.054428106057</c:v>
                </c:pt>
                <c:pt idx="2891">
                  <c:v>16456.345392701995</c:v>
                </c:pt>
                <c:pt idx="2892">
                  <c:v>16492.028766964959</c:v>
                </c:pt>
                <c:pt idx="2893">
                  <c:v>16483.764995530513</c:v>
                </c:pt>
                <c:pt idx="2894">
                  <c:v>16498.09313177799</c:v>
                </c:pt>
                <c:pt idx="2895">
                  <c:v>16487.330356333274</c:v>
                </c:pt>
                <c:pt idx="2896">
                  <c:v>16485.583338613309</c:v>
                </c:pt>
                <c:pt idx="2897">
                  <c:v>16494.748260940414</c:v>
                </c:pt>
                <c:pt idx="2898">
                  <c:v>16497.17732913201</c:v>
                </c:pt>
                <c:pt idx="2899">
                  <c:v>16505.172103916262</c:v>
                </c:pt>
                <c:pt idx="2900">
                  <c:v>16540.64511869815</c:v>
                </c:pt>
                <c:pt idx="2901">
                  <c:v>16546.849340803332</c:v>
                </c:pt>
                <c:pt idx="2902">
                  <c:v>16552.18286195496</c:v>
                </c:pt>
                <c:pt idx="2903">
                  <c:v>16597.15454702279</c:v>
                </c:pt>
                <c:pt idx="2904">
                  <c:v>16627.756288458408</c:v>
                </c:pt>
                <c:pt idx="2905">
                  <c:v>16614.637252784105</c:v>
                </c:pt>
                <c:pt idx="2906">
                  <c:v>16631.690495548832</c:v>
                </c:pt>
                <c:pt idx="2907">
                  <c:v>16637.39552218017</c:v>
                </c:pt>
                <c:pt idx="2908">
                  <c:v>16649.653382264962</c:v>
                </c:pt>
                <c:pt idx="2909">
                  <c:v>16693.077203679342</c:v>
                </c:pt>
                <c:pt idx="2910">
                  <c:v>16663.951815302586</c:v>
                </c:pt>
                <c:pt idx="2911">
                  <c:v>16618.751992332327</c:v>
                </c:pt>
                <c:pt idx="2912">
                  <c:v>16578.226960885626</c:v>
                </c:pt>
                <c:pt idx="2913">
                  <c:v>16595.783636558335</c:v>
                </c:pt>
                <c:pt idx="2914">
                  <c:v>16541.429469969571</c:v>
                </c:pt>
                <c:pt idx="2915">
                  <c:v>16588.927127485833</c:v>
                </c:pt>
                <c:pt idx="2916">
                  <c:v>16607.863190400716</c:v>
                </c:pt>
                <c:pt idx="2917">
                  <c:v>16580.629830086247</c:v>
                </c:pt>
                <c:pt idx="2918">
                  <c:v>16568.101055305473</c:v>
                </c:pt>
                <c:pt idx="2919">
                  <c:v>16564.598258881335</c:v>
                </c:pt>
                <c:pt idx="2920">
                  <c:v>16596.615944244197</c:v>
                </c:pt>
                <c:pt idx="2921">
                  <c:v>16590.11447571282</c:v>
                </c:pt>
                <c:pt idx="2922">
                  <c:v>16610.006613475223</c:v>
                </c:pt>
                <c:pt idx="2923">
                  <c:v>16598.26277846636</c:v>
                </c:pt>
                <c:pt idx="2924">
                  <c:v>16650.598922182682</c:v>
                </c:pt>
                <c:pt idx="2925">
                  <c:v>16669.41966489932</c:v>
                </c:pt>
                <c:pt idx="2926">
                  <c:v>16696.130221091596</c:v>
                </c:pt>
                <c:pt idx="2927">
                  <c:v>16661.100806031205</c:v>
                </c:pt>
                <c:pt idx="2928">
                  <c:v>16559.594068225189</c:v>
                </c:pt>
                <c:pt idx="2929">
                  <c:v>16540.686234175617</c:v>
                </c:pt>
                <c:pt idx="2930">
                  <c:v>16554.237275315041</c:v>
                </c:pt>
                <c:pt idx="2931">
                  <c:v>16543.696443112211</c:v>
                </c:pt>
                <c:pt idx="2932">
                  <c:v>16541.03533141395</c:v>
                </c:pt>
                <c:pt idx="2933">
                  <c:v>16577.726062559013</c:v>
                </c:pt>
                <c:pt idx="2934">
                  <c:v>16524.874098074826</c:v>
                </c:pt>
                <c:pt idx="2935">
                  <c:v>16579.170959001829</c:v>
                </c:pt>
                <c:pt idx="2936">
                  <c:v>16573.965832210066</c:v>
                </c:pt>
                <c:pt idx="2937">
                  <c:v>16526.603502722672</c:v>
                </c:pt>
                <c:pt idx="2938">
                  <c:v>16408.764749943453</c:v>
                </c:pt>
                <c:pt idx="2939">
                  <c:v>16438.498687543204</c:v>
                </c:pt>
                <c:pt idx="2940">
                  <c:v>16500.845389978731</c:v>
                </c:pt>
                <c:pt idx="2941">
                  <c:v>16476.166820120354</c:v>
                </c:pt>
                <c:pt idx="2942">
                  <c:v>16511.413249179626</c:v>
                </c:pt>
                <c:pt idx="2943">
                  <c:v>16476.73958128583</c:v>
                </c:pt>
                <c:pt idx="2944">
                  <c:v>16453.126679596651</c:v>
                </c:pt>
                <c:pt idx="2945">
                  <c:v>16427.285132253812</c:v>
                </c:pt>
                <c:pt idx="2946">
                  <c:v>16418.224720332706</c:v>
                </c:pt>
                <c:pt idx="2947">
                  <c:v>16473.232891059386</c:v>
                </c:pt>
                <c:pt idx="2948">
                  <c:v>16467.917518270067</c:v>
                </c:pt>
                <c:pt idx="2949">
                  <c:v>16478.955752969621</c:v>
                </c:pt>
                <c:pt idx="2950">
                  <c:v>16578.507241303472</c:v>
                </c:pt>
                <c:pt idx="2951">
                  <c:v>16502.080216934704</c:v>
                </c:pt>
                <c:pt idx="2952">
                  <c:v>16467.819462878801</c:v>
                </c:pt>
                <c:pt idx="2953">
                  <c:v>16427.078806189529</c:v>
                </c:pt>
                <c:pt idx="2954">
                  <c:v>16430.667855888812</c:v>
                </c:pt>
                <c:pt idx="2955">
                  <c:v>16348.483239125493</c:v>
                </c:pt>
                <c:pt idx="2956">
                  <c:v>16398.819896749716</c:v>
                </c:pt>
                <c:pt idx="2957">
                  <c:v>16311.468313084952</c:v>
                </c:pt>
                <c:pt idx="2958">
                  <c:v>16267.914116471577</c:v>
                </c:pt>
                <c:pt idx="2959">
                  <c:v>16288.485321791526</c:v>
                </c:pt>
                <c:pt idx="2960">
                  <c:v>16253.220041657441</c:v>
                </c:pt>
                <c:pt idx="2961">
                  <c:v>16295.872176161993</c:v>
                </c:pt>
                <c:pt idx="2962">
                  <c:v>16263.466249610206</c:v>
                </c:pt>
                <c:pt idx="2963">
                  <c:v>16308.067661069184</c:v>
                </c:pt>
                <c:pt idx="2964">
                  <c:v>16322.893002722709</c:v>
                </c:pt>
                <c:pt idx="2965">
                  <c:v>16328.289523537671</c:v>
                </c:pt>
                <c:pt idx="2966">
                  <c:v>16336.481067698274</c:v>
                </c:pt>
                <c:pt idx="2967">
                  <c:v>16386.146691976475</c:v>
                </c:pt>
                <c:pt idx="2968">
                  <c:v>16370.363634322011</c:v>
                </c:pt>
                <c:pt idx="2969">
                  <c:v>16312.010920712262</c:v>
                </c:pt>
                <c:pt idx="2970">
                  <c:v>16328.427115316703</c:v>
                </c:pt>
                <c:pt idx="2971">
                  <c:v>16331.480716529426</c:v>
                </c:pt>
                <c:pt idx="2972">
                  <c:v>16309.640587911781</c:v>
                </c:pt>
                <c:pt idx="2973">
                  <c:v>16306.031301584964</c:v>
                </c:pt>
                <c:pt idx="2974">
                  <c:v>16290.60949671498</c:v>
                </c:pt>
                <c:pt idx="2975">
                  <c:v>16258.807476749722</c:v>
                </c:pt>
                <c:pt idx="2976">
                  <c:v>16277.006074828101</c:v>
                </c:pt>
                <c:pt idx="2977">
                  <c:v>16244.260070216988</c:v>
                </c:pt>
                <c:pt idx="2978">
                  <c:v>16290.981185086941</c:v>
                </c:pt>
                <c:pt idx="2979">
                  <c:v>16295.514830089178</c:v>
                </c:pt>
                <c:pt idx="2980">
                  <c:v>16310.566766880627</c:v>
                </c:pt>
                <c:pt idx="2981">
                  <c:v>16303.518627444264</c:v>
                </c:pt>
                <c:pt idx="2982">
                  <c:v>16271.951064882272</c:v>
                </c:pt>
                <c:pt idx="2983">
                  <c:v>16277.382819519171</c:v>
                </c:pt>
                <c:pt idx="2984">
                  <c:v>16233.648362030857</c:v>
                </c:pt>
                <c:pt idx="2985">
                  <c:v>16181.598331530986</c:v>
                </c:pt>
                <c:pt idx="2986">
                  <c:v>16218.53390218705</c:v>
                </c:pt>
                <c:pt idx="2987">
                  <c:v>16200.270165819968</c:v>
                </c:pt>
                <c:pt idx="2988">
                  <c:v>16224.399058792467</c:v>
                </c:pt>
                <c:pt idx="2989">
                  <c:v>16208.741319951627</c:v>
                </c:pt>
                <c:pt idx="2990">
                  <c:v>16239.396146649271</c:v>
                </c:pt>
                <c:pt idx="2991">
                  <c:v>16200.241052245767</c:v>
                </c:pt>
                <c:pt idx="2992">
                  <c:v>16124.679648641821</c:v>
                </c:pt>
                <c:pt idx="2993">
                  <c:v>16116.623459408122</c:v>
                </c:pt>
                <c:pt idx="2994">
                  <c:v>16003.612264789681</c:v>
                </c:pt>
                <c:pt idx="2995">
                  <c:v>16019.411912276868</c:v>
                </c:pt>
                <c:pt idx="2996">
                  <c:v>16009.745542041988</c:v>
                </c:pt>
                <c:pt idx="2997">
                  <c:v>16064.764083787788</c:v>
                </c:pt>
                <c:pt idx="2998">
                  <c:v>16104.791597460164</c:v>
                </c:pt>
                <c:pt idx="2999">
                  <c:v>16111.855288841514</c:v>
                </c:pt>
                <c:pt idx="3000">
                  <c:v>16088.044457289943</c:v>
                </c:pt>
                <c:pt idx="3001">
                  <c:v>16104.986484091623</c:v>
                </c:pt>
                <c:pt idx="3002">
                  <c:v>16114.755582616988</c:v>
                </c:pt>
                <c:pt idx="3003">
                  <c:v>16158.267507673203</c:v>
                </c:pt>
                <c:pt idx="3004">
                  <c:v>16138.497490074475</c:v>
                </c:pt>
                <c:pt idx="3005">
                  <c:v>16105.421750201756</c:v>
                </c:pt>
                <c:pt idx="3006">
                  <c:v>16092.040320119759</c:v>
                </c:pt>
                <c:pt idx="3007">
                  <c:v>16089.962135236092</c:v>
                </c:pt>
                <c:pt idx="3008">
                  <c:v>16042.867795101272</c:v>
                </c:pt>
                <c:pt idx="3009">
                  <c:v>16024.77794470853</c:v>
                </c:pt>
                <c:pt idx="3010">
                  <c:v>16046.835500119469</c:v>
                </c:pt>
                <c:pt idx="3011">
                  <c:v>16021.338031754314</c:v>
                </c:pt>
                <c:pt idx="3012">
                  <c:v>16039.07402955326</c:v>
                </c:pt>
                <c:pt idx="3013">
                  <c:v>16002.889502008316</c:v>
                </c:pt>
                <c:pt idx="3014">
                  <c:v>16043.680752672519</c:v>
                </c:pt>
                <c:pt idx="3015">
                  <c:v>16087.845954460099</c:v>
                </c:pt>
                <c:pt idx="3016">
                  <c:v>16062.650395214136</c:v>
                </c:pt>
                <c:pt idx="3017">
                  <c:v>16074.732320862571</c:v>
                </c:pt>
                <c:pt idx="3018">
                  <c:v>16073.7206330974</c:v>
                </c:pt>
                <c:pt idx="3019">
                  <c:v>16086.752516913362</c:v>
                </c:pt>
                <c:pt idx="3020">
                  <c:v>16130.936647876764</c:v>
                </c:pt>
                <c:pt idx="3021">
                  <c:v>16122.159703452257</c:v>
                </c:pt>
                <c:pt idx="3022">
                  <c:v>16091.08576167428</c:v>
                </c:pt>
                <c:pt idx="3023">
                  <c:v>16103.71507503252</c:v>
                </c:pt>
                <c:pt idx="3024">
                  <c:v>16095.335624055151</c:v>
                </c:pt>
                <c:pt idx="3025">
                  <c:v>16071.709743915526</c:v>
                </c:pt>
                <c:pt idx="3026">
                  <c:v>16033.205038101036</c:v>
                </c:pt>
                <c:pt idx="3027">
                  <c:v>16031.021356634064</c:v>
                </c:pt>
                <c:pt idx="3028">
                  <c:v>16068.556066650621</c:v>
                </c:pt>
                <c:pt idx="3029">
                  <c:v>16047.727548686744</c:v>
                </c:pt>
                <c:pt idx="3030">
                  <c:v>16030.129618392733</c:v>
                </c:pt>
                <c:pt idx="3031">
                  <c:v>15981.659878077005</c:v>
                </c:pt>
                <c:pt idx="3032">
                  <c:v>15869.27823264009</c:v>
                </c:pt>
                <c:pt idx="3033">
                  <c:v>15874.90069613426</c:v>
                </c:pt>
                <c:pt idx="3034">
                  <c:v>15826.118470155196</c:v>
                </c:pt>
                <c:pt idx="3035">
                  <c:v>15817.055965324957</c:v>
                </c:pt>
                <c:pt idx="3036">
                  <c:v>15864.508030973064</c:v>
                </c:pt>
                <c:pt idx="3037">
                  <c:v>15906.697442499561</c:v>
                </c:pt>
                <c:pt idx="3038">
                  <c:v>15981.719814335815</c:v>
                </c:pt>
                <c:pt idx="3039">
                  <c:v>15962.210374109451</c:v>
                </c:pt>
                <c:pt idx="3040">
                  <c:v>15907.767158934601</c:v>
                </c:pt>
                <c:pt idx="3041">
                  <c:v>15928.292707899773</c:v>
                </c:pt>
                <c:pt idx="3042">
                  <c:v>15904.316264133446</c:v>
                </c:pt>
                <c:pt idx="3043">
                  <c:v>15904.071687306438</c:v>
                </c:pt>
                <c:pt idx="3044">
                  <c:v>15881.427636666742</c:v>
                </c:pt>
                <c:pt idx="3045">
                  <c:v>15912.964124323564</c:v>
                </c:pt>
                <c:pt idx="3046">
                  <c:v>15912.857633326616</c:v>
                </c:pt>
                <c:pt idx="3047">
                  <c:v>15941.852211233141</c:v>
                </c:pt>
                <c:pt idx="3048">
                  <c:v>15908.008093835942</c:v>
                </c:pt>
                <c:pt idx="3049">
                  <c:v>15932.089976391471</c:v>
                </c:pt>
                <c:pt idx="3050">
                  <c:v>16006.550846044163</c:v>
                </c:pt>
                <c:pt idx="3051">
                  <c:v>16020.109583692098</c:v>
                </c:pt>
                <c:pt idx="3052">
                  <c:v>16017.584944468583</c:v>
                </c:pt>
                <c:pt idx="3053">
                  <c:v>15995.363711801789</c:v>
                </c:pt>
                <c:pt idx="3054">
                  <c:v>16027.166666249355</c:v>
                </c:pt>
                <c:pt idx="3055">
                  <c:v>16005.354304195003</c:v>
                </c:pt>
                <c:pt idx="3056">
                  <c:v>15953.722862706956</c:v>
                </c:pt>
                <c:pt idx="3057">
                  <c:v>15895.240767452491</c:v>
                </c:pt>
                <c:pt idx="3058">
                  <c:v>15903.649245080327</c:v>
                </c:pt>
                <c:pt idx="3059">
                  <c:v>15880.575949731588</c:v>
                </c:pt>
                <c:pt idx="3060">
                  <c:v>15885.757104561149</c:v>
                </c:pt>
                <c:pt idx="3061">
                  <c:v>15914.373095107945</c:v>
                </c:pt>
                <c:pt idx="3062">
                  <c:v>15876.052322372729</c:v>
                </c:pt>
                <c:pt idx="3063">
                  <c:v>15846.494796068066</c:v>
                </c:pt>
                <c:pt idx="3064">
                  <c:v>15906.358223755737</c:v>
                </c:pt>
                <c:pt idx="3065">
                  <c:v>15895.900177466241</c:v>
                </c:pt>
                <c:pt idx="3066">
                  <c:v>15906.135337197546</c:v>
                </c:pt>
                <c:pt idx="3067">
                  <c:v>15959.656279846899</c:v>
                </c:pt>
                <c:pt idx="3068">
                  <c:v>15945.341579393771</c:v>
                </c:pt>
                <c:pt idx="3069">
                  <c:v>15915.999705262017</c:v>
                </c:pt>
                <c:pt idx="3070">
                  <c:v>15989.716475535206</c:v>
                </c:pt>
                <c:pt idx="3071">
                  <c:v>15952.238700071</c:v>
                </c:pt>
                <c:pt idx="3072">
                  <c:v>16043.065056539868</c:v>
                </c:pt>
                <c:pt idx="3073">
                  <c:v>16061.686806630627</c:v>
                </c:pt>
                <c:pt idx="3074">
                  <c:v>16011.195021591444</c:v>
                </c:pt>
                <c:pt idx="3075">
                  <c:v>15927.918717444618</c:v>
                </c:pt>
                <c:pt idx="3076">
                  <c:v>15947.279016464705</c:v>
                </c:pt>
                <c:pt idx="3077">
                  <c:v>15895.675389842469</c:v>
                </c:pt>
                <c:pt idx="3078">
                  <c:v>15945.957949486587</c:v>
                </c:pt>
                <c:pt idx="3079">
                  <c:v>16007.606793162253</c:v>
                </c:pt>
                <c:pt idx="3080">
                  <c:v>15994.684329790247</c:v>
                </c:pt>
                <c:pt idx="3081">
                  <c:v>15951.249599779258</c:v>
                </c:pt>
                <c:pt idx="3082">
                  <c:v>15933.586274208545</c:v>
                </c:pt>
                <c:pt idx="3083">
                  <c:v>15930.115578167923</c:v>
                </c:pt>
                <c:pt idx="3084">
                  <c:v>15984.037634911054</c:v>
                </c:pt>
                <c:pt idx="3085">
                  <c:v>15963.822881922239</c:v>
                </c:pt>
                <c:pt idx="3086">
                  <c:v>15947.361005874551</c:v>
                </c:pt>
                <c:pt idx="3087">
                  <c:v>15923.188374979694</c:v>
                </c:pt>
                <c:pt idx="3088">
                  <c:v>15924.243599670761</c:v>
                </c:pt>
                <c:pt idx="3089">
                  <c:v>16023.768455671528</c:v>
                </c:pt>
                <c:pt idx="3090">
                  <c:v>16037.738849529056</c:v>
                </c:pt>
                <c:pt idx="3091">
                  <c:v>16060.084043389765</c:v>
                </c:pt>
                <c:pt idx="3092">
                  <c:v>16011.13254560904</c:v>
                </c:pt>
                <c:pt idx="3093">
                  <c:v>16087.563886126141</c:v>
                </c:pt>
                <c:pt idx="3094">
                  <c:v>16121.599749168621</c:v>
                </c:pt>
                <c:pt idx="3095">
                  <c:v>16120.571381988106</c:v>
                </c:pt>
                <c:pt idx="3096">
                  <c:v>16158.169821294361</c:v>
                </c:pt>
                <c:pt idx="3097">
                  <c:v>16190.654675819584</c:v>
                </c:pt>
                <c:pt idx="3098">
                  <c:v>16189.690832786206</c:v>
                </c:pt>
                <c:pt idx="3099">
                  <c:v>16197.134328035039</c:v>
                </c:pt>
                <c:pt idx="3100">
                  <c:v>16220.989307134696</c:v>
                </c:pt>
                <c:pt idx="3101">
                  <c:v>16236.894694665578</c:v>
                </c:pt>
                <c:pt idx="3102">
                  <c:v>16228.792334522392</c:v>
                </c:pt>
                <c:pt idx="3103">
                  <c:v>16267.545696561683</c:v>
                </c:pt>
                <c:pt idx="3104">
                  <c:v>16239.66932881605</c:v>
                </c:pt>
                <c:pt idx="3105">
                  <c:v>16245.206588414558</c:v>
                </c:pt>
                <c:pt idx="3106">
                  <c:v>16236.514630993723</c:v>
                </c:pt>
                <c:pt idx="3107">
                  <c:v>16283.119509748232</c:v>
                </c:pt>
                <c:pt idx="3108">
                  <c:v>16340.788247673139</c:v>
                </c:pt>
                <c:pt idx="3109">
                  <c:v>16332.958433087668</c:v>
                </c:pt>
                <c:pt idx="3110">
                  <c:v>16384.818786033909</c:v>
                </c:pt>
                <c:pt idx="3111">
                  <c:v>16410.598008465397</c:v>
                </c:pt>
                <c:pt idx="3112">
                  <c:v>16473.71873557839</c:v>
                </c:pt>
                <c:pt idx="3113">
                  <c:v>16450.531770541173</c:v>
                </c:pt>
                <c:pt idx="3114">
                  <c:v>16419.824305783877</c:v>
                </c:pt>
                <c:pt idx="3115">
                  <c:v>16475.036013775498</c:v>
                </c:pt>
                <c:pt idx="3116">
                  <c:v>16471.160299298397</c:v>
                </c:pt>
                <c:pt idx="3117">
                  <c:v>16411.282821946617</c:v>
                </c:pt>
                <c:pt idx="3118">
                  <c:v>16408.805367554771</c:v>
                </c:pt>
                <c:pt idx="3119">
                  <c:v>16408.740480648037</c:v>
                </c:pt>
                <c:pt idx="3120">
                  <c:v>16440.202022031612</c:v>
                </c:pt>
                <c:pt idx="3121">
                  <c:v>16478.950170223725</c:v>
                </c:pt>
                <c:pt idx="3122">
                  <c:v>16470.427541893238</c:v>
                </c:pt>
                <c:pt idx="3123">
                  <c:v>16537.672113330696</c:v>
                </c:pt>
                <c:pt idx="3124">
                  <c:v>16583.509075699032</c:v>
                </c:pt>
                <c:pt idx="3125">
                  <c:v>16608.472483561505</c:v>
                </c:pt>
                <c:pt idx="3126">
                  <c:v>16663.682446325598</c:v>
                </c:pt>
                <c:pt idx="3127">
                  <c:v>16604.855508768913</c:v>
                </c:pt>
                <c:pt idx="3128">
                  <c:v>16612.541638642484</c:v>
                </c:pt>
                <c:pt idx="3129">
                  <c:v>16636.377078798425</c:v>
                </c:pt>
                <c:pt idx="3130">
                  <c:v>16633.306846334192</c:v>
                </c:pt>
                <c:pt idx="3131">
                  <c:v>16597.302687118819</c:v>
                </c:pt>
                <c:pt idx="3132">
                  <c:v>16586.38406415192</c:v>
                </c:pt>
                <c:pt idx="3133">
                  <c:v>16570.088324419215</c:v>
                </c:pt>
                <c:pt idx="3134">
                  <c:v>16490.108982347883</c:v>
                </c:pt>
                <c:pt idx="3135">
                  <c:v>16493.939938355023</c:v>
                </c:pt>
                <c:pt idx="3136">
                  <c:v>16521.050708851217</c:v>
                </c:pt>
                <c:pt idx="3137">
                  <c:v>16543.464632747982</c:v>
                </c:pt>
                <c:pt idx="3138">
                  <c:v>16551.370699679333</c:v>
                </c:pt>
                <c:pt idx="3139">
                  <c:v>16561.466328171613</c:v>
                </c:pt>
                <c:pt idx="3140">
                  <c:v>16572.925691127562</c:v>
                </c:pt>
                <c:pt idx="3141">
                  <c:v>16628.84288729628</c:v>
                </c:pt>
                <c:pt idx="3142">
                  <c:v>16619.566642222635</c:v>
                </c:pt>
                <c:pt idx="3143">
                  <c:v>16645.762602758594</c:v>
                </c:pt>
                <c:pt idx="3144">
                  <c:v>16704.020151466095</c:v>
                </c:pt>
                <c:pt idx="3145">
                  <c:v>16723.380149239951</c:v>
                </c:pt>
                <c:pt idx="3146">
                  <c:v>16677.180224648175</c:v>
                </c:pt>
                <c:pt idx="3147">
                  <c:v>16718.991488889224</c:v>
                </c:pt>
                <c:pt idx="3148">
                  <c:v>16694.153798675448</c:v>
                </c:pt>
                <c:pt idx="3149">
                  <c:v>16698.857955515999</c:v>
                </c:pt>
                <c:pt idx="3150">
                  <c:v>16717.418100999013</c:v>
                </c:pt>
                <c:pt idx="3151">
                  <c:v>16719.541800244748</c:v>
                </c:pt>
                <c:pt idx="3152">
                  <c:v>16651.291021744346</c:v>
                </c:pt>
                <c:pt idx="3153">
                  <c:v>16674.214602292079</c:v>
                </c:pt>
                <c:pt idx="3154">
                  <c:v>16695.734520315884</c:v>
                </c:pt>
                <c:pt idx="3155">
                  <c:v>16703.761782878519</c:v>
                </c:pt>
                <c:pt idx="3156">
                  <c:v>16728.465345068995</c:v>
                </c:pt>
                <c:pt idx="3157">
                  <c:v>16702.156381856097</c:v>
                </c:pt>
                <c:pt idx="3158">
                  <c:v>16728.691764111532</c:v>
                </c:pt>
                <c:pt idx="3159">
                  <c:v>16764.890733646342</c:v>
                </c:pt>
                <c:pt idx="3160">
                  <c:v>16765.185562495037</c:v>
                </c:pt>
                <c:pt idx="3161">
                  <c:v>16797.674724592627</c:v>
                </c:pt>
                <c:pt idx="3162">
                  <c:v>16780.270436093062</c:v>
                </c:pt>
                <c:pt idx="3163">
                  <c:v>16748.1444375026</c:v>
                </c:pt>
                <c:pt idx="3164">
                  <c:v>16717.327383529526</c:v>
                </c:pt>
                <c:pt idx="3165">
                  <c:v>16691.061330901841</c:v>
                </c:pt>
                <c:pt idx="3166">
                  <c:v>16686.006544111569</c:v>
                </c:pt>
                <c:pt idx="3167">
                  <c:v>16715.51889989019</c:v>
                </c:pt>
                <c:pt idx="3168">
                  <c:v>16684.883745065592</c:v>
                </c:pt>
                <c:pt idx="3169">
                  <c:v>16709.52426611173</c:v>
                </c:pt>
                <c:pt idx="3170">
                  <c:v>16728.955839163835</c:v>
                </c:pt>
                <c:pt idx="3171">
                  <c:v>16768.575535329954</c:v>
                </c:pt>
                <c:pt idx="3172">
                  <c:v>16754.381122412804</c:v>
                </c:pt>
                <c:pt idx="3173">
                  <c:v>16764.97513694768</c:v>
                </c:pt>
                <c:pt idx="3174">
                  <c:v>16760.052348563644</c:v>
                </c:pt>
                <c:pt idx="3175">
                  <c:v>16705.117172408238</c:v>
                </c:pt>
                <c:pt idx="3176">
                  <c:v>16751.24457634463</c:v>
                </c:pt>
                <c:pt idx="3177">
                  <c:v>16724.773311745448</c:v>
                </c:pt>
                <c:pt idx="3178">
                  <c:v>16688.266642614424</c:v>
                </c:pt>
                <c:pt idx="3179">
                  <c:v>16709.205472372509</c:v>
                </c:pt>
                <c:pt idx="3180">
                  <c:v>16646.137747654182</c:v>
                </c:pt>
                <c:pt idx="3181">
                  <c:v>16661.173496150772</c:v>
                </c:pt>
                <c:pt idx="3182">
                  <c:v>16649.162554023889</c:v>
                </c:pt>
                <c:pt idx="3183">
                  <c:v>16696.600440195016</c:v>
                </c:pt>
                <c:pt idx="3184">
                  <c:v>16722.945724996567</c:v>
                </c:pt>
                <c:pt idx="3185">
                  <c:v>16756.645474120909</c:v>
                </c:pt>
                <c:pt idx="3186">
                  <c:v>16709.29476208664</c:v>
                </c:pt>
                <c:pt idx="3187">
                  <c:v>16649.486791370779</c:v>
                </c:pt>
                <c:pt idx="3188">
                  <c:v>16650.499153839464</c:v>
                </c:pt>
                <c:pt idx="3189">
                  <c:v>16662.738866261665</c:v>
                </c:pt>
                <c:pt idx="3190">
                  <c:v>16654.988284036139</c:v>
                </c:pt>
                <c:pt idx="3191">
                  <c:v>16684.513173456551</c:v>
                </c:pt>
                <c:pt idx="3192">
                  <c:v>16692.232855880589</c:v>
                </c:pt>
                <c:pt idx="3193">
                  <c:v>16666.642304174769</c:v>
                </c:pt>
                <c:pt idx="3194">
                  <c:v>16639.573684409814</c:v>
                </c:pt>
                <c:pt idx="3195">
                  <c:v>16649.898741581303</c:v>
                </c:pt>
                <c:pt idx="3196">
                  <c:v>16684.230424628604</c:v>
                </c:pt>
                <c:pt idx="3197">
                  <c:v>16785.302374302362</c:v>
                </c:pt>
                <c:pt idx="3198">
                  <c:v>16843.164945686298</c:v>
                </c:pt>
                <c:pt idx="3199">
                  <c:v>16905.884119499857</c:v>
                </c:pt>
                <c:pt idx="3200">
                  <c:v>16916.221247526963</c:v>
                </c:pt>
                <c:pt idx="3201">
                  <c:v>16993.307591370914</c:v>
                </c:pt>
                <c:pt idx="3202">
                  <c:v>16949.31582330427</c:v>
                </c:pt>
                <c:pt idx="3203">
                  <c:v>16959.552236491094</c:v>
                </c:pt>
                <c:pt idx="3204">
                  <c:v>16971.884791840755</c:v>
                </c:pt>
                <c:pt idx="3205">
                  <c:v>17018.835712584969</c:v>
                </c:pt>
                <c:pt idx="3206">
                  <c:v>17050.487198978837</c:v>
                </c:pt>
                <c:pt idx="3207">
                  <c:v>17006.344958554775</c:v>
                </c:pt>
                <c:pt idx="3208">
                  <c:v>17122.905154727629</c:v>
                </c:pt>
                <c:pt idx="3209">
                  <c:v>17116.544485475533</c:v>
                </c:pt>
                <c:pt idx="3210">
                  <c:v>17272.108972191072</c:v>
                </c:pt>
                <c:pt idx="3211">
                  <c:v>17304.858166734601</c:v>
                </c:pt>
                <c:pt idx="3212">
                  <c:v>17337.237272468883</c:v>
                </c:pt>
                <c:pt idx="3213">
                  <c:v>17437.637459747166</c:v>
                </c:pt>
                <c:pt idx="3214">
                  <c:v>17318.154583065134</c:v>
                </c:pt>
                <c:pt idx="3215">
                  <c:v>17315.778860614482</c:v>
                </c:pt>
                <c:pt idx="3216">
                  <c:v>17373.857451017546</c:v>
                </c:pt>
                <c:pt idx="3217">
                  <c:v>17360.966914430184</c:v>
                </c:pt>
                <c:pt idx="3218">
                  <c:v>17388.237536734163</c:v>
                </c:pt>
                <c:pt idx="3219">
                  <c:v>17533.185398696864</c:v>
                </c:pt>
                <c:pt idx="3220">
                  <c:v>17540.590276083669</c:v>
                </c:pt>
                <c:pt idx="3221">
                  <c:v>17390.642143755103</c:v>
                </c:pt>
                <c:pt idx="3222">
                  <c:v>17428.35535683409</c:v>
                </c:pt>
                <c:pt idx="3223">
                  <c:v>17372.649973795164</c:v>
                </c:pt>
                <c:pt idx="3224">
                  <c:v>17416.645510923634</c:v>
                </c:pt>
                <c:pt idx="3225">
                  <c:v>17419.186763691323</c:v>
                </c:pt>
                <c:pt idx="3226">
                  <c:v>17384.149044564576</c:v>
                </c:pt>
                <c:pt idx="3227">
                  <c:v>17432.038382472081</c:v>
                </c:pt>
                <c:pt idx="3228">
                  <c:v>17442.650682031395</c:v>
                </c:pt>
                <c:pt idx="3229">
                  <c:v>17443.237638130799</c:v>
                </c:pt>
                <c:pt idx="3230">
                  <c:v>17472.625947293684</c:v>
                </c:pt>
                <c:pt idx="3231">
                  <c:v>17560.337578425522</c:v>
                </c:pt>
                <c:pt idx="3232">
                  <c:v>17520.334424749562</c:v>
                </c:pt>
                <c:pt idx="3233">
                  <c:v>17557.476343206363</c:v>
                </c:pt>
                <c:pt idx="3234">
                  <c:v>17582.765857532315</c:v>
                </c:pt>
                <c:pt idx="3235">
                  <c:v>17512.824956660839</c:v>
                </c:pt>
                <c:pt idx="3236">
                  <c:v>17538.657921050293</c:v>
                </c:pt>
                <c:pt idx="3237">
                  <c:v>17539.483714894763</c:v>
                </c:pt>
                <c:pt idx="3238">
                  <c:v>17507.904373438923</c:v>
                </c:pt>
                <c:pt idx="3239">
                  <c:v>17538.910575790534</c:v>
                </c:pt>
                <c:pt idx="3240">
                  <c:v>17483.829815131176</c:v>
                </c:pt>
                <c:pt idx="3241">
                  <c:v>17526.640052445844</c:v>
                </c:pt>
                <c:pt idx="3242">
                  <c:v>17530.993961892233</c:v>
                </c:pt>
                <c:pt idx="3243">
                  <c:v>17524.797777569758</c:v>
                </c:pt>
                <c:pt idx="3244">
                  <c:v>17713.411070902293</c:v>
                </c:pt>
                <c:pt idx="3245">
                  <c:v>17717.150850648726</c:v>
                </c:pt>
                <c:pt idx="3246">
                  <c:v>17663.487987178032</c:v>
                </c:pt>
                <c:pt idx="3247">
                  <c:v>17691.914112808056</c:v>
                </c:pt>
                <c:pt idx="3248">
                  <c:v>17706.305866283634</c:v>
                </c:pt>
                <c:pt idx="3249">
                  <c:v>17721.347509001505</c:v>
                </c:pt>
                <c:pt idx="3250">
                  <c:v>17761.669113661294</c:v>
                </c:pt>
                <c:pt idx="3251">
                  <c:v>17784.817042633706</c:v>
                </c:pt>
                <c:pt idx="3252">
                  <c:v>17744.238102181545</c:v>
                </c:pt>
                <c:pt idx="3253">
                  <c:v>17771.506182516867</c:v>
                </c:pt>
                <c:pt idx="3254">
                  <c:v>17807.952356615628</c:v>
                </c:pt>
                <c:pt idx="3255">
                  <c:v>17772.806971207505</c:v>
                </c:pt>
                <c:pt idx="3256">
                  <c:v>17759.856780290927</c:v>
                </c:pt>
                <c:pt idx="3257">
                  <c:v>17771.938643735375</c:v>
                </c:pt>
                <c:pt idx="3258">
                  <c:v>17916.274683320102</c:v>
                </c:pt>
                <c:pt idx="3259">
                  <c:v>17939.253299313816</c:v>
                </c:pt>
                <c:pt idx="3260">
                  <c:v>17986.66065742743</c:v>
                </c:pt>
                <c:pt idx="3261">
                  <c:v>17967.558697126624</c:v>
                </c:pt>
                <c:pt idx="3262">
                  <c:v>17969.255120278016</c:v>
                </c:pt>
                <c:pt idx="3263">
                  <c:v>18019.59354895656</c:v>
                </c:pt>
                <c:pt idx="3264">
                  <c:v>18072.513429900559</c:v>
                </c:pt>
                <c:pt idx="3265">
                  <c:v>18005.208181178034</c:v>
                </c:pt>
                <c:pt idx="3266">
                  <c:v>18018.812805528534</c:v>
                </c:pt>
                <c:pt idx="3267">
                  <c:v>17924.582861597428</c:v>
                </c:pt>
                <c:pt idx="3268">
                  <c:v>17875.309951247935</c:v>
                </c:pt>
                <c:pt idx="3269">
                  <c:v>17889.482839887918</c:v>
                </c:pt>
                <c:pt idx="3270">
                  <c:v>17994.334722593027</c:v>
                </c:pt>
                <c:pt idx="3271">
                  <c:v>17925.61585742583</c:v>
                </c:pt>
                <c:pt idx="3272">
                  <c:v>17897.099493444905</c:v>
                </c:pt>
                <c:pt idx="3273">
                  <c:v>17899.70745700302</c:v>
                </c:pt>
                <c:pt idx="3274">
                  <c:v>17923.562430418933</c:v>
                </c:pt>
                <c:pt idx="3275">
                  <c:v>17931.05750842717</c:v>
                </c:pt>
                <c:pt idx="3276">
                  <c:v>17947.407139799161</c:v>
                </c:pt>
                <c:pt idx="3277">
                  <c:v>18023.835431962638</c:v>
                </c:pt>
                <c:pt idx="3278">
                  <c:v>18022.541315307571</c:v>
                </c:pt>
                <c:pt idx="3279">
                  <c:v>18022.920410429713</c:v>
                </c:pt>
                <c:pt idx="3280">
                  <c:v>17962.605387695825</c:v>
                </c:pt>
                <c:pt idx="3281">
                  <c:v>17920.376076687753</c:v>
                </c:pt>
                <c:pt idx="3282">
                  <c:v>17920.610989880683</c:v>
                </c:pt>
                <c:pt idx="3283">
                  <c:v>17819.80590194738</c:v>
                </c:pt>
                <c:pt idx="3284">
                  <c:v>17772.341816550466</c:v>
                </c:pt>
                <c:pt idx="3285">
                  <c:v>17896.111563905073</c:v>
                </c:pt>
                <c:pt idx="3286">
                  <c:v>17844.057040254036</c:v>
                </c:pt>
                <c:pt idx="3287">
                  <c:v>17872.045767923541</c:v>
                </c:pt>
                <c:pt idx="3288">
                  <c:v>17854.898966445817</c:v>
                </c:pt>
                <c:pt idx="3289">
                  <c:v>17861.780001664756</c:v>
                </c:pt>
                <c:pt idx="3290">
                  <c:v>17811.1013652068</c:v>
                </c:pt>
                <c:pt idx="3291">
                  <c:v>17835.84730539209</c:v>
                </c:pt>
                <c:pt idx="3292">
                  <c:v>17864.395885625978</c:v>
                </c:pt>
                <c:pt idx="3293">
                  <c:v>17884.103768810615</c:v>
                </c:pt>
                <c:pt idx="3294">
                  <c:v>17864.86546974138</c:v>
                </c:pt>
                <c:pt idx="3295">
                  <c:v>17892.602596673511</c:v>
                </c:pt>
                <c:pt idx="3296">
                  <c:v>17863.254284533763</c:v>
                </c:pt>
                <c:pt idx="3297">
                  <c:v>17874.663263681348</c:v>
                </c:pt>
                <c:pt idx="3298">
                  <c:v>17870.223462764599</c:v>
                </c:pt>
                <c:pt idx="3299">
                  <c:v>17911.254354612116</c:v>
                </c:pt>
                <c:pt idx="3300">
                  <c:v>17949.728510508081</c:v>
                </c:pt>
                <c:pt idx="3301">
                  <c:v>18005.628067401125</c:v>
                </c:pt>
                <c:pt idx="3302">
                  <c:v>17918.143749661805</c:v>
                </c:pt>
                <c:pt idx="3303">
                  <c:v>17898.735865818839</c:v>
                </c:pt>
                <c:pt idx="3304">
                  <c:v>17920.674044432268</c:v>
                </c:pt>
                <c:pt idx="3305">
                  <c:v>17992.312416677989</c:v>
                </c:pt>
                <c:pt idx="3306">
                  <c:v>17997.620060604193</c:v>
                </c:pt>
                <c:pt idx="3307">
                  <c:v>18030.674294320768</c:v>
                </c:pt>
                <c:pt idx="3308">
                  <c:v>17954.904678835836</c:v>
                </c:pt>
                <c:pt idx="3309">
                  <c:v>17954.224390481708</c:v>
                </c:pt>
                <c:pt idx="3310">
                  <c:v>17930.769907328307</c:v>
                </c:pt>
                <c:pt idx="3311">
                  <c:v>17839.963123057609</c:v>
                </c:pt>
                <c:pt idx="3312">
                  <c:v>17806.982110024877</c:v>
                </c:pt>
                <c:pt idx="3313">
                  <c:v>17799.328580278852</c:v>
                </c:pt>
                <c:pt idx="3314">
                  <c:v>17838.617774933933</c:v>
                </c:pt>
                <c:pt idx="3315">
                  <c:v>17839.334984859855</c:v>
                </c:pt>
                <c:pt idx="3316">
                  <c:v>17863.616284834683</c:v>
                </c:pt>
                <c:pt idx="3317">
                  <c:v>17870.28474679128</c:v>
                </c:pt>
                <c:pt idx="3318">
                  <c:v>17865.207124353023</c:v>
                </c:pt>
                <c:pt idx="3319">
                  <c:v>17866.567693710072</c:v>
                </c:pt>
                <c:pt idx="3320">
                  <c:v>17828.776664871373</c:v>
                </c:pt>
                <c:pt idx="3321">
                  <c:v>17846.707873545049</c:v>
                </c:pt>
                <c:pt idx="3322">
                  <c:v>17866.212238500946</c:v>
                </c:pt>
                <c:pt idx="3323">
                  <c:v>17861.925474465825</c:v>
                </c:pt>
                <c:pt idx="3324">
                  <c:v>17865.964569801079</c:v>
                </c:pt>
                <c:pt idx="3325">
                  <c:v>17858.907215751558</c:v>
                </c:pt>
                <c:pt idx="3326">
                  <c:v>17857.973945014357</c:v>
                </c:pt>
                <c:pt idx="3327">
                  <c:v>17761.961786394422</c:v>
                </c:pt>
                <c:pt idx="3328">
                  <c:v>17825.728970697426</c:v>
                </c:pt>
                <c:pt idx="3329">
                  <c:v>17859.795003930492</c:v>
                </c:pt>
                <c:pt idx="3330">
                  <c:v>17837.119355481631</c:v>
                </c:pt>
                <c:pt idx="3331">
                  <c:v>17824.823089565158</c:v>
                </c:pt>
                <c:pt idx="3332">
                  <c:v>17835.73003658219</c:v>
                </c:pt>
                <c:pt idx="3333">
                  <c:v>17838.647443588266</c:v>
                </c:pt>
                <c:pt idx="3334">
                  <c:v>17867.346762768451</c:v>
                </c:pt>
                <c:pt idx="3335">
                  <c:v>17866.711434094166</c:v>
                </c:pt>
                <c:pt idx="3336">
                  <c:v>17922.165641271076</c:v>
                </c:pt>
                <c:pt idx="3337">
                  <c:v>18016.511563365762</c:v>
                </c:pt>
                <c:pt idx="3338">
                  <c:v>17987.469838005218</c:v>
                </c:pt>
                <c:pt idx="3339">
                  <c:v>17957.99653395317</c:v>
                </c:pt>
                <c:pt idx="3340">
                  <c:v>17964.542376122616</c:v>
                </c:pt>
                <c:pt idx="3341">
                  <c:v>18009.411536610951</c:v>
                </c:pt>
                <c:pt idx="3342">
                  <c:v>18016.837233905408</c:v>
                </c:pt>
                <c:pt idx="3343">
                  <c:v>18057.242349984263</c:v>
                </c:pt>
                <c:pt idx="3344">
                  <c:v>18150.532685080456</c:v>
                </c:pt>
                <c:pt idx="3345">
                  <c:v>18124.677510126228</c:v>
                </c:pt>
                <c:pt idx="3346">
                  <c:v>18164.446314413766</c:v>
                </c:pt>
                <c:pt idx="3347">
                  <c:v>18194.550323355525</c:v>
                </c:pt>
                <c:pt idx="3348">
                  <c:v>18285.115459103421</c:v>
                </c:pt>
                <c:pt idx="3349">
                  <c:v>18359.19007381711</c:v>
                </c:pt>
                <c:pt idx="3350">
                  <c:v>18344.744946919553</c:v>
                </c:pt>
                <c:pt idx="3351">
                  <c:v>18360.069441219297</c:v>
                </c:pt>
                <c:pt idx="3352">
                  <c:v>18284.134546086087</c:v>
                </c:pt>
                <c:pt idx="3353">
                  <c:v>18296.654903105133</c:v>
                </c:pt>
                <c:pt idx="3354">
                  <c:v>18256.208501489025</c:v>
                </c:pt>
                <c:pt idx="3355">
                  <c:v>18254.968942832929</c:v>
                </c:pt>
                <c:pt idx="3356">
                  <c:v>18278.384156454533</c:v>
                </c:pt>
                <c:pt idx="3357">
                  <c:v>18304.921295638742</c:v>
                </c:pt>
                <c:pt idx="3358">
                  <c:v>18358.876012432975</c:v>
                </c:pt>
                <c:pt idx="3359">
                  <c:v>18366.910836072035</c:v>
                </c:pt>
                <c:pt idx="3360">
                  <c:v>18338.286814397201</c:v>
                </c:pt>
                <c:pt idx="3361">
                  <c:v>18357.707348702566</c:v>
                </c:pt>
                <c:pt idx="3362">
                  <c:v>18373.711261153803</c:v>
                </c:pt>
                <c:pt idx="3363">
                  <c:v>18421.537030597887</c:v>
                </c:pt>
                <c:pt idx="3364">
                  <c:v>18419.311612991049</c:v>
                </c:pt>
                <c:pt idx="3365">
                  <c:v>18422.69334491661</c:v>
                </c:pt>
                <c:pt idx="3366">
                  <c:v>18450.708501447374</c:v>
                </c:pt>
                <c:pt idx="3367">
                  <c:v>18438.255131227626</c:v>
                </c:pt>
                <c:pt idx="3368">
                  <c:v>18426.929485482629</c:v>
                </c:pt>
                <c:pt idx="3369">
                  <c:v>18395.032173330634</c:v>
                </c:pt>
                <c:pt idx="3370">
                  <c:v>18396.711316180525</c:v>
                </c:pt>
                <c:pt idx="3371">
                  <c:v>18416.297397400154</c:v>
                </c:pt>
                <c:pt idx="3372">
                  <c:v>18470.468268478628</c:v>
                </c:pt>
                <c:pt idx="3373">
                  <c:v>18502.640377551957</c:v>
                </c:pt>
                <c:pt idx="3374">
                  <c:v>18515.002303455145</c:v>
                </c:pt>
                <c:pt idx="3375">
                  <c:v>18536.330420848248</c:v>
                </c:pt>
                <c:pt idx="3376">
                  <c:v>18540.985162077621</c:v>
                </c:pt>
                <c:pt idx="3377">
                  <c:v>18590.881727660399</c:v>
                </c:pt>
                <c:pt idx="3378">
                  <c:v>18609.553867854789</c:v>
                </c:pt>
                <c:pt idx="3379">
                  <c:v>18623.2961919345</c:v>
                </c:pt>
                <c:pt idx="3380">
                  <c:v>18636.758692051357</c:v>
                </c:pt>
                <c:pt idx="3381">
                  <c:v>18729.757860808066</c:v>
                </c:pt>
                <c:pt idx="3382">
                  <c:v>18758.298238615545</c:v>
                </c:pt>
                <c:pt idx="3383">
                  <c:v>18828.08683307048</c:v>
                </c:pt>
                <c:pt idx="3384">
                  <c:v>18773.159766514174</c:v>
                </c:pt>
                <c:pt idx="3385">
                  <c:v>18624.021263639421</c:v>
                </c:pt>
                <c:pt idx="3386">
                  <c:v>18561.450220544568</c:v>
                </c:pt>
                <c:pt idx="3387">
                  <c:v>18470.871397674477</c:v>
                </c:pt>
                <c:pt idx="3388">
                  <c:v>18184.400027890908</c:v>
                </c:pt>
                <c:pt idx="3389">
                  <c:v>18147.814280144743</c:v>
                </c:pt>
                <c:pt idx="3390">
                  <c:v>18287.812643921949</c:v>
                </c:pt>
                <c:pt idx="3391">
                  <c:v>18443.910344623466</c:v>
                </c:pt>
                <c:pt idx="3392">
                  <c:v>18450.54393510185</c:v>
                </c:pt>
                <c:pt idx="3393">
                  <c:v>18403.222901887224</c:v>
                </c:pt>
                <c:pt idx="3394">
                  <c:v>18064.051926270324</c:v>
                </c:pt>
                <c:pt idx="3395">
                  <c:v>17942.084207505715</c:v>
                </c:pt>
                <c:pt idx="3396">
                  <c:v>17928.590923943157</c:v>
                </c:pt>
                <c:pt idx="3397">
                  <c:v>17138.328632060864</c:v>
                </c:pt>
                <c:pt idx="3398">
                  <c:v>17099.110994353228</c:v>
                </c:pt>
                <c:pt idx="3399">
                  <c:v>16579.241936854894</c:v>
                </c:pt>
                <c:pt idx="3400">
                  <c:v>16778.14227686292</c:v>
                </c:pt>
                <c:pt idx="3401">
                  <c:v>16478.680308166979</c:v>
                </c:pt>
                <c:pt idx="3402">
                  <c:v>16549.310108401849</c:v>
                </c:pt>
                <c:pt idx="3403">
                  <c:v>16747.33603353436</c:v>
                </c:pt>
                <c:pt idx="3404">
                  <c:v>16735.846219190011</c:v>
                </c:pt>
                <c:pt idx="3405">
                  <c:v>17247.751616532536</c:v>
                </c:pt>
                <c:pt idx="3406">
                  <c:v>17333.54883984409</c:v>
                </c:pt>
                <c:pt idx="3407">
                  <c:v>17621.170402151569</c:v>
                </c:pt>
                <c:pt idx="3408">
                  <c:v>17469.627338810311</c:v>
                </c:pt>
                <c:pt idx="3409">
                  <c:v>17513.063036629155</c:v>
                </c:pt>
                <c:pt idx="3410">
                  <c:v>17497.544381341741</c:v>
                </c:pt>
                <c:pt idx="3411">
                  <c:v>17274.475936657931</c:v>
                </c:pt>
                <c:pt idx="3412">
                  <c:v>17429.061362861226</c:v>
                </c:pt>
                <c:pt idx="3413">
                  <c:v>17374.625375369651</c:v>
                </c:pt>
                <c:pt idx="3414">
                  <c:v>17623.246766721197</c:v>
                </c:pt>
                <c:pt idx="3415">
                  <c:v>17648.392727578736</c:v>
                </c:pt>
                <c:pt idx="3416">
                  <c:v>17635.016306615238</c:v>
                </c:pt>
                <c:pt idx="3417">
                  <c:v>17827.683073727268</c:v>
                </c:pt>
                <c:pt idx="3418">
                  <c:v>18062.436537393667</c:v>
                </c:pt>
                <c:pt idx="3419">
                  <c:v>17860.981144982183</c:v>
                </c:pt>
                <c:pt idx="3420">
                  <c:v>17928.933891232638</c:v>
                </c:pt>
                <c:pt idx="3421">
                  <c:v>17891.351727957808</c:v>
                </c:pt>
                <c:pt idx="3422">
                  <c:v>17858.067651439218</c:v>
                </c:pt>
                <c:pt idx="3423">
                  <c:v>17701.657871675863</c:v>
                </c:pt>
                <c:pt idx="3424">
                  <c:v>17851.289681511225</c:v>
                </c:pt>
                <c:pt idx="3425">
                  <c:v>18000.374041028597</c:v>
                </c:pt>
                <c:pt idx="3426">
                  <c:v>17915.818769703092</c:v>
                </c:pt>
                <c:pt idx="3427">
                  <c:v>17991.110267470976</c:v>
                </c:pt>
                <c:pt idx="3428">
                  <c:v>17979.045731605733</c:v>
                </c:pt>
                <c:pt idx="3429">
                  <c:v>18094.696077444303</c:v>
                </c:pt>
                <c:pt idx="3430">
                  <c:v>18053.260766836182</c:v>
                </c:pt>
                <c:pt idx="3431">
                  <c:v>17934.280067444168</c:v>
                </c:pt>
                <c:pt idx="3432">
                  <c:v>17946.909353689116</c:v>
                </c:pt>
                <c:pt idx="3433">
                  <c:v>17976.189324334064</c:v>
                </c:pt>
                <c:pt idx="3434">
                  <c:v>17900.771451268207</c:v>
                </c:pt>
                <c:pt idx="3435">
                  <c:v>18005.882441231948</c:v>
                </c:pt>
                <c:pt idx="3436">
                  <c:v>18036.403637359188</c:v>
                </c:pt>
                <c:pt idx="3437">
                  <c:v>18017.543731120175</c:v>
                </c:pt>
                <c:pt idx="3438">
                  <c:v>18027.203182877995</c:v>
                </c:pt>
                <c:pt idx="3439">
                  <c:v>17998.72277466792</c:v>
                </c:pt>
                <c:pt idx="3440">
                  <c:v>18005.031454339849</c:v>
                </c:pt>
                <c:pt idx="3441">
                  <c:v>18032.019646447516</c:v>
                </c:pt>
                <c:pt idx="3442">
                  <c:v>18167.571861405966</c:v>
                </c:pt>
                <c:pt idx="3443">
                  <c:v>18172.979929198762</c:v>
                </c:pt>
                <c:pt idx="3444">
                  <c:v>18248.76899972976</c:v>
                </c:pt>
                <c:pt idx="3445">
                  <c:v>18145.918657771104</c:v>
                </c:pt>
                <c:pt idx="3446">
                  <c:v>18179.357717755982</c:v>
                </c:pt>
                <c:pt idx="3447">
                  <c:v>18209.724526548278</c:v>
                </c:pt>
                <c:pt idx="3448">
                  <c:v>18137.068974790382</c:v>
                </c:pt>
                <c:pt idx="3449">
                  <c:v>18292.904588633413</c:v>
                </c:pt>
                <c:pt idx="3450">
                  <c:v>18285.73123458121</c:v>
                </c:pt>
                <c:pt idx="3451">
                  <c:v>18332.192605755587</c:v>
                </c:pt>
                <c:pt idx="3452">
                  <c:v>18423.250501193299</c:v>
                </c:pt>
                <c:pt idx="3453">
                  <c:v>18358.066318067486</c:v>
                </c:pt>
                <c:pt idx="3454">
                  <c:v>18328.888132833428</c:v>
                </c:pt>
                <c:pt idx="3455">
                  <c:v>18348.387378561565</c:v>
                </c:pt>
                <c:pt idx="3456">
                  <c:v>18376.718032848064</c:v>
                </c:pt>
                <c:pt idx="3457">
                  <c:v>18402.362476527625</c:v>
                </c:pt>
                <c:pt idx="3458">
                  <c:v>18410.567824363599</c:v>
                </c:pt>
                <c:pt idx="3459">
                  <c:v>18349.968438433545</c:v>
                </c:pt>
                <c:pt idx="3460">
                  <c:v>18354.701341138465</c:v>
                </c:pt>
                <c:pt idx="3461">
                  <c:v>18233.048971075554</c:v>
                </c:pt>
                <c:pt idx="3462">
                  <c:v>18377.859256420183</c:v>
                </c:pt>
                <c:pt idx="3463">
                  <c:v>18420.803562291658</c:v>
                </c:pt>
                <c:pt idx="3464">
                  <c:v>18384.090699201046</c:v>
                </c:pt>
                <c:pt idx="3465">
                  <c:v>18498.988432166618</c:v>
                </c:pt>
                <c:pt idx="3466">
                  <c:v>18588.111822525465</c:v>
                </c:pt>
                <c:pt idx="3467">
                  <c:v>18654.809689470916</c:v>
                </c:pt>
                <c:pt idx="3468">
                  <c:v>18546.94844602079</c:v>
                </c:pt>
                <c:pt idx="3469">
                  <c:v>18542.812726679345</c:v>
                </c:pt>
                <c:pt idx="3470">
                  <c:v>18499.137220965469</c:v>
                </c:pt>
                <c:pt idx="3471">
                  <c:v>18603.62389889091</c:v>
                </c:pt>
                <c:pt idx="3472">
                  <c:v>18596.078242850366</c:v>
                </c:pt>
                <c:pt idx="3473">
                  <c:v>18590.486631857002</c:v>
                </c:pt>
                <c:pt idx="3474">
                  <c:v>18710.760727265606</c:v>
                </c:pt>
                <c:pt idx="3475">
                  <c:v>18660.692167279172</c:v>
                </c:pt>
                <c:pt idx="3476">
                  <c:v>18779.353209809055</c:v>
                </c:pt>
                <c:pt idx="3477">
                  <c:v>18764.906609033209</c:v>
                </c:pt>
                <c:pt idx="3478">
                  <c:v>18824.848164557639</c:v>
                </c:pt>
                <c:pt idx="3479">
                  <c:v>18806.206846893387</c:v>
                </c:pt>
                <c:pt idx="3480">
                  <c:v>18803.458878695274</c:v>
                </c:pt>
                <c:pt idx="3481">
                  <c:v>18837.573315131267</c:v>
                </c:pt>
                <c:pt idx="3482">
                  <c:v>18801.309529922612</c:v>
                </c:pt>
                <c:pt idx="3483">
                  <c:v>18875.284222865568</c:v>
                </c:pt>
                <c:pt idx="3484">
                  <c:v>18881.723445312604</c:v>
                </c:pt>
                <c:pt idx="3485">
                  <c:v>18879.760348150663</c:v>
                </c:pt>
                <c:pt idx="3486">
                  <c:v>18955.094225181769</c:v>
                </c:pt>
                <c:pt idx="3487">
                  <c:v>19066.706598343837</c:v>
                </c:pt>
                <c:pt idx="3488">
                  <c:v>19084.251986196879</c:v>
                </c:pt>
                <c:pt idx="3489">
                  <c:v>19183.772167795301</c:v>
                </c:pt>
                <c:pt idx="3490">
                  <c:v>19190.342101761547</c:v>
                </c:pt>
                <c:pt idx="3491">
                  <c:v>19319.581981483479</c:v>
                </c:pt>
                <c:pt idx="3492">
                  <c:v>19351.793515872287</c:v>
                </c:pt>
                <c:pt idx="3493">
                  <c:v>19385.486500248298</c:v>
                </c:pt>
                <c:pt idx="3494">
                  <c:v>19345.003743408375</c:v>
                </c:pt>
                <c:pt idx="3495">
                  <c:v>19331.871477628112</c:v>
                </c:pt>
                <c:pt idx="3496">
                  <c:v>19378.671000689756</c:v>
                </c:pt>
                <c:pt idx="3497">
                  <c:v>19465.605661693611</c:v>
                </c:pt>
                <c:pt idx="3498">
                  <c:v>19727.103781624086</c:v>
                </c:pt>
                <c:pt idx="3499">
                  <c:v>19785.188257995491</c:v>
                </c:pt>
                <c:pt idx="3500">
                  <c:v>19660.004347884358</c:v>
                </c:pt>
                <c:pt idx="3501">
                  <c:v>19728.052658751469</c:v>
                </c:pt>
                <c:pt idx="3502">
                  <c:v>19387.152426061522</c:v>
                </c:pt>
                <c:pt idx="3503">
                  <c:v>19391.854827240695</c:v>
                </c:pt>
                <c:pt idx="3504">
                  <c:v>19392.162685414012</c:v>
                </c:pt>
                <c:pt idx="3505">
                  <c:v>19354.721232206794</c:v>
                </c:pt>
                <c:pt idx="3506">
                  <c:v>19486.586571371608</c:v>
                </c:pt>
                <c:pt idx="3507">
                  <c:v>19603.604955262741</c:v>
                </c:pt>
                <c:pt idx="3508">
                  <c:v>19530.167872067486</c:v>
                </c:pt>
                <c:pt idx="3509">
                  <c:v>19297.772601739518</c:v>
                </c:pt>
                <c:pt idx="3510">
                  <c:v>19279.027823228531</c:v>
                </c:pt>
                <c:pt idx="3511">
                  <c:v>19407.089707095303</c:v>
                </c:pt>
                <c:pt idx="3512">
                  <c:v>19243.000194417211</c:v>
                </c:pt>
                <c:pt idx="3513">
                  <c:v>19358.307853867642</c:v>
                </c:pt>
                <c:pt idx="3514">
                  <c:v>19295.2692659557</c:v>
                </c:pt>
                <c:pt idx="3515">
                  <c:v>19403.005972214847</c:v>
                </c:pt>
                <c:pt idx="3516">
                  <c:v>19370.429106781256</c:v>
                </c:pt>
                <c:pt idx="3517">
                  <c:v>19420.268562367026</c:v>
                </c:pt>
                <c:pt idx="3518">
                  <c:v>19417.703452294591</c:v>
                </c:pt>
                <c:pt idx="3519">
                  <c:v>19346.620416801888</c:v>
                </c:pt>
                <c:pt idx="3520">
                  <c:v>19239.616553352625</c:v>
                </c:pt>
                <c:pt idx="3521">
                  <c:v>19301.893828274668</c:v>
                </c:pt>
                <c:pt idx="3522">
                  <c:v>19205.124516633561</c:v>
                </c:pt>
                <c:pt idx="3523">
                  <c:v>19391.580977305246</c:v>
                </c:pt>
                <c:pt idx="3524">
                  <c:v>19430.668299749737</c:v>
                </c:pt>
                <c:pt idx="3525">
                  <c:v>19385.414409993457</c:v>
                </c:pt>
                <c:pt idx="3526">
                  <c:v>19439.101603928058</c:v>
                </c:pt>
                <c:pt idx="3527">
                  <c:v>19432.418033820526</c:v>
                </c:pt>
                <c:pt idx="3528">
                  <c:v>19503.746014922806</c:v>
                </c:pt>
                <c:pt idx="3529">
                  <c:v>19399.575887870054</c:v>
                </c:pt>
                <c:pt idx="3530">
                  <c:v>19421.082233994915</c:v>
                </c:pt>
                <c:pt idx="3531">
                  <c:v>19159.133056177459</c:v>
                </c:pt>
                <c:pt idx="3532">
                  <c:v>19158.40731532975</c:v>
                </c:pt>
                <c:pt idx="3533">
                  <c:v>19056.843769696461</c:v>
                </c:pt>
                <c:pt idx="3534">
                  <c:v>18974.539731514596</c:v>
                </c:pt>
                <c:pt idx="3535">
                  <c:v>18964.760496355873</c:v>
                </c:pt>
                <c:pt idx="3536">
                  <c:v>19063.534294732199</c:v>
                </c:pt>
                <c:pt idx="3537">
                  <c:v>19126.750471583495</c:v>
                </c:pt>
                <c:pt idx="3538">
                  <c:v>19121.132529183265</c:v>
                </c:pt>
                <c:pt idx="3539">
                  <c:v>19192.745521277138</c:v>
                </c:pt>
                <c:pt idx="3540">
                  <c:v>19211.649003765026</c:v>
                </c:pt>
                <c:pt idx="3541">
                  <c:v>19258.140345065956</c:v>
                </c:pt>
                <c:pt idx="3542">
                  <c:v>19275.826717726915</c:v>
                </c:pt>
                <c:pt idx="3543">
                  <c:v>19163.005115852473</c:v>
                </c:pt>
                <c:pt idx="3544">
                  <c:v>19214.588507563029</c:v>
                </c:pt>
                <c:pt idx="3545">
                  <c:v>19378.728171459537</c:v>
                </c:pt>
                <c:pt idx="3546">
                  <c:v>19421.32233196497</c:v>
                </c:pt>
                <c:pt idx="3547">
                  <c:v>19278.149837679161</c:v>
                </c:pt>
                <c:pt idx="3548">
                  <c:v>19349.82232803942</c:v>
                </c:pt>
                <c:pt idx="3549">
                  <c:v>19206.137395261776</c:v>
                </c:pt>
                <c:pt idx="3550">
                  <c:v>19313.09391473186</c:v>
                </c:pt>
                <c:pt idx="3551">
                  <c:v>19292.964368278132</c:v>
                </c:pt>
                <c:pt idx="3552">
                  <c:v>19249.686435814732</c:v>
                </c:pt>
                <c:pt idx="3553">
                  <c:v>19290.966369457048</c:v>
                </c:pt>
                <c:pt idx="3554">
                  <c:v>19185.02173709168</c:v>
                </c:pt>
                <c:pt idx="3555">
                  <c:v>19224.98689568643</c:v>
                </c:pt>
                <c:pt idx="3556">
                  <c:v>19143.187929294978</c:v>
                </c:pt>
                <c:pt idx="3557">
                  <c:v>19149.935650078674</c:v>
                </c:pt>
                <c:pt idx="3558">
                  <c:v>18903.969530842311</c:v>
                </c:pt>
                <c:pt idx="3559">
                  <c:v>18916.486991630005</c:v>
                </c:pt>
                <c:pt idx="3560">
                  <c:v>18962.924501937479</c:v>
                </c:pt>
                <c:pt idx="3561">
                  <c:v>19050.718152101002</c:v>
                </c:pt>
                <c:pt idx="3562">
                  <c:v>19203.619749943224</c:v>
                </c:pt>
                <c:pt idx="3563">
                  <c:v>19259.3415623357</c:v>
                </c:pt>
                <c:pt idx="3564">
                  <c:v>19440.79535094315</c:v>
                </c:pt>
                <c:pt idx="3565">
                  <c:v>19437.525471841411</c:v>
                </c:pt>
                <c:pt idx="3566">
                  <c:v>19273.394853441539</c:v>
                </c:pt>
                <c:pt idx="3567">
                  <c:v>19345.421263477365</c:v>
                </c:pt>
                <c:pt idx="3568">
                  <c:v>19331.95791554356</c:v>
                </c:pt>
                <c:pt idx="3569">
                  <c:v>19362.101093822825</c:v>
                </c:pt>
                <c:pt idx="3570">
                  <c:v>19428.542337454932</c:v>
                </c:pt>
                <c:pt idx="3571">
                  <c:v>19459.853496745218</c:v>
                </c:pt>
                <c:pt idx="3572">
                  <c:v>19469.87990981379</c:v>
                </c:pt>
                <c:pt idx="3573">
                  <c:v>19438.353078563094</c:v>
                </c:pt>
                <c:pt idx="3574">
                  <c:v>19342.869747600686</c:v>
                </c:pt>
                <c:pt idx="3575">
                  <c:v>19435.548658048298</c:v>
                </c:pt>
                <c:pt idx="3576">
                  <c:v>19295.665929099479</c:v>
                </c:pt>
                <c:pt idx="3577">
                  <c:v>19181.999815541516</c:v>
                </c:pt>
                <c:pt idx="3578">
                  <c:v>19218.610904593657</c:v>
                </c:pt>
                <c:pt idx="3579">
                  <c:v>19208.858393426308</c:v>
                </c:pt>
                <c:pt idx="3580">
                  <c:v>19121.163224071373</c:v>
                </c:pt>
                <c:pt idx="3581">
                  <c:v>19011.811042590514</c:v>
                </c:pt>
                <c:pt idx="3582">
                  <c:v>19194.992833756743</c:v>
                </c:pt>
                <c:pt idx="3583">
                  <c:v>19240.320513231556</c:v>
                </c:pt>
                <c:pt idx="3584">
                  <c:v>19290.844912579414</c:v>
                </c:pt>
                <c:pt idx="3585">
                  <c:v>19348.789003180675</c:v>
                </c:pt>
                <c:pt idx="3586">
                  <c:v>19413.437112829393</c:v>
                </c:pt>
                <c:pt idx="3587">
                  <c:v>19463.850391984801</c:v>
                </c:pt>
                <c:pt idx="3588">
                  <c:v>19380.255603800892</c:v>
                </c:pt>
                <c:pt idx="3589">
                  <c:v>19369.69270018848</c:v>
                </c:pt>
                <c:pt idx="3590">
                  <c:v>19342.699002022498</c:v>
                </c:pt>
                <c:pt idx="3591">
                  <c:v>19317.145048487757</c:v>
                </c:pt>
                <c:pt idx="3592">
                  <c:v>19400.692339390134</c:v>
                </c:pt>
                <c:pt idx="3593">
                  <c:v>19420.978043078012</c:v>
                </c:pt>
                <c:pt idx="3594">
                  <c:v>19580.390514370898</c:v>
                </c:pt>
                <c:pt idx="3595">
                  <c:v>19520.459199159017</c:v>
                </c:pt>
                <c:pt idx="3596">
                  <c:v>19426.255529272203</c:v>
                </c:pt>
                <c:pt idx="3597">
                  <c:v>19466.227070506578</c:v>
                </c:pt>
                <c:pt idx="3598">
                  <c:v>19480.666478111831</c:v>
                </c:pt>
                <c:pt idx="3599">
                  <c:v>19487.882744307444</c:v>
                </c:pt>
                <c:pt idx="3600">
                  <c:v>19512.659718644878</c:v>
                </c:pt>
                <c:pt idx="3601">
                  <c:v>19559.454560154962</c:v>
                </c:pt>
                <c:pt idx="3602">
                  <c:v>19616.283858469891</c:v>
                </c:pt>
                <c:pt idx="3603">
                  <c:v>19625.369873175609</c:v>
                </c:pt>
                <c:pt idx="3604">
                  <c:v>19818.480427938237</c:v>
                </c:pt>
                <c:pt idx="3605">
                  <c:v>19795.106662266586</c:v>
                </c:pt>
                <c:pt idx="3606">
                  <c:v>19810.977362486807</c:v>
                </c:pt>
                <c:pt idx="3607">
                  <c:v>19787.331958307768</c:v>
                </c:pt>
                <c:pt idx="3608">
                  <c:v>19509.706140020877</c:v>
                </c:pt>
                <c:pt idx="3609">
                  <c:v>19465.750252666952</c:v>
                </c:pt>
                <c:pt idx="3610">
                  <c:v>19562.256248924699</c:v>
                </c:pt>
                <c:pt idx="3611">
                  <c:v>19528.945816633121</c:v>
                </c:pt>
                <c:pt idx="3612">
                  <c:v>19477.122154978322</c:v>
                </c:pt>
                <c:pt idx="3613">
                  <c:v>19454.408860955049</c:v>
                </c:pt>
                <c:pt idx="3614">
                  <c:v>19459.92122498768</c:v>
                </c:pt>
                <c:pt idx="3615">
                  <c:v>19567.057223564621</c:v>
                </c:pt>
                <c:pt idx="3616">
                  <c:v>19563.149668591141</c:v>
                </c:pt>
                <c:pt idx="3617">
                  <c:v>19505.48286750479</c:v>
                </c:pt>
                <c:pt idx="3618">
                  <c:v>19506.37235279493</c:v>
                </c:pt>
                <c:pt idx="3619">
                  <c:v>19531.748973480309</c:v>
                </c:pt>
                <c:pt idx="3620">
                  <c:v>19437.340265219704</c:v>
                </c:pt>
                <c:pt idx="3621">
                  <c:v>19487.306283224432</c:v>
                </c:pt>
                <c:pt idx="3622">
                  <c:v>19429.201767204067</c:v>
                </c:pt>
                <c:pt idx="3623">
                  <c:v>19478.998658797813</c:v>
                </c:pt>
                <c:pt idx="3624">
                  <c:v>19409.668483830061</c:v>
                </c:pt>
                <c:pt idx="3625">
                  <c:v>19435.466899375002</c:v>
                </c:pt>
                <c:pt idx="3626">
                  <c:v>19278.358187043363</c:v>
                </c:pt>
                <c:pt idx="3627">
                  <c:v>19340.435296437226</c:v>
                </c:pt>
                <c:pt idx="3628">
                  <c:v>19472.726739015201</c:v>
                </c:pt>
                <c:pt idx="3629">
                  <c:v>19486.789482471657</c:v>
                </c:pt>
                <c:pt idx="3630">
                  <c:v>19485.532424506735</c:v>
                </c:pt>
                <c:pt idx="3631">
                  <c:v>19506.000041148611</c:v>
                </c:pt>
                <c:pt idx="3632">
                  <c:v>19432.426455194069</c:v>
                </c:pt>
                <c:pt idx="3633">
                  <c:v>19472.607442508161</c:v>
                </c:pt>
                <c:pt idx="3634">
                  <c:v>19373.993433889653</c:v>
                </c:pt>
                <c:pt idx="3635">
                  <c:v>19289.544173365564</c:v>
                </c:pt>
                <c:pt idx="3636">
                  <c:v>19210.364208361087</c:v>
                </c:pt>
                <c:pt idx="3637">
                  <c:v>19276.519483666321</c:v>
                </c:pt>
                <c:pt idx="3638">
                  <c:v>19347.327288796943</c:v>
                </c:pt>
                <c:pt idx="3639">
                  <c:v>19286.520685718693</c:v>
                </c:pt>
                <c:pt idx="3640">
                  <c:v>19249.032124362398</c:v>
                </c:pt>
                <c:pt idx="3641">
                  <c:v>19172.445574018639</c:v>
                </c:pt>
                <c:pt idx="3642">
                  <c:v>18983.855752885935</c:v>
                </c:pt>
                <c:pt idx="3643">
                  <c:v>19065.57744407903</c:v>
                </c:pt>
                <c:pt idx="3644">
                  <c:v>19036.466608159706</c:v>
                </c:pt>
                <c:pt idx="3645">
                  <c:v>18971.851848120587</c:v>
                </c:pt>
                <c:pt idx="3646">
                  <c:v>18968.600359527954</c:v>
                </c:pt>
                <c:pt idx="3647">
                  <c:v>18868.506892453115</c:v>
                </c:pt>
                <c:pt idx="3648">
                  <c:v>18920.328424765517</c:v>
                </c:pt>
                <c:pt idx="3649">
                  <c:v>19076.984898021226</c:v>
                </c:pt>
                <c:pt idx="3650">
                  <c:v>19093.899029674136</c:v>
                </c:pt>
                <c:pt idx="3651">
                  <c:v>19164.915016633036</c:v>
                </c:pt>
                <c:pt idx="3652">
                  <c:v>19066.562135661701</c:v>
                </c:pt>
                <c:pt idx="3653">
                  <c:v>19151.914366500103</c:v>
                </c:pt>
                <c:pt idx="3654">
                  <c:v>19229.775807180478</c:v>
                </c:pt>
                <c:pt idx="3655">
                  <c:v>19165.781317177003</c:v>
                </c:pt>
                <c:pt idx="3656">
                  <c:v>19168.378446545565</c:v>
                </c:pt>
                <c:pt idx="3657">
                  <c:v>19182.190668591069</c:v>
                </c:pt>
                <c:pt idx="3658">
                  <c:v>19199.846204434558</c:v>
                </c:pt>
                <c:pt idx="3659">
                  <c:v>19169.068068871704</c:v>
                </c:pt>
                <c:pt idx="3660">
                  <c:v>19192.252236493976</c:v>
                </c:pt>
                <c:pt idx="3661">
                  <c:v>19224.336981354929</c:v>
                </c:pt>
                <c:pt idx="3662">
                  <c:v>19235.371026150715</c:v>
                </c:pt>
                <c:pt idx="3663">
                  <c:v>19132.84624312097</c:v>
                </c:pt>
                <c:pt idx="3664">
                  <c:v>19064.982603230164</c:v>
                </c:pt>
                <c:pt idx="3665">
                  <c:v>19114.651804347843</c:v>
                </c:pt>
                <c:pt idx="3666">
                  <c:v>19260.892607960464</c:v>
                </c:pt>
                <c:pt idx="3667">
                  <c:v>19348.033239060715</c:v>
                </c:pt>
                <c:pt idx="3668">
                  <c:v>19314.372366880121</c:v>
                </c:pt>
                <c:pt idx="3669">
                  <c:v>19412.790434542574</c:v>
                </c:pt>
                <c:pt idx="3670">
                  <c:v>19345.233570487784</c:v>
                </c:pt>
                <c:pt idx="3671">
                  <c:v>19291.540696044307</c:v>
                </c:pt>
                <c:pt idx="3672">
                  <c:v>19349.631170176381</c:v>
                </c:pt>
                <c:pt idx="3673">
                  <c:v>19303.167899361761</c:v>
                </c:pt>
                <c:pt idx="3674">
                  <c:v>19419.092644554366</c:v>
                </c:pt>
                <c:pt idx="3675">
                  <c:v>19514.366128125876</c:v>
                </c:pt>
                <c:pt idx="3676">
                  <c:v>19502.216361895222</c:v>
                </c:pt>
                <c:pt idx="3677">
                  <c:v>19433.117287747471</c:v>
                </c:pt>
                <c:pt idx="3678">
                  <c:v>19544.210513025373</c:v>
                </c:pt>
                <c:pt idx="3679">
                  <c:v>19538.555783119566</c:v>
                </c:pt>
                <c:pt idx="3680">
                  <c:v>19504.729478975416</c:v>
                </c:pt>
                <c:pt idx="3681">
                  <c:v>19484.853942880196</c:v>
                </c:pt>
                <c:pt idx="3682">
                  <c:v>19517.06577911268</c:v>
                </c:pt>
                <c:pt idx="3683">
                  <c:v>19467.70073085912</c:v>
                </c:pt>
                <c:pt idx="3684">
                  <c:v>19405.542890115532</c:v>
                </c:pt>
                <c:pt idx="3685">
                  <c:v>19412.953835396776</c:v>
                </c:pt>
                <c:pt idx="3686">
                  <c:v>19449.231174292476</c:v>
                </c:pt>
                <c:pt idx="3687">
                  <c:v>19505.346903869136</c:v>
                </c:pt>
                <c:pt idx="3688">
                  <c:v>19524.771148146105</c:v>
                </c:pt>
                <c:pt idx="3689">
                  <c:v>19635.824161702658</c:v>
                </c:pt>
                <c:pt idx="3690">
                  <c:v>19754.036987494947</c:v>
                </c:pt>
                <c:pt idx="3691">
                  <c:v>19776.428698705266</c:v>
                </c:pt>
                <c:pt idx="3692">
                  <c:v>19617.933087283996</c:v>
                </c:pt>
                <c:pt idx="3693">
                  <c:v>19622.086429536346</c:v>
                </c:pt>
                <c:pt idx="3694">
                  <c:v>19578.288967490567</c:v>
                </c:pt>
                <c:pt idx="3695">
                  <c:v>19690.614244686505</c:v>
                </c:pt>
                <c:pt idx="3696">
                  <c:v>19738.0104321043</c:v>
                </c:pt>
                <c:pt idx="3697">
                  <c:v>19797.645333577839</c:v>
                </c:pt>
                <c:pt idx="3698">
                  <c:v>19805.195429666954</c:v>
                </c:pt>
                <c:pt idx="3699">
                  <c:v>19838.068739450751</c:v>
                </c:pt>
                <c:pt idx="3700">
                  <c:v>19865.921391492051</c:v>
                </c:pt>
                <c:pt idx="3701">
                  <c:v>19892.551738149989</c:v>
                </c:pt>
                <c:pt idx="3702">
                  <c:v>19939.721600402525</c:v>
                </c:pt>
                <c:pt idx="3703">
                  <c:v>20004.586807145079</c:v>
                </c:pt>
                <c:pt idx="3704">
                  <c:v>19975.098991848095</c:v>
                </c:pt>
                <c:pt idx="3705">
                  <c:v>20039.513759081248</c:v>
                </c:pt>
                <c:pt idx="3706">
                  <c:v>20014.758582308605</c:v>
                </c:pt>
                <c:pt idx="3707">
                  <c:v>20049.991071967954</c:v>
                </c:pt>
                <c:pt idx="3708">
                  <c:v>20084.494978321905</c:v>
                </c:pt>
                <c:pt idx="3709">
                  <c:v>19941.514040315764</c:v>
                </c:pt>
                <c:pt idx="3710">
                  <c:v>20058.395898626226</c:v>
                </c:pt>
                <c:pt idx="3711">
                  <c:v>20051.331713687003</c:v>
                </c:pt>
                <c:pt idx="3712">
                  <c:v>20085.519176363367</c:v>
                </c:pt>
                <c:pt idx="3713">
                  <c:v>20110.980741160529</c:v>
                </c:pt>
                <c:pt idx="3714">
                  <c:v>20090.691993849239</c:v>
                </c:pt>
                <c:pt idx="3715">
                  <c:v>20107.747494824696</c:v>
                </c:pt>
                <c:pt idx="3716">
                  <c:v>20049.018934901975</c:v>
                </c:pt>
                <c:pt idx="3717">
                  <c:v>20045.271786554466</c:v>
                </c:pt>
                <c:pt idx="3718">
                  <c:v>20044.067301857467</c:v>
                </c:pt>
                <c:pt idx="3719">
                  <c:v>19866.265303856446</c:v>
                </c:pt>
                <c:pt idx="3720">
                  <c:v>19622.455253605345</c:v>
                </c:pt>
                <c:pt idx="3721">
                  <c:v>19656.821017797542</c:v>
                </c:pt>
                <c:pt idx="3722">
                  <c:v>19664.823887523009</c:v>
                </c:pt>
                <c:pt idx="3723">
                  <c:v>19694.452163850427</c:v>
                </c:pt>
                <c:pt idx="3724">
                  <c:v>19718.472319835422</c:v>
                </c:pt>
                <c:pt idx="3725">
                  <c:v>19711.865115521654</c:v>
                </c:pt>
                <c:pt idx="3726">
                  <c:v>19675.170092221939</c:v>
                </c:pt>
                <c:pt idx="3727">
                  <c:v>19596.717886169426</c:v>
                </c:pt>
                <c:pt idx="3728">
                  <c:v>19631.65791139465</c:v>
                </c:pt>
                <c:pt idx="3729">
                  <c:v>19705.800340812213</c:v>
                </c:pt>
                <c:pt idx="3730">
                  <c:v>19747.923984983634</c:v>
                </c:pt>
                <c:pt idx="3731">
                  <c:v>19772.94139875174</c:v>
                </c:pt>
                <c:pt idx="3732">
                  <c:v>19839.363581564303</c:v>
                </c:pt>
                <c:pt idx="3733">
                  <c:v>19861.688785635815</c:v>
                </c:pt>
                <c:pt idx="3734">
                  <c:v>19791.142347095771</c:v>
                </c:pt>
                <c:pt idx="3735">
                  <c:v>19840.081881770373</c:v>
                </c:pt>
                <c:pt idx="3736">
                  <c:v>19829.22752174137</c:v>
                </c:pt>
                <c:pt idx="3737">
                  <c:v>19915.214642068942</c:v>
                </c:pt>
                <c:pt idx="3738">
                  <c:v>19949.146314767131</c:v>
                </c:pt>
                <c:pt idx="3739">
                  <c:v>19907.240402779713</c:v>
                </c:pt>
                <c:pt idx="3740">
                  <c:v>19904.068881237908</c:v>
                </c:pt>
                <c:pt idx="3741">
                  <c:v>19768.6988441127</c:v>
                </c:pt>
                <c:pt idx="3742">
                  <c:v>19830.745551917582</c:v>
                </c:pt>
                <c:pt idx="3743">
                  <c:v>19824.329021755373</c:v>
                </c:pt>
                <c:pt idx="3744">
                  <c:v>19856.942629960948</c:v>
                </c:pt>
                <c:pt idx="3745">
                  <c:v>19913.315987915914</c:v>
                </c:pt>
                <c:pt idx="3746">
                  <c:v>19910.091541386126</c:v>
                </c:pt>
                <c:pt idx="3747">
                  <c:v>19890.69641848177</c:v>
                </c:pt>
                <c:pt idx="3748">
                  <c:v>19911.494311002974</c:v>
                </c:pt>
                <c:pt idx="3749">
                  <c:v>20056.188921367084</c:v>
                </c:pt>
                <c:pt idx="3750">
                  <c:v>20049.824824152398</c:v>
                </c:pt>
                <c:pt idx="3751">
                  <c:v>20010.634177952459</c:v>
                </c:pt>
                <c:pt idx="3752">
                  <c:v>20028.224777269235</c:v>
                </c:pt>
                <c:pt idx="3753">
                  <c:v>20117.889947921587</c:v>
                </c:pt>
                <c:pt idx="3754">
                  <c:v>20047.226797890442</c:v>
                </c:pt>
                <c:pt idx="3755">
                  <c:v>19886.599654807469</c:v>
                </c:pt>
                <c:pt idx="3756">
                  <c:v>19806.789976411404</c:v>
                </c:pt>
                <c:pt idx="3757">
                  <c:v>19770.581978233397</c:v>
                </c:pt>
                <c:pt idx="3758">
                  <c:v>19860.15902444518</c:v>
                </c:pt>
                <c:pt idx="3759">
                  <c:v>19887.090609624865</c:v>
                </c:pt>
                <c:pt idx="3760">
                  <c:v>19994.649437346608</c:v>
                </c:pt>
                <c:pt idx="3761">
                  <c:v>20016.424189919224</c:v>
                </c:pt>
                <c:pt idx="3762">
                  <c:v>20028.849526238868</c:v>
                </c:pt>
                <c:pt idx="3763">
                  <c:v>20018.617482070367</c:v>
                </c:pt>
                <c:pt idx="3764">
                  <c:v>19941.094075183064</c:v>
                </c:pt>
                <c:pt idx="3765">
                  <c:v>19951.305757839658</c:v>
                </c:pt>
                <c:pt idx="3766">
                  <c:v>20058.108933904328</c:v>
                </c:pt>
                <c:pt idx="3767">
                  <c:v>20080.117976299578</c:v>
                </c:pt>
                <c:pt idx="3768">
                  <c:v>19979.724430392693</c:v>
                </c:pt>
                <c:pt idx="3769">
                  <c:v>19954.463847711853</c:v>
                </c:pt>
                <c:pt idx="3770">
                  <c:v>20023.550250005268</c:v>
                </c:pt>
                <c:pt idx="3771">
                  <c:v>20018.181871373279</c:v>
                </c:pt>
                <c:pt idx="3772">
                  <c:v>20078.223746943178</c:v>
                </c:pt>
                <c:pt idx="3773">
                  <c:v>20088.974688123581</c:v>
                </c:pt>
                <c:pt idx="3774">
                  <c:v>20119.537723625399</c:v>
                </c:pt>
                <c:pt idx="3775">
                  <c:v>20123.388657465017</c:v>
                </c:pt>
                <c:pt idx="3776">
                  <c:v>20153.176555322094</c:v>
                </c:pt>
                <c:pt idx="3777">
                  <c:v>20031.628999357679</c:v>
                </c:pt>
                <c:pt idx="3778">
                  <c:v>19922.090729915471</c:v>
                </c:pt>
                <c:pt idx="3779">
                  <c:v>19952.086631361468</c:v>
                </c:pt>
                <c:pt idx="3780">
                  <c:v>19948.816096158364</c:v>
                </c:pt>
                <c:pt idx="3781">
                  <c:v>19960.621004324919</c:v>
                </c:pt>
                <c:pt idx="3782">
                  <c:v>19963.297802990437</c:v>
                </c:pt>
                <c:pt idx="3783">
                  <c:v>19899.631331385568</c:v>
                </c:pt>
                <c:pt idx="3784">
                  <c:v>19739.346014276067</c:v>
                </c:pt>
                <c:pt idx="3785">
                  <c:v>19714.136129498183</c:v>
                </c:pt>
                <c:pt idx="3786">
                  <c:v>19650.291690671489</c:v>
                </c:pt>
                <c:pt idx="3787">
                  <c:v>19770.949495790563</c:v>
                </c:pt>
                <c:pt idx="3788">
                  <c:v>19817.713045736837</c:v>
                </c:pt>
                <c:pt idx="3789">
                  <c:v>19749.345060896383</c:v>
                </c:pt>
                <c:pt idx="3790">
                  <c:v>19677.113447742304</c:v>
                </c:pt>
                <c:pt idx="3791">
                  <c:v>19693.429222283659</c:v>
                </c:pt>
                <c:pt idx="3792">
                  <c:v>19494.011565158329</c:v>
                </c:pt>
                <c:pt idx="3793">
                  <c:v>19544.457416405123</c:v>
                </c:pt>
                <c:pt idx="3794">
                  <c:v>19552.5799337561</c:v>
                </c:pt>
                <c:pt idx="3795">
                  <c:v>19599.178655491771</c:v>
                </c:pt>
                <c:pt idx="3796">
                  <c:v>19565.117772478188</c:v>
                </c:pt>
                <c:pt idx="3797">
                  <c:v>19603.660646546508</c:v>
                </c:pt>
                <c:pt idx="3798">
                  <c:v>19575.083512116922</c:v>
                </c:pt>
                <c:pt idx="3799">
                  <c:v>19666.945636375203</c:v>
                </c:pt>
                <c:pt idx="3800">
                  <c:v>19681.522767141734</c:v>
                </c:pt>
                <c:pt idx="3801">
                  <c:v>19613.418574745556</c:v>
                </c:pt>
                <c:pt idx="3802">
                  <c:v>19639.432085158798</c:v>
                </c:pt>
                <c:pt idx="3803">
                  <c:v>19750.343770949894</c:v>
                </c:pt>
                <c:pt idx="3804">
                  <c:v>19877.481904872562</c:v>
                </c:pt>
                <c:pt idx="3805">
                  <c:v>19810.950523722953</c:v>
                </c:pt>
                <c:pt idx="3806">
                  <c:v>19753.255826367065</c:v>
                </c:pt>
                <c:pt idx="3807">
                  <c:v>19796.059116398941</c:v>
                </c:pt>
                <c:pt idx="3808">
                  <c:v>19814.032405435697</c:v>
                </c:pt>
                <c:pt idx="3809">
                  <c:v>19800.929078384146</c:v>
                </c:pt>
                <c:pt idx="3810">
                  <c:v>18971.58177912829</c:v>
                </c:pt>
                <c:pt idx="3811">
                  <c:v>19022.574200369734</c:v>
                </c:pt>
                <c:pt idx="3812">
                  <c:v>19001.769340924959</c:v>
                </c:pt>
                <c:pt idx="3813">
                  <c:v>19020.6694116658</c:v>
                </c:pt>
                <c:pt idx="3814">
                  <c:v>18999.217092168623</c:v>
                </c:pt>
                <c:pt idx="3815">
                  <c:v>18936.265813837723</c:v>
                </c:pt>
                <c:pt idx="3816">
                  <c:v>19907.765320126939</c:v>
                </c:pt>
                <c:pt idx="3817">
                  <c:v>19954.689617019598</c:v>
                </c:pt>
                <c:pt idx="3818">
                  <c:v>19877.371355556792</c:v>
                </c:pt>
                <c:pt idx="3819">
                  <c:v>20055.592658064881</c:v>
                </c:pt>
                <c:pt idx="3820">
                  <c:v>20101.429153907302</c:v>
                </c:pt>
                <c:pt idx="3821">
                  <c:v>20170.464680470919</c:v>
                </c:pt>
                <c:pt idx="3822">
                  <c:v>20193.526439816575</c:v>
                </c:pt>
                <c:pt idx="3823">
                  <c:v>20298.977603332678</c:v>
                </c:pt>
                <c:pt idx="3824">
                  <c:v>20299.058753472447</c:v>
                </c:pt>
                <c:pt idx="3825">
                  <c:v>20331.95952109123</c:v>
                </c:pt>
                <c:pt idx="3826">
                  <c:v>20342.398996344367</c:v>
                </c:pt>
                <c:pt idx="3827">
                  <c:v>20352.975553146563</c:v>
                </c:pt>
                <c:pt idx="3828">
                  <c:v>20377.229070858895</c:v>
                </c:pt>
                <c:pt idx="3829">
                  <c:v>20353.101417419537</c:v>
                </c:pt>
                <c:pt idx="3830">
                  <c:v>20367.247546759485</c:v>
                </c:pt>
                <c:pt idx="3831">
                  <c:v>20178.038043684413</c:v>
                </c:pt>
                <c:pt idx="3832">
                  <c:v>19978.822340979365</c:v>
                </c:pt>
                <c:pt idx="3833">
                  <c:v>19947.48318893656</c:v>
                </c:pt>
                <c:pt idx="3834">
                  <c:v>20002.306722150868</c:v>
                </c:pt>
                <c:pt idx="3835">
                  <c:v>19900.180214253458</c:v>
                </c:pt>
                <c:pt idx="3836">
                  <c:v>19870.689583810927</c:v>
                </c:pt>
                <c:pt idx="3837">
                  <c:v>19901.22277059832</c:v>
                </c:pt>
                <c:pt idx="3838">
                  <c:v>19912.391226580774</c:v>
                </c:pt>
                <c:pt idx="3839">
                  <c:v>19791.559175470855</c:v>
                </c:pt>
                <c:pt idx="3840">
                  <c:v>19775.605266334591</c:v>
                </c:pt>
                <c:pt idx="3841">
                  <c:v>19890.003087348592</c:v>
                </c:pt>
                <c:pt idx="3842">
                  <c:v>20012.568248005242</c:v>
                </c:pt>
                <c:pt idx="3843">
                  <c:v>19957.286199984937</c:v>
                </c:pt>
                <c:pt idx="3844">
                  <c:v>19943.792995476972</c:v>
                </c:pt>
                <c:pt idx="3845">
                  <c:v>19948.873155808811</c:v>
                </c:pt>
                <c:pt idx="3846">
                  <c:v>19970.224540102954</c:v>
                </c:pt>
                <c:pt idx="3847">
                  <c:v>19881.573992841459</c:v>
                </c:pt>
                <c:pt idx="3848">
                  <c:v>19861.327423241324</c:v>
                </c:pt>
                <c:pt idx="3849">
                  <c:v>20008.557646428148</c:v>
                </c:pt>
                <c:pt idx="3850">
                  <c:v>20041.431720564375</c:v>
                </c:pt>
                <c:pt idx="3851">
                  <c:v>19928.445993595735</c:v>
                </c:pt>
                <c:pt idx="3852">
                  <c:v>19956.16759326282</c:v>
                </c:pt>
                <c:pt idx="3853">
                  <c:v>19988.814290584811</c:v>
                </c:pt>
                <c:pt idx="3854">
                  <c:v>20060.687740339104</c:v>
                </c:pt>
                <c:pt idx="3855">
                  <c:v>20006.750635890232</c:v>
                </c:pt>
                <c:pt idx="3856">
                  <c:v>20010.508430421054</c:v>
                </c:pt>
                <c:pt idx="3857">
                  <c:v>20033.106521272453</c:v>
                </c:pt>
                <c:pt idx="3858">
                  <c:v>20048.433034764421</c:v>
                </c:pt>
                <c:pt idx="3859">
                  <c:v>20092.407082442325</c:v>
                </c:pt>
                <c:pt idx="3860">
                  <c:v>20153.022328213792</c:v>
                </c:pt>
                <c:pt idx="3861">
                  <c:v>20153.756773079724</c:v>
                </c:pt>
                <c:pt idx="3862">
                  <c:v>20158.221202534834</c:v>
                </c:pt>
                <c:pt idx="3863">
                  <c:v>20211.384234768739</c:v>
                </c:pt>
                <c:pt idx="3864">
                  <c:v>19994.926442768476</c:v>
                </c:pt>
                <c:pt idx="3865">
                  <c:v>19975.774862209288</c:v>
                </c:pt>
                <c:pt idx="3866">
                  <c:v>19909.070253066377</c:v>
                </c:pt>
                <c:pt idx="3867">
                  <c:v>19989.649864404251</c:v>
                </c:pt>
                <c:pt idx="3868">
                  <c:v>20091.905060781446</c:v>
                </c:pt>
                <c:pt idx="3869">
                  <c:v>20099.718683214989</c:v>
                </c:pt>
                <c:pt idx="3870">
                  <c:v>20040.393679670909</c:v>
                </c:pt>
                <c:pt idx="3871">
                  <c:v>20043.563461967919</c:v>
                </c:pt>
                <c:pt idx="3872">
                  <c:v>19987.627578280153</c:v>
                </c:pt>
                <c:pt idx="3873">
                  <c:v>20026.424650736382</c:v>
                </c:pt>
                <c:pt idx="3874">
                  <c:v>20132.821041347943</c:v>
                </c:pt>
                <c:pt idx="3875">
                  <c:v>20021.883244765024</c:v>
                </c:pt>
                <c:pt idx="3876">
                  <c:v>19819.489700292572</c:v>
                </c:pt>
                <c:pt idx="3877">
                  <c:v>19906.765543135345</c:v>
                </c:pt>
                <c:pt idx="3878">
                  <c:v>19932.114429645681</c:v>
                </c:pt>
                <c:pt idx="3879">
                  <c:v>19858.247467292495</c:v>
                </c:pt>
                <c:pt idx="3880">
                  <c:v>19734.223195501272</c:v>
                </c:pt>
                <c:pt idx="3881">
                  <c:v>19774.774849989422</c:v>
                </c:pt>
                <c:pt idx="3882">
                  <c:v>19838.067915218046</c:v>
                </c:pt>
                <c:pt idx="3883">
                  <c:v>19869.914088493468</c:v>
                </c:pt>
                <c:pt idx="3884">
                  <c:v>19668.550799155186</c:v>
                </c:pt>
                <c:pt idx="3885">
                  <c:v>19604.312098580853</c:v>
                </c:pt>
                <c:pt idx="3886">
                  <c:v>19647.566954767237</c:v>
                </c:pt>
                <c:pt idx="3887">
                  <c:v>19673.05183964879</c:v>
                </c:pt>
                <c:pt idx="3888">
                  <c:v>19801.23581988037</c:v>
                </c:pt>
                <c:pt idx="3889">
                  <c:v>19784.166167901418</c:v>
                </c:pt>
                <c:pt idx="3890">
                  <c:v>19731.453655394187</c:v>
                </c:pt>
                <c:pt idx="3891">
                  <c:v>19772.052889653318</c:v>
                </c:pt>
                <c:pt idx="3892">
                  <c:v>19763.29392613719</c:v>
                </c:pt>
                <c:pt idx="3893">
                  <c:v>19840.347527226204</c:v>
                </c:pt>
                <c:pt idx="3894">
                  <c:v>19943.717907776292</c:v>
                </c:pt>
                <c:pt idx="3895">
                  <c:v>19914.765848279014</c:v>
                </c:pt>
                <c:pt idx="3896">
                  <c:v>19839.996186773671</c:v>
                </c:pt>
                <c:pt idx="3897">
                  <c:v>19851.434275725424</c:v>
                </c:pt>
                <c:pt idx="3898">
                  <c:v>19856.026702278374</c:v>
                </c:pt>
                <c:pt idx="3899">
                  <c:v>19855.617158799952</c:v>
                </c:pt>
                <c:pt idx="3900">
                  <c:v>19802.185512757686</c:v>
                </c:pt>
                <c:pt idx="3901">
                  <c:v>19921.637050865105</c:v>
                </c:pt>
                <c:pt idx="3902">
                  <c:v>19972.847195508817</c:v>
                </c:pt>
                <c:pt idx="3903">
                  <c:v>19992.826235876004</c:v>
                </c:pt>
                <c:pt idx="3904">
                  <c:v>19895.051592292992</c:v>
                </c:pt>
                <c:pt idx="3905">
                  <c:v>19825.5374531249</c:v>
                </c:pt>
                <c:pt idx="3906">
                  <c:v>19881.185717161148</c:v>
                </c:pt>
                <c:pt idx="3907">
                  <c:v>20043.738443537455</c:v>
                </c:pt>
                <c:pt idx="3908">
                  <c:v>20026.383823825421</c:v>
                </c:pt>
                <c:pt idx="3909">
                  <c:v>19920.586439906085</c:v>
                </c:pt>
                <c:pt idx="3910">
                  <c:v>19894.891153532772</c:v>
                </c:pt>
                <c:pt idx="3911">
                  <c:v>19826.153169306148</c:v>
                </c:pt>
                <c:pt idx="3912">
                  <c:v>19689.771322379478</c:v>
                </c:pt>
                <c:pt idx="3913">
                  <c:v>19813.905467599081</c:v>
                </c:pt>
                <c:pt idx="3914">
                  <c:v>19969.777434769865</c:v>
                </c:pt>
                <c:pt idx="3915">
                  <c:v>19974.434421259321</c:v>
                </c:pt>
                <c:pt idx="3916">
                  <c:v>19941.80152929571</c:v>
                </c:pt>
                <c:pt idx="3917">
                  <c:v>19883.460462642313</c:v>
                </c:pt>
                <c:pt idx="3918">
                  <c:v>19906.43668406982</c:v>
                </c:pt>
                <c:pt idx="3919">
                  <c:v>20005.500546926094</c:v>
                </c:pt>
                <c:pt idx="3920">
                  <c:v>19957.350320642039</c:v>
                </c:pt>
                <c:pt idx="3921">
                  <c:v>19889.331581720864</c:v>
                </c:pt>
                <c:pt idx="3922">
                  <c:v>19846.145308895681</c:v>
                </c:pt>
                <c:pt idx="3923">
                  <c:v>19899.986330721615</c:v>
                </c:pt>
                <c:pt idx="3924">
                  <c:v>19931.283762764822</c:v>
                </c:pt>
                <c:pt idx="3925">
                  <c:v>19889.543442622751</c:v>
                </c:pt>
                <c:pt idx="3926">
                  <c:v>19949.577928079038</c:v>
                </c:pt>
                <c:pt idx="3927">
                  <c:v>19954.233099713347</c:v>
                </c:pt>
                <c:pt idx="3928">
                  <c:v>19809.960552858018</c:v>
                </c:pt>
                <c:pt idx="3929">
                  <c:v>19800.033184409498</c:v>
                </c:pt>
                <c:pt idx="3930">
                  <c:v>19889.630949305931</c:v>
                </c:pt>
                <c:pt idx="3931">
                  <c:v>19864.646092797342</c:v>
                </c:pt>
                <c:pt idx="3932">
                  <c:v>19897.179342773219</c:v>
                </c:pt>
                <c:pt idx="3933">
                  <c:v>19973.04589332574</c:v>
                </c:pt>
                <c:pt idx="3934">
                  <c:v>19928.600907602104</c:v>
                </c:pt>
                <c:pt idx="3935">
                  <c:v>19868.500775824199</c:v>
                </c:pt>
                <c:pt idx="3936">
                  <c:v>19877.724626824856</c:v>
                </c:pt>
                <c:pt idx="3937">
                  <c:v>19844.838146850743</c:v>
                </c:pt>
                <c:pt idx="3938">
                  <c:v>19725.045072461973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8D-4D08-A512-601301C93782}"/>
            </c:ext>
          </c:extLst>
        </c:ser>
        <c:ser>
          <c:idx val="3"/>
          <c:order val="1"/>
          <c:tx>
            <c:strRef>
              <c:f>Dati!$U$4</c:f>
              <c:strCache>
                <c:ptCount val="1"/>
                <c:pt idx="0">
                  <c:v>Balanced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numRef>
              <c:f>Dati!$A$5:$A$3943</c:f>
              <c:numCache>
                <c:formatCode>d\-mmm\-yy</c:formatCode>
                <c:ptCount val="3939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39209</c:v>
                </c:pt>
                <c:pt idx="88">
                  <c:v>39210</c:v>
                </c:pt>
                <c:pt idx="89">
                  <c:v>39211</c:v>
                </c:pt>
                <c:pt idx="90">
                  <c:v>39212</c:v>
                </c:pt>
                <c:pt idx="91">
                  <c:v>39213</c:v>
                </c:pt>
                <c:pt idx="92">
                  <c:v>39216</c:v>
                </c:pt>
                <c:pt idx="93">
                  <c:v>39217</c:v>
                </c:pt>
                <c:pt idx="94">
                  <c:v>39218</c:v>
                </c:pt>
                <c:pt idx="95">
                  <c:v>39219</c:v>
                </c:pt>
                <c:pt idx="96">
                  <c:v>39220</c:v>
                </c:pt>
                <c:pt idx="97">
                  <c:v>39223</c:v>
                </c:pt>
                <c:pt idx="98">
                  <c:v>39224</c:v>
                </c:pt>
                <c:pt idx="99">
                  <c:v>39225</c:v>
                </c:pt>
                <c:pt idx="100">
                  <c:v>39226</c:v>
                </c:pt>
                <c:pt idx="101">
                  <c:v>39227</c:v>
                </c:pt>
                <c:pt idx="102">
                  <c:v>39231</c:v>
                </c:pt>
                <c:pt idx="103">
                  <c:v>39232</c:v>
                </c:pt>
                <c:pt idx="104">
                  <c:v>39233</c:v>
                </c:pt>
                <c:pt idx="105">
                  <c:v>39234</c:v>
                </c:pt>
                <c:pt idx="106">
                  <c:v>39237</c:v>
                </c:pt>
                <c:pt idx="107">
                  <c:v>39238</c:v>
                </c:pt>
                <c:pt idx="108">
                  <c:v>39239</c:v>
                </c:pt>
                <c:pt idx="109">
                  <c:v>39240</c:v>
                </c:pt>
                <c:pt idx="110">
                  <c:v>39241</c:v>
                </c:pt>
                <c:pt idx="111">
                  <c:v>39244</c:v>
                </c:pt>
                <c:pt idx="112">
                  <c:v>39245</c:v>
                </c:pt>
                <c:pt idx="113">
                  <c:v>39246</c:v>
                </c:pt>
                <c:pt idx="114">
                  <c:v>39247</c:v>
                </c:pt>
                <c:pt idx="115">
                  <c:v>39248</c:v>
                </c:pt>
                <c:pt idx="116">
                  <c:v>39251</c:v>
                </c:pt>
                <c:pt idx="117">
                  <c:v>39252</c:v>
                </c:pt>
                <c:pt idx="118">
                  <c:v>39253</c:v>
                </c:pt>
                <c:pt idx="119">
                  <c:v>39254</c:v>
                </c:pt>
                <c:pt idx="120">
                  <c:v>39255</c:v>
                </c:pt>
                <c:pt idx="121">
                  <c:v>39258</c:v>
                </c:pt>
                <c:pt idx="122">
                  <c:v>39259</c:v>
                </c:pt>
                <c:pt idx="123">
                  <c:v>39260</c:v>
                </c:pt>
                <c:pt idx="124">
                  <c:v>39261</c:v>
                </c:pt>
                <c:pt idx="125">
                  <c:v>39262</c:v>
                </c:pt>
                <c:pt idx="126">
                  <c:v>39265</c:v>
                </c:pt>
                <c:pt idx="127">
                  <c:v>39266</c:v>
                </c:pt>
                <c:pt idx="128">
                  <c:v>39267</c:v>
                </c:pt>
                <c:pt idx="129">
                  <c:v>39268</c:v>
                </c:pt>
                <c:pt idx="130">
                  <c:v>39269</c:v>
                </c:pt>
                <c:pt idx="131">
                  <c:v>39272</c:v>
                </c:pt>
                <c:pt idx="132">
                  <c:v>39273</c:v>
                </c:pt>
                <c:pt idx="133">
                  <c:v>39274</c:v>
                </c:pt>
                <c:pt idx="134">
                  <c:v>39275</c:v>
                </c:pt>
                <c:pt idx="135">
                  <c:v>39276</c:v>
                </c:pt>
                <c:pt idx="136">
                  <c:v>39279</c:v>
                </c:pt>
                <c:pt idx="137">
                  <c:v>39280</c:v>
                </c:pt>
                <c:pt idx="138">
                  <c:v>39281</c:v>
                </c:pt>
                <c:pt idx="139">
                  <c:v>39282</c:v>
                </c:pt>
                <c:pt idx="140">
                  <c:v>39283</c:v>
                </c:pt>
                <c:pt idx="141">
                  <c:v>39286</c:v>
                </c:pt>
                <c:pt idx="142">
                  <c:v>39287</c:v>
                </c:pt>
                <c:pt idx="143">
                  <c:v>39288</c:v>
                </c:pt>
                <c:pt idx="144">
                  <c:v>39289</c:v>
                </c:pt>
                <c:pt idx="145">
                  <c:v>39290</c:v>
                </c:pt>
                <c:pt idx="146">
                  <c:v>39293</c:v>
                </c:pt>
                <c:pt idx="147">
                  <c:v>39294</c:v>
                </c:pt>
                <c:pt idx="148">
                  <c:v>39295</c:v>
                </c:pt>
                <c:pt idx="149">
                  <c:v>39296</c:v>
                </c:pt>
                <c:pt idx="150">
                  <c:v>39297</c:v>
                </c:pt>
                <c:pt idx="151">
                  <c:v>39300</c:v>
                </c:pt>
                <c:pt idx="152">
                  <c:v>39301</c:v>
                </c:pt>
                <c:pt idx="153">
                  <c:v>39302</c:v>
                </c:pt>
                <c:pt idx="154">
                  <c:v>39303</c:v>
                </c:pt>
                <c:pt idx="155">
                  <c:v>39304</c:v>
                </c:pt>
                <c:pt idx="156">
                  <c:v>39307</c:v>
                </c:pt>
                <c:pt idx="157">
                  <c:v>39308</c:v>
                </c:pt>
                <c:pt idx="158">
                  <c:v>39309</c:v>
                </c:pt>
                <c:pt idx="159">
                  <c:v>39310</c:v>
                </c:pt>
                <c:pt idx="160">
                  <c:v>39311</c:v>
                </c:pt>
                <c:pt idx="161">
                  <c:v>39314</c:v>
                </c:pt>
                <c:pt idx="162">
                  <c:v>39315</c:v>
                </c:pt>
                <c:pt idx="163">
                  <c:v>39316</c:v>
                </c:pt>
                <c:pt idx="164">
                  <c:v>39317</c:v>
                </c:pt>
                <c:pt idx="165">
                  <c:v>39318</c:v>
                </c:pt>
                <c:pt idx="166">
                  <c:v>39322</c:v>
                </c:pt>
                <c:pt idx="167">
                  <c:v>39323</c:v>
                </c:pt>
                <c:pt idx="168">
                  <c:v>39324</c:v>
                </c:pt>
                <c:pt idx="169">
                  <c:v>39325</c:v>
                </c:pt>
                <c:pt idx="170">
                  <c:v>39328</c:v>
                </c:pt>
                <c:pt idx="171">
                  <c:v>39329</c:v>
                </c:pt>
                <c:pt idx="172">
                  <c:v>39330</c:v>
                </c:pt>
                <c:pt idx="173">
                  <c:v>39331</c:v>
                </c:pt>
                <c:pt idx="174">
                  <c:v>39332</c:v>
                </c:pt>
                <c:pt idx="175">
                  <c:v>39335</c:v>
                </c:pt>
                <c:pt idx="176">
                  <c:v>39336</c:v>
                </c:pt>
                <c:pt idx="177">
                  <c:v>39337</c:v>
                </c:pt>
                <c:pt idx="178">
                  <c:v>39338</c:v>
                </c:pt>
                <c:pt idx="179">
                  <c:v>39339</c:v>
                </c:pt>
                <c:pt idx="180">
                  <c:v>39342</c:v>
                </c:pt>
                <c:pt idx="181">
                  <c:v>39343</c:v>
                </c:pt>
                <c:pt idx="182">
                  <c:v>39344</c:v>
                </c:pt>
                <c:pt idx="183">
                  <c:v>39345</c:v>
                </c:pt>
                <c:pt idx="184">
                  <c:v>39346</c:v>
                </c:pt>
                <c:pt idx="185">
                  <c:v>39349</c:v>
                </c:pt>
                <c:pt idx="186">
                  <c:v>39350</c:v>
                </c:pt>
                <c:pt idx="187">
                  <c:v>39351</c:v>
                </c:pt>
                <c:pt idx="188">
                  <c:v>39352</c:v>
                </c:pt>
                <c:pt idx="189">
                  <c:v>39353</c:v>
                </c:pt>
                <c:pt idx="190">
                  <c:v>39356</c:v>
                </c:pt>
                <c:pt idx="191">
                  <c:v>39357</c:v>
                </c:pt>
                <c:pt idx="192">
                  <c:v>39358</c:v>
                </c:pt>
                <c:pt idx="193">
                  <c:v>39359</c:v>
                </c:pt>
                <c:pt idx="194">
                  <c:v>39360</c:v>
                </c:pt>
                <c:pt idx="195">
                  <c:v>39363</c:v>
                </c:pt>
                <c:pt idx="196">
                  <c:v>39364</c:v>
                </c:pt>
                <c:pt idx="197">
                  <c:v>39365</c:v>
                </c:pt>
                <c:pt idx="198">
                  <c:v>39366</c:v>
                </c:pt>
                <c:pt idx="199">
                  <c:v>39367</c:v>
                </c:pt>
                <c:pt idx="200">
                  <c:v>39370</c:v>
                </c:pt>
                <c:pt idx="201">
                  <c:v>39371</c:v>
                </c:pt>
                <c:pt idx="202">
                  <c:v>39372</c:v>
                </c:pt>
                <c:pt idx="203">
                  <c:v>39373</c:v>
                </c:pt>
                <c:pt idx="204">
                  <c:v>39374</c:v>
                </c:pt>
                <c:pt idx="205">
                  <c:v>39377</c:v>
                </c:pt>
                <c:pt idx="206">
                  <c:v>39378</c:v>
                </c:pt>
                <c:pt idx="207">
                  <c:v>39379</c:v>
                </c:pt>
                <c:pt idx="208">
                  <c:v>39380</c:v>
                </c:pt>
                <c:pt idx="209">
                  <c:v>39381</c:v>
                </c:pt>
                <c:pt idx="210">
                  <c:v>39384</c:v>
                </c:pt>
                <c:pt idx="211">
                  <c:v>39385</c:v>
                </c:pt>
                <c:pt idx="212">
                  <c:v>39386</c:v>
                </c:pt>
                <c:pt idx="213">
                  <c:v>39387</c:v>
                </c:pt>
                <c:pt idx="214">
                  <c:v>39388</c:v>
                </c:pt>
                <c:pt idx="215">
                  <c:v>39391</c:v>
                </c:pt>
                <c:pt idx="216">
                  <c:v>39392</c:v>
                </c:pt>
                <c:pt idx="217">
                  <c:v>39393</c:v>
                </c:pt>
                <c:pt idx="218">
                  <c:v>39394</c:v>
                </c:pt>
                <c:pt idx="219">
                  <c:v>39395</c:v>
                </c:pt>
                <c:pt idx="220">
                  <c:v>39398</c:v>
                </c:pt>
                <c:pt idx="221">
                  <c:v>39399</c:v>
                </c:pt>
                <c:pt idx="222">
                  <c:v>39400</c:v>
                </c:pt>
                <c:pt idx="223">
                  <c:v>39401</c:v>
                </c:pt>
                <c:pt idx="224">
                  <c:v>39402</c:v>
                </c:pt>
                <c:pt idx="225">
                  <c:v>39405</c:v>
                </c:pt>
                <c:pt idx="226">
                  <c:v>39406</c:v>
                </c:pt>
                <c:pt idx="227">
                  <c:v>39407</c:v>
                </c:pt>
                <c:pt idx="228">
                  <c:v>39408</c:v>
                </c:pt>
                <c:pt idx="229">
                  <c:v>39409</c:v>
                </c:pt>
                <c:pt idx="230">
                  <c:v>39412</c:v>
                </c:pt>
                <c:pt idx="231">
                  <c:v>39413</c:v>
                </c:pt>
                <c:pt idx="232">
                  <c:v>39414</c:v>
                </c:pt>
                <c:pt idx="233">
                  <c:v>39415</c:v>
                </c:pt>
                <c:pt idx="234">
                  <c:v>39416</c:v>
                </c:pt>
                <c:pt idx="235">
                  <c:v>39419</c:v>
                </c:pt>
                <c:pt idx="236">
                  <c:v>39420</c:v>
                </c:pt>
                <c:pt idx="237">
                  <c:v>39421</c:v>
                </c:pt>
                <c:pt idx="238">
                  <c:v>39422</c:v>
                </c:pt>
                <c:pt idx="239">
                  <c:v>39423</c:v>
                </c:pt>
                <c:pt idx="240">
                  <c:v>39426</c:v>
                </c:pt>
                <c:pt idx="241">
                  <c:v>39427</c:v>
                </c:pt>
                <c:pt idx="242">
                  <c:v>39428</c:v>
                </c:pt>
                <c:pt idx="243">
                  <c:v>39429</c:v>
                </c:pt>
                <c:pt idx="244">
                  <c:v>39430</c:v>
                </c:pt>
                <c:pt idx="245">
                  <c:v>39433</c:v>
                </c:pt>
                <c:pt idx="246">
                  <c:v>39434</c:v>
                </c:pt>
                <c:pt idx="247">
                  <c:v>39435</c:v>
                </c:pt>
                <c:pt idx="248">
                  <c:v>39436</c:v>
                </c:pt>
                <c:pt idx="249">
                  <c:v>39437</c:v>
                </c:pt>
                <c:pt idx="250">
                  <c:v>39440</c:v>
                </c:pt>
                <c:pt idx="251">
                  <c:v>39443</c:v>
                </c:pt>
                <c:pt idx="252">
                  <c:v>39444</c:v>
                </c:pt>
                <c:pt idx="253">
                  <c:v>39447</c:v>
                </c:pt>
                <c:pt idx="254">
                  <c:v>39449</c:v>
                </c:pt>
                <c:pt idx="255">
                  <c:v>39450</c:v>
                </c:pt>
                <c:pt idx="256">
                  <c:v>39451</c:v>
                </c:pt>
                <c:pt idx="257">
                  <c:v>39454</c:v>
                </c:pt>
                <c:pt idx="258">
                  <c:v>39455</c:v>
                </c:pt>
                <c:pt idx="259">
                  <c:v>39456</c:v>
                </c:pt>
                <c:pt idx="260">
                  <c:v>39457</c:v>
                </c:pt>
                <c:pt idx="261">
                  <c:v>39458</c:v>
                </c:pt>
                <c:pt idx="262">
                  <c:v>39461</c:v>
                </c:pt>
                <c:pt idx="263">
                  <c:v>39462</c:v>
                </c:pt>
                <c:pt idx="264">
                  <c:v>39463</c:v>
                </c:pt>
                <c:pt idx="265">
                  <c:v>39464</c:v>
                </c:pt>
                <c:pt idx="266">
                  <c:v>39465</c:v>
                </c:pt>
                <c:pt idx="267">
                  <c:v>39468</c:v>
                </c:pt>
                <c:pt idx="268">
                  <c:v>39469</c:v>
                </c:pt>
                <c:pt idx="269">
                  <c:v>39470</c:v>
                </c:pt>
                <c:pt idx="270">
                  <c:v>39471</c:v>
                </c:pt>
                <c:pt idx="271">
                  <c:v>39472</c:v>
                </c:pt>
                <c:pt idx="272">
                  <c:v>39475</c:v>
                </c:pt>
                <c:pt idx="273">
                  <c:v>39476</c:v>
                </c:pt>
                <c:pt idx="274">
                  <c:v>39477</c:v>
                </c:pt>
                <c:pt idx="275">
                  <c:v>39478</c:v>
                </c:pt>
                <c:pt idx="276">
                  <c:v>39479</c:v>
                </c:pt>
                <c:pt idx="277">
                  <c:v>39482</c:v>
                </c:pt>
                <c:pt idx="278">
                  <c:v>39483</c:v>
                </c:pt>
                <c:pt idx="279">
                  <c:v>39484</c:v>
                </c:pt>
                <c:pt idx="280">
                  <c:v>39485</c:v>
                </c:pt>
                <c:pt idx="281">
                  <c:v>39486</c:v>
                </c:pt>
                <c:pt idx="282">
                  <c:v>39489</c:v>
                </c:pt>
                <c:pt idx="283">
                  <c:v>39490</c:v>
                </c:pt>
                <c:pt idx="284">
                  <c:v>39491</c:v>
                </c:pt>
                <c:pt idx="285">
                  <c:v>39492</c:v>
                </c:pt>
                <c:pt idx="286">
                  <c:v>39493</c:v>
                </c:pt>
                <c:pt idx="287">
                  <c:v>39496</c:v>
                </c:pt>
                <c:pt idx="288">
                  <c:v>39497</c:v>
                </c:pt>
                <c:pt idx="289">
                  <c:v>39498</c:v>
                </c:pt>
                <c:pt idx="290">
                  <c:v>39499</c:v>
                </c:pt>
                <c:pt idx="291">
                  <c:v>39500</c:v>
                </c:pt>
                <c:pt idx="292">
                  <c:v>39503</c:v>
                </c:pt>
                <c:pt idx="293">
                  <c:v>39504</c:v>
                </c:pt>
                <c:pt idx="294">
                  <c:v>39505</c:v>
                </c:pt>
                <c:pt idx="295">
                  <c:v>39506</c:v>
                </c:pt>
                <c:pt idx="296">
                  <c:v>39507</c:v>
                </c:pt>
                <c:pt idx="297">
                  <c:v>39510</c:v>
                </c:pt>
                <c:pt idx="298">
                  <c:v>39511</c:v>
                </c:pt>
                <c:pt idx="299">
                  <c:v>39512</c:v>
                </c:pt>
                <c:pt idx="300">
                  <c:v>39513</c:v>
                </c:pt>
                <c:pt idx="301">
                  <c:v>39514</c:v>
                </c:pt>
                <c:pt idx="302">
                  <c:v>39517</c:v>
                </c:pt>
                <c:pt idx="303">
                  <c:v>39518</c:v>
                </c:pt>
                <c:pt idx="304">
                  <c:v>39519</c:v>
                </c:pt>
                <c:pt idx="305">
                  <c:v>39520</c:v>
                </c:pt>
                <c:pt idx="306">
                  <c:v>39521</c:v>
                </c:pt>
                <c:pt idx="307">
                  <c:v>39524</c:v>
                </c:pt>
                <c:pt idx="308">
                  <c:v>39525</c:v>
                </c:pt>
                <c:pt idx="309">
                  <c:v>39526</c:v>
                </c:pt>
                <c:pt idx="310">
                  <c:v>39527</c:v>
                </c:pt>
                <c:pt idx="311">
                  <c:v>39532</c:v>
                </c:pt>
                <c:pt idx="312">
                  <c:v>39533</c:v>
                </c:pt>
                <c:pt idx="313">
                  <c:v>39534</c:v>
                </c:pt>
                <c:pt idx="314">
                  <c:v>39535</c:v>
                </c:pt>
                <c:pt idx="315">
                  <c:v>39538</c:v>
                </c:pt>
                <c:pt idx="316">
                  <c:v>39539</c:v>
                </c:pt>
                <c:pt idx="317">
                  <c:v>39540</c:v>
                </c:pt>
                <c:pt idx="318">
                  <c:v>39541</c:v>
                </c:pt>
                <c:pt idx="319">
                  <c:v>39542</c:v>
                </c:pt>
                <c:pt idx="320">
                  <c:v>39545</c:v>
                </c:pt>
                <c:pt idx="321">
                  <c:v>39546</c:v>
                </c:pt>
                <c:pt idx="322">
                  <c:v>39547</c:v>
                </c:pt>
                <c:pt idx="323">
                  <c:v>39548</c:v>
                </c:pt>
                <c:pt idx="324">
                  <c:v>39549</c:v>
                </c:pt>
                <c:pt idx="325">
                  <c:v>39552</c:v>
                </c:pt>
                <c:pt idx="326">
                  <c:v>39553</c:v>
                </c:pt>
                <c:pt idx="327">
                  <c:v>39554</c:v>
                </c:pt>
                <c:pt idx="328">
                  <c:v>39555</c:v>
                </c:pt>
                <c:pt idx="329">
                  <c:v>39556</c:v>
                </c:pt>
                <c:pt idx="330">
                  <c:v>39559</c:v>
                </c:pt>
                <c:pt idx="331">
                  <c:v>39560</c:v>
                </c:pt>
                <c:pt idx="332">
                  <c:v>39561</c:v>
                </c:pt>
                <c:pt idx="333">
                  <c:v>39562</c:v>
                </c:pt>
                <c:pt idx="334">
                  <c:v>39563</c:v>
                </c:pt>
                <c:pt idx="335">
                  <c:v>39566</c:v>
                </c:pt>
                <c:pt idx="336">
                  <c:v>39567</c:v>
                </c:pt>
                <c:pt idx="337">
                  <c:v>39568</c:v>
                </c:pt>
                <c:pt idx="338">
                  <c:v>39570</c:v>
                </c:pt>
                <c:pt idx="339">
                  <c:v>39573</c:v>
                </c:pt>
                <c:pt idx="340">
                  <c:v>39574</c:v>
                </c:pt>
                <c:pt idx="341">
                  <c:v>39575</c:v>
                </c:pt>
                <c:pt idx="342">
                  <c:v>39576</c:v>
                </c:pt>
                <c:pt idx="343">
                  <c:v>39577</c:v>
                </c:pt>
                <c:pt idx="344">
                  <c:v>39580</c:v>
                </c:pt>
                <c:pt idx="345">
                  <c:v>39581</c:v>
                </c:pt>
                <c:pt idx="346">
                  <c:v>39582</c:v>
                </c:pt>
                <c:pt idx="347">
                  <c:v>39583</c:v>
                </c:pt>
                <c:pt idx="348">
                  <c:v>39584</c:v>
                </c:pt>
                <c:pt idx="349">
                  <c:v>39587</c:v>
                </c:pt>
                <c:pt idx="350">
                  <c:v>39588</c:v>
                </c:pt>
                <c:pt idx="351">
                  <c:v>39589</c:v>
                </c:pt>
                <c:pt idx="352">
                  <c:v>39590</c:v>
                </c:pt>
                <c:pt idx="353">
                  <c:v>39591</c:v>
                </c:pt>
                <c:pt idx="354">
                  <c:v>39595</c:v>
                </c:pt>
                <c:pt idx="355">
                  <c:v>39596</c:v>
                </c:pt>
                <c:pt idx="356">
                  <c:v>39597</c:v>
                </c:pt>
                <c:pt idx="357">
                  <c:v>39598</c:v>
                </c:pt>
                <c:pt idx="358">
                  <c:v>39601</c:v>
                </c:pt>
                <c:pt idx="359">
                  <c:v>39602</c:v>
                </c:pt>
                <c:pt idx="360">
                  <c:v>39603</c:v>
                </c:pt>
                <c:pt idx="361">
                  <c:v>39604</c:v>
                </c:pt>
                <c:pt idx="362">
                  <c:v>39605</c:v>
                </c:pt>
                <c:pt idx="363">
                  <c:v>39608</c:v>
                </c:pt>
                <c:pt idx="364">
                  <c:v>39609</c:v>
                </c:pt>
                <c:pt idx="365">
                  <c:v>39610</c:v>
                </c:pt>
                <c:pt idx="366">
                  <c:v>39611</c:v>
                </c:pt>
                <c:pt idx="367">
                  <c:v>39612</c:v>
                </c:pt>
                <c:pt idx="368">
                  <c:v>39615</c:v>
                </c:pt>
                <c:pt idx="369">
                  <c:v>39616</c:v>
                </c:pt>
                <c:pt idx="370">
                  <c:v>39617</c:v>
                </c:pt>
                <c:pt idx="371">
                  <c:v>39618</c:v>
                </c:pt>
                <c:pt idx="372">
                  <c:v>39619</c:v>
                </c:pt>
                <c:pt idx="373">
                  <c:v>39622</c:v>
                </c:pt>
                <c:pt idx="374">
                  <c:v>39623</c:v>
                </c:pt>
                <c:pt idx="375">
                  <c:v>39624</c:v>
                </c:pt>
                <c:pt idx="376">
                  <c:v>39625</c:v>
                </c:pt>
                <c:pt idx="377">
                  <c:v>39626</c:v>
                </c:pt>
                <c:pt idx="378">
                  <c:v>39629</c:v>
                </c:pt>
                <c:pt idx="379">
                  <c:v>39630</c:v>
                </c:pt>
                <c:pt idx="380">
                  <c:v>39631</c:v>
                </c:pt>
                <c:pt idx="381">
                  <c:v>39632</c:v>
                </c:pt>
                <c:pt idx="382">
                  <c:v>39633</c:v>
                </c:pt>
                <c:pt idx="383">
                  <c:v>39636</c:v>
                </c:pt>
                <c:pt idx="384">
                  <c:v>39637</c:v>
                </c:pt>
                <c:pt idx="385">
                  <c:v>39638</c:v>
                </c:pt>
                <c:pt idx="386">
                  <c:v>39639</c:v>
                </c:pt>
                <c:pt idx="387">
                  <c:v>39640</c:v>
                </c:pt>
                <c:pt idx="388">
                  <c:v>39643</c:v>
                </c:pt>
                <c:pt idx="389">
                  <c:v>39644</c:v>
                </c:pt>
                <c:pt idx="390">
                  <c:v>39645</c:v>
                </c:pt>
                <c:pt idx="391">
                  <c:v>39646</c:v>
                </c:pt>
                <c:pt idx="392">
                  <c:v>39647</c:v>
                </c:pt>
                <c:pt idx="393">
                  <c:v>39650</c:v>
                </c:pt>
                <c:pt idx="394">
                  <c:v>39651</c:v>
                </c:pt>
                <c:pt idx="395">
                  <c:v>39652</c:v>
                </c:pt>
                <c:pt idx="396">
                  <c:v>39653</c:v>
                </c:pt>
                <c:pt idx="397">
                  <c:v>39654</c:v>
                </c:pt>
                <c:pt idx="398">
                  <c:v>39657</c:v>
                </c:pt>
                <c:pt idx="399">
                  <c:v>39658</c:v>
                </c:pt>
                <c:pt idx="400">
                  <c:v>39659</c:v>
                </c:pt>
                <c:pt idx="401">
                  <c:v>39660</c:v>
                </c:pt>
                <c:pt idx="402">
                  <c:v>39661</c:v>
                </c:pt>
                <c:pt idx="403">
                  <c:v>39664</c:v>
                </c:pt>
                <c:pt idx="404">
                  <c:v>39665</c:v>
                </c:pt>
                <c:pt idx="405">
                  <c:v>39666</c:v>
                </c:pt>
                <c:pt idx="406">
                  <c:v>39667</c:v>
                </c:pt>
                <c:pt idx="407">
                  <c:v>39668</c:v>
                </c:pt>
                <c:pt idx="408">
                  <c:v>39671</c:v>
                </c:pt>
                <c:pt idx="409">
                  <c:v>39672</c:v>
                </c:pt>
                <c:pt idx="410">
                  <c:v>39673</c:v>
                </c:pt>
                <c:pt idx="411">
                  <c:v>39674</c:v>
                </c:pt>
                <c:pt idx="412">
                  <c:v>39675</c:v>
                </c:pt>
                <c:pt idx="413">
                  <c:v>39678</c:v>
                </c:pt>
                <c:pt idx="414">
                  <c:v>39679</c:v>
                </c:pt>
                <c:pt idx="415">
                  <c:v>39680</c:v>
                </c:pt>
                <c:pt idx="416">
                  <c:v>39681</c:v>
                </c:pt>
                <c:pt idx="417">
                  <c:v>39682</c:v>
                </c:pt>
                <c:pt idx="418">
                  <c:v>39685</c:v>
                </c:pt>
                <c:pt idx="419">
                  <c:v>39686</c:v>
                </c:pt>
                <c:pt idx="420">
                  <c:v>39687</c:v>
                </c:pt>
                <c:pt idx="421">
                  <c:v>39688</c:v>
                </c:pt>
                <c:pt idx="422">
                  <c:v>39689</c:v>
                </c:pt>
                <c:pt idx="423">
                  <c:v>39692</c:v>
                </c:pt>
                <c:pt idx="424">
                  <c:v>39693</c:v>
                </c:pt>
                <c:pt idx="425">
                  <c:v>39694</c:v>
                </c:pt>
                <c:pt idx="426">
                  <c:v>39695</c:v>
                </c:pt>
                <c:pt idx="427">
                  <c:v>39696</c:v>
                </c:pt>
                <c:pt idx="428">
                  <c:v>39699</c:v>
                </c:pt>
                <c:pt idx="429">
                  <c:v>39700</c:v>
                </c:pt>
                <c:pt idx="430">
                  <c:v>39701</c:v>
                </c:pt>
                <c:pt idx="431">
                  <c:v>39702</c:v>
                </c:pt>
                <c:pt idx="432">
                  <c:v>39703</c:v>
                </c:pt>
                <c:pt idx="433">
                  <c:v>39706</c:v>
                </c:pt>
                <c:pt idx="434">
                  <c:v>39707</c:v>
                </c:pt>
                <c:pt idx="435">
                  <c:v>39708</c:v>
                </c:pt>
                <c:pt idx="436">
                  <c:v>39709</c:v>
                </c:pt>
                <c:pt idx="437">
                  <c:v>39710</c:v>
                </c:pt>
                <c:pt idx="438">
                  <c:v>39713</c:v>
                </c:pt>
                <c:pt idx="439">
                  <c:v>39714</c:v>
                </c:pt>
                <c:pt idx="440">
                  <c:v>39715</c:v>
                </c:pt>
                <c:pt idx="441">
                  <c:v>39716</c:v>
                </c:pt>
                <c:pt idx="442">
                  <c:v>39717</c:v>
                </c:pt>
                <c:pt idx="443">
                  <c:v>39720</c:v>
                </c:pt>
                <c:pt idx="444">
                  <c:v>39721</c:v>
                </c:pt>
                <c:pt idx="445">
                  <c:v>39722</c:v>
                </c:pt>
                <c:pt idx="446">
                  <c:v>39723</c:v>
                </c:pt>
                <c:pt idx="447">
                  <c:v>39724</c:v>
                </c:pt>
                <c:pt idx="448">
                  <c:v>39727</c:v>
                </c:pt>
                <c:pt idx="449">
                  <c:v>39728</c:v>
                </c:pt>
                <c:pt idx="450">
                  <c:v>39729</c:v>
                </c:pt>
                <c:pt idx="451">
                  <c:v>39730</c:v>
                </c:pt>
                <c:pt idx="452">
                  <c:v>39731</c:v>
                </c:pt>
                <c:pt idx="453">
                  <c:v>39734</c:v>
                </c:pt>
                <c:pt idx="454">
                  <c:v>39735</c:v>
                </c:pt>
                <c:pt idx="455">
                  <c:v>39736</c:v>
                </c:pt>
                <c:pt idx="456">
                  <c:v>39737</c:v>
                </c:pt>
                <c:pt idx="457">
                  <c:v>39738</c:v>
                </c:pt>
                <c:pt idx="458">
                  <c:v>39741</c:v>
                </c:pt>
                <c:pt idx="459">
                  <c:v>39742</c:v>
                </c:pt>
                <c:pt idx="460">
                  <c:v>39743</c:v>
                </c:pt>
                <c:pt idx="461">
                  <c:v>39744</c:v>
                </c:pt>
                <c:pt idx="462">
                  <c:v>39745</c:v>
                </c:pt>
                <c:pt idx="463">
                  <c:v>39748</c:v>
                </c:pt>
                <c:pt idx="464">
                  <c:v>39749</c:v>
                </c:pt>
                <c:pt idx="465">
                  <c:v>39750</c:v>
                </c:pt>
                <c:pt idx="466">
                  <c:v>39751</c:v>
                </c:pt>
                <c:pt idx="467">
                  <c:v>39752</c:v>
                </c:pt>
                <c:pt idx="468">
                  <c:v>39755</c:v>
                </c:pt>
                <c:pt idx="469">
                  <c:v>39756</c:v>
                </c:pt>
                <c:pt idx="470">
                  <c:v>39757</c:v>
                </c:pt>
                <c:pt idx="471">
                  <c:v>39758</c:v>
                </c:pt>
                <c:pt idx="472">
                  <c:v>39759</c:v>
                </c:pt>
                <c:pt idx="473">
                  <c:v>39762</c:v>
                </c:pt>
                <c:pt idx="474">
                  <c:v>39763</c:v>
                </c:pt>
                <c:pt idx="475">
                  <c:v>39764</c:v>
                </c:pt>
                <c:pt idx="476">
                  <c:v>39765</c:v>
                </c:pt>
                <c:pt idx="477">
                  <c:v>39766</c:v>
                </c:pt>
                <c:pt idx="478">
                  <c:v>39769</c:v>
                </c:pt>
                <c:pt idx="479">
                  <c:v>39770</c:v>
                </c:pt>
                <c:pt idx="480">
                  <c:v>39771</c:v>
                </c:pt>
                <c:pt idx="481">
                  <c:v>39772</c:v>
                </c:pt>
                <c:pt idx="482">
                  <c:v>39773</c:v>
                </c:pt>
                <c:pt idx="483">
                  <c:v>39776</c:v>
                </c:pt>
                <c:pt idx="484">
                  <c:v>39777</c:v>
                </c:pt>
                <c:pt idx="485">
                  <c:v>39778</c:v>
                </c:pt>
                <c:pt idx="486">
                  <c:v>39779</c:v>
                </c:pt>
                <c:pt idx="487">
                  <c:v>39780</c:v>
                </c:pt>
                <c:pt idx="488">
                  <c:v>39783</c:v>
                </c:pt>
                <c:pt idx="489">
                  <c:v>39784</c:v>
                </c:pt>
                <c:pt idx="490">
                  <c:v>39785</c:v>
                </c:pt>
                <c:pt idx="491">
                  <c:v>39786</c:v>
                </c:pt>
                <c:pt idx="492">
                  <c:v>39787</c:v>
                </c:pt>
                <c:pt idx="493">
                  <c:v>39790</c:v>
                </c:pt>
                <c:pt idx="494">
                  <c:v>39791</c:v>
                </c:pt>
                <c:pt idx="495">
                  <c:v>39792</c:v>
                </c:pt>
                <c:pt idx="496">
                  <c:v>39793</c:v>
                </c:pt>
                <c:pt idx="497">
                  <c:v>39794</c:v>
                </c:pt>
                <c:pt idx="498">
                  <c:v>39797</c:v>
                </c:pt>
                <c:pt idx="499">
                  <c:v>39798</c:v>
                </c:pt>
                <c:pt idx="500">
                  <c:v>39799</c:v>
                </c:pt>
                <c:pt idx="501">
                  <c:v>39800</c:v>
                </c:pt>
                <c:pt idx="502">
                  <c:v>39801</c:v>
                </c:pt>
                <c:pt idx="503">
                  <c:v>39804</c:v>
                </c:pt>
                <c:pt idx="504">
                  <c:v>39805</c:v>
                </c:pt>
                <c:pt idx="505">
                  <c:v>39806</c:v>
                </c:pt>
                <c:pt idx="506">
                  <c:v>39811</c:v>
                </c:pt>
                <c:pt idx="507">
                  <c:v>39812</c:v>
                </c:pt>
                <c:pt idx="508">
                  <c:v>39813</c:v>
                </c:pt>
                <c:pt idx="509">
                  <c:v>39815</c:v>
                </c:pt>
                <c:pt idx="510">
                  <c:v>39818</c:v>
                </c:pt>
                <c:pt idx="511">
                  <c:v>39819</c:v>
                </c:pt>
                <c:pt idx="512">
                  <c:v>39820</c:v>
                </c:pt>
                <c:pt idx="513">
                  <c:v>39821</c:v>
                </c:pt>
                <c:pt idx="514">
                  <c:v>39822</c:v>
                </c:pt>
                <c:pt idx="515">
                  <c:v>39825</c:v>
                </c:pt>
                <c:pt idx="516">
                  <c:v>39826</c:v>
                </c:pt>
                <c:pt idx="517">
                  <c:v>39827</c:v>
                </c:pt>
                <c:pt idx="518">
                  <c:v>39828</c:v>
                </c:pt>
                <c:pt idx="519">
                  <c:v>39829</c:v>
                </c:pt>
                <c:pt idx="520">
                  <c:v>39832</c:v>
                </c:pt>
                <c:pt idx="521">
                  <c:v>39833</c:v>
                </c:pt>
                <c:pt idx="522">
                  <c:v>39834</c:v>
                </c:pt>
                <c:pt idx="523">
                  <c:v>39835</c:v>
                </c:pt>
                <c:pt idx="524">
                  <c:v>39836</c:v>
                </c:pt>
                <c:pt idx="525">
                  <c:v>39839</c:v>
                </c:pt>
                <c:pt idx="526">
                  <c:v>39840</c:v>
                </c:pt>
                <c:pt idx="527">
                  <c:v>39841</c:v>
                </c:pt>
                <c:pt idx="528">
                  <c:v>39842</c:v>
                </c:pt>
                <c:pt idx="529">
                  <c:v>39843</c:v>
                </c:pt>
                <c:pt idx="530">
                  <c:v>39846</c:v>
                </c:pt>
                <c:pt idx="531">
                  <c:v>39847</c:v>
                </c:pt>
                <c:pt idx="532">
                  <c:v>39848</c:v>
                </c:pt>
                <c:pt idx="533">
                  <c:v>39849</c:v>
                </c:pt>
                <c:pt idx="534">
                  <c:v>39850</c:v>
                </c:pt>
                <c:pt idx="535">
                  <c:v>39853</c:v>
                </c:pt>
                <c:pt idx="536">
                  <c:v>39854</c:v>
                </c:pt>
                <c:pt idx="537">
                  <c:v>39855</c:v>
                </c:pt>
                <c:pt idx="538">
                  <c:v>39856</c:v>
                </c:pt>
                <c:pt idx="539">
                  <c:v>39857</c:v>
                </c:pt>
                <c:pt idx="540">
                  <c:v>39860</c:v>
                </c:pt>
                <c:pt idx="541">
                  <c:v>39861</c:v>
                </c:pt>
                <c:pt idx="542">
                  <c:v>39862</c:v>
                </c:pt>
                <c:pt idx="543">
                  <c:v>39863</c:v>
                </c:pt>
                <c:pt idx="544">
                  <c:v>39864</c:v>
                </c:pt>
                <c:pt idx="545">
                  <c:v>39867</c:v>
                </c:pt>
                <c:pt idx="546">
                  <c:v>39868</c:v>
                </c:pt>
                <c:pt idx="547">
                  <c:v>39869</c:v>
                </c:pt>
                <c:pt idx="548">
                  <c:v>39870</c:v>
                </c:pt>
                <c:pt idx="549">
                  <c:v>39871</c:v>
                </c:pt>
                <c:pt idx="550">
                  <c:v>39874</c:v>
                </c:pt>
                <c:pt idx="551">
                  <c:v>39875</c:v>
                </c:pt>
                <c:pt idx="552">
                  <c:v>39876</c:v>
                </c:pt>
                <c:pt idx="553">
                  <c:v>39877</c:v>
                </c:pt>
                <c:pt idx="554">
                  <c:v>39878</c:v>
                </c:pt>
                <c:pt idx="555">
                  <c:v>39881</c:v>
                </c:pt>
                <c:pt idx="556">
                  <c:v>39882</c:v>
                </c:pt>
                <c:pt idx="557">
                  <c:v>39883</c:v>
                </c:pt>
                <c:pt idx="558">
                  <c:v>39884</c:v>
                </c:pt>
                <c:pt idx="559">
                  <c:v>39885</c:v>
                </c:pt>
                <c:pt idx="560">
                  <c:v>39888</c:v>
                </c:pt>
                <c:pt idx="561">
                  <c:v>39889</c:v>
                </c:pt>
                <c:pt idx="562">
                  <c:v>39890</c:v>
                </c:pt>
                <c:pt idx="563">
                  <c:v>39891</c:v>
                </c:pt>
                <c:pt idx="564">
                  <c:v>39892</c:v>
                </c:pt>
                <c:pt idx="565">
                  <c:v>39895</c:v>
                </c:pt>
                <c:pt idx="566">
                  <c:v>39896</c:v>
                </c:pt>
                <c:pt idx="567">
                  <c:v>39897</c:v>
                </c:pt>
                <c:pt idx="568">
                  <c:v>39898</c:v>
                </c:pt>
                <c:pt idx="569">
                  <c:v>39899</c:v>
                </c:pt>
                <c:pt idx="570">
                  <c:v>39902</c:v>
                </c:pt>
                <c:pt idx="571">
                  <c:v>39903</c:v>
                </c:pt>
                <c:pt idx="572">
                  <c:v>39904</c:v>
                </c:pt>
                <c:pt idx="573">
                  <c:v>39905</c:v>
                </c:pt>
                <c:pt idx="574">
                  <c:v>39906</c:v>
                </c:pt>
                <c:pt idx="575">
                  <c:v>39909</c:v>
                </c:pt>
                <c:pt idx="576">
                  <c:v>39910</c:v>
                </c:pt>
                <c:pt idx="577">
                  <c:v>39911</c:v>
                </c:pt>
                <c:pt idx="578">
                  <c:v>39912</c:v>
                </c:pt>
                <c:pt idx="579">
                  <c:v>39917</c:v>
                </c:pt>
                <c:pt idx="580">
                  <c:v>39918</c:v>
                </c:pt>
                <c:pt idx="581">
                  <c:v>39919</c:v>
                </c:pt>
                <c:pt idx="582">
                  <c:v>39920</c:v>
                </c:pt>
                <c:pt idx="583">
                  <c:v>39923</c:v>
                </c:pt>
                <c:pt idx="584">
                  <c:v>39924</c:v>
                </c:pt>
                <c:pt idx="585">
                  <c:v>39925</c:v>
                </c:pt>
                <c:pt idx="586">
                  <c:v>39926</c:v>
                </c:pt>
                <c:pt idx="587">
                  <c:v>39927</c:v>
                </c:pt>
                <c:pt idx="588">
                  <c:v>39930</c:v>
                </c:pt>
                <c:pt idx="589">
                  <c:v>39931</c:v>
                </c:pt>
                <c:pt idx="590">
                  <c:v>39932</c:v>
                </c:pt>
                <c:pt idx="591">
                  <c:v>39933</c:v>
                </c:pt>
                <c:pt idx="592">
                  <c:v>39934</c:v>
                </c:pt>
                <c:pt idx="593">
                  <c:v>39937</c:v>
                </c:pt>
                <c:pt idx="594">
                  <c:v>39938</c:v>
                </c:pt>
                <c:pt idx="595">
                  <c:v>39939</c:v>
                </c:pt>
                <c:pt idx="596">
                  <c:v>39940</c:v>
                </c:pt>
                <c:pt idx="597">
                  <c:v>39941</c:v>
                </c:pt>
                <c:pt idx="598">
                  <c:v>39944</c:v>
                </c:pt>
                <c:pt idx="599">
                  <c:v>39945</c:v>
                </c:pt>
                <c:pt idx="600">
                  <c:v>39946</c:v>
                </c:pt>
                <c:pt idx="601">
                  <c:v>39947</c:v>
                </c:pt>
                <c:pt idx="602">
                  <c:v>39948</c:v>
                </c:pt>
                <c:pt idx="603">
                  <c:v>39951</c:v>
                </c:pt>
                <c:pt idx="604">
                  <c:v>39952</c:v>
                </c:pt>
                <c:pt idx="605">
                  <c:v>39953</c:v>
                </c:pt>
                <c:pt idx="606">
                  <c:v>39954</c:v>
                </c:pt>
                <c:pt idx="607">
                  <c:v>39955</c:v>
                </c:pt>
                <c:pt idx="608">
                  <c:v>39958</c:v>
                </c:pt>
                <c:pt idx="609">
                  <c:v>39959</c:v>
                </c:pt>
                <c:pt idx="610">
                  <c:v>39960</c:v>
                </c:pt>
                <c:pt idx="611">
                  <c:v>39961</c:v>
                </c:pt>
                <c:pt idx="612">
                  <c:v>39962</c:v>
                </c:pt>
                <c:pt idx="613">
                  <c:v>39965</c:v>
                </c:pt>
                <c:pt idx="614">
                  <c:v>39966</c:v>
                </c:pt>
                <c:pt idx="615">
                  <c:v>39967</c:v>
                </c:pt>
                <c:pt idx="616">
                  <c:v>39968</c:v>
                </c:pt>
                <c:pt idx="617">
                  <c:v>39969</c:v>
                </c:pt>
                <c:pt idx="618">
                  <c:v>39972</c:v>
                </c:pt>
                <c:pt idx="619">
                  <c:v>39973</c:v>
                </c:pt>
                <c:pt idx="620">
                  <c:v>39974</c:v>
                </c:pt>
                <c:pt idx="621">
                  <c:v>39975</c:v>
                </c:pt>
                <c:pt idx="622">
                  <c:v>39976</c:v>
                </c:pt>
                <c:pt idx="623">
                  <c:v>39979</c:v>
                </c:pt>
                <c:pt idx="624">
                  <c:v>39980</c:v>
                </c:pt>
                <c:pt idx="625">
                  <c:v>39981</c:v>
                </c:pt>
                <c:pt idx="626">
                  <c:v>39982</c:v>
                </c:pt>
                <c:pt idx="627">
                  <c:v>39983</c:v>
                </c:pt>
                <c:pt idx="628">
                  <c:v>39986</c:v>
                </c:pt>
                <c:pt idx="629">
                  <c:v>39987</c:v>
                </c:pt>
                <c:pt idx="630">
                  <c:v>39988</c:v>
                </c:pt>
                <c:pt idx="631">
                  <c:v>39989</c:v>
                </c:pt>
                <c:pt idx="632">
                  <c:v>39990</c:v>
                </c:pt>
                <c:pt idx="633">
                  <c:v>39993</c:v>
                </c:pt>
                <c:pt idx="634">
                  <c:v>39994</c:v>
                </c:pt>
                <c:pt idx="635">
                  <c:v>39995</c:v>
                </c:pt>
                <c:pt idx="636">
                  <c:v>39996</c:v>
                </c:pt>
                <c:pt idx="637">
                  <c:v>39997</c:v>
                </c:pt>
                <c:pt idx="638">
                  <c:v>40000</c:v>
                </c:pt>
                <c:pt idx="639">
                  <c:v>40001</c:v>
                </c:pt>
                <c:pt idx="640">
                  <c:v>40002</c:v>
                </c:pt>
                <c:pt idx="641">
                  <c:v>40003</c:v>
                </c:pt>
                <c:pt idx="642">
                  <c:v>40004</c:v>
                </c:pt>
                <c:pt idx="643">
                  <c:v>40007</c:v>
                </c:pt>
                <c:pt idx="644">
                  <c:v>40008</c:v>
                </c:pt>
                <c:pt idx="645">
                  <c:v>40009</c:v>
                </c:pt>
                <c:pt idx="646">
                  <c:v>40010</c:v>
                </c:pt>
                <c:pt idx="647">
                  <c:v>40011</c:v>
                </c:pt>
                <c:pt idx="648">
                  <c:v>40014</c:v>
                </c:pt>
                <c:pt idx="649">
                  <c:v>40015</c:v>
                </c:pt>
                <c:pt idx="650">
                  <c:v>40016</c:v>
                </c:pt>
                <c:pt idx="651">
                  <c:v>40017</c:v>
                </c:pt>
                <c:pt idx="652">
                  <c:v>40018</c:v>
                </c:pt>
                <c:pt idx="653">
                  <c:v>40021</c:v>
                </c:pt>
                <c:pt idx="654">
                  <c:v>40022</c:v>
                </c:pt>
                <c:pt idx="655">
                  <c:v>40023</c:v>
                </c:pt>
                <c:pt idx="656">
                  <c:v>40024</c:v>
                </c:pt>
                <c:pt idx="657">
                  <c:v>40025</c:v>
                </c:pt>
                <c:pt idx="658">
                  <c:v>40028</c:v>
                </c:pt>
                <c:pt idx="659">
                  <c:v>40029</c:v>
                </c:pt>
                <c:pt idx="660">
                  <c:v>40030</c:v>
                </c:pt>
                <c:pt idx="661">
                  <c:v>40031</c:v>
                </c:pt>
                <c:pt idx="662">
                  <c:v>40032</c:v>
                </c:pt>
                <c:pt idx="663">
                  <c:v>40035</c:v>
                </c:pt>
                <c:pt idx="664">
                  <c:v>40036</c:v>
                </c:pt>
                <c:pt idx="665">
                  <c:v>40037</c:v>
                </c:pt>
                <c:pt idx="666">
                  <c:v>40038</c:v>
                </c:pt>
                <c:pt idx="667">
                  <c:v>40039</c:v>
                </c:pt>
                <c:pt idx="668">
                  <c:v>40042</c:v>
                </c:pt>
                <c:pt idx="669">
                  <c:v>40043</c:v>
                </c:pt>
                <c:pt idx="670">
                  <c:v>40044</c:v>
                </c:pt>
                <c:pt idx="671">
                  <c:v>40045</c:v>
                </c:pt>
                <c:pt idx="672">
                  <c:v>40046</c:v>
                </c:pt>
                <c:pt idx="673">
                  <c:v>40049</c:v>
                </c:pt>
                <c:pt idx="674">
                  <c:v>40050</c:v>
                </c:pt>
                <c:pt idx="675">
                  <c:v>40051</c:v>
                </c:pt>
                <c:pt idx="676">
                  <c:v>40052</c:v>
                </c:pt>
                <c:pt idx="677">
                  <c:v>40053</c:v>
                </c:pt>
                <c:pt idx="678">
                  <c:v>40056</c:v>
                </c:pt>
                <c:pt idx="679">
                  <c:v>40057</c:v>
                </c:pt>
                <c:pt idx="680">
                  <c:v>40058</c:v>
                </c:pt>
                <c:pt idx="681">
                  <c:v>40059</c:v>
                </c:pt>
                <c:pt idx="682">
                  <c:v>40060</c:v>
                </c:pt>
                <c:pt idx="683">
                  <c:v>40063</c:v>
                </c:pt>
                <c:pt idx="684">
                  <c:v>40064</c:v>
                </c:pt>
                <c:pt idx="685">
                  <c:v>40065</c:v>
                </c:pt>
                <c:pt idx="686">
                  <c:v>40066</c:v>
                </c:pt>
                <c:pt idx="687">
                  <c:v>40067</c:v>
                </c:pt>
                <c:pt idx="688">
                  <c:v>40070</c:v>
                </c:pt>
                <c:pt idx="689">
                  <c:v>40071</c:v>
                </c:pt>
                <c:pt idx="690">
                  <c:v>40072</c:v>
                </c:pt>
                <c:pt idx="691">
                  <c:v>40073</c:v>
                </c:pt>
                <c:pt idx="692">
                  <c:v>40074</c:v>
                </c:pt>
                <c:pt idx="693">
                  <c:v>40077</c:v>
                </c:pt>
                <c:pt idx="694">
                  <c:v>40078</c:v>
                </c:pt>
                <c:pt idx="695">
                  <c:v>40079</c:v>
                </c:pt>
                <c:pt idx="696">
                  <c:v>40080</c:v>
                </c:pt>
                <c:pt idx="697">
                  <c:v>40081</c:v>
                </c:pt>
                <c:pt idx="698">
                  <c:v>40084</c:v>
                </c:pt>
                <c:pt idx="699">
                  <c:v>40085</c:v>
                </c:pt>
                <c:pt idx="700">
                  <c:v>40086</c:v>
                </c:pt>
                <c:pt idx="701">
                  <c:v>40087</c:v>
                </c:pt>
                <c:pt idx="702">
                  <c:v>40088</c:v>
                </c:pt>
                <c:pt idx="703">
                  <c:v>40091</c:v>
                </c:pt>
                <c:pt idx="704">
                  <c:v>40092</c:v>
                </c:pt>
                <c:pt idx="705">
                  <c:v>40093</c:v>
                </c:pt>
                <c:pt idx="706">
                  <c:v>40094</c:v>
                </c:pt>
                <c:pt idx="707">
                  <c:v>40095</c:v>
                </c:pt>
                <c:pt idx="708">
                  <c:v>40098</c:v>
                </c:pt>
                <c:pt idx="709">
                  <c:v>40099</c:v>
                </c:pt>
                <c:pt idx="710">
                  <c:v>40100</c:v>
                </c:pt>
                <c:pt idx="711">
                  <c:v>40101</c:v>
                </c:pt>
                <c:pt idx="712">
                  <c:v>40102</c:v>
                </c:pt>
                <c:pt idx="713">
                  <c:v>40105</c:v>
                </c:pt>
                <c:pt idx="714">
                  <c:v>40106</c:v>
                </c:pt>
                <c:pt idx="715">
                  <c:v>40107</c:v>
                </c:pt>
                <c:pt idx="716">
                  <c:v>40108</c:v>
                </c:pt>
                <c:pt idx="717">
                  <c:v>40109</c:v>
                </c:pt>
                <c:pt idx="718">
                  <c:v>40112</c:v>
                </c:pt>
                <c:pt idx="719">
                  <c:v>40113</c:v>
                </c:pt>
                <c:pt idx="720">
                  <c:v>40114</c:v>
                </c:pt>
                <c:pt idx="721">
                  <c:v>40115</c:v>
                </c:pt>
                <c:pt idx="722">
                  <c:v>40116</c:v>
                </c:pt>
                <c:pt idx="723">
                  <c:v>40119</c:v>
                </c:pt>
                <c:pt idx="724">
                  <c:v>40120</c:v>
                </c:pt>
                <c:pt idx="725">
                  <c:v>40121</c:v>
                </c:pt>
                <c:pt idx="726">
                  <c:v>40122</c:v>
                </c:pt>
                <c:pt idx="727">
                  <c:v>40123</c:v>
                </c:pt>
                <c:pt idx="728">
                  <c:v>40126</c:v>
                </c:pt>
                <c:pt idx="729">
                  <c:v>40127</c:v>
                </c:pt>
                <c:pt idx="730">
                  <c:v>40128</c:v>
                </c:pt>
                <c:pt idx="731">
                  <c:v>40129</c:v>
                </c:pt>
                <c:pt idx="732">
                  <c:v>40130</c:v>
                </c:pt>
                <c:pt idx="733">
                  <c:v>40133</c:v>
                </c:pt>
                <c:pt idx="734">
                  <c:v>40134</c:v>
                </c:pt>
                <c:pt idx="735">
                  <c:v>40135</c:v>
                </c:pt>
                <c:pt idx="736">
                  <c:v>40136</c:v>
                </c:pt>
                <c:pt idx="737">
                  <c:v>40137</c:v>
                </c:pt>
                <c:pt idx="738">
                  <c:v>40140</c:v>
                </c:pt>
                <c:pt idx="739">
                  <c:v>40141</c:v>
                </c:pt>
                <c:pt idx="740">
                  <c:v>40142</c:v>
                </c:pt>
                <c:pt idx="741">
                  <c:v>40143</c:v>
                </c:pt>
                <c:pt idx="742">
                  <c:v>40144</c:v>
                </c:pt>
                <c:pt idx="743">
                  <c:v>40147</c:v>
                </c:pt>
                <c:pt idx="744">
                  <c:v>40148</c:v>
                </c:pt>
                <c:pt idx="745">
                  <c:v>40149</c:v>
                </c:pt>
                <c:pt idx="746">
                  <c:v>40150</c:v>
                </c:pt>
                <c:pt idx="747">
                  <c:v>40151</c:v>
                </c:pt>
                <c:pt idx="748">
                  <c:v>40154</c:v>
                </c:pt>
                <c:pt idx="749">
                  <c:v>40155</c:v>
                </c:pt>
                <c:pt idx="750">
                  <c:v>40156</c:v>
                </c:pt>
                <c:pt idx="751">
                  <c:v>40157</c:v>
                </c:pt>
                <c:pt idx="752">
                  <c:v>40158</c:v>
                </c:pt>
                <c:pt idx="753">
                  <c:v>40161</c:v>
                </c:pt>
                <c:pt idx="754">
                  <c:v>40162</c:v>
                </c:pt>
                <c:pt idx="755">
                  <c:v>40163</c:v>
                </c:pt>
                <c:pt idx="756">
                  <c:v>40164</c:v>
                </c:pt>
                <c:pt idx="757">
                  <c:v>40165</c:v>
                </c:pt>
                <c:pt idx="758">
                  <c:v>40168</c:v>
                </c:pt>
                <c:pt idx="759">
                  <c:v>40169</c:v>
                </c:pt>
                <c:pt idx="760">
                  <c:v>40170</c:v>
                </c:pt>
                <c:pt idx="761">
                  <c:v>40171</c:v>
                </c:pt>
                <c:pt idx="762">
                  <c:v>40175</c:v>
                </c:pt>
                <c:pt idx="763">
                  <c:v>40176</c:v>
                </c:pt>
                <c:pt idx="764">
                  <c:v>40177</c:v>
                </c:pt>
                <c:pt idx="765">
                  <c:v>40178</c:v>
                </c:pt>
                <c:pt idx="766">
                  <c:v>40182</c:v>
                </c:pt>
                <c:pt idx="767">
                  <c:v>40183</c:v>
                </c:pt>
                <c:pt idx="768">
                  <c:v>40184</c:v>
                </c:pt>
                <c:pt idx="769">
                  <c:v>40185</c:v>
                </c:pt>
                <c:pt idx="770">
                  <c:v>40186</c:v>
                </c:pt>
                <c:pt idx="771">
                  <c:v>40189</c:v>
                </c:pt>
                <c:pt idx="772">
                  <c:v>40190</c:v>
                </c:pt>
                <c:pt idx="773">
                  <c:v>40191</c:v>
                </c:pt>
                <c:pt idx="774">
                  <c:v>40192</c:v>
                </c:pt>
                <c:pt idx="775">
                  <c:v>40193</c:v>
                </c:pt>
                <c:pt idx="776">
                  <c:v>40196</c:v>
                </c:pt>
                <c:pt idx="777">
                  <c:v>40197</c:v>
                </c:pt>
                <c:pt idx="778">
                  <c:v>40198</c:v>
                </c:pt>
                <c:pt idx="779">
                  <c:v>40199</c:v>
                </c:pt>
                <c:pt idx="780">
                  <c:v>40200</c:v>
                </c:pt>
                <c:pt idx="781">
                  <c:v>40203</c:v>
                </c:pt>
                <c:pt idx="782">
                  <c:v>40204</c:v>
                </c:pt>
                <c:pt idx="783">
                  <c:v>40205</c:v>
                </c:pt>
                <c:pt idx="784">
                  <c:v>40206</c:v>
                </c:pt>
                <c:pt idx="785">
                  <c:v>40207</c:v>
                </c:pt>
                <c:pt idx="786">
                  <c:v>40210</c:v>
                </c:pt>
                <c:pt idx="787">
                  <c:v>40211</c:v>
                </c:pt>
                <c:pt idx="788">
                  <c:v>40212</c:v>
                </c:pt>
                <c:pt idx="789">
                  <c:v>40213</c:v>
                </c:pt>
                <c:pt idx="790">
                  <c:v>40214</c:v>
                </c:pt>
                <c:pt idx="791">
                  <c:v>40217</c:v>
                </c:pt>
                <c:pt idx="792">
                  <c:v>40218</c:v>
                </c:pt>
                <c:pt idx="793">
                  <c:v>40219</c:v>
                </c:pt>
                <c:pt idx="794">
                  <c:v>40220</c:v>
                </c:pt>
                <c:pt idx="795">
                  <c:v>40221</c:v>
                </c:pt>
                <c:pt idx="796">
                  <c:v>40224</c:v>
                </c:pt>
                <c:pt idx="797">
                  <c:v>40225</c:v>
                </c:pt>
                <c:pt idx="798">
                  <c:v>40226</c:v>
                </c:pt>
                <c:pt idx="799">
                  <c:v>40227</c:v>
                </c:pt>
                <c:pt idx="800">
                  <c:v>40228</c:v>
                </c:pt>
                <c:pt idx="801">
                  <c:v>40231</c:v>
                </c:pt>
                <c:pt idx="802">
                  <c:v>40232</c:v>
                </c:pt>
                <c:pt idx="803">
                  <c:v>40233</c:v>
                </c:pt>
                <c:pt idx="804">
                  <c:v>40234</c:v>
                </c:pt>
                <c:pt idx="805">
                  <c:v>40235</c:v>
                </c:pt>
                <c:pt idx="806">
                  <c:v>40238</c:v>
                </c:pt>
                <c:pt idx="807">
                  <c:v>40239</c:v>
                </c:pt>
                <c:pt idx="808">
                  <c:v>40240</c:v>
                </c:pt>
                <c:pt idx="809">
                  <c:v>40241</c:v>
                </c:pt>
                <c:pt idx="810">
                  <c:v>40242</c:v>
                </c:pt>
                <c:pt idx="811">
                  <c:v>40245</c:v>
                </c:pt>
                <c:pt idx="812">
                  <c:v>40246</c:v>
                </c:pt>
                <c:pt idx="813">
                  <c:v>40247</c:v>
                </c:pt>
                <c:pt idx="814">
                  <c:v>40248</c:v>
                </c:pt>
                <c:pt idx="815">
                  <c:v>40249</c:v>
                </c:pt>
                <c:pt idx="816">
                  <c:v>40252</c:v>
                </c:pt>
                <c:pt idx="817">
                  <c:v>40253</c:v>
                </c:pt>
                <c:pt idx="818">
                  <c:v>40254</c:v>
                </c:pt>
                <c:pt idx="819">
                  <c:v>40255</c:v>
                </c:pt>
                <c:pt idx="820">
                  <c:v>40256</c:v>
                </c:pt>
                <c:pt idx="821">
                  <c:v>40259</c:v>
                </c:pt>
                <c:pt idx="822">
                  <c:v>40260</c:v>
                </c:pt>
                <c:pt idx="823">
                  <c:v>40261</c:v>
                </c:pt>
                <c:pt idx="824">
                  <c:v>40262</c:v>
                </c:pt>
                <c:pt idx="825">
                  <c:v>40263</c:v>
                </c:pt>
                <c:pt idx="826">
                  <c:v>40266</c:v>
                </c:pt>
                <c:pt idx="827">
                  <c:v>40267</c:v>
                </c:pt>
                <c:pt idx="828">
                  <c:v>40268</c:v>
                </c:pt>
                <c:pt idx="829">
                  <c:v>40269</c:v>
                </c:pt>
                <c:pt idx="830">
                  <c:v>40274</c:v>
                </c:pt>
                <c:pt idx="831">
                  <c:v>40275</c:v>
                </c:pt>
                <c:pt idx="832">
                  <c:v>40276</c:v>
                </c:pt>
                <c:pt idx="833">
                  <c:v>40277</c:v>
                </c:pt>
                <c:pt idx="834">
                  <c:v>40280</c:v>
                </c:pt>
                <c:pt idx="835">
                  <c:v>40281</c:v>
                </c:pt>
                <c:pt idx="836">
                  <c:v>40282</c:v>
                </c:pt>
                <c:pt idx="837">
                  <c:v>40283</c:v>
                </c:pt>
                <c:pt idx="838">
                  <c:v>40284</c:v>
                </c:pt>
                <c:pt idx="839">
                  <c:v>40287</c:v>
                </c:pt>
                <c:pt idx="840">
                  <c:v>40288</c:v>
                </c:pt>
                <c:pt idx="841">
                  <c:v>40289</c:v>
                </c:pt>
                <c:pt idx="842">
                  <c:v>40290</c:v>
                </c:pt>
                <c:pt idx="843">
                  <c:v>40291</c:v>
                </c:pt>
                <c:pt idx="844">
                  <c:v>40294</c:v>
                </c:pt>
                <c:pt idx="845">
                  <c:v>40295</c:v>
                </c:pt>
                <c:pt idx="846">
                  <c:v>40296</c:v>
                </c:pt>
                <c:pt idx="847">
                  <c:v>40297</c:v>
                </c:pt>
                <c:pt idx="848">
                  <c:v>40298</c:v>
                </c:pt>
                <c:pt idx="849">
                  <c:v>40301</c:v>
                </c:pt>
                <c:pt idx="850">
                  <c:v>40302</c:v>
                </c:pt>
                <c:pt idx="851">
                  <c:v>40303</c:v>
                </c:pt>
                <c:pt idx="852">
                  <c:v>40304</c:v>
                </c:pt>
                <c:pt idx="853">
                  <c:v>40305</c:v>
                </c:pt>
                <c:pt idx="854">
                  <c:v>40308</c:v>
                </c:pt>
                <c:pt idx="855">
                  <c:v>40309</c:v>
                </c:pt>
                <c:pt idx="856">
                  <c:v>40310</c:v>
                </c:pt>
                <c:pt idx="857">
                  <c:v>40311</c:v>
                </c:pt>
                <c:pt idx="858">
                  <c:v>40312</c:v>
                </c:pt>
                <c:pt idx="859">
                  <c:v>40315</c:v>
                </c:pt>
                <c:pt idx="860">
                  <c:v>40316</c:v>
                </c:pt>
                <c:pt idx="861">
                  <c:v>40317</c:v>
                </c:pt>
                <c:pt idx="862">
                  <c:v>40318</c:v>
                </c:pt>
                <c:pt idx="863">
                  <c:v>40319</c:v>
                </c:pt>
                <c:pt idx="864">
                  <c:v>40322</c:v>
                </c:pt>
                <c:pt idx="865">
                  <c:v>40323</c:v>
                </c:pt>
                <c:pt idx="866">
                  <c:v>40324</c:v>
                </c:pt>
                <c:pt idx="867">
                  <c:v>40325</c:v>
                </c:pt>
                <c:pt idx="868">
                  <c:v>40326</c:v>
                </c:pt>
                <c:pt idx="869">
                  <c:v>40329</c:v>
                </c:pt>
                <c:pt idx="870">
                  <c:v>40330</c:v>
                </c:pt>
                <c:pt idx="871">
                  <c:v>40331</c:v>
                </c:pt>
                <c:pt idx="872">
                  <c:v>40332</c:v>
                </c:pt>
                <c:pt idx="873">
                  <c:v>40333</c:v>
                </c:pt>
                <c:pt idx="874">
                  <c:v>40336</c:v>
                </c:pt>
                <c:pt idx="875">
                  <c:v>40337</c:v>
                </c:pt>
                <c:pt idx="876">
                  <c:v>40338</c:v>
                </c:pt>
                <c:pt idx="877">
                  <c:v>40339</c:v>
                </c:pt>
                <c:pt idx="878">
                  <c:v>40340</c:v>
                </c:pt>
                <c:pt idx="879">
                  <c:v>40343</c:v>
                </c:pt>
                <c:pt idx="880">
                  <c:v>40344</c:v>
                </c:pt>
                <c:pt idx="881">
                  <c:v>40345</c:v>
                </c:pt>
                <c:pt idx="882">
                  <c:v>40346</c:v>
                </c:pt>
                <c:pt idx="883">
                  <c:v>40347</c:v>
                </c:pt>
                <c:pt idx="884">
                  <c:v>40350</c:v>
                </c:pt>
                <c:pt idx="885">
                  <c:v>40351</c:v>
                </c:pt>
                <c:pt idx="886">
                  <c:v>40352</c:v>
                </c:pt>
                <c:pt idx="887">
                  <c:v>40353</c:v>
                </c:pt>
                <c:pt idx="888">
                  <c:v>40354</c:v>
                </c:pt>
                <c:pt idx="889">
                  <c:v>40357</c:v>
                </c:pt>
                <c:pt idx="890">
                  <c:v>40358</c:v>
                </c:pt>
                <c:pt idx="891">
                  <c:v>40359</c:v>
                </c:pt>
                <c:pt idx="892">
                  <c:v>40360</c:v>
                </c:pt>
                <c:pt idx="893">
                  <c:v>40361</c:v>
                </c:pt>
                <c:pt idx="894">
                  <c:v>40364</c:v>
                </c:pt>
                <c:pt idx="895">
                  <c:v>40365</c:v>
                </c:pt>
                <c:pt idx="896">
                  <c:v>40366</c:v>
                </c:pt>
                <c:pt idx="897">
                  <c:v>40367</c:v>
                </c:pt>
                <c:pt idx="898">
                  <c:v>40368</c:v>
                </c:pt>
                <c:pt idx="899">
                  <c:v>40371</c:v>
                </c:pt>
                <c:pt idx="900">
                  <c:v>40372</c:v>
                </c:pt>
                <c:pt idx="901">
                  <c:v>40373</c:v>
                </c:pt>
                <c:pt idx="902">
                  <c:v>40374</c:v>
                </c:pt>
                <c:pt idx="903">
                  <c:v>40375</c:v>
                </c:pt>
                <c:pt idx="904">
                  <c:v>40378</c:v>
                </c:pt>
                <c:pt idx="905">
                  <c:v>40379</c:v>
                </c:pt>
                <c:pt idx="906">
                  <c:v>40380</c:v>
                </c:pt>
                <c:pt idx="907">
                  <c:v>40381</c:v>
                </c:pt>
                <c:pt idx="908">
                  <c:v>40382</c:v>
                </c:pt>
                <c:pt idx="909">
                  <c:v>40385</c:v>
                </c:pt>
                <c:pt idx="910">
                  <c:v>40386</c:v>
                </c:pt>
                <c:pt idx="911">
                  <c:v>40387</c:v>
                </c:pt>
                <c:pt idx="912">
                  <c:v>40388</c:v>
                </c:pt>
                <c:pt idx="913">
                  <c:v>40389</c:v>
                </c:pt>
                <c:pt idx="914">
                  <c:v>40392</c:v>
                </c:pt>
                <c:pt idx="915">
                  <c:v>40393</c:v>
                </c:pt>
                <c:pt idx="916">
                  <c:v>40394</c:v>
                </c:pt>
                <c:pt idx="917">
                  <c:v>40395</c:v>
                </c:pt>
                <c:pt idx="918">
                  <c:v>40396</c:v>
                </c:pt>
                <c:pt idx="919">
                  <c:v>40399</c:v>
                </c:pt>
                <c:pt idx="920">
                  <c:v>40400</c:v>
                </c:pt>
                <c:pt idx="921">
                  <c:v>40401</c:v>
                </c:pt>
                <c:pt idx="922">
                  <c:v>40402</c:v>
                </c:pt>
                <c:pt idx="923">
                  <c:v>40403</c:v>
                </c:pt>
                <c:pt idx="924">
                  <c:v>40406</c:v>
                </c:pt>
                <c:pt idx="925">
                  <c:v>40407</c:v>
                </c:pt>
                <c:pt idx="926">
                  <c:v>40408</c:v>
                </c:pt>
                <c:pt idx="927">
                  <c:v>40409</c:v>
                </c:pt>
                <c:pt idx="928">
                  <c:v>40410</c:v>
                </c:pt>
                <c:pt idx="929">
                  <c:v>40413</c:v>
                </c:pt>
                <c:pt idx="930">
                  <c:v>40414</c:v>
                </c:pt>
                <c:pt idx="931">
                  <c:v>40415</c:v>
                </c:pt>
                <c:pt idx="932">
                  <c:v>40416</c:v>
                </c:pt>
                <c:pt idx="933">
                  <c:v>40417</c:v>
                </c:pt>
                <c:pt idx="934">
                  <c:v>40420</c:v>
                </c:pt>
                <c:pt idx="935">
                  <c:v>40421</c:v>
                </c:pt>
                <c:pt idx="936">
                  <c:v>40422</c:v>
                </c:pt>
                <c:pt idx="937">
                  <c:v>40423</c:v>
                </c:pt>
                <c:pt idx="938">
                  <c:v>40424</c:v>
                </c:pt>
                <c:pt idx="939">
                  <c:v>40427</c:v>
                </c:pt>
                <c:pt idx="940">
                  <c:v>40428</c:v>
                </c:pt>
                <c:pt idx="941">
                  <c:v>40429</c:v>
                </c:pt>
                <c:pt idx="942">
                  <c:v>40430</c:v>
                </c:pt>
                <c:pt idx="943">
                  <c:v>40431</c:v>
                </c:pt>
                <c:pt idx="944">
                  <c:v>40434</c:v>
                </c:pt>
                <c:pt idx="945">
                  <c:v>40435</c:v>
                </c:pt>
                <c:pt idx="946">
                  <c:v>40436</c:v>
                </c:pt>
                <c:pt idx="947">
                  <c:v>40437</c:v>
                </c:pt>
                <c:pt idx="948">
                  <c:v>40438</c:v>
                </c:pt>
                <c:pt idx="949">
                  <c:v>40441</c:v>
                </c:pt>
                <c:pt idx="950">
                  <c:v>40442</c:v>
                </c:pt>
                <c:pt idx="951">
                  <c:v>40443</c:v>
                </c:pt>
                <c:pt idx="952">
                  <c:v>40444</c:v>
                </c:pt>
                <c:pt idx="953">
                  <c:v>40445</c:v>
                </c:pt>
                <c:pt idx="954">
                  <c:v>40448</c:v>
                </c:pt>
                <c:pt idx="955">
                  <c:v>40449</c:v>
                </c:pt>
                <c:pt idx="956">
                  <c:v>40450</c:v>
                </c:pt>
                <c:pt idx="957">
                  <c:v>40451</c:v>
                </c:pt>
                <c:pt idx="958">
                  <c:v>40452</c:v>
                </c:pt>
                <c:pt idx="959">
                  <c:v>40455</c:v>
                </c:pt>
                <c:pt idx="960">
                  <c:v>40456</c:v>
                </c:pt>
                <c:pt idx="961">
                  <c:v>40457</c:v>
                </c:pt>
                <c:pt idx="962">
                  <c:v>40458</c:v>
                </c:pt>
                <c:pt idx="963">
                  <c:v>40459</c:v>
                </c:pt>
                <c:pt idx="964">
                  <c:v>40462</c:v>
                </c:pt>
                <c:pt idx="965">
                  <c:v>40463</c:v>
                </c:pt>
                <c:pt idx="966">
                  <c:v>40464</c:v>
                </c:pt>
                <c:pt idx="967">
                  <c:v>40465</c:v>
                </c:pt>
                <c:pt idx="968">
                  <c:v>40466</c:v>
                </c:pt>
                <c:pt idx="969">
                  <c:v>40469</c:v>
                </c:pt>
                <c:pt idx="970">
                  <c:v>40470</c:v>
                </c:pt>
                <c:pt idx="971">
                  <c:v>40471</c:v>
                </c:pt>
                <c:pt idx="972">
                  <c:v>40472</c:v>
                </c:pt>
                <c:pt idx="973">
                  <c:v>40473</c:v>
                </c:pt>
                <c:pt idx="974">
                  <c:v>40476</c:v>
                </c:pt>
                <c:pt idx="975">
                  <c:v>40477</c:v>
                </c:pt>
                <c:pt idx="976">
                  <c:v>40478</c:v>
                </c:pt>
                <c:pt idx="977">
                  <c:v>40479</c:v>
                </c:pt>
                <c:pt idx="978">
                  <c:v>40480</c:v>
                </c:pt>
                <c:pt idx="979">
                  <c:v>40483</c:v>
                </c:pt>
                <c:pt idx="980">
                  <c:v>40484</c:v>
                </c:pt>
                <c:pt idx="981">
                  <c:v>40485</c:v>
                </c:pt>
                <c:pt idx="982">
                  <c:v>40486</c:v>
                </c:pt>
                <c:pt idx="983">
                  <c:v>40487</c:v>
                </c:pt>
                <c:pt idx="984">
                  <c:v>40490</c:v>
                </c:pt>
                <c:pt idx="985">
                  <c:v>40491</c:v>
                </c:pt>
                <c:pt idx="986">
                  <c:v>40492</c:v>
                </c:pt>
                <c:pt idx="987">
                  <c:v>40493</c:v>
                </c:pt>
                <c:pt idx="988">
                  <c:v>40494</c:v>
                </c:pt>
                <c:pt idx="989">
                  <c:v>40497</c:v>
                </c:pt>
                <c:pt idx="990">
                  <c:v>40498</c:v>
                </c:pt>
                <c:pt idx="991">
                  <c:v>40499</c:v>
                </c:pt>
                <c:pt idx="992">
                  <c:v>40500</c:v>
                </c:pt>
                <c:pt idx="993">
                  <c:v>40501</c:v>
                </c:pt>
                <c:pt idx="994">
                  <c:v>40504</c:v>
                </c:pt>
                <c:pt idx="995">
                  <c:v>40505</c:v>
                </c:pt>
                <c:pt idx="996">
                  <c:v>40506</c:v>
                </c:pt>
                <c:pt idx="997">
                  <c:v>40507</c:v>
                </c:pt>
                <c:pt idx="998">
                  <c:v>40508</c:v>
                </c:pt>
                <c:pt idx="999">
                  <c:v>40511</c:v>
                </c:pt>
                <c:pt idx="1000">
                  <c:v>40512</c:v>
                </c:pt>
                <c:pt idx="1001">
                  <c:v>40513</c:v>
                </c:pt>
                <c:pt idx="1002">
                  <c:v>40514</c:v>
                </c:pt>
                <c:pt idx="1003">
                  <c:v>40515</c:v>
                </c:pt>
                <c:pt idx="1004">
                  <c:v>40518</c:v>
                </c:pt>
                <c:pt idx="1005">
                  <c:v>40519</c:v>
                </c:pt>
                <c:pt idx="1006">
                  <c:v>40520</c:v>
                </c:pt>
                <c:pt idx="1007">
                  <c:v>40521</c:v>
                </c:pt>
                <c:pt idx="1008">
                  <c:v>40522</c:v>
                </c:pt>
                <c:pt idx="1009">
                  <c:v>40525</c:v>
                </c:pt>
                <c:pt idx="1010">
                  <c:v>40526</c:v>
                </c:pt>
                <c:pt idx="1011">
                  <c:v>40527</c:v>
                </c:pt>
                <c:pt idx="1012">
                  <c:v>40528</c:v>
                </c:pt>
                <c:pt idx="1013">
                  <c:v>40529</c:v>
                </c:pt>
                <c:pt idx="1014">
                  <c:v>40532</c:v>
                </c:pt>
                <c:pt idx="1015">
                  <c:v>40533</c:v>
                </c:pt>
                <c:pt idx="1016">
                  <c:v>40534</c:v>
                </c:pt>
                <c:pt idx="1017">
                  <c:v>40535</c:v>
                </c:pt>
                <c:pt idx="1018">
                  <c:v>40536</c:v>
                </c:pt>
                <c:pt idx="1019">
                  <c:v>40539</c:v>
                </c:pt>
                <c:pt idx="1020">
                  <c:v>40540</c:v>
                </c:pt>
                <c:pt idx="1021">
                  <c:v>40541</c:v>
                </c:pt>
                <c:pt idx="1022">
                  <c:v>40542</c:v>
                </c:pt>
                <c:pt idx="1023">
                  <c:v>40543</c:v>
                </c:pt>
                <c:pt idx="1024">
                  <c:v>40546</c:v>
                </c:pt>
                <c:pt idx="1025">
                  <c:v>40547</c:v>
                </c:pt>
                <c:pt idx="1026">
                  <c:v>40548</c:v>
                </c:pt>
                <c:pt idx="1027">
                  <c:v>40549</c:v>
                </c:pt>
                <c:pt idx="1028">
                  <c:v>40550</c:v>
                </c:pt>
                <c:pt idx="1029">
                  <c:v>40553</c:v>
                </c:pt>
                <c:pt idx="1030">
                  <c:v>40554</c:v>
                </c:pt>
                <c:pt idx="1031">
                  <c:v>40555</c:v>
                </c:pt>
                <c:pt idx="1032">
                  <c:v>40556</c:v>
                </c:pt>
                <c:pt idx="1033">
                  <c:v>40557</c:v>
                </c:pt>
                <c:pt idx="1034">
                  <c:v>40560</c:v>
                </c:pt>
                <c:pt idx="1035">
                  <c:v>40561</c:v>
                </c:pt>
                <c:pt idx="1036">
                  <c:v>40562</c:v>
                </c:pt>
                <c:pt idx="1037">
                  <c:v>40563</c:v>
                </c:pt>
                <c:pt idx="1038">
                  <c:v>40564</c:v>
                </c:pt>
                <c:pt idx="1039">
                  <c:v>40567</c:v>
                </c:pt>
                <c:pt idx="1040">
                  <c:v>40568</c:v>
                </c:pt>
                <c:pt idx="1041">
                  <c:v>40569</c:v>
                </c:pt>
                <c:pt idx="1042">
                  <c:v>40570</c:v>
                </c:pt>
                <c:pt idx="1043">
                  <c:v>40571</c:v>
                </c:pt>
                <c:pt idx="1044">
                  <c:v>40574</c:v>
                </c:pt>
                <c:pt idx="1045">
                  <c:v>40575</c:v>
                </c:pt>
                <c:pt idx="1046">
                  <c:v>40576</c:v>
                </c:pt>
                <c:pt idx="1047">
                  <c:v>40577</c:v>
                </c:pt>
                <c:pt idx="1048">
                  <c:v>40578</c:v>
                </c:pt>
                <c:pt idx="1049">
                  <c:v>40581</c:v>
                </c:pt>
                <c:pt idx="1050">
                  <c:v>40582</c:v>
                </c:pt>
                <c:pt idx="1051">
                  <c:v>40583</c:v>
                </c:pt>
                <c:pt idx="1052">
                  <c:v>40584</c:v>
                </c:pt>
                <c:pt idx="1053">
                  <c:v>40585</c:v>
                </c:pt>
                <c:pt idx="1054">
                  <c:v>40588</c:v>
                </c:pt>
                <c:pt idx="1055">
                  <c:v>40589</c:v>
                </c:pt>
                <c:pt idx="1056">
                  <c:v>40590</c:v>
                </c:pt>
                <c:pt idx="1057">
                  <c:v>40591</c:v>
                </c:pt>
                <c:pt idx="1058">
                  <c:v>40592</c:v>
                </c:pt>
                <c:pt idx="1059">
                  <c:v>40595</c:v>
                </c:pt>
                <c:pt idx="1060">
                  <c:v>40596</c:v>
                </c:pt>
                <c:pt idx="1061">
                  <c:v>40597</c:v>
                </c:pt>
                <c:pt idx="1062">
                  <c:v>40598</c:v>
                </c:pt>
                <c:pt idx="1063">
                  <c:v>40599</c:v>
                </c:pt>
                <c:pt idx="1064">
                  <c:v>40602</c:v>
                </c:pt>
                <c:pt idx="1065">
                  <c:v>40603</c:v>
                </c:pt>
                <c:pt idx="1066">
                  <c:v>40604</c:v>
                </c:pt>
                <c:pt idx="1067">
                  <c:v>40605</c:v>
                </c:pt>
                <c:pt idx="1068">
                  <c:v>40606</c:v>
                </c:pt>
                <c:pt idx="1069">
                  <c:v>40609</c:v>
                </c:pt>
                <c:pt idx="1070">
                  <c:v>40610</c:v>
                </c:pt>
                <c:pt idx="1071">
                  <c:v>40611</c:v>
                </c:pt>
                <c:pt idx="1072">
                  <c:v>40612</c:v>
                </c:pt>
                <c:pt idx="1073">
                  <c:v>40613</c:v>
                </c:pt>
                <c:pt idx="1074">
                  <c:v>40616</c:v>
                </c:pt>
                <c:pt idx="1075">
                  <c:v>40617</c:v>
                </c:pt>
                <c:pt idx="1076">
                  <c:v>40618</c:v>
                </c:pt>
                <c:pt idx="1077">
                  <c:v>40619</c:v>
                </c:pt>
                <c:pt idx="1078">
                  <c:v>40620</c:v>
                </c:pt>
                <c:pt idx="1079">
                  <c:v>40623</c:v>
                </c:pt>
                <c:pt idx="1080">
                  <c:v>40624</c:v>
                </c:pt>
                <c:pt idx="1081">
                  <c:v>40625</c:v>
                </c:pt>
                <c:pt idx="1082">
                  <c:v>40626</c:v>
                </c:pt>
                <c:pt idx="1083">
                  <c:v>40627</c:v>
                </c:pt>
                <c:pt idx="1084">
                  <c:v>40630</c:v>
                </c:pt>
                <c:pt idx="1085">
                  <c:v>40631</c:v>
                </c:pt>
                <c:pt idx="1086">
                  <c:v>40632</c:v>
                </c:pt>
                <c:pt idx="1087">
                  <c:v>40633</c:v>
                </c:pt>
                <c:pt idx="1088">
                  <c:v>40634</c:v>
                </c:pt>
                <c:pt idx="1089">
                  <c:v>40637</c:v>
                </c:pt>
                <c:pt idx="1090">
                  <c:v>40638</c:v>
                </c:pt>
                <c:pt idx="1091">
                  <c:v>40639</c:v>
                </c:pt>
                <c:pt idx="1092">
                  <c:v>40640</c:v>
                </c:pt>
                <c:pt idx="1093">
                  <c:v>40641</c:v>
                </c:pt>
                <c:pt idx="1094">
                  <c:v>40644</c:v>
                </c:pt>
                <c:pt idx="1095">
                  <c:v>40645</c:v>
                </c:pt>
                <c:pt idx="1096">
                  <c:v>40646</c:v>
                </c:pt>
                <c:pt idx="1097">
                  <c:v>40647</c:v>
                </c:pt>
                <c:pt idx="1098">
                  <c:v>40648</c:v>
                </c:pt>
                <c:pt idx="1099">
                  <c:v>40651</c:v>
                </c:pt>
                <c:pt idx="1100">
                  <c:v>40652</c:v>
                </c:pt>
                <c:pt idx="1101">
                  <c:v>40653</c:v>
                </c:pt>
                <c:pt idx="1102">
                  <c:v>40654</c:v>
                </c:pt>
                <c:pt idx="1103">
                  <c:v>40658</c:v>
                </c:pt>
                <c:pt idx="1104">
                  <c:v>40659</c:v>
                </c:pt>
                <c:pt idx="1105">
                  <c:v>40660</c:v>
                </c:pt>
                <c:pt idx="1106">
                  <c:v>40661</c:v>
                </c:pt>
                <c:pt idx="1107">
                  <c:v>40662</c:v>
                </c:pt>
                <c:pt idx="1108">
                  <c:v>40665</c:v>
                </c:pt>
                <c:pt idx="1109">
                  <c:v>40666</c:v>
                </c:pt>
                <c:pt idx="1110">
                  <c:v>40667</c:v>
                </c:pt>
                <c:pt idx="1111">
                  <c:v>40668</c:v>
                </c:pt>
                <c:pt idx="1112">
                  <c:v>40669</c:v>
                </c:pt>
                <c:pt idx="1113">
                  <c:v>40672</c:v>
                </c:pt>
                <c:pt idx="1114">
                  <c:v>40673</c:v>
                </c:pt>
                <c:pt idx="1115">
                  <c:v>40674</c:v>
                </c:pt>
                <c:pt idx="1116">
                  <c:v>40675</c:v>
                </c:pt>
                <c:pt idx="1117">
                  <c:v>40676</c:v>
                </c:pt>
                <c:pt idx="1118">
                  <c:v>40679</c:v>
                </c:pt>
                <c:pt idx="1119">
                  <c:v>40680</c:v>
                </c:pt>
                <c:pt idx="1120">
                  <c:v>40681</c:v>
                </c:pt>
                <c:pt idx="1121">
                  <c:v>40682</c:v>
                </c:pt>
                <c:pt idx="1122">
                  <c:v>40683</c:v>
                </c:pt>
                <c:pt idx="1123">
                  <c:v>40686</c:v>
                </c:pt>
                <c:pt idx="1124">
                  <c:v>40687</c:v>
                </c:pt>
                <c:pt idx="1125">
                  <c:v>40688</c:v>
                </c:pt>
                <c:pt idx="1126">
                  <c:v>40689</c:v>
                </c:pt>
                <c:pt idx="1127">
                  <c:v>40690</c:v>
                </c:pt>
                <c:pt idx="1128">
                  <c:v>40693</c:v>
                </c:pt>
                <c:pt idx="1129">
                  <c:v>40694</c:v>
                </c:pt>
                <c:pt idx="1130">
                  <c:v>40695</c:v>
                </c:pt>
                <c:pt idx="1131">
                  <c:v>40696</c:v>
                </c:pt>
                <c:pt idx="1132">
                  <c:v>40697</c:v>
                </c:pt>
                <c:pt idx="1133">
                  <c:v>40700</c:v>
                </c:pt>
                <c:pt idx="1134">
                  <c:v>40701</c:v>
                </c:pt>
                <c:pt idx="1135">
                  <c:v>40702</c:v>
                </c:pt>
                <c:pt idx="1136">
                  <c:v>40703</c:v>
                </c:pt>
                <c:pt idx="1137">
                  <c:v>40704</c:v>
                </c:pt>
                <c:pt idx="1138">
                  <c:v>40707</c:v>
                </c:pt>
                <c:pt idx="1139">
                  <c:v>40708</c:v>
                </c:pt>
                <c:pt idx="1140">
                  <c:v>40709</c:v>
                </c:pt>
                <c:pt idx="1141">
                  <c:v>40710</c:v>
                </c:pt>
                <c:pt idx="1142">
                  <c:v>40711</c:v>
                </c:pt>
                <c:pt idx="1143">
                  <c:v>40714</c:v>
                </c:pt>
                <c:pt idx="1144">
                  <c:v>40715</c:v>
                </c:pt>
                <c:pt idx="1145">
                  <c:v>40716</c:v>
                </c:pt>
                <c:pt idx="1146">
                  <c:v>40717</c:v>
                </c:pt>
                <c:pt idx="1147">
                  <c:v>40718</c:v>
                </c:pt>
                <c:pt idx="1148">
                  <c:v>40721</c:v>
                </c:pt>
                <c:pt idx="1149">
                  <c:v>40722</c:v>
                </c:pt>
                <c:pt idx="1150">
                  <c:v>40723</c:v>
                </c:pt>
                <c:pt idx="1151">
                  <c:v>40724</c:v>
                </c:pt>
                <c:pt idx="1152">
                  <c:v>40725</c:v>
                </c:pt>
                <c:pt idx="1153">
                  <c:v>40728</c:v>
                </c:pt>
                <c:pt idx="1154">
                  <c:v>40729</c:v>
                </c:pt>
                <c:pt idx="1155">
                  <c:v>40730</c:v>
                </c:pt>
                <c:pt idx="1156">
                  <c:v>40731</c:v>
                </c:pt>
                <c:pt idx="1157">
                  <c:v>40732</c:v>
                </c:pt>
                <c:pt idx="1158">
                  <c:v>40735</c:v>
                </c:pt>
                <c:pt idx="1159">
                  <c:v>40736</c:v>
                </c:pt>
                <c:pt idx="1160">
                  <c:v>40737</c:v>
                </c:pt>
                <c:pt idx="1161">
                  <c:v>40738</c:v>
                </c:pt>
                <c:pt idx="1162">
                  <c:v>40739</c:v>
                </c:pt>
                <c:pt idx="1163">
                  <c:v>40742</c:v>
                </c:pt>
                <c:pt idx="1164">
                  <c:v>40743</c:v>
                </c:pt>
                <c:pt idx="1165">
                  <c:v>40744</c:v>
                </c:pt>
                <c:pt idx="1166">
                  <c:v>40745</c:v>
                </c:pt>
                <c:pt idx="1167">
                  <c:v>40746</c:v>
                </c:pt>
                <c:pt idx="1168">
                  <c:v>40749</c:v>
                </c:pt>
                <c:pt idx="1169">
                  <c:v>40750</c:v>
                </c:pt>
                <c:pt idx="1170">
                  <c:v>40751</c:v>
                </c:pt>
                <c:pt idx="1171">
                  <c:v>40752</c:v>
                </c:pt>
                <c:pt idx="1172">
                  <c:v>40753</c:v>
                </c:pt>
                <c:pt idx="1173">
                  <c:v>40756</c:v>
                </c:pt>
                <c:pt idx="1174">
                  <c:v>40757</c:v>
                </c:pt>
                <c:pt idx="1175">
                  <c:v>40758</c:v>
                </c:pt>
                <c:pt idx="1176">
                  <c:v>40759</c:v>
                </c:pt>
                <c:pt idx="1177">
                  <c:v>40760</c:v>
                </c:pt>
                <c:pt idx="1178">
                  <c:v>40763</c:v>
                </c:pt>
                <c:pt idx="1179">
                  <c:v>40764</c:v>
                </c:pt>
                <c:pt idx="1180">
                  <c:v>40765</c:v>
                </c:pt>
                <c:pt idx="1181">
                  <c:v>40766</c:v>
                </c:pt>
                <c:pt idx="1182">
                  <c:v>40767</c:v>
                </c:pt>
                <c:pt idx="1183">
                  <c:v>40770</c:v>
                </c:pt>
                <c:pt idx="1184">
                  <c:v>40771</c:v>
                </c:pt>
                <c:pt idx="1185">
                  <c:v>40772</c:v>
                </c:pt>
                <c:pt idx="1186">
                  <c:v>40773</c:v>
                </c:pt>
                <c:pt idx="1187">
                  <c:v>40774</c:v>
                </c:pt>
                <c:pt idx="1188">
                  <c:v>40777</c:v>
                </c:pt>
                <c:pt idx="1189">
                  <c:v>40778</c:v>
                </c:pt>
                <c:pt idx="1190">
                  <c:v>40779</c:v>
                </c:pt>
                <c:pt idx="1191">
                  <c:v>40780</c:v>
                </c:pt>
                <c:pt idx="1192">
                  <c:v>40781</c:v>
                </c:pt>
                <c:pt idx="1193">
                  <c:v>40784</c:v>
                </c:pt>
                <c:pt idx="1194">
                  <c:v>40785</c:v>
                </c:pt>
                <c:pt idx="1195">
                  <c:v>40786</c:v>
                </c:pt>
                <c:pt idx="1196">
                  <c:v>40787</c:v>
                </c:pt>
                <c:pt idx="1197">
                  <c:v>40788</c:v>
                </c:pt>
                <c:pt idx="1198">
                  <c:v>40791</c:v>
                </c:pt>
                <c:pt idx="1199">
                  <c:v>40792</c:v>
                </c:pt>
                <c:pt idx="1200">
                  <c:v>40793</c:v>
                </c:pt>
                <c:pt idx="1201">
                  <c:v>40794</c:v>
                </c:pt>
                <c:pt idx="1202">
                  <c:v>40795</c:v>
                </c:pt>
                <c:pt idx="1203">
                  <c:v>40798</c:v>
                </c:pt>
                <c:pt idx="1204">
                  <c:v>40799</c:v>
                </c:pt>
                <c:pt idx="1205">
                  <c:v>40800</c:v>
                </c:pt>
                <c:pt idx="1206">
                  <c:v>40801</c:v>
                </c:pt>
                <c:pt idx="1207">
                  <c:v>40802</c:v>
                </c:pt>
                <c:pt idx="1208">
                  <c:v>40805</c:v>
                </c:pt>
                <c:pt idx="1209">
                  <c:v>40806</c:v>
                </c:pt>
                <c:pt idx="1210">
                  <c:v>40807</c:v>
                </c:pt>
                <c:pt idx="1211">
                  <c:v>40808</c:v>
                </c:pt>
                <c:pt idx="1212">
                  <c:v>40809</c:v>
                </c:pt>
                <c:pt idx="1213">
                  <c:v>40812</c:v>
                </c:pt>
                <c:pt idx="1214">
                  <c:v>40813</c:v>
                </c:pt>
                <c:pt idx="1215">
                  <c:v>40814</c:v>
                </c:pt>
                <c:pt idx="1216">
                  <c:v>40815</c:v>
                </c:pt>
                <c:pt idx="1217">
                  <c:v>40816</c:v>
                </c:pt>
                <c:pt idx="1218">
                  <c:v>40819</c:v>
                </c:pt>
                <c:pt idx="1219">
                  <c:v>40820</c:v>
                </c:pt>
                <c:pt idx="1220">
                  <c:v>40821</c:v>
                </c:pt>
                <c:pt idx="1221">
                  <c:v>40822</c:v>
                </c:pt>
                <c:pt idx="1222">
                  <c:v>40823</c:v>
                </c:pt>
                <c:pt idx="1223">
                  <c:v>40826</c:v>
                </c:pt>
                <c:pt idx="1224">
                  <c:v>40827</c:v>
                </c:pt>
                <c:pt idx="1225">
                  <c:v>40828</c:v>
                </c:pt>
                <c:pt idx="1226">
                  <c:v>40829</c:v>
                </c:pt>
                <c:pt idx="1227">
                  <c:v>40830</c:v>
                </c:pt>
                <c:pt idx="1228">
                  <c:v>40833</c:v>
                </c:pt>
                <c:pt idx="1229">
                  <c:v>40834</c:v>
                </c:pt>
                <c:pt idx="1230">
                  <c:v>40835</c:v>
                </c:pt>
                <c:pt idx="1231">
                  <c:v>40836</c:v>
                </c:pt>
                <c:pt idx="1232">
                  <c:v>40837</c:v>
                </c:pt>
                <c:pt idx="1233">
                  <c:v>40840</c:v>
                </c:pt>
                <c:pt idx="1234">
                  <c:v>40841</c:v>
                </c:pt>
                <c:pt idx="1235">
                  <c:v>40842</c:v>
                </c:pt>
                <c:pt idx="1236">
                  <c:v>40843</c:v>
                </c:pt>
                <c:pt idx="1237">
                  <c:v>40844</c:v>
                </c:pt>
                <c:pt idx="1238">
                  <c:v>40847</c:v>
                </c:pt>
                <c:pt idx="1239">
                  <c:v>40848</c:v>
                </c:pt>
                <c:pt idx="1240">
                  <c:v>40849</c:v>
                </c:pt>
                <c:pt idx="1241">
                  <c:v>40850</c:v>
                </c:pt>
                <c:pt idx="1242">
                  <c:v>40851</c:v>
                </c:pt>
                <c:pt idx="1243">
                  <c:v>40854</c:v>
                </c:pt>
                <c:pt idx="1244">
                  <c:v>40855</c:v>
                </c:pt>
                <c:pt idx="1245">
                  <c:v>40856</c:v>
                </c:pt>
                <c:pt idx="1246">
                  <c:v>40857</c:v>
                </c:pt>
                <c:pt idx="1247">
                  <c:v>40858</c:v>
                </c:pt>
                <c:pt idx="1248">
                  <c:v>40861</c:v>
                </c:pt>
                <c:pt idx="1249">
                  <c:v>40862</c:v>
                </c:pt>
                <c:pt idx="1250">
                  <c:v>40863</c:v>
                </c:pt>
                <c:pt idx="1251">
                  <c:v>40864</c:v>
                </c:pt>
                <c:pt idx="1252">
                  <c:v>40865</c:v>
                </c:pt>
                <c:pt idx="1253">
                  <c:v>40868</c:v>
                </c:pt>
                <c:pt idx="1254">
                  <c:v>40869</c:v>
                </c:pt>
                <c:pt idx="1255">
                  <c:v>40870</c:v>
                </c:pt>
                <c:pt idx="1256">
                  <c:v>40871</c:v>
                </c:pt>
                <c:pt idx="1257">
                  <c:v>40872</c:v>
                </c:pt>
                <c:pt idx="1258">
                  <c:v>40875</c:v>
                </c:pt>
                <c:pt idx="1259">
                  <c:v>40876</c:v>
                </c:pt>
                <c:pt idx="1260">
                  <c:v>40877</c:v>
                </c:pt>
                <c:pt idx="1261">
                  <c:v>40878</c:v>
                </c:pt>
                <c:pt idx="1262">
                  <c:v>40879</c:v>
                </c:pt>
                <c:pt idx="1263">
                  <c:v>40882</c:v>
                </c:pt>
                <c:pt idx="1264">
                  <c:v>40883</c:v>
                </c:pt>
                <c:pt idx="1265">
                  <c:v>40884</c:v>
                </c:pt>
                <c:pt idx="1266">
                  <c:v>40885</c:v>
                </c:pt>
                <c:pt idx="1267">
                  <c:v>40886</c:v>
                </c:pt>
                <c:pt idx="1268">
                  <c:v>40889</c:v>
                </c:pt>
                <c:pt idx="1269">
                  <c:v>40890</c:v>
                </c:pt>
                <c:pt idx="1270">
                  <c:v>40891</c:v>
                </c:pt>
                <c:pt idx="1271">
                  <c:v>40892</c:v>
                </c:pt>
                <c:pt idx="1272">
                  <c:v>40893</c:v>
                </c:pt>
                <c:pt idx="1273">
                  <c:v>40896</c:v>
                </c:pt>
                <c:pt idx="1274">
                  <c:v>40897</c:v>
                </c:pt>
                <c:pt idx="1275">
                  <c:v>40898</c:v>
                </c:pt>
                <c:pt idx="1276">
                  <c:v>40899</c:v>
                </c:pt>
                <c:pt idx="1277">
                  <c:v>40900</c:v>
                </c:pt>
                <c:pt idx="1278">
                  <c:v>40903</c:v>
                </c:pt>
                <c:pt idx="1279">
                  <c:v>40904</c:v>
                </c:pt>
                <c:pt idx="1280">
                  <c:v>40905</c:v>
                </c:pt>
                <c:pt idx="1281">
                  <c:v>40906</c:v>
                </c:pt>
                <c:pt idx="1282">
                  <c:v>40907</c:v>
                </c:pt>
                <c:pt idx="1283">
                  <c:v>40910</c:v>
                </c:pt>
                <c:pt idx="1284">
                  <c:v>40911</c:v>
                </c:pt>
                <c:pt idx="1285">
                  <c:v>40912</c:v>
                </c:pt>
                <c:pt idx="1286">
                  <c:v>40913</c:v>
                </c:pt>
                <c:pt idx="1287">
                  <c:v>40914</c:v>
                </c:pt>
                <c:pt idx="1288">
                  <c:v>40917</c:v>
                </c:pt>
                <c:pt idx="1289">
                  <c:v>40918</c:v>
                </c:pt>
                <c:pt idx="1290">
                  <c:v>40919</c:v>
                </c:pt>
                <c:pt idx="1291">
                  <c:v>40920</c:v>
                </c:pt>
                <c:pt idx="1292">
                  <c:v>40921</c:v>
                </c:pt>
                <c:pt idx="1293">
                  <c:v>40924</c:v>
                </c:pt>
                <c:pt idx="1294">
                  <c:v>40925</c:v>
                </c:pt>
                <c:pt idx="1295">
                  <c:v>40926</c:v>
                </c:pt>
                <c:pt idx="1296">
                  <c:v>40927</c:v>
                </c:pt>
                <c:pt idx="1297">
                  <c:v>40928</c:v>
                </c:pt>
                <c:pt idx="1298">
                  <c:v>40931</c:v>
                </c:pt>
                <c:pt idx="1299">
                  <c:v>40932</c:v>
                </c:pt>
                <c:pt idx="1300">
                  <c:v>40933</c:v>
                </c:pt>
                <c:pt idx="1301">
                  <c:v>40934</c:v>
                </c:pt>
                <c:pt idx="1302">
                  <c:v>40935</c:v>
                </c:pt>
                <c:pt idx="1303">
                  <c:v>40938</c:v>
                </c:pt>
                <c:pt idx="1304">
                  <c:v>40939</c:v>
                </c:pt>
                <c:pt idx="1305">
                  <c:v>40940</c:v>
                </c:pt>
                <c:pt idx="1306">
                  <c:v>40941</c:v>
                </c:pt>
                <c:pt idx="1307">
                  <c:v>40942</c:v>
                </c:pt>
                <c:pt idx="1308">
                  <c:v>40945</c:v>
                </c:pt>
                <c:pt idx="1309">
                  <c:v>40946</c:v>
                </c:pt>
                <c:pt idx="1310">
                  <c:v>40947</c:v>
                </c:pt>
                <c:pt idx="1311">
                  <c:v>40948</c:v>
                </c:pt>
                <c:pt idx="1312">
                  <c:v>40949</c:v>
                </c:pt>
                <c:pt idx="1313">
                  <c:v>40952</c:v>
                </c:pt>
                <c:pt idx="1314">
                  <c:v>40953</c:v>
                </c:pt>
                <c:pt idx="1315">
                  <c:v>40954</c:v>
                </c:pt>
                <c:pt idx="1316">
                  <c:v>40955</c:v>
                </c:pt>
                <c:pt idx="1317">
                  <c:v>40956</c:v>
                </c:pt>
                <c:pt idx="1318">
                  <c:v>40959</c:v>
                </c:pt>
                <c:pt idx="1319">
                  <c:v>40960</c:v>
                </c:pt>
                <c:pt idx="1320">
                  <c:v>40961</c:v>
                </c:pt>
                <c:pt idx="1321">
                  <c:v>40962</c:v>
                </c:pt>
                <c:pt idx="1322">
                  <c:v>40963</c:v>
                </c:pt>
                <c:pt idx="1323">
                  <c:v>40966</c:v>
                </c:pt>
                <c:pt idx="1324">
                  <c:v>40967</c:v>
                </c:pt>
                <c:pt idx="1325">
                  <c:v>40968</c:v>
                </c:pt>
                <c:pt idx="1326">
                  <c:v>40969</c:v>
                </c:pt>
                <c:pt idx="1327">
                  <c:v>40970</c:v>
                </c:pt>
                <c:pt idx="1328">
                  <c:v>40973</c:v>
                </c:pt>
                <c:pt idx="1329">
                  <c:v>40974</c:v>
                </c:pt>
                <c:pt idx="1330">
                  <c:v>40975</c:v>
                </c:pt>
                <c:pt idx="1331">
                  <c:v>40976</c:v>
                </c:pt>
                <c:pt idx="1332">
                  <c:v>40977</c:v>
                </c:pt>
                <c:pt idx="1333">
                  <c:v>40980</c:v>
                </c:pt>
                <c:pt idx="1334">
                  <c:v>40981</c:v>
                </c:pt>
                <c:pt idx="1335">
                  <c:v>40982</c:v>
                </c:pt>
                <c:pt idx="1336">
                  <c:v>40983</c:v>
                </c:pt>
                <c:pt idx="1337">
                  <c:v>40984</c:v>
                </c:pt>
                <c:pt idx="1338">
                  <c:v>40987</c:v>
                </c:pt>
                <c:pt idx="1339">
                  <c:v>40988</c:v>
                </c:pt>
                <c:pt idx="1340">
                  <c:v>40989</c:v>
                </c:pt>
                <c:pt idx="1341">
                  <c:v>40990</c:v>
                </c:pt>
                <c:pt idx="1342">
                  <c:v>40991</c:v>
                </c:pt>
                <c:pt idx="1343">
                  <c:v>40994</c:v>
                </c:pt>
                <c:pt idx="1344">
                  <c:v>40995</c:v>
                </c:pt>
                <c:pt idx="1345">
                  <c:v>40996</c:v>
                </c:pt>
                <c:pt idx="1346">
                  <c:v>40997</c:v>
                </c:pt>
                <c:pt idx="1347">
                  <c:v>40998</c:v>
                </c:pt>
                <c:pt idx="1348">
                  <c:v>41001</c:v>
                </c:pt>
                <c:pt idx="1349">
                  <c:v>41002</c:v>
                </c:pt>
                <c:pt idx="1350">
                  <c:v>41003</c:v>
                </c:pt>
                <c:pt idx="1351">
                  <c:v>41004</c:v>
                </c:pt>
                <c:pt idx="1352">
                  <c:v>41005</c:v>
                </c:pt>
                <c:pt idx="1353">
                  <c:v>41008</c:v>
                </c:pt>
                <c:pt idx="1354">
                  <c:v>41009</c:v>
                </c:pt>
                <c:pt idx="1355">
                  <c:v>41010</c:v>
                </c:pt>
                <c:pt idx="1356">
                  <c:v>41011</c:v>
                </c:pt>
                <c:pt idx="1357">
                  <c:v>41012</c:v>
                </c:pt>
                <c:pt idx="1358">
                  <c:v>41015</c:v>
                </c:pt>
                <c:pt idx="1359">
                  <c:v>41016</c:v>
                </c:pt>
                <c:pt idx="1360">
                  <c:v>41017</c:v>
                </c:pt>
                <c:pt idx="1361">
                  <c:v>41018</c:v>
                </c:pt>
                <c:pt idx="1362">
                  <c:v>41019</c:v>
                </c:pt>
                <c:pt idx="1363">
                  <c:v>41022</c:v>
                </c:pt>
                <c:pt idx="1364">
                  <c:v>41023</c:v>
                </c:pt>
                <c:pt idx="1365">
                  <c:v>41024</c:v>
                </c:pt>
                <c:pt idx="1366">
                  <c:v>41025</c:v>
                </c:pt>
                <c:pt idx="1367">
                  <c:v>41026</c:v>
                </c:pt>
                <c:pt idx="1368">
                  <c:v>41029</c:v>
                </c:pt>
                <c:pt idx="1369">
                  <c:v>41030</c:v>
                </c:pt>
                <c:pt idx="1370">
                  <c:v>41031</c:v>
                </c:pt>
                <c:pt idx="1371">
                  <c:v>41032</c:v>
                </c:pt>
                <c:pt idx="1372">
                  <c:v>41033</c:v>
                </c:pt>
                <c:pt idx="1373">
                  <c:v>41036</c:v>
                </c:pt>
                <c:pt idx="1374">
                  <c:v>41037</c:v>
                </c:pt>
                <c:pt idx="1375">
                  <c:v>41038</c:v>
                </c:pt>
                <c:pt idx="1376">
                  <c:v>41039</c:v>
                </c:pt>
                <c:pt idx="1377">
                  <c:v>41040</c:v>
                </c:pt>
                <c:pt idx="1378">
                  <c:v>41043</c:v>
                </c:pt>
                <c:pt idx="1379">
                  <c:v>41044</c:v>
                </c:pt>
                <c:pt idx="1380">
                  <c:v>41045</c:v>
                </c:pt>
                <c:pt idx="1381">
                  <c:v>41046</c:v>
                </c:pt>
                <c:pt idx="1382">
                  <c:v>41047</c:v>
                </c:pt>
                <c:pt idx="1383">
                  <c:v>41050</c:v>
                </c:pt>
                <c:pt idx="1384">
                  <c:v>41051</c:v>
                </c:pt>
                <c:pt idx="1385">
                  <c:v>41052</c:v>
                </c:pt>
                <c:pt idx="1386">
                  <c:v>41053</c:v>
                </c:pt>
                <c:pt idx="1387">
                  <c:v>41054</c:v>
                </c:pt>
                <c:pt idx="1388">
                  <c:v>41057</c:v>
                </c:pt>
                <c:pt idx="1389">
                  <c:v>41058</c:v>
                </c:pt>
                <c:pt idx="1390">
                  <c:v>41059</c:v>
                </c:pt>
                <c:pt idx="1391">
                  <c:v>41060</c:v>
                </c:pt>
                <c:pt idx="1392">
                  <c:v>41061</c:v>
                </c:pt>
                <c:pt idx="1393">
                  <c:v>41064</c:v>
                </c:pt>
                <c:pt idx="1394">
                  <c:v>41065</c:v>
                </c:pt>
                <c:pt idx="1395">
                  <c:v>41066</c:v>
                </c:pt>
                <c:pt idx="1396">
                  <c:v>41067</c:v>
                </c:pt>
                <c:pt idx="1397">
                  <c:v>41068</c:v>
                </c:pt>
                <c:pt idx="1398">
                  <c:v>41071</c:v>
                </c:pt>
                <c:pt idx="1399">
                  <c:v>41072</c:v>
                </c:pt>
                <c:pt idx="1400">
                  <c:v>41073</c:v>
                </c:pt>
                <c:pt idx="1401">
                  <c:v>41074</c:v>
                </c:pt>
                <c:pt idx="1402">
                  <c:v>41075</c:v>
                </c:pt>
                <c:pt idx="1403">
                  <c:v>41078</c:v>
                </c:pt>
                <c:pt idx="1404">
                  <c:v>41079</c:v>
                </c:pt>
                <c:pt idx="1405">
                  <c:v>41080</c:v>
                </c:pt>
                <c:pt idx="1406">
                  <c:v>41081</c:v>
                </c:pt>
                <c:pt idx="1407">
                  <c:v>41082</c:v>
                </c:pt>
                <c:pt idx="1408">
                  <c:v>41085</c:v>
                </c:pt>
                <c:pt idx="1409">
                  <c:v>41086</c:v>
                </c:pt>
                <c:pt idx="1410">
                  <c:v>41087</c:v>
                </c:pt>
                <c:pt idx="1411">
                  <c:v>41088</c:v>
                </c:pt>
                <c:pt idx="1412">
                  <c:v>41089</c:v>
                </c:pt>
                <c:pt idx="1413">
                  <c:v>41092</c:v>
                </c:pt>
                <c:pt idx="1414">
                  <c:v>41093</c:v>
                </c:pt>
                <c:pt idx="1415">
                  <c:v>41094</c:v>
                </c:pt>
                <c:pt idx="1416">
                  <c:v>41095</c:v>
                </c:pt>
                <c:pt idx="1417">
                  <c:v>41096</c:v>
                </c:pt>
                <c:pt idx="1418">
                  <c:v>41099</c:v>
                </c:pt>
                <c:pt idx="1419">
                  <c:v>41100</c:v>
                </c:pt>
                <c:pt idx="1420">
                  <c:v>41101</c:v>
                </c:pt>
                <c:pt idx="1421">
                  <c:v>41102</c:v>
                </c:pt>
                <c:pt idx="1422">
                  <c:v>41103</c:v>
                </c:pt>
                <c:pt idx="1423">
                  <c:v>41106</c:v>
                </c:pt>
                <c:pt idx="1424">
                  <c:v>41107</c:v>
                </c:pt>
                <c:pt idx="1425">
                  <c:v>41108</c:v>
                </c:pt>
                <c:pt idx="1426">
                  <c:v>41109</c:v>
                </c:pt>
                <c:pt idx="1427">
                  <c:v>41110</c:v>
                </c:pt>
                <c:pt idx="1428">
                  <c:v>41113</c:v>
                </c:pt>
                <c:pt idx="1429">
                  <c:v>41114</c:v>
                </c:pt>
                <c:pt idx="1430">
                  <c:v>41115</c:v>
                </c:pt>
                <c:pt idx="1431">
                  <c:v>41116</c:v>
                </c:pt>
                <c:pt idx="1432">
                  <c:v>41117</c:v>
                </c:pt>
                <c:pt idx="1433">
                  <c:v>41120</c:v>
                </c:pt>
                <c:pt idx="1434">
                  <c:v>41121</c:v>
                </c:pt>
                <c:pt idx="1435">
                  <c:v>41122</c:v>
                </c:pt>
                <c:pt idx="1436">
                  <c:v>41123</c:v>
                </c:pt>
                <c:pt idx="1437">
                  <c:v>41124</c:v>
                </c:pt>
                <c:pt idx="1438">
                  <c:v>41127</c:v>
                </c:pt>
                <c:pt idx="1439">
                  <c:v>41128</c:v>
                </c:pt>
                <c:pt idx="1440">
                  <c:v>41129</c:v>
                </c:pt>
                <c:pt idx="1441">
                  <c:v>41130</c:v>
                </c:pt>
                <c:pt idx="1442">
                  <c:v>41131</c:v>
                </c:pt>
                <c:pt idx="1443">
                  <c:v>41134</c:v>
                </c:pt>
                <c:pt idx="1444">
                  <c:v>41135</c:v>
                </c:pt>
                <c:pt idx="1445">
                  <c:v>41136</c:v>
                </c:pt>
                <c:pt idx="1446">
                  <c:v>41137</c:v>
                </c:pt>
                <c:pt idx="1447">
                  <c:v>41138</c:v>
                </c:pt>
                <c:pt idx="1448">
                  <c:v>41141</c:v>
                </c:pt>
                <c:pt idx="1449">
                  <c:v>41142</c:v>
                </c:pt>
                <c:pt idx="1450">
                  <c:v>41143</c:v>
                </c:pt>
                <c:pt idx="1451">
                  <c:v>41144</c:v>
                </c:pt>
                <c:pt idx="1452">
                  <c:v>41145</c:v>
                </c:pt>
                <c:pt idx="1453">
                  <c:v>41148</c:v>
                </c:pt>
                <c:pt idx="1454">
                  <c:v>41149</c:v>
                </c:pt>
                <c:pt idx="1455">
                  <c:v>41150</c:v>
                </c:pt>
                <c:pt idx="1456">
                  <c:v>41151</c:v>
                </c:pt>
                <c:pt idx="1457">
                  <c:v>41152</c:v>
                </c:pt>
                <c:pt idx="1458">
                  <c:v>41155</c:v>
                </c:pt>
                <c:pt idx="1459">
                  <c:v>41156</c:v>
                </c:pt>
                <c:pt idx="1460">
                  <c:v>41157</c:v>
                </c:pt>
                <c:pt idx="1461">
                  <c:v>41158</c:v>
                </c:pt>
                <c:pt idx="1462">
                  <c:v>41159</c:v>
                </c:pt>
                <c:pt idx="1463">
                  <c:v>41162</c:v>
                </c:pt>
                <c:pt idx="1464">
                  <c:v>41163</c:v>
                </c:pt>
                <c:pt idx="1465">
                  <c:v>41164</c:v>
                </c:pt>
                <c:pt idx="1466">
                  <c:v>41165</c:v>
                </c:pt>
                <c:pt idx="1467">
                  <c:v>41166</c:v>
                </c:pt>
                <c:pt idx="1468">
                  <c:v>41169</c:v>
                </c:pt>
                <c:pt idx="1469">
                  <c:v>41170</c:v>
                </c:pt>
                <c:pt idx="1470">
                  <c:v>41171</c:v>
                </c:pt>
                <c:pt idx="1471">
                  <c:v>41172</c:v>
                </c:pt>
                <c:pt idx="1472">
                  <c:v>41173</c:v>
                </c:pt>
                <c:pt idx="1473">
                  <c:v>41176</c:v>
                </c:pt>
                <c:pt idx="1474">
                  <c:v>41177</c:v>
                </c:pt>
                <c:pt idx="1475">
                  <c:v>41178</c:v>
                </c:pt>
                <c:pt idx="1476">
                  <c:v>41179</c:v>
                </c:pt>
                <c:pt idx="1477">
                  <c:v>41180</c:v>
                </c:pt>
                <c:pt idx="1478">
                  <c:v>41183</c:v>
                </c:pt>
                <c:pt idx="1479">
                  <c:v>41184</c:v>
                </c:pt>
                <c:pt idx="1480">
                  <c:v>41185</c:v>
                </c:pt>
                <c:pt idx="1481">
                  <c:v>41186</c:v>
                </c:pt>
                <c:pt idx="1482">
                  <c:v>41187</c:v>
                </c:pt>
                <c:pt idx="1483">
                  <c:v>41190</c:v>
                </c:pt>
                <c:pt idx="1484">
                  <c:v>41191</c:v>
                </c:pt>
                <c:pt idx="1485">
                  <c:v>41192</c:v>
                </c:pt>
                <c:pt idx="1486">
                  <c:v>41193</c:v>
                </c:pt>
                <c:pt idx="1487">
                  <c:v>41194</c:v>
                </c:pt>
                <c:pt idx="1488">
                  <c:v>41197</c:v>
                </c:pt>
                <c:pt idx="1489">
                  <c:v>41198</c:v>
                </c:pt>
                <c:pt idx="1490">
                  <c:v>41199</c:v>
                </c:pt>
                <c:pt idx="1491">
                  <c:v>41200</c:v>
                </c:pt>
                <c:pt idx="1492">
                  <c:v>41201</c:v>
                </c:pt>
                <c:pt idx="1493">
                  <c:v>41204</c:v>
                </c:pt>
                <c:pt idx="1494">
                  <c:v>41205</c:v>
                </c:pt>
                <c:pt idx="1495">
                  <c:v>41206</c:v>
                </c:pt>
                <c:pt idx="1496">
                  <c:v>41207</c:v>
                </c:pt>
                <c:pt idx="1497">
                  <c:v>41208</c:v>
                </c:pt>
                <c:pt idx="1498">
                  <c:v>41211</c:v>
                </c:pt>
                <c:pt idx="1499">
                  <c:v>41212</c:v>
                </c:pt>
                <c:pt idx="1500">
                  <c:v>41213</c:v>
                </c:pt>
                <c:pt idx="1501">
                  <c:v>41214</c:v>
                </c:pt>
                <c:pt idx="1502">
                  <c:v>41215</c:v>
                </c:pt>
                <c:pt idx="1503">
                  <c:v>41218</c:v>
                </c:pt>
                <c:pt idx="1504">
                  <c:v>41219</c:v>
                </c:pt>
                <c:pt idx="1505">
                  <c:v>41220</c:v>
                </c:pt>
                <c:pt idx="1506">
                  <c:v>41221</c:v>
                </c:pt>
                <c:pt idx="1507">
                  <c:v>41222</c:v>
                </c:pt>
                <c:pt idx="1508">
                  <c:v>41225</c:v>
                </c:pt>
                <c:pt idx="1509">
                  <c:v>41226</c:v>
                </c:pt>
                <c:pt idx="1510">
                  <c:v>41227</c:v>
                </c:pt>
                <c:pt idx="1511">
                  <c:v>41228</c:v>
                </c:pt>
                <c:pt idx="1512">
                  <c:v>41229</c:v>
                </c:pt>
                <c:pt idx="1513">
                  <c:v>41232</c:v>
                </c:pt>
                <c:pt idx="1514">
                  <c:v>41233</c:v>
                </c:pt>
                <c:pt idx="1515">
                  <c:v>41234</c:v>
                </c:pt>
                <c:pt idx="1516">
                  <c:v>41235</c:v>
                </c:pt>
                <c:pt idx="1517">
                  <c:v>41236</c:v>
                </c:pt>
                <c:pt idx="1518">
                  <c:v>41239</c:v>
                </c:pt>
                <c:pt idx="1519">
                  <c:v>41240</c:v>
                </c:pt>
                <c:pt idx="1520">
                  <c:v>41241</c:v>
                </c:pt>
                <c:pt idx="1521">
                  <c:v>41242</c:v>
                </c:pt>
                <c:pt idx="1522">
                  <c:v>41243</c:v>
                </c:pt>
                <c:pt idx="1523">
                  <c:v>41246</c:v>
                </c:pt>
                <c:pt idx="1524">
                  <c:v>41247</c:v>
                </c:pt>
                <c:pt idx="1525">
                  <c:v>41248</c:v>
                </c:pt>
                <c:pt idx="1526">
                  <c:v>41249</c:v>
                </c:pt>
                <c:pt idx="1527">
                  <c:v>41250</c:v>
                </c:pt>
                <c:pt idx="1528">
                  <c:v>41253</c:v>
                </c:pt>
                <c:pt idx="1529">
                  <c:v>41254</c:v>
                </c:pt>
                <c:pt idx="1530">
                  <c:v>41255</c:v>
                </c:pt>
                <c:pt idx="1531">
                  <c:v>41256</c:v>
                </c:pt>
                <c:pt idx="1532">
                  <c:v>41257</c:v>
                </c:pt>
                <c:pt idx="1533">
                  <c:v>41260</c:v>
                </c:pt>
                <c:pt idx="1534">
                  <c:v>41261</c:v>
                </c:pt>
                <c:pt idx="1535">
                  <c:v>41262</c:v>
                </c:pt>
                <c:pt idx="1536">
                  <c:v>41263</c:v>
                </c:pt>
                <c:pt idx="1537">
                  <c:v>41264</c:v>
                </c:pt>
                <c:pt idx="1538">
                  <c:v>41267</c:v>
                </c:pt>
                <c:pt idx="1539">
                  <c:v>41269</c:v>
                </c:pt>
                <c:pt idx="1540">
                  <c:v>41270</c:v>
                </c:pt>
                <c:pt idx="1541">
                  <c:v>41271</c:v>
                </c:pt>
                <c:pt idx="1542">
                  <c:v>41274</c:v>
                </c:pt>
                <c:pt idx="1543">
                  <c:v>41275</c:v>
                </c:pt>
                <c:pt idx="1544">
                  <c:v>41276</c:v>
                </c:pt>
                <c:pt idx="1545">
                  <c:v>41277</c:v>
                </c:pt>
                <c:pt idx="1546">
                  <c:v>41278</c:v>
                </c:pt>
                <c:pt idx="1547">
                  <c:v>41281</c:v>
                </c:pt>
                <c:pt idx="1548">
                  <c:v>41282</c:v>
                </c:pt>
                <c:pt idx="1549">
                  <c:v>41283</c:v>
                </c:pt>
                <c:pt idx="1550">
                  <c:v>41284</c:v>
                </c:pt>
                <c:pt idx="1551">
                  <c:v>41285</c:v>
                </c:pt>
                <c:pt idx="1552">
                  <c:v>41288</c:v>
                </c:pt>
                <c:pt idx="1553">
                  <c:v>41289</c:v>
                </c:pt>
                <c:pt idx="1554">
                  <c:v>41290</c:v>
                </c:pt>
                <c:pt idx="1555">
                  <c:v>41291</c:v>
                </c:pt>
                <c:pt idx="1556">
                  <c:v>41292</c:v>
                </c:pt>
                <c:pt idx="1557">
                  <c:v>41295</c:v>
                </c:pt>
                <c:pt idx="1558">
                  <c:v>41296</c:v>
                </c:pt>
                <c:pt idx="1559">
                  <c:v>41297</c:v>
                </c:pt>
                <c:pt idx="1560">
                  <c:v>41298</c:v>
                </c:pt>
                <c:pt idx="1561">
                  <c:v>41299</c:v>
                </c:pt>
                <c:pt idx="1562">
                  <c:v>41302</c:v>
                </c:pt>
                <c:pt idx="1563">
                  <c:v>41303</c:v>
                </c:pt>
                <c:pt idx="1564">
                  <c:v>41304</c:v>
                </c:pt>
                <c:pt idx="1565">
                  <c:v>41305</c:v>
                </c:pt>
                <c:pt idx="1566">
                  <c:v>41306</c:v>
                </c:pt>
                <c:pt idx="1567">
                  <c:v>41309</c:v>
                </c:pt>
                <c:pt idx="1568">
                  <c:v>41310</c:v>
                </c:pt>
                <c:pt idx="1569">
                  <c:v>41311</c:v>
                </c:pt>
                <c:pt idx="1570">
                  <c:v>41312</c:v>
                </c:pt>
                <c:pt idx="1571">
                  <c:v>41313</c:v>
                </c:pt>
                <c:pt idx="1572">
                  <c:v>41316</c:v>
                </c:pt>
                <c:pt idx="1573">
                  <c:v>41317</c:v>
                </c:pt>
                <c:pt idx="1574">
                  <c:v>41318</c:v>
                </c:pt>
                <c:pt idx="1575">
                  <c:v>41319</c:v>
                </c:pt>
                <c:pt idx="1576">
                  <c:v>41320</c:v>
                </c:pt>
                <c:pt idx="1577">
                  <c:v>41323</c:v>
                </c:pt>
                <c:pt idx="1578">
                  <c:v>41324</c:v>
                </c:pt>
                <c:pt idx="1579">
                  <c:v>41325</c:v>
                </c:pt>
                <c:pt idx="1580">
                  <c:v>41326</c:v>
                </c:pt>
                <c:pt idx="1581">
                  <c:v>41327</c:v>
                </c:pt>
                <c:pt idx="1582">
                  <c:v>41330</c:v>
                </c:pt>
                <c:pt idx="1583">
                  <c:v>41331</c:v>
                </c:pt>
                <c:pt idx="1584">
                  <c:v>41332</c:v>
                </c:pt>
                <c:pt idx="1585">
                  <c:v>41333</c:v>
                </c:pt>
                <c:pt idx="1586">
                  <c:v>41334</c:v>
                </c:pt>
                <c:pt idx="1587">
                  <c:v>41337</c:v>
                </c:pt>
                <c:pt idx="1588">
                  <c:v>41338</c:v>
                </c:pt>
                <c:pt idx="1589">
                  <c:v>41339</c:v>
                </c:pt>
                <c:pt idx="1590">
                  <c:v>41340</c:v>
                </c:pt>
                <c:pt idx="1591">
                  <c:v>41341</c:v>
                </c:pt>
                <c:pt idx="1592">
                  <c:v>41344</c:v>
                </c:pt>
                <c:pt idx="1593">
                  <c:v>41345</c:v>
                </c:pt>
                <c:pt idx="1594">
                  <c:v>41346</c:v>
                </c:pt>
                <c:pt idx="1595">
                  <c:v>41347</c:v>
                </c:pt>
                <c:pt idx="1596">
                  <c:v>41348</c:v>
                </c:pt>
                <c:pt idx="1597">
                  <c:v>41351</c:v>
                </c:pt>
                <c:pt idx="1598">
                  <c:v>41352</c:v>
                </c:pt>
                <c:pt idx="1599">
                  <c:v>41353</c:v>
                </c:pt>
                <c:pt idx="1600">
                  <c:v>41354</c:v>
                </c:pt>
                <c:pt idx="1601">
                  <c:v>41355</c:v>
                </c:pt>
                <c:pt idx="1602">
                  <c:v>41358</c:v>
                </c:pt>
                <c:pt idx="1603">
                  <c:v>41359</c:v>
                </c:pt>
                <c:pt idx="1604">
                  <c:v>41360</c:v>
                </c:pt>
                <c:pt idx="1605">
                  <c:v>41361</c:v>
                </c:pt>
                <c:pt idx="1606">
                  <c:v>41362</c:v>
                </c:pt>
                <c:pt idx="1607">
                  <c:v>41365</c:v>
                </c:pt>
                <c:pt idx="1608">
                  <c:v>41366</c:v>
                </c:pt>
                <c:pt idx="1609">
                  <c:v>41367</c:v>
                </c:pt>
                <c:pt idx="1610">
                  <c:v>41368</c:v>
                </c:pt>
                <c:pt idx="1611">
                  <c:v>41369</c:v>
                </c:pt>
                <c:pt idx="1612">
                  <c:v>41372</c:v>
                </c:pt>
                <c:pt idx="1613">
                  <c:v>41373</c:v>
                </c:pt>
                <c:pt idx="1614">
                  <c:v>41374</c:v>
                </c:pt>
                <c:pt idx="1615">
                  <c:v>41375</c:v>
                </c:pt>
                <c:pt idx="1616">
                  <c:v>41376</c:v>
                </c:pt>
                <c:pt idx="1617">
                  <c:v>41379</c:v>
                </c:pt>
                <c:pt idx="1618">
                  <c:v>41380</c:v>
                </c:pt>
                <c:pt idx="1619">
                  <c:v>41381</c:v>
                </c:pt>
                <c:pt idx="1620">
                  <c:v>41382</c:v>
                </c:pt>
                <c:pt idx="1621">
                  <c:v>41383</c:v>
                </c:pt>
                <c:pt idx="1622">
                  <c:v>41386</c:v>
                </c:pt>
                <c:pt idx="1623">
                  <c:v>41387</c:v>
                </c:pt>
                <c:pt idx="1624">
                  <c:v>41388</c:v>
                </c:pt>
                <c:pt idx="1625">
                  <c:v>41389</c:v>
                </c:pt>
                <c:pt idx="1626">
                  <c:v>41390</c:v>
                </c:pt>
                <c:pt idx="1627">
                  <c:v>41393</c:v>
                </c:pt>
                <c:pt idx="1628">
                  <c:v>41394</c:v>
                </c:pt>
                <c:pt idx="1629">
                  <c:v>41395</c:v>
                </c:pt>
                <c:pt idx="1630">
                  <c:v>41396</c:v>
                </c:pt>
                <c:pt idx="1631">
                  <c:v>41397</c:v>
                </c:pt>
                <c:pt idx="1632">
                  <c:v>41400</c:v>
                </c:pt>
                <c:pt idx="1633">
                  <c:v>41401</c:v>
                </c:pt>
                <c:pt idx="1634">
                  <c:v>41402</c:v>
                </c:pt>
                <c:pt idx="1635">
                  <c:v>41403</c:v>
                </c:pt>
                <c:pt idx="1636">
                  <c:v>41404</c:v>
                </c:pt>
                <c:pt idx="1637">
                  <c:v>41407</c:v>
                </c:pt>
                <c:pt idx="1638">
                  <c:v>41408</c:v>
                </c:pt>
                <c:pt idx="1639">
                  <c:v>41409</c:v>
                </c:pt>
                <c:pt idx="1640">
                  <c:v>41410</c:v>
                </c:pt>
                <c:pt idx="1641">
                  <c:v>41411</c:v>
                </c:pt>
                <c:pt idx="1642">
                  <c:v>41414</c:v>
                </c:pt>
                <c:pt idx="1643">
                  <c:v>41415</c:v>
                </c:pt>
                <c:pt idx="1644">
                  <c:v>41416</c:v>
                </c:pt>
                <c:pt idx="1645">
                  <c:v>41417</c:v>
                </c:pt>
                <c:pt idx="1646">
                  <c:v>41418</c:v>
                </c:pt>
                <c:pt idx="1647">
                  <c:v>41421</c:v>
                </c:pt>
                <c:pt idx="1648">
                  <c:v>41422</c:v>
                </c:pt>
                <c:pt idx="1649">
                  <c:v>41423</c:v>
                </c:pt>
                <c:pt idx="1650">
                  <c:v>41424</c:v>
                </c:pt>
                <c:pt idx="1651">
                  <c:v>41425</c:v>
                </c:pt>
                <c:pt idx="1652">
                  <c:v>41428</c:v>
                </c:pt>
                <c:pt idx="1653">
                  <c:v>41429</c:v>
                </c:pt>
                <c:pt idx="1654">
                  <c:v>41430</c:v>
                </c:pt>
                <c:pt idx="1655">
                  <c:v>41431</c:v>
                </c:pt>
                <c:pt idx="1656">
                  <c:v>41432</c:v>
                </c:pt>
                <c:pt idx="1657">
                  <c:v>41435</c:v>
                </c:pt>
                <c:pt idx="1658">
                  <c:v>41436</c:v>
                </c:pt>
                <c:pt idx="1659">
                  <c:v>41437</c:v>
                </c:pt>
                <c:pt idx="1660">
                  <c:v>41438</c:v>
                </c:pt>
                <c:pt idx="1661">
                  <c:v>41439</c:v>
                </c:pt>
                <c:pt idx="1662">
                  <c:v>41442</c:v>
                </c:pt>
                <c:pt idx="1663">
                  <c:v>41443</c:v>
                </c:pt>
                <c:pt idx="1664">
                  <c:v>41444</c:v>
                </c:pt>
                <c:pt idx="1665">
                  <c:v>41445</c:v>
                </c:pt>
                <c:pt idx="1666">
                  <c:v>41446</c:v>
                </c:pt>
                <c:pt idx="1667">
                  <c:v>41449</c:v>
                </c:pt>
                <c:pt idx="1668">
                  <c:v>41450</c:v>
                </c:pt>
                <c:pt idx="1669">
                  <c:v>41451</c:v>
                </c:pt>
                <c:pt idx="1670">
                  <c:v>41452</c:v>
                </c:pt>
                <c:pt idx="1671">
                  <c:v>41453</c:v>
                </c:pt>
                <c:pt idx="1672">
                  <c:v>41456</c:v>
                </c:pt>
                <c:pt idx="1673">
                  <c:v>41457</c:v>
                </c:pt>
                <c:pt idx="1674">
                  <c:v>41458</c:v>
                </c:pt>
                <c:pt idx="1675">
                  <c:v>41459</c:v>
                </c:pt>
                <c:pt idx="1676">
                  <c:v>41460</c:v>
                </c:pt>
                <c:pt idx="1677">
                  <c:v>41463</c:v>
                </c:pt>
                <c:pt idx="1678">
                  <c:v>41464</c:v>
                </c:pt>
                <c:pt idx="1679">
                  <c:v>41465</c:v>
                </c:pt>
                <c:pt idx="1680">
                  <c:v>41466</c:v>
                </c:pt>
                <c:pt idx="1681">
                  <c:v>41467</c:v>
                </c:pt>
                <c:pt idx="1682">
                  <c:v>41470</c:v>
                </c:pt>
                <c:pt idx="1683">
                  <c:v>41471</c:v>
                </c:pt>
                <c:pt idx="1684">
                  <c:v>41472</c:v>
                </c:pt>
                <c:pt idx="1685">
                  <c:v>41473</c:v>
                </c:pt>
                <c:pt idx="1686">
                  <c:v>41474</c:v>
                </c:pt>
                <c:pt idx="1687">
                  <c:v>41477</c:v>
                </c:pt>
                <c:pt idx="1688">
                  <c:v>41478</c:v>
                </c:pt>
                <c:pt idx="1689">
                  <c:v>41479</c:v>
                </c:pt>
                <c:pt idx="1690">
                  <c:v>41480</c:v>
                </c:pt>
                <c:pt idx="1691">
                  <c:v>41481</c:v>
                </c:pt>
                <c:pt idx="1692">
                  <c:v>41484</c:v>
                </c:pt>
                <c:pt idx="1693">
                  <c:v>41485</c:v>
                </c:pt>
                <c:pt idx="1694">
                  <c:v>41486</c:v>
                </c:pt>
                <c:pt idx="1695">
                  <c:v>41487</c:v>
                </c:pt>
                <c:pt idx="1696">
                  <c:v>41488</c:v>
                </c:pt>
                <c:pt idx="1697">
                  <c:v>41491</c:v>
                </c:pt>
                <c:pt idx="1698">
                  <c:v>41492</c:v>
                </c:pt>
                <c:pt idx="1699">
                  <c:v>41493</c:v>
                </c:pt>
                <c:pt idx="1700">
                  <c:v>41494</c:v>
                </c:pt>
                <c:pt idx="1701">
                  <c:v>41495</c:v>
                </c:pt>
                <c:pt idx="1702">
                  <c:v>41498</c:v>
                </c:pt>
                <c:pt idx="1703">
                  <c:v>41499</c:v>
                </c:pt>
                <c:pt idx="1704">
                  <c:v>41500</c:v>
                </c:pt>
                <c:pt idx="1705">
                  <c:v>41501</c:v>
                </c:pt>
                <c:pt idx="1706">
                  <c:v>41502</c:v>
                </c:pt>
                <c:pt idx="1707">
                  <c:v>41505</c:v>
                </c:pt>
                <c:pt idx="1708">
                  <c:v>41506</c:v>
                </c:pt>
                <c:pt idx="1709">
                  <c:v>41507</c:v>
                </c:pt>
                <c:pt idx="1710">
                  <c:v>41508</c:v>
                </c:pt>
                <c:pt idx="1711">
                  <c:v>41509</c:v>
                </c:pt>
                <c:pt idx="1712">
                  <c:v>41512</c:v>
                </c:pt>
                <c:pt idx="1713">
                  <c:v>41513</c:v>
                </c:pt>
                <c:pt idx="1714">
                  <c:v>41514</c:v>
                </c:pt>
                <c:pt idx="1715">
                  <c:v>41515</c:v>
                </c:pt>
                <c:pt idx="1716">
                  <c:v>41516</c:v>
                </c:pt>
                <c:pt idx="1717">
                  <c:v>41519</c:v>
                </c:pt>
                <c:pt idx="1718">
                  <c:v>41520</c:v>
                </c:pt>
                <c:pt idx="1719">
                  <c:v>41521</c:v>
                </c:pt>
                <c:pt idx="1720">
                  <c:v>41522</c:v>
                </c:pt>
                <c:pt idx="1721">
                  <c:v>41523</c:v>
                </c:pt>
                <c:pt idx="1722">
                  <c:v>41526</c:v>
                </c:pt>
                <c:pt idx="1723">
                  <c:v>41527</c:v>
                </c:pt>
                <c:pt idx="1724">
                  <c:v>41528</c:v>
                </c:pt>
                <c:pt idx="1725">
                  <c:v>41529</c:v>
                </c:pt>
                <c:pt idx="1726">
                  <c:v>41530</c:v>
                </c:pt>
                <c:pt idx="1727">
                  <c:v>41533</c:v>
                </c:pt>
                <c:pt idx="1728">
                  <c:v>41534</c:v>
                </c:pt>
                <c:pt idx="1729">
                  <c:v>41535</c:v>
                </c:pt>
                <c:pt idx="1730">
                  <c:v>41536</c:v>
                </c:pt>
                <c:pt idx="1731">
                  <c:v>41537</c:v>
                </c:pt>
                <c:pt idx="1732">
                  <c:v>41540</c:v>
                </c:pt>
                <c:pt idx="1733">
                  <c:v>41541</c:v>
                </c:pt>
                <c:pt idx="1734">
                  <c:v>41542</c:v>
                </c:pt>
                <c:pt idx="1735">
                  <c:v>41543</c:v>
                </c:pt>
                <c:pt idx="1736">
                  <c:v>41544</c:v>
                </c:pt>
                <c:pt idx="1737">
                  <c:v>41547</c:v>
                </c:pt>
                <c:pt idx="1738">
                  <c:v>41548</c:v>
                </c:pt>
                <c:pt idx="1739">
                  <c:v>41549</c:v>
                </c:pt>
                <c:pt idx="1740">
                  <c:v>41550</c:v>
                </c:pt>
                <c:pt idx="1741">
                  <c:v>41551</c:v>
                </c:pt>
                <c:pt idx="1742">
                  <c:v>41554</c:v>
                </c:pt>
                <c:pt idx="1743">
                  <c:v>41555</c:v>
                </c:pt>
                <c:pt idx="1744">
                  <c:v>41556</c:v>
                </c:pt>
                <c:pt idx="1745">
                  <c:v>41557</c:v>
                </c:pt>
                <c:pt idx="1746">
                  <c:v>41558</c:v>
                </c:pt>
                <c:pt idx="1747">
                  <c:v>41561</c:v>
                </c:pt>
                <c:pt idx="1748">
                  <c:v>41562</c:v>
                </c:pt>
                <c:pt idx="1749">
                  <c:v>41563</c:v>
                </c:pt>
                <c:pt idx="1750">
                  <c:v>41564</c:v>
                </c:pt>
                <c:pt idx="1751">
                  <c:v>41565</c:v>
                </c:pt>
                <c:pt idx="1752">
                  <c:v>41568</c:v>
                </c:pt>
                <c:pt idx="1753">
                  <c:v>41569</c:v>
                </c:pt>
                <c:pt idx="1754">
                  <c:v>41570</c:v>
                </c:pt>
                <c:pt idx="1755">
                  <c:v>41571</c:v>
                </c:pt>
                <c:pt idx="1756">
                  <c:v>41572</c:v>
                </c:pt>
                <c:pt idx="1757">
                  <c:v>41575</c:v>
                </c:pt>
                <c:pt idx="1758">
                  <c:v>41576</c:v>
                </c:pt>
                <c:pt idx="1759">
                  <c:v>41577</c:v>
                </c:pt>
                <c:pt idx="1760">
                  <c:v>41578</c:v>
                </c:pt>
                <c:pt idx="1761">
                  <c:v>41579</c:v>
                </c:pt>
                <c:pt idx="1762">
                  <c:v>41582</c:v>
                </c:pt>
                <c:pt idx="1763">
                  <c:v>41583</c:v>
                </c:pt>
                <c:pt idx="1764">
                  <c:v>41584</c:v>
                </c:pt>
                <c:pt idx="1765">
                  <c:v>41585</c:v>
                </c:pt>
                <c:pt idx="1766">
                  <c:v>41586</c:v>
                </c:pt>
                <c:pt idx="1767">
                  <c:v>41589</c:v>
                </c:pt>
                <c:pt idx="1768">
                  <c:v>41590</c:v>
                </c:pt>
                <c:pt idx="1769">
                  <c:v>41591</c:v>
                </c:pt>
                <c:pt idx="1770">
                  <c:v>41592</c:v>
                </c:pt>
                <c:pt idx="1771">
                  <c:v>41593</c:v>
                </c:pt>
                <c:pt idx="1772">
                  <c:v>41596</c:v>
                </c:pt>
                <c:pt idx="1773">
                  <c:v>41597</c:v>
                </c:pt>
                <c:pt idx="1774">
                  <c:v>41598</c:v>
                </c:pt>
                <c:pt idx="1775">
                  <c:v>41599</c:v>
                </c:pt>
                <c:pt idx="1776">
                  <c:v>41600</c:v>
                </c:pt>
                <c:pt idx="1777">
                  <c:v>41603</c:v>
                </c:pt>
                <c:pt idx="1778">
                  <c:v>41604</c:v>
                </c:pt>
                <c:pt idx="1779">
                  <c:v>41605</c:v>
                </c:pt>
                <c:pt idx="1780">
                  <c:v>41606</c:v>
                </c:pt>
                <c:pt idx="1781">
                  <c:v>41607</c:v>
                </c:pt>
                <c:pt idx="1782">
                  <c:v>41610</c:v>
                </c:pt>
                <c:pt idx="1783">
                  <c:v>41611</c:v>
                </c:pt>
                <c:pt idx="1784">
                  <c:v>41612</c:v>
                </c:pt>
                <c:pt idx="1785">
                  <c:v>41613</c:v>
                </c:pt>
                <c:pt idx="1786">
                  <c:v>41614</c:v>
                </c:pt>
                <c:pt idx="1787">
                  <c:v>41617</c:v>
                </c:pt>
                <c:pt idx="1788">
                  <c:v>41618</c:v>
                </c:pt>
                <c:pt idx="1789">
                  <c:v>41619</c:v>
                </c:pt>
                <c:pt idx="1790">
                  <c:v>41620</c:v>
                </c:pt>
                <c:pt idx="1791">
                  <c:v>41621</c:v>
                </c:pt>
                <c:pt idx="1792">
                  <c:v>41624</c:v>
                </c:pt>
                <c:pt idx="1793">
                  <c:v>41625</c:v>
                </c:pt>
                <c:pt idx="1794">
                  <c:v>41626</c:v>
                </c:pt>
                <c:pt idx="1795">
                  <c:v>41627</c:v>
                </c:pt>
                <c:pt idx="1796">
                  <c:v>41628</c:v>
                </c:pt>
                <c:pt idx="1797">
                  <c:v>41631</c:v>
                </c:pt>
                <c:pt idx="1798">
                  <c:v>41632</c:v>
                </c:pt>
                <c:pt idx="1799">
                  <c:v>41634</c:v>
                </c:pt>
                <c:pt idx="1800">
                  <c:v>41635</c:v>
                </c:pt>
                <c:pt idx="1801">
                  <c:v>41638</c:v>
                </c:pt>
                <c:pt idx="1802">
                  <c:v>41639</c:v>
                </c:pt>
                <c:pt idx="1803">
                  <c:v>41640</c:v>
                </c:pt>
                <c:pt idx="1804">
                  <c:v>41641</c:v>
                </c:pt>
                <c:pt idx="1805">
                  <c:v>41642</c:v>
                </c:pt>
                <c:pt idx="1806">
                  <c:v>41645</c:v>
                </c:pt>
                <c:pt idx="1807">
                  <c:v>41646</c:v>
                </c:pt>
                <c:pt idx="1808">
                  <c:v>41647</c:v>
                </c:pt>
                <c:pt idx="1809">
                  <c:v>41648</c:v>
                </c:pt>
                <c:pt idx="1810">
                  <c:v>41649</c:v>
                </c:pt>
                <c:pt idx="1811">
                  <c:v>41652</c:v>
                </c:pt>
                <c:pt idx="1812">
                  <c:v>41653</c:v>
                </c:pt>
                <c:pt idx="1813">
                  <c:v>41654</c:v>
                </c:pt>
                <c:pt idx="1814">
                  <c:v>41655</c:v>
                </c:pt>
                <c:pt idx="1815">
                  <c:v>41656</c:v>
                </c:pt>
                <c:pt idx="1816">
                  <c:v>41659</c:v>
                </c:pt>
                <c:pt idx="1817">
                  <c:v>41660</c:v>
                </c:pt>
                <c:pt idx="1818">
                  <c:v>41661</c:v>
                </c:pt>
                <c:pt idx="1819">
                  <c:v>41662</c:v>
                </c:pt>
                <c:pt idx="1820">
                  <c:v>41663</c:v>
                </c:pt>
                <c:pt idx="1821">
                  <c:v>41666</c:v>
                </c:pt>
                <c:pt idx="1822">
                  <c:v>41667</c:v>
                </c:pt>
                <c:pt idx="1823">
                  <c:v>41668</c:v>
                </c:pt>
                <c:pt idx="1824">
                  <c:v>41669</c:v>
                </c:pt>
                <c:pt idx="1825">
                  <c:v>41670</c:v>
                </c:pt>
                <c:pt idx="1826">
                  <c:v>41673</c:v>
                </c:pt>
                <c:pt idx="1827">
                  <c:v>41674</c:v>
                </c:pt>
                <c:pt idx="1828">
                  <c:v>41675</c:v>
                </c:pt>
                <c:pt idx="1829">
                  <c:v>41676</c:v>
                </c:pt>
                <c:pt idx="1830">
                  <c:v>41677</c:v>
                </c:pt>
                <c:pt idx="1831">
                  <c:v>41680</c:v>
                </c:pt>
                <c:pt idx="1832">
                  <c:v>41681</c:v>
                </c:pt>
                <c:pt idx="1833">
                  <c:v>41682</c:v>
                </c:pt>
                <c:pt idx="1834">
                  <c:v>41683</c:v>
                </c:pt>
                <c:pt idx="1835">
                  <c:v>41684</c:v>
                </c:pt>
                <c:pt idx="1836">
                  <c:v>41687</c:v>
                </c:pt>
                <c:pt idx="1837">
                  <c:v>41688</c:v>
                </c:pt>
                <c:pt idx="1838">
                  <c:v>41689</c:v>
                </c:pt>
                <c:pt idx="1839">
                  <c:v>41690</c:v>
                </c:pt>
                <c:pt idx="1840">
                  <c:v>41691</c:v>
                </c:pt>
                <c:pt idx="1841">
                  <c:v>41694</c:v>
                </c:pt>
                <c:pt idx="1842">
                  <c:v>41695</c:v>
                </c:pt>
                <c:pt idx="1843">
                  <c:v>41696</c:v>
                </c:pt>
                <c:pt idx="1844">
                  <c:v>41697</c:v>
                </c:pt>
                <c:pt idx="1845">
                  <c:v>41698</c:v>
                </c:pt>
                <c:pt idx="1846">
                  <c:v>41701</c:v>
                </c:pt>
                <c:pt idx="1847">
                  <c:v>41702</c:v>
                </c:pt>
                <c:pt idx="1848">
                  <c:v>41703</c:v>
                </c:pt>
                <c:pt idx="1849">
                  <c:v>41704</c:v>
                </c:pt>
                <c:pt idx="1850">
                  <c:v>41705</c:v>
                </c:pt>
                <c:pt idx="1851">
                  <c:v>41708</c:v>
                </c:pt>
                <c:pt idx="1852">
                  <c:v>41709</c:v>
                </c:pt>
                <c:pt idx="1853">
                  <c:v>41710</c:v>
                </c:pt>
                <c:pt idx="1854">
                  <c:v>41711</c:v>
                </c:pt>
                <c:pt idx="1855">
                  <c:v>41712</c:v>
                </c:pt>
                <c:pt idx="1856">
                  <c:v>41715</c:v>
                </c:pt>
                <c:pt idx="1857">
                  <c:v>41716</c:v>
                </c:pt>
                <c:pt idx="1858">
                  <c:v>41717</c:v>
                </c:pt>
                <c:pt idx="1859">
                  <c:v>41718</c:v>
                </c:pt>
                <c:pt idx="1860">
                  <c:v>41719</c:v>
                </c:pt>
                <c:pt idx="1861">
                  <c:v>41722</c:v>
                </c:pt>
                <c:pt idx="1862">
                  <c:v>41723</c:v>
                </c:pt>
                <c:pt idx="1863">
                  <c:v>41724</c:v>
                </c:pt>
                <c:pt idx="1864">
                  <c:v>41725</c:v>
                </c:pt>
                <c:pt idx="1865">
                  <c:v>41726</c:v>
                </c:pt>
                <c:pt idx="1866">
                  <c:v>41729</c:v>
                </c:pt>
                <c:pt idx="1867">
                  <c:v>41730</c:v>
                </c:pt>
                <c:pt idx="1868">
                  <c:v>41731</c:v>
                </c:pt>
                <c:pt idx="1869">
                  <c:v>41732</c:v>
                </c:pt>
                <c:pt idx="1870">
                  <c:v>41733</c:v>
                </c:pt>
                <c:pt idx="1871">
                  <c:v>41736</c:v>
                </c:pt>
                <c:pt idx="1872">
                  <c:v>41737</c:v>
                </c:pt>
                <c:pt idx="1873">
                  <c:v>41738</c:v>
                </c:pt>
                <c:pt idx="1874">
                  <c:v>41739</c:v>
                </c:pt>
                <c:pt idx="1875">
                  <c:v>41740</c:v>
                </c:pt>
                <c:pt idx="1876">
                  <c:v>41743</c:v>
                </c:pt>
                <c:pt idx="1877">
                  <c:v>41744</c:v>
                </c:pt>
                <c:pt idx="1878">
                  <c:v>41745</c:v>
                </c:pt>
                <c:pt idx="1879">
                  <c:v>41746</c:v>
                </c:pt>
                <c:pt idx="1880">
                  <c:v>41750</c:v>
                </c:pt>
                <c:pt idx="1881">
                  <c:v>41751</c:v>
                </c:pt>
                <c:pt idx="1882">
                  <c:v>41752</c:v>
                </c:pt>
                <c:pt idx="1883">
                  <c:v>41753</c:v>
                </c:pt>
                <c:pt idx="1884">
                  <c:v>41754</c:v>
                </c:pt>
                <c:pt idx="1885">
                  <c:v>41757</c:v>
                </c:pt>
                <c:pt idx="1886">
                  <c:v>41758</c:v>
                </c:pt>
                <c:pt idx="1887">
                  <c:v>41759</c:v>
                </c:pt>
                <c:pt idx="1888">
                  <c:v>41760</c:v>
                </c:pt>
                <c:pt idx="1889">
                  <c:v>41761</c:v>
                </c:pt>
                <c:pt idx="1890">
                  <c:v>41764</c:v>
                </c:pt>
                <c:pt idx="1891">
                  <c:v>41765</c:v>
                </c:pt>
                <c:pt idx="1892">
                  <c:v>41766</c:v>
                </c:pt>
                <c:pt idx="1893">
                  <c:v>41767</c:v>
                </c:pt>
                <c:pt idx="1894">
                  <c:v>41768</c:v>
                </c:pt>
                <c:pt idx="1895">
                  <c:v>41771</c:v>
                </c:pt>
                <c:pt idx="1896">
                  <c:v>41772</c:v>
                </c:pt>
                <c:pt idx="1897">
                  <c:v>41773</c:v>
                </c:pt>
                <c:pt idx="1898">
                  <c:v>41774</c:v>
                </c:pt>
                <c:pt idx="1899">
                  <c:v>41775</c:v>
                </c:pt>
                <c:pt idx="1900">
                  <c:v>41778</c:v>
                </c:pt>
                <c:pt idx="1901">
                  <c:v>41779</c:v>
                </c:pt>
                <c:pt idx="1902">
                  <c:v>41780</c:v>
                </c:pt>
                <c:pt idx="1903">
                  <c:v>41781</c:v>
                </c:pt>
                <c:pt idx="1904">
                  <c:v>41782</c:v>
                </c:pt>
                <c:pt idx="1905">
                  <c:v>41785</c:v>
                </c:pt>
                <c:pt idx="1906">
                  <c:v>41786</c:v>
                </c:pt>
                <c:pt idx="1907">
                  <c:v>41787</c:v>
                </c:pt>
                <c:pt idx="1908">
                  <c:v>41788</c:v>
                </c:pt>
                <c:pt idx="1909">
                  <c:v>41789</c:v>
                </c:pt>
                <c:pt idx="1910">
                  <c:v>41792</c:v>
                </c:pt>
                <c:pt idx="1911">
                  <c:v>41793</c:v>
                </c:pt>
                <c:pt idx="1912">
                  <c:v>41794</c:v>
                </c:pt>
                <c:pt idx="1913">
                  <c:v>41795</c:v>
                </c:pt>
                <c:pt idx="1914">
                  <c:v>41796</c:v>
                </c:pt>
                <c:pt idx="1915">
                  <c:v>41799</c:v>
                </c:pt>
                <c:pt idx="1916">
                  <c:v>41800</c:v>
                </c:pt>
                <c:pt idx="1917">
                  <c:v>41801</c:v>
                </c:pt>
                <c:pt idx="1918">
                  <c:v>41802</c:v>
                </c:pt>
                <c:pt idx="1919">
                  <c:v>41803</c:v>
                </c:pt>
                <c:pt idx="1920">
                  <c:v>41806</c:v>
                </c:pt>
                <c:pt idx="1921">
                  <c:v>41807</c:v>
                </c:pt>
                <c:pt idx="1922">
                  <c:v>41808</c:v>
                </c:pt>
                <c:pt idx="1923">
                  <c:v>41809</c:v>
                </c:pt>
                <c:pt idx="1924">
                  <c:v>41810</c:v>
                </c:pt>
                <c:pt idx="1925">
                  <c:v>41813</c:v>
                </c:pt>
                <c:pt idx="1926">
                  <c:v>41814</c:v>
                </c:pt>
                <c:pt idx="1927">
                  <c:v>41815</c:v>
                </c:pt>
                <c:pt idx="1928">
                  <c:v>41816</c:v>
                </c:pt>
                <c:pt idx="1929">
                  <c:v>41817</c:v>
                </c:pt>
                <c:pt idx="1930">
                  <c:v>41820</c:v>
                </c:pt>
                <c:pt idx="1931">
                  <c:v>41821</c:v>
                </c:pt>
                <c:pt idx="1932">
                  <c:v>41822</c:v>
                </c:pt>
                <c:pt idx="1933">
                  <c:v>41823</c:v>
                </c:pt>
                <c:pt idx="1934">
                  <c:v>41824</c:v>
                </c:pt>
                <c:pt idx="1935">
                  <c:v>41827</c:v>
                </c:pt>
                <c:pt idx="1936">
                  <c:v>41828</c:v>
                </c:pt>
                <c:pt idx="1937">
                  <c:v>41829</c:v>
                </c:pt>
                <c:pt idx="1938">
                  <c:v>41830</c:v>
                </c:pt>
                <c:pt idx="1939">
                  <c:v>41831</c:v>
                </c:pt>
                <c:pt idx="1940">
                  <c:v>41834</c:v>
                </c:pt>
                <c:pt idx="1941">
                  <c:v>41835</c:v>
                </c:pt>
                <c:pt idx="1942">
                  <c:v>41836</c:v>
                </c:pt>
                <c:pt idx="1943">
                  <c:v>41837</c:v>
                </c:pt>
                <c:pt idx="1944">
                  <c:v>41838</c:v>
                </c:pt>
                <c:pt idx="1945">
                  <c:v>41841</c:v>
                </c:pt>
                <c:pt idx="1946">
                  <c:v>41842</c:v>
                </c:pt>
                <c:pt idx="1947">
                  <c:v>41843</c:v>
                </c:pt>
                <c:pt idx="1948">
                  <c:v>41844</c:v>
                </c:pt>
                <c:pt idx="1949">
                  <c:v>41845</c:v>
                </c:pt>
                <c:pt idx="1950">
                  <c:v>41848</c:v>
                </c:pt>
                <c:pt idx="1951">
                  <c:v>41849</c:v>
                </c:pt>
                <c:pt idx="1952">
                  <c:v>41850</c:v>
                </c:pt>
                <c:pt idx="1953">
                  <c:v>41851</c:v>
                </c:pt>
                <c:pt idx="1954">
                  <c:v>41852</c:v>
                </c:pt>
                <c:pt idx="1955">
                  <c:v>41855</c:v>
                </c:pt>
                <c:pt idx="1956">
                  <c:v>41856</c:v>
                </c:pt>
                <c:pt idx="1957">
                  <c:v>41857</c:v>
                </c:pt>
                <c:pt idx="1958">
                  <c:v>41858</c:v>
                </c:pt>
                <c:pt idx="1959">
                  <c:v>41859</c:v>
                </c:pt>
                <c:pt idx="1960">
                  <c:v>41862</c:v>
                </c:pt>
                <c:pt idx="1961">
                  <c:v>41863</c:v>
                </c:pt>
                <c:pt idx="1962">
                  <c:v>41864</c:v>
                </c:pt>
                <c:pt idx="1963">
                  <c:v>41865</c:v>
                </c:pt>
                <c:pt idx="1964">
                  <c:v>41866</c:v>
                </c:pt>
                <c:pt idx="1965">
                  <c:v>41869</c:v>
                </c:pt>
                <c:pt idx="1966">
                  <c:v>41870</c:v>
                </c:pt>
                <c:pt idx="1967">
                  <c:v>41871</c:v>
                </c:pt>
                <c:pt idx="1968">
                  <c:v>41872</c:v>
                </c:pt>
                <c:pt idx="1969">
                  <c:v>41873</c:v>
                </c:pt>
                <c:pt idx="1970">
                  <c:v>41876</c:v>
                </c:pt>
                <c:pt idx="1971">
                  <c:v>41877</c:v>
                </c:pt>
                <c:pt idx="1972">
                  <c:v>41878</c:v>
                </c:pt>
                <c:pt idx="1973">
                  <c:v>41879</c:v>
                </c:pt>
                <c:pt idx="1974">
                  <c:v>41880</c:v>
                </c:pt>
                <c:pt idx="1975">
                  <c:v>41883</c:v>
                </c:pt>
                <c:pt idx="1976">
                  <c:v>41884</c:v>
                </c:pt>
                <c:pt idx="1977">
                  <c:v>41885</c:v>
                </c:pt>
                <c:pt idx="1978">
                  <c:v>41886</c:v>
                </c:pt>
                <c:pt idx="1979">
                  <c:v>41887</c:v>
                </c:pt>
                <c:pt idx="1980">
                  <c:v>41890</c:v>
                </c:pt>
                <c:pt idx="1981">
                  <c:v>41891</c:v>
                </c:pt>
                <c:pt idx="1982">
                  <c:v>41892</c:v>
                </c:pt>
                <c:pt idx="1983">
                  <c:v>41893</c:v>
                </c:pt>
                <c:pt idx="1984">
                  <c:v>41894</c:v>
                </c:pt>
                <c:pt idx="1985">
                  <c:v>41897</c:v>
                </c:pt>
                <c:pt idx="1986">
                  <c:v>41898</c:v>
                </c:pt>
                <c:pt idx="1987">
                  <c:v>41899</c:v>
                </c:pt>
                <c:pt idx="1988">
                  <c:v>41900</c:v>
                </c:pt>
                <c:pt idx="1989">
                  <c:v>41901</c:v>
                </c:pt>
                <c:pt idx="1990">
                  <c:v>41904</c:v>
                </c:pt>
                <c:pt idx="1991">
                  <c:v>41905</c:v>
                </c:pt>
                <c:pt idx="1992">
                  <c:v>41906</c:v>
                </c:pt>
                <c:pt idx="1993">
                  <c:v>41907</c:v>
                </c:pt>
                <c:pt idx="1994">
                  <c:v>41908</c:v>
                </c:pt>
                <c:pt idx="1995">
                  <c:v>41911</c:v>
                </c:pt>
                <c:pt idx="1996">
                  <c:v>41912</c:v>
                </c:pt>
                <c:pt idx="1997">
                  <c:v>41913</c:v>
                </c:pt>
                <c:pt idx="1998">
                  <c:v>41914</c:v>
                </c:pt>
                <c:pt idx="1999">
                  <c:v>41915</c:v>
                </c:pt>
                <c:pt idx="2000">
                  <c:v>41918</c:v>
                </c:pt>
                <c:pt idx="2001">
                  <c:v>41919</c:v>
                </c:pt>
                <c:pt idx="2002">
                  <c:v>41920</c:v>
                </c:pt>
                <c:pt idx="2003">
                  <c:v>41921</c:v>
                </c:pt>
                <c:pt idx="2004">
                  <c:v>41922</c:v>
                </c:pt>
                <c:pt idx="2005">
                  <c:v>41925</c:v>
                </c:pt>
                <c:pt idx="2006">
                  <c:v>41926</c:v>
                </c:pt>
                <c:pt idx="2007">
                  <c:v>41927</c:v>
                </c:pt>
                <c:pt idx="2008">
                  <c:v>41928</c:v>
                </c:pt>
                <c:pt idx="2009">
                  <c:v>41929</c:v>
                </c:pt>
                <c:pt idx="2010">
                  <c:v>41932</c:v>
                </c:pt>
                <c:pt idx="2011">
                  <c:v>41933</c:v>
                </c:pt>
                <c:pt idx="2012">
                  <c:v>41934</c:v>
                </c:pt>
                <c:pt idx="2013">
                  <c:v>41935</c:v>
                </c:pt>
                <c:pt idx="2014">
                  <c:v>41936</c:v>
                </c:pt>
                <c:pt idx="2015">
                  <c:v>41939</c:v>
                </c:pt>
                <c:pt idx="2016">
                  <c:v>41940</c:v>
                </c:pt>
                <c:pt idx="2017">
                  <c:v>41941</c:v>
                </c:pt>
                <c:pt idx="2018">
                  <c:v>41942</c:v>
                </c:pt>
                <c:pt idx="2019">
                  <c:v>41943</c:v>
                </c:pt>
                <c:pt idx="2020">
                  <c:v>41946</c:v>
                </c:pt>
                <c:pt idx="2021">
                  <c:v>41947</c:v>
                </c:pt>
                <c:pt idx="2022">
                  <c:v>41948</c:v>
                </c:pt>
                <c:pt idx="2023">
                  <c:v>41949</c:v>
                </c:pt>
                <c:pt idx="2024">
                  <c:v>41950</c:v>
                </c:pt>
                <c:pt idx="2025">
                  <c:v>41953</c:v>
                </c:pt>
                <c:pt idx="2026">
                  <c:v>41954</c:v>
                </c:pt>
                <c:pt idx="2027">
                  <c:v>41955</c:v>
                </c:pt>
                <c:pt idx="2028">
                  <c:v>41956</c:v>
                </c:pt>
                <c:pt idx="2029">
                  <c:v>41957</c:v>
                </c:pt>
                <c:pt idx="2030">
                  <c:v>41960</c:v>
                </c:pt>
                <c:pt idx="2031">
                  <c:v>41961</c:v>
                </c:pt>
                <c:pt idx="2032">
                  <c:v>41962</c:v>
                </c:pt>
                <c:pt idx="2033">
                  <c:v>41963</c:v>
                </c:pt>
                <c:pt idx="2034">
                  <c:v>41964</c:v>
                </c:pt>
                <c:pt idx="2035">
                  <c:v>41967</c:v>
                </c:pt>
                <c:pt idx="2036">
                  <c:v>41968</c:v>
                </c:pt>
                <c:pt idx="2037">
                  <c:v>41969</c:v>
                </c:pt>
                <c:pt idx="2038">
                  <c:v>41970</c:v>
                </c:pt>
                <c:pt idx="2039">
                  <c:v>41971</c:v>
                </c:pt>
                <c:pt idx="2040">
                  <c:v>41974</c:v>
                </c:pt>
                <c:pt idx="2041">
                  <c:v>41975</c:v>
                </c:pt>
                <c:pt idx="2042">
                  <c:v>41976</c:v>
                </c:pt>
                <c:pt idx="2043">
                  <c:v>41977</c:v>
                </c:pt>
                <c:pt idx="2044">
                  <c:v>41978</c:v>
                </c:pt>
                <c:pt idx="2045">
                  <c:v>41981</c:v>
                </c:pt>
                <c:pt idx="2046">
                  <c:v>41982</c:v>
                </c:pt>
                <c:pt idx="2047">
                  <c:v>41983</c:v>
                </c:pt>
                <c:pt idx="2048">
                  <c:v>41984</c:v>
                </c:pt>
                <c:pt idx="2049">
                  <c:v>41985</c:v>
                </c:pt>
                <c:pt idx="2050">
                  <c:v>41988</c:v>
                </c:pt>
                <c:pt idx="2051">
                  <c:v>41989</c:v>
                </c:pt>
                <c:pt idx="2052">
                  <c:v>41990</c:v>
                </c:pt>
                <c:pt idx="2053">
                  <c:v>41991</c:v>
                </c:pt>
                <c:pt idx="2054">
                  <c:v>41992</c:v>
                </c:pt>
                <c:pt idx="2055">
                  <c:v>41995</c:v>
                </c:pt>
                <c:pt idx="2056">
                  <c:v>41996</c:v>
                </c:pt>
                <c:pt idx="2057">
                  <c:v>41997</c:v>
                </c:pt>
                <c:pt idx="2058">
                  <c:v>41999</c:v>
                </c:pt>
                <c:pt idx="2059">
                  <c:v>42002</c:v>
                </c:pt>
                <c:pt idx="2060">
                  <c:v>42003</c:v>
                </c:pt>
                <c:pt idx="2061">
                  <c:v>42004</c:v>
                </c:pt>
                <c:pt idx="2062">
                  <c:v>42005</c:v>
                </c:pt>
                <c:pt idx="2063">
                  <c:v>42006</c:v>
                </c:pt>
                <c:pt idx="2064">
                  <c:v>42009</c:v>
                </c:pt>
                <c:pt idx="2065">
                  <c:v>42010</c:v>
                </c:pt>
                <c:pt idx="2066">
                  <c:v>42011</c:v>
                </c:pt>
                <c:pt idx="2067">
                  <c:v>42012</c:v>
                </c:pt>
                <c:pt idx="2068">
                  <c:v>42013</c:v>
                </c:pt>
                <c:pt idx="2069">
                  <c:v>42016</c:v>
                </c:pt>
                <c:pt idx="2070">
                  <c:v>42017</c:v>
                </c:pt>
                <c:pt idx="2071">
                  <c:v>42018</c:v>
                </c:pt>
                <c:pt idx="2072">
                  <c:v>42019</c:v>
                </c:pt>
                <c:pt idx="2073">
                  <c:v>42020</c:v>
                </c:pt>
                <c:pt idx="2074">
                  <c:v>42023</c:v>
                </c:pt>
                <c:pt idx="2075">
                  <c:v>42024</c:v>
                </c:pt>
                <c:pt idx="2076">
                  <c:v>42025</c:v>
                </c:pt>
                <c:pt idx="2077">
                  <c:v>42026</c:v>
                </c:pt>
                <c:pt idx="2078">
                  <c:v>42027</c:v>
                </c:pt>
                <c:pt idx="2079">
                  <c:v>42030</c:v>
                </c:pt>
                <c:pt idx="2080">
                  <c:v>42031</c:v>
                </c:pt>
                <c:pt idx="2081">
                  <c:v>42032</c:v>
                </c:pt>
                <c:pt idx="2082">
                  <c:v>42033</c:v>
                </c:pt>
                <c:pt idx="2083">
                  <c:v>42034</c:v>
                </c:pt>
                <c:pt idx="2084">
                  <c:v>42037</c:v>
                </c:pt>
                <c:pt idx="2085">
                  <c:v>42038</c:v>
                </c:pt>
                <c:pt idx="2086">
                  <c:v>42039</c:v>
                </c:pt>
                <c:pt idx="2087">
                  <c:v>42040</c:v>
                </c:pt>
                <c:pt idx="2088">
                  <c:v>42041</c:v>
                </c:pt>
                <c:pt idx="2089">
                  <c:v>42044</c:v>
                </c:pt>
                <c:pt idx="2090">
                  <c:v>42045</c:v>
                </c:pt>
                <c:pt idx="2091">
                  <c:v>42046</c:v>
                </c:pt>
                <c:pt idx="2092">
                  <c:v>42047</c:v>
                </c:pt>
                <c:pt idx="2093">
                  <c:v>42048</c:v>
                </c:pt>
                <c:pt idx="2094">
                  <c:v>42051</c:v>
                </c:pt>
                <c:pt idx="2095">
                  <c:v>42052</c:v>
                </c:pt>
                <c:pt idx="2096">
                  <c:v>42053</c:v>
                </c:pt>
                <c:pt idx="2097">
                  <c:v>42054</c:v>
                </c:pt>
                <c:pt idx="2098">
                  <c:v>42055</c:v>
                </c:pt>
                <c:pt idx="2099">
                  <c:v>42058</c:v>
                </c:pt>
                <c:pt idx="2100">
                  <c:v>42059</c:v>
                </c:pt>
                <c:pt idx="2101">
                  <c:v>42060</c:v>
                </c:pt>
                <c:pt idx="2102">
                  <c:v>42061</c:v>
                </c:pt>
                <c:pt idx="2103">
                  <c:v>42062</c:v>
                </c:pt>
                <c:pt idx="2104">
                  <c:v>42065</c:v>
                </c:pt>
                <c:pt idx="2105">
                  <c:v>42066</c:v>
                </c:pt>
                <c:pt idx="2106">
                  <c:v>42067</c:v>
                </c:pt>
                <c:pt idx="2107">
                  <c:v>42068</c:v>
                </c:pt>
                <c:pt idx="2108">
                  <c:v>42069</c:v>
                </c:pt>
                <c:pt idx="2109">
                  <c:v>42072</c:v>
                </c:pt>
                <c:pt idx="2110">
                  <c:v>42073</c:v>
                </c:pt>
                <c:pt idx="2111">
                  <c:v>42074</c:v>
                </c:pt>
                <c:pt idx="2112">
                  <c:v>42075</c:v>
                </c:pt>
                <c:pt idx="2113">
                  <c:v>42076</c:v>
                </c:pt>
                <c:pt idx="2114">
                  <c:v>42079</c:v>
                </c:pt>
                <c:pt idx="2115">
                  <c:v>42080</c:v>
                </c:pt>
                <c:pt idx="2116">
                  <c:v>42081</c:v>
                </c:pt>
                <c:pt idx="2117">
                  <c:v>42082</c:v>
                </c:pt>
                <c:pt idx="2118">
                  <c:v>42083</c:v>
                </c:pt>
                <c:pt idx="2119">
                  <c:v>42086</c:v>
                </c:pt>
                <c:pt idx="2120">
                  <c:v>42087</c:v>
                </c:pt>
                <c:pt idx="2121">
                  <c:v>42088</c:v>
                </c:pt>
                <c:pt idx="2122">
                  <c:v>42089</c:v>
                </c:pt>
                <c:pt idx="2123">
                  <c:v>42090</c:v>
                </c:pt>
                <c:pt idx="2124">
                  <c:v>42093</c:v>
                </c:pt>
                <c:pt idx="2125">
                  <c:v>42094</c:v>
                </c:pt>
                <c:pt idx="2126">
                  <c:v>42095</c:v>
                </c:pt>
                <c:pt idx="2127">
                  <c:v>42096</c:v>
                </c:pt>
                <c:pt idx="2128">
                  <c:v>42100</c:v>
                </c:pt>
                <c:pt idx="2129">
                  <c:v>42101</c:v>
                </c:pt>
                <c:pt idx="2130">
                  <c:v>42102</c:v>
                </c:pt>
                <c:pt idx="2131">
                  <c:v>42103</c:v>
                </c:pt>
                <c:pt idx="2132">
                  <c:v>42104</c:v>
                </c:pt>
                <c:pt idx="2133">
                  <c:v>42107</c:v>
                </c:pt>
                <c:pt idx="2134">
                  <c:v>42108</c:v>
                </c:pt>
                <c:pt idx="2135">
                  <c:v>42109</c:v>
                </c:pt>
                <c:pt idx="2136">
                  <c:v>42110</c:v>
                </c:pt>
                <c:pt idx="2137">
                  <c:v>42111</c:v>
                </c:pt>
                <c:pt idx="2138">
                  <c:v>42114</c:v>
                </c:pt>
                <c:pt idx="2139">
                  <c:v>42115</c:v>
                </c:pt>
                <c:pt idx="2140">
                  <c:v>42116</c:v>
                </c:pt>
                <c:pt idx="2141">
                  <c:v>42117</c:v>
                </c:pt>
                <c:pt idx="2142">
                  <c:v>42118</c:v>
                </c:pt>
                <c:pt idx="2143">
                  <c:v>42121</c:v>
                </c:pt>
                <c:pt idx="2144">
                  <c:v>42122</c:v>
                </c:pt>
                <c:pt idx="2145">
                  <c:v>42123</c:v>
                </c:pt>
                <c:pt idx="2146">
                  <c:v>42124</c:v>
                </c:pt>
                <c:pt idx="2147">
                  <c:v>42125</c:v>
                </c:pt>
                <c:pt idx="2148">
                  <c:v>42128</c:v>
                </c:pt>
                <c:pt idx="2149">
                  <c:v>42129</c:v>
                </c:pt>
                <c:pt idx="2150">
                  <c:v>42130</c:v>
                </c:pt>
                <c:pt idx="2151">
                  <c:v>42131</c:v>
                </c:pt>
                <c:pt idx="2152">
                  <c:v>42132</c:v>
                </c:pt>
                <c:pt idx="2153">
                  <c:v>42135</c:v>
                </c:pt>
                <c:pt idx="2154">
                  <c:v>42136</c:v>
                </c:pt>
                <c:pt idx="2155">
                  <c:v>42137</c:v>
                </c:pt>
                <c:pt idx="2156">
                  <c:v>42138</c:v>
                </c:pt>
                <c:pt idx="2157">
                  <c:v>42139</c:v>
                </c:pt>
                <c:pt idx="2158">
                  <c:v>42142</c:v>
                </c:pt>
                <c:pt idx="2159">
                  <c:v>42143</c:v>
                </c:pt>
                <c:pt idx="2160">
                  <c:v>42144</c:v>
                </c:pt>
                <c:pt idx="2161">
                  <c:v>42145</c:v>
                </c:pt>
                <c:pt idx="2162">
                  <c:v>42146</c:v>
                </c:pt>
                <c:pt idx="2163">
                  <c:v>42149</c:v>
                </c:pt>
                <c:pt idx="2164">
                  <c:v>42150</c:v>
                </c:pt>
                <c:pt idx="2165">
                  <c:v>42151</c:v>
                </c:pt>
                <c:pt idx="2166">
                  <c:v>42152</c:v>
                </c:pt>
                <c:pt idx="2167">
                  <c:v>42153</c:v>
                </c:pt>
                <c:pt idx="2168">
                  <c:v>42156</c:v>
                </c:pt>
                <c:pt idx="2169">
                  <c:v>42157</c:v>
                </c:pt>
                <c:pt idx="2170">
                  <c:v>42158</c:v>
                </c:pt>
                <c:pt idx="2171">
                  <c:v>42159</c:v>
                </c:pt>
                <c:pt idx="2172">
                  <c:v>42160</c:v>
                </c:pt>
                <c:pt idx="2173">
                  <c:v>42163</c:v>
                </c:pt>
                <c:pt idx="2174">
                  <c:v>42164</c:v>
                </c:pt>
                <c:pt idx="2175">
                  <c:v>42165</c:v>
                </c:pt>
                <c:pt idx="2176">
                  <c:v>42166</c:v>
                </c:pt>
                <c:pt idx="2177">
                  <c:v>42167</c:v>
                </c:pt>
                <c:pt idx="2178">
                  <c:v>42170</c:v>
                </c:pt>
                <c:pt idx="2179">
                  <c:v>42171</c:v>
                </c:pt>
                <c:pt idx="2180">
                  <c:v>42172</c:v>
                </c:pt>
                <c:pt idx="2181">
                  <c:v>42173</c:v>
                </c:pt>
                <c:pt idx="2182">
                  <c:v>42174</c:v>
                </c:pt>
                <c:pt idx="2183">
                  <c:v>42177</c:v>
                </c:pt>
                <c:pt idx="2184">
                  <c:v>42178</c:v>
                </c:pt>
                <c:pt idx="2185">
                  <c:v>42179</c:v>
                </c:pt>
                <c:pt idx="2186">
                  <c:v>42180</c:v>
                </c:pt>
                <c:pt idx="2187">
                  <c:v>42181</c:v>
                </c:pt>
                <c:pt idx="2188">
                  <c:v>42184</c:v>
                </c:pt>
                <c:pt idx="2189">
                  <c:v>42185</c:v>
                </c:pt>
                <c:pt idx="2190">
                  <c:v>42186</c:v>
                </c:pt>
                <c:pt idx="2191">
                  <c:v>42187</c:v>
                </c:pt>
                <c:pt idx="2192">
                  <c:v>42188</c:v>
                </c:pt>
                <c:pt idx="2193">
                  <c:v>42191</c:v>
                </c:pt>
                <c:pt idx="2194">
                  <c:v>42192</c:v>
                </c:pt>
                <c:pt idx="2195">
                  <c:v>42193</c:v>
                </c:pt>
                <c:pt idx="2196">
                  <c:v>42194</c:v>
                </c:pt>
                <c:pt idx="2197">
                  <c:v>42195</c:v>
                </c:pt>
                <c:pt idx="2198">
                  <c:v>42198</c:v>
                </c:pt>
                <c:pt idx="2199">
                  <c:v>42199</c:v>
                </c:pt>
                <c:pt idx="2200">
                  <c:v>42200</c:v>
                </c:pt>
                <c:pt idx="2201">
                  <c:v>42201</c:v>
                </c:pt>
                <c:pt idx="2202">
                  <c:v>42202</c:v>
                </c:pt>
                <c:pt idx="2203">
                  <c:v>42205</c:v>
                </c:pt>
                <c:pt idx="2204">
                  <c:v>42206</c:v>
                </c:pt>
                <c:pt idx="2205">
                  <c:v>42207</c:v>
                </c:pt>
                <c:pt idx="2206">
                  <c:v>42208</c:v>
                </c:pt>
                <c:pt idx="2207">
                  <c:v>42209</c:v>
                </c:pt>
                <c:pt idx="2208">
                  <c:v>42212</c:v>
                </c:pt>
                <c:pt idx="2209">
                  <c:v>42213</c:v>
                </c:pt>
                <c:pt idx="2210">
                  <c:v>42214</c:v>
                </c:pt>
                <c:pt idx="2211">
                  <c:v>42215</c:v>
                </c:pt>
                <c:pt idx="2212">
                  <c:v>42216</c:v>
                </c:pt>
                <c:pt idx="2213">
                  <c:v>42219</c:v>
                </c:pt>
                <c:pt idx="2214">
                  <c:v>42220</c:v>
                </c:pt>
                <c:pt idx="2215">
                  <c:v>42221</c:v>
                </c:pt>
                <c:pt idx="2216">
                  <c:v>42222</c:v>
                </c:pt>
                <c:pt idx="2217">
                  <c:v>42223</c:v>
                </c:pt>
                <c:pt idx="2218">
                  <c:v>42226</c:v>
                </c:pt>
                <c:pt idx="2219">
                  <c:v>42227</c:v>
                </c:pt>
                <c:pt idx="2220">
                  <c:v>42228</c:v>
                </c:pt>
                <c:pt idx="2221">
                  <c:v>42229</c:v>
                </c:pt>
                <c:pt idx="2222">
                  <c:v>42230</c:v>
                </c:pt>
                <c:pt idx="2223">
                  <c:v>42233</c:v>
                </c:pt>
                <c:pt idx="2224">
                  <c:v>42234</c:v>
                </c:pt>
                <c:pt idx="2225">
                  <c:v>42235</c:v>
                </c:pt>
                <c:pt idx="2226">
                  <c:v>42236</c:v>
                </c:pt>
                <c:pt idx="2227">
                  <c:v>42237</c:v>
                </c:pt>
                <c:pt idx="2228">
                  <c:v>42240</c:v>
                </c:pt>
                <c:pt idx="2229">
                  <c:v>42241</c:v>
                </c:pt>
                <c:pt idx="2230">
                  <c:v>42242</c:v>
                </c:pt>
                <c:pt idx="2231">
                  <c:v>42243</c:v>
                </c:pt>
                <c:pt idx="2232">
                  <c:v>42244</c:v>
                </c:pt>
                <c:pt idx="2233">
                  <c:v>42247</c:v>
                </c:pt>
                <c:pt idx="2234">
                  <c:v>42248</c:v>
                </c:pt>
                <c:pt idx="2235">
                  <c:v>42249</c:v>
                </c:pt>
                <c:pt idx="2236">
                  <c:v>42250</c:v>
                </c:pt>
                <c:pt idx="2237">
                  <c:v>42251</c:v>
                </c:pt>
                <c:pt idx="2238">
                  <c:v>42254</c:v>
                </c:pt>
                <c:pt idx="2239">
                  <c:v>42255</c:v>
                </c:pt>
                <c:pt idx="2240">
                  <c:v>42256</c:v>
                </c:pt>
                <c:pt idx="2241">
                  <c:v>42257</c:v>
                </c:pt>
                <c:pt idx="2242">
                  <c:v>42258</c:v>
                </c:pt>
                <c:pt idx="2243">
                  <c:v>42261</c:v>
                </c:pt>
                <c:pt idx="2244">
                  <c:v>42262</c:v>
                </c:pt>
                <c:pt idx="2245">
                  <c:v>42263</c:v>
                </c:pt>
                <c:pt idx="2246">
                  <c:v>42264</c:v>
                </c:pt>
                <c:pt idx="2247">
                  <c:v>42265</c:v>
                </c:pt>
                <c:pt idx="2248">
                  <c:v>42268</c:v>
                </c:pt>
                <c:pt idx="2249">
                  <c:v>42269</c:v>
                </c:pt>
                <c:pt idx="2250">
                  <c:v>42270</c:v>
                </c:pt>
                <c:pt idx="2251">
                  <c:v>42271</c:v>
                </c:pt>
                <c:pt idx="2252">
                  <c:v>42272</c:v>
                </c:pt>
                <c:pt idx="2253">
                  <c:v>42275</c:v>
                </c:pt>
                <c:pt idx="2254">
                  <c:v>42276</c:v>
                </c:pt>
                <c:pt idx="2255">
                  <c:v>42277</c:v>
                </c:pt>
                <c:pt idx="2256">
                  <c:v>42278</c:v>
                </c:pt>
                <c:pt idx="2257">
                  <c:v>42279</c:v>
                </c:pt>
                <c:pt idx="2258">
                  <c:v>42282</c:v>
                </c:pt>
                <c:pt idx="2259">
                  <c:v>42283</c:v>
                </c:pt>
                <c:pt idx="2260">
                  <c:v>42284</c:v>
                </c:pt>
                <c:pt idx="2261">
                  <c:v>42285</c:v>
                </c:pt>
                <c:pt idx="2262">
                  <c:v>42286</c:v>
                </c:pt>
                <c:pt idx="2263">
                  <c:v>42289</c:v>
                </c:pt>
                <c:pt idx="2264">
                  <c:v>42290</c:v>
                </c:pt>
                <c:pt idx="2265">
                  <c:v>42291</c:v>
                </c:pt>
                <c:pt idx="2266">
                  <c:v>42292</c:v>
                </c:pt>
                <c:pt idx="2267">
                  <c:v>42293</c:v>
                </c:pt>
                <c:pt idx="2268">
                  <c:v>42296</c:v>
                </c:pt>
                <c:pt idx="2269">
                  <c:v>42297</c:v>
                </c:pt>
                <c:pt idx="2270">
                  <c:v>42298</c:v>
                </c:pt>
                <c:pt idx="2271">
                  <c:v>42299</c:v>
                </c:pt>
                <c:pt idx="2272">
                  <c:v>42300</c:v>
                </c:pt>
                <c:pt idx="2273">
                  <c:v>42303</c:v>
                </c:pt>
                <c:pt idx="2274">
                  <c:v>42304</c:v>
                </c:pt>
                <c:pt idx="2275">
                  <c:v>42305</c:v>
                </c:pt>
                <c:pt idx="2276">
                  <c:v>42306</c:v>
                </c:pt>
                <c:pt idx="2277">
                  <c:v>42307</c:v>
                </c:pt>
                <c:pt idx="2278">
                  <c:v>42310</c:v>
                </c:pt>
                <c:pt idx="2279">
                  <c:v>42311</c:v>
                </c:pt>
                <c:pt idx="2280">
                  <c:v>42312</c:v>
                </c:pt>
                <c:pt idx="2281">
                  <c:v>42313</c:v>
                </c:pt>
                <c:pt idx="2282">
                  <c:v>42314</c:v>
                </c:pt>
                <c:pt idx="2283">
                  <c:v>42317</c:v>
                </c:pt>
                <c:pt idx="2284">
                  <c:v>42318</c:v>
                </c:pt>
                <c:pt idx="2285">
                  <c:v>42319</c:v>
                </c:pt>
                <c:pt idx="2286">
                  <c:v>42320</c:v>
                </c:pt>
                <c:pt idx="2287">
                  <c:v>42321</c:v>
                </c:pt>
                <c:pt idx="2288">
                  <c:v>42324</c:v>
                </c:pt>
                <c:pt idx="2289">
                  <c:v>42325</c:v>
                </c:pt>
                <c:pt idx="2290">
                  <c:v>42326</c:v>
                </c:pt>
                <c:pt idx="2291">
                  <c:v>42327</c:v>
                </c:pt>
                <c:pt idx="2292">
                  <c:v>42328</c:v>
                </c:pt>
                <c:pt idx="2293">
                  <c:v>42331</c:v>
                </c:pt>
                <c:pt idx="2294">
                  <c:v>42332</c:v>
                </c:pt>
                <c:pt idx="2295">
                  <c:v>42333</c:v>
                </c:pt>
                <c:pt idx="2296">
                  <c:v>42334</c:v>
                </c:pt>
                <c:pt idx="2297">
                  <c:v>42335</c:v>
                </c:pt>
                <c:pt idx="2298">
                  <c:v>42338</c:v>
                </c:pt>
                <c:pt idx="2299">
                  <c:v>42339</c:v>
                </c:pt>
                <c:pt idx="2300">
                  <c:v>42340</c:v>
                </c:pt>
                <c:pt idx="2301">
                  <c:v>42341</c:v>
                </c:pt>
                <c:pt idx="2302">
                  <c:v>42342</c:v>
                </c:pt>
                <c:pt idx="2303">
                  <c:v>42345</c:v>
                </c:pt>
                <c:pt idx="2304">
                  <c:v>42346</c:v>
                </c:pt>
                <c:pt idx="2305">
                  <c:v>42347</c:v>
                </c:pt>
                <c:pt idx="2306">
                  <c:v>42348</c:v>
                </c:pt>
                <c:pt idx="2307">
                  <c:v>42349</c:v>
                </c:pt>
                <c:pt idx="2308">
                  <c:v>42352</c:v>
                </c:pt>
                <c:pt idx="2309">
                  <c:v>42353</c:v>
                </c:pt>
                <c:pt idx="2310">
                  <c:v>42354</c:v>
                </c:pt>
                <c:pt idx="2311">
                  <c:v>42355</c:v>
                </c:pt>
                <c:pt idx="2312">
                  <c:v>42356</c:v>
                </c:pt>
                <c:pt idx="2313">
                  <c:v>42359</c:v>
                </c:pt>
                <c:pt idx="2314">
                  <c:v>42360</c:v>
                </c:pt>
                <c:pt idx="2315">
                  <c:v>42361</c:v>
                </c:pt>
                <c:pt idx="2316">
                  <c:v>42362</c:v>
                </c:pt>
                <c:pt idx="2317">
                  <c:v>42366</c:v>
                </c:pt>
                <c:pt idx="2318">
                  <c:v>42367</c:v>
                </c:pt>
                <c:pt idx="2319">
                  <c:v>42368</c:v>
                </c:pt>
                <c:pt idx="2320">
                  <c:v>42369</c:v>
                </c:pt>
                <c:pt idx="2321">
                  <c:v>42370</c:v>
                </c:pt>
                <c:pt idx="2322">
                  <c:v>42373</c:v>
                </c:pt>
                <c:pt idx="2323">
                  <c:v>42374</c:v>
                </c:pt>
                <c:pt idx="2324">
                  <c:v>42375</c:v>
                </c:pt>
                <c:pt idx="2325">
                  <c:v>42376</c:v>
                </c:pt>
                <c:pt idx="2326">
                  <c:v>42377</c:v>
                </c:pt>
                <c:pt idx="2327">
                  <c:v>42380</c:v>
                </c:pt>
                <c:pt idx="2328">
                  <c:v>42381</c:v>
                </c:pt>
                <c:pt idx="2329">
                  <c:v>42382</c:v>
                </c:pt>
                <c:pt idx="2330">
                  <c:v>42383</c:v>
                </c:pt>
                <c:pt idx="2331">
                  <c:v>42384</c:v>
                </c:pt>
                <c:pt idx="2332">
                  <c:v>42387</c:v>
                </c:pt>
                <c:pt idx="2333">
                  <c:v>42388</c:v>
                </c:pt>
                <c:pt idx="2334">
                  <c:v>42389</c:v>
                </c:pt>
                <c:pt idx="2335">
                  <c:v>42390</c:v>
                </c:pt>
                <c:pt idx="2336">
                  <c:v>42391</c:v>
                </c:pt>
                <c:pt idx="2337">
                  <c:v>42394</c:v>
                </c:pt>
                <c:pt idx="2338">
                  <c:v>42395</c:v>
                </c:pt>
                <c:pt idx="2339">
                  <c:v>42396</c:v>
                </c:pt>
                <c:pt idx="2340">
                  <c:v>42397</c:v>
                </c:pt>
                <c:pt idx="2341">
                  <c:v>42398</c:v>
                </c:pt>
                <c:pt idx="2342">
                  <c:v>42401</c:v>
                </c:pt>
                <c:pt idx="2343">
                  <c:v>42402</c:v>
                </c:pt>
                <c:pt idx="2344">
                  <c:v>42403</c:v>
                </c:pt>
                <c:pt idx="2345">
                  <c:v>42404</c:v>
                </c:pt>
                <c:pt idx="2346">
                  <c:v>42405</c:v>
                </c:pt>
                <c:pt idx="2347">
                  <c:v>42408</c:v>
                </c:pt>
                <c:pt idx="2348">
                  <c:v>42409</c:v>
                </c:pt>
                <c:pt idx="2349">
                  <c:v>42410</c:v>
                </c:pt>
                <c:pt idx="2350">
                  <c:v>42411</c:v>
                </c:pt>
                <c:pt idx="2351">
                  <c:v>42412</c:v>
                </c:pt>
                <c:pt idx="2352">
                  <c:v>42415</c:v>
                </c:pt>
                <c:pt idx="2353">
                  <c:v>42416</c:v>
                </c:pt>
                <c:pt idx="2354">
                  <c:v>42417</c:v>
                </c:pt>
                <c:pt idx="2355">
                  <c:v>42418</c:v>
                </c:pt>
                <c:pt idx="2356">
                  <c:v>42419</c:v>
                </c:pt>
                <c:pt idx="2357">
                  <c:v>42422</c:v>
                </c:pt>
                <c:pt idx="2358">
                  <c:v>42423</c:v>
                </c:pt>
                <c:pt idx="2359">
                  <c:v>42424</c:v>
                </c:pt>
                <c:pt idx="2360">
                  <c:v>42425</c:v>
                </c:pt>
                <c:pt idx="2361">
                  <c:v>42426</c:v>
                </c:pt>
                <c:pt idx="2362">
                  <c:v>42429</c:v>
                </c:pt>
                <c:pt idx="2363">
                  <c:v>42430</c:v>
                </c:pt>
                <c:pt idx="2364">
                  <c:v>42431</c:v>
                </c:pt>
                <c:pt idx="2365">
                  <c:v>42432</c:v>
                </c:pt>
                <c:pt idx="2366">
                  <c:v>42433</c:v>
                </c:pt>
                <c:pt idx="2367">
                  <c:v>42436</c:v>
                </c:pt>
                <c:pt idx="2368">
                  <c:v>42437</c:v>
                </c:pt>
                <c:pt idx="2369">
                  <c:v>42438</c:v>
                </c:pt>
                <c:pt idx="2370">
                  <c:v>42439</c:v>
                </c:pt>
                <c:pt idx="2371">
                  <c:v>42440</c:v>
                </c:pt>
                <c:pt idx="2372">
                  <c:v>42443</c:v>
                </c:pt>
                <c:pt idx="2373">
                  <c:v>42444</c:v>
                </c:pt>
                <c:pt idx="2374">
                  <c:v>42445</c:v>
                </c:pt>
                <c:pt idx="2375">
                  <c:v>42446</c:v>
                </c:pt>
                <c:pt idx="2376">
                  <c:v>42447</c:v>
                </c:pt>
                <c:pt idx="2377">
                  <c:v>42450</c:v>
                </c:pt>
                <c:pt idx="2378">
                  <c:v>42451</c:v>
                </c:pt>
                <c:pt idx="2379">
                  <c:v>42452</c:v>
                </c:pt>
                <c:pt idx="2380">
                  <c:v>42453</c:v>
                </c:pt>
                <c:pt idx="2381">
                  <c:v>42457</c:v>
                </c:pt>
                <c:pt idx="2382">
                  <c:v>42458</c:v>
                </c:pt>
                <c:pt idx="2383">
                  <c:v>42459</c:v>
                </c:pt>
                <c:pt idx="2384">
                  <c:v>42460</c:v>
                </c:pt>
                <c:pt idx="2385">
                  <c:v>42461</c:v>
                </c:pt>
                <c:pt idx="2386">
                  <c:v>42464</c:v>
                </c:pt>
                <c:pt idx="2387">
                  <c:v>42465</c:v>
                </c:pt>
                <c:pt idx="2388">
                  <c:v>42466</c:v>
                </c:pt>
                <c:pt idx="2389">
                  <c:v>42467</c:v>
                </c:pt>
                <c:pt idx="2390">
                  <c:v>42468</c:v>
                </c:pt>
                <c:pt idx="2391">
                  <c:v>42471</c:v>
                </c:pt>
                <c:pt idx="2392">
                  <c:v>42472</c:v>
                </c:pt>
                <c:pt idx="2393">
                  <c:v>42473</c:v>
                </c:pt>
                <c:pt idx="2394">
                  <c:v>42474</c:v>
                </c:pt>
                <c:pt idx="2395">
                  <c:v>42475</c:v>
                </c:pt>
                <c:pt idx="2396">
                  <c:v>42478</c:v>
                </c:pt>
                <c:pt idx="2397">
                  <c:v>42479</c:v>
                </c:pt>
                <c:pt idx="2398">
                  <c:v>42480</c:v>
                </c:pt>
                <c:pt idx="2399">
                  <c:v>42481</c:v>
                </c:pt>
                <c:pt idx="2400">
                  <c:v>42482</c:v>
                </c:pt>
                <c:pt idx="2401">
                  <c:v>42485</c:v>
                </c:pt>
                <c:pt idx="2402">
                  <c:v>42486</c:v>
                </c:pt>
                <c:pt idx="2403">
                  <c:v>42487</c:v>
                </c:pt>
                <c:pt idx="2404">
                  <c:v>42488</c:v>
                </c:pt>
                <c:pt idx="2405">
                  <c:v>42489</c:v>
                </c:pt>
                <c:pt idx="2406">
                  <c:v>42492</c:v>
                </c:pt>
                <c:pt idx="2407">
                  <c:v>42493</c:v>
                </c:pt>
                <c:pt idx="2408">
                  <c:v>42494</c:v>
                </c:pt>
                <c:pt idx="2409">
                  <c:v>42495</c:v>
                </c:pt>
                <c:pt idx="2410">
                  <c:v>42496</c:v>
                </c:pt>
                <c:pt idx="2411">
                  <c:v>42499</c:v>
                </c:pt>
                <c:pt idx="2412">
                  <c:v>42500</c:v>
                </c:pt>
                <c:pt idx="2413">
                  <c:v>42501</c:v>
                </c:pt>
                <c:pt idx="2414">
                  <c:v>42502</c:v>
                </c:pt>
                <c:pt idx="2415">
                  <c:v>42503</c:v>
                </c:pt>
                <c:pt idx="2416">
                  <c:v>42506</c:v>
                </c:pt>
                <c:pt idx="2417">
                  <c:v>42507</c:v>
                </c:pt>
                <c:pt idx="2418">
                  <c:v>42508</c:v>
                </c:pt>
                <c:pt idx="2419">
                  <c:v>42509</c:v>
                </c:pt>
                <c:pt idx="2420">
                  <c:v>42510</c:v>
                </c:pt>
                <c:pt idx="2421">
                  <c:v>42513</c:v>
                </c:pt>
                <c:pt idx="2422">
                  <c:v>42514</c:v>
                </c:pt>
                <c:pt idx="2423">
                  <c:v>42515</c:v>
                </c:pt>
                <c:pt idx="2424">
                  <c:v>42516</c:v>
                </c:pt>
                <c:pt idx="2425">
                  <c:v>42517</c:v>
                </c:pt>
                <c:pt idx="2426">
                  <c:v>42520</c:v>
                </c:pt>
                <c:pt idx="2427">
                  <c:v>42521</c:v>
                </c:pt>
                <c:pt idx="2428">
                  <c:v>42522</c:v>
                </c:pt>
                <c:pt idx="2429">
                  <c:v>42523</c:v>
                </c:pt>
                <c:pt idx="2430">
                  <c:v>42524</c:v>
                </c:pt>
                <c:pt idx="2431">
                  <c:v>42527</c:v>
                </c:pt>
                <c:pt idx="2432">
                  <c:v>42528</c:v>
                </c:pt>
                <c:pt idx="2433">
                  <c:v>42529</c:v>
                </c:pt>
                <c:pt idx="2434">
                  <c:v>42530</c:v>
                </c:pt>
                <c:pt idx="2435">
                  <c:v>42531</c:v>
                </c:pt>
                <c:pt idx="2436">
                  <c:v>42534</c:v>
                </c:pt>
                <c:pt idx="2437">
                  <c:v>42535</c:v>
                </c:pt>
                <c:pt idx="2438">
                  <c:v>42536</c:v>
                </c:pt>
                <c:pt idx="2439">
                  <c:v>42537</c:v>
                </c:pt>
                <c:pt idx="2440">
                  <c:v>42538</c:v>
                </c:pt>
                <c:pt idx="2441">
                  <c:v>42541</c:v>
                </c:pt>
                <c:pt idx="2442">
                  <c:v>42542</c:v>
                </c:pt>
                <c:pt idx="2443">
                  <c:v>42543</c:v>
                </c:pt>
                <c:pt idx="2444">
                  <c:v>42544</c:v>
                </c:pt>
                <c:pt idx="2445">
                  <c:v>42545</c:v>
                </c:pt>
                <c:pt idx="2446">
                  <c:v>42548</c:v>
                </c:pt>
                <c:pt idx="2447">
                  <c:v>42549</c:v>
                </c:pt>
                <c:pt idx="2448">
                  <c:v>42550</c:v>
                </c:pt>
                <c:pt idx="2449">
                  <c:v>42551</c:v>
                </c:pt>
                <c:pt idx="2450">
                  <c:v>42552</c:v>
                </c:pt>
                <c:pt idx="2451">
                  <c:v>42555</c:v>
                </c:pt>
                <c:pt idx="2452">
                  <c:v>42556</c:v>
                </c:pt>
                <c:pt idx="2453">
                  <c:v>42557</c:v>
                </c:pt>
                <c:pt idx="2454">
                  <c:v>42558</c:v>
                </c:pt>
                <c:pt idx="2455">
                  <c:v>42559</c:v>
                </c:pt>
                <c:pt idx="2456">
                  <c:v>42562</c:v>
                </c:pt>
                <c:pt idx="2457">
                  <c:v>42563</c:v>
                </c:pt>
                <c:pt idx="2458">
                  <c:v>42564</c:v>
                </c:pt>
                <c:pt idx="2459">
                  <c:v>42565</c:v>
                </c:pt>
                <c:pt idx="2460">
                  <c:v>42566</c:v>
                </c:pt>
                <c:pt idx="2461">
                  <c:v>42569</c:v>
                </c:pt>
                <c:pt idx="2462">
                  <c:v>42570</c:v>
                </c:pt>
                <c:pt idx="2463">
                  <c:v>42571</c:v>
                </c:pt>
                <c:pt idx="2464">
                  <c:v>42572</c:v>
                </c:pt>
                <c:pt idx="2465">
                  <c:v>42573</c:v>
                </c:pt>
                <c:pt idx="2466">
                  <c:v>42576</c:v>
                </c:pt>
                <c:pt idx="2467">
                  <c:v>42577</c:v>
                </c:pt>
                <c:pt idx="2468">
                  <c:v>42578</c:v>
                </c:pt>
                <c:pt idx="2469">
                  <c:v>42579</c:v>
                </c:pt>
                <c:pt idx="2470">
                  <c:v>42580</c:v>
                </c:pt>
                <c:pt idx="2471">
                  <c:v>42583</c:v>
                </c:pt>
                <c:pt idx="2472">
                  <c:v>42584</c:v>
                </c:pt>
                <c:pt idx="2473">
                  <c:v>42585</c:v>
                </c:pt>
                <c:pt idx="2474">
                  <c:v>42586</c:v>
                </c:pt>
                <c:pt idx="2475">
                  <c:v>42587</c:v>
                </c:pt>
                <c:pt idx="2476">
                  <c:v>42590</c:v>
                </c:pt>
                <c:pt idx="2477">
                  <c:v>42591</c:v>
                </c:pt>
                <c:pt idx="2478">
                  <c:v>42592</c:v>
                </c:pt>
                <c:pt idx="2479">
                  <c:v>42593</c:v>
                </c:pt>
                <c:pt idx="2480">
                  <c:v>42594</c:v>
                </c:pt>
                <c:pt idx="2481">
                  <c:v>42597</c:v>
                </c:pt>
                <c:pt idx="2482">
                  <c:v>42598</c:v>
                </c:pt>
                <c:pt idx="2483">
                  <c:v>42599</c:v>
                </c:pt>
                <c:pt idx="2484">
                  <c:v>42600</c:v>
                </c:pt>
                <c:pt idx="2485">
                  <c:v>42601</c:v>
                </c:pt>
                <c:pt idx="2486">
                  <c:v>42604</c:v>
                </c:pt>
                <c:pt idx="2487">
                  <c:v>42605</c:v>
                </c:pt>
                <c:pt idx="2488">
                  <c:v>42606</c:v>
                </c:pt>
                <c:pt idx="2489">
                  <c:v>42607</c:v>
                </c:pt>
                <c:pt idx="2490">
                  <c:v>42608</c:v>
                </c:pt>
                <c:pt idx="2491">
                  <c:v>42611</c:v>
                </c:pt>
                <c:pt idx="2492">
                  <c:v>42612</c:v>
                </c:pt>
                <c:pt idx="2493">
                  <c:v>42613</c:v>
                </c:pt>
                <c:pt idx="2494">
                  <c:v>42614</c:v>
                </c:pt>
                <c:pt idx="2495">
                  <c:v>42615</c:v>
                </c:pt>
                <c:pt idx="2496">
                  <c:v>42618</c:v>
                </c:pt>
                <c:pt idx="2497">
                  <c:v>42619</c:v>
                </c:pt>
                <c:pt idx="2498">
                  <c:v>42620</c:v>
                </c:pt>
                <c:pt idx="2499">
                  <c:v>42621</c:v>
                </c:pt>
                <c:pt idx="2500">
                  <c:v>42622</c:v>
                </c:pt>
                <c:pt idx="2501">
                  <c:v>42625</c:v>
                </c:pt>
                <c:pt idx="2502">
                  <c:v>42626</c:v>
                </c:pt>
                <c:pt idx="2503">
                  <c:v>42627</c:v>
                </c:pt>
                <c:pt idx="2504">
                  <c:v>42628</c:v>
                </c:pt>
                <c:pt idx="2505">
                  <c:v>42629</c:v>
                </c:pt>
                <c:pt idx="2506">
                  <c:v>42632</c:v>
                </c:pt>
                <c:pt idx="2507">
                  <c:v>42633</c:v>
                </c:pt>
                <c:pt idx="2508">
                  <c:v>42634</c:v>
                </c:pt>
                <c:pt idx="2509">
                  <c:v>42635</c:v>
                </c:pt>
                <c:pt idx="2510">
                  <c:v>42636</c:v>
                </c:pt>
                <c:pt idx="2511">
                  <c:v>42639</c:v>
                </c:pt>
                <c:pt idx="2512">
                  <c:v>42640</c:v>
                </c:pt>
                <c:pt idx="2513">
                  <c:v>42641</c:v>
                </c:pt>
                <c:pt idx="2514">
                  <c:v>42642</c:v>
                </c:pt>
                <c:pt idx="2515">
                  <c:v>42643</c:v>
                </c:pt>
                <c:pt idx="2516">
                  <c:v>42646</c:v>
                </c:pt>
                <c:pt idx="2517">
                  <c:v>42647</c:v>
                </c:pt>
                <c:pt idx="2518">
                  <c:v>42648</c:v>
                </c:pt>
                <c:pt idx="2519">
                  <c:v>42649</c:v>
                </c:pt>
                <c:pt idx="2520">
                  <c:v>42650</c:v>
                </c:pt>
                <c:pt idx="2521">
                  <c:v>42653</c:v>
                </c:pt>
                <c:pt idx="2522">
                  <c:v>42654</c:v>
                </c:pt>
                <c:pt idx="2523">
                  <c:v>42655</c:v>
                </c:pt>
                <c:pt idx="2524">
                  <c:v>42656</c:v>
                </c:pt>
                <c:pt idx="2525">
                  <c:v>42657</c:v>
                </c:pt>
                <c:pt idx="2526">
                  <c:v>42660</c:v>
                </c:pt>
                <c:pt idx="2527">
                  <c:v>42661</c:v>
                </c:pt>
                <c:pt idx="2528">
                  <c:v>42662</c:v>
                </c:pt>
                <c:pt idx="2529">
                  <c:v>42663</c:v>
                </c:pt>
                <c:pt idx="2530">
                  <c:v>42664</c:v>
                </c:pt>
                <c:pt idx="2531">
                  <c:v>42667</c:v>
                </c:pt>
                <c:pt idx="2532">
                  <c:v>42668</c:v>
                </c:pt>
                <c:pt idx="2533">
                  <c:v>42669</c:v>
                </c:pt>
                <c:pt idx="2534">
                  <c:v>42670</c:v>
                </c:pt>
                <c:pt idx="2535">
                  <c:v>42671</c:v>
                </c:pt>
                <c:pt idx="2536">
                  <c:v>42674</c:v>
                </c:pt>
                <c:pt idx="2537">
                  <c:v>42675</c:v>
                </c:pt>
                <c:pt idx="2538">
                  <c:v>42676</c:v>
                </c:pt>
                <c:pt idx="2539">
                  <c:v>42677</c:v>
                </c:pt>
                <c:pt idx="2540">
                  <c:v>42678</c:v>
                </c:pt>
                <c:pt idx="2541">
                  <c:v>42681</c:v>
                </c:pt>
                <c:pt idx="2542">
                  <c:v>42682</c:v>
                </c:pt>
                <c:pt idx="2543">
                  <c:v>42683</c:v>
                </c:pt>
                <c:pt idx="2544">
                  <c:v>42684</c:v>
                </c:pt>
                <c:pt idx="2545">
                  <c:v>42685</c:v>
                </c:pt>
                <c:pt idx="2546">
                  <c:v>42688</c:v>
                </c:pt>
                <c:pt idx="2547">
                  <c:v>42689</c:v>
                </c:pt>
                <c:pt idx="2548">
                  <c:v>42690</c:v>
                </c:pt>
                <c:pt idx="2549">
                  <c:v>42691</c:v>
                </c:pt>
                <c:pt idx="2550">
                  <c:v>42692</c:v>
                </c:pt>
                <c:pt idx="2551">
                  <c:v>42695</c:v>
                </c:pt>
                <c:pt idx="2552">
                  <c:v>42696</c:v>
                </c:pt>
                <c:pt idx="2553">
                  <c:v>42697</c:v>
                </c:pt>
                <c:pt idx="2554">
                  <c:v>42698</c:v>
                </c:pt>
                <c:pt idx="2555">
                  <c:v>42699</c:v>
                </c:pt>
                <c:pt idx="2556">
                  <c:v>42702</c:v>
                </c:pt>
                <c:pt idx="2557">
                  <c:v>42703</c:v>
                </c:pt>
                <c:pt idx="2558">
                  <c:v>42704</c:v>
                </c:pt>
                <c:pt idx="2559">
                  <c:v>42705</c:v>
                </c:pt>
                <c:pt idx="2560">
                  <c:v>42706</c:v>
                </c:pt>
                <c:pt idx="2561">
                  <c:v>42709</c:v>
                </c:pt>
                <c:pt idx="2562">
                  <c:v>42710</c:v>
                </c:pt>
                <c:pt idx="2563">
                  <c:v>42711</c:v>
                </c:pt>
                <c:pt idx="2564">
                  <c:v>42712</c:v>
                </c:pt>
                <c:pt idx="2565">
                  <c:v>42713</c:v>
                </c:pt>
                <c:pt idx="2566">
                  <c:v>42716</c:v>
                </c:pt>
                <c:pt idx="2567">
                  <c:v>42717</c:v>
                </c:pt>
                <c:pt idx="2568">
                  <c:v>42718</c:v>
                </c:pt>
                <c:pt idx="2569">
                  <c:v>42719</c:v>
                </c:pt>
                <c:pt idx="2570">
                  <c:v>42720</c:v>
                </c:pt>
                <c:pt idx="2571">
                  <c:v>42723</c:v>
                </c:pt>
                <c:pt idx="2572">
                  <c:v>42724</c:v>
                </c:pt>
                <c:pt idx="2573">
                  <c:v>42725</c:v>
                </c:pt>
                <c:pt idx="2574">
                  <c:v>42726</c:v>
                </c:pt>
                <c:pt idx="2575">
                  <c:v>42727</c:v>
                </c:pt>
                <c:pt idx="2576">
                  <c:v>42731</c:v>
                </c:pt>
                <c:pt idx="2577">
                  <c:v>42732</c:v>
                </c:pt>
                <c:pt idx="2578">
                  <c:v>42733</c:v>
                </c:pt>
                <c:pt idx="2579">
                  <c:v>42734</c:v>
                </c:pt>
                <c:pt idx="2580">
                  <c:v>42738</c:v>
                </c:pt>
                <c:pt idx="2581">
                  <c:v>42739</c:v>
                </c:pt>
                <c:pt idx="2582">
                  <c:v>42740</c:v>
                </c:pt>
                <c:pt idx="2583">
                  <c:v>42741</c:v>
                </c:pt>
                <c:pt idx="2584">
                  <c:v>42744</c:v>
                </c:pt>
                <c:pt idx="2585">
                  <c:v>42745</c:v>
                </c:pt>
                <c:pt idx="2586">
                  <c:v>42746</c:v>
                </c:pt>
                <c:pt idx="2587">
                  <c:v>42747</c:v>
                </c:pt>
                <c:pt idx="2588">
                  <c:v>42748</c:v>
                </c:pt>
                <c:pt idx="2589">
                  <c:v>42751</c:v>
                </c:pt>
                <c:pt idx="2590">
                  <c:v>42752</c:v>
                </c:pt>
                <c:pt idx="2591">
                  <c:v>42753</c:v>
                </c:pt>
                <c:pt idx="2592">
                  <c:v>42754</c:v>
                </c:pt>
                <c:pt idx="2593">
                  <c:v>42755</c:v>
                </c:pt>
                <c:pt idx="2594">
                  <c:v>42758</c:v>
                </c:pt>
                <c:pt idx="2595">
                  <c:v>42759</c:v>
                </c:pt>
                <c:pt idx="2596">
                  <c:v>42760</c:v>
                </c:pt>
                <c:pt idx="2597">
                  <c:v>42761</c:v>
                </c:pt>
                <c:pt idx="2598">
                  <c:v>42762</c:v>
                </c:pt>
                <c:pt idx="2599">
                  <c:v>42765</c:v>
                </c:pt>
                <c:pt idx="2600">
                  <c:v>42766</c:v>
                </c:pt>
                <c:pt idx="2601">
                  <c:v>42767</c:v>
                </c:pt>
                <c:pt idx="2602">
                  <c:v>42768</c:v>
                </c:pt>
                <c:pt idx="2603">
                  <c:v>42769</c:v>
                </c:pt>
                <c:pt idx="2604">
                  <c:v>42772</c:v>
                </c:pt>
                <c:pt idx="2605">
                  <c:v>42773</c:v>
                </c:pt>
                <c:pt idx="2606">
                  <c:v>42774</c:v>
                </c:pt>
                <c:pt idx="2607">
                  <c:v>42775</c:v>
                </c:pt>
                <c:pt idx="2608">
                  <c:v>42776</c:v>
                </c:pt>
                <c:pt idx="2609">
                  <c:v>42779</c:v>
                </c:pt>
                <c:pt idx="2610">
                  <c:v>42780</c:v>
                </c:pt>
                <c:pt idx="2611">
                  <c:v>42781</c:v>
                </c:pt>
                <c:pt idx="2612">
                  <c:v>42782</c:v>
                </c:pt>
                <c:pt idx="2613">
                  <c:v>42783</c:v>
                </c:pt>
                <c:pt idx="2614">
                  <c:v>42786</c:v>
                </c:pt>
                <c:pt idx="2615">
                  <c:v>42787</c:v>
                </c:pt>
                <c:pt idx="2616">
                  <c:v>42788</c:v>
                </c:pt>
                <c:pt idx="2617">
                  <c:v>42789</c:v>
                </c:pt>
                <c:pt idx="2618">
                  <c:v>42790</c:v>
                </c:pt>
                <c:pt idx="2619">
                  <c:v>42793</c:v>
                </c:pt>
                <c:pt idx="2620">
                  <c:v>42794</c:v>
                </c:pt>
                <c:pt idx="2621">
                  <c:v>42795</c:v>
                </c:pt>
                <c:pt idx="2622">
                  <c:v>42796</c:v>
                </c:pt>
                <c:pt idx="2623">
                  <c:v>42797</c:v>
                </c:pt>
                <c:pt idx="2624">
                  <c:v>42800</c:v>
                </c:pt>
                <c:pt idx="2625">
                  <c:v>42801</c:v>
                </c:pt>
                <c:pt idx="2626">
                  <c:v>42802</c:v>
                </c:pt>
                <c:pt idx="2627">
                  <c:v>42803</c:v>
                </c:pt>
                <c:pt idx="2628">
                  <c:v>42804</c:v>
                </c:pt>
                <c:pt idx="2629">
                  <c:v>42807</c:v>
                </c:pt>
                <c:pt idx="2630">
                  <c:v>42808</c:v>
                </c:pt>
                <c:pt idx="2631">
                  <c:v>42809</c:v>
                </c:pt>
                <c:pt idx="2632">
                  <c:v>42810</c:v>
                </c:pt>
                <c:pt idx="2633">
                  <c:v>42811</c:v>
                </c:pt>
                <c:pt idx="2634">
                  <c:v>42814</c:v>
                </c:pt>
                <c:pt idx="2635">
                  <c:v>42815</c:v>
                </c:pt>
                <c:pt idx="2636">
                  <c:v>42816</c:v>
                </c:pt>
                <c:pt idx="2637">
                  <c:v>42817</c:v>
                </c:pt>
                <c:pt idx="2638">
                  <c:v>42818</c:v>
                </c:pt>
                <c:pt idx="2639">
                  <c:v>42821</c:v>
                </c:pt>
                <c:pt idx="2640">
                  <c:v>42822</c:v>
                </c:pt>
                <c:pt idx="2641">
                  <c:v>42823</c:v>
                </c:pt>
                <c:pt idx="2642">
                  <c:v>42824</c:v>
                </c:pt>
                <c:pt idx="2643">
                  <c:v>42825</c:v>
                </c:pt>
                <c:pt idx="2644">
                  <c:v>42828</c:v>
                </c:pt>
                <c:pt idx="2645">
                  <c:v>42829</c:v>
                </c:pt>
                <c:pt idx="2646">
                  <c:v>42830</c:v>
                </c:pt>
                <c:pt idx="2647">
                  <c:v>42831</c:v>
                </c:pt>
                <c:pt idx="2648">
                  <c:v>42832</c:v>
                </c:pt>
                <c:pt idx="2649">
                  <c:v>42835</c:v>
                </c:pt>
                <c:pt idx="2650">
                  <c:v>42836</c:v>
                </c:pt>
                <c:pt idx="2651">
                  <c:v>42837</c:v>
                </c:pt>
                <c:pt idx="2652">
                  <c:v>42838</c:v>
                </c:pt>
                <c:pt idx="2653">
                  <c:v>42843</c:v>
                </c:pt>
                <c:pt idx="2654">
                  <c:v>42844</c:v>
                </c:pt>
                <c:pt idx="2655">
                  <c:v>42845</c:v>
                </c:pt>
                <c:pt idx="2656">
                  <c:v>42846</c:v>
                </c:pt>
                <c:pt idx="2657">
                  <c:v>42849</c:v>
                </c:pt>
                <c:pt idx="2658">
                  <c:v>42850</c:v>
                </c:pt>
                <c:pt idx="2659">
                  <c:v>42851</c:v>
                </c:pt>
                <c:pt idx="2660">
                  <c:v>42852</c:v>
                </c:pt>
                <c:pt idx="2661">
                  <c:v>42853</c:v>
                </c:pt>
                <c:pt idx="2662">
                  <c:v>42857</c:v>
                </c:pt>
                <c:pt idx="2663">
                  <c:v>42858</c:v>
                </c:pt>
                <c:pt idx="2664">
                  <c:v>42859</c:v>
                </c:pt>
                <c:pt idx="2665">
                  <c:v>42860</c:v>
                </c:pt>
                <c:pt idx="2666">
                  <c:v>42863</c:v>
                </c:pt>
                <c:pt idx="2667">
                  <c:v>42864</c:v>
                </c:pt>
                <c:pt idx="2668">
                  <c:v>42865</c:v>
                </c:pt>
                <c:pt idx="2669">
                  <c:v>42866</c:v>
                </c:pt>
                <c:pt idx="2670">
                  <c:v>42867</c:v>
                </c:pt>
                <c:pt idx="2671">
                  <c:v>42870</c:v>
                </c:pt>
                <c:pt idx="2672">
                  <c:v>42871</c:v>
                </c:pt>
                <c:pt idx="2673">
                  <c:v>42872</c:v>
                </c:pt>
                <c:pt idx="2674">
                  <c:v>42873</c:v>
                </c:pt>
                <c:pt idx="2675">
                  <c:v>42874</c:v>
                </c:pt>
                <c:pt idx="2676">
                  <c:v>42877</c:v>
                </c:pt>
                <c:pt idx="2677">
                  <c:v>42878</c:v>
                </c:pt>
                <c:pt idx="2678">
                  <c:v>42879</c:v>
                </c:pt>
                <c:pt idx="2679">
                  <c:v>42880</c:v>
                </c:pt>
                <c:pt idx="2680">
                  <c:v>42881</c:v>
                </c:pt>
                <c:pt idx="2681">
                  <c:v>42884</c:v>
                </c:pt>
                <c:pt idx="2682">
                  <c:v>42885</c:v>
                </c:pt>
                <c:pt idx="2683">
                  <c:v>42886</c:v>
                </c:pt>
                <c:pt idx="2684">
                  <c:v>42887</c:v>
                </c:pt>
                <c:pt idx="2685">
                  <c:v>42888</c:v>
                </c:pt>
                <c:pt idx="2686">
                  <c:v>42891</c:v>
                </c:pt>
                <c:pt idx="2687">
                  <c:v>42892</c:v>
                </c:pt>
                <c:pt idx="2688">
                  <c:v>42893</c:v>
                </c:pt>
                <c:pt idx="2689">
                  <c:v>42894</c:v>
                </c:pt>
                <c:pt idx="2690">
                  <c:v>42895</c:v>
                </c:pt>
                <c:pt idx="2691">
                  <c:v>42898</c:v>
                </c:pt>
                <c:pt idx="2692">
                  <c:v>42899</c:v>
                </c:pt>
                <c:pt idx="2693">
                  <c:v>42900</c:v>
                </c:pt>
                <c:pt idx="2694">
                  <c:v>42901</c:v>
                </c:pt>
                <c:pt idx="2695">
                  <c:v>42902</c:v>
                </c:pt>
                <c:pt idx="2696">
                  <c:v>42905</c:v>
                </c:pt>
                <c:pt idx="2697">
                  <c:v>42906</c:v>
                </c:pt>
                <c:pt idx="2698">
                  <c:v>42907</c:v>
                </c:pt>
                <c:pt idx="2699">
                  <c:v>42908</c:v>
                </c:pt>
                <c:pt idx="2700">
                  <c:v>42909</c:v>
                </c:pt>
                <c:pt idx="2701">
                  <c:v>42912</c:v>
                </c:pt>
                <c:pt idx="2702">
                  <c:v>42913</c:v>
                </c:pt>
                <c:pt idx="2703">
                  <c:v>42914</c:v>
                </c:pt>
                <c:pt idx="2704">
                  <c:v>42915</c:v>
                </c:pt>
                <c:pt idx="2705">
                  <c:v>42916</c:v>
                </c:pt>
                <c:pt idx="2706">
                  <c:v>42919</c:v>
                </c:pt>
                <c:pt idx="2707">
                  <c:v>42920</c:v>
                </c:pt>
                <c:pt idx="2708">
                  <c:v>42921</c:v>
                </c:pt>
                <c:pt idx="2709">
                  <c:v>42922</c:v>
                </c:pt>
                <c:pt idx="2710">
                  <c:v>42923</c:v>
                </c:pt>
                <c:pt idx="2711">
                  <c:v>42926</c:v>
                </c:pt>
                <c:pt idx="2712">
                  <c:v>42927</c:v>
                </c:pt>
                <c:pt idx="2713">
                  <c:v>42928</c:v>
                </c:pt>
                <c:pt idx="2714">
                  <c:v>42929</c:v>
                </c:pt>
                <c:pt idx="2715">
                  <c:v>42930</c:v>
                </c:pt>
                <c:pt idx="2716">
                  <c:v>42933</c:v>
                </c:pt>
                <c:pt idx="2717">
                  <c:v>42934</c:v>
                </c:pt>
                <c:pt idx="2718">
                  <c:v>42935</c:v>
                </c:pt>
                <c:pt idx="2719">
                  <c:v>42936</c:v>
                </c:pt>
                <c:pt idx="2720">
                  <c:v>42937</c:v>
                </c:pt>
                <c:pt idx="2721">
                  <c:v>42940</c:v>
                </c:pt>
                <c:pt idx="2722">
                  <c:v>42941</c:v>
                </c:pt>
                <c:pt idx="2723">
                  <c:v>42942</c:v>
                </c:pt>
                <c:pt idx="2724">
                  <c:v>42943</c:v>
                </c:pt>
                <c:pt idx="2725">
                  <c:v>42944</c:v>
                </c:pt>
                <c:pt idx="2726">
                  <c:v>42947</c:v>
                </c:pt>
                <c:pt idx="2727">
                  <c:v>42948</c:v>
                </c:pt>
                <c:pt idx="2728">
                  <c:v>42949</c:v>
                </c:pt>
                <c:pt idx="2729">
                  <c:v>42950</c:v>
                </c:pt>
                <c:pt idx="2730">
                  <c:v>42951</c:v>
                </c:pt>
                <c:pt idx="2731">
                  <c:v>42954</c:v>
                </c:pt>
                <c:pt idx="2732">
                  <c:v>42955</c:v>
                </c:pt>
                <c:pt idx="2733">
                  <c:v>42956</c:v>
                </c:pt>
                <c:pt idx="2734">
                  <c:v>42957</c:v>
                </c:pt>
                <c:pt idx="2735">
                  <c:v>42958</c:v>
                </c:pt>
                <c:pt idx="2736">
                  <c:v>42961</c:v>
                </c:pt>
                <c:pt idx="2737">
                  <c:v>42962</c:v>
                </c:pt>
                <c:pt idx="2738">
                  <c:v>42963</c:v>
                </c:pt>
                <c:pt idx="2739">
                  <c:v>42964</c:v>
                </c:pt>
                <c:pt idx="2740">
                  <c:v>42965</c:v>
                </c:pt>
                <c:pt idx="2741">
                  <c:v>42968</c:v>
                </c:pt>
                <c:pt idx="2742">
                  <c:v>42969</c:v>
                </c:pt>
                <c:pt idx="2743">
                  <c:v>42970</c:v>
                </c:pt>
                <c:pt idx="2744">
                  <c:v>42971</c:v>
                </c:pt>
                <c:pt idx="2745">
                  <c:v>42972</c:v>
                </c:pt>
                <c:pt idx="2746">
                  <c:v>42975</c:v>
                </c:pt>
                <c:pt idx="2747">
                  <c:v>42976</c:v>
                </c:pt>
                <c:pt idx="2748">
                  <c:v>42977</c:v>
                </c:pt>
                <c:pt idx="2749">
                  <c:v>42978</c:v>
                </c:pt>
                <c:pt idx="2750">
                  <c:v>42979</c:v>
                </c:pt>
                <c:pt idx="2751">
                  <c:v>42982</c:v>
                </c:pt>
                <c:pt idx="2752">
                  <c:v>42983</c:v>
                </c:pt>
                <c:pt idx="2753">
                  <c:v>42984</c:v>
                </c:pt>
                <c:pt idx="2754">
                  <c:v>42985</c:v>
                </c:pt>
                <c:pt idx="2755">
                  <c:v>42986</c:v>
                </c:pt>
                <c:pt idx="2756">
                  <c:v>42989</c:v>
                </c:pt>
                <c:pt idx="2757">
                  <c:v>42990</c:v>
                </c:pt>
                <c:pt idx="2758">
                  <c:v>42991</c:v>
                </c:pt>
                <c:pt idx="2759">
                  <c:v>42992</c:v>
                </c:pt>
                <c:pt idx="2760">
                  <c:v>42993</c:v>
                </c:pt>
                <c:pt idx="2761">
                  <c:v>42996</c:v>
                </c:pt>
                <c:pt idx="2762">
                  <c:v>42997</c:v>
                </c:pt>
                <c:pt idx="2763">
                  <c:v>42998</c:v>
                </c:pt>
                <c:pt idx="2764">
                  <c:v>42999</c:v>
                </c:pt>
                <c:pt idx="2765">
                  <c:v>43000</c:v>
                </c:pt>
                <c:pt idx="2766">
                  <c:v>43003</c:v>
                </c:pt>
                <c:pt idx="2767">
                  <c:v>43004</c:v>
                </c:pt>
                <c:pt idx="2768">
                  <c:v>43005</c:v>
                </c:pt>
                <c:pt idx="2769">
                  <c:v>43006</c:v>
                </c:pt>
                <c:pt idx="2770">
                  <c:v>43007</c:v>
                </c:pt>
                <c:pt idx="2771">
                  <c:v>43010</c:v>
                </c:pt>
                <c:pt idx="2772">
                  <c:v>43011</c:v>
                </c:pt>
                <c:pt idx="2773">
                  <c:v>43012</c:v>
                </c:pt>
                <c:pt idx="2774">
                  <c:v>43013</c:v>
                </c:pt>
                <c:pt idx="2775">
                  <c:v>43014</c:v>
                </c:pt>
                <c:pt idx="2776">
                  <c:v>43017</c:v>
                </c:pt>
                <c:pt idx="2777">
                  <c:v>43018</c:v>
                </c:pt>
                <c:pt idx="2778">
                  <c:v>43019</c:v>
                </c:pt>
                <c:pt idx="2779">
                  <c:v>43020</c:v>
                </c:pt>
                <c:pt idx="2780">
                  <c:v>43021</c:v>
                </c:pt>
                <c:pt idx="2781">
                  <c:v>43024</c:v>
                </c:pt>
                <c:pt idx="2782">
                  <c:v>43025</c:v>
                </c:pt>
                <c:pt idx="2783">
                  <c:v>43026</c:v>
                </c:pt>
                <c:pt idx="2784">
                  <c:v>43027</c:v>
                </c:pt>
                <c:pt idx="2785">
                  <c:v>43028</c:v>
                </c:pt>
                <c:pt idx="2786">
                  <c:v>43031</c:v>
                </c:pt>
                <c:pt idx="2787">
                  <c:v>43032</c:v>
                </c:pt>
                <c:pt idx="2788">
                  <c:v>43033</c:v>
                </c:pt>
                <c:pt idx="2789">
                  <c:v>43034</c:v>
                </c:pt>
                <c:pt idx="2790">
                  <c:v>43035</c:v>
                </c:pt>
                <c:pt idx="2791">
                  <c:v>43038</c:v>
                </c:pt>
                <c:pt idx="2792">
                  <c:v>43039</c:v>
                </c:pt>
                <c:pt idx="2793">
                  <c:v>43040</c:v>
                </c:pt>
                <c:pt idx="2794">
                  <c:v>43041</c:v>
                </c:pt>
                <c:pt idx="2795">
                  <c:v>43042</c:v>
                </c:pt>
                <c:pt idx="2796">
                  <c:v>43045</c:v>
                </c:pt>
                <c:pt idx="2797">
                  <c:v>43046</c:v>
                </c:pt>
                <c:pt idx="2798">
                  <c:v>43047</c:v>
                </c:pt>
                <c:pt idx="2799">
                  <c:v>43048</c:v>
                </c:pt>
                <c:pt idx="2800">
                  <c:v>43049</c:v>
                </c:pt>
                <c:pt idx="2801">
                  <c:v>43052</c:v>
                </c:pt>
                <c:pt idx="2802">
                  <c:v>43053</c:v>
                </c:pt>
                <c:pt idx="2803">
                  <c:v>43054</c:v>
                </c:pt>
                <c:pt idx="2804">
                  <c:v>43055</c:v>
                </c:pt>
                <c:pt idx="2805">
                  <c:v>43056</c:v>
                </c:pt>
                <c:pt idx="2806">
                  <c:v>43059</c:v>
                </c:pt>
                <c:pt idx="2807">
                  <c:v>43060</c:v>
                </c:pt>
                <c:pt idx="2808">
                  <c:v>43061</c:v>
                </c:pt>
                <c:pt idx="2809">
                  <c:v>43062</c:v>
                </c:pt>
                <c:pt idx="2810">
                  <c:v>43063</c:v>
                </c:pt>
                <c:pt idx="2811">
                  <c:v>43066</c:v>
                </c:pt>
                <c:pt idx="2812">
                  <c:v>43067</c:v>
                </c:pt>
                <c:pt idx="2813">
                  <c:v>43068</c:v>
                </c:pt>
                <c:pt idx="2814">
                  <c:v>43069</c:v>
                </c:pt>
                <c:pt idx="2815">
                  <c:v>43070</c:v>
                </c:pt>
                <c:pt idx="2816">
                  <c:v>43073</c:v>
                </c:pt>
                <c:pt idx="2817">
                  <c:v>43074</c:v>
                </c:pt>
                <c:pt idx="2818">
                  <c:v>43075</c:v>
                </c:pt>
                <c:pt idx="2819">
                  <c:v>43076</c:v>
                </c:pt>
                <c:pt idx="2820">
                  <c:v>43077</c:v>
                </c:pt>
                <c:pt idx="2821">
                  <c:v>43080</c:v>
                </c:pt>
                <c:pt idx="2822">
                  <c:v>43081</c:v>
                </c:pt>
                <c:pt idx="2823">
                  <c:v>43082</c:v>
                </c:pt>
                <c:pt idx="2824">
                  <c:v>43083</c:v>
                </c:pt>
                <c:pt idx="2825">
                  <c:v>43084</c:v>
                </c:pt>
                <c:pt idx="2826">
                  <c:v>43087</c:v>
                </c:pt>
                <c:pt idx="2827">
                  <c:v>43088</c:v>
                </c:pt>
                <c:pt idx="2828">
                  <c:v>43089</c:v>
                </c:pt>
                <c:pt idx="2829">
                  <c:v>43090</c:v>
                </c:pt>
                <c:pt idx="2830">
                  <c:v>43091</c:v>
                </c:pt>
                <c:pt idx="2831">
                  <c:v>43096</c:v>
                </c:pt>
                <c:pt idx="2832">
                  <c:v>43097</c:v>
                </c:pt>
                <c:pt idx="2833">
                  <c:v>43098</c:v>
                </c:pt>
                <c:pt idx="2834">
                  <c:v>43102</c:v>
                </c:pt>
                <c:pt idx="2835">
                  <c:v>43103</c:v>
                </c:pt>
                <c:pt idx="2836">
                  <c:v>43104</c:v>
                </c:pt>
                <c:pt idx="2837">
                  <c:v>43105</c:v>
                </c:pt>
                <c:pt idx="2838">
                  <c:v>43108</c:v>
                </c:pt>
                <c:pt idx="2839">
                  <c:v>43109</c:v>
                </c:pt>
                <c:pt idx="2840">
                  <c:v>43110</c:v>
                </c:pt>
                <c:pt idx="2841">
                  <c:v>43111</c:v>
                </c:pt>
                <c:pt idx="2842">
                  <c:v>43112</c:v>
                </c:pt>
                <c:pt idx="2843">
                  <c:v>43115</c:v>
                </c:pt>
                <c:pt idx="2844">
                  <c:v>43116</c:v>
                </c:pt>
                <c:pt idx="2845">
                  <c:v>43117</c:v>
                </c:pt>
                <c:pt idx="2846">
                  <c:v>43118</c:v>
                </c:pt>
                <c:pt idx="2847">
                  <c:v>43119</c:v>
                </c:pt>
                <c:pt idx="2848">
                  <c:v>43122</c:v>
                </c:pt>
                <c:pt idx="2849">
                  <c:v>43123</c:v>
                </c:pt>
                <c:pt idx="2850">
                  <c:v>43124</c:v>
                </c:pt>
                <c:pt idx="2851">
                  <c:v>43125</c:v>
                </c:pt>
                <c:pt idx="2852">
                  <c:v>43126</c:v>
                </c:pt>
                <c:pt idx="2853">
                  <c:v>43129</c:v>
                </c:pt>
                <c:pt idx="2854">
                  <c:v>43130</c:v>
                </c:pt>
                <c:pt idx="2855">
                  <c:v>43131</c:v>
                </c:pt>
                <c:pt idx="2856">
                  <c:v>43132</c:v>
                </c:pt>
                <c:pt idx="2857">
                  <c:v>43133</c:v>
                </c:pt>
                <c:pt idx="2858">
                  <c:v>43136</c:v>
                </c:pt>
                <c:pt idx="2859">
                  <c:v>43137</c:v>
                </c:pt>
                <c:pt idx="2860">
                  <c:v>43138</c:v>
                </c:pt>
                <c:pt idx="2861">
                  <c:v>43139</c:v>
                </c:pt>
                <c:pt idx="2862">
                  <c:v>43140</c:v>
                </c:pt>
                <c:pt idx="2863">
                  <c:v>43143</c:v>
                </c:pt>
                <c:pt idx="2864">
                  <c:v>43144</c:v>
                </c:pt>
                <c:pt idx="2865">
                  <c:v>43145</c:v>
                </c:pt>
                <c:pt idx="2866">
                  <c:v>43146</c:v>
                </c:pt>
                <c:pt idx="2867">
                  <c:v>43147</c:v>
                </c:pt>
                <c:pt idx="2868">
                  <c:v>43150</c:v>
                </c:pt>
                <c:pt idx="2869">
                  <c:v>43151</c:v>
                </c:pt>
                <c:pt idx="2870">
                  <c:v>43152</c:v>
                </c:pt>
                <c:pt idx="2871">
                  <c:v>43153</c:v>
                </c:pt>
                <c:pt idx="2872">
                  <c:v>43154</c:v>
                </c:pt>
                <c:pt idx="2873">
                  <c:v>43157</c:v>
                </c:pt>
                <c:pt idx="2874">
                  <c:v>43158</c:v>
                </c:pt>
                <c:pt idx="2875">
                  <c:v>43159</c:v>
                </c:pt>
                <c:pt idx="2876">
                  <c:v>43160</c:v>
                </c:pt>
                <c:pt idx="2877">
                  <c:v>43161</c:v>
                </c:pt>
                <c:pt idx="2878">
                  <c:v>43164</c:v>
                </c:pt>
                <c:pt idx="2879">
                  <c:v>43165</c:v>
                </c:pt>
                <c:pt idx="2880">
                  <c:v>43166</c:v>
                </c:pt>
                <c:pt idx="2881">
                  <c:v>43167</c:v>
                </c:pt>
                <c:pt idx="2882">
                  <c:v>43168</c:v>
                </c:pt>
                <c:pt idx="2883">
                  <c:v>43171</c:v>
                </c:pt>
                <c:pt idx="2884">
                  <c:v>43172</c:v>
                </c:pt>
                <c:pt idx="2885">
                  <c:v>43173</c:v>
                </c:pt>
                <c:pt idx="2886">
                  <c:v>43174</c:v>
                </c:pt>
                <c:pt idx="2887">
                  <c:v>43175</c:v>
                </c:pt>
                <c:pt idx="2888">
                  <c:v>43178</c:v>
                </c:pt>
                <c:pt idx="2889">
                  <c:v>43179</c:v>
                </c:pt>
                <c:pt idx="2890">
                  <c:v>43180</c:v>
                </c:pt>
                <c:pt idx="2891">
                  <c:v>43181</c:v>
                </c:pt>
                <c:pt idx="2892">
                  <c:v>43182</c:v>
                </c:pt>
                <c:pt idx="2893">
                  <c:v>43185</c:v>
                </c:pt>
                <c:pt idx="2894">
                  <c:v>43186</c:v>
                </c:pt>
                <c:pt idx="2895">
                  <c:v>43187</c:v>
                </c:pt>
                <c:pt idx="2896">
                  <c:v>43188</c:v>
                </c:pt>
                <c:pt idx="2897">
                  <c:v>43189</c:v>
                </c:pt>
                <c:pt idx="2898">
                  <c:v>43193</c:v>
                </c:pt>
                <c:pt idx="2899">
                  <c:v>43194</c:v>
                </c:pt>
                <c:pt idx="2900">
                  <c:v>43195</c:v>
                </c:pt>
                <c:pt idx="2901">
                  <c:v>43196</c:v>
                </c:pt>
                <c:pt idx="2902">
                  <c:v>43199</c:v>
                </c:pt>
                <c:pt idx="2903">
                  <c:v>43200</c:v>
                </c:pt>
                <c:pt idx="2904">
                  <c:v>43201</c:v>
                </c:pt>
                <c:pt idx="2905">
                  <c:v>43202</c:v>
                </c:pt>
                <c:pt idx="2906">
                  <c:v>43203</c:v>
                </c:pt>
                <c:pt idx="2907">
                  <c:v>43206</c:v>
                </c:pt>
                <c:pt idx="2908">
                  <c:v>43207</c:v>
                </c:pt>
                <c:pt idx="2909">
                  <c:v>43208</c:v>
                </c:pt>
                <c:pt idx="2910">
                  <c:v>43209</c:v>
                </c:pt>
                <c:pt idx="2911">
                  <c:v>43210</c:v>
                </c:pt>
                <c:pt idx="2912">
                  <c:v>43213</c:v>
                </c:pt>
                <c:pt idx="2913">
                  <c:v>43214</c:v>
                </c:pt>
                <c:pt idx="2914">
                  <c:v>43215</c:v>
                </c:pt>
                <c:pt idx="2915">
                  <c:v>43216</c:v>
                </c:pt>
                <c:pt idx="2916">
                  <c:v>43217</c:v>
                </c:pt>
                <c:pt idx="2917">
                  <c:v>43220</c:v>
                </c:pt>
                <c:pt idx="2918">
                  <c:v>43221</c:v>
                </c:pt>
                <c:pt idx="2919">
                  <c:v>43222</c:v>
                </c:pt>
                <c:pt idx="2920">
                  <c:v>43223</c:v>
                </c:pt>
                <c:pt idx="2921">
                  <c:v>43224</c:v>
                </c:pt>
                <c:pt idx="2922">
                  <c:v>43227</c:v>
                </c:pt>
                <c:pt idx="2923">
                  <c:v>43228</c:v>
                </c:pt>
                <c:pt idx="2924">
                  <c:v>43229</c:v>
                </c:pt>
                <c:pt idx="2925">
                  <c:v>43230</c:v>
                </c:pt>
                <c:pt idx="2926">
                  <c:v>43231</c:v>
                </c:pt>
                <c:pt idx="2927">
                  <c:v>43234</c:v>
                </c:pt>
                <c:pt idx="2928">
                  <c:v>43235</c:v>
                </c:pt>
                <c:pt idx="2929">
                  <c:v>43236</c:v>
                </c:pt>
                <c:pt idx="2930">
                  <c:v>43237</c:v>
                </c:pt>
                <c:pt idx="2931">
                  <c:v>43238</c:v>
                </c:pt>
                <c:pt idx="2932">
                  <c:v>43241</c:v>
                </c:pt>
                <c:pt idx="2933">
                  <c:v>43242</c:v>
                </c:pt>
                <c:pt idx="2934">
                  <c:v>43243</c:v>
                </c:pt>
                <c:pt idx="2935">
                  <c:v>43244</c:v>
                </c:pt>
                <c:pt idx="2936">
                  <c:v>43245</c:v>
                </c:pt>
                <c:pt idx="2937">
                  <c:v>43248</c:v>
                </c:pt>
                <c:pt idx="2938">
                  <c:v>43249</c:v>
                </c:pt>
                <c:pt idx="2939">
                  <c:v>43250</c:v>
                </c:pt>
                <c:pt idx="2940">
                  <c:v>43251</c:v>
                </c:pt>
                <c:pt idx="2941">
                  <c:v>43252</c:v>
                </c:pt>
                <c:pt idx="2942">
                  <c:v>43255</c:v>
                </c:pt>
                <c:pt idx="2943">
                  <c:v>43256</c:v>
                </c:pt>
                <c:pt idx="2944">
                  <c:v>43257</c:v>
                </c:pt>
                <c:pt idx="2945">
                  <c:v>43258</c:v>
                </c:pt>
                <c:pt idx="2946">
                  <c:v>43259</c:v>
                </c:pt>
                <c:pt idx="2947">
                  <c:v>43262</c:v>
                </c:pt>
                <c:pt idx="2948">
                  <c:v>43263</c:v>
                </c:pt>
                <c:pt idx="2949">
                  <c:v>43264</c:v>
                </c:pt>
                <c:pt idx="2950">
                  <c:v>43265</c:v>
                </c:pt>
                <c:pt idx="2951">
                  <c:v>43266</c:v>
                </c:pt>
                <c:pt idx="2952">
                  <c:v>43269</c:v>
                </c:pt>
                <c:pt idx="2953">
                  <c:v>43270</c:v>
                </c:pt>
                <c:pt idx="2954">
                  <c:v>43271</c:v>
                </c:pt>
                <c:pt idx="2955">
                  <c:v>43272</c:v>
                </c:pt>
                <c:pt idx="2956">
                  <c:v>43273</c:v>
                </c:pt>
                <c:pt idx="2957">
                  <c:v>43276</c:v>
                </c:pt>
                <c:pt idx="2958">
                  <c:v>43277</c:v>
                </c:pt>
                <c:pt idx="2959">
                  <c:v>43278</c:v>
                </c:pt>
                <c:pt idx="2960">
                  <c:v>43279</c:v>
                </c:pt>
                <c:pt idx="2961">
                  <c:v>43280</c:v>
                </c:pt>
                <c:pt idx="2962">
                  <c:v>43283</c:v>
                </c:pt>
                <c:pt idx="2963">
                  <c:v>43284</c:v>
                </c:pt>
                <c:pt idx="2964">
                  <c:v>43285</c:v>
                </c:pt>
                <c:pt idx="2965">
                  <c:v>43286</c:v>
                </c:pt>
                <c:pt idx="2966">
                  <c:v>43287</c:v>
                </c:pt>
                <c:pt idx="2967">
                  <c:v>43290</c:v>
                </c:pt>
                <c:pt idx="2968">
                  <c:v>43291</c:v>
                </c:pt>
                <c:pt idx="2969">
                  <c:v>43292</c:v>
                </c:pt>
                <c:pt idx="2970">
                  <c:v>43293</c:v>
                </c:pt>
                <c:pt idx="2971">
                  <c:v>43294</c:v>
                </c:pt>
                <c:pt idx="2972">
                  <c:v>43297</c:v>
                </c:pt>
                <c:pt idx="2973">
                  <c:v>43298</c:v>
                </c:pt>
                <c:pt idx="2974">
                  <c:v>43299</c:v>
                </c:pt>
                <c:pt idx="2975">
                  <c:v>43300</c:v>
                </c:pt>
                <c:pt idx="2976">
                  <c:v>43301</c:v>
                </c:pt>
                <c:pt idx="2977">
                  <c:v>43304</c:v>
                </c:pt>
                <c:pt idx="2978">
                  <c:v>43305</c:v>
                </c:pt>
                <c:pt idx="2979">
                  <c:v>43306</c:v>
                </c:pt>
                <c:pt idx="2980">
                  <c:v>43307</c:v>
                </c:pt>
                <c:pt idx="2981">
                  <c:v>43308</c:v>
                </c:pt>
                <c:pt idx="2982">
                  <c:v>43311</c:v>
                </c:pt>
                <c:pt idx="2983">
                  <c:v>43312</c:v>
                </c:pt>
                <c:pt idx="2984">
                  <c:v>43313</c:v>
                </c:pt>
                <c:pt idx="2985">
                  <c:v>43314</c:v>
                </c:pt>
                <c:pt idx="2986">
                  <c:v>43315</c:v>
                </c:pt>
                <c:pt idx="2987">
                  <c:v>43318</c:v>
                </c:pt>
                <c:pt idx="2988">
                  <c:v>43319</c:v>
                </c:pt>
                <c:pt idx="2989">
                  <c:v>43320</c:v>
                </c:pt>
                <c:pt idx="2990">
                  <c:v>43321</c:v>
                </c:pt>
                <c:pt idx="2991">
                  <c:v>43322</c:v>
                </c:pt>
                <c:pt idx="2992">
                  <c:v>43325</c:v>
                </c:pt>
                <c:pt idx="2993">
                  <c:v>43326</c:v>
                </c:pt>
                <c:pt idx="2994">
                  <c:v>43327</c:v>
                </c:pt>
                <c:pt idx="2995">
                  <c:v>43328</c:v>
                </c:pt>
                <c:pt idx="2996">
                  <c:v>43329</c:v>
                </c:pt>
                <c:pt idx="2997">
                  <c:v>43332</c:v>
                </c:pt>
                <c:pt idx="2998">
                  <c:v>43333</c:v>
                </c:pt>
                <c:pt idx="2999">
                  <c:v>43334</c:v>
                </c:pt>
                <c:pt idx="3000">
                  <c:v>43335</c:v>
                </c:pt>
                <c:pt idx="3001">
                  <c:v>43336</c:v>
                </c:pt>
                <c:pt idx="3002">
                  <c:v>43339</c:v>
                </c:pt>
                <c:pt idx="3003">
                  <c:v>43340</c:v>
                </c:pt>
                <c:pt idx="3004">
                  <c:v>43341</c:v>
                </c:pt>
                <c:pt idx="3005">
                  <c:v>43342</c:v>
                </c:pt>
                <c:pt idx="3006">
                  <c:v>43343</c:v>
                </c:pt>
                <c:pt idx="3007">
                  <c:v>43346</c:v>
                </c:pt>
                <c:pt idx="3008">
                  <c:v>43347</c:v>
                </c:pt>
                <c:pt idx="3009">
                  <c:v>43348</c:v>
                </c:pt>
                <c:pt idx="3010">
                  <c:v>43349</c:v>
                </c:pt>
                <c:pt idx="3011">
                  <c:v>43350</c:v>
                </c:pt>
                <c:pt idx="3012">
                  <c:v>43353</c:v>
                </c:pt>
                <c:pt idx="3013">
                  <c:v>43354</c:v>
                </c:pt>
                <c:pt idx="3014">
                  <c:v>43355</c:v>
                </c:pt>
                <c:pt idx="3015">
                  <c:v>43356</c:v>
                </c:pt>
                <c:pt idx="3016">
                  <c:v>43357</c:v>
                </c:pt>
                <c:pt idx="3017">
                  <c:v>43360</c:v>
                </c:pt>
                <c:pt idx="3018">
                  <c:v>43361</c:v>
                </c:pt>
                <c:pt idx="3019">
                  <c:v>43362</c:v>
                </c:pt>
                <c:pt idx="3020">
                  <c:v>43363</c:v>
                </c:pt>
                <c:pt idx="3021">
                  <c:v>43364</c:v>
                </c:pt>
                <c:pt idx="3022">
                  <c:v>43367</c:v>
                </c:pt>
                <c:pt idx="3023">
                  <c:v>43368</c:v>
                </c:pt>
                <c:pt idx="3024">
                  <c:v>43369</c:v>
                </c:pt>
                <c:pt idx="3025">
                  <c:v>43370</c:v>
                </c:pt>
                <c:pt idx="3026">
                  <c:v>43371</c:v>
                </c:pt>
                <c:pt idx="3027">
                  <c:v>43374</c:v>
                </c:pt>
                <c:pt idx="3028">
                  <c:v>43375</c:v>
                </c:pt>
                <c:pt idx="3029">
                  <c:v>43376</c:v>
                </c:pt>
                <c:pt idx="3030">
                  <c:v>43377</c:v>
                </c:pt>
                <c:pt idx="3031">
                  <c:v>43378</c:v>
                </c:pt>
                <c:pt idx="3032">
                  <c:v>43381</c:v>
                </c:pt>
                <c:pt idx="3033">
                  <c:v>43382</c:v>
                </c:pt>
                <c:pt idx="3034">
                  <c:v>43383</c:v>
                </c:pt>
                <c:pt idx="3035">
                  <c:v>43384</c:v>
                </c:pt>
                <c:pt idx="3036">
                  <c:v>43385</c:v>
                </c:pt>
                <c:pt idx="3037">
                  <c:v>43388</c:v>
                </c:pt>
                <c:pt idx="3038">
                  <c:v>43389</c:v>
                </c:pt>
                <c:pt idx="3039">
                  <c:v>43390</c:v>
                </c:pt>
                <c:pt idx="3040">
                  <c:v>43391</c:v>
                </c:pt>
                <c:pt idx="3041">
                  <c:v>43392</c:v>
                </c:pt>
                <c:pt idx="3042">
                  <c:v>43395</c:v>
                </c:pt>
                <c:pt idx="3043">
                  <c:v>43396</c:v>
                </c:pt>
                <c:pt idx="3044">
                  <c:v>43397</c:v>
                </c:pt>
                <c:pt idx="3045">
                  <c:v>43398</c:v>
                </c:pt>
                <c:pt idx="3046">
                  <c:v>43399</c:v>
                </c:pt>
                <c:pt idx="3047">
                  <c:v>43402</c:v>
                </c:pt>
                <c:pt idx="3048">
                  <c:v>43403</c:v>
                </c:pt>
                <c:pt idx="3049">
                  <c:v>43404</c:v>
                </c:pt>
                <c:pt idx="3050">
                  <c:v>43405</c:v>
                </c:pt>
                <c:pt idx="3051">
                  <c:v>43406</c:v>
                </c:pt>
                <c:pt idx="3052">
                  <c:v>43409</c:v>
                </c:pt>
                <c:pt idx="3053">
                  <c:v>43410</c:v>
                </c:pt>
                <c:pt idx="3054">
                  <c:v>43411</c:v>
                </c:pt>
                <c:pt idx="3055">
                  <c:v>43412</c:v>
                </c:pt>
                <c:pt idx="3056">
                  <c:v>43413</c:v>
                </c:pt>
                <c:pt idx="3057">
                  <c:v>43416</c:v>
                </c:pt>
                <c:pt idx="3058">
                  <c:v>43417</c:v>
                </c:pt>
                <c:pt idx="3059">
                  <c:v>43418</c:v>
                </c:pt>
                <c:pt idx="3060">
                  <c:v>43419</c:v>
                </c:pt>
                <c:pt idx="3061">
                  <c:v>43420</c:v>
                </c:pt>
                <c:pt idx="3062">
                  <c:v>43423</c:v>
                </c:pt>
                <c:pt idx="3063">
                  <c:v>43424</c:v>
                </c:pt>
                <c:pt idx="3064">
                  <c:v>43425</c:v>
                </c:pt>
                <c:pt idx="3065">
                  <c:v>43426</c:v>
                </c:pt>
                <c:pt idx="3066">
                  <c:v>43427</c:v>
                </c:pt>
                <c:pt idx="3067">
                  <c:v>43430</c:v>
                </c:pt>
                <c:pt idx="3068">
                  <c:v>43431</c:v>
                </c:pt>
                <c:pt idx="3069">
                  <c:v>43432</c:v>
                </c:pt>
                <c:pt idx="3070">
                  <c:v>43433</c:v>
                </c:pt>
                <c:pt idx="3071">
                  <c:v>43434</c:v>
                </c:pt>
                <c:pt idx="3072">
                  <c:v>43437</c:v>
                </c:pt>
                <c:pt idx="3073">
                  <c:v>43438</c:v>
                </c:pt>
                <c:pt idx="3074">
                  <c:v>43439</c:v>
                </c:pt>
                <c:pt idx="3075">
                  <c:v>43440</c:v>
                </c:pt>
                <c:pt idx="3076">
                  <c:v>43441</c:v>
                </c:pt>
                <c:pt idx="3077">
                  <c:v>43444</c:v>
                </c:pt>
                <c:pt idx="3078">
                  <c:v>43445</c:v>
                </c:pt>
                <c:pt idx="3079">
                  <c:v>43446</c:v>
                </c:pt>
                <c:pt idx="3080">
                  <c:v>43447</c:v>
                </c:pt>
                <c:pt idx="3081">
                  <c:v>43448</c:v>
                </c:pt>
                <c:pt idx="3082">
                  <c:v>43451</c:v>
                </c:pt>
                <c:pt idx="3083">
                  <c:v>43452</c:v>
                </c:pt>
                <c:pt idx="3084">
                  <c:v>43453</c:v>
                </c:pt>
                <c:pt idx="3085">
                  <c:v>43454</c:v>
                </c:pt>
                <c:pt idx="3086">
                  <c:v>43455</c:v>
                </c:pt>
                <c:pt idx="3087">
                  <c:v>43458</c:v>
                </c:pt>
                <c:pt idx="3088">
                  <c:v>43461</c:v>
                </c:pt>
                <c:pt idx="3089">
                  <c:v>43462</c:v>
                </c:pt>
                <c:pt idx="3090">
                  <c:v>43465</c:v>
                </c:pt>
                <c:pt idx="3091">
                  <c:v>43467</c:v>
                </c:pt>
                <c:pt idx="3092">
                  <c:v>43468</c:v>
                </c:pt>
                <c:pt idx="3093">
                  <c:v>43469</c:v>
                </c:pt>
                <c:pt idx="3094">
                  <c:v>43472</c:v>
                </c:pt>
                <c:pt idx="3095">
                  <c:v>43473</c:v>
                </c:pt>
                <c:pt idx="3096">
                  <c:v>43474</c:v>
                </c:pt>
                <c:pt idx="3097">
                  <c:v>43475</c:v>
                </c:pt>
                <c:pt idx="3098">
                  <c:v>43476</c:v>
                </c:pt>
                <c:pt idx="3099">
                  <c:v>43479</c:v>
                </c:pt>
                <c:pt idx="3100">
                  <c:v>43480</c:v>
                </c:pt>
                <c:pt idx="3101">
                  <c:v>43481</c:v>
                </c:pt>
                <c:pt idx="3102">
                  <c:v>43482</c:v>
                </c:pt>
                <c:pt idx="3103">
                  <c:v>43483</c:v>
                </c:pt>
                <c:pt idx="3104">
                  <c:v>43486</c:v>
                </c:pt>
                <c:pt idx="3105">
                  <c:v>43487</c:v>
                </c:pt>
                <c:pt idx="3106">
                  <c:v>43488</c:v>
                </c:pt>
                <c:pt idx="3107">
                  <c:v>43489</c:v>
                </c:pt>
                <c:pt idx="3108">
                  <c:v>43490</c:v>
                </c:pt>
                <c:pt idx="3109">
                  <c:v>43493</c:v>
                </c:pt>
                <c:pt idx="3110">
                  <c:v>43494</c:v>
                </c:pt>
                <c:pt idx="3111">
                  <c:v>43495</c:v>
                </c:pt>
                <c:pt idx="3112">
                  <c:v>43496</c:v>
                </c:pt>
                <c:pt idx="3113">
                  <c:v>43497</c:v>
                </c:pt>
                <c:pt idx="3114">
                  <c:v>43500</c:v>
                </c:pt>
                <c:pt idx="3115">
                  <c:v>43501</c:v>
                </c:pt>
                <c:pt idx="3116">
                  <c:v>43502</c:v>
                </c:pt>
                <c:pt idx="3117">
                  <c:v>43503</c:v>
                </c:pt>
                <c:pt idx="3118">
                  <c:v>43504</c:v>
                </c:pt>
                <c:pt idx="3119">
                  <c:v>43507</c:v>
                </c:pt>
                <c:pt idx="3120">
                  <c:v>43508</c:v>
                </c:pt>
                <c:pt idx="3121">
                  <c:v>43509</c:v>
                </c:pt>
                <c:pt idx="3122">
                  <c:v>43510</c:v>
                </c:pt>
                <c:pt idx="3123">
                  <c:v>43511</c:v>
                </c:pt>
                <c:pt idx="3124">
                  <c:v>43514</c:v>
                </c:pt>
                <c:pt idx="3125">
                  <c:v>43515</c:v>
                </c:pt>
                <c:pt idx="3126">
                  <c:v>43516</c:v>
                </c:pt>
                <c:pt idx="3127">
                  <c:v>43517</c:v>
                </c:pt>
                <c:pt idx="3128">
                  <c:v>43518</c:v>
                </c:pt>
                <c:pt idx="3129">
                  <c:v>43521</c:v>
                </c:pt>
                <c:pt idx="3130">
                  <c:v>43522</c:v>
                </c:pt>
                <c:pt idx="3131">
                  <c:v>43523</c:v>
                </c:pt>
                <c:pt idx="3132">
                  <c:v>43524</c:v>
                </c:pt>
                <c:pt idx="3133">
                  <c:v>43525</c:v>
                </c:pt>
                <c:pt idx="3134">
                  <c:v>43528</c:v>
                </c:pt>
                <c:pt idx="3135">
                  <c:v>43529</c:v>
                </c:pt>
                <c:pt idx="3136">
                  <c:v>43530</c:v>
                </c:pt>
                <c:pt idx="3137">
                  <c:v>43531</c:v>
                </c:pt>
                <c:pt idx="3138">
                  <c:v>43532</c:v>
                </c:pt>
                <c:pt idx="3139">
                  <c:v>43535</c:v>
                </c:pt>
                <c:pt idx="3140">
                  <c:v>43536</c:v>
                </c:pt>
                <c:pt idx="3141">
                  <c:v>43537</c:v>
                </c:pt>
                <c:pt idx="3142">
                  <c:v>43538</c:v>
                </c:pt>
                <c:pt idx="3143">
                  <c:v>43539</c:v>
                </c:pt>
                <c:pt idx="3144">
                  <c:v>43542</c:v>
                </c:pt>
                <c:pt idx="3145">
                  <c:v>43543</c:v>
                </c:pt>
                <c:pt idx="3146">
                  <c:v>43544</c:v>
                </c:pt>
                <c:pt idx="3147">
                  <c:v>43545</c:v>
                </c:pt>
                <c:pt idx="3148">
                  <c:v>43546</c:v>
                </c:pt>
                <c:pt idx="3149">
                  <c:v>43549</c:v>
                </c:pt>
                <c:pt idx="3150">
                  <c:v>43550</c:v>
                </c:pt>
                <c:pt idx="3151">
                  <c:v>43551</c:v>
                </c:pt>
                <c:pt idx="3152">
                  <c:v>43552</c:v>
                </c:pt>
                <c:pt idx="3153">
                  <c:v>43553</c:v>
                </c:pt>
                <c:pt idx="3154">
                  <c:v>43556</c:v>
                </c:pt>
                <c:pt idx="3155">
                  <c:v>43557</c:v>
                </c:pt>
                <c:pt idx="3156">
                  <c:v>43558</c:v>
                </c:pt>
                <c:pt idx="3157">
                  <c:v>43559</c:v>
                </c:pt>
                <c:pt idx="3158">
                  <c:v>43560</c:v>
                </c:pt>
                <c:pt idx="3159">
                  <c:v>43563</c:v>
                </c:pt>
                <c:pt idx="3160">
                  <c:v>43564</c:v>
                </c:pt>
                <c:pt idx="3161">
                  <c:v>43565</c:v>
                </c:pt>
                <c:pt idx="3162">
                  <c:v>43566</c:v>
                </c:pt>
                <c:pt idx="3163">
                  <c:v>43567</c:v>
                </c:pt>
                <c:pt idx="3164">
                  <c:v>43570</c:v>
                </c:pt>
                <c:pt idx="3165">
                  <c:v>43571</c:v>
                </c:pt>
                <c:pt idx="3166">
                  <c:v>43572</c:v>
                </c:pt>
                <c:pt idx="3167">
                  <c:v>43573</c:v>
                </c:pt>
                <c:pt idx="3168">
                  <c:v>43578</c:v>
                </c:pt>
                <c:pt idx="3169">
                  <c:v>43579</c:v>
                </c:pt>
                <c:pt idx="3170">
                  <c:v>43580</c:v>
                </c:pt>
                <c:pt idx="3171">
                  <c:v>43581</c:v>
                </c:pt>
                <c:pt idx="3172">
                  <c:v>43584</c:v>
                </c:pt>
                <c:pt idx="3173">
                  <c:v>43585</c:v>
                </c:pt>
                <c:pt idx="3174">
                  <c:v>43586</c:v>
                </c:pt>
                <c:pt idx="3175">
                  <c:v>43587</c:v>
                </c:pt>
                <c:pt idx="3176">
                  <c:v>43588</c:v>
                </c:pt>
                <c:pt idx="3177">
                  <c:v>43591</c:v>
                </c:pt>
                <c:pt idx="3178">
                  <c:v>43592</c:v>
                </c:pt>
                <c:pt idx="3179">
                  <c:v>43593</c:v>
                </c:pt>
                <c:pt idx="3180">
                  <c:v>43594</c:v>
                </c:pt>
                <c:pt idx="3181">
                  <c:v>43595</c:v>
                </c:pt>
                <c:pt idx="3182">
                  <c:v>43598</c:v>
                </c:pt>
                <c:pt idx="3183">
                  <c:v>43599</c:v>
                </c:pt>
                <c:pt idx="3184">
                  <c:v>43600</c:v>
                </c:pt>
                <c:pt idx="3185">
                  <c:v>43601</c:v>
                </c:pt>
                <c:pt idx="3186">
                  <c:v>43602</c:v>
                </c:pt>
                <c:pt idx="3187">
                  <c:v>43605</c:v>
                </c:pt>
                <c:pt idx="3188">
                  <c:v>43606</c:v>
                </c:pt>
                <c:pt idx="3189">
                  <c:v>43607</c:v>
                </c:pt>
                <c:pt idx="3190">
                  <c:v>43608</c:v>
                </c:pt>
                <c:pt idx="3191">
                  <c:v>43609</c:v>
                </c:pt>
                <c:pt idx="3192">
                  <c:v>43612</c:v>
                </c:pt>
                <c:pt idx="3193">
                  <c:v>43613</c:v>
                </c:pt>
                <c:pt idx="3194">
                  <c:v>43614</c:v>
                </c:pt>
                <c:pt idx="3195">
                  <c:v>43615</c:v>
                </c:pt>
                <c:pt idx="3196">
                  <c:v>43616</c:v>
                </c:pt>
                <c:pt idx="3197">
                  <c:v>43619</c:v>
                </c:pt>
                <c:pt idx="3198">
                  <c:v>43620</c:v>
                </c:pt>
                <c:pt idx="3199">
                  <c:v>43621</c:v>
                </c:pt>
                <c:pt idx="3200">
                  <c:v>43622</c:v>
                </c:pt>
                <c:pt idx="3201">
                  <c:v>43623</c:v>
                </c:pt>
                <c:pt idx="3202">
                  <c:v>43626</c:v>
                </c:pt>
                <c:pt idx="3203">
                  <c:v>43627</c:v>
                </c:pt>
                <c:pt idx="3204">
                  <c:v>43628</c:v>
                </c:pt>
                <c:pt idx="3205">
                  <c:v>43629</c:v>
                </c:pt>
                <c:pt idx="3206">
                  <c:v>43630</c:v>
                </c:pt>
                <c:pt idx="3207">
                  <c:v>43633</c:v>
                </c:pt>
                <c:pt idx="3208">
                  <c:v>43634</c:v>
                </c:pt>
                <c:pt idx="3209">
                  <c:v>43635</c:v>
                </c:pt>
                <c:pt idx="3210">
                  <c:v>43636</c:v>
                </c:pt>
                <c:pt idx="3211">
                  <c:v>43637</c:v>
                </c:pt>
                <c:pt idx="3212">
                  <c:v>43640</c:v>
                </c:pt>
                <c:pt idx="3213">
                  <c:v>43641</c:v>
                </c:pt>
                <c:pt idx="3214">
                  <c:v>43642</c:v>
                </c:pt>
                <c:pt idx="3215">
                  <c:v>43643</c:v>
                </c:pt>
                <c:pt idx="3216">
                  <c:v>43644</c:v>
                </c:pt>
                <c:pt idx="3217">
                  <c:v>43647</c:v>
                </c:pt>
                <c:pt idx="3218">
                  <c:v>43648</c:v>
                </c:pt>
                <c:pt idx="3219">
                  <c:v>43649</c:v>
                </c:pt>
                <c:pt idx="3220">
                  <c:v>43650</c:v>
                </c:pt>
                <c:pt idx="3221">
                  <c:v>43651</c:v>
                </c:pt>
                <c:pt idx="3222">
                  <c:v>43654</c:v>
                </c:pt>
                <c:pt idx="3223">
                  <c:v>43655</c:v>
                </c:pt>
                <c:pt idx="3224">
                  <c:v>43656</c:v>
                </c:pt>
                <c:pt idx="3225">
                  <c:v>43657</c:v>
                </c:pt>
                <c:pt idx="3226">
                  <c:v>43658</c:v>
                </c:pt>
                <c:pt idx="3227">
                  <c:v>43661</c:v>
                </c:pt>
                <c:pt idx="3228">
                  <c:v>43662</c:v>
                </c:pt>
                <c:pt idx="3229">
                  <c:v>43663</c:v>
                </c:pt>
                <c:pt idx="3230">
                  <c:v>43664</c:v>
                </c:pt>
                <c:pt idx="3231">
                  <c:v>43665</c:v>
                </c:pt>
                <c:pt idx="3232">
                  <c:v>43668</c:v>
                </c:pt>
                <c:pt idx="3233">
                  <c:v>43669</c:v>
                </c:pt>
                <c:pt idx="3234">
                  <c:v>43670</c:v>
                </c:pt>
                <c:pt idx="3235">
                  <c:v>43671</c:v>
                </c:pt>
                <c:pt idx="3236">
                  <c:v>43672</c:v>
                </c:pt>
                <c:pt idx="3237">
                  <c:v>43675</c:v>
                </c:pt>
                <c:pt idx="3238">
                  <c:v>43676</c:v>
                </c:pt>
                <c:pt idx="3239">
                  <c:v>43677</c:v>
                </c:pt>
                <c:pt idx="3240">
                  <c:v>43678</c:v>
                </c:pt>
                <c:pt idx="3241">
                  <c:v>43679</c:v>
                </c:pt>
                <c:pt idx="3242">
                  <c:v>43682</c:v>
                </c:pt>
                <c:pt idx="3243">
                  <c:v>43683</c:v>
                </c:pt>
                <c:pt idx="3244">
                  <c:v>43684</c:v>
                </c:pt>
                <c:pt idx="3245">
                  <c:v>43685</c:v>
                </c:pt>
                <c:pt idx="3246">
                  <c:v>43686</c:v>
                </c:pt>
                <c:pt idx="3247">
                  <c:v>43689</c:v>
                </c:pt>
                <c:pt idx="3248">
                  <c:v>43690</c:v>
                </c:pt>
                <c:pt idx="3249">
                  <c:v>43691</c:v>
                </c:pt>
                <c:pt idx="3250">
                  <c:v>43692</c:v>
                </c:pt>
                <c:pt idx="3251">
                  <c:v>43693</c:v>
                </c:pt>
                <c:pt idx="3252">
                  <c:v>43696</c:v>
                </c:pt>
                <c:pt idx="3253">
                  <c:v>43697</c:v>
                </c:pt>
                <c:pt idx="3254">
                  <c:v>43698</c:v>
                </c:pt>
                <c:pt idx="3255">
                  <c:v>43699</c:v>
                </c:pt>
                <c:pt idx="3256">
                  <c:v>43700</c:v>
                </c:pt>
                <c:pt idx="3257">
                  <c:v>43703</c:v>
                </c:pt>
                <c:pt idx="3258">
                  <c:v>43704</c:v>
                </c:pt>
                <c:pt idx="3259">
                  <c:v>43705</c:v>
                </c:pt>
                <c:pt idx="3260">
                  <c:v>43706</c:v>
                </c:pt>
                <c:pt idx="3261">
                  <c:v>43707</c:v>
                </c:pt>
                <c:pt idx="3262">
                  <c:v>43710</c:v>
                </c:pt>
                <c:pt idx="3263">
                  <c:v>43711</c:v>
                </c:pt>
                <c:pt idx="3264">
                  <c:v>43712</c:v>
                </c:pt>
                <c:pt idx="3265">
                  <c:v>43713</c:v>
                </c:pt>
                <c:pt idx="3266">
                  <c:v>43714</c:v>
                </c:pt>
                <c:pt idx="3267">
                  <c:v>43717</c:v>
                </c:pt>
                <c:pt idx="3268">
                  <c:v>43718</c:v>
                </c:pt>
                <c:pt idx="3269">
                  <c:v>43719</c:v>
                </c:pt>
                <c:pt idx="3270">
                  <c:v>43720</c:v>
                </c:pt>
                <c:pt idx="3271">
                  <c:v>43721</c:v>
                </c:pt>
                <c:pt idx="3272">
                  <c:v>43724</c:v>
                </c:pt>
                <c:pt idx="3273">
                  <c:v>43725</c:v>
                </c:pt>
                <c:pt idx="3274">
                  <c:v>43726</c:v>
                </c:pt>
                <c:pt idx="3275">
                  <c:v>43727</c:v>
                </c:pt>
                <c:pt idx="3276">
                  <c:v>43728</c:v>
                </c:pt>
                <c:pt idx="3277">
                  <c:v>43731</c:v>
                </c:pt>
                <c:pt idx="3278">
                  <c:v>43732</c:v>
                </c:pt>
                <c:pt idx="3279">
                  <c:v>43733</c:v>
                </c:pt>
                <c:pt idx="3280">
                  <c:v>43734</c:v>
                </c:pt>
                <c:pt idx="3281">
                  <c:v>43735</c:v>
                </c:pt>
                <c:pt idx="3282">
                  <c:v>43738</c:v>
                </c:pt>
                <c:pt idx="3283">
                  <c:v>43739</c:v>
                </c:pt>
                <c:pt idx="3284">
                  <c:v>43740</c:v>
                </c:pt>
                <c:pt idx="3285">
                  <c:v>43741</c:v>
                </c:pt>
                <c:pt idx="3286">
                  <c:v>43742</c:v>
                </c:pt>
                <c:pt idx="3287">
                  <c:v>43745</c:v>
                </c:pt>
                <c:pt idx="3288">
                  <c:v>43746</c:v>
                </c:pt>
                <c:pt idx="3289">
                  <c:v>43747</c:v>
                </c:pt>
                <c:pt idx="3290">
                  <c:v>43748</c:v>
                </c:pt>
                <c:pt idx="3291">
                  <c:v>43749</c:v>
                </c:pt>
                <c:pt idx="3292">
                  <c:v>43752</c:v>
                </c:pt>
                <c:pt idx="3293">
                  <c:v>43753</c:v>
                </c:pt>
                <c:pt idx="3294">
                  <c:v>43754</c:v>
                </c:pt>
                <c:pt idx="3295">
                  <c:v>43755</c:v>
                </c:pt>
                <c:pt idx="3296">
                  <c:v>43756</c:v>
                </c:pt>
                <c:pt idx="3297">
                  <c:v>43759</c:v>
                </c:pt>
                <c:pt idx="3298">
                  <c:v>43760</c:v>
                </c:pt>
                <c:pt idx="3299">
                  <c:v>43761</c:v>
                </c:pt>
                <c:pt idx="3300">
                  <c:v>43762</c:v>
                </c:pt>
                <c:pt idx="3301">
                  <c:v>43763</c:v>
                </c:pt>
                <c:pt idx="3302">
                  <c:v>43766</c:v>
                </c:pt>
                <c:pt idx="3303">
                  <c:v>43767</c:v>
                </c:pt>
                <c:pt idx="3304">
                  <c:v>43768</c:v>
                </c:pt>
                <c:pt idx="3305">
                  <c:v>43769</c:v>
                </c:pt>
                <c:pt idx="3306">
                  <c:v>43770</c:v>
                </c:pt>
                <c:pt idx="3307">
                  <c:v>43773</c:v>
                </c:pt>
                <c:pt idx="3308">
                  <c:v>43774</c:v>
                </c:pt>
                <c:pt idx="3309">
                  <c:v>43775</c:v>
                </c:pt>
                <c:pt idx="3310">
                  <c:v>43776</c:v>
                </c:pt>
                <c:pt idx="3311">
                  <c:v>43777</c:v>
                </c:pt>
                <c:pt idx="3312">
                  <c:v>43780</c:v>
                </c:pt>
                <c:pt idx="3313">
                  <c:v>43781</c:v>
                </c:pt>
                <c:pt idx="3314">
                  <c:v>43782</c:v>
                </c:pt>
                <c:pt idx="3315">
                  <c:v>43783</c:v>
                </c:pt>
                <c:pt idx="3316">
                  <c:v>43784</c:v>
                </c:pt>
                <c:pt idx="3317">
                  <c:v>43787</c:v>
                </c:pt>
                <c:pt idx="3318">
                  <c:v>43788</c:v>
                </c:pt>
                <c:pt idx="3319">
                  <c:v>43789</c:v>
                </c:pt>
                <c:pt idx="3320">
                  <c:v>43790</c:v>
                </c:pt>
                <c:pt idx="3321">
                  <c:v>43791</c:v>
                </c:pt>
                <c:pt idx="3322">
                  <c:v>43794</c:v>
                </c:pt>
                <c:pt idx="3323">
                  <c:v>43795</c:v>
                </c:pt>
                <c:pt idx="3324">
                  <c:v>43796</c:v>
                </c:pt>
                <c:pt idx="3325">
                  <c:v>43797</c:v>
                </c:pt>
                <c:pt idx="3326">
                  <c:v>43798</c:v>
                </c:pt>
                <c:pt idx="3327">
                  <c:v>43801</c:v>
                </c:pt>
                <c:pt idx="3328">
                  <c:v>43802</c:v>
                </c:pt>
                <c:pt idx="3329">
                  <c:v>43803</c:v>
                </c:pt>
                <c:pt idx="3330">
                  <c:v>43804</c:v>
                </c:pt>
                <c:pt idx="3331">
                  <c:v>43805</c:v>
                </c:pt>
                <c:pt idx="3332">
                  <c:v>43808</c:v>
                </c:pt>
                <c:pt idx="3333">
                  <c:v>43809</c:v>
                </c:pt>
                <c:pt idx="3334">
                  <c:v>43810</c:v>
                </c:pt>
                <c:pt idx="3335">
                  <c:v>43811</c:v>
                </c:pt>
                <c:pt idx="3336">
                  <c:v>43812</c:v>
                </c:pt>
                <c:pt idx="3337">
                  <c:v>43815</c:v>
                </c:pt>
                <c:pt idx="3338">
                  <c:v>43816</c:v>
                </c:pt>
                <c:pt idx="3339">
                  <c:v>43817</c:v>
                </c:pt>
                <c:pt idx="3340">
                  <c:v>43818</c:v>
                </c:pt>
                <c:pt idx="3341">
                  <c:v>43819</c:v>
                </c:pt>
                <c:pt idx="3342">
                  <c:v>43822</c:v>
                </c:pt>
                <c:pt idx="3343">
                  <c:v>43823</c:v>
                </c:pt>
                <c:pt idx="3344">
                  <c:v>43826</c:v>
                </c:pt>
                <c:pt idx="3345">
                  <c:v>43829</c:v>
                </c:pt>
                <c:pt idx="3346">
                  <c:v>43830</c:v>
                </c:pt>
                <c:pt idx="3347">
                  <c:v>43832</c:v>
                </c:pt>
                <c:pt idx="3348">
                  <c:v>43833</c:v>
                </c:pt>
                <c:pt idx="3349">
                  <c:v>43836</c:v>
                </c:pt>
                <c:pt idx="3350">
                  <c:v>43837</c:v>
                </c:pt>
                <c:pt idx="3351">
                  <c:v>43838</c:v>
                </c:pt>
                <c:pt idx="3352">
                  <c:v>43839</c:v>
                </c:pt>
                <c:pt idx="3353">
                  <c:v>43840</c:v>
                </c:pt>
                <c:pt idx="3354">
                  <c:v>43843</c:v>
                </c:pt>
                <c:pt idx="3355">
                  <c:v>43844</c:v>
                </c:pt>
                <c:pt idx="3356">
                  <c:v>43845</c:v>
                </c:pt>
                <c:pt idx="3357">
                  <c:v>43846</c:v>
                </c:pt>
                <c:pt idx="3358">
                  <c:v>43847</c:v>
                </c:pt>
                <c:pt idx="3359">
                  <c:v>43850</c:v>
                </c:pt>
                <c:pt idx="3360">
                  <c:v>43851</c:v>
                </c:pt>
                <c:pt idx="3361">
                  <c:v>43852</c:v>
                </c:pt>
                <c:pt idx="3362">
                  <c:v>43853</c:v>
                </c:pt>
                <c:pt idx="3363">
                  <c:v>43854</c:v>
                </c:pt>
                <c:pt idx="3364">
                  <c:v>43857</c:v>
                </c:pt>
                <c:pt idx="3365">
                  <c:v>43858</c:v>
                </c:pt>
                <c:pt idx="3366">
                  <c:v>43859</c:v>
                </c:pt>
                <c:pt idx="3367">
                  <c:v>43860</c:v>
                </c:pt>
                <c:pt idx="3368">
                  <c:v>43861</c:v>
                </c:pt>
                <c:pt idx="3369">
                  <c:v>43864</c:v>
                </c:pt>
                <c:pt idx="3370">
                  <c:v>43865</c:v>
                </c:pt>
                <c:pt idx="3371">
                  <c:v>43866</c:v>
                </c:pt>
                <c:pt idx="3372">
                  <c:v>43867</c:v>
                </c:pt>
                <c:pt idx="3373">
                  <c:v>43868</c:v>
                </c:pt>
                <c:pt idx="3374">
                  <c:v>43871</c:v>
                </c:pt>
                <c:pt idx="3375">
                  <c:v>43872</c:v>
                </c:pt>
                <c:pt idx="3376">
                  <c:v>43873</c:v>
                </c:pt>
                <c:pt idx="3377">
                  <c:v>43874</c:v>
                </c:pt>
                <c:pt idx="3378">
                  <c:v>43875</c:v>
                </c:pt>
                <c:pt idx="3379">
                  <c:v>43878</c:v>
                </c:pt>
                <c:pt idx="3380">
                  <c:v>43879</c:v>
                </c:pt>
                <c:pt idx="3381">
                  <c:v>43880</c:v>
                </c:pt>
                <c:pt idx="3382">
                  <c:v>43881</c:v>
                </c:pt>
                <c:pt idx="3383">
                  <c:v>43882</c:v>
                </c:pt>
                <c:pt idx="3384">
                  <c:v>43885</c:v>
                </c:pt>
                <c:pt idx="3385">
                  <c:v>43886</c:v>
                </c:pt>
                <c:pt idx="3386">
                  <c:v>43887</c:v>
                </c:pt>
                <c:pt idx="3387">
                  <c:v>43888</c:v>
                </c:pt>
                <c:pt idx="3388">
                  <c:v>43889</c:v>
                </c:pt>
                <c:pt idx="3389">
                  <c:v>43892</c:v>
                </c:pt>
                <c:pt idx="3390">
                  <c:v>43893</c:v>
                </c:pt>
                <c:pt idx="3391">
                  <c:v>43894</c:v>
                </c:pt>
                <c:pt idx="3392">
                  <c:v>43895</c:v>
                </c:pt>
                <c:pt idx="3393">
                  <c:v>43896</c:v>
                </c:pt>
                <c:pt idx="3394">
                  <c:v>43899</c:v>
                </c:pt>
                <c:pt idx="3395">
                  <c:v>43900</c:v>
                </c:pt>
                <c:pt idx="3396">
                  <c:v>43901</c:v>
                </c:pt>
                <c:pt idx="3397">
                  <c:v>43902</c:v>
                </c:pt>
                <c:pt idx="3398">
                  <c:v>43903</c:v>
                </c:pt>
                <c:pt idx="3399">
                  <c:v>43906</c:v>
                </c:pt>
                <c:pt idx="3400">
                  <c:v>43907</c:v>
                </c:pt>
                <c:pt idx="3401">
                  <c:v>43908</c:v>
                </c:pt>
                <c:pt idx="3402">
                  <c:v>43909</c:v>
                </c:pt>
                <c:pt idx="3403">
                  <c:v>43910</c:v>
                </c:pt>
                <c:pt idx="3404">
                  <c:v>43913</c:v>
                </c:pt>
                <c:pt idx="3405">
                  <c:v>43914</c:v>
                </c:pt>
                <c:pt idx="3406">
                  <c:v>43915</c:v>
                </c:pt>
                <c:pt idx="3407">
                  <c:v>43916</c:v>
                </c:pt>
                <c:pt idx="3408">
                  <c:v>43917</c:v>
                </c:pt>
                <c:pt idx="3409">
                  <c:v>43920</c:v>
                </c:pt>
                <c:pt idx="3410">
                  <c:v>43921</c:v>
                </c:pt>
                <c:pt idx="3411">
                  <c:v>43922</c:v>
                </c:pt>
                <c:pt idx="3412">
                  <c:v>43923</c:v>
                </c:pt>
                <c:pt idx="3413">
                  <c:v>43924</c:v>
                </c:pt>
                <c:pt idx="3414">
                  <c:v>43927</c:v>
                </c:pt>
                <c:pt idx="3415">
                  <c:v>43928</c:v>
                </c:pt>
                <c:pt idx="3416">
                  <c:v>43929</c:v>
                </c:pt>
                <c:pt idx="3417">
                  <c:v>43930</c:v>
                </c:pt>
                <c:pt idx="3418">
                  <c:v>43935</c:v>
                </c:pt>
                <c:pt idx="3419">
                  <c:v>43936</c:v>
                </c:pt>
                <c:pt idx="3420">
                  <c:v>43937</c:v>
                </c:pt>
                <c:pt idx="3421">
                  <c:v>43938</c:v>
                </c:pt>
                <c:pt idx="3422">
                  <c:v>43941</c:v>
                </c:pt>
                <c:pt idx="3423">
                  <c:v>43942</c:v>
                </c:pt>
                <c:pt idx="3424">
                  <c:v>43943</c:v>
                </c:pt>
                <c:pt idx="3425">
                  <c:v>43944</c:v>
                </c:pt>
                <c:pt idx="3426">
                  <c:v>43945</c:v>
                </c:pt>
                <c:pt idx="3427">
                  <c:v>43948</c:v>
                </c:pt>
                <c:pt idx="3428">
                  <c:v>43949</c:v>
                </c:pt>
                <c:pt idx="3429">
                  <c:v>43950</c:v>
                </c:pt>
                <c:pt idx="3430">
                  <c:v>43951</c:v>
                </c:pt>
                <c:pt idx="3431">
                  <c:v>43952</c:v>
                </c:pt>
                <c:pt idx="3432">
                  <c:v>43955</c:v>
                </c:pt>
                <c:pt idx="3433">
                  <c:v>43956</c:v>
                </c:pt>
                <c:pt idx="3434">
                  <c:v>43957</c:v>
                </c:pt>
                <c:pt idx="3435">
                  <c:v>43958</c:v>
                </c:pt>
                <c:pt idx="3436">
                  <c:v>43959</c:v>
                </c:pt>
                <c:pt idx="3437">
                  <c:v>43962</c:v>
                </c:pt>
                <c:pt idx="3438">
                  <c:v>43963</c:v>
                </c:pt>
                <c:pt idx="3439">
                  <c:v>43964</c:v>
                </c:pt>
                <c:pt idx="3440">
                  <c:v>43965</c:v>
                </c:pt>
                <c:pt idx="3441">
                  <c:v>43966</c:v>
                </c:pt>
                <c:pt idx="3442">
                  <c:v>43969</c:v>
                </c:pt>
                <c:pt idx="3443">
                  <c:v>43970</c:v>
                </c:pt>
                <c:pt idx="3444">
                  <c:v>43971</c:v>
                </c:pt>
                <c:pt idx="3445">
                  <c:v>43972</c:v>
                </c:pt>
                <c:pt idx="3446">
                  <c:v>43973</c:v>
                </c:pt>
                <c:pt idx="3447">
                  <c:v>43977</c:v>
                </c:pt>
                <c:pt idx="3448">
                  <c:v>43978</c:v>
                </c:pt>
                <c:pt idx="3449">
                  <c:v>43979</c:v>
                </c:pt>
                <c:pt idx="3450">
                  <c:v>43980</c:v>
                </c:pt>
                <c:pt idx="3451">
                  <c:v>43983</c:v>
                </c:pt>
                <c:pt idx="3452">
                  <c:v>43984</c:v>
                </c:pt>
                <c:pt idx="3453">
                  <c:v>43985</c:v>
                </c:pt>
                <c:pt idx="3454">
                  <c:v>43986</c:v>
                </c:pt>
                <c:pt idx="3455">
                  <c:v>43987</c:v>
                </c:pt>
                <c:pt idx="3456">
                  <c:v>43990</c:v>
                </c:pt>
                <c:pt idx="3457">
                  <c:v>43991</c:v>
                </c:pt>
                <c:pt idx="3458">
                  <c:v>43992</c:v>
                </c:pt>
                <c:pt idx="3459">
                  <c:v>43993</c:v>
                </c:pt>
                <c:pt idx="3460">
                  <c:v>43994</c:v>
                </c:pt>
                <c:pt idx="3461">
                  <c:v>43997</c:v>
                </c:pt>
                <c:pt idx="3462">
                  <c:v>43998</c:v>
                </c:pt>
                <c:pt idx="3463">
                  <c:v>43999</c:v>
                </c:pt>
                <c:pt idx="3464">
                  <c:v>44000</c:v>
                </c:pt>
                <c:pt idx="3465">
                  <c:v>44001</c:v>
                </c:pt>
                <c:pt idx="3466">
                  <c:v>44004</c:v>
                </c:pt>
                <c:pt idx="3467">
                  <c:v>44005</c:v>
                </c:pt>
                <c:pt idx="3468">
                  <c:v>44006</c:v>
                </c:pt>
                <c:pt idx="3469">
                  <c:v>44007</c:v>
                </c:pt>
                <c:pt idx="3470">
                  <c:v>44008</c:v>
                </c:pt>
                <c:pt idx="3471">
                  <c:v>44011</c:v>
                </c:pt>
                <c:pt idx="3472">
                  <c:v>44012</c:v>
                </c:pt>
                <c:pt idx="3473">
                  <c:v>44013</c:v>
                </c:pt>
                <c:pt idx="3474">
                  <c:v>44014</c:v>
                </c:pt>
                <c:pt idx="3475">
                  <c:v>44015</c:v>
                </c:pt>
                <c:pt idx="3476">
                  <c:v>44018</c:v>
                </c:pt>
                <c:pt idx="3477">
                  <c:v>44019</c:v>
                </c:pt>
                <c:pt idx="3478">
                  <c:v>44020</c:v>
                </c:pt>
                <c:pt idx="3479">
                  <c:v>44021</c:v>
                </c:pt>
                <c:pt idx="3480">
                  <c:v>44022</c:v>
                </c:pt>
                <c:pt idx="3481">
                  <c:v>44025</c:v>
                </c:pt>
                <c:pt idx="3482">
                  <c:v>44026</c:v>
                </c:pt>
                <c:pt idx="3483">
                  <c:v>44027</c:v>
                </c:pt>
                <c:pt idx="3484">
                  <c:v>44028</c:v>
                </c:pt>
                <c:pt idx="3485">
                  <c:v>44029</c:v>
                </c:pt>
                <c:pt idx="3486">
                  <c:v>44032</c:v>
                </c:pt>
                <c:pt idx="3487">
                  <c:v>44033</c:v>
                </c:pt>
                <c:pt idx="3488">
                  <c:v>44034</c:v>
                </c:pt>
                <c:pt idx="3489">
                  <c:v>44035</c:v>
                </c:pt>
                <c:pt idx="3490">
                  <c:v>44036</c:v>
                </c:pt>
                <c:pt idx="3491">
                  <c:v>44039</c:v>
                </c:pt>
                <c:pt idx="3492">
                  <c:v>44040</c:v>
                </c:pt>
                <c:pt idx="3493">
                  <c:v>44041</c:v>
                </c:pt>
                <c:pt idx="3494">
                  <c:v>44042</c:v>
                </c:pt>
                <c:pt idx="3495">
                  <c:v>44043</c:v>
                </c:pt>
                <c:pt idx="3496">
                  <c:v>44046</c:v>
                </c:pt>
                <c:pt idx="3497">
                  <c:v>44047</c:v>
                </c:pt>
                <c:pt idx="3498">
                  <c:v>44048</c:v>
                </c:pt>
                <c:pt idx="3499">
                  <c:v>44049</c:v>
                </c:pt>
                <c:pt idx="3500">
                  <c:v>44050</c:v>
                </c:pt>
                <c:pt idx="3501">
                  <c:v>44053</c:v>
                </c:pt>
                <c:pt idx="3502">
                  <c:v>44054</c:v>
                </c:pt>
                <c:pt idx="3503">
                  <c:v>44055</c:v>
                </c:pt>
                <c:pt idx="3504">
                  <c:v>44056</c:v>
                </c:pt>
                <c:pt idx="3505">
                  <c:v>44057</c:v>
                </c:pt>
                <c:pt idx="3506">
                  <c:v>44060</c:v>
                </c:pt>
                <c:pt idx="3507">
                  <c:v>44061</c:v>
                </c:pt>
                <c:pt idx="3508">
                  <c:v>44062</c:v>
                </c:pt>
                <c:pt idx="3509">
                  <c:v>44063</c:v>
                </c:pt>
                <c:pt idx="3510">
                  <c:v>44064</c:v>
                </c:pt>
                <c:pt idx="3511">
                  <c:v>44067</c:v>
                </c:pt>
                <c:pt idx="3512">
                  <c:v>44068</c:v>
                </c:pt>
                <c:pt idx="3513">
                  <c:v>44069</c:v>
                </c:pt>
                <c:pt idx="3514">
                  <c:v>44070</c:v>
                </c:pt>
                <c:pt idx="3515">
                  <c:v>44071</c:v>
                </c:pt>
                <c:pt idx="3516">
                  <c:v>44074</c:v>
                </c:pt>
                <c:pt idx="3517">
                  <c:v>44075</c:v>
                </c:pt>
                <c:pt idx="3518">
                  <c:v>44076</c:v>
                </c:pt>
                <c:pt idx="3519">
                  <c:v>44077</c:v>
                </c:pt>
                <c:pt idx="3520">
                  <c:v>44078</c:v>
                </c:pt>
                <c:pt idx="3521">
                  <c:v>44081</c:v>
                </c:pt>
                <c:pt idx="3522">
                  <c:v>44082</c:v>
                </c:pt>
                <c:pt idx="3523">
                  <c:v>44083</c:v>
                </c:pt>
                <c:pt idx="3524">
                  <c:v>44084</c:v>
                </c:pt>
                <c:pt idx="3525">
                  <c:v>44085</c:v>
                </c:pt>
                <c:pt idx="3526">
                  <c:v>44088</c:v>
                </c:pt>
                <c:pt idx="3527">
                  <c:v>44089</c:v>
                </c:pt>
                <c:pt idx="3528">
                  <c:v>44090</c:v>
                </c:pt>
                <c:pt idx="3529">
                  <c:v>44091</c:v>
                </c:pt>
                <c:pt idx="3530">
                  <c:v>44092</c:v>
                </c:pt>
                <c:pt idx="3531">
                  <c:v>44095</c:v>
                </c:pt>
                <c:pt idx="3532">
                  <c:v>44096</c:v>
                </c:pt>
                <c:pt idx="3533">
                  <c:v>44097</c:v>
                </c:pt>
                <c:pt idx="3534">
                  <c:v>44098</c:v>
                </c:pt>
                <c:pt idx="3535">
                  <c:v>44099</c:v>
                </c:pt>
                <c:pt idx="3536">
                  <c:v>44102</c:v>
                </c:pt>
                <c:pt idx="3537">
                  <c:v>44103</c:v>
                </c:pt>
                <c:pt idx="3538">
                  <c:v>44104</c:v>
                </c:pt>
                <c:pt idx="3539">
                  <c:v>44105</c:v>
                </c:pt>
                <c:pt idx="3540">
                  <c:v>44106</c:v>
                </c:pt>
                <c:pt idx="3541">
                  <c:v>44109</c:v>
                </c:pt>
                <c:pt idx="3542">
                  <c:v>44110</c:v>
                </c:pt>
                <c:pt idx="3543">
                  <c:v>44111</c:v>
                </c:pt>
                <c:pt idx="3544">
                  <c:v>44112</c:v>
                </c:pt>
                <c:pt idx="3545">
                  <c:v>44113</c:v>
                </c:pt>
                <c:pt idx="3546">
                  <c:v>44116</c:v>
                </c:pt>
                <c:pt idx="3547">
                  <c:v>44117</c:v>
                </c:pt>
                <c:pt idx="3548">
                  <c:v>44118</c:v>
                </c:pt>
                <c:pt idx="3549">
                  <c:v>44119</c:v>
                </c:pt>
                <c:pt idx="3550">
                  <c:v>44120</c:v>
                </c:pt>
                <c:pt idx="3551">
                  <c:v>44123</c:v>
                </c:pt>
                <c:pt idx="3552">
                  <c:v>44124</c:v>
                </c:pt>
                <c:pt idx="3553">
                  <c:v>44125</c:v>
                </c:pt>
                <c:pt idx="3554">
                  <c:v>44126</c:v>
                </c:pt>
                <c:pt idx="3555">
                  <c:v>44127</c:v>
                </c:pt>
                <c:pt idx="3556">
                  <c:v>44130</c:v>
                </c:pt>
                <c:pt idx="3557">
                  <c:v>44131</c:v>
                </c:pt>
                <c:pt idx="3558">
                  <c:v>44132</c:v>
                </c:pt>
                <c:pt idx="3559">
                  <c:v>44133</c:v>
                </c:pt>
                <c:pt idx="3560">
                  <c:v>44134</c:v>
                </c:pt>
                <c:pt idx="3561">
                  <c:v>44137</c:v>
                </c:pt>
                <c:pt idx="3562">
                  <c:v>44138</c:v>
                </c:pt>
                <c:pt idx="3563">
                  <c:v>44139</c:v>
                </c:pt>
                <c:pt idx="3564">
                  <c:v>44140</c:v>
                </c:pt>
                <c:pt idx="3565">
                  <c:v>44141</c:v>
                </c:pt>
                <c:pt idx="3566">
                  <c:v>44144</c:v>
                </c:pt>
                <c:pt idx="3567">
                  <c:v>44145</c:v>
                </c:pt>
                <c:pt idx="3568">
                  <c:v>44146</c:v>
                </c:pt>
                <c:pt idx="3569">
                  <c:v>44147</c:v>
                </c:pt>
                <c:pt idx="3570">
                  <c:v>44148</c:v>
                </c:pt>
                <c:pt idx="3571">
                  <c:v>44151</c:v>
                </c:pt>
                <c:pt idx="3572">
                  <c:v>44152</c:v>
                </c:pt>
                <c:pt idx="3573">
                  <c:v>44153</c:v>
                </c:pt>
                <c:pt idx="3574">
                  <c:v>44154</c:v>
                </c:pt>
                <c:pt idx="3575">
                  <c:v>44155</c:v>
                </c:pt>
                <c:pt idx="3576">
                  <c:v>44158</c:v>
                </c:pt>
                <c:pt idx="3577">
                  <c:v>44159</c:v>
                </c:pt>
                <c:pt idx="3578">
                  <c:v>44160</c:v>
                </c:pt>
                <c:pt idx="3579">
                  <c:v>44161</c:v>
                </c:pt>
                <c:pt idx="3580">
                  <c:v>44162</c:v>
                </c:pt>
                <c:pt idx="3581">
                  <c:v>44165</c:v>
                </c:pt>
                <c:pt idx="3582">
                  <c:v>44166</c:v>
                </c:pt>
                <c:pt idx="3583">
                  <c:v>44167</c:v>
                </c:pt>
                <c:pt idx="3584">
                  <c:v>44168</c:v>
                </c:pt>
                <c:pt idx="3585">
                  <c:v>44169</c:v>
                </c:pt>
                <c:pt idx="3586">
                  <c:v>44172</c:v>
                </c:pt>
                <c:pt idx="3587">
                  <c:v>44173</c:v>
                </c:pt>
                <c:pt idx="3588">
                  <c:v>44174</c:v>
                </c:pt>
                <c:pt idx="3589">
                  <c:v>44175</c:v>
                </c:pt>
                <c:pt idx="3590">
                  <c:v>44176</c:v>
                </c:pt>
                <c:pt idx="3591">
                  <c:v>44179</c:v>
                </c:pt>
                <c:pt idx="3592">
                  <c:v>44180</c:v>
                </c:pt>
                <c:pt idx="3593">
                  <c:v>44181</c:v>
                </c:pt>
                <c:pt idx="3594">
                  <c:v>44182</c:v>
                </c:pt>
                <c:pt idx="3595">
                  <c:v>44183</c:v>
                </c:pt>
                <c:pt idx="3596">
                  <c:v>44186</c:v>
                </c:pt>
                <c:pt idx="3597">
                  <c:v>44187</c:v>
                </c:pt>
                <c:pt idx="3598">
                  <c:v>44188</c:v>
                </c:pt>
                <c:pt idx="3599">
                  <c:v>44189</c:v>
                </c:pt>
                <c:pt idx="3600">
                  <c:v>44193</c:v>
                </c:pt>
                <c:pt idx="3601">
                  <c:v>44194</c:v>
                </c:pt>
                <c:pt idx="3602">
                  <c:v>44195</c:v>
                </c:pt>
                <c:pt idx="3603">
                  <c:v>44196</c:v>
                </c:pt>
                <c:pt idx="3604">
                  <c:v>44200</c:v>
                </c:pt>
                <c:pt idx="3605">
                  <c:v>44201</c:v>
                </c:pt>
                <c:pt idx="3606">
                  <c:v>44202</c:v>
                </c:pt>
                <c:pt idx="3607">
                  <c:v>44203</c:v>
                </c:pt>
                <c:pt idx="3608">
                  <c:v>44207</c:v>
                </c:pt>
                <c:pt idx="3609">
                  <c:v>44208</c:v>
                </c:pt>
                <c:pt idx="3610">
                  <c:v>44209</c:v>
                </c:pt>
                <c:pt idx="3611">
                  <c:v>44210</c:v>
                </c:pt>
                <c:pt idx="3612">
                  <c:v>44211</c:v>
                </c:pt>
                <c:pt idx="3613">
                  <c:v>44214</c:v>
                </c:pt>
                <c:pt idx="3614">
                  <c:v>44215</c:v>
                </c:pt>
                <c:pt idx="3615">
                  <c:v>44216</c:v>
                </c:pt>
                <c:pt idx="3616">
                  <c:v>44217</c:v>
                </c:pt>
                <c:pt idx="3617">
                  <c:v>44218</c:v>
                </c:pt>
                <c:pt idx="3618">
                  <c:v>44221</c:v>
                </c:pt>
                <c:pt idx="3619">
                  <c:v>44222</c:v>
                </c:pt>
                <c:pt idx="3620">
                  <c:v>44223</c:v>
                </c:pt>
                <c:pt idx="3621">
                  <c:v>44224</c:v>
                </c:pt>
                <c:pt idx="3622">
                  <c:v>44225</c:v>
                </c:pt>
                <c:pt idx="3623">
                  <c:v>44228</c:v>
                </c:pt>
                <c:pt idx="3624">
                  <c:v>44229</c:v>
                </c:pt>
                <c:pt idx="3625">
                  <c:v>44230</c:v>
                </c:pt>
                <c:pt idx="3626">
                  <c:v>44231</c:v>
                </c:pt>
                <c:pt idx="3627">
                  <c:v>44232</c:v>
                </c:pt>
                <c:pt idx="3628">
                  <c:v>44235</c:v>
                </c:pt>
                <c:pt idx="3629">
                  <c:v>44236</c:v>
                </c:pt>
                <c:pt idx="3630">
                  <c:v>44237</c:v>
                </c:pt>
                <c:pt idx="3631">
                  <c:v>44238</c:v>
                </c:pt>
                <c:pt idx="3632">
                  <c:v>44239</c:v>
                </c:pt>
                <c:pt idx="3633">
                  <c:v>44242</c:v>
                </c:pt>
                <c:pt idx="3634">
                  <c:v>44243</c:v>
                </c:pt>
                <c:pt idx="3635">
                  <c:v>44244</c:v>
                </c:pt>
                <c:pt idx="3636">
                  <c:v>44245</c:v>
                </c:pt>
                <c:pt idx="3637">
                  <c:v>44246</c:v>
                </c:pt>
                <c:pt idx="3638">
                  <c:v>44249</c:v>
                </c:pt>
                <c:pt idx="3639">
                  <c:v>44250</c:v>
                </c:pt>
                <c:pt idx="3640">
                  <c:v>44251</c:v>
                </c:pt>
                <c:pt idx="3641">
                  <c:v>44252</c:v>
                </c:pt>
                <c:pt idx="3642">
                  <c:v>44253</c:v>
                </c:pt>
                <c:pt idx="3643">
                  <c:v>44256</c:v>
                </c:pt>
                <c:pt idx="3644">
                  <c:v>44257</c:v>
                </c:pt>
                <c:pt idx="3645">
                  <c:v>44258</c:v>
                </c:pt>
                <c:pt idx="3646">
                  <c:v>44259</c:v>
                </c:pt>
                <c:pt idx="3647">
                  <c:v>44260</c:v>
                </c:pt>
                <c:pt idx="3648">
                  <c:v>44263</c:v>
                </c:pt>
                <c:pt idx="3649">
                  <c:v>44264</c:v>
                </c:pt>
                <c:pt idx="3650">
                  <c:v>44265</c:v>
                </c:pt>
                <c:pt idx="3651">
                  <c:v>44266</c:v>
                </c:pt>
                <c:pt idx="3652">
                  <c:v>44267</c:v>
                </c:pt>
                <c:pt idx="3653">
                  <c:v>44270</c:v>
                </c:pt>
                <c:pt idx="3654">
                  <c:v>44271</c:v>
                </c:pt>
                <c:pt idx="3655">
                  <c:v>44272</c:v>
                </c:pt>
                <c:pt idx="3656">
                  <c:v>44273</c:v>
                </c:pt>
                <c:pt idx="3657">
                  <c:v>44274</c:v>
                </c:pt>
                <c:pt idx="3658">
                  <c:v>44277</c:v>
                </c:pt>
                <c:pt idx="3659">
                  <c:v>44278</c:v>
                </c:pt>
                <c:pt idx="3660">
                  <c:v>44279</c:v>
                </c:pt>
                <c:pt idx="3661">
                  <c:v>44280</c:v>
                </c:pt>
                <c:pt idx="3662">
                  <c:v>44281</c:v>
                </c:pt>
                <c:pt idx="3663">
                  <c:v>44284</c:v>
                </c:pt>
                <c:pt idx="3664">
                  <c:v>44285</c:v>
                </c:pt>
                <c:pt idx="3665">
                  <c:v>44286</c:v>
                </c:pt>
                <c:pt idx="3666">
                  <c:v>44287</c:v>
                </c:pt>
                <c:pt idx="3667">
                  <c:v>44292</c:v>
                </c:pt>
                <c:pt idx="3668">
                  <c:v>44293</c:v>
                </c:pt>
                <c:pt idx="3669">
                  <c:v>44294</c:v>
                </c:pt>
                <c:pt idx="3670">
                  <c:v>44295</c:v>
                </c:pt>
                <c:pt idx="3671">
                  <c:v>44298</c:v>
                </c:pt>
                <c:pt idx="3672">
                  <c:v>44299</c:v>
                </c:pt>
                <c:pt idx="3673">
                  <c:v>44300</c:v>
                </c:pt>
                <c:pt idx="3674">
                  <c:v>44301</c:v>
                </c:pt>
                <c:pt idx="3675">
                  <c:v>44302</c:v>
                </c:pt>
                <c:pt idx="3676">
                  <c:v>44305</c:v>
                </c:pt>
                <c:pt idx="3677">
                  <c:v>44306</c:v>
                </c:pt>
                <c:pt idx="3678">
                  <c:v>44307</c:v>
                </c:pt>
                <c:pt idx="3679">
                  <c:v>44308</c:v>
                </c:pt>
                <c:pt idx="3680">
                  <c:v>44309</c:v>
                </c:pt>
                <c:pt idx="3681">
                  <c:v>44312</c:v>
                </c:pt>
                <c:pt idx="3682">
                  <c:v>44313</c:v>
                </c:pt>
                <c:pt idx="3683">
                  <c:v>44314</c:v>
                </c:pt>
                <c:pt idx="3684">
                  <c:v>44315</c:v>
                </c:pt>
                <c:pt idx="3685">
                  <c:v>44316</c:v>
                </c:pt>
                <c:pt idx="3686">
                  <c:v>44319</c:v>
                </c:pt>
                <c:pt idx="3687">
                  <c:v>44320</c:v>
                </c:pt>
                <c:pt idx="3688">
                  <c:v>44321</c:v>
                </c:pt>
                <c:pt idx="3689">
                  <c:v>44322</c:v>
                </c:pt>
                <c:pt idx="3690">
                  <c:v>44323</c:v>
                </c:pt>
                <c:pt idx="3691">
                  <c:v>44326</c:v>
                </c:pt>
                <c:pt idx="3692">
                  <c:v>44327</c:v>
                </c:pt>
                <c:pt idx="3693">
                  <c:v>44328</c:v>
                </c:pt>
                <c:pt idx="3694">
                  <c:v>44329</c:v>
                </c:pt>
                <c:pt idx="3695">
                  <c:v>44330</c:v>
                </c:pt>
                <c:pt idx="3696">
                  <c:v>44333</c:v>
                </c:pt>
                <c:pt idx="3697">
                  <c:v>44334</c:v>
                </c:pt>
                <c:pt idx="3698">
                  <c:v>44335</c:v>
                </c:pt>
                <c:pt idx="3699">
                  <c:v>44336</c:v>
                </c:pt>
                <c:pt idx="3700">
                  <c:v>44337</c:v>
                </c:pt>
                <c:pt idx="3701">
                  <c:v>44340</c:v>
                </c:pt>
                <c:pt idx="3702">
                  <c:v>44341</c:v>
                </c:pt>
                <c:pt idx="3703">
                  <c:v>44342</c:v>
                </c:pt>
                <c:pt idx="3704">
                  <c:v>44343</c:v>
                </c:pt>
                <c:pt idx="3705">
                  <c:v>44344</c:v>
                </c:pt>
                <c:pt idx="3706">
                  <c:v>44347</c:v>
                </c:pt>
                <c:pt idx="3707">
                  <c:v>44348</c:v>
                </c:pt>
                <c:pt idx="3708">
                  <c:v>44349</c:v>
                </c:pt>
                <c:pt idx="3709">
                  <c:v>44350</c:v>
                </c:pt>
                <c:pt idx="3710">
                  <c:v>44351</c:v>
                </c:pt>
                <c:pt idx="3711">
                  <c:v>44354</c:v>
                </c:pt>
                <c:pt idx="3712">
                  <c:v>44355</c:v>
                </c:pt>
                <c:pt idx="3713">
                  <c:v>44356</c:v>
                </c:pt>
                <c:pt idx="3714">
                  <c:v>44357</c:v>
                </c:pt>
                <c:pt idx="3715">
                  <c:v>44358</c:v>
                </c:pt>
                <c:pt idx="3716">
                  <c:v>44361</c:v>
                </c:pt>
                <c:pt idx="3717">
                  <c:v>44362</c:v>
                </c:pt>
                <c:pt idx="3718">
                  <c:v>44363</c:v>
                </c:pt>
                <c:pt idx="3719">
                  <c:v>44364</c:v>
                </c:pt>
                <c:pt idx="3720">
                  <c:v>44365</c:v>
                </c:pt>
                <c:pt idx="3721">
                  <c:v>44368</c:v>
                </c:pt>
                <c:pt idx="3722">
                  <c:v>44369</c:v>
                </c:pt>
                <c:pt idx="3723">
                  <c:v>44370</c:v>
                </c:pt>
                <c:pt idx="3724">
                  <c:v>44371</c:v>
                </c:pt>
                <c:pt idx="3725">
                  <c:v>44372</c:v>
                </c:pt>
                <c:pt idx="3726">
                  <c:v>44375</c:v>
                </c:pt>
                <c:pt idx="3727">
                  <c:v>44376</c:v>
                </c:pt>
                <c:pt idx="3728">
                  <c:v>44377</c:v>
                </c:pt>
                <c:pt idx="3729">
                  <c:v>44378</c:v>
                </c:pt>
                <c:pt idx="3730">
                  <c:v>44379</c:v>
                </c:pt>
                <c:pt idx="3731">
                  <c:v>44382</c:v>
                </c:pt>
                <c:pt idx="3732">
                  <c:v>44383</c:v>
                </c:pt>
                <c:pt idx="3733">
                  <c:v>44384</c:v>
                </c:pt>
                <c:pt idx="3734">
                  <c:v>44385</c:v>
                </c:pt>
                <c:pt idx="3735">
                  <c:v>44386</c:v>
                </c:pt>
                <c:pt idx="3736">
                  <c:v>44389</c:v>
                </c:pt>
                <c:pt idx="3737">
                  <c:v>44390</c:v>
                </c:pt>
                <c:pt idx="3738">
                  <c:v>44391</c:v>
                </c:pt>
                <c:pt idx="3739">
                  <c:v>44392</c:v>
                </c:pt>
                <c:pt idx="3740">
                  <c:v>44393</c:v>
                </c:pt>
                <c:pt idx="3741">
                  <c:v>44396</c:v>
                </c:pt>
                <c:pt idx="3742">
                  <c:v>44397</c:v>
                </c:pt>
                <c:pt idx="3743">
                  <c:v>44398</c:v>
                </c:pt>
                <c:pt idx="3744">
                  <c:v>44399</c:v>
                </c:pt>
                <c:pt idx="3745">
                  <c:v>44400</c:v>
                </c:pt>
                <c:pt idx="3746">
                  <c:v>44403</c:v>
                </c:pt>
                <c:pt idx="3747">
                  <c:v>44404</c:v>
                </c:pt>
                <c:pt idx="3748">
                  <c:v>44405</c:v>
                </c:pt>
                <c:pt idx="3749">
                  <c:v>44406</c:v>
                </c:pt>
                <c:pt idx="3750">
                  <c:v>44407</c:v>
                </c:pt>
                <c:pt idx="3751">
                  <c:v>44410</c:v>
                </c:pt>
                <c:pt idx="3752">
                  <c:v>44411</c:v>
                </c:pt>
                <c:pt idx="3753">
                  <c:v>44412</c:v>
                </c:pt>
                <c:pt idx="3754">
                  <c:v>44413</c:v>
                </c:pt>
                <c:pt idx="3755">
                  <c:v>44414</c:v>
                </c:pt>
                <c:pt idx="3756">
                  <c:v>44417</c:v>
                </c:pt>
                <c:pt idx="3757">
                  <c:v>44418</c:v>
                </c:pt>
                <c:pt idx="3758">
                  <c:v>44419</c:v>
                </c:pt>
                <c:pt idx="3759">
                  <c:v>44420</c:v>
                </c:pt>
                <c:pt idx="3760">
                  <c:v>44421</c:v>
                </c:pt>
                <c:pt idx="3761">
                  <c:v>44424</c:v>
                </c:pt>
                <c:pt idx="3762">
                  <c:v>44425</c:v>
                </c:pt>
                <c:pt idx="3763">
                  <c:v>44426</c:v>
                </c:pt>
                <c:pt idx="3764">
                  <c:v>44427</c:v>
                </c:pt>
                <c:pt idx="3765">
                  <c:v>44428</c:v>
                </c:pt>
                <c:pt idx="3766">
                  <c:v>44431</c:v>
                </c:pt>
                <c:pt idx="3767">
                  <c:v>44432</c:v>
                </c:pt>
                <c:pt idx="3768">
                  <c:v>44433</c:v>
                </c:pt>
                <c:pt idx="3769">
                  <c:v>44434</c:v>
                </c:pt>
                <c:pt idx="3770">
                  <c:v>44435</c:v>
                </c:pt>
                <c:pt idx="3771">
                  <c:v>44438</c:v>
                </c:pt>
                <c:pt idx="3772">
                  <c:v>44439</c:v>
                </c:pt>
                <c:pt idx="3773">
                  <c:v>44440</c:v>
                </c:pt>
                <c:pt idx="3774">
                  <c:v>44441</c:v>
                </c:pt>
                <c:pt idx="3775">
                  <c:v>44442</c:v>
                </c:pt>
                <c:pt idx="3776">
                  <c:v>44445</c:v>
                </c:pt>
                <c:pt idx="3777">
                  <c:v>44446</c:v>
                </c:pt>
                <c:pt idx="3778">
                  <c:v>44447</c:v>
                </c:pt>
                <c:pt idx="3779">
                  <c:v>44448</c:v>
                </c:pt>
                <c:pt idx="3780">
                  <c:v>44449</c:v>
                </c:pt>
                <c:pt idx="3781">
                  <c:v>44452</c:v>
                </c:pt>
                <c:pt idx="3782">
                  <c:v>44453</c:v>
                </c:pt>
                <c:pt idx="3783">
                  <c:v>44454</c:v>
                </c:pt>
                <c:pt idx="3784">
                  <c:v>44455</c:v>
                </c:pt>
                <c:pt idx="3785">
                  <c:v>44456</c:v>
                </c:pt>
                <c:pt idx="3786">
                  <c:v>44459</c:v>
                </c:pt>
                <c:pt idx="3787">
                  <c:v>44460</c:v>
                </c:pt>
                <c:pt idx="3788">
                  <c:v>44461</c:v>
                </c:pt>
                <c:pt idx="3789">
                  <c:v>44462</c:v>
                </c:pt>
                <c:pt idx="3790">
                  <c:v>44463</c:v>
                </c:pt>
                <c:pt idx="3791">
                  <c:v>44466</c:v>
                </c:pt>
                <c:pt idx="3792">
                  <c:v>44467</c:v>
                </c:pt>
                <c:pt idx="3793">
                  <c:v>44468</c:v>
                </c:pt>
                <c:pt idx="3794">
                  <c:v>44469</c:v>
                </c:pt>
                <c:pt idx="3795">
                  <c:v>44470</c:v>
                </c:pt>
                <c:pt idx="3796">
                  <c:v>44473</c:v>
                </c:pt>
                <c:pt idx="3797">
                  <c:v>44474</c:v>
                </c:pt>
                <c:pt idx="3798">
                  <c:v>44475</c:v>
                </c:pt>
                <c:pt idx="3799">
                  <c:v>44476</c:v>
                </c:pt>
                <c:pt idx="3800">
                  <c:v>44477</c:v>
                </c:pt>
                <c:pt idx="3801">
                  <c:v>44480</c:v>
                </c:pt>
                <c:pt idx="3802">
                  <c:v>44481</c:v>
                </c:pt>
                <c:pt idx="3803">
                  <c:v>44482</c:v>
                </c:pt>
                <c:pt idx="3804">
                  <c:v>44483</c:v>
                </c:pt>
                <c:pt idx="3805">
                  <c:v>44484</c:v>
                </c:pt>
                <c:pt idx="3806">
                  <c:v>44487</c:v>
                </c:pt>
                <c:pt idx="3807">
                  <c:v>44488</c:v>
                </c:pt>
                <c:pt idx="3808">
                  <c:v>44489</c:v>
                </c:pt>
                <c:pt idx="3809">
                  <c:v>44490</c:v>
                </c:pt>
                <c:pt idx="3810">
                  <c:v>44491</c:v>
                </c:pt>
                <c:pt idx="3811">
                  <c:v>44494</c:v>
                </c:pt>
                <c:pt idx="3812">
                  <c:v>44495</c:v>
                </c:pt>
                <c:pt idx="3813">
                  <c:v>44496</c:v>
                </c:pt>
                <c:pt idx="3814">
                  <c:v>44497</c:v>
                </c:pt>
                <c:pt idx="3815">
                  <c:v>44498</c:v>
                </c:pt>
                <c:pt idx="3816">
                  <c:v>44501</c:v>
                </c:pt>
                <c:pt idx="3817">
                  <c:v>44502</c:v>
                </c:pt>
                <c:pt idx="3818">
                  <c:v>44503</c:v>
                </c:pt>
                <c:pt idx="3819">
                  <c:v>44504</c:v>
                </c:pt>
                <c:pt idx="3820">
                  <c:v>44505</c:v>
                </c:pt>
                <c:pt idx="3821">
                  <c:v>44508</c:v>
                </c:pt>
                <c:pt idx="3822">
                  <c:v>44509</c:v>
                </c:pt>
                <c:pt idx="3823">
                  <c:v>44510</c:v>
                </c:pt>
                <c:pt idx="3824">
                  <c:v>44511</c:v>
                </c:pt>
                <c:pt idx="3825">
                  <c:v>44512</c:v>
                </c:pt>
                <c:pt idx="3826">
                  <c:v>44515</c:v>
                </c:pt>
                <c:pt idx="3827">
                  <c:v>44516</c:v>
                </c:pt>
                <c:pt idx="3828">
                  <c:v>44517</c:v>
                </c:pt>
                <c:pt idx="3829">
                  <c:v>44518</c:v>
                </c:pt>
                <c:pt idx="3830">
                  <c:v>44519</c:v>
                </c:pt>
                <c:pt idx="3831">
                  <c:v>44522</c:v>
                </c:pt>
                <c:pt idx="3832">
                  <c:v>44523</c:v>
                </c:pt>
                <c:pt idx="3833">
                  <c:v>44524</c:v>
                </c:pt>
                <c:pt idx="3834">
                  <c:v>44525</c:v>
                </c:pt>
                <c:pt idx="3835">
                  <c:v>44526</c:v>
                </c:pt>
                <c:pt idx="3836">
                  <c:v>44529</c:v>
                </c:pt>
                <c:pt idx="3837">
                  <c:v>44530</c:v>
                </c:pt>
                <c:pt idx="3838">
                  <c:v>44531</c:v>
                </c:pt>
                <c:pt idx="3839">
                  <c:v>44532</c:v>
                </c:pt>
                <c:pt idx="3840">
                  <c:v>44533</c:v>
                </c:pt>
                <c:pt idx="3841">
                  <c:v>44536</c:v>
                </c:pt>
                <c:pt idx="3842">
                  <c:v>44537</c:v>
                </c:pt>
                <c:pt idx="3843">
                  <c:v>44538</c:v>
                </c:pt>
                <c:pt idx="3844">
                  <c:v>44539</c:v>
                </c:pt>
                <c:pt idx="3845">
                  <c:v>44540</c:v>
                </c:pt>
                <c:pt idx="3846">
                  <c:v>44543</c:v>
                </c:pt>
                <c:pt idx="3847">
                  <c:v>44544</c:v>
                </c:pt>
                <c:pt idx="3848">
                  <c:v>44545</c:v>
                </c:pt>
                <c:pt idx="3849">
                  <c:v>44546</c:v>
                </c:pt>
                <c:pt idx="3850">
                  <c:v>44547</c:v>
                </c:pt>
                <c:pt idx="3851">
                  <c:v>44550</c:v>
                </c:pt>
                <c:pt idx="3852">
                  <c:v>44551</c:v>
                </c:pt>
                <c:pt idx="3853">
                  <c:v>44552</c:v>
                </c:pt>
                <c:pt idx="3854">
                  <c:v>44553</c:v>
                </c:pt>
                <c:pt idx="3855">
                  <c:v>44554</c:v>
                </c:pt>
                <c:pt idx="3856">
                  <c:v>44557</c:v>
                </c:pt>
                <c:pt idx="3857">
                  <c:v>44558</c:v>
                </c:pt>
                <c:pt idx="3858">
                  <c:v>44559</c:v>
                </c:pt>
                <c:pt idx="3859">
                  <c:v>44560</c:v>
                </c:pt>
                <c:pt idx="3860">
                  <c:v>44561</c:v>
                </c:pt>
                <c:pt idx="3861">
                  <c:v>44564</c:v>
                </c:pt>
                <c:pt idx="3862">
                  <c:v>44565</c:v>
                </c:pt>
                <c:pt idx="3863">
                  <c:v>44566</c:v>
                </c:pt>
                <c:pt idx="3864">
                  <c:v>44567</c:v>
                </c:pt>
                <c:pt idx="3865">
                  <c:v>44568</c:v>
                </c:pt>
                <c:pt idx="3866">
                  <c:v>44571</c:v>
                </c:pt>
                <c:pt idx="3867">
                  <c:v>44572</c:v>
                </c:pt>
                <c:pt idx="3868">
                  <c:v>44573</c:v>
                </c:pt>
                <c:pt idx="3869">
                  <c:v>44574</c:v>
                </c:pt>
                <c:pt idx="3870">
                  <c:v>44575</c:v>
                </c:pt>
                <c:pt idx="3871">
                  <c:v>44578</c:v>
                </c:pt>
                <c:pt idx="3872">
                  <c:v>44579</c:v>
                </c:pt>
                <c:pt idx="3873">
                  <c:v>44580</c:v>
                </c:pt>
                <c:pt idx="3874">
                  <c:v>44581</c:v>
                </c:pt>
                <c:pt idx="3875">
                  <c:v>44582</c:v>
                </c:pt>
                <c:pt idx="3876">
                  <c:v>44585</c:v>
                </c:pt>
                <c:pt idx="3877">
                  <c:v>44586</c:v>
                </c:pt>
                <c:pt idx="3878">
                  <c:v>44587</c:v>
                </c:pt>
                <c:pt idx="3879">
                  <c:v>44588</c:v>
                </c:pt>
                <c:pt idx="3880">
                  <c:v>44589</c:v>
                </c:pt>
                <c:pt idx="3881">
                  <c:v>44592</c:v>
                </c:pt>
                <c:pt idx="3882">
                  <c:v>44593</c:v>
                </c:pt>
                <c:pt idx="3883">
                  <c:v>44594</c:v>
                </c:pt>
                <c:pt idx="3884">
                  <c:v>44595</c:v>
                </c:pt>
                <c:pt idx="3885">
                  <c:v>44596</c:v>
                </c:pt>
                <c:pt idx="3886">
                  <c:v>44599</c:v>
                </c:pt>
                <c:pt idx="3887">
                  <c:v>44600</c:v>
                </c:pt>
                <c:pt idx="3888">
                  <c:v>44601</c:v>
                </c:pt>
                <c:pt idx="3889">
                  <c:v>44602</c:v>
                </c:pt>
                <c:pt idx="3890">
                  <c:v>44603</c:v>
                </c:pt>
                <c:pt idx="3891">
                  <c:v>44606</c:v>
                </c:pt>
                <c:pt idx="3892">
                  <c:v>44607</c:v>
                </c:pt>
                <c:pt idx="3893">
                  <c:v>44608</c:v>
                </c:pt>
                <c:pt idx="3894">
                  <c:v>44609</c:v>
                </c:pt>
                <c:pt idx="3895">
                  <c:v>44610</c:v>
                </c:pt>
                <c:pt idx="3896">
                  <c:v>44613</c:v>
                </c:pt>
                <c:pt idx="3897">
                  <c:v>44614</c:v>
                </c:pt>
                <c:pt idx="3898">
                  <c:v>44615</c:v>
                </c:pt>
                <c:pt idx="3899">
                  <c:v>44616</c:v>
                </c:pt>
                <c:pt idx="3900">
                  <c:v>44617</c:v>
                </c:pt>
                <c:pt idx="3901">
                  <c:v>44620</c:v>
                </c:pt>
                <c:pt idx="3902">
                  <c:v>44621</c:v>
                </c:pt>
                <c:pt idx="3903">
                  <c:v>44622</c:v>
                </c:pt>
                <c:pt idx="3904">
                  <c:v>44623</c:v>
                </c:pt>
                <c:pt idx="3905">
                  <c:v>44624</c:v>
                </c:pt>
                <c:pt idx="3906">
                  <c:v>44627</c:v>
                </c:pt>
                <c:pt idx="3907">
                  <c:v>44628</c:v>
                </c:pt>
                <c:pt idx="3908">
                  <c:v>44629</c:v>
                </c:pt>
                <c:pt idx="3909">
                  <c:v>44630</c:v>
                </c:pt>
                <c:pt idx="3910">
                  <c:v>44631</c:v>
                </c:pt>
                <c:pt idx="3911">
                  <c:v>44634</c:v>
                </c:pt>
                <c:pt idx="3912">
                  <c:v>44635</c:v>
                </c:pt>
                <c:pt idx="3913">
                  <c:v>44636</c:v>
                </c:pt>
                <c:pt idx="3914">
                  <c:v>44637</c:v>
                </c:pt>
                <c:pt idx="3915">
                  <c:v>44638</c:v>
                </c:pt>
                <c:pt idx="3916">
                  <c:v>44641</c:v>
                </c:pt>
                <c:pt idx="3917">
                  <c:v>44642</c:v>
                </c:pt>
                <c:pt idx="3918">
                  <c:v>44643</c:v>
                </c:pt>
                <c:pt idx="3919">
                  <c:v>44644</c:v>
                </c:pt>
                <c:pt idx="3920">
                  <c:v>44645</c:v>
                </c:pt>
                <c:pt idx="3921">
                  <c:v>44648</c:v>
                </c:pt>
                <c:pt idx="3922">
                  <c:v>44649</c:v>
                </c:pt>
                <c:pt idx="3923">
                  <c:v>44650</c:v>
                </c:pt>
                <c:pt idx="3924">
                  <c:v>44651</c:v>
                </c:pt>
                <c:pt idx="3925">
                  <c:v>44652</c:v>
                </c:pt>
                <c:pt idx="3926">
                  <c:v>44655</c:v>
                </c:pt>
                <c:pt idx="3927">
                  <c:v>44656</c:v>
                </c:pt>
                <c:pt idx="3928">
                  <c:v>44657</c:v>
                </c:pt>
                <c:pt idx="3929">
                  <c:v>44658</c:v>
                </c:pt>
                <c:pt idx="3930">
                  <c:v>44659</c:v>
                </c:pt>
                <c:pt idx="3931">
                  <c:v>44662</c:v>
                </c:pt>
                <c:pt idx="3932">
                  <c:v>44663</c:v>
                </c:pt>
                <c:pt idx="3933">
                  <c:v>44664</c:v>
                </c:pt>
                <c:pt idx="3934">
                  <c:v>44665</c:v>
                </c:pt>
                <c:pt idx="3935">
                  <c:v>44670</c:v>
                </c:pt>
                <c:pt idx="3936">
                  <c:v>44671</c:v>
                </c:pt>
                <c:pt idx="3937">
                  <c:v>44672</c:v>
                </c:pt>
                <c:pt idx="3938">
                  <c:v>44673</c:v>
                </c:pt>
              </c:numCache>
            </c:numRef>
          </c:cat>
          <c:val>
            <c:numRef>
              <c:f>Dati!$U$5:$U$3943</c:f>
              <c:numCache>
                <c:formatCode>"€"\ #,##0</c:formatCode>
                <c:ptCount val="3939"/>
                <c:pt idx="0">
                  <c:v>10000</c:v>
                </c:pt>
                <c:pt idx="1">
                  <c:v>9976.5432281471476</c:v>
                </c:pt>
                <c:pt idx="2">
                  <c:v>9941.3557581471869</c:v>
                </c:pt>
                <c:pt idx="3">
                  <c:v>9826.5312918725303</c:v>
                </c:pt>
                <c:pt idx="4">
                  <c:v>9824.2297259393854</c:v>
                </c:pt>
                <c:pt idx="5">
                  <c:v>9837.4585858747541</c:v>
                </c:pt>
                <c:pt idx="6">
                  <c:v>9828.5569744475088</c:v>
                </c:pt>
                <c:pt idx="7">
                  <c:v>9892.7153430460385</c:v>
                </c:pt>
                <c:pt idx="8">
                  <c:v>9906.6312896386462</c:v>
                </c:pt>
                <c:pt idx="9">
                  <c:v>9956.6210308118079</c:v>
                </c:pt>
                <c:pt idx="10">
                  <c:v>9939.3659341120474</c:v>
                </c:pt>
                <c:pt idx="11">
                  <c:v>9971.3421198544311</c:v>
                </c:pt>
                <c:pt idx="12">
                  <c:v>9966.5700021389166</c:v>
                </c:pt>
                <c:pt idx="13">
                  <c:v>9984.441841835056</c:v>
                </c:pt>
                <c:pt idx="14">
                  <c:v>10007.560622498315</c:v>
                </c:pt>
                <c:pt idx="15">
                  <c:v>10031.095786096083</c:v>
                </c:pt>
                <c:pt idx="16">
                  <c:v>10036.968898445233</c:v>
                </c:pt>
                <c:pt idx="17">
                  <c:v>10063.212057928069</c:v>
                </c:pt>
                <c:pt idx="18">
                  <c:v>10020.987000675652</c:v>
                </c:pt>
                <c:pt idx="19">
                  <c:v>10022.990417954506</c:v>
                </c:pt>
                <c:pt idx="20">
                  <c:v>10030.546864724553</c:v>
                </c:pt>
                <c:pt idx="21">
                  <c:v>10050.487791766198</c:v>
                </c:pt>
                <c:pt idx="22">
                  <c:v>10099.66674595089</c:v>
                </c:pt>
                <c:pt idx="23">
                  <c:v>10073.25893148521</c:v>
                </c:pt>
                <c:pt idx="24">
                  <c:v>10101.625497511126</c:v>
                </c:pt>
                <c:pt idx="25">
                  <c:v>10119.131986065597</c:v>
                </c:pt>
                <c:pt idx="26">
                  <c:v>10134.528047387312</c:v>
                </c:pt>
                <c:pt idx="27">
                  <c:v>10114.217200675119</c:v>
                </c:pt>
                <c:pt idx="28">
                  <c:v>10153.632491380062</c:v>
                </c:pt>
                <c:pt idx="29">
                  <c:v>10129.720854409923</c:v>
                </c:pt>
                <c:pt idx="30">
                  <c:v>10138.045607047079</c:v>
                </c:pt>
                <c:pt idx="31">
                  <c:v>10179.426606358453</c:v>
                </c:pt>
                <c:pt idx="32">
                  <c:v>10168.641356743377</c:v>
                </c:pt>
                <c:pt idx="33">
                  <c:v>10172.807247920662</c:v>
                </c:pt>
                <c:pt idx="34">
                  <c:v>10198.148395617281</c:v>
                </c:pt>
                <c:pt idx="35">
                  <c:v>10142.244913360961</c:v>
                </c:pt>
                <c:pt idx="36">
                  <c:v>10156.546818409337</c:v>
                </c:pt>
                <c:pt idx="37">
                  <c:v>10215.01768903144</c:v>
                </c:pt>
                <c:pt idx="38">
                  <c:v>10245.864670040297</c:v>
                </c:pt>
                <c:pt idx="39">
                  <c:v>10276.702265251361</c:v>
                </c:pt>
                <c:pt idx="40">
                  <c:v>10191.117171233051</c:v>
                </c:pt>
                <c:pt idx="41">
                  <c:v>10105.306730642045</c:v>
                </c:pt>
                <c:pt idx="42">
                  <c:v>10092.919631231569</c:v>
                </c:pt>
                <c:pt idx="43">
                  <c:v>9998.2577155399213</c:v>
                </c:pt>
                <c:pt idx="44">
                  <c:v>9950.8109282710939</c:v>
                </c:pt>
                <c:pt idx="45">
                  <c:v>9979.8908940841884</c:v>
                </c:pt>
                <c:pt idx="46">
                  <c:v>10015.228725791925</c:v>
                </c:pt>
                <c:pt idx="47">
                  <c:v>10067.409832611547</c:v>
                </c:pt>
                <c:pt idx="48">
                  <c:v>10062.634307727989</c:v>
                </c:pt>
                <c:pt idx="49">
                  <c:v>10054.735261950545</c:v>
                </c:pt>
                <c:pt idx="50">
                  <c:v>10018.757812818862</c:v>
                </c:pt>
                <c:pt idx="51">
                  <c:v>9927.2579197806062</c:v>
                </c:pt>
                <c:pt idx="52">
                  <c:v>10007.264937043405</c:v>
                </c:pt>
                <c:pt idx="53">
                  <c:v>10027.337876149038</c:v>
                </c:pt>
                <c:pt idx="54">
                  <c:v>10059.541013735163</c:v>
                </c:pt>
                <c:pt idx="55">
                  <c:v>10104.080083240447</c:v>
                </c:pt>
                <c:pt idx="56">
                  <c:v>10108.479384454169</c:v>
                </c:pt>
                <c:pt idx="57">
                  <c:v>10161.834735097564</c:v>
                </c:pt>
                <c:pt idx="58">
                  <c:v>10142.896907769129</c:v>
                </c:pt>
                <c:pt idx="59">
                  <c:v>10142.752245919501</c:v>
                </c:pt>
                <c:pt idx="60">
                  <c:v>10138.173567842521</c:v>
                </c:pt>
                <c:pt idx="61">
                  <c:v>10134.945246658146</c:v>
                </c:pt>
                <c:pt idx="62">
                  <c:v>10121.832391267541</c:v>
                </c:pt>
                <c:pt idx="63">
                  <c:v>10145.358971506592</c:v>
                </c:pt>
                <c:pt idx="64">
                  <c:v>10140.908784636467</c:v>
                </c:pt>
                <c:pt idx="65">
                  <c:v>10186.34362827421</c:v>
                </c:pt>
                <c:pt idx="66">
                  <c:v>10220.521378920514</c:v>
                </c:pt>
                <c:pt idx="67">
                  <c:v>10227.483681486021</c:v>
                </c:pt>
                <c:pt idx="68">
                  <c:v>10252.11845573091</c:v>
                </c:pt>
                <c:pt idx="69">
                  <c:v>10236.568627357548</c:v>
                </c:pt>
                <c:pt idx="70">
                  <c:v>10216.013769534387</c:v>
                </c:pt>
                <c:pt idx="71">
                  <c:v>10241.307411034675</c:v>
                </c:pt>
                <c:pt idx="72">
                  <c:v>10296.858581328186</c:v>
                </c:pt>
                <c:pt idx="73">
                  <c:v>10303.623028455717</c:v>
                </c:pt>
                <c:pt idx="74">
                  <c:v>10296.769542176024</c:v>
                </c:pt>
                <c:pt idx="75">
                  <c:v>10278.792407371086</c:v>
                </c:pt>
                <c:pt idx="76">
                  <c:v>10345.811689778708</c:v>
                </c:pt>
                <c:pt idx="77">
                  <c:v>10336.136623198747</c:v>
                </c:pt>
                <c:pt idx="78">
                  <c:v>10312.672158932597</c:v>
                </c:pt>
                <c:pt idx="79">
                  <c:v>10313.003512055406</c:v>
                </c:pt>
                <c:pt idx="80">
                  <c:v>10271.918001390324</c:v>
                </c:pt>
                <c:pt idx="81">
                  <c:v>10262.854578543462</c:v>
                </c:pt>
                <c:pt idx="82">
                  <c:v>10304.919000186932</c:v>
                </c:pt>
                <c:pt idx="83">
                  <c:v>10285.46996451106</c:v>
                </c:pt>
                <c:pt idx="84">
                  <c:v>10270.675786567892</c:v>
                </c:pt>
                <c:pt idx="85">
                  <c:v>10290.885363518299</c:v>
                </c:pt>
                <c:pt idx="86">
                  <c:v>10373.5963067387</c:v>
                </c:pt>
                <c:pt idx="87">
                  <c:v>10363.776326707999</c:v>
                </c:pt>
                <c:pt idx="88">
                  <c:v>10336.659375203097</c:v>
                </c:pt>
                <c:pt idx="89">
                  <c:v>10332.335804664326</c:v>
                </c:pt>
                <c:pt idx="90">
                  <c:v>10279.639723168195</c:v>
                </c:pt>
                <c:pt idx="91">
                  <c:v>10291.28284703656</c:v>
                </c:pt>
                <c:pt idx="92">
                  <c:v>10260.604961956482</c:v>
                </c:pt>
                <c:pt idx="93">
                  <c:v>10276.2625230578</c:v>
                </c:pt>
                <c:pt idx="94">
                  <c:v>10255.71012904843</c:v>
                </c:pt>
                <c:pt idx="95">
                  <c:v>10219.90595406277</c:v>
                </c:pt>
                <c:pt idx="96">
                  <c:v>10263.162709449403</c:v>
                </c:pt>
                <c:pt idx="97">
                  <c:v>10267.020020710188</c:v>
                </c:pt>
                <c:pt idx="98">
                  <c:v>10259.348542849093</c:v>
                </c:pt>
                <c:pt idx="99">
                  <c:v>10278.647395521171</c:v>
                </c:pt>
                <c:pt idx="100">
                  <c:v>10240.498516824773</c:v>
                </c:pt>
                <c:pt idx="101">
                  <c:v>10227.834517616779</c:v>
                </c:pt>
                <c:pt idx="102">
                  <c:v>10247.22919813085</c:v>
                </c:pt>
                <c:pt idx="103">
                  <c:v>10226.803986349276</c:v>
                </c:pt>
                <c:pt idx="104">
                  <c:v>10273.835896384589</c:v>
                </c:pt>
                <c:pt idx="105">
                  <c:v>10315.92704684031</c:v>
                </c:pt>
                <c:pt idx="106">
                  <c:v>10331.562293325702</c:v>
                </c:pt>
                <c:pt idx="107">
                  <c:v>10301.222172519989</c:v>
                </c:pt>
                <c:pt idx="108">
                  <c:v>10258.691540371592</c:v>
                </c:pt>
                <c:pt idx="109">
                  <c:v>10213.370793008946</c:v>
                </c:pt>
                <c:pt idx="110">
                  <c:v>10126.207648084643</c:v>
                </c:pt>
                <c:pt idx="111">
                  <c:v>10170.667320257839</c:v>
                </c:pt>
                <c:pt idx="112">
                  <c:v>10135.794245100913</c:v>
                </c:pt>
                <c:pt idx="113">
                  <c:v>10147.210166490187</c:v>
                </c:pt>
                <c:pt idx="114">
                  <c:v>10187.296328925964</c:v>
                </c:pt>
                <c:pt idx="115">
                  <c:v>10234.830562541287</c:v>
                </c:pt>
                <c:pt idx="116">
                  <c:v>10237.64274782873</c:v>
                </c:pt>
                <c:pt idx="117">
                  <c:v>10236.065115694921</c:v>
                </c:pt>
                <c:pt idx="118">
                  <c:v>10243.815254782123</c:v>
                </c:pt>
                <c:pt idx="119">
                  <c:v>10190.505368636568</c:v>
                </c:pt>
                <c:pt idx="120">
                  <c:v>10190.834980469785</c:v>
                </c:pt>
                <c:pt idx="121">
                  <c:v>10186.068375376148</c:v>
                </c:pt>
                <c:pt idx="122">
                  <c:v>10148.465010985401</c:v>
                </c:pt>
                <c:pt idx="123">
                  <c:v>10139.908657093412</c:v>
                </c:pt>
                <c:pt idx="124">
                  <c:v>10189.020516795237</c:v>
                </c:pt>
                <c:pt idx="125">
                  <c:v>10203.066269358027</c:v>
                </c:pt>
                <c:pt idx="126">
                  <c:v>10206.693937539399</c:v>
                </c:pt>
                <c:pt idx="127">
                  <c:v>10231.214796510385</c:v>
                </c:pt>
                <c:pt idx="128">
                  <c:v>10243.929385161618</c:v>
                </c:pt>
                <c:pt idx="129">
                  <c:v>10197.61423556282</c:v>
                </c:pt>
                <c:pt idx="130">
                  <c:v>10226.233891154781</c:v>
                </c:pt>
                <c:pt idx="131">
                  <c:v>10265.491764207894</c:v>
                </c:pt>
                <c:pt idx="132">
                  <c:v>10260.764606334571</c:v>
                </c:pt>
                <c:pt idx="133">
                  <c:v>10242.127988643895</c:v>
                </c:pt>
                <c:pt idx="134">
                  <c:v>10294.759570210683</c:v>
                </c:pt>
                <c:pt idx="135">
                  <c:v>10299.208060571014</c:v>
                </c:pt>
                <c:pt idx="136">
                  <c:v>10308.685317652673</c:v>
                </c:pt>
                <c:pt idx="137">
                  <c:v>10294.04236275425</c:v>
                </c:pt>
                <c:pt idx="138">
                  <c:v>10299.363003878891</c:v>
                </c:pt>
                <c:pt idx="139">
                  <c:v>10332.372813699623</c:v>
                </c:pt>
                <c:pt idx="140">
                  <c:v>10355.516145228066</c:v>
                </c:pt>
                <c:pt idx="141">
                  <c:v>10368.913913859777</c:v>
                </c:pt>
                <c:pt idx="142">
                  <c:v>10336.840763664968</c:v>
                </c:pt>
                <c:pt idx="143">
                  <c:v>10276.878453441041</c:v>
                </c:pt>
                <c:pt idx="144">
                  <c:v>10197.429994061196</c:v>
                </c:pt>
                <c:pt idx="145">
                  <c:v>10162.73761851032</c:v>
                </c:pt>
                <c:pt idx="146">
                  <c:v>10165.319190939854</c:v>
                </c:pt>
                <c:pt idx="147">
                  <c:v>10226.86511639552</c:v>
                </c:pt>
                <c:pt idx="148">
                  <c:v>10186.479305498273</c:v>
                </c:pt>
                <c:pt idx="149">
                  <c:v>10197.985969862591</c:v>
                </c:pt>
                <c:pt idx="150">
                  <c:v>10197.804027782133</c:v>
                </c:pt>
                <c:pt idx="151">
                  <c:v>10180.998335914321</c:v>
                </c:pt>
                <c:pt idx="152">
                  <c:v>10206.150641763914</c:v>
                </c:pt>
                <c:pt idx="153">
                  <c:v>10260.997813580725</c:v>
                </c:pt>
                <c:pt idx="154">
                  <c:v>10225.514940162542</c:v>
                </c:pt>
                <c:pt idx="155">
                  <c:v>10153.370921253299</c:v>
                </c:pt>
                <c:pt idx="156">
                  <c:v>10193.806955638276</c:v>
                </c:pt>
                <c:pt idx="157">
                  <c:v>10165.660977135745</c:v>
                </c:pt>
                <c:pt idx="158">
                  <c:v>10166.115013009463</c:v>
                </c:pt>
                <c:pt idx="159">
                  <c:v>10032.173176633005</c:v>
                </c:pt>
                <c:pt idx="160">
                  <c:v>10104.323093052191</c:v>
                </c:pt>
                <c:pt idx="161">
                  <c:v>10121.268756709957</c:v>
                </c:pt>
                <c:pt idx="162">
                  <c:v>10130.073655493681</c:v>
                </c:pt>
                <c:pt idx="163">
                  <c:v>10170.859492174703</c:v>
                </c:pt>
                <c:pt idx="164">
                  <c:v>10180.013148726157</c:v>
                </c:pt>
                <c:pt idx="165">
                  <c:v>10200.865043748137</c:v>
                </c:pt>
                <c:pt idx="166">
                  <c:v>10171.839760906405</c:v>
                </c:pt>
                <c:pt idx="167">
                  <c:v>10198.670875173808</c:v>
                </c:pt>
                <c:pt idx="168">
                  <c:v>10226.61408619854</c:v>
                </c:pt>
                <c:pt idx="169">
                  <c:v>10280.260165428583</c:v>
                </c:pt>
                <c:pt idx="170">
                  <c:v>10281.863678200958</c:v>
                </c:pt>
                <c:pt idx="171">
                  <c:v>10335.516095636769</c:v>
                </c:pt>
                <c:pt idx="172">
                  <c:v>10306.297539247709</c:v>
                </c:pt>
                <c:pt idx="173">
                  <c:v>10355.742432188519</c:v>
                </c:pt>
                <c:pt idx="174">
                  <c:v>10360.259883868541</c:v>
                </c:pt>
                <c:pt idx="175">
                  <c:v>10338.000203550919</c:v>
                </c:pt>
                <c:pt idx="176">
                  <c:v>10410.651503381527</c:v>
                </c:pt>
                <c:pt idx="177">
                  <c:v>10402.081917173546</c:v>
                </c:pt>
                <c:pt idx="178">
                  <c:v>10420.72779166247</c:v>
                </c:pt>
                <c:pt idx="179">
                  <c:v>10407.842967090557</c:v>
                </c:pt>
                <c:pt idx="180">
                  <c:v>10379.095727436141</c:v>
                </c:pt>
                <c:pt idx="181">
                  <c:v>10401.445041195788</c:v>
                </c:pt>
                <c:pt idx="182">
                  <c:v>10490.978999552275</c:v>
                </c:pt>
                <c:pt idx="183">
                  <c:v>10520.343927905133</c:v>
                </c:pt>
                <c:pt idx="184">
                  <c:v>10512.136746393364</c:v>
                </c:pt>
                <c:pt idx="185">
                  <c:v>10496.52771036872</c:v>
                </c:pt>
                <c:pt idx="186">
                  <c:v>10479.843861665451</c:v>
                </c:pt>
                <c:pt idx="187">
                  <c:v>10478.496846421069</c:v>
                </c:pt>
                <c:pt idx="188">
                  <c:v>10518.076264056606</c:v>
                </c:pt>
                <c:pt idx="189">
                  <c:v>10578.096255363789</c:v>
                </c:pt>
                <c:pt idx="190">
                  <c:v>10608.004489250548</c:v>
                </c:pt>
                <c:pt idx="191">
                  <c:v>10549.910666065047</c:v>
                </c:pt>
                <c:pt idx="192">
                  <c:v>10560.842501020028</c:v>
                </c:pt>
                <c:pt idx="193">
                  <c:v>10589.139718528102</c:v>
                </c:pt>
                <c:pt idx="194">
                  <c:v>10617.080510005329</c:v>
                </c:pt>
                <c:pt idx="195">
                  <c:v>10590.821899405522</c:v>
                </c:pt>
                <c:pt idx="196">
                  <c:v>10636.609816604787</c:v>
                </c:pt>
                <c:pt idx="197">
                  <c:v>10645.500651496941</c:v>
                </c:pt>
                <c:pt idx="198">
                  <c:v>10679.23157186458</c:v>
                </c:pt>
                <c:pt idx="199">
                  <c:v>10667.139150134855</c:v>
                </c:pt>
                <c:pt idx="200">
                  <c:v>10672.662673817507</c:v>
                </c:pt>
                <c:pt idx="201">
                  <c:v>10664.80722190533</c:v>
                </c:pt>
                <c:pt idx="202">
                  <c:v>10683.110141738094</c:v>
                </c:pt>
                <c:pt idx="203">
                  <c:v>10700.639433310582</c:v>
                </c:pt>
                <c:pt idx="204">
                  <c:v>10696.484133935664</c:v>
                </c:pt>
                <c:pt idx="205">
                  <c:v>10625.439769455437</c:v>
                </c:pt>
                <c:pt idx="206">
                  <c:v>10675.323450543476</c:v>
                </c:pt>
                <c:pt idx="207">
                  <c:v>10680.536809601501</c:v>
                </c:pt>
                <c:pt idx="208">
                  <c:v>10740.863824329041</c:v>
                </c:pt>
                <c:pt idx="209">
                  <c:v>10797.204875620446</c:v>
                </c:pt>
                <c:pt idx="210">
                  <c:v>10850.802004248488</c:v>
                </c:pt>
                <c:pt idx="211">
                  <c:v>10818.596114866061</c:v>
                </c:pt>
                <c:pt idx="212">
                  <c:v>10856.919275408996</c:v>
                </c:pt>
                <c:pt idx="213">
                  <c:v>10836.040292929531</c:v>
                </c:pt>
                <c:pt idx="214">
                  <c:v>10856.505397017294</c:v>
                </c:pt>
                <c:pt idx="215">
                  <c:v>10855.41048434088</c:v>
                </c:pt>
                <c:pt idx="216">
                  <c:v>10941.133466830459</c:v>
                </c:pt>
                <c:pt idx="217">
                  <c:v>10985.122550595079</c:v>
                </c:pt>
                <c:pt idx="218">
                  <c:v>10999.852412711292</c:v>
                </c:pt>
                <c:pt idx="219">
                  <c:v>10919.392908780317</c:v>
                </c:pt>
                <c:pt idx="220">
                  <c:v>10788.823456708371</c:v>
                </c:pt>
                <c:pt idx="221">
                  <c:v>10774.422724162314</c:v>
                </c:pt>
                <c:pt idx="222">
                  <c:v>10841.460173343439</c:v>
                </c:pt>
                <c:pt idx="223">
                  <c:v>10750.645502012474</c:v>
                </c:pt>
                <c:pt idx="224">
                  <c:v>10716.32945992102</c:v>
                </c:pt>
                <c:pt idx="225">
                  <c:v>10641.849310567301</c:v>
                </c:pt>
                <c:pt idx="226">
                  <c:v>10718.72132836506</c:v>
                </c:pt>
                <c:pt idx="227">
                  <c:v>10683.684970859882</c:v>
                </c:pt>
                <c:pt idx="228">
                  <c:v>10728.119516593826</c:v>
                </c:pt>
                <c:pt idx="229">
                  <c:v>10821.262101581122</c:v>
                </c:pt>
                <c:pt idx="230">
                  <c:v>10842.394331286636</c:v>
                </c:pt>
                <c:pt idx="231">
                  <c:v>10772.296084414391</c:v>
                </c:pt>
                <c:pt idx="232">
                  <c:v>10772.855071962827</c:v>
                </c:pt>
                <c:pt idx="233">
                  <c:v>10804.736269814237</c:v>
                </c:pt>
                <c:pt idx="234">
                  <c:v>10761.572353072532</c:v>
                </c:pt>
                <c:pt idx="235">
                  <c:v>10777.553694806316</c:v>
                </c:pt>
                <c:pt idx="236">
                  <c:v>10791.318704734273</c:v>
                </c:pt>
                <c:pt idx="237">
                  <c:v>10832.583907044842</c:v>
                </c:pt>
                <c:pt idx="238">
                  <c:v>10839.277325600047</c:v>
                </c:pt>
                <c:pt idx="239">
                  <c:v>10811.692890228183</c:v>
                </c:pt>
                <c:pt idx="240">
                  <c:v>10864.068756656074</c:v>
                </c:pt>
                <c:pt idx="241">
                  <c:v>10860.291104360109</c:v>
                </c:pt>
                <c:pt idx="242">
                  <c:v>10873.001617470498</c:v>
                </c:pt>
                <c:pt idx="243">
                  <c:v>10742.521969395128</c:v>
                </c:pt>
                <c:pt idx="244">
                  <c:v>10736.961329942031</c:v>
                </c:pt>
                <c:pt idx="245">
                  <c:v>10696.714912335101</c:v>
                </c:pt>
                <c:pt idx="246">
                  <c:v>10723.313798379029</c:v>
                </c:pt>
                <c:pt idx="247">
                  <c:v>10727.532772044715</c:v>
                </c:pt>
                <c:pt idx="248">
                  <c:v>10713.700710203615</c:v>
                </c:pt>
                <c:pt idx="249">
                  <c:v>10799.254623790041</c:v>
                </c:pt>
                <c:pt idx="250">
                  <c:v>10807.448322497485</c:v>
                </c:pt>
                <c:pt idx="251">
                  <c:v>10873.689084475063</c:v>
                </c:pt>
                <c:pt idx="252">
                  <c:v>10895.15412101019</c:v>
                </c:pt>
                <c:pt idx="253">
                  <c:v>10869.713780903106</c:v>
                </c:pt>
                <c:pt idx="254">
                  <c:v>10979.074195224941</c:v>
                </c:pt>
                <c:pt idx="255">
                  <c:v>11001.012473013154</c:v>
                </c:pt>
                <c:pt idx="256">
                  <c:v>10941.755403369631</c:v>
                </c:pt>
                <c:pt idx="257">
                  <c:v>10938.315505100349</c:v>
                </c:pt>
                <c:pt idx="258">
                  <c:v>10999.694324913333</c:v>
                </c:pt>
                <c:pt idx="259">
                  <c:v>10999.621715598945</c:v>
                </c:pt>
                <c:pt idx="260">
                  <c:v>10981.167494307529</c:v>
                </c:pt>
                <c:pt idx="261">
                  <c:v>11012.142056900349</c:v>
                </c:pt>
                <c:pt idx="262">
                  <c:v>11071.203176224033</c:v>
                </c:pt>
                <c:pt idx="263">
                  <c:v>11001.775054533275</c:v>
                </c:pt>
                <c:pt idx="264">
                  <c:v>10915.296486630232</c:v>
                </c:pt>
                <c:pt idx="265">
                  <c:v>10918.736116987298</c:v>
                </c:pt>
                <c:pt idx="266">
                  <c:v>10881.284340610036</c:v>
                </c:pt>
                <c:pt idx="267">
                  <c:v>10706.350021443424</c:v>
                </c:pt>
                <c:pt idx="268">
                  <c:v>10816.559618824065</c:v>
                </c:pt>
                <c:pt idx="269">
                  <c:v>10781.952530529175</c:v>
                </c:pt>
                <c:pt idx="270">
                  <c:v>10916.432635999699</c:v>
                </c:pt>
                <c:pt idx="271">
                  <c:v>10941.873500649097</c:v>
                </c:pt>
                <c:pt idx="272">
                  <c:v>10970.158412149327</c:v>
                </c:pt>
                <c:pt idx="273">
                  <c:v>11003.313660532791</c:v>
                </c:pt>
                <c:pt idx="274">
                  <c:v>10968.440595090751</c:v>
                </c:pt>
                <c:pt idx="275">
                  <c:v>11005.418409338072</c:v>
                </c:pt>
                <c:pt idx="276">
                  <c:v>10999.899839875627</c:v>
                </c:pt>
                <c:pt idx="277">
                  <c:v>10965.205122710293</c:v>
                </c:pt>
                <c:pt idx="278">
                  <c:v>10896.334108684776</c:v>
                </c:pt>
                <c:pt idx="279">
                  <c:v>10940.876503171941</c:v>
                </c:pt>
                <c:pt idx="280">
                  <c:v>10915.782103973894</c:v>
                </c:pt>
                <c:pt idx="281">
                  <c:v>10966.92999522506</c:v>
                </c:pt>
                <c:pt idx="282">
                  <c:v>10967.21516091637</c:v>
                </c:pt>
                <c:pt idx="283">
                  <c:v>10986.878838774974</c:v>
                </c:pt>
                <c:pt idx="284">
                  <c:v>10971.28061101278</c:v>
                </c:pt>
                <c:pt idx="285">
                  <c:v>10973.645037674636</c:v>
                </c:pt>
                <c:pt idx="286">
                  <c:v>10921.553346179264</c:v>
                </c:pt>
                <c:pt idx="287">
                  <c:v>10948.744910128782</c:v>
                </c:pt>
                <c:pt idx="288">
                  <c:v>11039.391139679281</c:v>
                </c:pt>
                <c:pt idx="289">
                  <c:v>10991.626626641868</c:v>
                </c:pt>
                <c:pt idx="290">
                  <c:v>11084.813001339815</c:v>
                </c:pt>
                <c:pt idx="291">
                  <c:v>11053.452152788686</c:v>
                </c:pt>
                <c:pt idx="292">
                  <c:v>11056.025033748489</c:v>
                </c:pt>
                <c:pt idx="293">
                  <c:v>11103.884720002236</c:v>
                </c:pt>
                <c:pt idx="294">
                  <c:v>11148.163974460664</c:v>
                </c:pt>
                <c:pt idx="295">
                  <c:v>11156.932631060055</c:v>
                </c:pt>
                <c:pt idx="296">
                  <c:v>11167.094556409975</c:v>
                </c:pt>
                <c:pt idx="297">
                  <c:v>11180.873298262235</c:v>
                </c:pt>
                <c:pt idx="298">
                  <c:v>11103.372324962296</c:v>
                </c:pt>
                <c:pt idx="299">
                  <c:v>11188.184530359902</c:v>
                </c:pt>
                <c:pt idx="300">
                  <c:v>11138.650622900634</c:v>
                </c:pt>
                <c:pt idx="301">
                  <c:v>11101.736724722587</c:v>
                </c:pt>
                <c:pt idx="302">
                  <c:v>11076.018546239111</c:v>
                </c:pt>
                <c:pt idx="303">
                  <c:v>11101.135596712873</c:v>
                </c:pt>
                <c:pt idx="304">
                  <c:v>11151.730570318128</c:v>
                </c:pt>
                <c:pt idx="305">
                  <c:v>11160.686201666731</c:v>
                </c:pt>
                <c:pt idx="306">
                  <c:v>11161.081619674227</c:v>
                </c:pt>
                <c:pt idx="307">
                  <c:v>11106.042427568747</c:v>
                </c:pt>
                <c:pt idx="308">
                  <c:v>11149.450249980959</c:v>
                </c:pt>
                <c:pt idx="309">
                  <c:v>10935.951361460438</c:v>
                </c:pt>
                <c:pt idx="310">
                  <c:v>10850.644618693868</c:v>
                </c:pt>
                <c:pt idx="311">
                  <c:v>10933.599480011861</c:v>
                </c:pt>
                <c:pt idx="312">
                  <c:v>10966.395213777369</c:v>
                </c:pt>
                <c:pt idx="313">
                  <c:v>10974.664010684448</c:v>
                </c:pt>
                <c:pt idx="314">
                  <c:v>10903.565110602034</c:v>
                </c:pt>
                <c:pt idx="315">
                  <c:v>10931.261253502664</c:v>
                </c:pt>
                <c:pt idx="316">
                  <c:v>10819.300557058405</c:v>
                </c:pt>
                <c:pt idx="317">
                  <c:v>10866.906869595667</c:v>
                </c:pt>
                <c:pt idx="318">
                  <c:v>10927.011050164971</c:v>
                </c:pt>
                <c:pt idx="319">
                  <c:v>10933.865260863971</c:v>
                </c:pt>
                <c:pt idx="320">
                  <c:v>11010.666726347128</c:v>
                </c:pt>
                <c:pt idx="321">
                  <c:v>10929.506883666374</c:v>
                </c:pt>
                <c:pt idx="322">
                  <c:v>10971.678923017771</c:v>
                </c:pt>
                <c:pt idx="323">
                  <c:v>10972.9930992179</c:v>
                </c:pt>
                <c:pt idx="324">
                  <c:v>10943.145649293931</c:v>
                </c:pt>
                <c:pt idx="325">
                  <c:v>10942.849309189565</c:v>
                </c:pt>
                <c:pt idx="326">
                  <c:v>10935.72894999824</c:v>
                </c:pt>
                <c:pt idx="327">
                  <c:v>11022.640171182335</c:v>
                </c:pt>
                <c:pt idx="328">
                  <c:v>10978.631971984301</c:v>
                </c:pt>
                <c:pt idx="329">
                  <c:v>10930.614412123456</c:v>
                </c:pt>
                <c:pt idx="330">
                  <c:v>10910.309057287239</c:v>
                </c:pt>
                <c:pt idx="331">
                  <c:v>10912.442454313918</c:v>
                </c:pt>
                <c:pt idx="332">
                  <c:v>10878.502944456604</c:v>
                </c:pt>
                <c:pt idx="333">
                  <c:v>10830.048324963536</c:v>
                </c:pt>
                <c:pt idx="334">
                  <c:v>10874.337963100868</c:v>
                </c:pt>
                <c:pt idx="335">
                  <c:v>10896.793425775362</c:v>
                </c:pt>
                <c:pt idx="336">
                  <c:v>10836.694363418697</c:v>
                </c:pt>
                <c:pt idx="337">
                  <c:v>10832.250476278321</c:v>
                </c:pt>
                <c:pt idx="338">
                  <c:v>10830.667612739573</c:v>
                </c:pt>
                <c:pt idx="339">
                  <c:v>10863.675993925632</c:v>
                </c:pt>
                <c:pt idx="340">
                  <c:v>10908.212901082321</c:v>
                </c:pt>
                <c:pt idx="341">
                  <c:v>10872.947588244637</c:v>
                </c:pt>
                <c:pt idx="342">
                  <c:v>10948.455105331424</c:v>
                </c:pt>
                <c:pt idx="343">
                  <c:v>10906.738427949353</c:v>
                </c:pt>
                <c:pt idx="344">
                  <c:v>10937.246246524999</c:v>
                </c:pt>
                <c:pt idx="345">
                  <c:v>10869.808782358687</c:v>
                </c:pt>
                <c:pt idx="346">
                  <c:v>10857.468687028097</c:v>
                </c:pt>
                <c:pt idx="347">
                  <c:v>10911.999052153686</c:v>
                </c:pt>
                <c:pt idx="348">
                  <c:v>10996.011032417642</c:v>
                </c:pt>
                <c:pt idx="349">
                  <c:v>11016.222633601756</c:v>
                </c:pt>
                <c:pt idx="350">
                  <c:v>11017.787136649378</c:v>
                </c:pt>
                <c:pt idx="351">
                  <c:v>11014.486201111053</c:v>
                </c:pt>
                <c:pt idx="352">
                  <c:v>10991.450408731249</c:v>
                </c:pt>
                <c:pt idx="353">
                  <c:v>10976.82815239895</c:v>
                </c:pt>
                <c:pt idx="354">
                  <c:v>10903.706429159673</c:v>
                </c:pt>
                <c:pt idx="355">
                  <c:v>10884.711061097956</c:v>
                </c:pt>
                <c:pt idx="356">
                  <c:v>10815.462150771717</c:v>
                </c:pt>
                <c:pt idx="357">
                  <c:v>10850.739047173538</c:v>
                </c:pt>
                <c:pt idx="358">
                  <c:v>10858.791730838208</c:v>
                </c:pt>
                <c:pt idx="359">
                  <c:v>10821.627391325028</c:v>
                </c:pt>
                <c:pt idx="360">
                  <c:v>10803.325085380031</c:v>
                </c:pt>
                <c:pt idx="361">
                  <c:v>10740.25965984317</c:v>
                </c:pt>
                <c:pt idx="362">
                  <c:v>10783.066195536405</c:v>
                </c:pt>
                <c:pt idx="363">
                  <c:v>10752.324607203813</c:v>
                </c:pt>
                <c:pt idx="364">
                  <c:v>10642.616551692841</c:v>
                </c:pt>
                <c:pt idx="365">
                  <c:v>10638.885693526441</c:v>
                </c:pt>
                <c:pt idx="366">
                  <c:v>10588.308782145381</c:v>
                </c:pt>
                <c:pt idx="367">
                  <c:v>10597.499899446222</c:v>
                </c:pt>
                <c:pt idx="368">
                  <c:v>10659.738808945256</c:v>
                </c:pt>
                <c:pt idx="369">
                  <c:v>10672.030299745995</c:v>
                </c:pt>
                <c:pt idx="370">
                  <c:v>10649.539798550279</c:v>
                </c:pt>
                <c:pt idx="371">
                  <c:v>10671.868273081802</c:v>
                </c:pt>
                <c:pt idx="372">
                  <c:v>10654.567220812851</c:v>
                </c:pt>
                <c:pt idx="373">
                  <c:v>10583.076734236556</c:v>
                </c:pt>
                <c:pt idx="374">
                  <c:v>10603.324039238902</c:v>
                </c:pt>
                <c:pt idx="375">
                  <c:v>10583.262500710114</c:v>
                </c:pt>
                <c:pt idx="376">
                  <c:v>10650.306476125836</c:v>
                </c:pt>
                <c:pt idx="377">
                  <c:v>10692.203031179608</c:v>
                </c:pt>
                <c:pt idx="378">
                  <c:v>10671.4736337708</c:v>
                </c:pt>
                <c:pt idx="379">
                  <c:v>10686.750584813282</c:v>
                </c:pt>
                <c:pt idx="380">
                  <c:v>10652.842646933699</c:v>
                </c:pt>
                <c:pt idx="381">
                  <c:v>10689.706086987999</c:v>
                </c:pt>
                <c:pt idx="382">
                  <c:v>10661.523134546831</c:v>
                </c:pt>
                <c:pt idx="383">
                  <c:v>10667.220486803197</c:v>
                </c:pt>
                <c:pt idx="384">
                  <c:v>10618.947274254586</c:v>
                </c:pt>
                <c:pt idx="385">
                  <c:v>10681.573154019867</c:v>
                </c:pt>
                <c:pt idx="386">
                  <c:v>10704.39513757788</c:v>
                </c:pt>
                <c:pt idx="387">
                  <c:v>10711.589524563993</c:v>
                </c:pt>
                <c:pt idx="388">
                  <c:v>10747.065993095568</c:v>
                </c:pt>
                <c:pt idx="389">
                  <c:v>10716.135071796447</c:v>
                </c:pt>
                <c:pt idx="390">
                  <c:v>10705.053288866457</c:v>
                </c:pt>
                <c:pt idx="391">
                  <c:v>10779.092362064745</c:v>
                </c:pt>
                <c:pt idx="392">
                  <c:v>10739.062762911048</c:v>
                </c:pt>
                <c:pt idx="393">
                  <c:v>10753.020526664655</c:v>
                </c:pt>
                <c:pt idx="394">
                  <c:v>10694.189766225123</c:v>
                </c:pt>
                <c:pt idx="395">
                  <c:v>10669.087980714745</c:v>
                </c:pt>
                <c:pt idx="396">
                  <c:v>10656.463312791235</c:v>
                </c:pt>
                <c:pt idx="397">
                  <c:v>10650.78845338604</c:v>
                </c:pt>
                <c:pt idx="398">
                  <c:v>10666.120734554786</c:v>
                </c:pt>
                <c:pt idx="399">
                  <c:v>10645.446155133894</c:v>
                </c:pt>
                <c:pt idx="400">
                  <c:v>10632.004666878609</c:v>
                </c:pt>
                <c:pt idx="401">
                  <c:v>10698.903841027353</c:v>
                </c:pt>
                <c:pt idx="402">
                  <c:v>10652.011422633306</c:v>
                </c:pt>
                <c:pt idx="403">
                  <c:v>10609.793497291157</c:v>
                </c:pt>
                <c:pt idx="404">
                  <c:v>10598.696027208061</c:v>
                </c:pt>
                <c:pt idx="405">
                  <c:v>10610.957736433156</c:v>
                </c:pt>
                <c:pt idx="406">
                  <c:v>10620.430271391455</c:v>
                </c:pt>
                <c:pt idx="407">
                  <c:v>10582.990105932724</c:v>
                </c:pt>
                <c:pt idx="408">
                  <c:v>10603.03950654266</c:v>
                </c:pt>
                <c:pt idx="409">
                  <c:v>10482.97125447924</c:v>
                </c:pt>
                <c:pt idx="410">
                  <c:v>10461.447488622234</c:v>
                </c:pt>
                <c:pt idx="411">
                  <c:v>10452.307691443033</c:v>
                </c:pt>
                <c:pt idx="412">
                  <c:v>10358.430061326653</c:v>
                </c:pt>
                <c:pt idx="413">
                  <c:v>10403.495764232835</c:v>
                </c:pt>
                <c:pt idx="414">
                  <c:v>10368.940434767228</c:v>
                </c:pt>
                <c:pt idx="415">
                  <c:v>10389.872579759718</c:v>
                </c:pt>
                <c:pt idx="416">
                  <c:v>10462.420052482215</c:v>
                </c:pt>
                <c:pt idx="417">
                  <c:v>10459.358540053316</c:v>
                </c:pt>
                <c:pt idx="418">
                  <c:v>10446.316534872702</c:v>
                </c:pt>
                <c:pt idx="419">
                  <c:v>10490.352283392738</c:v>
                </c:pt>
                <c:pt idx="420">
                  <c:v>10469.023171481836</c:v>
                </c:pt>
                <c:pt idx="421">
                  <c:v>10513.686885368355</c:v>
                </c:pt>
                <c:pt idx="422">
                  <c:v>10532.586135843478</c:v>
                </c:pt>
                <c:pt idx="423">
                  <c:v>10537.811417457389</c:v>
                </c:pt>
                <c:pt idx="424">
                  <c:v>10443.591102951266</c:v>
                </c:pt>
                <c:pt idx="425">
                  <c:v>10408.281073065265</c:v>
                </c:pt>
                <c:pt idx="426">
                  <c:v>10369.450259917096</c:v>
                </c:pt>
                <c:pt idx="427">
                  <c:v>10378.948453367786</c:v>
                </c:pt>
                <c:pt idx="428">
                  <c:v>10429.319187385863</c:v>
                </c:pt>
                <c:pt idx="429">
                  <c:v>10353.820276955581</c:v>
                </c:pt>
                <c:pt idx="430">
                  <c:v>10260.649247010075</c:v>
                </c:pt>
                <c:pt idx="431">
                  <c:v>10175.837011106571</c:v>
                </c:pt>
                <c:pt idx="432">
                  <c:v>10246.977027974141</c:v>
                </c:pt>
                <c:pt idx="433">
                  <c:v>10261.417668844479</c:v>
                </c:pt>
                <c:pt idx="434">
                  <c:v>10220.972425337077</c:v>
                </c:pt>
                <c:pt idx="435">
                  <c:v>10335.226597411463</c:v>
                </c:pt>
                <c:pt idx="436">
                  <c:v>10460.571926819115</c:v>
                </c:pt>
                <c:pt idx="437">
                  <c:v>10532.714914834472</c:v>
                </c:pt>
                <c:pt idx="438">
                  <c:v>10611.422920767262</c:v>
                </c:pt>
                <c:pt idx="439">
                  <c:v>10564.328376906598</c:v>
                </c:pt>
                <c:pt idx="440">
                  <c:v>10564.580067216131</c:v>
                </c:pt>
                <c:pt idx="441">
                  <c:v>10527.851954198624</c:v>
                </c:pt>
                <c:pt idx="442">
                  <c:v>10574.095763849833</c:v>
                </c:pt>
                <c:pt idx="443">
                  <c:v>10517.053137678546</c:v>
                </c:pt>
                <c:pt idx="444">
                  <c:v>10499.589362891084</c:v>
                </c:pt>
                <c:pt idx="445">
                  <c:v>10516.002689972971</c:v>
                </c:pt>
                <c:pt idx="446">
                  <c:v>10383.755931720474</c:v>
                </c:pt>
                <c:pt idx="447">
                  <c:v>10439.969478209328</c:v>
                </c:pt>
                <c:pt idx="448">
                  <c:v>10403.280912535316</c:v>
                </c:pt>
                <c:pt idx="449">
                  <c:v>10448.956670988366</c:v>
                </c:pt>
                <c:pt idx="450">
                  <c:v>10447.500549454537</c:v>
                </c:pt>
                <c:pt idx="451">
                  <c:v>10315.028105409099</c:v>
                </c:pt>
                <c:pt idx="452">
                  <c:v>10200.829514808669</c:v>
                </c:pt>
                <c:pt idx="453">
                  <c:v>10123.419738780511</c:v>
                </c:pt>
                <c:pt idx="454">
                  <c:v>10176.675818004853</c:v>
                </c:pt>
                <c:pt idx="455">
                  <c:v>10105.896752001037</c:v>
                </c:pt>
                <c:pt idx="456">
                  <c:v>9867.1518033747961</c:v>
                </c:pt>
                <c:pt idx="457">
                  <c:v>9891.2802211081671</c:v>
                </c:pt>
                <c:pt idx="458">
                  <c:v>9989.8636245786474</c:v>
                </c:pt>
                <c:pt idx="459">
                  <c:v>9940.1474357643056</c:v>
                </c:pt>
                <c:pt idx="460">
                  <c:v>9792.9165986814387</c:v>
                </c:pt>
                <c:pt idx="461">
                  <c:v>9720.2599816087077</c:v>
                </c:pt>
                <c:pt idx="462">
                  <c:v>9627.5252819411453</c:v>
                </c:pt>
                <c:pt idx="463">
                  <c:v>9654.4563442599992</c:v>
                </c:pt>
                <c:pt idx="464">
                  <c:v>9702.9542644357243</c:v>
                </c:pt>
                <c:pt idx="465">
                  <c:v>9854.3790274257481</c:v>
                </c:pt>
                <c:pt idx="466">
                  <c:v>9819.1321453775927</c:v>
                </c:pt>
                <c:pt idx="467">
                  <c:v>9797.0483884498153</c:v>
                </c:pt>
                <c:pt idx="468">
                  <c:v>9833.6312902142636</c:v>
                </c:pt>
                <c:pt idx="469">
                  <c:v>9958.3007695336528</c:v>
                </c:pt>
                <c:pt idx="470">
                  <c:v>9975.5909506075586</c:v>
                </c:pt>
                <c:pt idx="471">
                  <c:v>9903.7826168285719</c:v>
                </c:pt>
                <c:pt idx="472">
                  <c:v>9883.7841277674379</c:v>
                </c:pt>
                <c:pt idx="473">
                  <c:v>9959.3082213761172</c:v>
                </c:pt>
                <c:pt idx="474">
                  <c:v>9834.4612582094051</c:v>
                </c:pt>
                <c:pt idx="475">
                  <c:v>9761.4301647920711</c:v>
                </c:pt>
                <c:pt idx="476">
                  <c:v>9712.9612817461384</c:v>
                </c:pt>
                <c:pt idx="477">
                  <c:v>9848.306400411162</c:v>
                </c:pt>
                <c:pt idx="478">
                  <c:v>9762.7780553900375</c:v>
                </c:pt>
                <c:pt idx="479">
                  <c:v>9788.8256159650409</c:v>
                </c:pt>
                <c:pt idx="480">
                  <c:v>9826.7972603955404</c:v>
                </c:pt>
                <c:pt idx="481">
                  <c:v>9722.5902354732971</c:v>
                </c:pt>
                <c:pt idx="482">
                  <c:v>9796.2424761508046</c:v>
                </c:pt>
                <c:pt idx="483">
                  <c:v>10058.699256611639</c:v>
                </c:pt>
                <c:pt idx="484">
                  <c:v>10075.192757049685</c:v>
                </c:pt>
                <c:pt idx="485">
                  <c:v>10066.248582051274</c:v>
                </c:pt>
                <c:pt idx="486">
                  <c:v>10103.572540979128</c:v>
                </c:pt>
                <c:pt idx="487">
                  <c:v>10129.987491297104</c:v>
                </c:pt>
                <c:pt idx="488">
                  <c:v>9938.2298603920299</c:v>
                </c:pt>
                <c:pt idx="489">
                  <c:v>9992.2275150250534</c:v>
                </c:pt>
                <c:pt idx="490">
                  <c:v>9967.7090163729808</c:v>
                </c:pt>
                <c:pt idx="491">
                  <c:v>9964.756422925966</c:v>
                </c:pt>
                <c:pt idx="492">
                  <c:v>9840.4926147478545</c:v>
                </c:pt>
                <c:pt idx="493">
                  <c:v>9954.8571698439519</c:v>
                </c:pt>
                <c:pt idx="494">
                  <c:v>9963.2780223515292</c:v>
                </c:pt>
                <c:pt idx="495">
                  <c:v>10089.336828368998</c:v>
                </c:pt>
                <c:pt idx="496">
                  <c:v>10161.635842702042</c:v>
                </c:pt>
                <c:pt idx="497">
                  <c:v>10088.47876419103</c:v>
                </c:pt>
                <c:pt idx="498">
                  <c:v>10099.974188303964</c:v>
                </c:pt>
                <c:pt idx="499">
                  <c:v>10167.410182754049</c:v>
                </c:pt>
                <c:pt idx="500">
                  <c:v>10306.560669139715</c:v>
                </c:pt>
                <c:pt idx="501">
                  <c:v>10255.27971296565</c:v>
                </c:pt>
                <c:pt idx="502">
                  <c:v>10184.563467512429</c:v>
                </c:pt>
                <c:pt idx="503">
                  <c:v>10222.610649528402</c:v>
                </c:pt>
                <c:pt idx="504">
                  <c:v>10206.17228486444</c:v>
                </c:pt>
                <c:pt idx="505">
                  <c:v>10186.156931821182</c:v>
                </c:pt>
                <c:pt idx="506">
                  <c:v>10336.59722703763</c:v>
                </c:pt>
                <c:pt idx="507">
                  <c:v>10318.543312600359</c:v>
                </c:pt>
                <c:pt idx="508">
                  <c:v>10333.046726675184</c:v>
                </c:pt>
                <c:pt idx="509">
                  <c:v>10403.260481629615</c:v>
                </c:pt>
                <c:pt idx="510">
                  <c:v>10385.2391173461</c:v>
                </c:pt>
                <c:pt idx="511">
                  <c:v>10399.560297170419</c:v>
                </c:pt>
                <c:pt idx="512">
                  <c:v>10366.533364941068</c:v>
                </c:pt>
                <c:pt idx="513">
                  <c:v>10387.662269762071</c:v>
                </c:pt>
                <c:pt idx="514">
                  <c:v>10373.187348369142</c:v>
                </c:pt>
                <c:pt idx="515">
                  <c:v>10276.292975216968</c:v>
                </c:pt>
                <c:pt idx="516">
                  <c:v>10234.066381318911</c:v>
                </c:pt>
                <c:pt idx="517">
                  <c:v>10123.724882569442</c:v>
                </c:pt>
                <c:pt idx="518">
                  <c:v>10069.534689521406</c:v>
                </c:pt>
                <c:pt idx="519">
                  <c:v>10157.06034513419</c:v>
                </c:pt>
                <c:pt idx="520">
                  <c:v>10105.243383644856</c:v>
                </c:pt>
                <c:pt idx="521">
                  <c:v>10109.033526709931</c:v>
                </c:pt>
                <c:pt idx="522">
                  <c:v>10086.354165552148</c:v>
                </c:pt>
                <c:pt idx="523">
                  <c:v>10077.36801359681</c:v>
                </c:pt>
                <c:pt idx="524">
                  <c:v>10100.131469614873</c:v>
                </c:pt>
                <c:pt idx="525">
                  <c:v>10249.987123370021</c:v>
                </c:pt>
                <c:pt idx="526">
                  <c:v>10228.591427894129</c:v>
                </c:pt>
                <c:pt idx="527">
                  <c:v>10315.742567841093</c:v>
                </c:pt>
                <c:pt idx="528">
                  <c:v>10269.453714693316</c:v>
                </c:pt>
                <c:pt idx="529">
                  <c:v>10348.964020716347</c:v>
                </c:pt>
                <c:pt idx="530">
                  <c:v>10295.269805327796</c:v>
                </c:pt>
                <c:pt idx="531">
                  <c:v>10290.810000115142</c:v>
                </c:pt>
                <c:pt idx="532">
                  <c:v>10358.867937196097</c:v>
                </c:pt>
                <c:pt idx="533">
                  <c:v>10408.076220496978</c:v>
                </c:pt>
                <c:pt idx="534">
                  <c:v>10437.234784465209</c:v>
                </c:pt>
                <c:pt idx="535">
                  <c:v>10388.926526135561</c:v>
                </c:pt>
                <c:pt idx="536">
                  <c:v>10371.943297089385</c:v>
                </c:pt>
                <c:pt idx="537">
                  <c:v>10474.218532691351</c:v>
                </c:pt>
                <c:pt idx="538">
                  <c:v>10475.97246793723</c:v>
                </c:pt>
                <c:pt idx="539">
                  <c:v>10452.797675642338</c:v>
                </c:pt>
                <c:pt idx="540">
                  <c:v>10452.84924622807</c:v>
                </c:pt>
                <c:pt idx="541">
                  <c:v>10481.235511318104</c:v>
                </c:pt>
                <c:pt idx="542">
                  <c:v>10463.688003788002</c:v>
                </c:pt>
                <c:pt idx="543">
                  <c:v>10493.47005939946</c:v>
                </c:pt>
                <c:pt idx="544">
                  <c:v>10454.572776579289</c:v>
                </c:pt>
                <c:pt idx="545">
                  <c:v>10424.203187315743</c:v>
                </c:pt>
                <c:pt idx="546">
                  <c:v>10391.314198795033</c:v>
                </c:pt>
                <c:pt idx="547">
                  <c:v>10371.239437033066</c:v>
                </c:pt>
                <c:pt idx="548">
                  <c:v>10265.122567108596</c:v>
                </c:pt>
                <c:pt idx="549">
                  <c:v>10276.593870811241</c:v>
                </c:pt>
                <c:pt idx="550">
                  <c:v>10142.477075692183</c:v>
                </c:pt>
                <c:pt idx="551">
                  <c:v>10036.654543234319</c:v>
                </c:pt>
                <c:pt idx="552">
                  <c:v>10088.146899804347</c:v>
                </c:pt>
                <c:pt idx="553">
                  <c:v>10042.022832291848</c:v>
                </c:pt>
                <c:pt idx="554">
                  <c:v>10102.763323377092</c:v>
                </c:pt>
                <c:pt idx="555">
                  <c:v>10035.701898770614</c:v>
                </c:pt>
                <c:pt idx="556">
                  <c:v>10058.818360688671</c:v>
                </c:pt>
                <c:pt idx="557">
                  <c:v>10047.325023185671</c:v>
                </c:pt>
                <c:pt idx="558">
                  <c:v>10153.086325141161</c:v>
                </c:pt>
                <c:pt idx="559">
                  <c:v>10173.27496031016</c:v>
                </c:pt>
                <c:pt idx="560">
                  <c:v>10195.623957454716</c:v>
                </c:pt>
                <c:pt idx="561">
                  <c:v>10160.276535916992</c:v>
                </c:pt>
                <c:pt idx="562">
                  <c:v>10074.129205112011</c:v>
                </c:pt>
                <c:pt idx="563">
                  <c:v>10308.457607761493</c:v>
                </c:pt>
                <c:pt idx="564">
                  <c:v>10327.458142737498</c:v>
                </c:pt>
                <c:pt idx="565">
                  <c:v>10368.814029062512</c:v>
                </c:pt>
                <c:pt idx="566">
                  <c:v>10276.623702189885</c:v>
                </c:pt>
                <c:pt idx="567">
                  <c:v>10303.183274412409</c:v>
                </c:pt>
                <c:pt idx="568">
                  <c:v>10337.402710703798</c:v>
                </c:pt>
                <c:pt idx="569">
                  <c:v>10282.775273342717</c:v>
                </c:pt>
                <c:pt idx="570">
                  <c:v>10218.018129773884</c:v>
                </c:pt>
                <c:pt idx="571">
                  <c:v>10264.576345064655</c:v>
                </c:pt>
                <c:pt idx="572">
                  <c:v>10325.622756841372</c:v>
                </c:pt>
                <c:pt idx="573">
                  <c:v>10327.133638623862</c:v>
                </c:pt>
                <c:pt idx="574">
                  <c:v>10315.065144607561</c:v>
                </c:pt>
                <c:pt idx="575">
                  <c:v>10200.359312810397</c:v>
                </c:pt>
                <c:pt idx="576">
                  <c:v>10208.083887655059</c:v>
                </c:pt>
                <c:pt idx="577">
                  <c:v>10221.549347851535</c:v>
                </c:pt>
                <c:pt idx="578">
                  <c:v>10271.75929083178</c:v>
                </c:pt>
                <c:pt idx="579">
                  <c:v>10340.839657412133</c:v>
                </c:pt>
                <c:pt idx="580">
                  <c:v>10361.868855693132</c:v>
                </c:pt>
                <c:pt idx="581">
                  <c:v>10367.733586363083</c:v>
                </c:pt>
                <c:pt idx="582">
                  <c:v>10359.343142717207</c:v>
                </c:pt>
                <c:pt idx="583">
                  <c:v>10313.663463656158</c:v>
                </c:pt>
                <c:pt idx="584">
                  <c:v>10354.814879033764</c:v>
                </c:pt>
                <c:pt idx="585">
                  <c:v>10361.011701514442</c:v>
                </c:pt>
                <c:pt idx="586">
                  <c:v>10389.281408624533</c:v>
                </c:pt>
                <c:pt idx="587">
                  <c:v>10484.016025150753</c:v>
                </c:pt>
                <c:pt idx="588">
                  <c:v>10497.947792016274</c:v>
                </c:pt>
                <c:pt idx="589">
                  <c:v>10419.995608688059</c:v>
                </c:pt>
                <c:pt idx="590">
                  <c:v>10494.967924046639</c:v>
                </c:pt>
                <c:pt idx="591">
                  <c:v>10479.755382764337</c:v>
                </c:pt>
                <c:pt idx="592">
                  <c:v>10507.867384710378</c:v>
                </c:pt>
                <c:pt idx="593">
                  <c:v>10524.559415862412</c:v>
                </c:pt>
                <c:pt idx="594">
                  <c:v>10628.965557661746</c:v>
                </c:pt>
                <c:pt idx="595">
                  <c:v>10665.619499514134</c:v>
                </c:pt>
                <c:pt idx="596">
                  <c:v>10633.300895840697</c:v>
                </c:pt>
                <c:pt idx="597">
                  <c:v>10654.194647916895</c:v>
                </c:pt>
                <c:pt idx="598">
                  <c:v>10642.616996697599</c:v>
                </c:pt>
                <c:pt idx="599">
                  <c:v>10641.399399882974</c:v>
                </c:pt>
                <c:pt idx="600">
                  <c:v>10612.242175281666</c:v>
                </c:pt>
                <c:pt idx="601">
                  <c:v>10633.459515492747</c:v>
                </c:pt>
                <c:pt idx="602">
                  <c:v>10653.705871335635</c:v>
                </c:pt>
                <c:pt idx="603">
                  <c:v>10700.695259546337</c:v>
                </c:pt>
                <c:pt idx="604">
                  <c:v>10732.861491667485</c:v>
                </c:pt>
                <c:pt idx="605">
                  <c:v>10791.238820781391</c:v>
                </c:pt>
                <c:pt idx="606">
                  <c:v>10744.591409541234</c:v>
                </c:pt>
                <c:pt idx="607">
                  <c:v>10785.58007116619</c:v>
                </c:pt>
                <c:pt idx="608">
                  <c:v>10774.236034808031</c:v>
                </c:pt>
                <c:pt idx="609">
                  <c:v>10751.090548883813</c:v>
                </c:pt>
                <c:pt idx="610">
                  <c:v>10783.801073204893</c:v>
                </c:pt>
                <c:pt idx="611">
                  <c:v>10767.166319294747</c:v>
                </c:pt>
                <c:pt idx="612">
                  <c:v>10832.914626571055</c:v>
                </c:pt>
                <c:pt idx="613">
                  <c:v>10920.32636033537</c:v>
                </c:pt>
                <c:pt idx="614">
                  <c:v>10917.469649298944</c:v>
                </c:pt>
                <c:pt idx="615">
                  <c:v>10872.556981422658</c:v>
                </c:pt>
                <c:pt idx="616">
                  <c:v>10828.162914439763</c:v>
                </c:pt>
                <c:pt idx="617">
                  <c:v>10796.295219255102</c:v>
                </c:pt>
                <c:pt idx="618">
                  <c:v>10730.667862607801</c:v>
                </c:pt>
                <c:pt idx="619">
                  <c:v>10787.959373239924</c:v>
                </c:pt>
                <c:pt idx="620">
                  <c:v>10810.009822600925</c:v>
                </c:pt>
                <c:pt idx="621">
                  <c:v>10812.775599258592</c:v>
                </c:pt>
                <c:pt idx="622">
                  <c:v>10788.73898723341</c:v>
                </c:pt>
                <c:pt idx="623">
                  <c:v>10725.452050761798</c:v>
                </c:pt>
                <c:pt idx="624">
                  <c:v>10725.952023529528</c:v>
                </c:pt>
                <c:pt idx="625">
                  <c:v>10673.876184258477</c:v>
                </c:pt>
                <c:pt idx="626">
                  <c:v>10708.119302582934</c:v>
                </c:pt>
                <c:pt idx="627">
                  <c:v>10738.180054698889</c:v>
                </c:pt>
                <c:pt idx="628">
                  <c:v>10625.224097412256</c:v>
                </c:pt>
                <c:pt idx="629">
                  <c:v>10615.475100255355</c:v>
                </c:pt>
                <c:pt idx="630">
                  <c:v>10723.885215082712</c:v>
                </c:pt>
                <c:pt idx="631">
                  <c:v>10723.464407639676</c:v>
                </c:pt>
                <c:pt idx="632">
                  <c:v>10741.077252530293</c:v>
                </c:pt>
                <c:pt idx="633">
                  <c:v>10770.096161192563</c:v>
                </c:pt>
                <c:pt idx="634">
                  <c:v>10738.752869311065</c:v>
                </c:pt>
                <c:pt idx="635">
                  <c:v>10796.599843072063</c:v>
                </c:pt>
                <c:pt idx="636">
                  <c:v>10722.291733273394</c:v>
                </c:pt>
                <c:pt idx="637">
                  <c:v>10729.117342047246</c:v>
                </c:pt>
                <c:pt idx="638">
                  <c:v>10683.17544011728</c:v>
                </c:pt>
                <c:pt idx="639">
                  <c:v>10656.612369738677</c:v>
                </c:pt>
                <c:pt idx="640">
                  <c:v>10618.800712951996</c:v>
                </c:pt>
                <c:pt idx="641">
                  <c:v>10613.318784873823</c:v>
                </c:pt>
                <c:pt idx="642">
                  <c:v>10596.615406670464</c:v>
                </c:pt>
                <c:pt idx="643">
                  <c:v>10627.822292291787</c:v>
                </c:pt>
                <c:pt idx="644">
                  <c:v>10702.828557633708</c:v>
                </c:pt>
                <c:pt idx="645">
                  <c:v>10806.242464708883</c:v>
                </c:pt>
                <c:pt idx="646">
                  <c:v>10813.291308768823</c:v>
                </c:pt>
                <c:pt idx="647">
                  <c:v>10826.198605926264</c:v>
                </c:pt>
                <c:pt idx="648">
                  <c:v>10903.56043580595</c:v>
                </c:pt>
                <c:pt idx="649">
                  <c:v>10922.098426427845</c:v>
                </c:pt>
                <c:pt idx="650">
                  <c:v>10933.992727672467</c:v>
                </c:pt>
                <c:pt idx="651">
                  <c:v>10980.389817714327</c:v>
                </c:pt>
                <c:pt idx="652">
                  <c:v>10978.95491348675</c:v>
                </c:pt>
                <c:pt idx="653">
                  <c:v>11000.353734148619</c:v>
                </c:pt>
                <c:pt idx="654">
                  <c:v>10953.781141852298</c:v>
                </c:pt>
                <c:pt idx="655">
                  <c:v>10940.86918848618</c:v>
                </c:pt>
                <c:pt idx="656">
                  <c:v>11008.674967423585</c:v>
                </c:pt>
                <c:pt idx="657">
                  <c:v>11050.151659274914</c:v>
                </c:pt>
                <c:pt idx="658">
                  <c:v>11145.460517487529</c:v>
                </c:pt>
                <c:pt idx="659">
                  <c:v>11135.320401096853</c:v>
                </c:pt>
                <c:pt idx="660">
                  <c:v>11125.308592847798</c:v>
                </c:pt>
                <c:pt idx="661">
                  <c:v>11144.730741717847</c:v>
                </c:pt>
                <c:pt idx="662">
                  <c:v>11130.283089354243</c:v>
                </c:pt>
                <c:pt idx="663">
                  <c:v>11090.16328388074</c:v>
                </c:pt>
                <c:pt idx="664">
                  <c:v>11047.673755633859</c:v>
                </c:pt>
                <c:pt idx="665">
                  <c:v>11095.576787769687</c:v>
                </c:pt>
                <c:pt idx="666">
                  <c:v>11144.461680825598</c:v>
                </c:pt>
                <c:pt idx="667">
                  <c:v>11144.307559946246</c:v>
                </c:pt>
                <c:pt idx="668">
                  <c:v>11030.124135622416</c:v>
                </c:pt>
                <c:pt idx="669">
                  <c:v>11074.395441541899</c:v>
                </c:pt>
                <c:pt idx="670">
                  <c:v>11098.63970513532</c:v>
                </c:pt>
                <c:pt idx="671">
                  <c:v>11131.802722622922</c:v>
                </c:pt>
                <c:pt idx="672">
                  <c:v>11223.613392111463</c:v>
                </c:pt>
                <c:pt idx="673">
                  <c:v>11246.965422712661</c:v>
                </c:pt>
                <c:pt idx="674">
                  <c:v>11268.340007992214</c:v>
                </c:pt>
                <c:pt idx="675">
                  <c:v>11228.933040151649</c:v>
                </c:pt>
                <c:pt idx="676">
                  <c:v>11219.324432069701</c:v>
                </c:pt>
                <c:pt idx="677">
                  <c:v>11283.888422977578</c:v>
                </c:pt>
                <c:pt idx="678">
                  <c:v>11263.99097798422</c:v>
                </c:pt>
                <c:pt idx="679">
                  <c:v>11205.478920953003</c:v>
                </c:pt>
                <c:pt idx="680">
                  <c:v>11226.087862171973</c:v>
                </c:pt>
                <c:pt idx="681">
                  <c:v>11277.75142211094</c:v>
                </c:pt>
                <c:pt idx="682">
                  <c:v>11342.26640155474</c:v>
                </c:pt>
                <c:pt idx="683">
                  <c:v>11398.118457381692</c:v>
                </c:pt>
                <c:pt idx="684">
                  <c:v>11424.99149201605</c:v>
                </c:pt>
                <c:pt idx="685">
                  <c:v>11439.976100763877</c:v>
                </c:pt>
                <c:pt idx="686">
                  <c:v>11429.735990188077</c:v>
                </c:pt>
                <c:pt idx="687">
                  <c:v>11514.11013304572</c:v>
                </c:pt>
                <c:pt idx="688">
                  <c:v>11469.678647456918</c:v>
                </c:pt>
                <c:pt idx="689">
                  <c:v>11460.614053651228</c:v>
                </c:pt>
                <c:pt idx="690">
                  <c:v>11560.095304965233</c:v>
                </c:pt>
                <c:pt idx="691">
                  <c:v>11577.827889003724</c:v>
                </c:pt>
                <c:pt idx="692">
                  <c:v>11543.549761354978</c:v>
                </c:pt>
                <c:pt idx="693">
                  <c:v>11474.688023984771</c:v>
                </c:pt>
                <c:pt idx="694">
                  <c:v>11539.336385566421</c:v>
                </c:pt>
                <c:pt idx="695">
                  <c:v>11541.444267354729</c:v>
                </c:pt>
                <c:pt idx="696">
                  <c:v>11493.962729855035</c:v>
                </c:pt>
                <c:pt idx="697">
                  <c:v>11431.893305552272</c:v>
                </c:pt>
                <c:pt idx="698">
                  <c:v>11488.606414249984</c:v>
                </c:pt>
                <c:pt idx="699">
                  <c:v>11488.659295089874</c:v>
                </c:pt>
                <c:pt idx="700">
                  <c:v>11492.908152997094</c:v>
                </c:pt>
                <c:pt idx="701">
                  <c:v>11476.680970541178</c:v>
                </c:pt>
                <c:pt idx="702">
                  <c:v>11424.553973808332</c:v>
                </c:pt>
                <c:pt idx="703">
                  <c:v>11456.552960332274</c:v>
                </c:pt>
                <c:pt idx="704">
                  <c:v>11615.46782755306</c:v>
                </c:pt>
                <c:pt idx="705">
                  <c:v>11616.231386826979</c:v>
                </c:pt>
                <c:pt idx="706">
                  <c:v>11672.763761966678</c:v>
                </c:pt>
                <c:pt idx="707">
                  <c:v>11663.001579944692</c:v>
                </c:pt>
                <c:pt idx="708">
                  <c:v>11711.510069835236</c:v>
                </c:pt>
                <c:pt idx="709">
                  <c:v>11682.110894790378</c:v>
                </c:pt>
                <c:pt idx="710">
                  <c:v>11740.732005336142</c:v>
                </c:pt>
                <c:pt idx="711">
                  <c:v>11712.76608003251</c:v>
                </c:pt>
                <c:pt idx="712">
                  <c:v>11674.249899238999</c:v>
                </c:pt>
                <c:pt idx="713">
                  <c:v>11730.349814746969</c:v>
                </c:pt>
                <c:pt idx="714">
                  <c:v>11763.759192322919</c:v>
                </c:pt>
                <c:pt idx="715">
                  <c:v>11741.210545931232</c:v>
                </c:pt>
                <c:pt idx="716">
                  <c:v>11703.088345943233</c:v>
                </c:pt>
                <c:pt idx="717">
                  <c:v>11704.154735760576</c:v>
                </c:pt>
                <c:pt idx="718">
                  <c:v>11643.927957616497</c:v>
                </c:pt>
                <c:pt idx="719">
                  <c:v>11614.841765789108</c:v>
                </c:pt>
                <c:pt idx="720">
                  <c:v>11541.963379532102</c:v>
                </c:pt>
                <c:pt idx="721">
                  <c:v>11609.933664247908</c:v>
                </c:pt>
                <c:pt idx="722">
                  <c:v>11562.904004638387</c:v>
                </c:pt>
                <c:pt idx="723">
                  <c:v>11637.057269314409</c:v>
                </c:pt>
                <c:pt idx="724">
                  <c:v>11595.930852251477</c:v>
                </c:pt>
                <c:pt idx="725">
                  <c:v>11727.829465400153</c:v>
                </c:pt>
                <c:pt idx="726">
                  <c:v>11738.263636704949</c:v>
                </c:pt>
                <c:pt idx="727">
                  <c:v>11769.172102801745</c:v>
                </c:pt>
                <c:pt idx="728">
                  <c:v>11870.025602454069</c:v>
                </c:pt>
                <c:pt idx="729">
                  <c:v>11857.919177660166</c:v>
                </c:pt>
                <c:pt idx="730">
                  <c:v>11913.651101013487</c:v>
                </c:pt>
                <c:pt idx="731">
                  <c:v>11915.125579338997</c:v>
                </c:pt>
                <c:pt idx="732">
                  <c:v>11893.134950236981</c:v>
                </c:pt>
                <c:pt idx="733">
                  <c:v>12024.457327632143</c:v>
                </c:pt>
                <c:pt idx="734">
                  <c:v>12036.039694103607</c:v>
                </c:pt>
                <c:pt idx="735">
                  <c:v>12069.620160261878</c:v>
                </c:pt>
                <c:pt idx="736">
                  <c:v>11978.286962495544</c:v>
                </c:pt>
                <c:pt idx="737">
                  <c:v>11964.239225176487</c:v>
                </c:pt>
                <c:pt idx="738">
                  <c:v>12112.907222795155</c:v>
                </c:pt>
                <c:pt idx="739">
                  <c:v>12081.109963390301</c:v>
                </c:pt>
                <c:pt idx="740">
                  <c:v>12141.405107305713</c:v>
                </c:pt>
                <c:pt idx="741">
                  <c:v>12064.042966720641</c:v>
                </c:pt>
                <c:pt idx="742">
                  <c:v>12049.334685808435</c:v>
                </c:pt>
                <c:pt idx="743">
                  <c:v>12036.230089885101</c:v>
                </c:pt>
                <c:pt idx="744">
                  <c:v>12172.189013123629</c:v>
                </c:pt>
                <c:pt idx="745">
                  <c:v>12247.596981493773</c:v>
                </c:pt>
                <c:pt idx="746">
                  <c:v>12224.6528376387</c:v>
                </c:pt>
                <c:pt idx="747">
                  <c:v>12191.826201269832</c:v>
                </c:pt>
                <c:pt idx="748">
                  <c:v>12046.699500553872</c:v>
                </c:pt>
                <c:pt idx="749">
                  <c:v>12020.189302535109</c:v>
                </c:pt>
                <c:pt idx="750">
                  <c:v>11968.329897346321</c:v>
                </c:pt>
                <c:pt idx="751">
                  <c:v>11954.476527726896</c:v>
                </c:pt>
                <c:pt idx="752">
                  <c:v>11952.825386708153</c:v>
                </c:pt>
                <c:pt idx="753">
                  <c:v>11983.844752688403</c:v>
                </c:pt>
                <c:pt idx="754">
                  <c:v>11972.159017879419</c:v>
                </c:pt>
                <c:pt idx="755">
                  <c:v>12071.030969397654</c:v>
                </c:pt>
                <c:pt idx="756">
                  <c:v>11982.998360221871</c:v>
                </c:pt>
                <c:pt idx="757">
                  <c:v>11933.718201745698</c:v>
                </c:pt>
                <c:pt idx="758">
                  <c:v>11969.876807861512</c:v>
                </c:pt>
                <c:pt idx="759">
                  <c:v>11919.101991887441</c:v>
                </c:pt>
                <c:pt idx="760">
                  <c:v>11926.461999995994</c:v>
                </c:pt>
                <c:pt idx="761">
                  <c:v>11991.775722178616</c:v>
                </c:pt>
                <c:pt idx="762">
                  <c:v>11993.769766614598</c:v>
                </c:pt>
                <c:pt idx="763">
                  <c:v>12003.90993846691</c:v>
                </c:pt>
                <c:pt idx="764">
                  <c:v>11926.241820453733</c:v>
                </c:pt>
                <c:pt idx="765">
                  <c:v>12004.555540152935</c:v>
                </c:pt>
                <c:pt idx="766">
                  <c:v>12089.600966523416</c:v>
                </c:pt>
                <c:pt idx="767">
                  <c:v>12098.120983031835</c:v>
                </c:pt>
                <c:pt idx="768">
                  <c:v>12116.774937046535</c:v>
                </c:pt>
                <c:pt idx="769">
                  <c:v>12126.735614317648</c:v>
                </c:pt>
                <c:pt idx="770">
                  <c:v>12132.190739084555</c:v>
                </c:pt>
                <c:pt idx="771">
                  <c:v>12206.182254256895</c:v>
                </c:pt>
                <c:pt idx="772">
                  <c:v>12182.039943139913</c:v>
                </c:pt>
                <c:pt idx="773">
                  <c:v>12125.657988386984</c:v>
                </c:pt>
                <c:pt idx="774">
                  <c:v>12176.45470067468</c:v>
                </c:pt>
                <c:pt idx="775">
                  <c:v>12130.07812329393</c:v>
                </c:pt>
                <c:pt idx="776">
                  <c:v>12170.160208670335</c:v>
                </c:pt>
                <c:pt idx="777">
                  <c:v>12182.816955895572</c:v>
                </c:pt>
                <c:pt idx="778">
                  <c:v>12112.201454942282</c:v>
                </c:pt>
                <c:pt idx="779">
                  <c:v>12043.829550879125</c:v>
                </c:pt>
                <c:pt idx="780">
                  <c:v>11945.300013688327</c:v>
                </c:pt>
                <c:pt idx="781">
                  <c:v>11960.792491911159</c:v>
                </c:pt>
                <c:pt idx="782">
                  <c:v>11972.508933612749</c:v>
                </c:pt>
                <c:pt idx="783">
                  <c:v>11950.217039832272</c:v>
                </c:pt>
                <c:pt idx="784">
                  <c:v>11890.852420154857</c:v>
                </c:pt>
                <c:pt idx="785">
                  <c:v>11893.456432880166</c:v>
                </c:pt>
                <c:pt idx="786">
                  <c:v>11939.169094111272</c:v>
                </c:pt>
                <c:pt idx="787">
                  <c:v>12031.586321579496</c:v>
                </c:pt>
                <c:pt idx="788">
                  <c:v>12023.07048855249</c:v>
                </c:pt>
                <c:pt idx="789">
                  <c:v>11868.870770767933</c:v>
                </c:pt>
                <c:pt idx="790">
                  <c:v>11753.179128183054</c:v>
                </c:pt>
                <c:pt idx="791">
                  <c:v>11778.826091224217</c:v>
                </c:pt>
                <c:pt idx="792">
                  <c:v>11808.178109349619</c:v>
                </c:pt>
                <c:pt idx="793">
                  <c:v>11818.250124584703</c:v>
                </c:pt>
                <c:pt idx="794">
                  <c:v>11841.698696425407</c:v>
                </c:pt>
                <c:pt idx="795">
                  <c:v>11858.822754183617</c:v>
                </c:pt>
                <c:pt idx="796">
                  <c:v>11909.352321358776</c:v>
                </c:pt>
                <c:pt idx="797">
                  <c:v>11984.721903705864</c:v>
                </c:pt>
                <c:pt idx="798">
                  <c:v>12040.355510769481</c:v>
                </c:pt>
                <c:pt idx="799">
                  <c:v>12044.376246107067</c:v>
                </c:pt>
                <c:pt idx="800">
                  <c:v>12037.110155154629</c:v>
                </c:pt>
                <c:pt idx="801">
                  <c:v>12041.427585649377</c:v>
                </c:pt>
                <c:pt idx="802">
                  <c:v>12006.765714248504</c:v>
                </c:pt>
                <c:pt idx="803">
                  <c:v>12010.432805673934</c:v>
                </c:pt>
                <c:pt idx="804">
                  <c:v>11946.176332999235</c:v>
                </c:pt>
                <c:pt idx="805">
                  <c:v>12017.106145221564</c:v>
                </c:pt>
                <c:pt idx="806">
                  <c:v>12066.727181829456</c:v>
                </c:pt>
                <c:pt idx="807">
                  <c:v>12122.219720137851</c:v>
                </c:pt>
                <c:pt idx="808">
                  <c:v>12170.68267691706</c:v>
                </c:pt>
                <c:pt idx="809">
                  <c:v>12174.34213974508</c:v>
                </c:pt>
                <c:pt idx="810">
                  <c:v>12217.53091241336</c:v>
                </c:pt>
                <c:pt idx="811">
                  <c:v>12189.043623520458</c:v>
                </c:pt>
                <c:pt idx="812">
                  <c:v>12168.02998636257</c:v>
                </c:pt>
                <c:pt idx="813">
                  <c:v>12195.083547570186</c:v>
                </c:pt>
                <c:pt idx="814">
                  <c:v>12136.833971581444</c:v>
                </c:pt>
                <c:pt idx="815">
                  <c:v>12154.459786243309</c:v>
                </c:pt>
                <c:pt idx="816">
                  <c:v>12133.535920070528</c:v>
                </c:pt>
                <c:pt idx="817">
                  <c:v>12221.710885513319</c:v>
                </c:pt>
                <c:pt idx="818">
                  <c:v>12250.553372143106</c:v>
                </c:pt>
                <c:pt idx="819">
                  <c:v>12247.21974546787</c:v>
                </c:pt>
                <c:pt idx="820">
                  <c:v>12190.868309643294</c:v>
                </c:pt>
                <c:pt idx="821">
                  <c:v>12176.063858332393</c:v>
                </c:pt>
                <c:pt idx="822">
                  <c:v>12211.247113233412</c:v>
                </c:pt>
                <c:pt idx="823">
                  <c:v>12183.960187285178</c:v>
                </c:pt>
                <c:pt idx="824">
                  <c:v>12207.459702740234</c:v>
                </c:pt>
                <c:pt idx="825">
                  <c:v>12201.265445014213</c:v>
                </c:pt>
                <c:pt idx="826">
                  <c:v>12240.691824578553</c:v>
                </c:pt>
                <c:pt idx="827">
                  <c:v>12243.976580678407</c:v>
                </c:pt>
                <c:pt idx="828">
                  <c:v>12268.077506955164</c:v>
                </c:pt>
                <c:pt idx="829">
                  <c:v>12340.572208163354</c:v>
                </c:pt>
                <c:pt idx="830">
                  <c:v>12369.938595644437</c:v>
                </c:pt>
                <c:pt idx="831">
                  <c:v>12393.411990788351</c:v>
                </c:pt>
                <c:pt idx="832">
                  <c:v>12391.995847504033</c:v>
                </c:pt>
                <c:pt idx="833">
                  <c:v>12430.384723438176</c:v>
                </c:pt>
                <c:pt idx="834">
                  <c:v>12440.218074370792</c:v>
                </c:pt>
                <c:pt idx="835">
                  <c:v>12411.767985688011</c:v>
                </c:pt>
                <c:pt idx="836">
                  <c:v>12452.532776260585</c:v>
                </c:pt>
                <c:pt idx="837">
                  <c:v>12477.923024762273</c:v>
                </c:pt>
                <c:pt idx="838">
                  <c:v>12433.351396810942</c:v>
                </c:pt>
                <c:pt idx="839">
                  <c:v>12374.515455565061</c:v>
                </c:pt>
                <c:pt idx="840">
                  <c:v>12433.440287738897</c:v>
                </c:pt>
                <c:pt idx="841">
                  <c:v>12416.868050729612</c:v>
                </c:pt>
                <c:pt idx="842">
                  <c:v>12360.366731784205</c:v>
                </c:pt>
                <c:pt idx="843">
                  <c:v>12398.845654961289</c:v>
                </c:pt>
                <c:pt idx="844">
                  <c:v>12470.674860365307</c:v>
                </c:pt>
                <c:pt idx="845">
                  <c:v>12364.861315451415</c:v>
                </c:pt>
                <c:pt idx="846">
                  <c:v>12354.995159227492</c:v>
                </c:pt>
                <c:pt idx="847">
                  <c:v>12415.709486039133</c:v>
                </c:pt>
                <c:pt idx="848">
                  <c:v>12442.652421825469</c:v>
                </c:pt>
                <c:pt idx="849">
                  <c:v>12452.292304079252</c:v>
                </c:pt>
                <c:pt idx="850">
                  <c:v>12392.578419862475</c:v>
                </c:pt>
                <c:pt idx="851">
                  <c:v>12329.407195064792</c:v>
                </c:pt>
                <c:pt idx="852">
                  <c:v>12348.326686476559</c:v>
                </c:pt>
                <c:pt idx="853">
                  <c:v>12281.778978203893</c:v>
                </c:pt>
                <c:pt idx="854">
                  <c:v>12460.844725654719</c:v>
                </c:pt>
                <c:pt idx="855">
                  <c:v>12520.686623455884</c:v>
                </c:pt>
                <c:pt idx="856">
                  <c:v>12608.561948254022</c:v>
                </c:pt>
                <c:pt idx="857">
                  <c:v>12622.578305651708</c:v>
                </c:pt>
                <c:pt idx="858">
                  <c:v>12529.675899730406</c:v>
                </c:pt>
                <c:pt idx="859">
                  <c:v>12525.194776067114</c:v>
                </c:pt>
                <c:pt idx="860">
                  <c:v>12519.302487231022</c:v>
                </c:pt>
                <c:pt idx="861">
                  <c:v>12388.433099285336</c:v>
                </c:pt>
                <c:pt idx="862">
                  <c:v>12334.339187298108</c:v>
                </c:pt>
                <c:pt idx="863">
                  <c:v>12290.726151727433</c:v>
                </c:pt>
                <c:pt idx="864">
                  <c:v>12325.153260186831</c:v>
                </c:pt>
                <c:pt idx="865">
                  <c:v>12298.282422922883</c:v>
                </c:pt>
                <c:pt idx="866">
                  <c:v>12383.504011378596</c:v>
                </c:pt>
                <c:pt idx="867">
                  <c:v>12451.910556276538</c:v>
                </c:pt>
                <c:pt idx="868">
                  <c:v>12439.399933572913</c:v>
                </c:pt>
                <c:pt idx="869">
                  <c:v>12451.195605742452</c:v>
                </c:pt>
                <c:pt idx="870">
                  <c:v>12509.481732679957</c:v>
                </c:pt>
                <c:pt idx="871">
                  <c:v>12476.090138896767</c:v>
                </c:pt>
                <c:pt idx="872">
                  <c:v>12507.144023323954</c:v>
                </c:pt>
                <c:pt idx="873">
                  <c:v>12443.243362959776</c:v>
                </c:pt>
                <c:pt idx="874">
                  <c:v>12450.383048017291</c:v>
                </c:pt>
                <c:pt idx="875">
                  <c:v>12511.890560210952</c:v>
                </c:pt>
                <c:pt idx="876">
                  <c:v>12531.384036548265</c:v>
                </c:pt>
                <c:pt idx="877">
                  <c:v>12530.539807428793</c:v>
                </c:pt>
                <c:pt idx="878">
                  <c:v>12563.272301717734</c:v>
                </c:pt>
                <c:pt idx="879">
                  <c:v>12587.821376821521</c:v>
                </c:pt>
                <c:pt idx="880">
                  <c:v>12611.931146768102</c:v>
                </c:pt>
                <c:pt idx="881">
                  <c:v>12639.455572956313</c:v>
                </c:pt>
                <c:pt idx="882">
                  <c:v>12674.979281341828</c:v>
                </c:pt>
                <c:pt idx="883">
                  <c:v>12699.030483383152</c:v>
                </c:pt>
                <c:pt idx="884">
                  <c:v>12721.917692041952</c:v>
                </c:pt>
                <c:pt idx="885">
                  <c:v>12669.363563604082</c:v>
                </c:pt>
                <c:pt idx="886">
                  <c:v>12620.106518216442</c:v>
                </c:pt>
                <c:pt idx="887">
                  <c:v>12603.109794102569</c:v>
                </c:pt>
                <c:pt idx="888">
                  <c:v>12623.854294168113</c:v>
                </c:pt>
                <c:pt idx="889">
                  <c:v>12677.059273069122</c:v>
                </c:pt>
                <c:pt idx="890">
                  <c:v>12523.913389886406</c:v>
                </c:pt>
                <c:pt idx="891">
                  <c:v>12544.443563209779</c:v>
                </c:pt>
                <c:pt idx="892">
                  <c:v>12450.369085734783</c:v>
                </c:pt>
                <c:pt idx="893">
                  <c:v>12364.469706492338</c:v>
                </c:pt>
                <c:pt idx="894">
                  <c:v>12387.624895749432</c:v>
                </c:pt>
                <c:pt idx="895">
                  <c:v>12416.21063854133</c:v>
                </c:pt>
                <c:pt idx="896">
                  <c:v>12446.884009641102</c:v>
                </c:pt>
                <c:pt idx="897">
                  <c:v>12475.393155642003</c:v>
                </c:pt>
                <c:pt idx="898">
                  <c:v>12533.894392484408</c:v>
                </c:pt>
                <c:pt idx="899">
                  <c:v>12550.312218803285</c:v>
                </c:pt>
                <c:pt idx="900">
                  <c:v>12625.804392818472</c:v>
                </c:pt>
                <c:pt idx="901">
                  <c:v>12590.981521763822</c:v>
                </c:pt>
                <c:pt idx="902">
                  <c:v>12559.333517816121</c:v>
                </c:pt>
                <c:pt idx="903">
                  <c:v>12462.857339112259</c:v>
                </c:pt>
                <c:pt idx="904">
                  <c:v>12408.48301824155</c:v>
                </c:pt>
                <c:pt idx="905">
                  <c:v>12423.798390574424</c:v>
                </c:pt>
                <c:pt idx="906">
                  <c:v>12484.168152825492</c:v>
                </c:pt>
                <c:pt idx="907">
                  <c:v>12563.897529461261</c:v>
                </c:pt>
                <c:pt idx="908">
                  <c:v>12551.236183511406</c:v>
                </c:pt>
                <c:pt idx="909">
                  <c:v>12533.798664577738</c:v>
                </c:pt>
                <c:pt idx="910">
                  <c:v>12503.762115000785</c:v>
                </c:pt>
                <c:pt idx="911">
                  <c:v>12467.188286631515</c:v>
                </c:pt>
                <c:pt idx="912">
                  <c:v>12476.428016202277</c:v>
                </c:pt>
                <c:pt idx="913">
                  <c:v>12494.79066708824</c:v>
                </c:pt>
                <c:pt idx="914">
                  <c:v>12625.677105796214</c:v>
                </c:pt>
                <c:pt idx="915">
                  <c:v>12642.373755262301</c:v>
                </c:pt>
                <c:pt idx="916">
                  <c:v>12682.697927890111</c:v>
                </c:pt>
                <c:pt idx="917">
                  <c:v>12663.819761656578</c:v>
                </c:pt>
                <c:pt idx="918">
                  <c:v>12684.37504054804</c:v>
                </c:pt>
                <c:pt idx="919">
                  <c:v>12713.627398620665</c:v>
                </c:pt>
                <c:pt idx="920">
                  <c:v>12651.443165833873</c:v>
                </c:pt>
                <c:pt idx="921">
                  <c:v>12654.175340506532</c:v>
                </c:pt>
                <c:pt idx="922">
                  <c:v>12678.62682906627</c:v>
                </c:pt>
                <c:pt idx="923">
                  <c:v>12692.225062799942</c:v>
                </c:pt>
                <c:pt idx="924">
                  <c:v>12728.085262095408</c:v>
                </c:pt>
                <c:pt idx="925">
                  <c:v>12764.306307605608</c:v>
                </c:pt>
                <c:pt idx="926">
                  <c:v>12747.958031761846</c:v>
                </c:pt>
                <c:pt idx="927">
                  <c:v>12749.964722736699</c:v>
                </c:pt>
                <c:pt idx="928">
                  <c:v>12713.119657985599</c:v>
                </c:pt>
                <c:pt idx="929">
                  <c:v>12736.429637113826</c:v>
                </c:pt>
                <c:pt idx="930">
                  <c:v>12697.180344392305</c:v>
                </c:pt>
                <c:pt idx="931">
                  <c:v>12721.163629075472</c:v>
                </c:pt>
                <c:pt idx="932">
                  <c:v>12739.259841956333</c:v>
                </c:pt>
                <c:pt idx="933">
                  <c:v>12744.04763075124</c:v>
                </c:pt>
                <c:pt idx="934">
                  <c:v>12743.450164435984</c:v>
                </c:pt>
                <c:pt idx="935">
                  <c:v>12792.089386602665</c:v>
                </c:pt>
                <c:pt idx="936">
                  <c:v>12853.377489849363</c:v>
                </c:pt>
                <c:pt idx="937">
                  <c:v>12852.46439177068</c:v>
                </c:pt>
                <c:pt idx="938">
                  <c:v>12841.67652994478</c:v>
                </c:pt>
                <c:pt idx="939">
                  <c:v>12872.339838231632</c:v>
                </c:pt>
                <c:pt idx="940">
                  <c:v>12898.777658846544</c:v>
                </c:pt>
                <c:pt idx="941">
                  <c:v>12915.773714527975</c:v>
                </c:pt>
                <c:pt idx="942">
                  <c:v>12937.202006259889</c:v>
                </c:pt>
                <c:pt idx="943">
                  <c:v>12891.698051243435</c:v>
                </c:pt>
                <c:pt idx="944">
                  <c:v>12900.487808017673</c:v>
                </c:pt>
                <c:pt idx="945">
                  <c:v>12968.426794427922</c:v>
                </c:pt>
                <c:pt idx="946">
                  <c:v>12953.972552393379</c:v>
                </c:pt>
                <c:pt idx="947">
                  <c:v>12924.997545691887</c:v>
                </c:pt>
                <c:pt idx="948">
                  <c:v>12930.070645245105</c:v>
                </c:pt>
                <c:pt idx="949">
                  <c:v>12973.906474156896</c:v>
                </c:pt>
                <c:pt idx="950">
                  <c:v>12954.571350705817</c:v>
                </c:pt>
                <c:pt idx="951">
                  <c:v>12985.450786240272</c:v>
                </c:pt>
                <c:pt idx="952">
                  <c:v>12992.02741134664</c:v>
                </c:pt>
                <c:pt idx="953">
                  <c:v>13029.78410561999</c:v>
                </c:pt>
                <c:pt idx="954">
                  <c:v>13031.82590695324</c:v>
                </c:pt>
                <c:pt idx="955">
                  <c:v>13020.036913967269</c:v>
                </c:pt>
                <c:pt idx="956">
                  <c:v>13036.557830094263</c:v>
                </c:pt>
                <c:pt idx="957">
                  <c:v>13012.096594412182</c:v>
                </c:pt>
                <c:pt idx="958">
                  <c:v>13028.455779708649</c:v>
                </c:pt>
                <c:pt idx="959">
                  <c:v>13015.26866951832</c:v>
                </c:pt>
                <c:pt idx="960">
                  <c:v>13099.082953283048</c:v>
                </c:pt>
                <c:pt idx="961">
                  <c:v>13174.872825948631</c:v>
                </c:pt>
                <c:pt idx="962">
                  <c:v>13157.246063303905</c:v>
                </c:pt>
                <c:pt idx="963">
                  <c:v>13156.731139004782</c:v>
                </c:pt>
                <c:pt idx="964">
                  <c:v>13192.156983677953</c:v>
                </c:pt>
                <c:pt idx="965">
                  <c:v>13183.596903615122</c:v>
                </c:pt>
                <c:pt idx="966">
                  <c:v>13266.158042040392</c:v>
                </c:pt>
                <c:pt idx="967">
                  <c:v>13277.807890875378</c:v>
                </c:pt>
                <c:pt idx="968">
                  <c:v>13250.673920485273</c:v>
                </c:pt>
                <c:pt idx="969">
                  <c:v>13251.441522142521</c:v>
                </c:pt>
                <c:pt idx="970">
                  <c:v>13149.716273974973</c:v>
                </c:pt>
                <c:pt idx="971">
                  <c:v>13151.276709819298</c:v>
                </c:pt>
                <c:pt idx="972">
                  <c:v>13170.560239006525</c:v>
                </c:pt>
                <c:pt idx="973">
                  <c:v>13104.272755311897</c:v>
                </c:pt>
                <c:pt idx="974">
                  <c:v>13160.533202691755</c:v>
                </c:pt>
                <c:pt idx="975">
                  <c:v>13120.745539175703</c:v>
                </c:pt>
                <c:pt idx="976">
                  <c:v>13069.937031037838</c:v>
                </c:pt>
                <c:pt idx="977">
                  <c:v>13104.410310239547</c:v>
                </c:pt>
                <c:pt idx="978">
                  <c:v>13149.205964978557</c:v>
                </c:pt>
                <c:pt idx="979">
                  <c:v>13183.999293024486</c:v>
                </c:pt>
                <c:pt idx="980">
                  <c:v>13186.602124411909</c:v>
                </c:pt>
                <c:pt idx="981">
                  <c:v>13175.283313992248</c:v>
                </c:pt>
                <c:pt idx="982">
                  <c:v>13327.281243529238</c:v>
                </c:pt>
                <c:pt idx="983">
                  <c:v>13374.647535874719</c:v>
                </c:pt>
                <c:pt idx="984">
                  <c:v>13356.099907372005</c:v>
                </c:pt>
                <c:pt idx="985">
                  <c:v>13458.522203062899</c:v>
                </c:pt>
                <c:pt idx="986">
                  <c:v>13349.804308470239</c:v>
                </c:pt>
                <c:pt idx="987">
                  <c:v>13366.865428499634</c:v>
                </c:pt>
                <c:pt idx="988">
                  <c:v>13313.415505193238</c:v>
                </c:pt>
                <c:pt idx="989">
                  <c:v>13274.243045926773</c:v>
                </c:pt>
                <c:pt idx="990">
                  <c:v>13125.945423402136</c:v>
                </c:pt>
                <c:pt idx="991">
                  <c:v>13121.894934502821</c:v>
                </c:pt>
                <c:pt idx="992">
                  <c:v>13176.781240426939</c:v>
                </c:pt>
                <c:pt idx="993">
                  <c:v>13136.667902932946</c:v>
                </c:pt>
                <c:pt idx="994">
                  <c:v>13170.219701490301</c:v>
                </c:pt>
                <c:pt idx="995">
                  <c:v>13195.475224238518</c:v>
                </c:pt>
                <c:pt idx="996">
                  <c:v>13187.395391989534</c:v>
                </c:pt>
                <c:pt idx="997">
                  <c:v>13195.952523226131</c:v>
                </c:pt>
                <c:pt idx="998">
                  <c:v>13134.781689010835</c:v>
                </c:pt>
                <c:pt idx="999">
                  <c:v>13069.993184727622</c:v>
                </c:pt>
                <c:pt idx="1000">
                  <c:v>13152.686545460294</c:v>
                </c:pt>
                <c:pt idx="1001">
                  <c:v>13204.956388886838</c:v>
                </c:pt>
                <c:pt idx="1002">
                  <c:v>13267.985212385986</c:v>
                </c:pt>
                <c:pt idx="1003">
                  <c:v>13296.157876526217</c:v>
                </c:pt>
                <c:pt idx="1004">
                  <c:v>13336.762160396956</c:v>
                </c:pt>
                <c:pt idx="1005">
                  <c:v>13357.086534845927</c:v>
                </c:pt>
                <c:pt idx="1006">
                  <c:v>13260.585715102472</c:v>
                </c:pt>
                <c:pt idx="1007">
                  <c:v>13297.967289042135</c:v>
                </c:pt>
                <c:pt idx="1008">
                  <c:v>13255.822186010915</c:v>
                </c:pt>
                <c:pt idx="1009">
                  <c:v>13322.351157026817</c:v>
                </c:pt>
                <c:pt idx="1010">
                  <c:v>13306.939531845517</c:v>
                </c:pt>
                <c:pt idx="1011">
                  <c:v>13283.525080892741</c:v>
                </c:pt>
                <c:pt idx="1012">
                  <c:v>13215.519236363554</c:v>
                </c:pt>
                <c:pt idx="1013">
                  <c:v>13224.599830433619</c:v>
                </c:pt>
                <c:pt idx="1014">
                  <c:v>13298.304826523177</c:v>
                </c:pt>
                <c:pt idx="1015">
                  <c:v>13335.348671032134</c:v>
                </c:pt>
                <c:pt idx="1016">
                  <c:v>13361.157653924587</c:v>
                </c:pt>
                <c:pt idx="1017">
                  <c:v>13322.430950676302</c:v>
                </c:pt>
                <c:pt idx="1018">
                  <c:v>13326.094596629286</c:v>
                </c:pt>
                <c:pt idx="1019">
                  <c:v>13310.480212290131</c:v>
                </c:pt>
                <c:pt idx="1020">
                  <c:v>13317.722703421339</c:v>
                </c:pt>
                <c:pt idx="1021">
                  <c:v>13400.690903059472</c:v>
                </c:pt>
                <c:pt idx="1022">
                  <c:v>13351.848191126912</c:v>
                </c:pt>
                <c:pt idx="1023">
                  <c:v>13370.945892030359</c:v>
                </c:pt>
                <c:pt idx="1024">
                  <c:v>13376.787209290487</c:v>
                </c:pt>
                <c:pt idx="1025">
                  <c:v>13379.495419807863</c:v>
                </c:pt>
                <c:pt idx="1026">
                  <c:v>13314.860507484043</c:v>
                </c:pt>
                <c:pt idx="1027">
                  <c:v>13326.601311534145</c:v>
                </c:pt>
                <c:pt idx="1028">
                  <c:v>13326.132004025119</c:v>
                </c:pt>
                <c:pt idx="1029">
                  <c:v>13299.094087042024</c:v>
                </c:pt>
                <c:pt idx="1030">
                  <c:v>13346.58542648088</c:v>
                </c:pt>
                <c:pt idx="1031">
                  <c:v>13382.993780939125</c:v>
                </c:pt>
                <c:pt idx="1032">
                  <c:v>13366.259322381637</c:v>
                </c:pt>
                <c:pt idx="1033">
                  <c:v>13330.732700434135</c:v>
                </c:pt>
                <c:pt idx="1034">
                  <c:v>13317.059124034853</c:v>
                </c:pt>
                <c:pt idx="1035">
                  <c:v>13349.258211600651</c:v>
                </c:pt>
                <c:pt idx="1036">
                  <c:v>13322.209054335781</c:v>
                </c:pt>
                <c:pt idx="1037">
                  <c:v>13199.009934142201</c:v>
                </c:pt>
                <c:pt idx="1038">
                  <c:v>13222.372384348644</c:v>
                </c:pt>
                <c:pt idx="1039">
                  <c:v>13233.364071346969</c:v>
                </c:pt>
                <c:pt idx="1040">
                  <c:v>13162.860078467975</c:v>
                </c:pt>
                <c:pt idx="1041">
                  <c:v>13191.577123147206</c:v>
                </c:pt>
                <c:pt idx="1042">
                  <c:v>13201.447018061373</c:v>
                </c:pt>
                <c:pt idx="1043">
                  <c:v>13144.181255838999</c:v>
                </c:pt>
                <c:pt idx="1044">
                  <c:v>13161.823758379895</c:v>
                </c:pt>
                <c:pt idx="1045">
                  <c:v>13213.117111626265</c:v>
                </c:pt>
                <c:pt idx="1046">
                  <c:v>13232.211944537503</c:v>
                </c:pt>
                <c:pt idx="1047">
                  <c:v>13225.170930012753</c:v>
                </c:pt>
                <c:pt idx="1048">
                  <c:v>13284.258150783051</c:v>
                </c:pt>
                <c:pt idx="1049">
                  <c:v>13305.439427202227</c:v>
                </c:pt>
                <c:pt idx="1050">
                  <c:v>13333.073332543376</c:v>
                </c:pt>
                <c:pt idx="1051">
                  <c:v>13312.94734951789</c:v>
                </c:pt>
                <c:pt idx="1052">
                  <c:v>13280.413385341157</c:v>
                </c:pt>
                <c:pt idx="1053">
                  <c:v>13330.785191850537</c:v>
                </c:pt>
                <c:pt idx="1054">
                  <c:v>13340.946116948904</c:v>
                </c:pt>
                <c:pt idx="1055">
                  <c:v>13364.350544944362</c:v>
                </c:pt>
                <c:pt idx="1056">
                  <c:v>13389.313851193294</c:v>
                </c:pt>
                <c:pt idx="1057">
                  <c:v>13431.48435209013</c:v>
                </c:pt>
                <c:pt idx="1058">
                  <c:v>13423.153432991821</c:v>
                </c:pt>
                <c:pt idx="1059">
                  <c:v>13437.991819340514</c:v>
                </c:pt>
                <c:pt idx="1060">
                  <c:v>13416.670188585438</c:v>
                </c:pt>
                <c:pt idx="1061">
                  <c:v>13402.988344393852</c:v>
                </c:pt>
                <c:pt idx="1062">
                  <c:v>13390.770067778954</c:v>
                </c:pt>
                <c:pt idx="1063">
                  <c:v>13408.726969468687</c:v>
                </c:pt>
                <c:pt idx="1064">
                  <c:v>13452.855933390034</c:v>
                </c:pt>
                <c:pt idx="1065">
                  <c:v>13452.456518128231</c:v>
                </c:pt>
                <c:pt idx="1066">
                  <c:v>13461.459502729524</c:v>
                </c:pt>
                <c:pt idx="1067">
                  <c:v>13404.701479188716</c:v>
                </c:pt>
                <c:pt idx="1068">
                  <c:v>13404.340132139947</c:v>
                </c:pt>
                <c:pt idx="1069">
                  <c:v>13414.442854182447</c:v>
                </c:pt>
                <c:pt idx="1070">
                  <c:v>13394.87530421359</c:v>
                </c:pt>
                <c:pt idx="1071">
                  <c:v>13404.782947858417</c:v>
                </c:pt>
                <c:pt idx="1072">
                  <c:v>13336.132190111535</c:v>
                </c:pt>
                <c:pt idx="1073">
                  <c:v>13320.21321042307</c:v>
                </c:pt>
                <c:pt idx="1074">
                  <c:v>13312.600103461153</c:v>
                </c:pt>
                <c:pt idx="1075">
                  <c:v>13212.994906507027</c:v>
                </c:pt>
                <c:pt idx="1076">
                  <c:v>13187.065695751684</c:v>
                </c:pt>
                <c:pt idx="1077">
                  <c:v>13224.363851903167</c:v>
                </c:pt>
                <c:pt idx="1078">
                  <c:v>13263.100808018202</c:v>
                </c:pt>
                <c:pt idx="1079">
                  <c:v>13334.351516610535</c:v>
                </c:pt>
                <c:pt idx="1080">
                  <c:v>13309.375917937195</c:v>
                </c:pt>
                <c:pt idx="1081">
                  <c:v>13364.737858437275</c:v>
                </c:pt>
                <c:pt idx="1082">
                  <c:v>13411.212329946022</c:v>
                </c:pt>
                <c:pt idx="1083">
                  <c:v>13384.582372759221</c:v>
                </c:pt>
                <c:pt idx="1084">
                  <c:v>13331.684436056592</c:v>
                </c:pt>
                <c:pt idx="1085">
                  <c:v>13329.575755500711</c:v>
                </c:pt>
                <c:pt idx="1086">
                  <c:v>13373.888387349552</c:v>
                </c:pt>
                <c:pt idx="1087">
                  <c:v>13368.41038233401</c:v>
                </c:pt>
                <c:pt idx="1088">
                  <c:v>13361.623063422212</c:v>
                </c:pt>
                <c:pt idx="1089">
                  <c:v>13414.200472163406</c:v>
                </c:pt>
                <c:pt idx="1090">
                  <c:v>13411.917128287272</c:v>
                </c:pt>
                <c:pt idx="1091">
                  <c:v>13482.036842778807</c:v>
                </c:pt>
                <c:pt idx="1092">
                  <c:v>13471.72576364443</c:v>
                </c:pt>
                <c:pt idx="1093">
                  <c:v>13487.499416191498</c:v>
                </c:pt>
                <c:pt idx="1094">
                  <c:v>13475.659100782563</c:v>
                </c:pt>
                <c:pt idx="1095">
                  <c:v>13394.468560044426</c:v>
                </c:pt>
                <c:pt idx="1096">
                  <c:v>13433.845408631205</c:v>
                </c:pt>
                <c:pt idx="1097">
                  <c:v>13443.377999770439</c:v>
                </c:pt>
                <c:pt idx="1098">
                  <c:v>13485.984210214974</c:v>
                </c:pt>
                <c:pt idx="1099">
                  <c:v>13498.965746313894</c:v>
                </c:pt>
                <c:pt idx="1100">
                  <c:v>13504.650528277965</c:v>
                </c:pt>
                <c:pt idx="1101">
                  <c:v>13579.406935490239</c:v>
                </c:pt>
                <c:pt idx="1102">
                  <c:v>13615.667300615944</c:v>
                </c:pt>
                <c:pt idx="1103">
                  <c:v>13620.388757279547</c:v>
                </c:pt>
                <c:pt idx="1104">
                  <c:v>13614.216379530037</c:v>
                </c:pt>
                <c:pt idx="1105">
                  <c:v>13642.911223493753</c:v>
                </c:pt>
                <c:pt idx="1106">
                  <c:v>13731.603645855083</c:v>
                </c:pt>
                <c:pt idx="1107">
                  <c:v>13752.129170992554</c:v>
                </c:pt>
                <c:pt idx="1108">
                  <c:v>13755.758959436056</c:v>
                </c:pt>
                <c:pt idx="1109">
                  <c:v>13738.457688203867</c:v>
                </c:pt>
                <c:pt idx="1110">
                  <c:v>13690.004348441267</c:v>
                </c:pt>
                <c:pt idx="1111">
                  <c:v>13635.686054559257</c:v>
                </c:pt>
                <c:pt idx="1112">
                  <c:v>13631.159538555381</c:v>
                </c:pt>
                <c:pt idx="1113">
                  <c:v>13678.720794694627</c:v>
                </c:pt>
                <c:pt idx="1114">
                  <c:v>13732.582141120403</c:v>
                </c:pt>
                <c:pt idx="1115">
                  <c:v>13731.294567536872</c:v>
                </c:pt>
                <c:pt idx="1116">
                  <c:v>13677.64415464456</c:v>
                </c:pt>
                <c:pt idx="1117">
                  <c:v>13704.246660411098</c:v>
                </c:pt>
                <c:pt idx="1118">
                  <c:v>13683.361753763671</c:v>
                </c:pt>
                <c:pt idx="1119">
                  <c:v>13603.081716506254</c:v>
                </c:pt>
                <c:pt idx="1120">
                  <c:v>13653.05477162159</c:v>
                </c:pt>
                <c:pt idx="1121">
                  <c:v>13660.484036377886</c:v>
                </c:pt>
                <c:pt idx="1122">
                  <c:v>13666.453563052444</c:v>
                </c:pt>
                <c:pt idx="1123">
                  <c:v>13667.995742680496</c:v>
                </c:pt>
                <c:pt idx="1124">
                  <c:v>13704.796440305541</c:v>
                </c:pt>
                <c:pt idx="1125">
                  <c:v>13740.875858520854</c:v>
                </c:pt>
                <c:pt idx="1126">
                  <c:v>13735.798581755214</c:v>
                </c:pt>
                <c:pt idx="1127">
                  <c:v>13796.05003842284</c:v>
                </c:pt>
                <c:pt idx="1128">
                  <c:v>13793.11864318753</c:v>
                </c:pt>
                <c:pt idx="1129">
                  <c:v>13817.917683279484</c:v>
                </c:pt>
                <c:pt idx="1130">
                  <c:v>13793.96110697232</c:v>
                </c:pt>
                <c:pt idx="1131">
                  <c:v>13766.524214459325</c:v>
                </c:pt>
                <c:pt idx="1132">
                  <c:v>13747.4097980605</c:v>
                </c:pt>
                <c:pt idx="1133">
                  <c:v>13754.758337586154</c:v>
                </c:pt>
                <c:pt idx="1134">
                  <c:v>13724.801591533713</c:v>
                </c:pt>
                <c:pt idx="1135">
                  <c:v>13681.880646660948</c:v>
                </c:pt>
                <c:pt idx="1136">
                  <c:v>13721.893770879948</c:v>
                </c:pt>
                <c:pt idx="1137">
                  <c:v>13676.98581797849</c:v>
                </c:pt>
                <c:pt idx="1138">
                  <c:v>13677.122190919941</c:v>
                </c:pt>
                <c:pt idx="1139">
                  <c:v>13666.411265146191</c:v>
                </c:pt>
                <c:pt idx="1140">
                  <c:v>13675.689674773139</c:v>
                </c:pt>
                <c:pt idx="1141">
                  <c:v>13655.798316222495</c:v>
                </c:pt>
                <c:pt idx="1142">
                  <c:v>13685.343988969136</c:v>
                </c:pt>
                <c:pt idx="1143">
                  <c:v>13684.618831481199</c:v>
                </c:pt>
                <c:pt idx="1144">
                  <c:v>13726.894913690288</c:v>
                </c:pt>
                <c:pt idx="1145">
                  <c:v>13734.689245196623</c:v>
                </c:pt>
                <c:pt idx="1146">
                  <c:v>13640.572251000624</c:v>
                </c:pt>
                <c:pt idx="1147">
                  <c:v>13616.403781204759</c:v>
                </c:pt>
                <c:pt idx="1148">
                  <c:v>13564.343584768974</c:v>
                </c:pt>
                <c:pt idx="1149">
                  <c:v>13573.994619326526</c:v>
                </c:pt>
                <c:pt idx="1150">
                  <c:v>13629.6599940869</c:v>
                </c:pt>
                <c:pt idx="1151">
                  <c:v>13666.378528998257</c:v>
                </c:pt>
                <c:pt idx="1152">
                  <c:v>13637.786332754389</c:v>
                </c:pt>
                <c:pt idx="1153">
                  <c:v>13673.06954125387</c:v>
                </c:pt>
                <c:pt idx="1154">
                  <c:v>13711.788794854579</c:v>
                </c:pt>
                <c:pt idx="1155">
                  <c:v>13755.516448111823</c:v>
                </c:pt>
                <c:pt idx="1156">
                  <c:v>13757.239400410348</c:v>
                </c:pt>
                <c:pt idx="1157">
                  <c:v>13791.676269881118</c:v>
                </c:pt>
                <c:pt idx="1158">
                  <c:v>13784.397739640617</c:v>
                </c:pt>
                <c:pt idx="1159">
                  <c:v>13751.100527598883</c:v>
                </c:pt>
                <c:pt idx="1160">
                  <c:v>13830.612463461222</c:v>
                </c:pt>
                <c:pt idx="1161">
                  <c:v>13830.78186310505</c:v>
                </c:pt>
                <c:pt idx="1162">
                  <c:v>13820.984537737117</c:v>
                </c:pt>
                <c:pt idx="1163">
                  <c:v>13783.102957107065</c:v>
                </c:pt>
                <c:pt idx="1164">
                  <c:v>13823.61045635435</c:v>
                </c:pt>
                <c:pt idx="1165">
                  <c:v>13820.371022059917</c:v>
                </c:pt>
                <c:pt idx="1166">
                  <c:v>13883.318682952195</c:v>
                </c:pt>
                <c:pt idx="1167">
                  <c:v>13918.28899599929</c:v>
                </c:pt>
                <c:pt idx="1168">
                  <c:v>13932.12760774959</c:v>
                </c:pt>
                <c:pt idx="1169">
                  <c:v>13919.45716208796</c:v>
                </c:pt>
                <c:pt idx="1170">
                  <c:v>13934.107433284566</c:v>
                </c:pt>
                <c:pt idx="1171">
                  <c:v>13903.357060465276</c:v>
                </c:pt>
                <c:pt idx="1172">
                  <c:v>13933.963826319696</c:v>
                </c:pt>
                <c:pt idx="1173">
                  <c:v>13898.3710490593</c:v>
                </c:pt>
                <c:pt idx="1174">
                  <c:v>13879.489282220296</c:v>
                </c:pt>
                <c:pt idx="1175">
                  <c:v>13893.531711614083</c:v>
                </c:pt>
                <c:pt idx="1176">
                  <c:v>13834.777363524878</c:v>
                </c:pt>
                <c:pt idx="1177">
                  <c:v>13788.50740529263</c:v>
                </c:pt>
                <c:pt idx="1178">
                  <c:v>13740.566854221703</c:v>
                </c:pt>
                <c:pt idx="1179">
                  <c:v>13864.135367033983</c:v>
                </c:pt>
                <c:pt idx="1180">
                  <c:v>13892.721696369268</c:v>
                </c:pt>
                <c:pt idx="1181">
                  <c:v>13921.50960730694</c:v>
                </c:pt>
                <c:pt idx="1182">
                  <c:v>13967.563826251857</c:v>
                </c:pt>
                <c:pt idx="1183">
                  <c:v>13978.437816784048</c:v>
                </c:pt>
                <c:pt idx="1184">
                  <c:v>14082.459795241366</c:v>
                </c:pt>
                <c:pt idx="1185">
                  <c:v>14134.267973750662</c:v>
                </c:pt>
                <c:pt idx="1186">
                  <c:v>14120.895772041848</c:v>
                </c:pt>
                <c:pt idx="1187">
                  <c:v>14122.222851853388</c:v>
                </c:pt>
                <c:pt idx="1188">
                  <c:v>14208.409244106158</c:v>
                </c:pt>
                <c:pt idx="1189">
                  <c:v>14227.43403166733</c:v>
                </c:pt>
                <c:pt idx="1190">
                  <c:v>13994.477750462585</c:v>
                </c:pt>
                <c:pt idx="1191">
                  <c:v>13873.799215735282</c:v>
                </c:pt>
                <c:pt idx="1192">
                  <c:v>14002.298732471156</c:v>
                </c:pt>
                <c:pt idx="1193">
                  <c:v>14079.314617647455</c:v>
                </c:pt>
                <c:pt idx="1194">
                  <c:v>14150.483758562652</c:v>
                </c:pt>
                <c:pt idx="1195">
                  <c:v>14184.860069927647</c:v>
                </c:pt>
                <c:pt idx="1196">
                  <c:v>14238.378871902489</c:v>
                </c:pt>
                <c:pt idx="1197">
                  <c:v>14325.521391146531</c:v>
                </c:pt>
                <c:pt idx="1198">
                  <c:v>14280.762696381224</c:v>
                </c:pt>
                <c:pt idx="1199">
                  <c:v>14265.760632956819</c:v>
                </c:pt>
                <c:pt idx="1200">
                  <c:v>14145.386077802868</c:v>
                </c:pt>
                <c:pt idx="1201">
                  <c:v>14283.407103109141</c:v>
                </c:pt>
                <c:pt idx="1202">
                  <c:v>14233.696778624808</c:v>
                </c:pt>
                <c:pt idx="1203">
                  <c:v>14115.828302872091</c:v>
                </c:pt>
                <c:pt idx="1204">
                  <c:v>14086.644404647148</c:v>
                </c:pt>
                <c:pt idx="1205">
                  <c:v>14106.770762170538</c:v>
                </c:pt>
                <c:pt idx="1206">
                  <c:v>14055.549532236073</c:v>
                </c:pt>
                <c:pt idx="1207">
                  <c:v>14132.886847074722</c:v>
                </c:pt>
                <c:pt idx="1208">
                  <c:v>14080.411134104454</c:v>
                </c:pt>
                <c:pt idx="1209">
                  <c:v>14139.615055063481</c:v>
                </c:pt>
                <c:pt idx="1210">
                  <c:v>14086.794443648887</c:v>
                </c:pt>
                <c:pt idx="1211">
                  <c:v>13811.912412253227</c:v>
                </c:pt>
                <c:pt idx="1212">
                  <c:v>13743.727113955376</c:v>
                </c:pt>
                <c:pt idx="1213">
                  <c:v>13560.689480390854</c:v>
                </c:pt>
                <c:pt idx="1214">
                  <c:v>13790.877708309941</c:v>
                </c:pt>
                <c:pt idx="1215">
                  <c:v>13716.619908395745</c:v>
                </c:pt>
                <c:pt idx="1216">
                  <c:v>13656.482818998287</c:v>
                </c:pt>
                <c:pt idx="1217">
                  <c:v>13672.864482936728</c:v>
                </c:pt>
                <c:pt idx="1218">
                  <c:v>13747.204575207114</c:v>
                </c:pt>
                <c:pt idx="1219">
                  <c:v>13644.087550118293</c:v>
                </c:pt>
                <c:pt idx="1220">
                  <c:v>13647.735232522968</c:v>
                </c:pt>
                <c:pt idx="1221">
                  <c:v>13736.261822582972</c:v>
                </c:pt>
                <c:pt idx="1222">
                  <c:v>13790.937125774846</c:v>
                </c:pt>
                <c:pt idx="1223">
                  <c:v>13838.502435743521</c:v>
                </c:pt>
                <c:pt idx="1224">
                  <c:v>13831.014370580016</c:v>
                </c:pt>
                <c:pt idx="1225">
                  <c:v>13894.957219851498</c:v>
                </c:pt>
                <c:pt idx="1226">
                  <c:v>13816.19911945577</c:v>
                </c:pt>
                <c:pt idx="1227">
                  <c:v>13859.683093912347</c:v>
                </c:pt>
                <c:pt idx="1228">
                  <c:v>13870.336437809579</c:v>
                </c:pt>
                <c:pt idx="1229">
                  <c:v>13743.396776300715</c:v>
                </c:pt>
                <c:pt idx="1230">
                  <c:v>13794.644246464413</c:v>
                </c:pt>
                <c:pt idx="1231">
                  <c:v>13674.87113479389</c:v>
                </c:pt>
                <c:pt idx="1232">
                  <c:v>13785.365022846559</c:v>
                </c:pt>
                <c:pt idx="1233">
                  <c:v>13843.618154473803</c:v>
                </c:pt>
                <c:pt idx="1234">
                  <c:v>13851.968464071211</c:v>
                </c:pt>
                <c:pt idx="1235">
                  <c:v>14017.813236452199</c:v>
                </c:pt>
                <c:pt idx="1236">
                  <c:v>14091.016409679305</c:v>
                </c:pt>
                <c:pt idx="1237">
                  <c:v>14129.784033233653</c:v>
                </c:pt>
                <c:pt idx="1238">
                  <c:v>14050.820731503405</c:v>
                </c:pt>
                <c:pt idx="1239">
                  <c:v>13954.343154494589</c:v>
                </c:pt>
                <c:pt idx="1240">
                  <c:v>14068.348584912459</c:v>
                </c:pt>
                <c:pt idx="1241">
                  <c:v>14153.236675741729</c:v>
                </c:pt>
                <c:pt idx="1242">
                  <c:v>14108.599885402928</c:v>
                </c:pt>
                <c:pt idx="1243">
                  <c:v>14162.248941058198</c:v>
                </c:pt>
                <c:pt idx="1244">
                  <c:v>14216.096597024018</c:v>
                </c:pt>
                <c:pt idx="1245">
                  <c:v>14126.056526667089</c:v>
                </c:pt>
                <c:pt idx="1246">
                  <c:v>14040.813109767356</c:v>
                </c:pt>
                <c:pt idx="1247">
                  <c:v>14145.245283274682</c:v>
                </c:pt>
                <c:pt idx="1248">
                  <c:v>14127.268916409776</c:v>
                </c:pt>
                <c:pt idx="1249">
                  <c:v>14106.45083345077</c:v>
                </c:pt>
                <c:pt idx="1250">
                  <c:v>14029.556382531424</c:v>
                </c:pt>
                <c:pt idx="1251">
                  <c:v>13953.546473423461</c:v>
                </c:pt>
                <c:pt idx="1252">
                  <c:v>13872.361631100128</c:v>
                </c:pt>
                <c:pt idx="1253">
                  <c:v>13750.009295593727</c:v>
                </c:pt>
                <c:pt idx="1254">
                  <c:v>13713.363801537605</c:v>
                </c:pt>
                <c:pt idx="1255">
                  <c:v>13586.522079191238</c:v>
                </c:pt>
                <c:pt idx="1256">
                  <c:v>13587.842883346751</c:v>
                </c:pt>
                <c:pt idx="1257">
                  <c:v>13575.653177764862</c:v>
                </c:pt>
                <c:pt idx="1258">
                  <c:v>13758.187075856562</c:v>
                </c:pt>
                <c:pt idx="1259">
                  <c:v>13785.415819624141</c:v>
                </c:pt>
                <c:pt idx="1260">
                  <c:v>13987.250428558458</c:v>
                </c:pt>
                <c:pt idx="1261">
                  <c:v>14041.230393921192</c:v>
                </c:pt>
                <c:pt idx="1262">
                  <c:v>14060.094981492399</c:v>
                </c:pt>
                <c:pt idx="1263">
                  <c:v>14096.681626484831</c:v>
                </c:pt>
                <c:pt idx="1264">
                  <c:v>13993.37673678477</c:v>
                </c:pt>
                <c:pt idx="1265">
                  <c:v>14066.227794266639</c:v>
                </c:pt>
                <c:pt idx="1266">
                  <c:v>13966.467302045343</c:v>
                </c:pt>
                <c:pt idx="1267">
                  <c:v>13973.864485899167</c:v>
                </c:pt>
                <c:pt idx="1268">
                  <c:v>13825.888657185867</c:v>
                </c:pt>
                <c:pt idx="1269">
                  <c:v>13880.435762677997</c:v>
                </c:pt>
                <c:pt idx="1270">
                  <c:v>13681.490374056786</c:v>
                </c:pt>
                <c:pt idx="1271">
                  <c:v>13658.907244603633</c:v>
                </c:pt>
                <c:pt idx="1272">
                  <c:v>13718.867115988642</c:v>
                </c:pt>
                <c:pt idx="1273">
                  <c:v>13728.569020156889</c:v>
                </c:pt>
                <c:pt idx="1274">
                  <c:v>13814.240263915859</c:v>
                </c:pt>
                <c:pt idx="1275">
                  <c:v>13787.84050100067</c:v>
                </c:pt>
                <c:pt idx="1276">
                  <c:v>13813.026397852909</c:v>
                </c:pt>
                <c:pt idx="1277">
                  <c:v>13850.370180571779</c:v>
                </c:pt>
                <c:pt idx="1278">
                  <c:v>13850.591446808827</c:v>
                </c:pt>
                <c:pt idx="1279">
                  <c:v>13850.812713045874</c:v>
                </c:pt>
                <c:pt idx="1280">
                  <c:v>13757.1621330691</c:v>
                </c:pt>
                <c:pt idx="1281">
                  <c:v>13701.406747827721</c:v>
                </c:pt>
                <c:pt idx="1282">
                  <c:v>13823.071038680035</c:v>
                </c:pt>
                <c:pt idx="1283">
                  <c:v>13883.021071444411</c:v>
                </c:pt>
                <c:pt idx="1284">
                  <c:v>13952.223887918215</c:v>
                </c:pt>
                <c:pt idx="1285">
                  <c:v>13958.841231908918</c:v>
                </c:pt>
                <c:pt idx="1286">
                  <c:v>13899.298143547734</c:v>
                </c:pt>
                <c:pt idx="1287">
                  <c:v>13931.182956751714</c:v>
                </c:pt>
                <c:pt idx="1288">
                  <c:v>13922.954302562142</c:v>
                </c:pt>
                <c:pt idx="1289">
                  <c:v>14031.61610122628</c:v>
                </c:pt>
                <c:pt idx="1290">
                  <c:v>14041.705192922922</c:v>
                </c:pt>
                <c:pt idx="1291">
                  <c:v>14115.822062529025</c:v>
                </c:pt>
                <c:pt idx="1292">
                  <c:v>14064.034959652479</c:v>
                </c:pt>
                <c:pt idx="1293">
                  <c:v>14109.393327641665</c:v>
                </c:pt>
                <c:pt idx="1294">
                  <c:v>14166.642691265382</c:v>
                </c:pt>
                <c:pt idx="1295">
                  <c:v>14153.862394252796</c:v>
                </c:pt>
                <c:pt idx="1296">
                  <c:v>14198.70799130116</c:v>
                </c:pt>
                <c:pt idx="1297">
                  <c:v>14178.642050252916</c:v>
                </c:pt>
                <c:pt idx="1298">
                  <c:v>14239.630496473335</c:v>
                </c:pt>
                <c:pt idx="1299">
                  <c:v>14199.195801018217</c:v>
                </c:pt>
                <c:pt idx="1300">
                  <c:v>14163.573328005092</c:v>
                </c:pt>
                <c:pt idx="1301">
                  <c:v>14397.940492954822</c:v>
                </c:pt>
                <c:pt idx="1302">
                  <c:v>14370.690736706991</c:v>
                </c:pt>
                <c:pt idx="1303">
                  <c:v>14346.346624862666</c:v>
                </c:pt>
                <c:pt idx="1304">
                  <c:v>14411.449774249017</c:v>
                </c:pt>
                <c:pt idx="1305">
                  <c:v>14479.605017968654</c:v>
                </c:pt>
                <c:pt idx="1306">
                  <c:v>14522.253046629005</c:v>
                </c:pt>
                <c:pt idx="1307">
                  <c:v>14533.873933325818</c:v>
                </c:pt>
                <c:pt idx="1308">
                  <c:v>14504.638678331101</c:v>
                </c:pt>
                <c:pt idx="1309">
                  <c:v>14491.19811773541</c:v>
                </c:pt>
                <c:pt idx="1310">
                  <c:v>14529.48716283662</c:v>
                </c:pt>
                <c:pt idx="1311">
                  <c:v>14532.70173028952</c:v>
                </c:pt>
                <c:pt idx="1312">
                  <c:v>14430.652330972112</c:v>
                </c:pt>
                <c:pt idx="1313">
                  <c:v>14477.877449077767</c:v>
                </c:pt>
                <c:pt idx="1314">
                  <c:v>14475.055534125144</c:v>
                </c:pt>
                <c:pt idx="1315">
                  <c:v>14528.609480515413</c:v>
                </c:pt>
                <c:pt idx="1316">
                  <c:v>14487.482303571363</c:v>
                </c:pt>
                <c:pt idx="1317">
                  <c:v>14520.891281395034</c:v>
                </c:pt>
                <c:pt idx="1318">
                  <c:v>14572.135320741829</c:v>
                </c:pt>
                <c:pt idx="1319">
                  <c:v>14589.078607757154</c:v>
                </c:pt>
                <c:pt idx="1320">
                  <c:v>14578.889787897526</c:v>
                </c:pt>
                <c:pt idx="1321">
                  <c:v>14634.663267470485</c:v>
                </c:pt>
                <c:pt idx="1322">
                  <c:v>14649.689286627381</c:v>
                </c:pt>
                <c:pt idx="1323">
                  <c:v>14646.038027617908</c:v>
                </c:pt>
                <c:pt idx="1324">
                  <c:v>14683.903092326651</c:v>
                </c:pt>
                <c:pt idx="1325">
                  <c:v>14670.951666523622</c:v>
                </c:pt>
                <c:pt idx="1326">
                  <c:v>14595.998728898921</c:v>
                </c:pt>
                <c:pt idx="1327">
                  <c:v>14597.57885089545</c:v>
                </c:pt>
                <c:pt idx="1328">
                  <c:v>14560.170162737848</c:v>
                </c:pt>
                <c:pt idx="1329">
                  <c:v>14381.381905038987</c:v>
                </c:pt>
                <c:pt idx="1330">
                  <c:v>14430.908082116523</c:v>
                </c:pt>
                <c:pt idx="1331">
                  <c:v>14517.129362003492</c:v>
                </c:pt>
                <c:pt idx="1332">
                  <c:v>14532.23725454992</c:v>
                </c:pt>
                <c:pt idx="1333">
                  <c:v>14547.832238952778</c:v>
                </c:pt>
                <c:pt idx="1334">
                  <c:v>14584.531948329663</c:v>
                </c:pt>
                <c:pt idx="1335">
                  <c:v>14468.997494333555</c:v>
                </c:pt>
                <c:pt idx="1336">
                  <c:v>14478.546288853086</c:v>
                </c:pt>
                <c:pt idx="1337">
                  <c:v>14498.581372865365</c:v>
                </c:pt>
                <c:pt idx="1338">
                  <c:v>14507.710021532925</c:v>
                </c:pt>
                <c:pt idx="1339">
                  <c:v>14451.614646258229</c:v>
                </c:pt>
                <c:pt idx="1340">
                  <c:v>14442.697162863662</c:v>
                </c:pt>
                <c:pt idx="1341">
                  <c:v>14377.547496499661</c:v>
                </c:pt>
                <c:pt idx="1342">
                  <c:v>14451.601218902822</c:v>
                </c:pt>
                <c:pt idx="1343">
                  <c:v>14514.4534434423</c:v>
                </c:pt>
                <c:pt idx="1344">
                  <c:v>14528.474218480009</c:v>
                </c:pt>
                <c:pt idx="1345">
                  <c:v>14465.013558679328</c:v>
                </c:pt>
                <c:pt idx="1346">
                  <c:v>14373.572458897917</c:v>
                </c:pt>
                <c:pt idx="1347">
                  <c:v>14434.626439375701</c:v>
                </c:pt>
                <c:pt idx="1348">
                  <c:v>14523.165429857057</c:v>
                </c:pt>
                <c:pt idx="1349">
                  <c:v>14475.125431362831</c:v>
                </c:pt>
                <c:pt idx="1350">
                  <c:v>14267.013606196817</c:v>
                </c:pt>
                <c:pt idx="1351">
                  <c:v>14301.286128645945</c:v>
                </c:pt>
                <c:pt idx="1352">
                  <c:v>14270.958336051124</c:v>
                </c:pt>
                <c:pt idx="1353">
                  <c:v>14240.630543456304</c:v>
                </c:pt>
                <c:pt idx="1354">
                  <c:v>14240.69413085797</c:v>
                </c:pt>
                <c:pt idx="1355">
                  <c:v>14299.160789824347</c:v>
                </c:pt>
                <c:pt idx="1356">
                  <c:v>14371.344938715594</c:v>
                </c:pt>
                <c:pt idx="1357">
                  <c:v>14315.108358517859</c:v>
                </c:pt>
                <c:pt idx="1358">
                  <c:v>14291.542921573984</c:v>
                </c:pt>
                <c:pt idx="1359">
                  <c:v>14325.930961775111</c:v>
                </c:pt>
                <c:pt idx="1360">
                  <c:v>14331.01268256971</c:v>
                </c:pt>
                <c:pt idx="1361">
                  <c:v>14322.158282360455</c:v>
                </c:pt>
                <c:pt idx="1362">
                  <c:v>14318.932903626863</c:v>
                </c:pt>
                <c:pt idx="1363">
                  <c:v>14219.074410434254</c:v>
                </c:pt>
                <c:pt idx="1364">
                  <c:v>14300.889423203482</c:v>
                </c:pt>
                <c:pt idx="1365">
                  <c:v>14316.617688374457</c:v>
                </c:pt>
                <c:pt idx="1366">
                  <c:v>14369.085662339679</c:v>
                </c:pt>
                <c:pt idx="1367">
                  <c:v>14413.717056794372</c:v>
                </c:pt>
                <c:pt idx="1368">
                  <c:v>14379.216533757337</c:v>
                </c:pt>
                <c:pt idx="1369">
                  <c:v>14409.0807616518</c:v>
                </c:pt>
                <c:pt idx="1370">
                  <c:v>14386.798357047999</c:v>
                </c:pt>
                <c:pt idx="1371">
                  <c:v>14374.486725107952</c:v>
                </c:pt>
                <c:pt idx="1372">
                  <c:v>14342.958960184325</c:v>
                </c:pt>
                <c:pt idx="1373">
                  <c:v>14369.684972386287</c:v>
                </c:pt>
                <c:pt idx="1374">
                  <c:v>14232.967058490813</c:v>
                </c:pt>
                <c:pt idx="1375">
                  <c:v>14169.019807011073</c:v>
                </c:pt>
                <c:pt idx="1376">
                  <c:v>14234.019141429086</c:v>
                </c:pt>
                <c:pt idx="1377">
                  <c:v>14215.610972532191</c:v>
                </c:pt>
                <c:pt idx="1378">
                  <c:v>14092.922818023271</c:v>
                </c:pt>
                <c:pt idx="1379">
                  <c:v>14053.123060859318</c:v>
                </c:pt>
                <c:pt idx="1380">
                  <c:v>14016.869599396656</c:v>
                </c:pt>
                <c:pt idx="1381">
                  <c:v>13996.061320628887</c:v>
                </c:pt>
                <c:pt idx="1382">
                  <c:v>14039.746406884973</c:v>
                </c:pt>
                <c:pt idx="1383">
                  <c:v>14065.471707450311</c:v>
                </c:pt>
                <c:pt idx="1384">
                  <c:v>14113.880627825691</c:v>
                </c:pt>
                <c:pt idx="1385">
                  <c:v>13982.985648879509</c:v>
                </c:pt>
                <c:pt idx="1386">
                  <c:v>14076.031061137975</c:v>
                </c:pt>
                <c:pt idx="1387">
                  <c:v>14089.393407942438</c:v>
                </c:pt>
                <c:pt idx="1388">
                  <c:v>14091.615869848274</c:v>
                </c:pt>
                <c:pt idx="1389">
                  <c:v>14124.834274642453</c:v>
                </c:pt>
                <c:pt idx="1390">
                  <c:v>13993.142373114337</c:v>
                </c:pt>
                <c:pt idx="1391">
                  <c:v>14048.989517572576</c:v>
                </c:pt>
                <c:pt idx="1392">
                  <c:v>14107.459590137667</c:v>
                </c:pt>
                <c:pt idx="1393">
                  <c:v>14090.370235656306</c:v>
                </c:pt>
                <c:pt idx="1394">
                  <c:v>14100.669451645175</c:v>
                </c:pt>
                <c:pt idx="1395">
                  <c:v>14216.990470654639</c:v>
                </c:pt>
                <c:pt idx="1396">
                  <c:v>14175.224981771922</c:v>
                </c:pt>
                <c:pt idx="1397">
                  <c:v>14106.430505147615</c:v>
                </c:pt>
                <c:pt idx="1398">
                  <c:v>14113.190964766227</c:v>
                </c:pt>
                <c:pt idx="1399">
                  <c:v>14131.063357850569</c:v>
                </c:pt>
                <c:pt idx="1400">
                  <c:v>14135.77495348133</c:v>
                </c:pt>
                <c:pt idx="1401">
                  <c:v>14119.527813792809</c:v>
                </c:pt>
                <c:pt idx="1402">
                  <c:v>14203.667933832636</c:v>
                </c:pt>
                <c:pt idx="1403">
                  <c:v>14179.761515843262</c:v>
                </c:pt>
                <c:pt idx="1404">
                  <c:v>14239.922745069598</c:v>
                </c:pt>
                <c:pt idx="1405">
                  <c:v>14201.404030749885</c:v>
                </c:pt>
                <c:pt idx="1406">
                  <c:v>14172.176073225335</c:v>
                </c:pt>
                <c:pt idx="1407">
                  <c:v>14108.122813342185</c:v>
                </c:pt>
                <c:pt idx="1408">
                  <c:v>14067.420229181087</c:v>
                </c:pt>
                <c:pt idx="1409">
                  <c:v>14053.304276399203</c:v>
                </c:pt>
                <c:pt idx="1410">
                  <c:v>14086.759465123432</c:v>
                </c:pt>
                <c:pt idx="1411">
                  <c:v>14049.717987067328</c:v>
                </c:pt>
                <c:pt idx="1412">
                  <c:v>14251.8699367421</c:v>
                </c:pt>
                <c:pt idx="1413">
                  <c:v>14312.273023257685</c:v>
                </c:pt>
                <c:pt idx="1414">
                  <c:v>14412.777574036465</c:v>
                </c:pt>
                <c:pt idx="1415">
                  <c:v>14412.292198541616</c:v>
                </c:pt>
                <c:pt idx="1416">
                  <c:v>14388.155097619836</c:v>
                </c:pt>
                <c:pt idx="1417">
                  <c:v>14332.65302447541</c:v>
                </c:pt>
                <c:pt idx="1418">
                  <c:v>14301.364957236883</c:v>
                </c:pt>
                <c:pt idx="1419">
                  <c:v>14367.918753151935</c:v>
                </c:pt>
                <c:pt idx="1420">
                  <c:v>14354.637162039788</c:v>
                </c:pt>
                <c:pt idx="1421">
                  <c:v>14276.540271028622</c:v>
                </c:pt>
                <c:pt idx="1422">
                  <c:v>14417.545583016286</c:v>
                </c:pt>
                <c:pt idx="1423">
                  <c:v>14418.666322715073</c:v>
                </c:pt>
                <c:pt idx="1424">
                  <c:v>14410.057825792199</c:v>
                </c:pt>
                <c:pt idx="1425">
                  <c:v>14427.875499585301</c:v>
                </c:pt>
                <c:pt idx="1426">
                  <c:v>14489.250093202654</c:v>
                </c:pt>
                <c:pt idx="1427">
                  <c:v>14412.835197464441</c:v>
                </c:pt>
                <c:pt idx="1428">
                  <c:v>14281.61765361492</c:v>
                </c:pt>
                <c:pt idx="1429">
                  <c:v>14258.527816397836</c:v>
                </c:pt>
                <c:pt idx="1430">
                  <c:v>14295.321183542403</c:v>
                </c:pt>
                <c:pt idx="1431">
                  <c:v>14450.265509155479</c:v>
                </c:pt>
                <c:pt idx="1432">
                  <c:v>14497.483251950047</c:v>
                </c:pt>
                <c:pt idx="1433">
                  <c:v>14569.45054378545</c:v>
                </c:pt>
                <c:pt idx="1434">
                  <c:v>14557.231584240657</c:v>
                </c:pt>
                <c:pt idx="1435">
                  <c:v>14516.212922668215</c:v>
                </c:pt>
                <c:pt idx="1436">
                  <c:v>14488.31832991197</c:v>
                </c:pt>
                <c:pt idx="1437">
                  <c:v>14580.461312384803</c:v>
                </c:pt>
                <c:pt idx="1438">
                  <c:v>14626.494812817185</c:v>
                </c:pt>
                <c:pt idx="1439">
                  <c:v>14633.273665362913</c:v>
                </c:pt>
                <c:pt idx="1440">
                  <c:v>14658.474912835449</c:v>
                </c:pt>
                <c:pt idx="1441">
                  <c:v>14674.576512455498</c:v>
                </c:pt>
                <c:pt idx="1442">
                  <c:v>14688.017930587361</c:v>
                </c:pt>
                <c:pt idx="1443">
                  <c:v>14671.476887357279</c:v>
                </c:pt>
                <c:pt idx="1444">
                  <c:v>14634.266777000055</c:v>
                </c:pt>
                <c:pt idx="1445">
                  <c:v>14627.714071602557</c:v>
                </c:pt>
                <c:pt idx="1446">
                  <c:v>14658.57834260806</c:v>
                </c:pt>
                <c:pt idx="1447">
                  <c:v>14717.573293583664</c:v>
                </c:pt>
                <c:pt idx="1448">
                  <c:v>14700.783630096641</c:v>
                </c:pt>
                <c:pt idx="1449">
                  <c:v>14760.403228939558</c:v>
                </c:pt>
                <c:pt idx="1450">
                  <c:v>14738.510874818789</c:v>
                </c:pt>
                <c:pt idx="1451">
                  <c:v>14780.999560471797</c:v>
                </c:pt>
                <c:pt idx="1452">
                  <c:v>14795.950929449138</c:v>
                </c:pt>
                <c:pt idx="1453">
                  <c:v>14812.841542868078</c:v>
                </c:pt>
                <c:pt idx="1454">
                  <c:v>14791.106435529209</c:v>
                </c:pt>
                <c:pt idx="1455">
                  <c:v>14761.801948616341</c:v>
                </c:pt>
                <c:pt idx="1456">
                  <c:v>14739.939152140392</c:v>
                </c:pt>
                <c:pt idx="1457">
                  <c:v>14729.584799447897</c:v>
                </c:pt>
                <c:pt idx="1458">
                  <c:v>14847.786608036902</c:v>
                </c:pt>
                <c:pt idx="1459">
                  <c:v>14831.687260856201</c:v>
                </c:pt>
                <c:pt idx="1460">
                  <c:v>14814.66231932269</c:v>
                </c:pt>
                <c:pt idx="1461">
                  <c:v>14913.636917976504</c:v>
                </c:pt>
                <c:pt idx="1462">
                  <c:v>15003.935119587601</c:v>
                </c:pt>
                <c:pt idx="1463">
                  <c:v>14990.732880013751</c:v>
                </c:pt>
                <c:pt idx="1464">
                  <c:v>15022.179590675772</c:v>
                </c:pt>
                <c:pt idx="1465">
                  <c:v>15017.35908126337</c:v>
                </c:pt>
                <c:pt idx="1466">
                  <c:v>15013.064102761866</c:v>
                </c:pt>
                <c:pt idx="1467">
                  <c:v>15120.261640307202</c:v>
                </c:pt>
                <c:pt idx="1468">
                  <c:v>15091.756627151486</c:v>
                </c:pt>
                <c:pt idx="1469">
                  <c:v>15086.632495651385</c:v>
                </c:pt>
                <c:pt idx="1470">
                  <c:v>15108.182132360223</c:v>
                </c:pt>
                <c:pt idx="1471">
                  <c:v>15091.582028829571</c:v>
                </c:pt>
                <c:pt idx="1472">
                  <c:v>15162.431465660917</c:v>
                </c:pt>
                <c:pt idx="1473">
                  <c:v>15107.9874543399</c:v>
                </c:pt>
                <c:pt idx="1474">
                  <c:v>15131.524555967284</c:v>
                </c:pt>
                <c:pt idx="1475">
                  <c:v>15023.079910489439</c:v>
                </c:pt>
                <c:pt idx="1476">
                  <c:v>15079.168853178582</c:v>
                </c:pt>
                <c:pt idx="1477">
                  <c:v>15067.928604292971</c:v>
                </c:pt>
                <c:pt idx="1478">
                  <c:v>15144.978411254098</c:v>
                </c:pt>
                <c:pt idx="1479">
                  <c:v>15116.974573210944</c:v>
                </c:pt>
                <c:pt idx="1480">
                  <c:v>15113.520464839617</c:v>
                </c:pt>
                <c:pt idx="1481">
                  <c:v>15147.998127822346</c:v>
                </c:pt>
                <c:pt idx="1482">
                  <c:v>15167.33202070365</c:v>
                </c:pt>
                <c:pt idx="1483">
                  <c:v>15111.32548639694</c:v>
                </c:pt>
                <c:pt idx="1484">
                  <c:v>15092.991688972194</c:v>
                </c:pt>
                <c:pt idx="1485">
                  <c:v>15044.645353224289</c:v>
                </c:pt>
                <c:pt idx="1486">
                  <c:v>15096.131553897048</c:v>
                </c:pt>
                <c:pt idx="1487">
                  <c:v>15088.879022159248</c:v>
                </c:pt>
                <c:pt idx="1488">
                  <c:v>15036.878100363074</c:v>
                </c:pt>
                <c:pt idx="1489">
                  <c:v>15096.801998402761</c:v>
                </c:pt>
                <c:pt idx="1490">
                  <c:v>15114.236737927029</c:v>
                </c:pt>
                <c:pt idx="1491">
                  <c:v>15110.378853543727</c:v>
                </c:pt>
                <c:pt idx="1492">
                  <c:v>15073.320359869333</c:v>
                </c:pt>
                <c:pt idx="1493">
                  <c:v>15026.974475436346</c:v>
                </c:pt>
                <c:pt idx="1494">
                  <c:v>14926.689727372566</c:v>
                </c:pt>
                <c:pt idx="1495">
                  <c:v>14938.249096927086</c:v>
                </c:pt>
                <c:pt idx="1496">
                  <c:v>14962.622835917329</c:v>
                </c:pt>
                <c:pt idx="1497">
                  <c:v>14976.625453953136</c:v>
                </c:pt>
                <c:pt idx="1498">
                  <c:v>14950.435024552378</c:v>
                </c:pt>
                <c:pt idx="1499">
                  <c:v>14989.737429839508</c:v>
                </c:pt>
                <c:pt idx="1500">
                  <c:v>14993.82270918474</c:v>
                </c:pt>
                <c:pt idx="1501">
                  <c:v>15041.69484903432</c:v>
                </c:pt>
                <c:pt idx="1502">
                  <c:v>14990.558901812066</c:v>
                </c:pt>
                <c:pt idx="1503">
                  <c:v>14964.349081629109</c:v>
                </c:pt>
                <c:pt idx="1504">
                  <c:v>15011.918147082013</c:v>
                </c:pt>
                <c:pt idx="1505">
                  <c:v>15024.732302750137</c:v>
                </c:pt>
                <c:pt idx="1506">
                  <c:v>15022.457829968063</c:v>
                </c:pt>
                <c:pt idx="1507">
                  <c:v>15072.301580025247</c:v>
                </c:pt>
                <c:pt idx="1508">
                  <c:v>15054.408779476138</c:v>
                </c:pt>
                <c:pt idx="1509">
                  <c:v>15055.156936619418</c:v>
                </c:pt>
                <c:pt idx="1510">
                  <c:v>15017.908580033254</c:v>
                </c:pt>
                <c:pt idx="1511">
                  <c:v>14950.166015008686</c:v>
                </c:pt>
                <c:pt idx="1512">
                  <c:v>14925.016593296161</c:v>
                </c:pt>
                <c:pt idx="1513">
                  <c:v>15037.508968349161</c:v>
                </c:pt>
                <c:pt idx="1514">
                  <c:v>15041.910911830695</c:v>
                </c:pt>
                <c:pt idx="1515">
                  <c:v>15035.114053559406</c:v>
                </c:pt>
                <c:pt idx="1516">
                  <c:v>15078.527247922775</c:v>
                </c:pt>
                <c:pt idx="1517">
                  <c:v>15114.522789884231</c:v>
                </c:pt>
                <c:pt idx="1518">
                  <c:v>15136.643295286536</c:v>
                </c:pt>
                <c:pt idx="1519">
                  <c:v>15142.050183860991</c:v>
                </c:pt>
                <c:pt idx="1520">
                  <c:v>15092.028403713593</c:v>
                </c:pt>
                <c:pt idx="1521">
                  <c:v>15169.128025066622</c:v>
                </c:pt>
                <c:pt idx="1522">
                  <c:v>15162.256705585794</c:v>
                </c:pt>
                <c:pt idx="1523">
                  <c:v>15152.371638025568</c:v>
                </c:pt>
                <c:pt idx="1524">
                  <c:v>15112.84972236204</c:v>
                </c:pt>
                <c:pt idx="1525">
                  <c:v>15123.121840762979</c:v>
                </c:pt>
                <c:pt idx="1526">
                  <c:v>15155.006072838602</c:v>
                </c:pt>
                <c:pt idx="1527">
                  <c:v>15183.218577848194</c:v>
                </c:pt>
                <c:pt idx="1528">
                  <c:v>15195.088054181269</c:v>
                </c:pt>
                <c:pt idx="1529">
                  <c:v>15207.331167704904</c:v>
                </c:pt>
                <c:pt idx="1530">
                  <c:v>15227.934747667023</c:v>
                </c:pt>
                <c:pt idx="1531">
                  <c:v>15162.110599977566</c:v>
                </c:pt>
                <c:pt idx="1532">
                  <c:v>15166.236733080557</c:v>
                </c:pt>
                <c:pt idx="1533">
                  <c:v>15158.643941613444</c:v>
                </c:pt>
                <c:pt idx="1534">
                  <c:v>15171.303894716995</c:v>
                </c:pt>
                <c:pt idx="1535">
                  <c:v>15129.827537286774</c:v>
                </c:pt>
                <c:pt idx="1536">
                  <c:v>15107.410791538303</c:v>
                </c:pt>
                <c:pt idx="1537">
                  <c:v>15101.058264659796</c:v>
                </c:pt>
                <c:pt idx="1538">
                  <c:v>15124.857144438922</c:v>
                </c:pt>
                <c:pt idx="1539">
                  <c:v>15123.186131110117</c:v>
                </c:pt>
                <c:pt idx="1540">
                  <c:v>15112.141578944993</c:v>
                </c:pt>
                <c:pt idx="1541">
                  <c:v>15089.498707383254</c:v>
                </c:pt>
                <c:pt idx="1542">
                  <c:v>15135.110710774314</c:v>
                </c:pt>
                <c:pt idx="1543">
                  <c:v>15198.842674370228</c:v>
                </c:pt>
                <c:pt idx="1544">
                  <c:v>15255.113224543611</c:v>
                </c:pt>
                <c:pt idx="1545">
                  <c:v>15235.099472605052</c:v>
                </c:pt>
                <c:pt idx="1546">
                  <c:v>15162.367807150649</c:v>
                </c:pt>
                <c:pt idx="1547">
                  <c:v>15140.609896773909</c:v>
                </c:pt>
                <c:pt idx="1548">
                  <c:v>15171.613836333207</c:v>
                </c:pt>
                <c:pt idx="1549">
                  <c:v>15210.675018116308</c:v>
                </c:pt>
                <c:pt idx="1550">
                  <c:v>15240.837457249532</c:v>
                </c:pt>
                <c:pt idx="1551">
                  <c:v>15190.9053201401</c:v>
                </c:pt>
                <c:pt idx="1552">
                  <c:v>15196.30841674604</c:v>
                </c:pt>
                <c:pt idx="1553">
                  <c:v>15238.544602654287</c:v>
                </c:pt>
                <c:pt idx="1554">
                  <c:v>15231.790937955589</c:v>
                </c:pt>
                <c:pt idx="1555">
                  <c:v>15228.707224494601</c:v>
                </c:pt>
                <c:pt idx="1556">
                  <c:v>15268.250980452043</c:v>
                </c:pt>
                <c:pt idx="1557">
                  <c:v>15260.632069914482</c:v>
                </c:pt>
                <c:pt idx="1558">
                  <c:v>15272.051371218357</c:v>
                </c:pt>
                <c:pt idx="1559">
                  <c:v>15290.590800717762</c:v>
                </c:pt>
                <c:pt idx="1560">
                  <c:v>15250.702879045157</c:v>
                </c:pt>
                <c:pt idx="1561">
                  <c:v>15220.763815030637</c:v>
                </c:pt>
                <c:pt idx="1562">
                  <c:v>15187.170630325518</c:v>
                </c:pt>
                <c:pt idx="1563">
                  <c:v>15221.696375742873</c:v>
                </c:pt>
                <c:pt idx="1564">
                  <c:v>15216.031413824508</c:v>
                </c:pt>
                <c:pt idx="1565">
                  <c:v>15180.621058289104</c:v>
                </c:pt>
                <c:pt idx="1566">
                  <c:v>15202.867011523407</c:v>
                </c:pt>
                <c:pt idx="1567">
                  <c:v>15132.233233010409</c:v>
                </c:pt>
                <c:pt idx="1568">
                  <c:v>15167.488579704961</c:v>
                </c:pt>
                <c:pt idx="1569">
                  <c:v>15155.918059133732</c:v>
                </c:pt>
                <c:pt idx="1570">
                  <c:v>15143.346388882212</c:v>
                </c:pt>
                <c:pt idx="1571">
                  <c:v>15193.064906896394</c:v>
                </c:pt>
                <c:pt idx="1572">
                  <c:v>15126.933958985888</c:v>
                </c:pt>
                <c:pt idx="1573">
                  <c:v>15138.590737544344</c:v>
                </c:pt>
                <c:pt idx="1574">
                  <c:v>15153.967729434029</c:v>
                </c:pt>
                <c:pt idx="1575">
                  <c:v>15162.906947317591</c:v>
                </c:pt>
                <c:pt idx="1576">
                  <c:v>15075.149934729779</c:v>
                </c:pt>
                <c:pt idx="1577">
                  <c:v>15067.214488587591</c:v>
                </c:pt>
                <c:pt idx="1578">
                  <c:v>15106.838611676587</c:v>
                </c:pt>
                <c:pt idx="1579">
                  <c:v>15044.826967050562</c:v>
                </c:pt>
                <c:pt idx="1580">
                  <c:v>14975.674718193162</c:v>
                </c:pt>
                <c:pt idx="1581">
                  <c:v>15031.604685375005</c:v>
                </c:pt>
                <c:pt idx="1582">
                  <c:v>15054.229694019881</c:v>
                </c:pt>
                <c:pt idx="1583">
                  <c:v>15002.548614069876</c:v>
                </c:pt>
                <c:pt idx="1584">
                  <c:v>15079.194699535743</c:v>
                </c:pt>
                <c:pt idx="1585">
                  <c:v>15092.151464857534</c:v>
                </c:pt>
                <c:pt idx="1586">
                  <c:v>15077.087199231033</c:v>
                </c:pt>
                <c:pt idx="1587">
                  <c:v>15055.834198358138</c:v>
                </c:pt>
                <c:pt idx="1588">
                  <c:v>15136.728415769845</c:v>
                </c:pt>
                <c:pt idx="1589">
                  <c:v>15125.325043801167</c:v>
                </c:pt>
                <c:pt idx="1590">
                  <c:v>15137.885783089359</c:v>
                </c:pt>
                <c:pt idx="1591">
                  <c:v>15173.025410486402</c:v>
                </c:pt>
                <c:pt idx="1592">
                  <c:v>15164.584011028564</c:v>
                </c:pt>
                <c:pt idx="1593">
                  <c:v>15208.46139660826</c:v>
                </c:pt>
                <c:pt idx="1594">
                  <c:v>15196.005150173582</c:v>
                </c:pt>
                <c:pt idx="1595">
                  <c:v>15232.075135381499</c:v>
                </c:pt>
                <c:pt idx="1596">
                  <c:v>15246.59836507981</c:v>
                </c:pt>
                <c:pt idx="1597">
                  <c:v>15265.361806437524</c:v>
                </c:pt>
                <c:pt idx="1598">
                  <c:v>15268.323949159527</c:v>
                </c:pt>
                <c:pt idx="1599">
                  <c:v>15275.165585948398</c:v>
                </c:pt>
                <c:pt idx="1600">
                  <c:v>15273.851860196552</c:v>
                </c:pt>
                <c:pt idx="1601">
                  <c:v>15255.444733496544</c:v>
                </c:pt>
                <c:pt idx="1602">
                  <c:v>15225.558809438582</c:v>
                </c:pt>
                <c:pt idx="1603">
                  <c:v>15229.585608883441</c:v>
                </c:pt>
                <c:pt idx="1604">
                  <c:v>15222.347817884396</c:v>
                </c:pt>
                <c:pt idx="1605">
                  <c:v>15231.582635353221</c:v>
                </c:pt>
                <c:pt idx="1606">
                  <c:v>15248.079664136918</c:v>
                </c:pt>
                <c:pt idx="1607">
                  <c:v>15264.70243452208</c:v>
                </c:pt>
                <c:pt idx="1608">
                  <c:v>15257.029202215725</c:v>
                </c:pt>
                <c:pt idx="1609">
                  <c:v>15214.644244186369</c:v>
                </c:pt>
                <c:pt idx="1610">
                  <c:v>15129.856654298925</c:v>
                </c:pt>
                <c:pt idx="1611">
                  <c:v>15146.587198973644</c:v>
                </c:pt>
                <c:pt idx="1612">
                  <c:v>15172.280216131749</c:v>
                </c:pt>
                <c:pt idx="1613">
                  <c:v>15172.827398503379</c:v>
                </c:pt>
                <c:pt idx="1614">
                  <c:v>15232.236377179137</c:v>
                </c:pt>
                <c:pt idx="1615">
                  <c:v>15233.769744237925</c:v>
                </c:pt>
                <c:pt idx="1616">
                  <c:v>15145.013213768336</c:v>
                </c:pt>
                <c:pt idx="1617">
                  <c:v>14807.013470211201</c:v>
                </c:pt>
                <c:pt idx="1618">
                  <c:v>14739.317244265516</c:v>
                </c:pt>
                <c:pt idx="1619">
                  <c:v>14724.712605251219</c:v>
                </c:pt>
                <c:pt idx="1620">
                  <c:v>14729.470175037419</c:v>
                </c:pt>
                <c:pt idx="1621">
                  <c:v>14777.285858308307</c:v>
                </c:pt>
                <c:pt idx="1622">
                  <c:v>14846.483147714438</c:v>
                </c:pt>
                <c:pt idx="1623">
                  <c:v>14913.536751409503</c:v>
                </c:pt>
                <c:pt idx="1624">
                  <c:v>14988.944749220607</c:v>
                </c:pt>
                <c:pt idx="1625">
                  <c:v>15065.225437824385</c:v>
                </c:pt>
                <c:pt idx="1626">
                  <c:v>15107.53046563209</c:v>
                </c:pt>
                <c:pt idx="1627">
                  <c:v>15137.405383868074</c:v>
                </c:pt>
                <c:pt idx="1628">
                  <c:v>15138.475310343503</c:v>
                </c:pt>
                <c:pt idx="1629">
                  <c:v>15117.528712983774</c:v>
                </c:pt>
                <c:pt idx="1630">
                  <c:v>15182.018496533481</c:v>
                </c:pt>
                <c:pt idx="1631">
                  <c:v>15208.859423646558</c:v>
                </c:pt>
                <c:pt idx="1632">
                  <c:v>15209.937178999522</c:v>
                </c:pt>
                <c:pt idx="1633">
                  <c:v>15148.37204387406</c:v>
                </c:pt>
                <c:pt idx="1634">
                  <c:v>15241.216677181756</c:v>
                </c:pt>
                <c:pt idx="1635">
                  <c:v>15233.086809742279</c:v>
                </c:pt>
                <c:pt idx="1636">
                  <c:v>15135.07627007162</c:v>
                </c:pt>
                <c:pt idx="1637">
                  <c:v>15135.122341458624</c:v>
                </c:pt>
                <c:pt idx="1638">
                  <c:v>15152.545506797382</c:v>
                </c:pt>
                <c:pt idx="1639">
                  <c:v>15127.729074937308</c:v>
                </c:pt>
                <c:pt idx="1640">
                  <c:v>15083.439047871458</c:v>
                </c:pt>
                <c:pt idx="1641">
                  <c:v>15082.537007770981</c:v>
                </c:pt>
                <c:pt idx="1642">
                  <c:v>15058.446221367683</c:v>
                </c:pt>
                <c:pt idx="1643">
                  <c:v>15061.635698664131</c:v>
                </c:pt>
                <c:pt idx="1644">
                  <c:v>15187.548169366246</c:v>
                </c:pt>
                <c:pt idx="1645">
                  <c:v>15017.13940988847</c:v>
                </c:pt>
                <c:pt idx="1646">
                  <c:v>15018.680257733884</c:v>
                </c:pt>
                <c:pt idx="1647">
                  <c:v>15031.901311321275</c:v>
                </c:pt>
                <c:pt idx="1648">
                  <c:v>15052.862394302829</c:v>
                </c:pt>
                <c:pt idx="1649">
                  <c:v>14968.527559761224</c:v>
                </c:pt>
                <c:pt idx="1650">
                  <c:v>15062.953696530736</c:v>
                </c:pt>
                <c:pt idx="1651">
                  <c:v>14979.935172519876</c:v>
                </c:pt>
                <c:pt idx="1652">
                  <c:v>14962.322913521244</c:v>
                </c:pt>
                <c:pt idx="1653">
                  <c:v>14969.625094491361</c:v>
                </c:pt>
                <c:pt idx="1654">
                  <c:v>14928.436465073493</c:v>
                </c:pt>
                <c:pt idx="1655">
                  <c:v>14842.376184129202</c:v>
                </c:pt>
                <c:pt idx="1656">
                  <c:v>14867.229407683826</c:v>
                </c:pt>
                <c:pt idx="1657">
                  <c:v>14843.457879364947</c:v>
                </c:pt>
                <c:pt idx="1658">
                  <c:v>14764.614978035152</c:v>
                </c:pt>
                <c:pt idx="1659">
                  <c:v>14776.057063468335</c:v>
                </c:pt>
                <c:pt idx="1660">
                  <c:v>14785.860611101823</c:v>
                </c:pt>
                <c:pt idx="1661">
                  <c:v>14827.656554371537</c:v>
                </c:pt>
                <c:pt idx="1662">
                  <c:v>14841.317286304142</c:v>
                </c:pt>
                <c:pt idx="1663">
                  <c:v>14785.845049624051</c:v>
                </c:pt>
                <c:pt idx="1664">
                  <c:v>14800.894653236419</c:v>
                </c:pt>
                <c:pt idx="1665">
                  <c:v>14439.551522627444</c:v>
                </c:pt>
                <c:pt idx="1666">
                  <c:v>14385.050198584784</c:v>
                </c:pt>
                <c:pt idx="1667">
                  <c:v>14254.672905081286</c:v>
                </c:pt>
                <c:pt idx="1668">
                  <c:v>14292.734263413826</c:v>
                </c:pt>
                <c:pt idx="1669">
                  <c:v>14297.306921070365</c:v>
                </c:pt>
                <c:pt idx="1670">
                  <c:v>14336.988312650084</c:v>
                </c:pt>
                <c:pt idx="1671">
                  <c:v>14227.232397680944</c:v>
                </c:pt>
                <c:pt idx="1672">
                  <c:v>14399.971008560848</c:v>
                </c:pt>
                <c:pt idx="1673">
                  <c:v>14416.558921627873</c:v>
                </c:pt>
                <c:pt idx="1674">
                  <c:v>14385.033194570391</c:v>
                </c:pt>
                <c:pt idx="1675">
                  <c:v>14499.407545184484</c:v>
                </c:pt>
                <c:pt idx="1676">
                  <c:v>14355.014766427612</c:v>
                </c:pt>
                <c:pt idx="1677">
                  <c:v>14472.162544436513</c:v>
                </c:pt>
                <c:pt idx="1678">
                  <c:v>14555.494406929243</c:v>
                </c:pt>
                <c:pt idx="1679">
                  <c:v>14552.171623281951</c:v>
                </c:pt>
                <c:pt idx="1680">
                  <c:v>14638.867913933103</c:v>
                </c:pt>
                <c:pt idx="1681">
                  <c:v>14635.453368970686</c:v>
                </c:pt>
                <c:pt idx="1682">
                  <c:v>14662.474861355156</c:v>
                </c:pt>
                <c:pt idx="1683">
                  <c:v>14655.304696747291</c:v>
                </c:pt>
                <c:pt idx="1684">
                  <c:v>14693.97536295719</c:v>
                </c:pt>
                <c:pt idx="1685">
                  <c:v>14712.137405491849</c:v>
                </c:pt>
                <c:pt idx="1686">
                  <c:v>14742.653690273524</c:v>
                </c:pt>
                <c:pt idx="1687">
                  <c:v>14825.808349891782</c:v>
                </c:pt>
                <c:pt idx="1688">
                  <c:v>14817.90292458819</c:v>
                </c:pt>
                <c:pt idx="1689">
                  <c:v>14826.693310758721</c:v>
                </c:pt>
                <c:pt idx="1690">
                  <c:v>14780.615702688097</c:v>
                </c:pt>
                <c:pt idx="1691">
                  <c:v>14783.966849859908</c:v>
                </c:pt>
                <c:pt idx="1692">
                  <c:v>14777.902765477256</c:v>
                </c:pt>
                <c:pt idx="1693">
                  <c:v>14773.955747273558</c:v>
                </c:pt>
                <c:pt idx="1694">
                  <c:v>14756.609322517386</c:v>
                </c:pt>
                <c:pt idx="1695">
                  <c:v>14813.366864827569</c:v>
                </c:pt>
                <c:pt idx="1696">
                  <c:v>14823.107309661646</c:v>
                </c:pt>
                <c:pt idx="1697">
                  <c:v>14810.74684539629</c:v>
                </c:pt>
                <c:pt idx="1698">
                  <c:v>14740.232975044835</c:v>
                </c:pt>
                <c:pt idx="1699">
                  <c:v>14743.735986768619</c:v>
                </c:pt>
                <c:pt idx="1700">
                  <c:v>14805.199434464936</c:v>
                </c:pt>
                <c:pt idx="1701">
                  <c:v>14855.282539071723</c:v>
                </c:pt>
                <c:pt idx="1702">
                  <c:v>14932.135354655213</c:v>
                </c:pt>
                <c:pt idx="1703">
                  <c:v>14898.392014733949</c:v>
                </c:pt>
                <c:pt idx="1704">
                  <c:v>14916.289771355696</c:v>
                </c:pt>
                <c:pt idx="1705">
                  <c:v>14856.388181064101</c:v>
                </c:pt>
                <c:pt idx="1706">
                  <c:v>14969.814959184852</c:v>
                </c:pt>
                <c:pt idx="1707">
                  <c:v>14923.352459797368</c:v>
                </c:pt>
                <c:pt idx="1708">
                  <c:v>14913.087541280263</c:v>
                </c:pt>
                <c:pt idx="1709">
                  <c:v>14859.621197932292</c:v>
                </c:pt>
                <c:pt idx="1710">
                  <c:v>14925.628177116501</c:v>
                </c:pt>
                <c:pt idx="1711">
                  <c:v>14942.008901258618</c:v>
                </c:pt>
                <c:pt idx="1712">
                  <c:v>14938.766679514867</c:v>
                </c:pt>
                <c:pt idx="1713">
                  <c:v>14962.756685547109</c:v>
                </c:pt>
                <c:pt idx="1714">
                  <c:v>14947.874209028136</c:v>
                </c:pt>
                <c:pt idx="1715">
                  <c:v>14956.973456772472</c:v>
                </c:pt>
                <c:pt idx="1716">
                  <c:v>14889.572896645819</c:v>
                </c:pt>
                <c:pt idx="1717">
                  <c:v>14957.028559142716</c:v>
                </c:pt>
                <c:pt idx="1718">
                  <c:v>14948.161170996245</c:v>
                </c:pt>
                <c:pt idx="1719">
                  <c:v>14933.923716227633</c:v>
                </c:pt>
                <c:pt idx="1720">
                  <c:v>14921.05206369466</c:v>
                </c:pt>
                <c:pt idx="1721">
                  <c:v>14970.781930677831</c:v>
                </c:pt>
                <c:pt idx="1722">
                  <c:v>14970.058397235613</c:v>
                </c:pt>
                <c:pt idx="1723">
                  <c:v>14935.428663877801</c:v>
                </c:pt>
                <c:pt idx="1724">
                  <c:v>14976.313407883961</c:v>
                </c:pt>
                <c:pt idx="1725">
                  <c:v>14906.34180873729</c:v>
                </c:pt>
                <c:pt idx="1726">
                  <c:v>14895.373239971925</c:v>
                </c:pt>
                <c:pt idx="1727">
                  <c:v>14953.804898101471</c:v>
                </c:pt>
                <c:pt idx="1728">
                  <c:v>14906.700149548351</c:v>
                </c:pt>
                <c:pt idx="1729">
                  <c:v>14896.782820745764</c:v>
                </c:pt>
                <c:pt idx="1730">
                  <c:v>15092.669498872867</c:v>
                </c:pt>
                <c:pt idx="1731">
                  <c:v>15053.568590429599</c:v>
                </c:pt>
                <c:pt idx="1732">
                  <c:v>14982.512202251799</c:v>
                </c:pt>
                <c:pt idx="1733">
                  <c:v>14981.630393409012</c:v>
                </c:pt>
                <c:pt idx="1734">
                  <c:v>15005.281247903518</c:v>
                </c:pt>
                <c:pt idx="1735">
                  <c:v>15017.529954767171</c:v>
                </c:pt>
                <c:pt idx="1736">
                  <c:v>15028.316975853249</c:v>
                </c:pt>
                <c:pt idx="1737">
                  <c:v>14975.458472175544</c:v>
                </c:pt>
                <c:pt idx="1738">
                  <c:v>14937.097870483512</c:v>
                </c:pt>
                <c:pt idx="1739">
                  <c:v>14949.545391879408</c:v>
                </c:pt>
                <c:pt idx="1740">
                  <c:v>14951.702864870718</c:v>
                </c:pt>
                <c:pt idx="1741">
                  <c:v>14943.009645411707</c:v>
                </c:pt>
                <c:pt idx="1742">
                  <c:v>14974.29174720367</c:v>
                </c:pt>
                <c:pt idx="1743">
                  <c:v>14946.446767160716</c:v>
                </c:pt>
                <c:pt idx="1744">
                  <c:v>14864.624667257058</c:v>
                </c:pt>
                <c:pt idx="1745">
                  <c:v>14914.624930708311</c:v>
                </c:pt>
                <c:pt idx="1746">
                  <c:v>14866.731824790862</c:v>
                </c:pt>
                <c:pt idx="1747">
                  <c:v>14923.065962917943</c:v>
                </c:pt>
                <c:pt idx="1748">
                  <c:v>14916.752030492349</c:v>
                </c:pt>
                <c:pt idx="1749">
                  <c:v>14931.164081495705</c:v>
                </c:pt>
                <c:pt idx="1750">
                  <c:v>15056.482874307032</c:v>
                </c:pt>
                <c:pt idx="1751">
                  <c:v>15096.676370904841</c:v>
                </c:pt>
                <c:pt idx="1752">
                  <c:v>15111.157657788946</c:v>
                </c:pt>
                <c:pt idx="1753">
                  <c:v>15186.58709337365</c:v>
                </c:pt>
                <c:pt idx="1754">
                  <c:v>15166.90921622114</c:v>
                </c:pt>
                <c:pt idx="1755">
                  <c:v>15212.74601647065</c:v>
                </c:pt>
                <c:pt idx="1756">
                  <c:v>15211.834419528048</c:v>
                </c:pt>
                <c:pt idx="1757">
                  <c:v>15237.991091976948</c:v>
                </c:pt>
                <c:pt idx="1758">
                  <c:v>15237.610028078001</c:v>
                </c:pt>
                <c:pt idx="1759">
                  <c:v>15258.826641311964</c:v>
                </c:pt>
                <c:pt idx="1760">
                  <c:v>15224.176133815712</c:v>
                </c:pt>
                <c:pt idx="1761">
                  <c:v>15176.952424088127</c:v>
                </c:pt>
                <c:pt idx="1762">
                  <c:v>15223.853482234555</c:v>
                </c:pt>
                <c:pt idx="1763">
                  <c:v>15163.189245177966</c:v>
                </c:pt>
                <c:pt idx="1764">
                  <c:v>15210.095562823592</c:v>
                </c:pt>
                <c:pt idx="1765">
                  <c:v>15209.809872077181</c:v>
                </c:pt>
                <c:pt idx="1766">
                  <c:v>15136.93281106316</c:v>
                </c:pt>
                <c:pt idx="1767">
                  <c:v>15143.229446303681</c:v>
                </c:pt>
                <c:pt idx="1768">
                  <c:v>15106.369520475551</c:v>
                </c:pt>
                <c:pt idx="1769">
                  <c:v>15079.160272503283</c:v>
                </c:pt>
                <c:pt idx="1770">
                  <c:v>15157.337518368175</c:v>
                </c:pt>
                <c:pt idx="1771">
                  <c:v>15164.515920136011</c:v>
                </c:pt>
                <c:pt idx="1772">
                  <c:v>15185.058510181167</c:v>
                </c:pt>
                <c:pt idx="1773">
                  <c:v>15127.863127898629</c:v>
                </c:pt>
                <c:pt idx="1774">
                  <c:v>15095.098060472761</c:v>
                </c:pt>
                <c:pt idx="1775">
                  <c:v>15043.75355127858</c:v>
                </c:pt>
                <c:pt idx="1776">
                  <c:v>15062.592344772478</c:v>
                </c:pt>
                <c:pt idx="1777">
                  <c:v>15079.156240375985</c:v>
                </c:pt>
                <c:pt idx="1778">
                  <c:v>15074.28489276555</c:v>
                </c:pt>
                <c:pt idx="1779">
                  <c:v>15091.522609488738</c:v>
                </c:pt>
                <c:pt idx="1780">
                  <c:v>15108.727175867709</c:v>
                </c:pt>
                <c:pt idx="1781">
                  <c:v>15126.988476432489</c:v>
                </c:pt>
                <c:pt idx="1782">
                  <c:v>15045.324192656575</c:v>
                </c:pt>
                <c:pt idx="1783">
                  <c:v>14954.724722468603</c:v>
                </c:pt>
                <c:pt idx="1784">
                  <c:v>14929.847616229365</c:v>
                </c:pt>
                <c:pt idx="1785">
                  <c:v>14858.09993650143</c:v>
                </c:pt>
                <c:pt idx="1786">
                  <c:v>14920.81455254618</c:v>
                </c:pt>
                <c:pt idx="1787">
                  <c:v>14946.038615964251</c:v>
                </c:pt>
                <c:pt idx="1788">
                  <c:v>14992.189022256614</c:v>
                </c:pt>
                <c:pt idx="1789">
                  <c:v>14960.228903315363</c:v>
                </c:pt>
                <c:pt idx="1790">
                  <c:v>14827.650301467918</c:v>
                </c:pt>
                <c:pt idx="1791">
                  <c:v>14838.485420611672</c:v>
                </c:pt>
                <c:pt idx="1792">
                  <c:v>14901.749699622491</c:v>
                </c:pt>
                <c:pt idx="1793">
                  <c:v>14863.320607325822</c:v>
                </c:pt>
                <c:pt idx="1794">
                  <c:v>14890.59744765438</c:v>
                </c:pt>
                <c:pt idx="1795">
                  <c:v>14885.07038031437</c:v>
                </c:pt>
                <c:pt idx="1796">
                  <c:v>14906.641734203469</c:v>
                </c:pt>
                <c:pt idx="1797">
                  <c:v>14935.693415837697</c:v>
                </c:pt>
                <c:pt idx="1798">
                  <c:v>14950.14277031084</c:v>
                </c:pt>
                <c:pt idx="1799">
                  <c:v>14969.738090964785</c:v>
                </c:pt>
                <c:pt idx="1800">
                  <c:v>15012.428666616055</c:v>
                </c:pt>
                <c:pt idx="1801">
                  <c:v>14997.488542775991</c:v>
                </c:pt>
                <c:pt idx="1802">
                  <c:v>14986.334956430785</c:v>
                </c:pt>
                <c:pt idx="1803">
                  <c:v>15006.86186499362</c:v>
                </c:pt>
                <c:pt idx="1804">
                  <c:v>15053.662285105906</c:v>
                </c:pt>
                <c:pt idx="1805">
                  <c:v>15109.983578179583</c:v>
                </c:pt>
                <c:pt idx="1806">
                  <c:v>15144.475494920205</c:v>
                </c:pt>
                <c:pt idx="1807">
                  <c:v>15127.429543462948</c:v>
                </c:pt>
                <c:pt idx="1808">
                  <c:v>15108.09484743471</c:v>
                </c:pt>
                <c:pt idx="1809">
                  <c:v>15105.771119623943</c:v>
                </c:pt>
                <c:pt idx="1810">
                  <c:v>15190.52387000027</c:v>
                </c:pt>
                <c:pt idx="1811">
                  <c:v>15218.017964694558</c:v>
                </c:pt>
                <c:pt idx="1812">
                  <c:v>15236.77227182034</c:v>
                </c:pt>
                <c:pt idx="1813">
                  <c:v>15228.033700813141</c:v>
                </c:pt>
                <c:pt idx="1814">
                  <c:v>15251.675100343509</c:v>
                </c:pt>
                <c:pt idx="1815">
                  <c:v>15306.424079366208</c:v>
                </c:pt>
                <c:pt idx="1816">
                  <c:v>15326.436486135613</c:v>
                </c:pt>
                <c:pt idx="1817">
                  <c:v>15271.979192320723</c:v>
                </c:pt>
                <c:pt idx="1818">
                  <c:v>15281.517313409397</c:v>
                </c:pt>
                <c:pt idx="1819">
                  <c:v>15315.193082699341</c:v>
                </c:pt>
                <c:pt idx="1820">
                  <c:v>15244.460424225703</c:v>
                </c:pt>
                <c:pt idx="1821">
                  <c:v>15191.921855909652</c:v>
                </c:pt>
                <c:pt idx="1822">
                  <c:v>15194.381172078141</c:v>
                </c:pt>
                <c:pt idx="1823">
                  <c:v>15220.93393189891</c:v>
                </c:pt>
                <c:pt idx="1824">
                  <c:v>15175.593886366381</c:v>
                </c:pt>
                <c:pt idx="1825">
                  <c:v>15213.188711203435</c:v>
                </c:pt>
                <c:pt idx="1826">
                  <c:v>15200.914806517725</c:v>
                </c:pt>
                <c:pt idx="1827">
                  <c:v>15156.705532358381</c:v>
                </c:pt>
                <c:pt idx="1828">
                  <c:v>15181.320701201679</c:v>
                </c:pt>
                <c:pt idx="1829">
                  <c:v>15227.714468767081</c:v>
                </c:pt>
                <c:pt idx="1830">
                  <c:v>15278.238296748072</c:v>
                </c:pt>
                <c:pt idx="1831">
                  <c:v>15329.665635385787</c:v>
                </c:pt>
                <c:pt idx="1832">
                  <c:v>15391.401408507783</c:v>
                </c:pt>
                <c:pt idx="1833">
                  <c:v>15432.936642583607</c:v>
                </c:pt>
                <c:pt idx="1834">
                  <c:v>15459.804285705799</c:v>
                </c:pt>
                <c:pt idx="1835">
                  <c:v>15557.359028047569</c:v>
                </c:pt>
                <c:pt idx="1836">
                  <c:v>15599.548304037207</c:v>
                </c:pt>
                <c:pt idx="1837">
                  <c:v>15587.35784710135</c:v>
                </c:pt>
                <c:pt idx="1838">
                  <c:v>15593.716934372498</c:v>
                </c:pt>
                <c:pt idx="1839">
                  <c:v>15564.981070544723</c:v>
                </c:pt>
                <c:pt idx="1840">
                  <c:v>15615.604887519938</c:v>
                </c:pt>
                <c:pt idx="1841">
                  <c:v>15670.725523579407</c:v>
                </c:pt>
                <c:pt idx="1842">
                  <c:v>15692.887213317175</c:v>
                </c:pt>
                <c:pt idx="1843">
                  <c:v>15676.135900481964</c:v>
                </c:pt>
                <c:pt idx="1844">
                  <c:v>15691.369018920625</c:v>
                </c:pt>
                <c:pt idx="1845">
                  <c:v>15667.063478179309</c:v>
                </c:pt>
                <c:pt idx="1846">
                  <c:v>15664.740419972473</c:v>
                </c:pt>
                <c:pt idx="1847">
                  <c:v>15698.103223253247</c:v>
                </c:pt>
                <c:pt idx="1848">
                  <c:v>15712.574488671715</c:v>
                </c:pt>
                <c:pt idx="1849">
                  <c:v>15720.247821063875</c:v>
                </c:pt>
                <c:pt idx="1850">
                  <c:v>15647.222590705222</c:v>
                </c:pt>
                <c:pt idx="1851">
                  <c:v>15664.165376257928</c:v>
                </c:pt>
                <c:pt idx="1852">
                  <c:v>15666.025842618295</c:v>
                </c:pt>
                <c:pt idx="1853">
                  <c:v>15697.299710781797</c:v>
                </c:pt>
                <c:pt idx="1854">
                  <c:v>15678.125236357957</c:v>
                </c:pt>
                <c:pt idx="1855">
                  <c:v>15703.368906403248</c:v>
                </c:pt>
                <c:pt idx="1856">
                  <c:v>15723.414152774119</c:v>
                </c:pt>
                <c:pt idx="1857">
                  <c:v>15679.169785489561</c:v>
                </c:pt>
                <c:pt idx="1858">
                  <c:v>15613.417628943327</c:v>
                </c:pt>
                <c:pt idx="1859">
                  <c:v>15565.502497521482</c:v>
                </c:pt>
                <c:pt idx="1860">
                  <c:v>15604.228358355575</c:v>
                </c:pt>
                <c:pt idx="1861">
                  <c:v>15494.443790556143</c:v>
                </c:pt>
                <c:pt idx="1862">
                  <c:v>15558.492656334958</c:v>
                </c:pt>
                <c:pt idx="1863">
                  <c:v>15568.050740464638</c:v>
                </c:pt>
                <c:pt idx="1864">
                  <c:v>15563.452111887807</c:v>
                </c:pt>
                <c:pt idx="1865">
                  <c:v>15581.832655582748</c:v>
                </c:pt>
                <c:pt idx="1866">
                  <c:v>15575.773653700449</c:v>
                </c:pt>
                <c:pt idx="1867">
                  <c:v>15570.892871677674</c:v>
                </c:pt>
                <c:pt idx="1868">
                  <c:v>15594.410076218035</c:v>
                </c:pt>
                <c:pt idx="1869">
                  <c:v>15584.543631780554</c:v>
                </c:pt>
                <c:pt idx="1870">
                  <c:v>15671.017468772954</c:v>
                </c:pt>
                <c:pt idx="1871">
                  <c:v>15628.662477587135</c:v>
                </c:pt>
                <c:pt idx="1872">
                  <c:v>15640.666913980753</c:v>
                </c:pt>
                <c:pt idx="1873">
                  <c:v>15630.6791754281</c:v>
                </c:pt>
                <c:pt idx="1874">
                  <c:v>15686.079108744727</c:v>
                </c:pt>
                <c:pt idx="1875">
                  <c:v>15622.397588346732</c:v>
                </c:pt>
                <c:pt idx="1876">
                  <c:v>15663.678421811179</c:v>
                </c:pt>
                <c:pt idx="1877">
                  <c:v>15561.561282856203</c:v>
                </c:pt>
                <c:pt idx="1878">
                  <c:v>15620.109493005817</c:v>
                </c:pt>
                <c:pt idx="1879">
                  <c:v>15621.250037426971</c:v>
                </c:pt>
                <c:pt idx="1880">
                  <c:v>15647.814659687061</c:v>
                </c:pt>
                <c:pt idx="1881">
                  <c:v>15632.10516346465</c:v>
                </c:pt>
                <c:pt idx="1882">
                  <c:v>15612.630950694895</c:v>
                </c:pt>
                <c:pt idx="1883">
                  <c:v>15639.286734632848</c:v>
                </c:pt>
                <c:pt idx="1884">
                  <c:v>15650.508276691349</c:v>
                </c:pt>
                <c:pt idx="1885">
                  <c:v>15644.74988996438</c:v>
                </c:pt>
                <c:pt idx="1886">
                  <c:v>15688.473424847452</c:v>
                </c:pt>
                <c:pt idx="1887">
                  <c:v>15674.043006091391</c:v>
                </c:pt>
                <c:pt idx="1888">
                  <c:v>15644.354375759176</c:v>
                </c:pt>
                <c:pt idx="1889">
                  <c:v>15663.460295644632</c:v>
                </c:pt>
                <c:pt idx="1890">
                  <c:v>15656.626489968441</c:v>
                </c:pt>
                <c:pt idx="1891">
                  <c:v>15725.295716422726</c:v>
                </c:pt>
                <c:pt idx="1892">
                  <c:v>15691.473044506434</c:v>
                </c:pt>
                <c:pt idx="1893">
                  <c:v>15722.594937804828</c:v>
                </c:pt>
                <c:pt idx="1894">
                  <c:v>15722.359331678028</c:v>
                </c:pt>
                <c:pt idx="1895">
                  <c:v>15771.111643423757</c:v>
                </c:pt>
                <c:pt idx="1896">
                  <c:v>15789.119264807458</c:v>
                </c:pt>
                <c:pt idx="1897">
                  <c:v>15831.757719418922</c:v>
                </c:pt>
                <c:pt idx="1898">
                  <c:v>15777.00018086124</c:v>
                </c:pt>
                <c:pt idx="1899">
                  <c:v>15759.931145556367</c:v>
                </c:pt>
                <c:pt idx="1900">
                  <c:v>15779.075875339444</c:v>
                </c:pt>
                <c:pt idx="1901">
                  <c:v>15744.980477360754</c:v>
                </c:pt>
                <c:pt idx="1902">
                  <c:v>15747.115766100491</c:v>
                </c:pt>
                <c:pt idx="1903">
                  <c:v>15793.374777650799</c:v>
                </c:pt>
                <c:pt idx="1904">
                  <c:v>15789.991976683568</c:v>
                </c:pt>
                <c:pt idx="1905">
                  <c:v>15813.937661870541</c:v>
                </c:pt>
                <c:pt idx="1906">
                  <c:v>15792.046702596575</c:v>
                </c:pt>
                <c:pt idx="1907">
                  <c:v>15772.594635223963</c:v>
                </c:pt>
                <c:pt idx="1908">
                  <c:v>15743.985959952139</c:v>
                </c:pt>
                <c:pt idx="1909">
                  <c:v>15723.696526095249</c:v>
                </c:pt>
                <c:pt idx="1910">
                  <c:v>15724.869714726123</c:v>
                </c:pt>
                <c:pt idx="1911">
                  <c:v>15679.908926225406</c:v>
                </c:pt>
                <c:pt idx="1912">
                  <c:v>15684.037332870019</c:v>
                </c:pt>
                <c:pt idx="1913">
                  <c:v>15741.639303528227</c:v>
                </c:pt>
                <c:pt idx="1914">
                  <c:v>15785.22896551856</c:v>
                </c:pt>
                <c:pt idx="1915">
                  <c:v>15818.323209917302</c:v>
                </c:pt>
                <c:pt idx="1916">
                  <c:v>15833.453456377107</c:v>
                </c:pt>
                <c:pt idx="1917">
                  <c:v>15824.880615318207</c:v>
                </c:pt>
                <c:pt idx="1918">
                  <c:v>15836.513017498133</c:v>
                </c:pt>
                <c:pt idx="1919">
                  <c:v>15857.288209085802</c:v>
                </c:pt>
                <c:pt idx="1920">
                  <c:v>15851.715160688966</c:v>
                </c:pt>
                <c:pt idx="1921">
                  <c:v>15816.433107759509</c:v>
                </c:pt>
                <c:pt idx="1922">
                  <c:v>15825.352177681278</c:v>
                </c:pt>
                <c:pt idx="1923">
                  <c:v>15940.360413298364</c:v>
                </c:pt>
                <c:pt idx="1924">
                  <c:v>15991.569822815109</c:v>
                </c:pt>
                <c:pt idx="1925">
                  <c:v>15983.711504518653</c:v>
                </c:pt>
                <c:pt idx="1926">
                  <c:v>15994.699190650226</c:v>
                </c:pt>
                <c:pt idx="1927">
                  <c:v>15965.374378575509</c:v>
                </c:pt>
                <c:pt idx="1928">
                  <c:v>15954.899967361451</c:v>
                </c:pt>
                <c:pt idx="1929">
                  <c:v>15969.452895700069</c:v>
                </c:pt>
                <c:pt idx="1930">
                  <c:v>15960.976642212283</c:v>
                </c:pt>
                <c:pt idx="1931">
                  <c:v>16038.250293072599</c:v>
                </c:pt>
                <c:pt idx="1932">
                  <c:v>16032.260353513664</c:v>
                </c:pt>
                <c:pt idx="1933">
                  <c:v>16048.017135565044</c:v>
                </c:pt>
                <c:pt idx="1934">
                  <c:v>16051.810062472035</c:v>
                </c:pt>
                <c:pt idx="1935">
                  <c:v>15998.75921471027</c:v>
                </c:pt>
                <c:pt idx="1936">
                  <c:v>15978.666040609063</c:v>
                </c:pt>
                <c:pt idx="1937">
                  <c:v>15972.765243728845</c:v>
                </c:pt>
                <c:pt idx="1938">
                  <c:v>15983.615837332765</c:v>
                </c:pt>
                <c:pt idx="1939">
                  <c:v>15978.226721320774</c:v>
                </c:pt>
                <c:pt idx="1940">
                  <c:v>15920.720875897261</c:v>
                </c:pt>
                <c:pt idx="1941">
                  <c:v>15919.859894842457</c:v>
                </c:pt>
                <c:pt idx="1942">
                  <c:v>15953.646057956144</c:v>
                </c:pt>
                <c:pt idx="1943">
                  <c:v>15931.278881476564</c:v>
                </c:pt>
                <c:pt idx="1944">
                  <c:v>15944.949836380481</c:v>
                </c:pt>
                <c:pt idx="1945">
                  <c:v>15945.378731791778</c:v>
                </c:pt>
                <c:pt idx="1946">
                  <c:v>15986.290593892843</c:v>
                </c:pt>
                <c:pt idx="1947">
                  <c:v>15994.406303888769</c:v>
                </c:pt>
                <c:pt idx="1948">
                  <c:v>15956.726091496477</c:v>
                </c:pt>
                <c:pt idx="1949">
                  <c:v>15944.912252685152</c:v>
                </c:pt>
                <c:pt idx="1950">
                  <c:v>15972.278682771919</c:v>
                </c:pt>
                <c:pt idx="1951">
                  <c:v>15976.047795542481</c:v>
                </c:pt>
                <c:pt idx="1952">
                  <c:v>15927.039299062644</c:v>
                </c:pt>
                <c:pt idx="1953">
                  <c:v>15843.964393815888</c:v>
                </c:pt>
                <c:pt idx="1954">
                  <c:v>15816.903938971318</c:v>
                </c:pt>
                <c:pt idx="1955">
                  <c:v>15812.136883633335</c:v>
                </c:pt>
                <c:pt idx="1956">
                  <c:v>15791.700055640438</c:v>
                </c:pt>
                <c:pt idx="1957">
                  <c:v>15838.028439315578</c:v>
                </c:pt>
                <c:pt idx="1958">
                  <c:v>15812.928334285069</c:v>
                </c:pt>
                <c:pt idx="1959">
                  <c:v>15809.497998287905</c:v>
                </c:pt>
                <c:pt idx="1960">
                  <c:v>15857.264777021413</c:v>
                </c:pt>
                <c:pt idx="1961">
                  <c:v>15883.717885176333</c:v>
                </c:pt>
                <c:pt idx="1962">
                  <c:v>15898.10160191773</c:v>
                </c:pt>
                <c:pt idx="1963">
                  <c:v>15926.664192719967</c:v>
                </c:pt>
                <c:pt idx="1964">
                  <c:v>15871.225705102535</c:v>
                </c:pt>
                <c:pt idx="1965">
                  <c:v>15903.91748818524</c:v>
                </c:pt>
                <c:pt idx="1966">
                  <c:v>15934.197144335121</c:v>
                </c:pt>
                <c:pt idx="1967">
                  <c:v>15933.980977487803</c:v>
                </c:pt>
                <c:pt idx="1968">
                  <c:v>15899.194191248651</c:v>
                </c:pt>
                <c:pt idx="1969">
                  <c:v>15898.276463279077</c:v>
                </c:pt>
                <c:pt idx="1970">
                  <c:v>15955.04000097622</c:v>
                </c:pt>
                <c:pt idx="1971">
                  <c:v>16024.993918451222</c:v>
                </c:pt>
                <c:pt idx="1972">
                  <c:v>16030.667805257204</c:v>
                </c:pt>
                <c:pt idx="1973">
                  <c:v>16027.775876051806</c:v>
                </c:pt>
                <c:pt idx="1974">
                  <c:v>16019.356061257969</c:v>
                </c:pt>
                <c:pt idx="1975">
                  <c:v>16033.002018370938</c:v>
                </c:pt>
                <c:pt idx="1976">
                  <c:v>15959.973320227076</c:v>
                </c:pt>
                <c:pt idx="1977">
                  <c:v>15976.059655141222</c:v>
                </c:pt>
                <c:pt idx="1978">
                  <c:v>16056.271827726399</c:v>
                </c:pt>
                <c:pt idx="1979">
                  <c:v>16042.092197559954</c:v>
                </c:pt>
                <c:pt idx="1980">
                  <c:v>15996.887504568229</c:v>
                </c:pt>
                <c:pt idx="1981">
                  <c:v>15951.311225755593</c:v>
                </c:pt>
                <c:pt idx="1982">
                  <c:v>15928.559722866219</c:v>
                </c:pt>
                <c:pt idx="1983">
                  <c:v>15887.544924132959</c:v>
                </c:pt>
                <c:pt idx="1984">
                  <c:v>15844.745465061442</c:v>
                </c:pt>
                <c:pt idx="1985">
                  <c:v>15854.492625415283</c:v>
                </c:pt>
                <c:pt idx="1986">
                  <c:v>15834.186767424955</c:v>
                </c:pt>
                <c:pt idx="1987">
                  <c:v>15874.727021142595</c:v>
                </c:pt>
                <c:pt idx="1988">
                  <c:v>15854.443267348373</c:v>
                </c:pt>
                <c:pt idx="1989">
                  <c:v>15882.051871775311</c:v>
                </c:pt>
                <c:pt idx="1990">
                  <c:v>15846.20939036283</c:v>
                </c:pt>
                <c:pt idx="1991">
                  <c:v>15817.042441070074</c:v>
                </c:pt>
                <c:pt idx="1992">
                  <c:v>15835.884563719057</c:v>
                </c:pt>
                <c:pt idx="1993">
                  <c:v>15799.071680146044</c:v>
                </c:pt>
                <c:pt idx="1994">
                  <c:v>15807.426870922538</c:v>
                </c:pt>
                <c:pt idx="1995">
                  <c:v>15806.989748833199</c:v>
                </c:pt>
                <c:pt idx="1996">
                  <c:v>15832.060854971573</c:v>
                </c:pt>
                <c:pt idx="1997">
                  <c:v>15816.516466420269</c:v>
                </c:pt>
                <c:pt idx="1998">
                  <c:v>15696.43646155496</c:v>
                </c:pt>
                <c:pt idx="1999">
                  <c:v>15665.300792041688</c:v>
                </c:pt>
                <c:pt idx="2000">
                  <c:v>15692.115768652595</c:v>
                </c:pt>
                <c:pt idx="2001">
                  <c:v>15672.346888723896</c:v>
                </c:pt>
                <c:pt idx="2002">
                  <c:v>15662.043090544208</c:v>
                </c:pt>
                <c:pt idx="2003">
                  <c:v>15682.833530682561</c:v>
                </c:pt>
                <c:pt idx="2004">
                  <c:v>15600.409439406598</c:v>
                </c:pt>
                <c:pt idx="2005">
                  <c:v>15627.552908893562</c:v>
                </c:pt>
                <c:pt idx="2006">
                  <c:v>15657.158445712497</c:v>
                </c:pt>
                <c:pt idx="2007">
                  <c:v>15549.635136129025</c:v>
                </c:pt>
                <c:pt idx="2008">
                  <c:v>15491.536783216936</c:v>
                </c:pt>
                <c:pt idx="2009">
                  <c:v>15587.788219816877</c:v>
                </c:pt>
                <c:pt idx="2010">
                  <c:v>15589.052457991294</c:v>
                </c:pt>
                <c:pt idx="2011">
                  <c:v>15691.224162476259</c:v>
                </c:pt>
                <c:pt idx="2012">
                  <c:v>15704.489479624863</c:v>
                </c:pt>
                <c:pt idx="2013">
                  <c:v>15693.201224305049</c:v>
                </c:pt>
                <c:pt idx="2014">
                  <c:v>15679.608306991264</c:v>
                </c:pt>
                <c:pt idx="2015">
                  <c:v>15646.219683771484</c:v>
                </c:pt>
                <c:pt idx="2016">
                  <c:v>15683.389728412621</c:v>
                </c:pt>
                <c:pt idx="2017">
                  <c:v>15674.213119089178</c:v>
                </c:pt>
                <c:pt idx="2018">
                  <c:v>15638.594301033736</c:v>
                </c:pt>
                <c:pt idx="2019">
                  <c:v>15608.084487057884</c:v>
                </c:pt>
                <c:pt idx="2020">
                  <c:v>15581.093038741576</c:v>
                </c:pt>
                <c:pt idx="2021">
                  <c:v>15545.320172587111</c:v>
                </c:pt>
                <c:pt idx="2022">
                  <c:v>15529.92576515775</c:v>
                </c:pt>
                <c:pt idx="2023">
                  <c:v>15558.833093715884</c:v>
                </c:pt>
                <c:pt idx="2024">
                  <c:v>15564.945533937818</c:v>
                </c:pt>
                <c:pt idx="2025">
                  <c:v>15621.90238767538</c:v>
                </c:pt>
                <c:pt idx="2026">
                  <c:v>15624.164389040456</c:v>
                </c:pt>
                <c:pt idx="2027">
                  <c:v>15604.377499354348</c:v>
                </c:pt>
                <c:pt idx="2028">
                  <c:v>15605.120504628178</c:v>
                </c:pt>
                <c:pt idx="2029">
                  <c:v>15628.265094434833</c:v>
                </c:pt>
                <c:pt idx="2030">
                  <c:v>15695.305240485479</c:v>
                </c:pt>
                <c:pt idx="2031">
                  <c:v>15746.63584118112</c:v>
                </c:pt>
                <c:pt idx="2032">
                  <c:v>15747.847802104385</c:v>
                </c:pt>
                <c:pt idx="2033">
                  <c:v>15731.875783380015</c:v>
                </c:pt>
                <c:pt idx="2034">
                  <c:v>15876.194896772658</c:v>
                </c:pt>
                <c:pt idx="2035">
                  <c:v>15867.915595202032</c:v>
                </c:pt>
                <c:pt idx="2036">
                  <c:v>15892.795766124316</c:v>
                </c:pt>
                <c:pt idx="2037">
                  <c:v>15885.890492856161</c:v>
                </c:pt>
                <c:pt idx="2038">
                  <c:v>15908.518126443178</c:v>
                </c:pt>
                <c:pt idx="2039">
                  <c:v>15868.745017471228</c:v>
                </c:pt>
                <c:pt idx="2040">
                  <c:v>15883.429058940139</c:v>
                </c:pt>
                <c:pt idx="2041">
                  <c:v>15903.469427086675</c:v>
                </c:pt>
                <c:pt idx="2042">
                  <c:v>15962.265483023639</c:v>
                </c:pt>
                <c:pt idx="2043">
                  <c:v>15913.171425116714</c:v>
                </c:pt>
                <c:pt idx="2044">
                  <c:v>15948.485785416897</c:v>
                </c:pt>
                <c:pt idx="2045">
                  <c:v>15927.987627251037</c:v>
                </c:pt>
                <c:pt idx="2046">
                  <c:v>15929.677899806675</c:v>
                </c:pt>
                <c:pt idx="2047">
                  <c:v>15917.292036421444</c:v>
                </c:pt>
                <c:pt idx="2048">
                  <c:v>15877.258038639069</c:v>
                </c:pt>
                <c:pt idx="2049">
                  <c:v>15781.707418270296</c:v>
                </c:pt>
                <c:pt idx="2050">
                  <c:v>15680.942683549772</c:v>
                </c:pt>
                <c:pt idx="2051">
                  <c:v>15729.352699227904</c:v>
                </c:pt>
                <c:pt idx="2052">
                  <c:v>15720.534391157214</c:v>
                </c:pt>
                <c:pt idx="2053">
                  <c:v>15845.245594017721</c:v>
                </c:pt>
                <c:pt idx="2054">
                  <c:v>15857.299659801385</c:v>
                </c:pt>
                <c:pt idx="2055">
                  <c:v>15884.65963963413</c:v>
                </c:pt>
                <c:pt idx="2056">
                  <c:v>15851.624404671256</c:v>
                </c:pt>
                <c:pt idx="2057">
                  <c:v>15856.72482551018</c:v>
                </c:pt>
                <c:pt idx="2058">
                  <c:v>15857.519998791537</c:v>
                </c:pt>
                <c:pt idx="2059">
                  <c:v>15890.337093398959</c:v>
                </c:pt>
                <c:pt idx="2060">
                  <c:v>15928.34016731128</c:v>
                </c:pt>
                <c:pt idx="2061">
                  <c:v>15909.127097537044</c:v>
                </c:pt>
                <c:pt idx="2062">
                  <c:v>15868.303316514613</c:v>
                </c:pt>
                <c:pt idx="2063">
                  <c:v>15849.21990165408</c:v>
                </c:pt>
                <c:pt idx="2064">
                  <c:v>15841.82793887335</c:v>
                </c:pt>
                <c:pt idx="2065">
                  <c:v>15852.766641342974</c:v>
                </c:pt>
                <c:pt idx="2066">
                  <c:v>15857.212763099102</c:v>
                </c:pt>
                <c:pt idx="2067">
                  <c:v>15984.349928603591</c:v>
                </c:pt>
                <c:pt idx="2068">
                  <c:v>15935.908588689448</c:v>
                </c:pt>
                <c:pt idx="2069">
                  <c:v>16001.863265062464</c:v>
                </c:pt>
                <c:pt idx="2070">
                  <c:v>16078.854152379308</c:v>
                </c:pt>
                <c:pt idx="2071">
                  <c:v>16049.78641753364</c:v>
                </c:pt>
                <c:pt idx="2072">
                  <c:v>16232.710430564317</c:v>
                </c:pt>
                <c:pt idx="2073">
                  <c:v>16352.579538196238</c:v>
                </c:pt>
                <c:pt idx="2074">
                  <c:v>16351.641893384725</c:v>
                </c:pt>
                <c:pt idx="2075">
                  <c:v>16429.530740057326</c:v>
                </c:pt>
                <c:pt idx="2076">
                  <c:v>16459.327456296924</c:v>
                </c:pt>
                <c:pt idx="2077">
                  <c:v>16567.085185904623</c:v>
                </c:pt>
                <c:pt idx="2078">
                  <c:v>16654.192788680408</c:v>
                </c:pt>
                <c:pt idx="2079">
                  <c:v>16624.364754665876</c:v>
                </c:pt>
                <c:pt idx="2080">
                  <c:v>16600.814999999631</c:v>
                </c:pt>
                <c:pt idx="2081">
                  <c:v>16598.691525497783</c:v>
                </c:pt>
                <c:pt idx="2082">
                  <c:v>16529.517604791388</c:v>
                </c:pt>
                <c:pt idx="2083">
                  <c:v>16491.839231609614</c:v>
                </c:pt>
                <c:pt idx="2084">
                  <c:v>16533.421288573172</c:v>
                </c:pt>
                <c:pt idx="2085">
                  <c:v>16537.607242510399</c:v>
                </c:pt>
                <c:pt idx="2086">
                  <c:v>16576.685932453427</c:v>
                </c:pt>
                <c:pt idx="2087">
                  <c:v>16549.597888602242</c:v>
                </c:pt>
                <c:pt idx="2088">
                  <c:v>16490.69472931129</c:v>
                </c:pt>
                <c:pt idx="2089">
                  <c:v>16442.164769536634</c:v>
                </c:pt>
                <c:pt idx="2090">
                  <c:v>16445.922167179149</c:v>
                </c:pt>
                <c:pt idx="2091">
                  <c:v>16404.100329158555</c:v>
                </c:pt>
                <c:pt idx="2092">
                  <c:v>16443.008960797149</c:v>
                </c:pt>
                <c:pt idx="2093">
                  <c:v>16506.827945898542</c:v>
                </c:pt>
                <c:pt idx="2094">
                  <c:v>16486.627993293616</c:v>
                </c:pt>
                <c:pt idx="2095">
                  <c:v>16419.073823140963</c:v>
                </c:pt>
                <c:pt idx="2096">
                  <c:v>16448.156185922679</c:v>
                </c:pt>
                <c:pt idx="2097">
                  <c:v>16480.126024764613</c:v>
                </c:pt>
                <c:pt idx="2098">
                  <c:v>16495.185760055134</c:v>
                </c:pt>
                <c:pt idx="2099">
                  <c:v>16528.598648492967</c:v>
                </c:pt>
                <c:pt idx="2100">
                  <c:v>16520.278500111337</c:v>
                </c:pt>
                <c:pt idx="2101">
                  <c:v>16563.388663913109</c:v>
                </c:pt>
                <c:pt idx="2102">
                  <c:v>16642.251786219964</c:v>
                </c:pt>
                <c:pt idx="2103">
                  <c:v>16674.422911340163</c:v>
                </c:pt>
                <c:pt idx="2104">
                  <c:v>16651.847732731465</c:v>
                </c:pt>
                <c:pt idx="2105">
                  <c:v>16603.498404952625</c:v>
                </c:pt>
                <c:pt idx="2106">
                  <c:v>16591.552023640194</c:v>
                </c:pt>
                <c:pt idx="2107">
                  <c:v>16656.168309371882</c:v>
                </c:pt>
                <c:pt idx="2108">
                  <c:v>16568.316829121242</c:v>
                </c:pt>
                <c:pt idx="2109">
                  <c:v>16549.786322003201</c:v>
                </c:pt>
                <c:pt idx="2110">
                  <c:v>16509.051055653381</c:v>
                </c:pt>
                <c:pt idx="2111">
                  <c:v>16553.048792382229</c:v>
                </c:pt>
                <c:pt idx="2112">
                  <c:v>16553.162338865048</c:v>
                </c:pt>
                <c:pt idx="2113">
                  <c:v>16563.474026421718</c:v>
                </c:pt>
                <c:pt idx="2114">
                  <c:v>16596.845449853805</c:v>
                </c:pt>
                <c:pt idx="2115">
                  <c:v>16547.395863822578</c:v>
                </c:pt>
                <c:pt idx="2116">
                  <c:v>16554.55062836071</c:v>
                </c:pt>
                <c:pt idx="2117">
                  <c:v>16656.453633222525</c:v>
                </c:pt>
                <c:pt idx="2118">
                  <c:v>16759.965368753907</c:v>
                </c:pt>
                <c:pt idx="2119">
                  <c:v>16719.124556403167</c:v>
                </c:pt>
                <c:pt idx="2120">
                  <c:v>16743.437947857903</c:v>
                </c:pt>
                <c:pt idx="2121">
                  <c:v>16706.482080574842</c:v>
                </c:pt>
                <c:pt idx="2122">
                  <c:v>16696.474644577909</c:v>
                </c:pt>
                <c:pt idx="2123">
                  <c:v>16683.760302917275</c:v>
                </c:pt>
                <c:pt idx="2124">
                  <c:v>16702.723096048889</c:v>
                </c:pt>
                <c:pt idx="2125">
                  <c:v>16692.536093707597</c:v>
                </c:pt>
                <c:pt idx="2126">
                  <c:v>16744.487777311311</c:v>
                </c:pt>
                <c:pt idx="2127">
                  <c:v>16737.493168296929</c:v>
                </c:pt>
                <c:pt idx="2128">
                  <c:v>16776.070951789327</c:v>
                </c:pt>
                <c:pt idx="2129">
                  <c:v>16864.559298845445</c:v>
                </c:pt>
                <c:pt idx="2130">
                  <c:v>16858.822995412076</c:v>
                </c:pt>
                <c:pt idx="2131">
                  <c:v>16867.379232987281</c:v>
                </c:pt>
                <c:pt idx="2132">
                  <c:v>16958.084445255277</c:v>
                </c:pt>
                <c:pt idx="2133">
                  <c:v>16933.976120506202</c:v>
                </c:pt>
                <c:pt idx="2134">
                  <c:v>16899.622876096604</c:v>
                </c:pt>
                <c:pt idx="2135">
                  <c:v>16932.796202080397</c:v>
                </c:pt>
                <c:pt idx="2136">
                  <c:v>16925.071773129435</c:v>
                </c:pt>
                <c:pt idx="2137">
                  <c:v>16826.759844002383</c:v>
                </c:pt>
                <c:pt idx="2138">
                  <c:v>16843.34109600235</c:v>
                </c:pt>
                <c:pt idx="2139">
                  <c:v>16863.851592349325</c:v>
                </c:pt>
                <c:pt idx="2140">
                  <c:v>16842.978066197767</c:v>
                </c:pt>
                <c:pt idx="2141">
                  <c:v>16815.59707548868</c:v>
                </c:pt>
                <c:pt idx="2142">
                  <c:v>16820.498603707863</c:v>
                </c:pt>
                <c:pt idx="2143">
                  <c:v>16931.466264201837</c:v>
                </c:pt>
                <c:pt idx="2144">
                  <c:v>16892.058384977361</c:v>
                </c:pt>
                <c:pt idx="2145">
                  <c:v>16746.651425505494</c:v>
                </c:pt>
                <c:pt idx="2146">
                  <c:v>16624.3924656339</c:v>
                </c:pt>
                <c:pt idx="2147">
                  <c:v>16617.956811430871</c:v>
                </c:pt>
                <c:pt idx="2148">
                  <c:v>16625.434704563166</c:v>
                </c:pt>
                <c:pt idx="2149">
                  <c:v>16558.941814847036</c:v>
                </c:pt>
                <c:pt idx="2150">
                  <c:v>16497.652798560983</c:v>
                </c:pt>
                <c:pt idx="2151">
                  <c:v>16500.556906991053</c:v>
                </c:pt>
                <c:pt idx="2152">
                  <c:v>16650.729276686667</c:v>
                </c:pt>
                <c:pt idx="2153">
                  <c:v>16664.722928253988</c:v>
                </c:pt>
                <c:pt idx="2154">
                  <c:v>16585.802773912761</c:v>
                </c:pt>
                <c:pt idx="2155">
                  <c:v>16635.685607310072</c:v>
                </c:pt>
                <c:pt idx="2156">
                  <c:v>16723.273709726553</c:v>
                </c:pt>
                <c:pt idx="2157">
                  <c:v>16712.546269537626</c:v>
                </c:pt>
                <c:pt idx="2158">
                  <c:v>16729.219700800819</c:v>
                </c:pt>
                <c:pt idx="2159">
                  <c:v>16794.931921056712</c:v>
                </c:pt>
                <c:pt idx="2160">
                  <c:v>16797.492817142185</c:v>
                </c:pt>
                <c:pt idx="2161">
                  <c:v>16798.087384643921</c:v>
                </c:pt>
                <c:pt idx="2162">
                  <c:v>16802.130712187318</c:v>
                </c:pt>
                <c:pt idx="2163">
                  <c:v>16788.288259942565</c:v>
                </c:pt>
                <c:pt idx="2164">
                  <c:v>16688.175624634368</c:v>
                </c:pt>
                <c:pt idx="2165">
                  <c:v>16761.027303291441</c:v>
                </c:pt>
                <c:pt idx="2166">
                  <c:v>16736.106260432527</c:v>
                </c:pt>
                <c:pt idx="2167">
                  <c:v>16681.449935651188</c:v>
                </c:pt>
                <c:pt idx="2168">
                  <c:v>16704.927089796714</c:v>
                </c:pt>
                <c:pt idx="2169">
                  <c:v>16585.719577035881</c:v>
                </c:pt>
                <c:pt idx="2170">
                  <c:v>16538.635478087894</c:v>
                </c:pt>
                <c:pt idx="2171">
                  <c:v>16459.534469355945</c:v>
                </c:pt>
                <c:pt idx="2172">
                  <c:v>16362.13683415016</c:v>
                </c:pt>
                <c:pt idx="2173">
                  <c:v>16337.167578698507</c:v>
                </c:pt>
                <c:pt idx="2174">
                  <c:v>16317.442525386447</c:v>
                </c:pt>
                <c:pt idx="2175">
                  <c:v>16426.618284590812</c:v>
                </c:pt>
                <c:pt idx="2176">
                  <c:v>16456.698736969349</c:v>
                </c:pt>
                <c:pt idx="2177">
                  <c:v>16415.169768576157</c:v>
                </c:pt>
                <c:pt idx="2178">
                  <c:v>16311.268202303232</c:v>
                </c:pt>
                <c:pt idx="2179">
                  <c:v>16335.731632990319</c:v>
                </c:pt>
                <c:pt idx="2180">
                  <c:v>16322.058875853687</c:v>
                </c:pt>
                <c:pt idx="2181">
                  <c:v>16414.256289381992</c:v>
                </c:pt>
                <c:pt idx="2182">
                  <c:v>16440.665436090057</c:v>
                </c:pt>
                <c:pt idx="2183">
                  <c:v>16493.171294799329</c:v>
                </c:pt>
                <c:pt idx="2184">
                  <c:v>16531.354020170656</c:v>
                </c:pt>
                <c:pt idx="2185">
                  <c:v>16498.545104845773</c:v>
                </c:pt>
                <c:pt idx="2186">
                  <c:v>16486.58705167181</c:v>
                </c:pt>
                <c:pt idx="2187">
                  <c:v>16475.89668116744</c:v>
                </c:pt>
                <c:pt idx="2188">
                  <c:v>16350.173211271289</c:v>
                </c:pt>
                <c:pt idx="2189">
                  <c:v>16288.344837256296</c:v>
                </c:pt>
                <c:pt idx="2190">
                  <c:v>16345.386575465494</c:v>
                </c:pt>
                <c:pt idx="2191">
                  <c:v>16300.938512297547</c:v>
                </c:pt>
                <c:pt idx="2192">
                  <c:v>16305.163260886768</c:v>
                </c:pt>
                <c:pt idx="2193">
                  <c:v>16229.237593966707</c:v>
                </c:pt>
                <c:pt idx="2194">
                  <c:v>16156.560615738004</c:v>
                </c:pt>
                <c:pt idx="2195">
                  <c:v>16167.35679686318</c:v>
                </c:pt>
                <c:pt idx="2196">
                  <c:v>16287.315927634627</c:v>
                </c:pt>
                <c:pt idx="2197">
                  <c:v>16348.549332361083</c:v>
                </c:pt>
                <c:pt idx="2198">
                  <c:v>16434.836847091472</c:v>
                </c:pt>
                <c:pt idx="2199">
                  <c:v>16475.634910987636</c:v>
                </c:pt>
                <c:pt idx="2200">
                  <c:v>16482.27540703163</c:v>
                </c:pt>
                <c:pt idx="2201">
                  <c:v>16541.53677819384</c:v>
                </c:pt>
                <c:pt idx="2202">
                  <c:v>16523.077241430612</c:v>
                </c:pt>
                <c:pt idx="2203">
                  <c:v>16450.74891250646</c:v>
                </c:pt>
                <c:pt idx="2204">
                  <c:v>16391.972294169736</c:v>
                </c:pt>
                <c:pt idx="2205">
                  <c:v>16316.475282066869</c:v>
                </c:pt>
                <c:pt idx="2206">
                  <c:v>16324.270991935888</c:v>
                </c:pt>
                <c:pt idx="2207">
                  <c:v>16243.086729249491</c:v>
                </c:pt>
                <c:pt idx="2208">
                  <c:v>16199.758608117772</c:v>
                </c:pt>
                <c:pt idx="2209">
                  <c:v>16237.023771189506</c:v>
                </c:pt>
                <c:pt idx="2210">
                  <c:v>16259.112603191959</c:v>
                </c:pt>
                <c:pt idx="2211">
                  <c:v>16296.159051790251</c:v>
                </c:pt>
                <c:pt idx="2212">
                  <c:v>16341.609614782727</c:v>
                </c:pt>
                <c:pt idx="2213">
                  <c:v>16355.218584442793</c:v>
                </c:pt>
                <c:pt idx="2214">
                  <c:v>16344.11215458926</c:v>
                </c:pt>
                <c:pt idx="2215">
                  <c:v>16357.674731332183</c:v>
                </c:pt>
                <c:pt idx="2216">
                  <c:v>16347.485506883755</c:v>
                </c:pt>
                <c:pt idx="2217">
                  <c:v>16329.955162734897</c:v>
                </c:pt>
                <c:pt idx="2218">
                  <c:v>16368.266192477322</c:v>
                </c:pt>
                <c:pt idx="2219">
                  <c:v>16354.832260623443</c:v>
                </c:pt>
                <c:pt idx="2220">
                  <c:v>16262.122241466719</c:v>
                </c:pt>
                <c:pt idx="2221">
                  <c:v>16298.648958300273</c:v>
                </c:pt>
                <c:pt idx="2222">
                  <c:v>16290.741615042778</c:v>
                </c:pt>
                <c:pt idx="2223">
                  <c:v>16314.839043272435</c:v>
                </c:pt>
                <c:pt idx="2224">
                  <c:v>16290.33524355703</c:v>
                </c:pt>
                <c:pt idx="2225">
                  <c:v>16257.138921085721</c:v>
                </c:pt>
                <c:pt idx="2226">
                  <c:v>16242.055791363367</c:v>
                </c:pt>
                <c:pt idx="2227">
                  <c:v>16121.064365994996</c:v>
                </c:pt>
                <c:pt idx="2228">
                  <c:v>15918.045223875022</c:v>
                </c:pt>
                <c:pt idx="2229">
                  <c:v>15956.017758803606</c:v>
                </c:pt>
                <c:pt idx="2230">
                  <c:v>15834.851292096013</c:v>
                </c:pt>
                <c:pt idx="2231">
                  <c:v>15975.958908419008</c:v>
                </c:pt>
                <c:pt idx="2232">
                  <c:v>16044.763283351995</c:v>
                </c:pt>
                <c:pt idx="2233">
                  <c:v>16026.208919672206</c:v>
                </c:pt>
                <c:pt idx="2234">
                  <c:v>15922.393762122581</c:v>
                </c:pt>
                <c:pt idx="2235">
                  <c:v>15920.802743306504</c:v>
                </c:pt>
                <c:pt idx="2236">
                  <c:v>16011.206428794794</c:v>
                </c:pt>
                <c:pt idx="2237">
                  <c:v>15888.678586186597</c:v>
                </c:pt>
                <c:pt idx="2238">
                  <c:v>15905.695179392591</c:v>
                </c:pt>
                <c:pt idx="2239">
                  <c:v>15969.382789323923</c:v>
                </c:pt>
                <c:pt idx="2240">
                  <c:v>15984.978337126428</c:v>
                </c:pt>
                <c:pt idx="2241">
                  <c:v>15934.079513627512</c:v>
                </c:pt>
                <c:pt idx="2242">
                  <c:v>15865.991282379693</c:v>
                </c:pt>
                <c:pt idx="2243">
                  <c:v>15853.488439243278</c:v>
                </c:pt>
                <c:pt idx="2244">
                  <c:v>15873.769761412861</c:v>
                </c:pt>
                <c:pt idx="2245">
                  <c:v>15968.772640989493</c:v>
                </c:pt>
                <c:pt idx="2246">
                  <c:v>15960.737430295259</c:v>
                </c:pt>
                <c:pt idx="2247">
                  <c:v>16003.985564395087</c:v>
                </c:pt>
                <c:pt idx="2248">
                  <c:v>16004.490049269152</c:v>
                </c:pt>
                <c:pt idx="2249">
                  <c:v>15858.354162281637</c:v>
                </c:pt>
                <c:pt idx="2250">
                  <c:v>15888.286279097438</c:v>
                </c:pt>
                <c:pt idx="2251">
                  <c:v>15880.042866042049</c:v>
                </c:pt>
                <c:pt idx="2252">
                  <c:v>15952.083734332171</c:v>
                </c:pt>
                <c:pt idx="2253">
                  <c:v>15822.118860024681</c:v>
                </c:pt>
                <c:pt idx="2254">
                  <c:v>15803.875804982068</c:v>
                </c:pt>
                <c:pt idx="2255">
                  <c:v>15848.824212658445</c:v>
                </c:pt>
                <c:pt idx="2256">
                  <c:v>15862.929549666216</c:v>
                </c:pt>
                <c:pt idx="2257">
                  <c:v>15968.77430988708</c:v>
                </c:pt>
                <c:pt idx="2258">
                  <c:v>16079.144151146611</c:v>
                </c:pt>
                <c:pt idx="2259">
                  <c:v>16121.63745689045</c:v>
                </c:pt>
                <c:pt idx="2260">
                  <c:v>16117.210973498279</c:v>
                </c:pt>
                <c:pt idx="2261">
                  <c:v>16114.774985570304</c:v>
                </c:pt>
                <c:pt idx="2262">
                  <c:v>16161.513963973992</c:v>
                </c:pt>
                <c:pt idx="2263">
                  <c:v>16201.952798739825</c:v>
                </c:pt>
                <c:pt idx="2264">
                  <c:v>16162.204691306273</c:v>
                </c:pt>
                <c:pt idx="2265">
                  <c:v>16172.462905150509</c:v>
                </c:pt>
                <c:pt idx="2266">
                  <c:v>16264.766892026912</c:v>
                </c:pt>
                <c:pt idx="2267">
                  <c:v>16285.884225778982</c:v>
                </c:pt>
                <c:pt idx="2268">
                  <c:v>16278.374304310586</c:v>
                </c:pt>
                <c:pt idx="2269">
                  <c:v>16250.474851228415</c:v>
                </c:pt>
                <c:pt idx="2270">
                  <c:v>16231.183067927117</c:v>
                </c:pt>
                <c:pt idx="2271">
                  <c:v>16354.786814289217</c:v>
                </c:pt>
                <c:pt idx="2272">
                  <c:v>16421.843624524034</c:v>
                </c:pt>
                <c:pt idx="2273">
                  <c:v>16424.354781897244</c:v>
                </c:pt>
                <c:pt idx="2274">
                  <c:v>16389.833609405247</c:v>
                </c:pt>
                <c:pt idx="2275">
                  <c:v>16488.538845464373</c:v>
                </c:pt>
                <c:pt idx="2276">
                  <c:v>16357.067371593548</c:v>
                </c:pt>
                <c:pt idx="2277">
                  <c:v>16332.822547724238</c:v>
                </c:pt>
                <c:pt idx="2278">
                  <c:v>16300.676864432582</c:v>
                </c:pt>
                <c:pt idx="2279">
                  <c:v>16285.900209672869</c:v>
                </c:pt>
                <c:pt idx="2280">
                  <c:v>16276.323276565638</c:v>
                </c:pt>
                <c:pt idx="2281">
                  <c:v>16226.089076033963</c:v>
                </c:pt>
                <c:pt idx="2282">
                  <c:v>16155.510914433629</c:v>
                </c:pt>
                <c:pt idx="2283">
                  <c:v>16107.663829590107</c:v>
                </c:pt>
                <c:pt idx="2284">
                  <c:v>16127.01744903639</c:v>
                </c:pt>
                <c:pt idx="2285">
                  <c:v>16163.461147711449</c:v>
                </c:pt>
                <c:pt idx="2286">
                  <c:v>16099.176603558917</c:v>
                </c:pt>
                <c:pt idx="2287">
                  <c:v>16056.0721868741</c:v>
                </c:pt>
                <c:pt idx="2288">
                  <c:v>16083.553415165552</c:v>
                </c:pt>
                <c:pt idx="2289">
                  <c:v>16179.019579318039</c:v>
                </c:pt>
                <c:pt idx="2290">
                  <c:v>16146.339241592432</c:v>
                </c:pt>
                <c:pt idx="2291">
                  <c:v>16224.122520741086</c:v>
                </c:pt>
                <c:pt idx="2292">
                  <c:v>16234.800225551058</c:v>
                </c:pt>
                <c:pt idx="2293">
                  <c:v>16167.854135772392</c:v>
                </c:pt>
                <c:pt idx="2294">
                  <c:v>16142.550622302864</c:v>
                </c:pt>
                <c:pt idx="2295">
                  <c:v>16192.561834048684</c:v>
                </c:pt>
                <c:pt idx="2296">
                  <c:v>16246.482109114775</c:v>
                </c:pt>
                <c:pt idx="2297">
                  <c:v>16202.093759859807</c:v>
                </c:pt>
                <c:pt idx="2298">
                  <c:v>16231.285322677257</c:v>
                </c:pt>
                <c:pt idx="2299">
                  <c:v>16233.952501617892</c:v>
                </c:pt>
                <c:pt idx="2300">
                  <c:v>16203.886476514799</c:v>
                </c:pt>
                <c:pt idx="2301">
                  <c:v>15986.159777804829</c:v>
                </c:pt>
                <c:pt idx="2302">
                  <c:v>16044.953637906976</c:v>
                </c:pt>
                <c:pt idx="2303">
                  <c:v>16082.110123012833</c:v>
                </c:pt>
                <c:pt idx="2304">
                  <c:v>15994.75753222347</c:v>
                </c:pt>
                <c:pt idx="2305">
                  <c:v>15995.91493109419</c:v>
                </c:pt>
                <c:pt idx="2306">
                  <c:v>15960.578354301575</c:v>
                </c:pt>
                <c:pt idx="2307">
                  <c:v>15881.5122110619</c:v>
                </c:pt>
                <c:pt idx="2308">
                  <c:v>15774.091614207353</c:v>
                </c:pt>
                <c:pt idx="2309">
                  <c:v>15844.37920189949</c:v>
                </c:pt>
                <c:pt idx="2310">
                  <c:v>15899.313720549644</c:v>
                </c:pt>
                <c:pt idx="2311">
                  <c:v>15886.61645859899</c:v>
                </c:pt>
                <c:pt idx="2312">
                  <c:v>15901.815426295989</c:v>
                </c:pt>
                <c:pt idx="2313">
                  <c:v>15900.978784986699</c:v>
                </c:pt>
                <c:pt idx="2314">
                  <c:v>15871.269948262523</c:v>
                </c:pt>
                <c:pt idx="2315">
                  <c:v>15954.275555641238</c:v>
                </c:pt>
                <c:pt idx="2316">
                  <c:v>15955.581573895864</c:v>
                </c:pt>
                <c:pt idx="2317">
                  <c:v>15944.320741627776</c:v>
                </c:pt>
                <c:pt idx="2318">
                  <c:v>16010.54165624001</c:v>
                </c:pt>
                <c:pt idx="2319">
                  <c:v>15960.129509001972</c:v>
                </c:pt>
                <c:pt idx="2320">
                  <c:v>15923.814246638507</c:v>
                </c:pt>
                <c:pt idx="2321">
                  <c:v>15913.103100577571</c:v>
                </c:pt>
                <c:pt idx="2322">
                  <c:v>15924.545885881391</c:v>
                </c:pt>
                <c:pt idx="2323">
                  <c:v>15937.755914029347</c:v>
                </c:pt>
                <c:pt idx="2324">
                  <c:v>15952.205111917538</c:v>
                </c:pt>
                <c:pt idx="2325">
                  <c:v>15902.72258474191</c:v>
                </c:pt>
                <c:pt idx="2326">
                  <c:v>15839.216841146528</c:v>
                </c:pt>
                <c:pt idx="2327">
                  <c:v>15808.512182763538</c:v>
                </c:pt>
                <c:pt idx="2328">
                  <c:v>15781.749258571041</c:v>
                </c:pt>
                <c:pt idx="2329">
                  <c:v>15817.604029111988</c:v>
                </c:pt>
                <c:pt idx="2330">
                  <c:v>15756.521181043414</c:v>
                </c:pt>
                <c:pt idx="2331">
                  <c:v>15684.38187559013</c:v>
                </c:pt>
                <c:pt idx="2332">
                  <c:v>15651.040735720137</c:v>
                </c:pt>
                <c:pt idx="2333">
                  <c:v>15688.759678612703</c:v>
                </c:pt>
                <c:pt idx="2334">
                  <c:v>15626.472355825095</c:v>
                </c:pt>
                <c:pt idx="2335">
                  <c:v>15695.84924292769</c:v>
                </c:pt>
                <c:pt idx="2336">
                  <c:v>15800.464345884728</c:v>
                </c:pt>
                <c:pt idx="2337">
                  <c:v>15817.974387730133</c:v>
                </c:pt>
                <c:pt idx="2338">
                  <c:v>15890.713837436873</c:v>
                </c:pt>
                <c:pt idx="2339">
                  <c:v>15916.497128349172</c:v>
                </c:pt>
                <c:pt idx="2340">
                  <c:v>15854.768457053002</c:v>
                </c:pt>
                <c:pt idx="2341">
                  <c:v>15954.663780741528</c:v>
                </c:pt>
                <c:pt idx="2342">
                  <c:v>15989.44669684186</c:v>
                </c:pt>
                <c:pt idx="2343">
                  <c:v>15923.037889196285</c:v>
                </c:pt>
                <c:pt idx="2344">
                  <c:v>15888.632351326323</c:v>
                </c:pt>
                <c:pt idx="2345">
                  <c:v>15959.687663129424</c:v>
                </c:pt>
                <c:pt idx="2346">
                  <c:v>15902.504645631285</c:v>
                </c:pt>
                <c:pt idx="2347">
                  <c:v>15923.310086838737</c:v>
                </c:pt>
                <c:pt idx="2348">
                  <c:v>15857.046513566416</c:v>
                </c:pt>
                <c:pt idx="2349">
                  <c:v>15925.416012614849</c:v>
                </c:pt>
                <c:pt idx="2350">
                  <c:v>15986.112744713912</c:v>
                </c:pt>
                <c:pt idx="2351">
                  <c:v>16071.662471014566</c:v>
                </c:pt>
                <c:pt idx="2352">
                  <c:v>16068.139286756188</c:v>
                </c:pt>
                <c:pt idx="2353">
                  <c:v>16046.987124768346</c:v>
                </c:pt>
                <c:pt idx="2354">
                  <c:v>16144.491894178205</c:v>
                </c:pt>
                <c:pt idx="2355">
                  <c:v>16167.115041024605</c:v>
                </c:pt>
                <c:pt idx="2356">
                  <c:v>16216.639515834702</c:v>
                </c:pt>
                <c:pt idx="2357">
                  <c:v>16214.508028017037</c:v>
                </c:pt>
                <c:pt idx="2358">
                  <c:v>16206.262122306242</c:v>
                </c:pt>
                <c:pt idx="2359">
                  <c:v>16239.383337547119</c:v>
                </c:pt>
                <c:pt idx="2360">
                  <c:v>16262.488358483282</c:v>
                </c:pt>
                <c:pt idx="2361">
                  <c:v>16285.786845664928</c:v>
                </c:pt>
                <c:pt idx="2362">
                  <c:v>16364.367167186525</c:v>
                </c:pt>
                <c:pt idx="2363">
                  <c:v>16419.618317685301</c:v>
                </c:pt>
                <c:pt idx="2364">
                  <c:v>16437.071766782661</c:v>
                </c:pt>
                <c:pt idx="2365">
                  <c:v>16473.331309795962</c:v>
                </c:pt>
                <c:pt idx="2366">
                  <c:v>16585.581366625902</c:v>
                </c:pt>
                <c:pt idx="2367">
                  <c:v>16548.307223934717</c:v>
                </c:pt>
                <c:pt idx="2368">
                  <c:v>16519.786262103189</c:v>
                </c:pt>
                <c:pt idx="2369">
                  <c:v>16448.640353030762</c:v>
                </c:pt>
                <c:pt idx="2370">
                  <c:v>16445.079269576192</c:v>
                </c:pt>
                <c:pt idx="2371">
                  <c:v>16556.901250605672</c:v>
                </c:pt>
                <c:pt idx="2372">
                  <c:v>16503.977510027242</c:v>
                </c:pt>
                <c:pt idx="2373">
                  <c:v>16406.115740715308</c:v>
                </c:pt>
                <c:pt idx="2374">
                  <c:v>16397.621680038035</c:v>
                </c:pt>
                <c:pt idx="2375">
                  <c:v>16559.499140141153</c:v>
                </c:pt>
                <c:pt idx="2376">
                  <c:v>16519.984341699761</c:v>
                </c:pt>
                <c:pt idx="2377">
                  <c:v>16487.770033641151</c:v>
                </c:pt>
                <c:pt idx="2378">
                  <c:v>16510.343644323002</c:v>
                </c:pt>
                <c:pt idx="2379">
                  <c:v>16378.98957233641</c:v>
                </c:pt>
                <c:pt idx="2380">
                  <c:v>16338.932213496853</c:v>
                </c:pt>
                <c:pt idx="2381">
                  <c:v>16348.132084629557</c:v>
                </c:pt>
                <c:pt idx="2382">
                  <c:v>16393.370087570827</c:v>
                </c:pt>
                <c:pt idx="2383">
                  <c:v>16479.769039424857</c:v>
                </c:pt>
                <c:pt idx="2384">
                  <c:v>16443.300380631863</c:v>
                </c:pt>
                <c:pt idx="2385">
                  <c:v>16311.954433315041</c:v>
                </c:pt>
                <c:pt idx="2386">
                  <c:v>16347.855718526782</c:v>
                </c:pt>
                <c:pt idx="2387">
                  <c:v>16322.653040175843</c:v>
                </c:pt>
                <c:pt idx="2388">
                  <c:v>16307.737140015604</c:v>
                </c:pt>
                <c:pt idx="2389">
                  <c:v>16349.710321537706</c:v>
                </c:pt>
                <c:pt idx="2390">
                  <c:v>16393.474156774253</c:v>
                </c:pt>
                <c:pt idx="2391">
                  <c:v>16459.765849004241</c:v>
                </c:pt>
                <c:pt idx="2392">
                  <c:v>16469.459515689443</c:v>
                </c:pt>
                <c:pt idx="2393">
                  <c:v>16544.64596923838</c:v>
                </c:pt>
                <c:pt idx="2394">
                  <c:v>16502.724805865626</c:v>
                </c:pt>
                <c:pt idx="2395">
                  <c:v>16471.190340997695</c:v>
                </c:pt>
                <c:pt idx="2396">
                  <c:v>16510.641205259162</c:v>
                </c:pt>
                <c:pt idx="2397">
                  <c:v>16637.788995006245</c:v>
                </c:pt>
                <c:pt idx="2398">
                  <c:v>16647.473012625451</c:v>
                </c:pt>
                <c:pt idx="2399">
                  <c:v>16603.762307760997</c:v>
                </c:pt>
                <c:pt idx="2400">
                  <c:v>16569.294585422977</c:v>
                </c:pt>
                <c:pt idx="2401">
                  <c:v>16523.763845221922</c:v>
                </c:pt>
                <c:pt idx="2402">
                  <c:v>16536.558594756549</c:v>
                </c:pt>
                <c:pt idx="2403">
                  <c:v>16574.14493962624</c:v>
                </c:pt>
                <c:pt idx="2404">
                  <c:v>16627.927606948611</c:v>
                </c:pt>
                <c:pt idx="2405">
                  <c:v>16647.330387691654</c:v>
                </c:pt>
                <c:pt idx="2406">
                  <c:v>16648.028884933057</c:v>
                </c:pt>
                <c:pt idx="2407">
                  <c:v>16634.916284760497</c:v>
                </c:pt>
                <c:pt idx="2408">
                  <c:v>16550.943904213142</c:v>
                </c:pt>
                <c:pt idx="2409">
                  <c:v>16560.606359515961</c:v>
                </c:pt>
                <c:pt idx="2410">
                  <c:v>16587.020763618086</c:v>
                </c:pt>
                <c:pt idx="2411">
                  <c:v>16519.475894377829</c:v>
                </c:pt>
                <c:pt idx="2412">
                  <c:v>16553.345260306425</c:v>
                </c:pt>
                <c:pt idx="2413">
                  <c:v>16589.99458681242</c:v>
                </c:pt>
                <c:pt idx="2414">
                  <c:v>16572.61498279915</c:v>
                </c:pt>
                <c:pt idx="2415">
                  <c:v>16550.28416133859</c:v>
                </c:pt>
                <c:pt idx="2416">
                  <c:v>16621.116189906483</c:v>
                </c:pt>
                <c:pt idx="2417">
                  <c:v>16599.019431639215</c:v>
                </c:pt>
                <c:pt idx="2418">
                  <c:v>16605.385701918116</c:v>
                </c:pt>
                <c:pt idx="2419">
                  <c:v>16466.682127122971</c:v>
                </c:pt>
                <c:pt idx="2420">
                  <c:v>16544.39334560791</c:v>
                </c:pt>
                <c:pt idx="2421">
                  <c:v>16500.760086791866</c:v>
                </c:pt>
                <c:pt idx="2422">
                  <c:v>16559.18537892534</c:v>
                </c:pt>
                <c:pt idx="2423">
                  <c:v>16565.227223846337</c:v>
                </c:pt>
                <c:pt idx="2424">
                  <c:v>16582.69964343046</c:v>
                </c:pt>
                <c:pt idx="2425">
                  <c:v>16561.779202844889</c:v>
                </c:pt>
                <c:pt idx="2426">
                  <c:v>16567.879271795326</c:v>
                </c:pt>
                <c:pt idx="2427">
                  <c:v>16520.925827253417</c:v>
                </c:pt>
                <c:pt idx="2428">
                  <c:v>16491.528976050278</c:v>
                </c:pt>
                <c:pt idx="2429">
                  <c:v>16494.809436588926</c:v>
                </c:pt>
                <c:pt idx="2430">
                  <c:v>16575.897227625141</c:v>
                </c:pt>
                <c:pt idx="2431">
                  <c:v>16591.40204063159</c:v>
                </c:pt>
                <c:pt idx="2432">
                  <c:v>16635.658241913668</c:v>
                </c:pt>
                <c:pt idx="2433">
                  <c:v>16701.938028008026</c:v>
                </c:pt>
                <c:pt idx="2434">
                  <c:v>16674.238766197195</c:v>
                </c:pt>
                <c:pt idx="2435">
                  <c:v>16621.748029407398</c:v>
                </c:pt>
                <c:pt idx="2436">
                  <c:v>16555.608871537475</c:v>
                </c:pt>
                <c:pt idx="2437">
                  <c:v>16501.054480434552</c:v>
                </c:pt>
                <c:pt idx="2438">
                  <c:v>16526.044249197017</c:v>
                </c:pt>
                <c:pt idx="2439">
                  <c:v>16592.428413897273</c:v>
                </c:pt>
                <c:pt idx="2440">
                  <c:v>16574.022977674173</c:v>
                </c:pt>
                <c:pt idx="2441">
                  <c:v>16687.162218935257</c:v>
                </c:pt>
                <c:pt idx="2442">
                  <c:v>16678.633825471687</c:v>
                </c:pt>
                <c:pt idx="2443">
                  <c:v>16663.307553834027</c:v>
                </c:pt>
                <c:pt idx="2444">
                  <c:v>16711.996569233757</c:v>
                </c:pt>
                <c:pt idx="2445">
                  <c:v>16627.384825906356</c:v>
                </c:pt>
                <c:pt idx="2446">
                  <c:v>16538.387601362578</c:v>
                </c:pt>
                <c:pt idx="2447">
                  <c:v>16603.48876013733</c:v>
                </c:pt>
                <c:pt idx="2448">
                  <c:v>16766.370529044849</c:v>
                </c:pt>
                <c:pt idx="2449">
                  <c:v>16813.631985632372</c:v>
                </c:pt>
                <c:pt idx="2450">
                  <c:v>16929.011770955636</c:v>
                </c:pt>
                <c:pt idx="2451">
                  <c:v>16939.376236191267</c:v>
                </c:pt>
                <c:pt idx="2452">
                  <c:v>16879.733341537652</c:v>
                </c:pt>
                <c:pt idx="2453">
                  <c:v>16876.710531351851</c:v>
                </c:pt>
                <c:pt idx="2454">
                  <c:v>16873.851121300733</c:v>
                </c:pt>
                <c:pt idx="2455">
                  <c:v>16936.298746860655</c:v>
                </c:pt>
                <c:pt idx="2456">
                  <c:v>17002.366310039899</c:v>
                </c:pt>
                <c:pt idx="2457">
                  <c:v>16975.565318103068</c:v>
                </c:pt>
                <c:pt idx="2458">
                  <c:v>16982.719995915195</c:v>
                </c:pt>
                <c:pt idx="2459">
                  <c:v>16930.799559388626</c:v>
                </c:pt>
                <c:pt idx="2460">
                  <c:v>16922.781434859917</c:v>
                </c:pt>
                <c:pt idx="2461">
                  <c:v>16964.055423747719</c:v>
                </c:pt>
                <c:pt idx="2462">
                  <c:v>16939.336625439624</c:v>
                </c:pt>
                <c:pt idx="2463">
                  <c:v>16924.435656966365</c:v>
                </c:pt>
                <c:pt idx="2464">
                  <c:v>16941.036580205331</c:v>
                </c:pt>
                <c:pt idx="2465">
                  <c:v>16937.573516749893</c:v>
                </c:pt>
                <c:pt idx="2466">
                  <c:v>16922.957347000091</c:v>
                </c:pt>
                <c:pt idx="2467">
                  <c:v>16958.475728968562</c:v>
                </c:pt>
                <c:pt idx="2468">
                  <c:v>17013.199001247907</c:v>
                </c:pt>
                <c:pt idx="2469">
                  <c:v>17024.136724245873</c:v>
                </c:pt>
                <c:pt idx="2470">
                  <c:v>17065.05144837845</c:v>
                </c:pt>
                <c:pt idx="2471">
                  <c:v>17065.110451143188</c:v>
                </c:pt>
                <c:pt idx="2472">
                  <c:v>17049.765490617909</c:v>
                </c:pt>
                <c:pt idx="2473">
                  <c:v>17032.959465517815</c:v>
                </c:pt>
                <c:pt idx="2474">
                  <c:v>17096.659970249493</c:v>
                </c:pt>
                <c:pt idx="2475">
                  <c:v>17050.040058517276</c:v>
                </c:pt>
                <c:pt idx="2476">
                  <c:v>17040.167239367671</c:v>
                </c:pt>
                <c:pt idx="2477">
                  <c:v>17098.134954904941</c:v>
                </c:pt>
                <c:pt idx="2478">
                  <c:v>17125.426068287219</c:v>
                </c:pt>
                <c:pt idx="2479">
                  <c:v>17188.26883287021</c:v>
                </c:pt>
                <c:pt idx="2480">
                  <c:v>17170.585827750583</c:v>
                </c:pt>
                <c:pt idx="2481">
                  <c:v>17115.405636131974</c:v>
                </c:pt>
                <c:pt idx="2482">
                  <c:v>17086.134355574417</c:v>
                </c:pt>
                <c:pt idx="2483">
                  <c:v>17057.800842869481</c:v>
                </c:pt>
                <c:pt idx="2484">
                  <c:v>17124.012721935142</c:v>
                </c:pt>
                <c:pt idx="2485">
                  <c:v>17067.249769024231</c:v>
                </c:pt>
                <c:pt idx="2486">
                  <c:v>17040.389734975899</c:v>
                </c:pt>
                <c:pt idx="2487">
                  <c:v>17099.229720161296</c:v>
                </c:pt>
                <c:pt idx="2488">
                  <c:v>17059.241604070536</c:v>
                </c:pt>
                <c:pt idx="2489">
                  <c:v>17004.869744822568</c:v>
                </c:pt>
                <c:pt idx="2490">
                  <c:v>17019.533886796278</c:v>
                </c:pt>
                <c:pt idx="2491">
                  <c:v>17011.136400772106</c:v>
                </c:pt>
                <c:pt idx="2492">
                  <c:v>17023.927520970938</c:v>
                </c:pt>
                <c:pt idx="2493">
                  <c:v>16966.351682579349</c:v>
                </c:pt>
                <c:pt idx="2494">
                  <c:v>16958.810160859495</c:v>
                </c:pt>
                <c:pt idx="2495">
                  <c:v>17089.676550055825</c:v>
                </c:pt>
                <c:pt idx="2496">
                  <c:v>17105.879764177476</c:v>
                </c:pt>
                <c:pt idx="2497">
                  <c:v>17155.442876859444</c:v>
                </c:pt>
                <c:pt idx="2498">
                  <c:v>17212.436520762833</c:v>
                </c:pt>
                <c:pt idx="2499">
                  <c:v>17159.113544328335</c:v>
                </c:pt>
                <c:pt idx="2500">
                  <c:v>17040.629580468783</c:v>
                </c:pt>
                <c:pt idx="2501">
                  <c:v>16974.652575563261</c:v>
                </c:pt>
                <c:pt idx="2502">
                  <c:v>16930.723425921831</c:v>
                </c:pt>
                <c:pt idx="2503">
                  <c:v>16923.825026888175</c:v>
                </c:pt>
                <c:pt idx="2504">
                  <c:v>16902.782903385851</c:v>
                </c:pt>
                <c:pt idx="2505">
                  <c:v>16870.889259916457</c:v>
                </c:pt>
                <c:pt idx="2506">
                  <c:v>16936.370962065874</c:v>
                </c:pt>
                <c:pt idx="2507">
                  <c:v>16942.629842806211</c:v>
                </c:pt>
                <c:pt idx="2508">
                  <c:v>16997.159767109551</c:v>
                </c:pt>
                <c:pt idx="2509">
                  <c:v>17139.362428699045</c:v>
                </c:pt>
                <c:pt idx="2510">
                  <c:v>17101.308526250017</c:v>
                </c:pt>
                <c:pt idx="2511">
                  <c:v>17056.977080559427</c:v>
                </c:pt>
                <c:pt idx="2512">
                  <c:v>17015.289908794017</c:v>
                </c:pt>
                <c:pt idx="2513">
                  <c:v>17030.891978248721</c:v>
                </c:pt>
                <c:pt idx="2514">
                  <c:v>17005.451882517853</c:v>
                </c:pt>
                <c:pt idx="2515">
                  <c:v>17027.790641221171</c:v>
                </c:pt>
                <c:pt idx="2516">
                  <c:v>17003.332822315773</c:v>
                </c:pt>
                <c:pt idx="2517">
                  <c:v>16905.437036279549</c:v>
                </c:pt>
                <c:pt idx="2518">
                  <c:v>16803.297753699546</c:v>
                </c:pt>
                <c:pt idx="2519">
                  <c:v>16735.362769760533</c:v>
                </c:pt>
                <c:pt idx="2520">
                  <c:v>16710.421125569163</c:v>
                </c:pt>
                <c:pt idx="2521">
                  <c:v>16732.978067770004</c:v>
                </c:pt>
                <c:pt idx="2522">
                  <c:v>16694.548870526407</c:v>
                </c:pt>
                <c:pt idx="2523">
                  <c:v>16676.356990759909</c:v>
                </c:pt>
                <c:pt idx="2524">
                  <c:v>16668.70614238995</c:v>
                </c:pt>
                <c:pt idx="2525">
                  <c:v>16680.680490051673</c:v>
                </c:pt>
                <c:pt idx="2526">
                  <c:v>16661.356159521696</c:v>
                </c:pt>
                <c:pt idx="2527">
                  <c:v>16736.969432547761</c:v>
                </c:pt>
                <c:pt idx="2528">
                  <c:v>16791.489377431484</c:v>
                </c:pt>
                <c:pt idx="2529">
                  <c:v>16816.188078264728</c:v>
                </c:pt>
                <c:pt idx="2530">
                  <c:v>16794.715359340658</c:v>
                </c:pt>
                <c:pt idx="2531">
                  <c:v>16789.339325847144</c:v>
                </c:pt>
                <c:pt idx="2532">
                  <c:v>16791.837206355791</c:v>
                </c:pt>
                <c:pt idx="2533">
                  <c:v>16757.551280261167</c:v>
                </c:pt>
                <c:pt idx="2534">
                  <c:v>16716.102988002251</c:v>
                </c:pt>
                <c:pt idx="2535">
                  <c:v>16722.683507044821</c:v>
                </c:pt>
                <c:pt idx="2536">
                  <c:v>16699.020242400678</c:v>
                </c:pt>
                <c:pt idx="2537">
                  <c:v>16702.373733887911</c:v>
                </c:pt>
                <c:pt idx="2538">
                  <c:v>16738.823664632902</c:v>
                </c:pt>
                <c:pt idx="2539">
                  <c:v>16721.240249682382</c:v>
                </c:pt>
                <c:pt idx="2540">
                  <c:v>16696.835483741033</c:v>
                </c:pt>
                <c:pt idx="2541">
                  <c:v>16683.620986678168</c:v>
                </c:pt>
                <c:pt idx="2542">
                  <c:v>16687.218092862735</c:v>
                </c:pt>
                <c:pt idx="2543">
                  <c:v>16734.946697920484</c:v>
                </c:pt>
                <c:pt idx="2544">
                  <c:v>16627.211351304268</c:v>
                </c:pt>
                <c:pt idx="2545">
                  <c:v>16468.997655323401</c:v>
                </c:pt>
                <c:pt idx="2546">
                  <c:v>16373.621473678573</c:v>
                </c:pt>
                <c:pt idx="2547">
                  <c:v>16461.879557709632</c:v>
                </c:pt>
                <c:pt idx="2548">
                  <c:v>16448.77311028085</c:v>
                </c:pt>
                <c:pt idx="2549">
                  <c:v>16459.378686781911</c:v>
                </c:pt>
                <c:pt idx="2550">
                  <c:v>16388.150832703068</c:v>
                </c:pt>
                <c:pt idx="2551">
                  <c:v>16411.092680097201</c:v>
                </c:pt>
                <c:pt idx="2552">
                  <c:v>16426.220608587311</c:v>
                </c:pt>
                <c:pt idx="2553">
                  <c:v>16300.033546533952</c:v>
                </c:pt>
                <c:pt idx="2554">
                  <c:v>16320.729855684509</c:v>
                </c:pt>
                <c:pt idx="2555">
                  <c:v>16336.408893033156</c:v>
                </c:pt>
                <c:pt idx="2556">
                  <c:v>16312.755215826626</c:v>
                </c:pt>
                <c:pt idx="2557">
                  <c:v>16331.70468575702</c:v>
                </c:pt>
                <c:pt idx="2558">
                  <c:v>16310.994113195902</c:v>
                </c:pt>
                <c:pt idx="2559">
                  <c:v>16220.057171154673</c:v>
                </c:pt>
                <c:pt idx="2560">
                  <c:v>16269.926548388474</c:v>
                </c:pt>
                <c:pt idx="2561">
                  <c:v>16232.521106480632</c:v>
                </c:pt>
                <c:pt idx="2562">
                  <c:v>16316.408006539936</c:v>
                </c:pt>
                <c:pt idx="2563">
                  <c:v>16385.166264083196</c:v>
                </c:pt>
                <c:pt idx="2564">
                  <c:v>16391.205218447521</c:v>
                </c:pt>
                <c:pt idx="2565">
                  <c:v>16417.420678007205</c:v>
                </c:pt>
                <c:pt idx="2566">
                  <c:v>16364.063524597204</c:v>
                </c:pt>
                <c:pt idx="2567">
                  <c:v>16443.0357391492</c:v>
                </c:pt>
                <c:pt idx="2568">
                  <c:v>16456.858650046775</c:v>
                </c:pt>
                <c:pt idx="2569">
                  <c:v>16342.563769989425</c:v>
                </c:pt>
                <c:pt idx="2570">
                  <c:v>16374.714662699382</c:v>
                </c:pt>
                <c:pt idx="2571">
                  <c:v>16409.139992456126</c:v>
                </c:pt>
                <c:pt idx="2572">
                  <c:v>16390.840419487169</c:v>
                </c:pt>
                <c:pt idx="2573">
                  <c:v>16416.624512982598</c:v>
                </c:pt>
                <c:pt idx="2574">
                  <c:v>16391.010553915621</c:v>
                </c:pt>
                <c:pt idx="2575">
                  <c:v>16401.120237270272</c:v>
                </c:pt>
                <c:pt idx="2576">
                  <c:v>16409.260976035675</c:v>
                </c:pt>
                <c:pt idx="2577">
                  <c:v>16437.358193767221</c:v>
                </c:pt>
                <c:pt idx="2578">
                  <c:v>16474.251558024822</c:v>
                </c:pt>
                <c:pt idx="2579">
                  <c:v>16524.751389164059</c:v>
                </c:pt>
                <c:pt idx="2580">
                  <c:v>16522.284314464039</c:v>
                </c:pt>
                <c:pt idx="2581">
                  <c:v>16560.598060197539</c:v>
                </c:pt>
                <c:pt idx="2582">
                  <c:v>16602.268367050252</c:v>
                </c:pt>
                <c:pt idx="2583">
                  <c:v>16586.259510154629</c:v>
                </c:pt>
                <c:pt idx="2584">
                  <c:v>16583.558210505045</c:v>
                </c:pt>
                <c:pt idx="2585">
                  <c:v>16631.084645175702</c:v>
                </c:pt>
                <c:pt idx="2586">
                  <c:v>16612.247566225673</c:v>
                </c:pt>
                <c:pt idx="2587">
                  <c:v>16684.127145876319</c:v>
                </c:pt>
                <c:pt idx="2588">
                  <c:v>16661.777346155668</c:v>
                </c:pt>
                <c:pt idx="2589">
                  <c:v>16674.613327536084</c:v>
                </c:pt>
                <c:pt idx="2590">
                  <c:v>16725.406873032825</c:v>
                </c:pt>
                <c:pt idx="2591">
                  <c:v>16715.348520495711</c:v>
                </c:pt>
                <c:pt idx="2592">
                  <c:v>16634.226405536756</c:v>
                </c:pt>
                <c:pt idx="2593">
                  <c:v>16632.832766491651</c:v>
                </c:pt>
                <c:pt idx="2594">
                  <c:v>16672.893625007244</c:v>
                </c:pt>
                <c:pt idx="2595">
                  <c:v>16691.534926668362</c:v>
                </c:pt>
                <c:pt idx="2596">
                  <c:v>16642.755702689708</c:v>
                </c:pt>
                <c:pt idx="2597">
                  <c:v>16610.429138598462</c:v>
                </c:pt>
                <c:pt idx="2598">
                  <c:v>16580.878937249916</c:v>
                </c:pt>
                <c:pt idx="2599">
                  <c:v>16553.79280890293</c:v>
                </c:pt>
                <c:pt idx="2600">
                  <c:v>16603.897615761594</c:v>
                </c:pt>
                <c:pt idx="2601">
                  <c:v>16588.548296337125</c:v>
                </c:pt>
                <c:pt idx="2602">
                  <c:v>16664.186093236804</c:v>
                </c:pt>
                <c:pt idx="2603">
                  <c:v>16657.261057218901</c:v>
                </c:pt>
                <c:pt idx="2604">
                  <c:v>16652.801855858386</c:v>
                </c:pt>
                <c:pt idx="2605">
                  <c:v>16690.366148510657</c:v>
                </c:pt>
                <c:pt idx="2606">
                  <c:v>16766.352227544703</c:v>
                </c:pt>
                <c:pt idx="2607">
                  <c:v>16792.84732532606</c:v>
                </c:pt>
                <c:pt idx="2608">
                  <c:v>16749.855312125095</c:v>
                </c:pt>
                <c:pt idx="2609">
                  <c:v>16763.434097016368</c:v>
                </c:pt>
                <c:pt idx="2610">
                  <c:v>16792.138969130046</c:v>
                </c:pt>
                <c:pt idx="2611">
                  <c:v>16778.066475294851</c:v>
                </c:pt>
                <c:pt idx="2612">
                  <c:v>16844.348307482287</c:v>
                </c:pt>
                <c:pt idx="2613">
                  <c:v>16846.787787675239</c:v>
                </c:pt>
                <c:pt idx="2614">
                  <c:v>16840.407891607054</c:v>
                </c:pt>
                <c:pt idx="2615">
                  <c:v>16837.318214899922</c:v>
                </c:pt>
                <c:pt idx="2616">
                  <c:v>16856.307904849436</c:v>
                </c:pt>
                <c:pt idx="2617">
                  <c:v>16903.146923466727</c:v>
                </c:pt>
                <c:pt idx="2618">
                  <c:v>16909.148346426144</c:v>
                </c:pt>
                <c:pt idx="2619">
                  <c:v>16922.740963929937</c:v>
                </c:pt>
                <c:pt idx="2620">
                  <c:v>16931.361929497845</c:v>
                </c:pt>
                <c:pt idx="2621">
                  <c:v>16921.279649669588</c:v>
                </c:pt>
                <c:pt idx="2622">
                  <c:v>16916.791573225019</c:v>
                </c:pt>
                <c:pt idx="2623">
                  <c:v>16866.303220842397</c:v>
                </c:pt>
                <c:pt idx="2624">
                  <c:v>16856.656615069791</c:v>
                </c:pt>
                <c:pt idx="2625">
                  <c:v>16791.900993362371</c:v>
                </c:pt>
                <c:pt idx="2626">
                  <c:v>16743.06956655391</c:v>
                </c:pt>
                <c:pt idx="2627">
                  <c:v>16729.715974503437</c:v>
                </c:pt>
                <c:pt idx="2628">
                  <c:v>16697.567668244963</c:v>
                </c:pt>
                <c:pt idx="2629">
                  <c:v>16716.281397562438</c:v>
                </c:pt>
                <c:pt idx="2630">
                  <c:v>16708.754631646854</c:v>
                </c:pt>
                <c:pt idx="2631">
                  <c:v>16728.027937233011</c:v>
                </c:pt>
                <c:pt idx="2632">
                  <c:v>16856.435221126878</c:v>
                </c:pt>
                <c:pt idx="2633">
                  <c:v>16863.265653657163</c:v>
                </c:pt>
                <c:pt idx="2634">
                  <c:v>16869.032049933412</c:v>
                </c:pt>
                <c:pt idx="2635">
                  <c:v>16886.399337237392</c:v>
                </c:pt>
                <c:pt idx="2636">
                  <c:v>16911.988142433358</c:v>
                </c:pt>
                <c:pt idx="2637">
                  <c:v>16944.045695245084</c:v>
                </c:pt>
                <c:pt idx="2638">
                  <c:v>16931.809973926654</c:v>
                </c:pt>
                <c:pt idx="2639">
                  <c:v>16968.367144954376</c:v>
                </c:pt>
                <c:pt idx="2640">
                  <c:v>17004.333903475886</c:v>
                </c:pt>
                <c:pt idx="2641">
                  <c:v>17005.928936581779</c:v>
                </c:pt>
                <c:pt idx="2642">
                  <c:v>17009.766862536315</c:v>
                </c:pt>
                <c:pt idx="2643">
                  <c:v>17013.317974979938</c:v>
                </c:pt>
                <c:pt idx="2644">
                  <c:v>17008.391091428985</c:v>
                </c:pt>
                <c:pt idx="2645">
                  <c:v>17067.167104401033</c:v>
                </c:pt>
                <c:pt idx="2646">
                  <c:v>17024.654982410764</c:v>
                </c:pt>
                <c:pt idx="2647">
                  <c:v>17060.300311555387</c:v>
                </c:pt>
                <c:pt idx="2648">
                  <c:v>17127.093197876187</c:v>
                </c:pt>
                <c:pt idx="2649">
                  <c:v>17063.545589905956</c:v>
                </c:pt>
                <c:pt idx="2650">
                  <c:v>17069.314523177978</c:v>
                </c:pt>
                <c:pt idx="2651">
                  <c:v>17153.255936400263</c:v>
                </c:pt>
                <c:pt idx="2652">
                  <c:v>17177.006490876862</c:v>
                </c:pt>
                <c:pt idx="2653">
                  <c:v>17114.832404115197</c:v>
                </c:pt>
                <c:pt idx="2654">
                  <c:v>17124.865289155146</c:v>
                </c:pt>
                <c:pt idx="2655">
                  <c:v>17143.519662175007</c:v>
                </c:pt>
                <c:pt idx="2656">
                  <c:v>17137.889501079448</c:v>
                </c:pt>
                <c:pt idx="2657">
                  <c:v>17203.681893076253</c:v>
                </c:pt>
                <c:pt idx="2658">
                  <c:v>17193.024673746077</c:v>
                </c:pt>
                <c:pt idx="2659">
                  <c:v>17190.099301092429</c:v>
                </c:pt>
                <c:pt idx="2660">
                  <c:v>17205.281840364678</c:v>
                </c:pt>
                <c:pt idx="2661">
                  <c:v>17208.385039680485</c:v>
                </c:pt>
                <c:pt idx="2662">
                  <c:v>17198.548344547224</c:v>
                </c:pt>
                <c:pt idx="2663">
                  <c:v>17184.301083655821</c:v>
                </c:pt>
                <c:pt idx="2664">
                  <c:v>17136.901555668872</c:v>
                </c:pt>
                <c:pt idx="2665">
                  <c:v>17168.540402087918</c:v>
                </c:pt>
                <c:pt idx="2666">
                  <c:v>17164.473848451114</c:v>
                </c:pt>
                <c:pt idx="2667">
                  <c:v>17145.103887825302</c:v>
                </c:pt>
                <c:pt idx="2668">
                  <c:v>17171.521616367394</c:v>
                </c:pt>
                <c:pt idx="2669">
                  <c:v>17144.898971233994</c:v>
                </c:pt>
                <c:pt idx="2670">
                  <c:v>17201.02244862925</c:v>
                </c:pt>
                <c:pt idx="2671">
                  <c:v>17208.797136857262</c:v>
                </c:pt>
                <c:pt idx="2672">
                  <c:v>17220.921980420615</c:v>
                </c:pt>
                <c:pt idx="2673">
                  <c:v>17266.142008511888</c:v>
                </c:pt>
                <c:pt idx="2674">
                  <c:v>17249.773046127008</c:v>
                </c:pt>
                <c:pt idx="2675">
                  <c:v>17262.545886458574</c:v>
                </c:pt>
                <c:pt idx="2676">
                  <c:v>17276.261130675462</c:v>
                </c:pt>
                <c:pt idx="2677">
                  <c:v>17292.73093303862</c:v>
                </c:pt>
                <c:pt idx="2678">
                  <c:v>17266.99502315055</c:v>
                </c:pt>
                <c:pt idx="2679">
                  <c:v>17291.062121898438</c:v>
                </c:pt>
                <c:pt idx="2680">
                  <c:v>17322.641740421092</c:v>
                </c:pt>
                <c:pt idx="2681">
                  <c:v>17322.308997507556</c:v>
                </c:pt>
                <c:pt idx="2682">
                  <c:v>17307.073706566473</c:v>
                </c:pt>
                <c:pt idx="2683">
                  <c:v>17317.299653629285</c:v>
                </c:pt>
                <c:pt idx="2684">
                  <c:v>17324.956114433542</c:v>
                </c:pt>
                <c:pt idx="2685">
                  <c:v>17373.703590895992</c:v>
                </c:pt>
                <c:pt idx="2686">
                  <c:v>17370.857627678881</c:v>
                </c:pt>
                <c:pt idx="2687">
                  <c:v>17414.704000073936</c:v>
                </c:pt>
                <c:pt idx="2688">
                  <c:v>17398.566130072999</c:v>
                </c:pt>
                <c:pt idx="2689">
                  <c:v>17354.122949953242</c:v>
                </c:pt>
                <c:pt idx="2690">
                  <c:v>17353.743095910577</c:v>
                </c:pt>
                <c:pt idx="2691">
                  <c:v>17323.042431637863</c:v>
                </c:pt>
                <c:pt idx="2692">
                  <c:v>17333.021142424732</c:v>
                </c:pt>
                <c:pt idx="2693">
                  <c:v>17378.793631192206</c:v>
                </c:pt>
                <c:pt idx="2694">
                  <c:v>17268.340855044917</c:v>
                </c:pt>
                <c:pt idx="2695">
                  <c:v>17299.612908165691</c:v>
                </c:pt>
                <c:pt idx="2696">
                  <c:v>17315.572884025212</c:v>
                </c:pt>
                <c:pt idx="2697">
                  <c:v>17273.135249407689</c:v>
                </c:pt>
                <c:pt idx="2698">
                  <c:v>17270.319125848757</c:v>
                </c:pt>
                <c:pt idx="2699">
                  <c:v>17302.719249039146</c:v>
                </c:pt>
                <c:pt idx="2700">
                  <c:v>17306.737939965809</c:v>
                </c:pt>
                <c:pt idx="2701">
                  <c:v>17286.118072407939</c:v>
                </c:pt>
                <c:pt idx="2702">
                  <c:v>17231.148203714663</c:v>
                </c:pt>
                <c:pt idx="2703">
                  <c:v>17223.508746606116</c:v>
                </c:pt>
                <c:pt idx="2704">
                  <c:v>17112.489253775202</c:v>
                </c:pt>
                <c:pt idx="2705">
                  <c:v>17090.840435647435</c:v>
                </c:pt>
                <c:pt idx="2706">
                  <c:v>17090.818848038805</c:v>
                </c:pt>
                <c:pt idx="2707">
                  <c:v>17063.561282387996</c:v>
                </c:pt>
                <c:pt idx="2708">
                  <c:v>17057.568232052734</c:v>
                </c:pt>
                <c:pt idx="2709">
                  <c:v>17005.961119270363</c:v>
                </c:pt>
                <c:pt idx="2710">
                  <c:v>16959.729550597211</c:v>
                </c:pt>
                <c:pt idx="2711">
                  <c:v>16978.03787704734</c:v>
                </c:pt>
                <c:pt idx="2712">
                  <c:v>16936.335521399207</c:v>
                </c:pt>
                <c:pt idx="2713">
                  <c:v>17053.179837823369</c:v>
                </c:pt>
                <c:pt idx="2714">
                  <c:v>17054.273729498869</c:v>
                </c:pt>
                <c:pt idx="2715">
                  <c:v>17107.697593999026</c:v>
                </c:pt>
                <c:pt idx="2716">
                  <c:v>17133.895601869248</c:v>
                </c:pt>
                <c:pt idx="2717">
                  <c:v>17118.529516627059</c:v>
                </c:pt>
                <c:pt idx="2718">
                  <c:v>17163.344674162883</c:v>
                </c:pt>
                <c:pt idx="2719">
                  <c:v>17144.382310342444</c:v>
                </c:pt>
                <c:pt idx="2720">
                  <c:v>17147.382440269808</c:v>
                </c:pt>
                <c:pt idx="2721">
                  <c:v>17164.306208747552</c:v>
                </c:pt>
                <c:pt idx="2722">
                  <c:v>17155.424349752335</c:v>
                </c:pt>
                <c:pt idx="2723">
                  <c:v>17158.173466530021</c:v>
                </c:pt>
                <c:pt idx="2724">
                  <c:v>17212.003950334882</c:v>
                </c:pt>
                <c:pt idx="2725">
                  <c:v>17172.200409432404</c:v>
                </c:pt>
                <c:pt idx="2726">
                  <c:v>17180.211394703216</c:v>
                </c:pt>
                <c:pt idx="2727">
                  <c:v>17238.623652826886</c:v>
                </c:pt>
                <c:pt idx="2728">
                  <c:v>17216.941810978435</c:v>
                </c:pt>
                <c:pt idx="2729">
                  <c:v>17224.229622433759</c:v>
                </c:pt>
                <c:pt idx="2730">
                  <c:v>17221.909749026767</c:v>
                </c:pt>
                <c:pt idx="2731">
                  <c:v>17221.240027036409</c:v>
                </c:pt>
                <c:pt idx="2732">
                  <c:v>17239.163394939613</c:v>
                </c:pt>
                <c:pt idx="2733">
                  <c:v>17249.961349552021</c:v>
                </c:pt>
                <c:pt idx="2734">
                  <c:v>17259.768225574928</c:v>
                </c:pt>
                <c:pt idx="2735">
                  <c:v>17224.02208362081</c:v>
                </c:pt>
                <c:pt idx="2736">
                  <c:v>17257.171931540848</c:v>
                </c:pt>
                <c:pt idx="2737">
                  <c:v>17208.030970597523</c:v>
                </c:pt>
                <c:pt idx="2738">
                  <c:v>17245.950207415306</c:v>
                </c:pt>
                <c:pt idx="2739">
                  <c:v>17270.671678000235</c:v>
                </c:pt>
                <c:pt idx="2740">
                  <c:v>17283.911070514707</c:v>
                </c:pt>
                <c:pt idx="2741">
                  <c:v>17256.13480986347</c:v>
                </c:pt>
                <c:pt idx="2742">
                  <c:v>17250.988018736116</c:v>
                </c:pt>
                <c:pt idx="2743">
                  <c:v>17241.054402050744</c:v>
                </c:pt>
                <c:pt idx="2744">
                  <c:v>17254.89762951756</c:v>
                </c:pt>
                <c:pt idx="2745">
                  <c:v>17236.122250640623</c:v>
                </c:pt>
                <c:pt idx="2746">
                  <c:v>17221.460963977268</c:v>
                </c:pt>
                <c:pt idx="2747">
                  <c:v>17302.067712049255</c:v>
                </c:pt>
                <c:pt idx="2748">
                  <c:v>17290.651082801171</c:v>
                </c:pt>
                <c:pt idx="2749">
                  <c:v>17341.997026123565</c:v>
                </c:pt>
                <c:pt idx="2750">
                  <c:v>17393.02850941545</c:v>
                </c:pt>
                <c:pt idx="2751">
                  <c:v>17422.397828958005</c:v>
                </c:pt>
                <c:pt idx="2752">
                  <c:v>17437.40625542105</c:v>
                </c:pt>
                <c:pt idx="2753">
                  <c:v>17441.003329383988</c:v>
                </c:pt>
                <c:pt idx="2754">
                  <c:v>17497.63776254093</c:v>
                </c:pt>
                <c:pt idx="2755">
                  <c:v>17503.518871246837</c:v>
                </c:pt>
                <c:pt idx="2756">
                  <c:v>17500.752164247446</c:v>
                </c:pt>
                <c:pt idx="2757">
                  <c:v>17477.935220445514</c:v>
                </c:pt>
                <c:pt idx="2758">
                  <c:v>17477.534827173306</c:v>
                </c:pt>
                <c:pt idx="2759">
                  <c:v>17467.903514850808</c:v>
                </c:pt>
                <c:pt idx="2760">
                  <c:v>17444.809237435838</c:v>
                </c:pt>
                <c:pt idx="2761">
                  <c:v>17420.261042678452</c:v>
                </c:pt>
                <c:pt idx="2762">
                  <c:v>17418.715524505751</c:v>
                </c:pt>
                <c:pt idx="2763">
                  <c:v>17423.601473710965</c:v>
                </c:pt>
                <c:pt idx="2764">
                  <c:v>17358.646566159907</c:v>
                </c:pt>
                <c:pt idx="2765">
                  <c:v>17370.582608473153</c:v>
                </c:pt>
                <c:pt idx="2766">
                  <c:v>17385.122344340078</c:v>
                </c:pt>
                <c:pt idx="2767">
                  <c:v>17407.367405899851</c:v>
                </c:pt>
                <c:pt idx="2768">
                  <c:v>17350.816461147075</c:v>
                </c:pt>
                <c:pt idx="2769">
                  <c:v>17364.13470117619</c:v>
                </c:pt>
                <c:pt idx="2770">
                  <c:v>17387.203961629573</c:v>
                </c:pt>
                <c:pt idx="2771">
                  <c:v>17371.496858558105</c:v>
                </c:pt>
                <c:pt idx="2772">
                  <c:v>17358.030574114877</c:v>
                </c:pt>
                <c:pt idx="2773">
                  <c:v>17364.77426914145</c:v>
                </c:pt>
                <c:pt idx="2774">
                  <c:v>17381.650361837976</c:v>
                </c:pt>
                <c:pt idx="2775">
                  <c:v>17313.848853774016</c:v>
                </c:pt>
                <c:pt idx="2776">
                  <c:v>17392.602548406699</c:v>
                </c:pt>
                <c:pt idx="2777">
                  <c:v>17433.880384837947</c:v>
                </c:pt>
                <c:pt idx="2778">
                  <c:v>17429.967954265496</c:v>
                </c:pt>
                <c:pt idx="2779">
                  <c:v>17444.05118288186</c:v>
                </c:pt>
                <c:pt idx="2780">
                  <c:v>17506.454269011956</c:v>
                </c:pt>
                <c:pt idx="2781">
                  <c:v>17528.154444846557</c:v>
                </c:pt>
                <c:pt idx="2782">
                  <c:v>17457.799552179633</c:v>
                </c:pt>
                <c:pt idx="2783">
                  <c:v>17441.075423823706</c:v>
                </c:pt>
                <c:pt idx="2784">
                  <c:v>17438.112436903048</c:v>
                </c:pt>
                <c:pt idx="2785">
                  <c:v>17416.917471007349</c:v>
                </c:pt>
                <c:pt idx="2786">
                  <c:v>17410.732218870126</c:v>
                </c:pt>
                <c:pt idx="2787">
                  <c:v>17386.725145143202</c:v>
                </c:pt>
                <c:pt idx="2788">
                  <c:v>17356.417484347898</c:v>
                </c:pt>
                <c:pt idx="2789">
                  <c:v>17418.762315799955</c:v>
                </c:pt>
                <c:pt idx="2790">
                  <c:v>17430.382204853475</c:v>
                </c:pt>
                <c:pt idx="2791">
                  <c:v>17473.508972274027</c:v>
                </c:pt>
                <c:pt idx="2792">
                  <c:v>17487.476740306742</c:v>
                </c:pt>
                <c:pt idx="2793">
                  <c:v>17530.060183435337</c:v>
                </c:pt>
                <c:pt idx="2794">
                  <c:v>17517.432961018039</c:v>
                </c:pt>
                <c:pt idx="2795">
                  <c:v>17489.966685570515</c:v>
                </c:pt>
                <c:pt idx="2796">
                  <c:v>17516.015213933548</c:v>
                </c:pt>
                <c:pt idx="2797">
                  <c:v>17525.009975810921</c:v>
                </c:pt>
                <c:pt idx="2798">
                  <c:v>17546.281196430307</c:v>
                </c:pt>
                <c:pt idx="2799">
                  <c:v>17476.014491516056</c:v>
                </c:pt>
                <c:pt idx="2800">
                  <c:v>17450.906046426291</c:v>
                </c:pt>
                <c:pt idx="2801">
                  <c:v>17400.323393095299</c:v>
                </c:pt>
                <c:pt idx="2802">
                  <c:v>17368.195405006256</c:v>
                </c:pt>
                <c:pt idx="2803">
                  <c:v>17377.05254386468</c:v>
                </c:pt>
                <c:pt idx="2804">
                  <c:v>17405.236350787021</c:v>
                </c:pt>
                <c:pt idx="2805">
                  <c:v>17410.886768534088</c:v>
                </c:pt>
                <c:pt idx="2806">
                  <c:v>17453.14353377001</c:v>
                </c:pt>
                <c:pt idx="2807">
                  <c:v>17472.333225396229</c:v>
                </c:pt>
                <c:pt idx="2808">
                  <c:v>17474.836293284883</c:v>
                </c:pt>
                <c:pt idx="2809">
                  <c:v>17486.099958794766</c:v>
                </c:pt>
                <c:pt idx="2810">
                  <c:v>17470.950586185787</c:v>
                </c:pt>
                <c:pt idx="2811">
                  <c:v>17472.691724612971</c:v>
                </c:pt>
                <c:pt idx="2812">
                  <c:v>17489.917701355116</c:v>
                </c:pt>
                <c:pt idx="2813">
                  <c:v>17459.570343988464</c:v>
                </c:pt>
                <c:pt idx="2814">
                  <c:v>17441.682163752983</c:v>
                </c:pt>
                <c:pt idx="2815">
                  <c:v>17413.814497666768</c:v>
                </c:pt>
                <c:pt idx="2816">
                  <c:v>17440.443327744273</c:v>
                </c:pt>
                <c:pt idx="2817">
                  <c:v>17411.907663656151</c:v>
                </c:pt>
                <c:pt idx="2818">
                  <c:v>17400.913198750386</c:v>
                </c:pt>
                <c:pt idx="2819">
                  <c:v>17378.793405881934</c:v>
                </c:pt>
                <c:pt idx="2820">
                  <c:v>17397.951297341009</c:v>
                </c:pt>
                <c:pt idx="2821">
                  <c:v>17380.085868290029</c:v>
                </c:pt>
                <c:pt idx="2822">
                  <c:v>17375.183133499526</c:v>
                </c:pt>
                <c:pt idx="2823">
                  <c:v>17359.639219314216</c:v>
                </c:pt>
                <c:pt idx="2824">
                  <c:v>17371.109654636031</c:v>
                </c:pt>
                <c:pt idx="2825">
                  <c:v>17376.37376119144</c:v>
                </c:pt>
                <c:pt idx="2826">
                  <c:v>17454.08585402105</c:v>
                </c:pt>
                <c:pt idx="2827">
                  <c:v>17410.206135183944</c:v>
                </c:pt>
                <c:pt idx="2828">
                  <c:v>17379.520233662177</c:v>
                </c:pt>
                <c:pt idx="2829">
                  <c:v>17411.126360494873</c:v>
                </c:pt>
                <c:pt idx="2830">
                  <c:v>17421.005365159854</c:v>
                </c:pt>
                <c:pt idx="2831">
                  <c:v>17467.626545603387</c:v>
                </c:pt>
                <c:pt idx="2832">
                  <c:v>17481.842833522292</c:v>
                </c:pt>
                <c:pt idx="2833">
                  <c:v>17484.273484239216</c:v>
                </c:pt>
                <c:pt idx="2834">
                  <c:v>17513.268833324688</c:v>
                </c:pt>
                <c:pt idx="2835">
                  <c:v>17555.17132484895</c:v>
                </c:pt>
                <c:pt idx="2836">
                  <c:v>17601.530459197893</c:v>
                </c:pt>
                <c:pt idx="2837">
                  <c:v>17656.309305262817</c:v>
                </c:pt>
                <c:pt idx="2838">
                  <c:v>17683.917278999212</c:v>
                </c:pt>
                <c:pt idx="2839">
                  <c:v>17659.391453648921</c:v>
                </c:pt>
                <c:pt idx="2840">
                  <c:v>17663.511905863466</c:v>
                </c:pt>
                <c:pt idx="2841">
                  <c:v>17644.265934601688</c:v>
                </c:pt>
                <c:pt idx="2842">
                  <c:v>17679.248273021276</c:v>
                </c:pt>
                <c:pt idx="2843">
                  <c:v>17710.654504540194</c:v>
                </c:pt>
                <c:pt idx="2844">
                  <c:v>17710.839395946234</c:v>
                </c:pt>
                <c:pt idx="2845">
                  <c:v>17711.584232011774</c:v>
                </c:pt>
                <c:pt idx="2846">
                  <c:v>17707.109930204624</c:v>
                </c:pt>
                <c:pt idx="2847">
                  <c:v>17747.593341193868</c:v>
                </c:pt>
                <c:pt idx="2848">
                  <c:v>17760.06775819957</c:v>
                </c:pt>
                <c:pt idx="2849">
                  <c:v>17775.293187982064</c:v>
                </c:pt>
                <c:pt idx="2850">
                  <c:v>17812.759905787952</c:v>
                </c:pt>
                <c:pt idx="2851">
                  <c:v>17777.887156085744</c:v>
                </c:pt>
                <c:pt idx="2852">
                  <c:v>17785.283460255479</c:v>
                </c:pt>
                <c:pt idx="2853">
                  <c:v>17724.744701957963</c:v>
                </c:pt>
                <c:pt idx="2854">
                  <c:v>17692.213660187157</c:v>
                </c:pt>
                <c:pt idx="2855">
                  <c:v>17683.822500451632</c:v>
                </c:pt>
                <c:pt idx="2856">
                  <c:v>17657.720803708187</c:v>
                </c:pt>
                <c:pt idx="2857">
                  <c:v>17543.86381758139</c:v>
                </c:pt>
                <c:pt idx="2858">
                  <c:v>17486.875069647525</c:v>
                </c:pt>
                <c:pt idx="2859">
                  <c:v>17391.042740010394</c:v>
                </c:pt>
                <c:pt idx="2860">
                  <c:v>17449.873434277109</c:v>
                </c:pt>
                <c:pt idx="2861">
                  <c:v>17334.642451435793</c:v>
                </c:pt>
                <c:pt idx="2862">
                  <c:v>17269.671470657253</c:v>
                </c:pt>
                <c:pt idx="2863">
                  <c:v>17347.51098301508</c:v>
                </c:pt>
                <c:pt idx="2864">
                  <c:v>17324.213304812769</c:v>
                </c:pt>
                <c:pt idx="2865">
                  <c:v>17404.830752290141</c:v>
                </c:pt>
                <c:pt idx="2866">
                  <c:v>17481.506107434863</c:v>
                </c:pt>
                <c:pt idx="2867">
                  <c:v>17543.280222441626</c:v>
                </c:pt>
                <c:pt idx="2868">
                  <c:v>17484.770938337653</c:v>
                </c:pt>
                <c:pt idx="2869">
                  <c:v>17486.283111475863</c:v>
                </c:pt>
                <c:pt idx="2870">
                  <c:v>17464.588541308673</c:v>
                </c:pt>
                <c:pt idx="2871">
                  <c:v>17452.526449051282</c:v>
                </c:pt>
                <c:pt idx="2872">
                  <c:v>17470.723305636729</c:v>
                </c:pt>
                <c:pt idx="2873">
                  <c:v>17516.385916219817</c:v>
                </c:pt>
                <c:pt idx="2874">
                  <c:v>17480.484855405724</c:v>
                </c:pt>
                <c:pt idx="2875">
                  <c:v>17430.859145219725</c:v>
                </c:pt>
                <c:pt idx="2876">
                  <c:v>17353.863327339113</c:v>
                </c:pt>
                <c:pt idx="2877">
                  <c:v>17312.644741946628</c:v>
                </c:pt>
                <c:pt idx="2878">
                  <c:v>17348.074148630887</c:v>
                </c:pt>
                <c:pt idx="2879">
                  <c:v>17388.110530768368</c:v>
                </c:pt>
                <c:pt idx="2880">
                  <c:v>17405.834701578431</c:v>
                </c:pt>
                <c:pt idx="2881">
                  <c:v>17438.260315089843</c:v>
                </c:pt>
                <c:pt idx="2882">
                  <c:v>17448.224825881902</c:v>
                </c:pt>
                <c:pt idx="2883">
                  <c:v>17461.027016308963</c:v>
                </c:pt>
                <c:pt idx="2884">
                  <c:v>17433.848883709579</c:v>
                </c:pt>
                <c:pt idx="2885">
                  <c:v>17434.590681903774</c:v>
                </c:pt>
                <c:pt idx="2886">
                  <c:v>17449.202868997207</c:v>
                </c:pt>
                <c:pt idx="2887">
                  <c:v>17433.271342138847</c:v>
                </c:pt>
                <c:pt idx="2888">
                  <c:v>17400.785448517752</c:v>
                </c:pt>
                <c:pt idx="2889">
                  <c:v>17424.260406956862</c:v>
                </c:pt>
                <c:pt idx="2890">
                  <c:v>17444.865420500955</c:v>
                </c:pt>
                <c:pt idx="2891">
                  <c:v>17430.284060501614</c:v>
                </c:pt>
                <c:pt idx="2892">
                  <c:v>17453.319649041427</c:v>
                </c:pt>
                <c:pt idx="2893">
                  <c:v>17437.903529544528</c:v>
                </c:pt>
                <c:pt idx="2894">
                  <c:v>17464.374331794039</c:v>
                </c:pt>
                <c:pt idx="2895">
                  <c:v>17460.197880256605</c:v>
                </c:pt>
                <c:pt idx="2896">
                  <c:v>17464.780860269475</c:v>
                </c:pt>
                <c:pt idx="2897">
                  <c:v>17470.464037433081</c:v>
                </c:pt>
                <c:pt idx="2898">
                  <c:v>17469.385756587973</c:v>
                </c:pt>
                <c:pt idx="2899">
                  <c:v>17472.769557058728</c:v>
                </c:pt>
                <c:pt idx="2900">
                  <c:v>17528.144014117803</c:v>
                </c:pt>
                <c:pt idx="2901">
                  <c:v>17530.94642575497</c:v>
                </c:pt>
                <c:pt idx="2902">
                  <c:v>17536.95072240815</c:v>
                </c:pt>
                <c:pt idx="2903">
                  <c:v>17584.984185998994</c:v>
                </c:pt>
                <c:pt idx="2904">
                  <c:v>17606.59965476863</c:v>
                </c:pt>
                <c:pt idx="2905">
                  <c:v>17602.204044556191</c:v>
                </c:pt>
                <c:pt idx="2906">
                  <c:v>17619.079954098888</c:v>
                </c:pt>
                <c:pt idx="2907">
                  <c:v>17620.514428241127</c:v>
                </c:pt>
                <c:pt idx="2908">
                  <c:v>17641.216532384125</c:v>
                </c:pt>
                <c:pt idx="2909">
                  <c:v>17682.969749981636</c:v>
                </c:pt>
                <c:pt idx="2910">
                  <c:v>17656.201028764473</c:v>
                </c:pt>
                <c:pt idx="2911">
                  <c:v>17615.778879455647</c:v>
                </c:pt>
                <c:pt idx="2912">
                  <c:v>17583.101106207945</c:v>
                </c:pt>
                <c:pt idx="2913">
                  <c:v>17598.849870125836</c:v>
                </c:pt>
                <c:pt idx="2914">
                  <c:v>17542.5670018733</c:v>
                </c:pt>
                <c:pt idx="2915">
                  <c:v>17596.941072297686</c:v>
                </c:pt>
                <c:pt idx="2916">
                  <c:v>17617.016602155483</c:v>
                </c:pt>
                <c:pt idx="2917">
                  <c:v>17594.448154469977</c:v>
                </c:pt>
                <c:pt idx="2918">
                  <c:v>17586.185100015449</c:v>
                </c:pt>
                <c:pt idx="2919">
                  <c:v>17586.023288917051</c:v>
                </c:pt>
                <c:pt idx="2920">
                  <c:v>17608.457405651847</c:v>
                </c:pt>
                <c:pt idx="2921">
                  <c:v>17609.130253731055</c:v>
                </c:pt>
                <c:pt idx="2922">
                  <c:v>17634.24865375401</c:v>
                </c:pt>
                <c:pt idx="2923">
                  <c:v>17624.793513255798</c:v>
                </c:pt>
                <c:pt idx="2924">
                  <c:v>17678.77290484227</c:v>
                </c:pt>
                <c:pt idx="2925">
                  <c:v>17696.000279471871</c:v>
                </c:pt>
                <c:pt idx="2926">
                  <c:v>17721.139939068205</c:v>
                </c:pt>
                <c:pt idx="2927">
                  <c:v>17688.042722316532</c:v>
                </c:pt>
                <c:pt idx="2928">
                  <c:v>17596.922353105314</c:v>
                </c:pt>
                <c:pt idx="2929">
                  <c:v>17580.652441184189</c:v>
                </c:pt>
                <c:pt idx="2930">
                  <c:v>17600.305824200139</c:v>
                </c:pt>
                <c:pt idx="2931">
                  <c:v>17588.416935532219</c:v>
                </c:pt>
                <c:pt idx="2932">
                  <c:v>17587.693151723935</c:v>
                </c:pt>
                <c:pt idx="2933">
                  <c:v>17625.127737808049</c:v>
                </c:pt>
                <c:pt idx="2934">
                  <c:v>17565.1723955579</c:v>
                </c:pt>
                <c:pt idx="2935">
                  <c:v>17609.157297915648</c:v>
                </c:pt>
                <c:pt idx="2936">
                  <c:v>17603.765991176217</c:v>
                </c:pt>
                <c:pt idx="2937">
                  <c:v>17549.77379811299</c:v>
                </c:pt>
                <c:pt idx="2938">
                  <c:v>17420.727190072546</c:v>
                </c:pt>
                <c:pt idx="2939">
                  <c:v>17452.856285918737</c:v>
                </c:pt>
                <c:pt idx="2940">
                  <c:v>17517.961690547592</c:v>
                </c:pt>
                <c:pt idx="2941">
                  <c:v>17499.996819398912</c:v>
                </c:pt>
                <c:pt idx="2942">
                  <c:v>17538.512208392363</c:v>
                </c:pt>
                <c:pt idx="2943">
                  <c:v>17502.173505910228</c:v>
                </c:pt>
                <c:pt idx="2944">
                  <c:v>17474.505348453553</c:v>
                </c:pt>
                <c:pt idx="2945">
                  <c:v>17448.293394806409</c:v>
                </c:pt>
                <c:pt idx="2946">
                  <c:v>17436.128938223723</c:v>
                </c:pt>
                <c:pt idx="2947">
                  <c:v>17499.147800299794</c:v>
                </c:pt>
                <c:pt idx="2948">
                  <c:v>17493.789595027207</c:v>
                </c:pt>
                <c:pt idx="2949">
                  <c:v>17507.137207767006</c:v>
                </c:pt>
                <c:pt idx="2950">
                  <c:v>17613.244969211668</c:v>
                </c:pt>
                <c:pt idx="2951">
                  <c:v>17536.378814797376</c:v>
                </c:pt>
                <c:pt idx="2952">
                  <c:v>17498.261216952458</c:v>
                </c:pt>
                <c:pt idx="2953">
                  <c:v>17454.19381646227</c:v>
                </c:pt>
                <c:pt idx="2954">
                  <c:v>17460.743032427621</c:v>
                </c:pt>
                <c:pt idx="2955">
                  <c:v>17374.104941190988</c:v>
                </c:pt>
                <c:pt idx="2956">
                  <c:v>17431.024355263959</c:v>
                </c:pt>
                <c:pt idx="2957">
                  <c:v>17328.85082018176</c:v>
                </c:pt>
                <c:pt idx="2958">
                  <c:v>17288.974616888663</c:v>
                </c:pt>
                <c:pt idx="2959">
                  <c:v>17317.132189821452</c:v>
                </c:pt>
                <c:pt idx="2960">
                  <c:v>17277.459247248509</c:v>
                </c:pt>
                <c:pt idx="2961">
                  <c:v>17326.413572789483</c:v>
                </c:pt>
                <c:pt idx="2962">
                  <c:v>17289.38891745283</c:v>
                </c:pt>
                <c:pt idx="2963">
                  <c:v>17337.902644644317</c:v>
                </c:pt>
                <c:pt idx="2964">
                  <c:v>17351.583454123385</c:v>
                </c:pt>
                <c:pt idx="2965">
                  <c:v>17359.087758077661</c:v>
                </c:pt>
                <c:pt idx="2966">
                  <c:v>17368.463372551862</c:v>
                </c:pt>
                <c:pt idx="2967">
                  <c:v>17420.084949595854</c:v>
                </c:pt>
                <c:pt idx="2968">
                  <c:v>17410.617286602057</c:v>
                </c:pt>
                <c:pt idx="2969">
                  <c:v>17344.173723182728</c:v>
                </c:pt>
                <c:pt idx="2970">
                  <c:v>17368.259148743302</c:v>
                </c:pt>
                <c:pt idx="2971">
                  <c:v>17373.98825812665</c:v>
                </c:pt>
                <c:pt idx="2972">
                  <c:v>17351.233763002059</c:v>
                </c:pt>
                <c:pt idx="2973">
                  <c:v>17352.451866773266</c:v>
                </c:pt>
                <c:pt idx="2974">
                  <c:v>17344.025568863788</c:v>
                </c:pt>
                <c:pt idx="2975">
                  <c:v>17313.569221699538</c:v>
                </c:pt>
                <c:pt idx="2976">
                  <c:v>17326.645270050987</c:v>
                </c:pt>
                <c:pt idx="2977">
                  <c:v>17294.316528397045</c:v>
                </c:pt>
                <c:pt idx="2978">
                  <c:v>17345.509654206387</c:v>
                </c:pt>
                <c:pt idx="2979">
                  <c:v>17346.794360959524</c:v>
                </c:pt>
                <c:pt idx="2980">
                  <c:v>17369.544783883757</c:v>
                </c:pt>
                <c:pt idx="2981">
                  <c:v>17366.902655967195</c:v>
                </c:pt>
                <c:pt idx="2982">
                  <c:v>17333.681976413925</c:v>
                </c:pt>
                <c:pt idx="2983">
                  <c:v>17341.246935059269</c:v>
                </c:pt>
                <c:pt idx="2984">
                  <c:v>17295.719964800395</c:v>
                </c:pt>
                <c:pt idx="2985">
                  <c:v>17238.462352470578</c:v>
                </c:pt>
                <c:pt idx="2986">
                  <c:v>17278.758180078403</c:v>
                </c:pt>
                <c:pt idx="2987">
                  <c:v>17262.268542908958</c:v>
                </c:pt>
                <c:pt idx="2988">
                  <c:v>17288.90543242477</c:v>
                </c:pt>
                <c:pt idx="2989">
                  <c:v>17272.875164971607</c:v>
                </c:pt>
                <c:pt idx="2990">
                  <c:v>17302.716999433163</c:v>
                </c:pt>
                <c:pt idx="2991">
                  <c:v>17254.721470436922</c:v>
                </c:pt>
                <c:pt idx="2992">
                  <c:v>17182.493674920937</c:v>
                </c:pt>
                <c:pt idx="2993">
                  <c:v>17175.920833526037</c:v>
                </c:pt>
                <c:pt idx="2994">
                  <c:v>17058.761312980085</c:v>
                </c:pt>
                <c:pt idx="2995">
                  <c:v>17078.951605841539</c:v>
                </c:pt>
                <c:pt idx="2996">
                  <c:v>17069.485845149899</c:v>
                </c:pt>
                <c:pt idx="2997">
                  <c:v>17126.199462457327</c:v>
                </c:pt>
                <c:pt idx="2998">
                  <c:v>17166.109270161178</c:v>
                </c:pt>
                <c:pt idx="2999">
                  <c:v>17170.647709144363</c:v>
                </c:pt>
                <c:pt idx="3000">
                  <c:v>17147.207895139662</c:v>
                </c:pt>
                <c:pt idx="3001">
                  <c:v>17162.249751250936</c:v>
                </c:pt>
                <c:pt idx="3002">
                  <c:v>17175.884163323884</c:v>
                </c:pt>
                <c:pt idx="3003">
                  <c:v>17213.701141404668</c:v>
                </c:pt>
                <c:pt idx="3004">
                  <c:v>17199.738483002038</c:v>
                </c:pt>
                <c:pt idx="3005">
                  <c:v>17166.320176092249</c:v>
                </c:pt>
                <c:pt idx="3006">
                  <c:v>17144.360770319363</c:v>
                </c:pt>
                <c:pt idx="3007">
                  <c:v>17143.726569991377</c:v>
                </c:pt>
                <c:pt idx="3008">
                  <c:v>17096.057002339763</c:v>
                </c:pt>
                <c:pt idx="3009">
                  <c:v>17068.925445354136</c:v>
                </c:pt>
                <c:pt idx="3010">
                  <c:v>17083.708266520451</c:v>
                </c:pt>
                <c:pt idx="3011">
                  <c:v>17061.759636713021</c:v>
                </c:pt>
                <c:pt idx="3012">
                  <c:v>17084.146531549264</c:v>
                </c:pt>
                <c:pt idx="3013">
                  <c:v>17050.442999349591</c:v>
                </c:pt>
                <c:pt idx="3014">
                  <c:v>17091.78639532291</c:v>
                </c:pt>
                <c:pt idx="3015">
                  <c:v>17129.438737770492</c:v>
                </c:pt>
                <c:pt idx="3016">
                  <c:v>17109.899653541965</c:v>
                </c:pt>
                <c:pt idx="3017">
                  <c:v>17123.400021442365</c:v>
                </c:pt>
                <c:pt idx="3018">
                  <c:v>17124.262333363382</c:v>
                </c:pt>
                <c:pt idx="3019">
                  <c:v>17138.339748019822</c:v>
                </c:pt>
                <c:pt idx="3020">
                  <c:v>17184.956903479269</c:v>
                </c:pt>
                <c:pt idx="3021">
                  <c:v>17182.964762979165</c:v>
                </c:pt>
                <c:pt idx="3022">
                  <c:v>17146.553290367705</c:v>
                </c:pt>
                <c:pt idx="3023">
                  <c:v>17163.240714849155</c:v>
                </c:pt>
                <c:pt idx="3024">
                  <c:v>17160.180573357553</c:v>
                </c:pt>
                <c:pt idx="3025">
                  <c:v>17142.372868614981</c:v>
                </c:pt>
                <c:pt idx="3026">
                  <c:v>17095.964333306954</c:v>
                </c:pt>
                <c:pt idx="3027">
                  <c:v>17093.234083573941</c:v>
                </c:pt>
                <c:pt idx="3028">
                  <c:v>17120.423387302926</c:v>
                </c:pt>
                <c:pt idx="3029">
                  <c:v>17100.258674380471</c:v>
                </c:pt>
                <c:pt idx="3030">
                  <c:v>17080.633772073874</c:v>
                </c:pt>
                <c:pt idx="3031">
                  <c:v>17025.765881163494</c:v>
                </c:pt>
                <c:pt idx="3032">
                  <c:v>16911.480399382348</c:v>
                </c:pt>
                <c:pt idx="3033">
                  <c:v>16919.410433454686</c:v>
                </c:pt>
                <c:pt idx="3034">
                  <c:v>16858.777880024085</c:v>
                </c:pt>
                <c:pt idx="3035">
                  <c:v>16829.414083684878</c:v>
                </c:pt>
                <c:pt idx="3036">
                  <c:v>16870.329138116791</c:v>
                </c:pt>
                <c:pt idx="3037">
                  <c:v>16909.346946465768</c:v>
                </c:pt>
                <c:pt idx="3038">
                  <c:v>16994.946208842361</c:v>
                </c:pt>
                <c:pt idx="3039">
                  <c:v>16973.332820902535</c:v>
                </c:pt>
                <c:pt idx="3040">
                  <c:v>16917.521423170449</c:v>
                </c:pt>
                <c:pt idx="3041">
                  <c:v>16936.300685373331</c:v>
                </c:pt>
                <c:pt idx="3042">
                  <c:v>16912.213601591156</c:v>
                </c:pt>
                <c:pt idx="3043">
                  <c:v>16895.714666671345</c:v>
                </c:pt>
                <c:pt idx="3044">
                  <c:v>16873.277712260206</c:v>
                </c:pt>
                <c:pt idx="3045">
                  <c:v>16908.186671761967</c:v>
                </c:pt>
                <c:pt idx="3046">
                  <c:v>16901.571351366834</c:v>
                </c:pt>
                <c:pt idx="3047">
                  <c:v>16938.428569285938</c:v>
                </c:pt>
                <c:pt idx="3048">
                  <c:v>16906.256773455912</c:v>
                </c:pt>
                <c:pt idx="3049">
                  <c:v>16945.901655704169</c:v>
                </c:pt>
                <c:pt idx="3050">
                  <c:v>17017.223587499022</c:v>
                </c:pt>
                <c:pt idx="3051">
                  <c:v>17033.034878865656</c:v>
                </c:pt>
                <c:pt idx="3052">
                  <c:v>17029.401540570208</c:v>
                </c:pt>
                <c:pt idx="3053">
                  <c:v>17005.558994384046</c:v>
                </c:pt>
                <c:pt idx="3054">
                  <c:v>17045.336036712353</c:v>
                </c:pt>
                <c:pt idx="3055">
                  <c:v>17027.079387507449</c:v>
                </c:pt>
                <c:pt idx="3056">
                  <c:v>16977.616709013448</c:v>
                </c:pt>
                <c:pt idx="3057">
                  <c:v>16914.18151681274</c:v>
                </c:pt>
                <c:pt idx="3058">
                  <c:v>16928.360550752153</c:v>
                </c:pt>
                <c:pt idx="3059">
                  <c:v>16900.766128215178</c:v>
                </c:pt>
                <c:pt idx="3060">
                  <c:v>16895.354830854063</c:v>
                </c:pt>
                <c:pt idx="3061">
                  <c:v>16918.745959166103</c:v>
                </c:pt>
                <c:pt idx="3062">
                  <c:v>16876.061367338822</c:v>
                </c:pt>
                <c:pt idx="3063">
                  <c:v>16838.533288530107</c:v>
                </c:pt>
                <c:pt idx="3064">
                  <c:v>16905.490025939253</c:v>
                </c:pt>
                <c:pt idx="3065">
                  <c:v>16890.851654363854</c:v>
                </c:pt>
                <c:pt idx="3066">
                  <c:v>16904.906390432883</c:v>
                </c:pt>
                <c:pt idx="3067">
                  <c:v>16966.790807348803</c:v>
                </c:pt>
                <c:pt idx="3068">
                  <c:v>16951.296745768217</c:v>
                </c:pt>
                <c:pt idx="3069">
                  <c:v>16924.732398984437</c:v>
                </c:pt>
                <c:pt idx="3070">
                  <c:v>16994.38362479995</c:v>
                </c:pt>
                <c:pt idx="3071">
                  <c:v>16959.008093629101</c:v>
                </c:pt>
                <c:pt idx="3072">
                  <c:v>17052.532569848867</c:v>
                </c:pt>
                <c:pt idx="3073">
                  <c:v>17062.035279421365</c:v>
                </c:pt>
                <c:pt idx="3074">
                  <c:v>17005.714781331451</c:v>
                </c:pt>
                <c:pt idx="3075">
                  <c:v>16898.501515258933</c:v>
                </c:pt>
                <c:pt idx="3076">
                  <c:v>16921.687213783422</c:v>
                </c:pt>
                <c:pt idx="3077">
                  <c:v>16857.35311929859</c:v>
                </c:pt>
                <c:pt idx="3078">
                  <c:v>16917.532161932002</c:v>
                </c:pt>
                <c:pt idx="3079">
                  <c:v>16990.036864064485</c:v>
                </c:pt>
                <c:pt idx="3080">
                  <c:v>16977.442237629344</c:v>
                </c:pt>
                <c:pt idx="3081">
                  <c:v>16932.588521546117</c:v>
                </c:pt>
                <c:pt idx="3082">
                  <c:v>16905.340426609509</c:v>
                </c:pt>
                <c:pt idx="3083">
                  <c:v>16894.945613970856</c:v>
                </c:pt>
                <c:pt idx="3084">
                  <c:v>16947.756970821454</c:v>
                </c:pt>
                <c:pt idx="3085">
                  <c:v>16916.399323004782</c:v>
                </c:pt>
                <c:pt idx="3086">
                  <c:v>16900.73303427158</c:v>
                </c:pt>
                <c:pt idx="3087">
                  <c:v>16868.85607118965</c:v>
                </c:pt>
                <c:pt idx="3088">
                  <c:v>16860.605255406375</c:v>
                </c:pt>
                <c:pt idx="3089">
                  <c:v>16968.558029250969</c:v>
                </c:pt>
                <c:pt idx="3090">
                  <c:v>16982.260860151808</c:v>
                </c:pt>
                <c:pt idx="3091">
                  <c:v>17004.932490031359</c:v>
                </c:pt>
                <c:pt idx="3092">
                  <c:v>16947.050156372839</c:v>
                </c:pt>
                <c:pt idx="3093">
                  <c:v>17052.074281972484</c:v>
                </c:pt>
                <c:pt idx="3094">
                  <c:v>17080.192668619933</c:v>
                </c:pt>
                <c:pt idx="3095">
                  <c:v>17090.290635441404</c:v>
                </c:pt>
                <c:pt idx="3096">
                  <c:v>17131.831260166138</c:v>
                </c:pt>
                <c:pt idx="3097">
                  <c:v>17165.519297284525</c:v>
                </c:pt>
                <c:pt idx="3098">
                  <c:v>17166.219074711051</c:v>
                </c:pt>
                <c:pt idx="3099">
                  <c:v>17166.955890136756</c:v>
                </c:pt>
                <c:pt idx="3100">
                  <c:v>17193.351193409006</c:v>
                </c:pt>
                <c:pt idx="3101">
                  <c:v>17215.534906282966</c:v>
                </c:pt>
                <c:pt idx="3102">
                  <c:v>17208.791217520076</c:v>
                </c:pt>
                <c:pt idx="3103">
                  <c:v>17267.990998530404</c:v>
                </c:pt>
                <c:pt idx="3104">
                  <c:v>17240.2687466438</c:v>
                </c:pt>
                <c:pt idx="3105">
                  <c:v>17240.535613473498</c:v>
                </c:pt>
                <c:pt idx="3106">
                  <c:v>17231.983673070452</c:v>
                </c:pt>
                <c:pt idx="3107">
                  <c:v>17277.340177733513</c:v>
                </c:pt>
                <c:pt idx="3108">
                  <c:v>17337.155739039943</c:v>
                </c:pt>
                <c:pt idx="3109">
                  <c:v>17316.487289975463</c:v>
                </c:pt>
                <c:pt idx="3110">
                  <c:v>17374.020000827619</c:v>
                </c:pt>
                <c:pt idx="3111">
                  <c:v>17402.193946714531</c:v>
                </c:pt>
                <c:pt idx="3112">
                  <c:v>17459.743966110575</c:v>
                </c:pt>
                <c:pt idx="3113">
                  <c:v>17441.774876391682</c:v>
                </c:pt>
                <c:pt idx="3114">
                  <c:v>17414.694556074544</c:v>
                </c:pt>
                <c:pt idx="3115">
                  <c:v>17483.420492702007</c:v>
                </c:pt>
                <c:pt idx="3116">
                  <c:v>17481.710919790428</c:v>
                </c:pt>
                <c:pt idx="3117">
                  <c:v>17406.373920226564</c:v>
                </c:pt>
                <c:pt idx="3118">
                  <c:v>17395.527890996571</c:v>
                </c:pt>
                <c:pt idx="3119">
                  <c:v>17407.964761169191</c:v>
                </c:pt>
                <c:pt idx="3120">
                  <c:v>17443.107745869835</c:v>
                </c:pt>
                <c:pt idx="3121">
                  <c:v>17486.765834158719</c:v>
                </c:pt>
                <c:pt idx="3122">
                  <c:v>17475.387683812663</c:v>
                </c:pt>
                <c:pt idx="3123">
                  <c:v>17555.611677281624</c:v>
                </c:pt>
                <c:pt idx="3124">
                  <c:v>17600.536680737539</c:v>
                </c:pt>
                <c:pt idx="3125">
                  <c:v>17619.525336703438</c:v>
                </c:pt>
                <c:pt idx="3126">
                  <c:v>17677.938402397529</c:v>
                </c:pt>
                <c:pt idx="3127">
                  <c:v>17622.229386052688</c:v>
                </c:pt>
                <c:pt idx="3128">
                  <c:v>17632.108571253993</c:v>
                </c:pt>
                <c:pt idx="3129">
                  <c:v>17658.139404994701</c:v>
                </c:pt>
                <c:pt idx="3130">
                  <c:v>17661.493025834003</c:v>
                </c:pt>
                <c:pt idx="3131">
                  <c:v>17624.44295542594</c:v>
                </c:pt>
                <c:pt idx="3132">
                  <c:v>17616.400737563821</c:v>
                </c:pt>
                <c:pt idx="3133">
                  <c:v>17607.372512089463</c:v>
                </c:pt>
                <c:pt idx="3134">
                  <c:v>17540.354940378456</c:v>
                </c:pt>
                <c:pt idx="3135">
                  <c:v>17546.290053263867</c:v>
                </c:pt>
                <c:pt idx="3136">
                  <c:v>17570.800668395736</c:v>
                </c:pt>
                <c:pt idx="3137">
                  <c:v>17588.088331132669</c:v>
                </c:pt>
                <c:pt idx="3138">
                  <c:v>17581.811736941425</c:v>
                </c:pt>
                <c:pt idx="3139">
                  <c:v>17601.533783166928</c:v>
                </c:pt>
                <c:pt idx="3140">
                  <c:v>17610.801885016961</c:v>
                </c:pt>
                <c:pt idx="3141">
                  <c:v>17669.727656607196</c:v>
                </c:pt>
                <c:pt idx="3142">
                  <c:v>17673.708087787203</c:v>
                </c:pt>
                <c:pt idx="3143">
                  <c:v>17707.12225021662</c:v>
                </c:pt>
                <c:pt idx="3144">
                  <c:v>17763.587677561442</c:v>
                </c:pt>
                <c:pt idx="3145">
                  <c:v>17789.268862614499</c:v>
                </c:pt>
                <c:pt idx="3146">
                  <c:v>17734.465023047007</c:v>
                </c:pt>
                <c:pt idx="3147">
                  <c:v>17772.133579007572</c:v>
                </c:pt>
                <c:pt idx="3148">
                  <c:v>17732.133539239385</c:v>
                </c:pt>
                <c:pt idx="3149">
                  <c:v>17729.19104513785</c:v>
                </c:pt>
                <c:pt idx="3150">
                  <c:v>17757.348377693295</c:v>
                </c:pt>
                <c:pt idx="3151">
                  <c:v>17761.013331363982</c:v>
                </c:pt>
                <c:pt idx="3152">
                  <c:v>17698.209493333514</c:v>
                </c:pt>
                <c:pt idx="3153">
                  <c:v>17728.477830513286</c:v>
                </c:pt>
                <c:pt idx="3154">
                  <c:v>17765.339614894721</c:v>
                </c:pt>
                <c:pt idx="3155">
                  <c:v>17777.719621339449</c:v>
                </c:pt>
                <c:pt idx="3156">
                  <c:v>17814.544623588037</c:v>
                </c:pt>
                <c:pt idx="3157">
                  <c:v>17787.910536532072</c:v>
                </c:pt>
                <c:pt idx="3158">
                  <c:v>17813.748715487192</c:v>
                </c:pt>
                <c:pt idx="3159">
                  <c:v>17843.441728182806</c:v>
                </c:pt>
                <c:pt idx="3160">
                  <c:v>17836.99059160563</c:v>
                </c:pt>
                <c:pt idx="3161">
                  <c:v>17870.79979234092</c:v>
                </c:pt>
                <c:pt idx="3162">
                  <c:v>17857.026131318209</c:v>
                </c:pt>
                <c:pt idx="3163">
                  <c:v>17830.474818963914</c:v>
                </c:pt>
                <c:pt idx="3164">
                  <c:v>17805.960714585886</c:v>
                </c:pt>
                <c:pt idx="3165">
                  <c:v>17786.70237650226</c:v>
                </c:pt>
                <c:pt idx="3166">
                  <c:v>17783.47322233002</c:v>
                </c:pt>
                <c:pt idx="3167">
                  <c:v>17814.05985096774</c:v>
                </c:pt>
                <c:pt idx="3168">
                  <c:v>17790.03404636991</c:v>
                </c:pt>
                <c:pt idx="3169">
                  <c:v>17811.181071560197</c:v>
                </c:pt>
                <c:pt idx="3170">
                  <c:v>17826.019553422811</c:v>
                </c:pt>
                <c:pt idx="3171">
                  <c:v>17866.156236602044</c:v>
                </c:pt>
                <c:pt idx="3172">
                  <c:v>17855.564733364627</c:v>
                </c:pt>
                <c:pt idx="3173">
                  <c:v>17865.838565022481</c:v>
                </c:pt>
                <c:pt idx="3174">
                  <c:v>17857.233235043364</c:v>
                </c:pt>
                <c:pt idx="3175">
                  <c:v>17804.199029580876</c:v>
                </c:pt>
                <c:pt idx="3176">
                  <c:v>17852.070190906205</c:v>
                </c:pt>
                <c:pt idx="3177">
                  <c:v>17816.072169142048</c:v>
                </c:pt>
                <c:pt idx="3178">
                  <c:v>17763.192323471289</c:v>
                </c:pt>
                <c:pt idx="3179">
                  <c:v>17784.35886677029</c:v>
                </c:pt>
                <c:pt idx="3180">
                  <c:v>17704.659140431777</c:v>
                </c:pt>
                <c:pt idx="3181">
                  <c:v>17722.88241077802</c:v>
                </c:pt>
                <c:pt idx="3182">
                  <c:v>17694.35345381916</c:v>
                </c:pt>
                <c:pt idx="3183">
                  <c:v>17751.312400128005</c:v>
                </c:pt>
                <c:pt idx="3184">
                  <c:v>17781.883763856316</c:v>
                </c:pt>
                <c:pt idx="3185">
                  <c:v>17832.848265682296</c:v>
                </c:pt>
                <c:pt idx="3186">
                  <c:v>17785.991924737958</c:v>
                </c:pt>
                <c:pt idx="3187">
                  <c:v>17717.865985055912</c:v>
                </c:pt>
                <c:pt idx="3188">
                  <c:v>17727.645682320035</c:v>
                </c:pt>
                <c:pt idx="3189">
                  <c:v>17737.655468680936</c:v>
                </c:pt>
                <c:pt idx="3190">
                  <c:v>17710.253554939576</c:v>
                </c:pt>
                <c:pt idx="3191">
                  <c:v>17746.0150777618</c:v>
                </c:pt>
                <c:pt idx="3192">
                  <c:v>17756.215337019177</c:v>
                </c:pt>
                <c:pt idx="3193">
                  <c:v>17729.573748973253</c:v>
                </c:pt>
                <c:pt idx="3194">
                  <c:v>17685.214384257106</c:v>
                </c:pt>
                <c:pt idx="3195">
                  <c:v>17701.034299331703</c:v>
                </c:pt>
                <c:pt idx="3196">
                  <c:v>17720.217052359018</c:v>
                </c:pt>
                <c:pt idx="3197">
                  <c:v>17816.168112213807</c:v>
                </c:pt>
                <c:pt idx="3198">
                  <c:v>17877.257739562381</c:v>
                </c:pt>
                <c:pt idx="3199">
                  <c:v>17939.10404690052</c:v>
                </c:pt>
                <c:pt idx="3200">
                  <c:v>17948.485655165437</c:v>
                </c:pt>
                <c:pt idx="3201">
                  <c:v>18032.464891045762</c:v>
                </c:pt>
                <c:pt idx="3202">
                  <c:v>17999.530553909477</c:v>
                </c:pt>
                <c:pt idx="3203">
                  <c:v>18015.631866765863</c:v>
                </c:pt>
                <c:pt idx="3204">
                  <c:v>18021.802830219887</c:v>
                </c:pt>
                <c:pt idx="3205">
                  <c:v>18066.535325270677</c:v>
                </c:pt>
                <c:pt idx="3206">
                  <c:v>18089.485850180045</c:v>
                </c:pt>
                <c:pt idx="3207">
                  <c:v>18048.679211231705</c:v>
                </c:pt>
                <c:pt idx="3208">
                  <c:v>18180.406154332046</c:v>
                </c:pt>
                <c:pt idx="3209">
                  <c:v>18174.210964540609</c:v>
                </c:pt>
                <c:pt idx="3210">
                  <c:v>18319.397914834521</c:v>
                </c:pt>
                <c:pt idx="3211">
                  <c:v>18342.439113489396</c:v>
                </c:pt>
                <c:pt idx="3212">
                  <c:v>18367.830865241394</c:v>
                </c:pt>
                <c:pt idx="3213">
                  <c:v>18456.168750088349</c:v>
                </c:pt>
                <c:pt idx="3214">
                  <c:v>18344.622001707696</c:v>
                </c:pt>
                <c:pt idx="3215">
                  <c:v>18343.077456170555</c:v>
                </c:pt>
                <c:pt idx="3216">
                  <c:v>18406.04321955362</c:v>
                </c:pt>
                <c:pt idx="3217">
                  <c:v>18407.644127585561</c:v>
                </c:pt>
                <c:pt idx="3218">
                  <c:v>18438.06927693927</c:v>
                </c:pt>
                <c:pt idx="3219">
                  <c:v>18581.601268093953</c:v>
                </c:pt>
                <c:pt idx="3220">
                  <c:v>18589.409994227623</c:v>
                </c:pt>
                <c:pt idx="3221">
                  <c:v>18443.285396538507</c:v>
                </c:pt>
                <c:pt idx="3222">
                  <c:v>18476.180980519086</c:v>
                </c:pt>
                <c:pt idx="3223">
                  <c:v>18418.405109127765</c:v>
                </c:pt>
                <c:pt idx="3224">
                  <c:v>18454.445403419377</c:v>
                </c:pt>
                <c:pt idx="3225">
                  <c:v>18454.893848442887</c:v>
                </c:pt>
                <c:pt idx="3226">
                  <c:v>18423.995634651386</c:v>
                </c:pt>
                <c:pt idx="3227">
                  <c:v>18471.100580819519</c:v>
                </c:pt>
                <c:pt idx="3228">
                  <c:v>18486.298027505574</c:v>
                </c:pt>
                <c:pt idx="3229">
                  <c:v>18481.344526160512</c:v>
                </c:pt>
                <c:pt idx="3230">
                  <c:v>18504.283620297498</c:v>
                </c:pt>
                <c:pt idx="3231">
                  <c:v>18584.519363347659</c:v>
                </c:pt>
                <c:pt idx="3232">
                  <c:v>18550.717662110896</c:v>
                </c:pt>
                <c:pt idx="3233">
                  <c:v>18599.33320669641</c:v>
                </c:pt>
                <c:pt idx="3234">
                  <c:v>18623.313847765778</c:v>
                </c:pt>
                <c:pt idx="3235">
                  <c:v>18551.823551539284</c:v>
                </c:pt>
                <c:pt idx="3236">
                  <c:v>18579.293914510155</c:v>
                </c:pt>
                <c:pt idx="3237">
                  <c:v>18580.596815218418</c:v>
                </c:pt>
                <c:pt idx="3238">
                  <c:v>18529.512743230978</c:v>
                </c:pt>
                <c:pt idx="3239">
                  <c:v>18560.442739924489</c:v>
                </c:pt>
                <c:pt idx="3240">
                  <c:v>18518.651762858444</c:v>
                </c:pt>
                <c:pt idx="3241">
                  <c:v>18519.060418476533</c:v>
                </c:pt>
                <c:pt idx="3242">
                  <c:v>18488.608329249349</c:v>
                </c:pt>
                <c:pt idx="3243">
                  <c:v>18476.673439399507</c:v>
                </c:pt>
                <c:pt idx="3244">
                  <c:v>18649.736291175548</c:v>
                </c:pt>
                <c:pt idx="3245">
                  <c:v>18678.174271538133</c:v>
                </c:pt>
                <c:pt idx="3246">
                  <c:v>18615.122542580619</c:v>
                </c:pt>
                <c:pt idx="3247">
                  <c:v>18636.698420190776</c:v>
                </c:pt>
                <c:pt idx="3248">
                  <c:v>18658.623460572726</c:v>
                </c:pt>
                <c:pt idx="3249">
                  <c:v>18647.96765837746</c:v>
                </c:pt>
                <c:pt idx="3250">
                  <c:v>18682.667677389512</c:v>
                </c:pt>
                <c:pt idx="3251">
                  <c:v>18720.438363100278</c:v>
                </c:pt>
                <c:pt idx="3252">
                  <c:v>18700.665081144365</c:v>
                </c:pt>
                <c:pt idx="3253">
                  <c:v>18715.734946264194</c:v>
                </c:pt>
                <c:pt idx="3254">
                  <c:v>18766.044598206394</c:v>
                </c:pt>
                <c:pt idx="3255">
                  <c:v>18728.458761624068</c:v>
                </c:pt>
                <c:pt idx="3256">
                  <c:v>18705.927256401854</c:v>
                </c:pt>
                <c:pt idx="3257">
                  <c:v>18716.982041920175</c:v>
                </c:pt>
                <c:pt idx="3258">
                  <c:v>18855.810619567343</c:v>
                </c:pt>
                <c:pt idx="3259">
                  <c:v>18874.090751494172</c:v>
                </c:pt>
                <c:pt idx="3260">
                  <c:v>18932.580544971745</c:v>
                </c:pt>
                <c:pt idx="3261">
                  <c:v>18926.383933615103</c:v>
                </c:pt>
                <c:pt idx="3262">
                  <c:v>18932.843638762562</c:v>
                </c:pt>
                <c:pt idx="3263">
                  <c:v>18974.805781015275</c:v>
                </c:pt>
                <c:pt idx="3264">
                  <c:v>19035.452292029018</c:v>
                </c:pt>
                <c:pt idx="3265">
                  <c:v>18986.140276308415</c:v>
                </c:pt>
                <c:pt idx="3266">
                  <c:v>19003.499504892479</c:v>
                </c:pt>
                <c:pt idx="3267">
                  <c:v>18914.088282228968</c:v>
                </c:pt>
                <c:pt idx="3268">
                  <c:v>18871.111519212605</c:v>
                </c:pt>
                <c:pt idx="3269">
                  <c:v>18897.157610351351</c:v>
                </c:pt>
                <c:pt idx="3270">
                  <c:v>18992.599665745292</c:v>
                </c:pt>
                <c:pt idx="3271">
                  <c:v>18935.025647731491</c:v>
                </c:pt>
                <c:pt idx="3272">
                  <c:v>18901.512118107294</c:v>
                </c:pt>
                <c:pt idx="3273">
                  <c:v>18902.410876191814</c:v>
                </c:pt>
                <c:pt idx="3274">
                  <c:v>18924.741843284646</c:v>
                </c:pt>
                <c:pt idx="3275">
                  <c:v>18940.662418650434</c:v>
                </c:pt>
                <c:pt idx="3276">
                  <c:v>18959.752216426332</c:v>
                </c:pt>
                <c:pt idx="3277">
                  <c:v>19016.569146147522</c:v>
                </c:pt>
                <c:pt idx="3278">
                  <c:v>19015.565993397449</c:v>
                </c:pt>
                <c:pt idx="3279">
                  <c:v>19006.69975383822</c:v>
                </c:pt>
                <c:pt idx="3280">
                  <c:v>18962.35862899421</c:v>
                </c:pt>
                <c:pt idx="3281">
                  <c:v>18932.438997576457</c:v>
                </c:pt>
                <c:pt idx="3282">
                  <c:v>18938.296334541228</c:v>
                </c:pt>
                <c:pt idx="3283">
                  <c:v>18827.560623408212</c:v>
                </c:pt>
                <c:pt idx="3284">
                  <c:v>18743.129047655508</c:v>
                </c:pt>
                <c:pt idx="3285">
                  <c:v>18859.794144827356</c:v>
                </c:pt>
                <c:pt idx="3286">
                  <c:v>18818.82813256645</c:v>
                </c:pt>
                <c:pt idx="3287">
                  <c:v>18854.18751585573</c:v>
                </c:pt>
                <c:pt idx="3288">
                  <c:v>18822.193759316491</c:v>
                </c:pt>
                <c:pt idx="3289">
                  <c:v>18834.198073308275</c:v>
                </c:pt>
                <c:pt idx="3290">
                  <c:v>18798.305141362358</c:v>
                </c:pt>
                <c:pt idx="3291">
                  <c:v>18855.8074524775</c:v>
                </c:pt>
                <c:pt idx="3292">
                  <c:v>18873.493007257308</c:v>
                </c:pt>
                <c:pt idx="3293">
                  <c:v>18908.028377768434</c:v>
                </c:pt>
                <c:pt idx="3294">
                  <c:v>18888.470411384151</c:v>
                </c:pt>
                <c:pt idx="3295">
                  <c:v>18911.741095526591</c:v>
                </c:pt>
                <c:pt idx="3296">
                  <c:v>18880.414706839932</c:v>
                </c:pt>
                <c:pt idx="3297">
                  <c:v>18899.534250179728</c:v>
                </c:pt>
                <c:pt idx="3298">
                  <c:v>18897.334957596122</c:v>
                </c:pt>
                <c:pt idx="3299">
                  <c:v>18935.728373427006</c:v>
                </c:pt>
                <c:pt idx="3300">
                  <c:v>18979.700290091409</c:v>
                </c:pt>
                <c:pt idx="3301">
                  <c:v>19031.951565172647</c:v>
                </c:pt>
                <c:pt idx="3302">
                  <c:v>18957.04475006599</c:v>
                </c:pt>
                <c:pt idx="3303">
                  <c:v>18937.376022125281</c:v>
                </c:pt>
                <c:pt idx="3304">
                  <c:v>18958.405186056974</c:v>
                </c:pt>
                <c:pt idx="3305">
                  <c:v>19015.622805135128</c:v>
                </c:pt>
                <c:pt idx="3306">
                  <c:v>19030.632991382514</c:v>
                </c:pt>
                <c:pt idx="3307">
                  <c:v>19075.92745479328</c:v>
                </c:pt>
                <c:pt idx="3308">
                  <c:v>19011.444123384532</c:v>
                </c:pt>
                <c:pt idx="3309">
                  <c:v>19014.147377635192</c:v>
                </c:pt>
                <c:pt idx="3310">
                  <c:v>18998.556599395237</c:v>
                </c:pt>
                <c:pt idx="3311">
                  <c:v>18912.594817375368</c:v>
                </c:pt>
                <c:pt idx="3312">
                  <c:v>18882.379713276336</c:v>
                </c:pt>
                <c:pt idx="3313">
                  <c:v>18882.000132315563</c:v>
                </c:pt>
                <c:pt idx="3314">
                  <c:v>18913.081204509883</c:v>
                </c:pt>
                <c:pt idx="3315">
                  <c:v>18908.094896325474</c:v>
                </c:pt>
                <c:pt idx="3316">
                  <c:v>18936.583919784043</c:v>
                </c:pt>
                <c:pt idx="3317">
                  <c:v>18942.52986883144</c:v>
                </c:pt>
                <c:pt idx="3318">
                  <c:v>18936.070455346347</c:v>
                </c:pt>
                <c:pt idx="3319">
                  <c:v>18930.725333717819</c:v>
                </c:pt>
                <c:pt idx="3320">
                  <c:v>18890.777528979153</c:v>
                </c:pt>
                <c:pt idx="3321">
                  <c:v>18914.077688945352</c:v>
                </c:pt>
                <c:pt idx="3322">
                  <c:v>18947.940009715636</c:v>
                </c:pt>
                <c:pt idx="3323">
                  <c:v>18945.729493096038</c:v>
                </c:pt>
                <c:pt idx="3324">
                  <c:v>18954.398495613816</c:v>
                </c:pt>
                <c:pt idx="3325">
                  <c:v>18946.204443440336</c:v>
                </c:pt>
                <c:pt idx="3326">
                  <c:v>18937.814496847983</c:v>
                </c:pt>
                <c:pt idx="3327">
                  <c:v>18825.800459357819</c:v>
                </c:pt>
                <c:pt idx="3328">
                  <c:v>18873.354944456343</c:v>
                </c:pt>
                <c:pt idx="3329">
                  <c:v>18922.778539637191</c:v>
                </c:pt>
                <c:pt idx="3330">
                  <c:v>18899.685136556</c:v>
                </c:pt>
                <c:pt idx="3331">
                  <c:v>18907.870359446559</c:v>
                </c:pt>
                <c:pt idx="3332">
                  <c:v>18914.108496267065</c:v>
                </c:pt>
                <c:pt idx="3333">
                  <c:v>18912.817887296384</c:v>
                </c:pt>
                <c:pt idx="3334">
                  <c:v>18942.195484223641</c:v>
                </c:pt>
                <c:pt idx="3335">
                  <c:v>18946.806371866169</c:v>
                </c:pt>
                <c:pt idx="3336">
                  <c:v>19014.481183208183</c:v>
                </c:pt>
                <c:pt idx="3337">
                  <c:v>19121.396220010753</c:v>
                </c:pt>
                <c:pt idx="3338">
                  <c:v>19084.606638251149</c:v>
                </c:pt>
                <c:pt idx="3339">
                  <c:v>19055.821182105479</c:v>
                </c:pt>
                <c:pt idx="3340">
                  <c:v>19064.154562113014</c:v>
                </c:pt>
                <c:pt idx="3341">
                  <c:v>19117.58342920772</c:v>
                </c:pt>
                <c:pt idx="3342">
                  <c:v>19123.350161533166</c:v>
                </c:pt>
                <c:pt idx="3343">
                  <c:v>19162.542642585118</c:v>
                </c:pt>
                <c:pt idx="3344">
                  <c:v>19249.383624024362</c:v>
                </c:pt>
                <c:pt idx="3345">
                  <c:v>19220.680903670363</c:v>
                </c:pt>
                <c:pt idx="3346">
                  <c:v>19258.75969291939</c:v>
                </c:pt>
                <c:pt idx="3347">
                  <c:v>19287.910261754241</c:v>
                </c:pt>
                <c:pt idx="3348">
                  <c:v>19364.401083169749</c:v>
                </c:pt>
                <c:pt idx="3349">
                  <c:v>19422.96470487363</c:v>
                </c:pt>
                <c:pt idx="3350">
                  <c:v>19412.815979477986</c:v>
                </c:pt>
                <c:pt idx="3351">
                  <c:v>19427.014782677139</c:v>
                </c:pt>
                <c:pt idx="3352">
                  <c:v>19364.550680942288</c:v>
                </c:pt>
                <c:pt idx="3353">
                  <c:v>19374.543679014547</c:v>
                </c:pt>
                <c:pt idx="3354">
                  <c:v>19335.27055525707</c:v>
                </c:pt>
                <c:pt idx="3355">
                  <c:v>19338.121587919228</c:v>
                </c:pt>
                <c:pt idx="3356">
                  <c:v>19359.223440297945</c:v>
                </c:pt>
                <c:pt idx="3357">
                  <c:v>19383.788781857907</c:v>
                </c:pt>
                <c:pt idx="3358">
                  <c:v>19441.705653978097</c:v>
                </c:pt>
                <c:pt idx="3359">
                  <c:v>19447.508279271864</c:v>
                </c:pt>
                <c:pt idx="3360">
                  <c:v>19422.273116636003</c:v>
                </c:pt>
                <c:pt idx="3361">
                  <c:v>19437.922468382247</c:v>
                </c:pt>
                <c:pt idx="3362">
                  <c:v>19446.198276273186</c:v>
                </c:pt>
                <c:pt idx="3363">
                  <c:v>19498.24614593658</c:v>
                </c:pt>
                <c:pt idx="3364">
                  <c:v>19473.6471851602</c:v>
                </c:pt>
                <c:pt idx="3365">
                  <c:v>19485.641751129639</c:v>
                </c:pt>
                <c:pt idx="3366">
                  <c:v>19516.398606497321</c:v>
                </c:pt>
                <c:pt idx="3367">
                  <c:v>19495.183388229631</c:v>
                </c:pt>
                <c:pt idx="3368">
                  <c:v>19474.139303041236</c:v>
                </c:pt>
                <c:pt idx="3369">
                  <c:v>19448.924149540238</c:v>
                </c:pt>
                <c:pt idx="3370">
                  <c:v>19468.952011854719</c:v>
                </c:pt>
                <c:pt idx="3371">
                  <c:v>19498.912216866243</c:v>
                </c:pt>
                <c:pt idx="3372">
                  <c:v>19550.299906669832</c:v>
                </c:pt>
                <c:pt idx="3373">
                  <c:v>19575.687279132631</c:v>
                </c:pt>
                <c:pt idx="3374">
                  <c:v>19587.851981206299</c:v>
                </c:pt>
                <c:pt idx="3375">
                  <c:v>19616.21420932185</c:v>
                </c:pt>
                <c:pt idx="3376">
                  <c:v>19628.467223937674</c:v>
                </c:pt>
                <c:pt idx="3377">
                  <c:v>19672.304970829646</c:v>
                </c:pt>
                <c:pt idx="3378">
                  <c:v>19686.629797880043</c:v>
                </c:pt>
                <c:pt idx="3379">
                  <c:v>19702.634733875333</c:v>
                </c:pt>
                <c:pt idx="3380">
                  <c:v>19708.75390552801</c:v>
                </c:pt>
                <c:pt idx="3381">
                  <c:v>19798.791096501016</c:v>
                </c:pt>
                <c:pt idx="3382">
                  <c:v>19814.054226570704</c:v>
                </c:pt>
                <c:pt idx="3383">
                  <c:v>19867.839294975194</c:v>
                </c:pt>
                <c:pt idx="3384">
                  <c:v>19774.45239575419</c:v>
                </c:pt>
                <c:pt idx="3385">
                  <c:v>19626.707259219635</c:v>
                </c:pt>
                <c:pt idx="3386">
                  <c:v>19572.685745342646</c:v>
                </c:pt>
                <c:pt idx="3387">
                  <c:v>19451.946168721777</c:v>
                </c:pt>
                <c:pt idx="3388">
                  <c:v>19168.167923522771</c:v>
                </c:pt>
                <c:pt idx="3389">
                  <c:v>19137.737929605493</c:v>
                </c:pt>
                <c:pt idx="3390">
                  <c:v>19276.772545813059</c:v>
                </c:pt>
                <c:pt idx="3391">
                  <c:v>19426.126907245191</c:v>
                </c:pt>
                <c:pt idx="3392">
                  <c:v>19415.152123937733</c:v>
                </c:pt>
                <c:pt idx="3393">
                  <c:v>19333.894581094035</c:v>
                </c:pt>
                <c:pt idx="3394">
                  <c:v>18960.259533295219</c:v>
                </c:pt>
                <c:pt idx="3395">
                  <c:v>18842.337716531838</c:v>
                </c:pt>
                <c:pt idx="3396">
                  <c:v>18827.857321053067</c:v>
                </c:pt>
                <c:pt idx="3397">
                  <c:v>18024.652597243643</c:v>
                </c:pt>
                <c:pt idx="3398">
                  <c:v>17996.955275642806</c:v>
                </c:pt>
                <c:pt idx="3399">
                  <c:v>17496.515738466285</c:v>
                </c:pt>
                <c:pt idx="3400">
                  <c:v>17675.865256574729</c:v>
                </c:pt>
                <c:pt idx="3401">
                  <c:v>17382.796712139363</c:v>
                </c:pt>
                <c:pt idx="3402">
                  <c:v>17481.70987732114</c:v>
                </c:pt>
                <c:pt idx="3403">
                  <c:v>17676.338039908638</c:v>
                </c:pt>
                <c:pt idx="3404">
                  <c:v>17630.234406648058</c:v>
                </c:pt>
                <c:pt idx="3405">
                  <c:v>18132.776484383419</c:v>
                </c:pt>
                <c:pt idx="3406">
                  <c:v>18232.096626480361</c:v>
                </c:pt>
                <c:pt idx="3407">
                  <c:v>18517.058076159774</c:v>
                </c:pt>
                <c:pt idx="3408">
                  <c:v>18359.292914071688</c:v>
                </c:pt>
                <c:pt idx="3409">
                  <c:v>18406.665337000359</c:v>
                </c:pt>
                <c:pt idx="3410">
                  <c:v>18403.808333762183</c:v>
                </c:pt>
                <c:pt idx="3411">
                  <c:v>18184.298193607039</c:v>
                </c:pt>
                <c:pt idx="3412">
                  <c:v>18319.455389153452</c:v>
                </c:pt>
                <c:pt idx="3413">
                  <c:v>18262.264046815733</c:v>
                </c:pt>
                <c:pt idx="3414">
                  <c:v>18508.012574388606</c:v>
                </c:pt>
                <c:pt idx="3415">
                  <c:v>18541.068705643636</c:v>
                </c:pt>
                <c:pt idx="3416">
                  <c:v>18527.885383228779</c:v>
                </c:pt>
                <c:pt idx="3417">
                  <c:v>18710.330026146308</c:v>
                </c:pt>
                <c:pt idx="3418">
                  <c:v>18914.022395899374</c:v>
                </c:pt>
                <c:pt idx="3419">
                  <c:v>18707.700078890131</c:v>
                </c:pt>
                <c:pt idx="3420">
                  <c:v>18773.197310422685</c:v>
                </c:pt>
                <c:pt idx="3421">
                  <c:v>18768.217301619006</c:v>
                </c:pt>
                <c:pt idx="3422">
                  <c:v>18741.012114934034</c:v>
                </c:pt>
                <c:pt idx="3423">
                  <c:v>18570.02626697738</c:v>
                </c:pt>
                <c:pt idx="3424">
                  <c:v>18713.704788806699</c:v>
                </c:pt>
                <c:pt idx="3425">
                  <c:v>18853.76166755705</c:v>
                </c:pt>
                <c:pt idx="3426">
                  <c:v>18775.0246983299</c:v>
                </c:pt>
                <c:pt idx="3427">
                  <c:v>18860.168790731335</c:v>
                </c:pt>
                <c:pt idx="3428">
                  <c:v>18869.339756560668</c:v>
                </c:pt>
                <c:pt idx="3429">
                  <c:v>18987.416848458015</c:v>
                </c:pt>
                <c:pt idx="3430">
                  <c:v>18936.715843344449</c:v>
                </c:pt>
                <c:pt idx="3431">
                  <c:v>18818.608658759993</c:v>
                </c:pt>
                <c:pt idx="3432">
                  <c:v>18810.772652360309</c:v>
                </c:pt>
                <c:pt idx="3433">
                  <c:v>18854.997569861149</c:v>
                </c:pt>
                <c:pt idx="3434">
                  <c:v>18782.089906714056</c:v>
                </c:pt>
                <c:pt idx="3435">
                  <c:v>18886.054348992773</c:v>
                </c:pt>
                <c:pt idx="3436">
                  <c:v>18921.176000489744</c:v>
                </c:pt>
                <c:pt idx="3437">
                  <c:v>18901.466210374121</c:v>
                </c:pt>
                <c:pt idx="3438">
                  <c:v>18912.536596754861</c:v>
                </c:pt>
                <c:pt idx="3439">
                  <c:v>18871.79217926311</c:v>
                </c:pt>
                <c:pt idx="3440">
                  <c:v>18855.182170368142</c:v>
                </c:pt>
                <c:pt idx="3441">
                  <c:v>18881.965773417702</c:v>
                </c:pt>
                <c:pt idx="3442">
                  <c:v>19037.462107801628</c:v>
                </c:pt>
                <c:pt idx="3443">
                  <c:v>19038.577061467637</c:v>
                </c:pt>
                <c:pt idx="3444">
                  <c:v>19113.508106186047</c:v>
                </c:pt>
                <c:pt idx="3445">
                  <c:v>19019.830809624385</c:v>
                </c:pt>
                <c:pt idx="3446">
                  <c:v>19048.319530676483</c:v>
                </c:pt>
                <c:pt idx="3447">
                  <c:v>19098.776721259874</c:v>
                </c:pt>
                <c:pt idx="3448">
                  <c:v>19041.488739537785</c:v>
                </c:pt>
                <c:pt idx="3449">
                  <c:v>19193.316707548751</c:v>
                </c:pt>
                <c:pt idx="3450">
                  <c:v>19172.392756323792</c:v>
                </c:pt>
                <c:pt idx="3451">
                  <c:v>19225.386723344272</c:v>
                </c:pt>
                <c:pt idx="3452">
                  <c:v>19316.750879840114</c:v>
                </c:pt>
                <c:pt idx="3453">
                  <c:v>19284.822338756032</c:v>
                </c:pt>
                <c:pt idx="3454">
                  <c:v>19255.075658784881</c:v>
                </c:pt>
                <c:pt idx="3455">
                  <c:v>19296.739147091037</c:v>
                </c:pt>
                <c:pt idx="3456">
                  <c:v>19319.493188987348</c:v>
                </c:pt>
                <c:pt idx="3457">
                  <c:v>19326.301319501919</c:v>
                </c:pt>
                <c:pt idx="3458">
                  <c:v>19327.457640044893</c:v>
                </c:pt>
                <c:pt idx="3459">
                  <c:v>19236.314069736731</c:v>
                </c:pt>
                <c:pt idx="3460">
                  <c:v>19245.283383887392</c:v>
                </c:pt>
                <c:pt idx="3461">
                  <c:v>19130.555974975359</c:v>
                </c:pt>
                <c:pt idx="3462">
                  <c:v>19285.072190716681</c:v>
                </c:pt>
                <c:pt idx="3463">
                  <c:v>19329.482257186777</c:v>
                </c:pt>
                <c:pt idx="3464">
                  <c:v>19291.434337575112</c:v>
                </c:pt>
                <c:pt idx="3465">
                  <c:v>19405.55545052974</c:v>
                </c:pt>
                <c:pt idx="3466">
                  <c:v>19476.493710814233</c:v>
                </c:pt>
                <c:pt idx="3467">
                  <c:v>19546.056680962585</c:v>
                </c:pt>
                <c:pt idx="3468">
                  <c:v>19425.066184781917</c:v>
                </c:pt>
                <c:pt idx="3469">
                  <c:v>19429.725315122694</c:v>
                </c:pt>
                <c:pt idx="3470">
                  <c:v>19388.899006420848</c:v>
                </c:pt>
                <c:pt idx="3471">
                  <c:v>19482.908004966943</c:v>
                </c:pt>
                <c:pt idx="3472">
                  <c:v>19477.867745588497</c:v>
                </c:pt>
                <c:pt idx="3473">
                  <c:v>19472.343723586044</c:v>
                </c:pt>
                <c:pt idx="3474">
                  <c:v>19599.043855838914</c:v>
                </c:pt>
                <c:pt idx="3475">
                  <c:v>19547.200969020694</c:v>
                </c:pt>
                <c:pt idx="3476">
                  <c:v>19666.088070029808</c:v>
                </c:pt>
                <c:pt idx="3477">
                  <c:v>19647.796690676885</c:v>
                </c:pt>
                <c:pt idx="3478">
                  <c:v>19692.559743426831</c:v>
                </c:pt>
                <c:pt idx="3479">
                  <c:v>19669.176392460045</c:v>
                </c:pt>
                <c:pt idx="3480">
                  <c:v>19675.769424924925</c:v>
                </c:pt>
                <c:pt idx="3481">
                  <c:v>19712.848833381111</c:v>
                </c:pt>
                <c:pt idx="3482">
                  <c:v>19674.98141414284</c:v>
                </c:pt>
                <c:pt idx="3483">
                  <c:v>19756.939459955949</c:v>
                </c:pt>
                <c:pt idx="3484">
                  <c:v>19759.229146859696</c:v>
                </c:pt>
                <c:pt idx="3485">
                  <c:v>19758.274719859444</c:v>
                </c:pt>
                <c:pt idx="3486">
                  <c:v>19833.483959413228</c:v>
                </c:pt>
                <c:pt idx="3487">
                  <c:v>19932.421101757864</c:v>
                </c:pt>
                <c:pt idx="3488">
                  <c:v>19940.171214649945</c:v>
                </c:pt>
                <c:pt idx="3489">
                  <c:v>20025.962634101656</c:v>
                </c:pt>
                <c:pt idx="3490">
                  <c:v>20010.854479681555</c:v>
                </c:pt>
                <c:pt idx="3491">
                  <c:v>20119.349557023954</c:v>
                </c:pt>
                <c:pt idx="3492">
                  <c:v>20151.406793502039</c:v>
                </c:pt>
                <c:pt idx="3493">
                  <c:v>20179.507242186894</c:v>
                </c:pt>
                <c:pt idx="3494">
                  <c:v>20123.937326608935</c:v>
                </c:pt>
                <c:pt idx="3495">
                  <c:v>20102.30158442663</c:v>
                </c:pt>
                <c:pt idx="3496">
                  <c:v>20162.946465793848</c:v>
                </c:pt>
                <c:pt idx="3497">
                  <c:v>20238.918428111632</c:v>
                </c:pt>
                <c:pt idx="3498">
                  <c:v>20465.233142597583</c:v>
                </c:pt>
                <c:pt idx="3499">
                  <c:v>20509.250374875817</c:v>
                </c:pt>
                <c:pt idx="3500">
                  <c:v>20405.293587281645</c:v>
                </c:pt>
                <c:pt idx="3501">
                  <c:v>20467.675505734489</c:v>
                </c:pt>
                <c:pt idx="3502">
                  <c:v>20192.303474358341</c:v>
                </c:pt>
                <c:pt idx="3503">
                  <c:v>20207.107820829631</c:v>
                </c:pt>
                <c:pt idx="3504">
                  <c:v>20198.082298947113</c:v>
                </c:pt>
                <c:pt idx="3505">
                  <c:v>20154.264221915066</c:v>
                </c:pt>
                <c:pt idx="3506">
                  <c:v>20272.678815012609</c:v>
                </c:pt>
                <c:pt idx="3507">
                  <c:v>20367.365835749235</c:v>
                </c:pt>
                <c:pt idx="3508">
                  <c:v>20312.223115213594</c:v>
                </c:pt>
                <c:pt idx="3509">
                  <c:v>20103.238045934591</c:v>
                </c:pt>
                <c:pt idx="3510">
                  <c:v>20085.111267313896</c:v>
                </c:pt>
                <c:pt idx="3511">
                  <c:v>20210.741218038762</c:v>
                </c:pt>
                <c:pt idx="3512">
                  <c:v>20062.900858388311</c:v>
                </c:pt>
                <c:pt idx="3513">
                  <c:v>20171.456008039462</c:v>
                </c:pt>
                <c:pt idx="3514">
                  <c:v>20110.135909296398</c:v>
                </c:pt>
                <c:pt idx="3515">
                  <c:v>20197.255990056023</c:v>
                </c:pt>
                <c:pt idx="3516">
                  <c:v>20161.395795708253</c:v>
                </c:pt>
                <c:pt idx="3517">
                  <c:v>20201.55908985823</c:v>
                </c:pt>
                <c:pt idx="3518">
                  <c:v>20220.953485314581</c:v>
                </c:pt>
                <c:pt idx="3519">
                  <c:v>20145.907256555045</c:v>
                </c:pt>
                <c:pt idx="3520">
                  <c:v>20040.562033363771</c:v>
                </c:pt>
                <c:pt idx="3521">
                  <c:v>20110.088436359052</c:v>
                </c:pt>
                <c:pt idx="3522">
                  <c:v>20016.358515970936</c:v>
                </c:pt>
                <c:pt idx="3523">
                  <c:v>20192.264917576544</c:v>
                </c:pt>
                <c:pt idx="3524">
                  <c:v>20218.147549424397</c:v>
                </c:pt>
                <c:pt idx="3525">
                  <c:v>20183.449865214712</c:v>
                </c:pt>
                <c:pt idx="3526">
                  <c:v>20231.896147537704</c:v>
                </c:pt>
                <c:pt idx="3527">
                  <c:v>20233.70457031035</c:v>
                </c:pt>
                <c:pt idx="3528">
                  <c:v>20301.600133536722</c:v>
                </c:pt>
                <c:pt idx="3529">
                  <c:v>20208.495232494064</c:v>
                </c:pt>
                <c:pt idx="3530">
                  <c:v>20218.722479297103</c:v>
                </c:pt>
                <c:pt idx="3531">
                  <c:v>19961.968623858342</c:v>
                </c:pt>
                <c:pt idx="3532">
                  <c:v>19964.304207621139</c:v>
                </c:pt>
                <c:pt idx="3533">
                  <c:v>19883.109530495065</c:v>
                </c:pt>
                <c:pt idx="3534">
                  <c:v>19801.618203399936</c:v>
                </c:pt>
                <c:pt idx="3535">
                  <c:v>19792.371752763185</c:v>
                </c:pt>
                <c:pt idx="3536">
                  <c:v>19899.920200886583</c:v>
                </c:pt>
                <c:pt idx="3537">
                  <c:v>19949.711889407947</c:v>
                </c:pt>
                <c:pt idx="3538">
                  <c:v>19942.069040508854</c:v>
                </c:pt>
                <c:pt idx="3539">
                  <c:v>20006.717835623531</c:v>
                </c:pt>
                <c:pt idx="3540">
                  <c:v>20026.56073271378</c:v>
                </c:pt>
                <c:pt idx="3541">
                  <c:v>20074.092506131241</c:v>
                </c:pt>
                <c:pt idx="3542">
                  <c:v>20090.144208123937</c:v>
                </c:pt>
                <c:pt idx="3543">
                  <c:v>19992.512211019759</c:v>
                </c:pt>
                <c:pt idx="3544">
                  <c:v>20046.402014239142</c:v>
                </c:pt>
                <c:pt idx="3545">
                  <c:v>20194.370134191922</c:v>
                </c:pt>
                <c:pt idx="3546">
                  <c:v>20239.523464735052</c:v>
                </c:pt>
                <c:pt idx="3547">
                  <c:v>20111.776296694959</c:v>
                </c:pt>
                <c:pt idx="3548">
                  <c:v>20172.812892115115</c:v>
                </c:pt>
                <c:pt idx="3549">
                  <c:v>20027.432034037018</c:v>
                </c:pt>
                <c:pt idx="3550">
                  <c:v>20134.194811823894</c:v>
                </c:pt>
                <c:pt idx="3551">
                  <c:v>20112.158548345848</c:v>
                </c:pt>
                <c:pt idx="3552">
                  <c:v>20071.663180060772</c:v>
                </c:pt>
                <c:pt idx="3553">
                  <c:v>20092.399133560008</c:v>
                </c:pt>
                <c:pt idx="3554">
                  <c:v>19998.568746538112</c:v>
                </c:pt>
                <c:pt idx="3555">
                  <c:v>20040.262854062195</c:v>
                </c:pt>
                <c:pt idx="3556">
                  <c:v>19952.066043675353</c:v>
                </c:pt>
                <c:pt idx="3557">
                  <c:v>19949.854568589726</c:v>
                </c:pt>
                <c:pt idx="3558">
                  <c:v>19707.973630306598</c:v>
                </c:pt>
                <c:pt idx="3559">
                  <c:v>19719.915202178854</c:v>
                </c:pt>
                <c:pt idx="3560">
                  <c:v>19761.060953008917</c:v>
                </c:pt>
                <c:pt idx="3561">
                  <c:v>19852.525597171989</c:v>
                </c:pt>
                <c:pt idx="3562">
                  <c:v>20007.319111033175</c:v>
                </c:pt>
                <c:pt idx="3563">
                  <c:v>20077.617838381582</c:v>
                </c:pt>
                <c:pt idx="3564">
                  <c:v>20244.035529617518</c:v>
                </c:pt>
                <c:pt idx="3565">
                  <c:v>20238.617744812756</c:v>
                </c:pt>
                <c:pt idx="3566">
                  <c:v>20135.250102059057</c:v>
                </c:pt>
                <c:pt idx="3567">
                  <c:v>20206.190912542108</c:v>
                </c:pt>
                <c:pt idx="3568">
                  <c:v>20208.006398761463</c:v>
                </c:pt>
                <c:pt idx="3569">
                  <c:v>20225.805024892143</c:v>
                </c:pt>
                <c:pt idx="3570">
                  <c:v>20283.577671366569</c:v>
                </c:pt>
                <c:pt idx="3571">
                  <c:v>20324.236550492154</c:v>
                </c:pt>
                <c:pt idx="3572">
                  <c:v>20330.885729690417</c:v>
                </c:pt>
                <c:pt idx="3573">
                  <c:v>20308.879292905214</c:v>
                </c:pt>
                <c:pt idx="3574">
                  <c:v>20219.115707979221</c:v>
                </c:pt>
                <c:pt idx="3575">
                  <c:v>20304.862085657183</c:v>
                </c:pt>
                <c:pt idx="3576">
                  <c:v>20183.161437702187</c:v>
                </c:pt>
                <c:pt idx="3577">
                  <c:v>20096.509840963685</c:v>
                </c:pt>
                <c:pt idx="3578">
                  <c:v>20126.873127049301</c:v>
                </c:pt>
                <c:pt idx="3579">
                  <c:v>20117.958367167801</c:v>
                </c:pt>
                <c:pt idx="3580">
                  <c:v>20047.703930535161</c:v>
                </c:pt>
                <c:pt idx="3581">
                  <c:v>19941.944614026117</c:v>
                </c:pt>
                <c:pt idx="3582">
                  <c:v>20103.019858474025</c:v>
                </c:pt>
                <c:pt idx="3583">
                  <c:v>20141.730653658033</c:v>
                </c:pt>
                <c:pt idx="3584">
                  <c:v>20186.9771583531</c:v>
                </c:pt>
                <c:pt idx="3585">
                  <c:v>20242.687051068686</c:v>
                </c:pt>
                <c:pt idx="3586">
                  <c:v>20296.431573526985</c:v>
                </c:pt>
                <c:pt idx="3587">
                  <c:v>20343.543002468021</c:v>
                </c:pt>
                <c:pt idx="3588">
                  <c:v>20276.033605768564</c:v>
                </c:pt>
                <c:pt idx="3589">
                  <c:v>20261.470203074939</c:v>
                </c:pt>
                <c:pt idx="3590">
                  <c:v>20231.372917946293</c:v>
                </c:pt>
                <c:pt idx="3591">
                  <c:v>20214.139456966226</c:v>
                </c:pt>
                <c:pt idx="3592">
                  <c:v>20288.654265529876</c:v>
                </c:pt>
                <c:pt idx="3593">
                  <c:v>20312.838652990951</c:v>
                </c:pt>
                <c:pt idx="3594">
                  <c:v>20453.3191892631</c:v>
                </c:pt>
                <c:pt idx="3595">
                  <c:v>20397.155454327807</c:v>
                </c:pt>
                <c:pt idx="3596">
                  <c:v>20289.43492219063</c:v>
                </c:pt>
                <c:pt idx="3597">
                  <c:v>20337.362635099787</c:v>
                </c:pt>
                <c:pt idx="3598">
                  <c:v>20359.060250830909</c:v>
                </c:pt>
                <c:pt idx="3599">
                  <c:v>20369.980098158652</c:v>
                </c:pt>
                <c:pt idx="3600">
                  <c:v>20396.916896169383</c:v>
                </c:pt>
                <c:pt idx="3601">
                  <c:v>20447.028396999514</c:v>
                </c:pt>
                <c:pt idx="3602">
                  <c:v>20497.693938241478</c:v>
                </c:pt>
                <c:pt idx="3603">
                  <c:v>20504.351161163799</c:v>
                </c:pt>
                <c:pt idx="3604">
                  <c:v>20668.438212232089</c:v>
                </c:pt>
                <c:pt idx="3605">
                  <c:v>20645.9869295188</c:v>
                </c:pt>
                <c:pt idx="3606">
                  <c:v>20684.193185891625</c:v>
                </c:pt>
                <c:pt idx="3607">
                  <c:v>20677.973649655771</c:v>
                </c:pt>
                <c:pt idx="3608">
                  <c:v>20474.174067991404</c:v>
                </c:pt>
                <c:pt idx="3609">
                  <c:v>20435.762133391429</c:v>
                </c:pt>
                <c:pt idx="3610">
                  <c:v>20516.087061621209</c:v>
                </c:pt>
                <c:pt idx="3611">
                  <c:v>20506.951840131998</c:v>
                </c:pt>
                <c:pt idx="3612">
                  <c:v>20447.899991759296</c:v>
                </c:pt>
                <c:pt idx="3613">
                  <c:v>20433.190694672827</c:v>
                </c:pt>
                <c:pt idx="3614">
                  <c:v>20435.488505829242</c:v>
                </c:pt>
                <c:pt idx="3615">
                  <c:v>20527.429325958212</c:v>
                </c:pt>
                <c:pt idx="3616">
                  <c:v>20517.025239283445</c:v>
                </c:pt>
                <c:pt idx="3617">
                  <c:v>20462.594420316731</c:v>
                </c:pt>
                <c:pt idx="3618">
                  <c:v>20451.348683395412</c:v>
                </c:pt>
                <c:pt idx="3619">
                  <c:v>20483.959960056614</c:v>
                </c:pt>
                <c:pt idx="3620">
                  <c:v>20391.832693853525</c:v>
                </c:pt>
                <c:pt idx="3621">
                  <c:v>20435.003957819667</c:v>
                </c:pt>
                <c:pt idx="3622">
                  <c:v>20344.136733930944</c:v>
                </c:pt>
                <c:pt idx="3623">
                  <c:v>20407.600916829339</c:v>
                </c:pt>
                <c:pt idx="3624">
                  <c:v>20381.483032544304</c:v>
                </c:pt>
                <c:pt idx="3625">
                  <c:v>20409.072774317683</c:v>
                </c:pt>
                <c:pt idx="3626">
                  <c:v>20308.935223711753</c:v>
                </c:pt>
                <c:pt idx="3627">
                  <c:v>20353.738987568402</c:v>
                </c:pt>
                <c:pt idx="3628">
                  <c:v>20456.361258051045</c:v>
                </c:pt>
                <c:pt idx="3629">
                  <c:v>20465.162662621111</c:v>
                </c:pt>
                <c:pt idx="3630">
                  <c:v>20458.40278053765</c:v>
                </c:pt>
                <c:pt idx="3631">
                  <c:v>20486.283879972481</c:v>
                </c:pt>
                <c:pt idx="3632">
                  <c:v>20443.641637717665</c:v>
                </c:pt>
                <c:pt idx="3633">
                  <c:v>20496.365705876939</c:v>
                </c:pt>
                <c:pt idx="3634">
                  <c:v>20420.368528476993</c:v>
                </c:pt>
                <c:pt idx="3635">
                  <c:v>20341.490678337108</c:v>
                </c:pt>
                <c:pt idx="3636">
                  <c:v>20261.124283117435</c:v>
                </c:pt>
                <c:pt idx="3637">
                  <c:v>20319.840692904661</c:v>
                </c:pt>
                <c:pt idx="3638">
                  <c:v>20364.417349207593</c:v>
                </c:pt>
                <c:pt idx="3639">
                  <c:v>20306.696507818946</c:v>
                </c:pt>
                <c:pt idx="3640">
                  <c:v>20285.824665844681</c:v>
                </c:pt>
                <c:pt idx="3641">
                  <c:v>20213.107577514456</c:v>
                </c:pt>
                <c:pt idx="3642">
                  <c:v>20045.442650560435</c:v>
                </c:pt>
                <c:pt idx="3643">
                  <c:v>20156.494548424187</c:v>
                </c:pt>
                <c:pt idx="3644">
                  <c:v>20139.832169885231</c:v>
                </c:pt>
                <c:pt idx="3645">
                  <c:v>20088.133981986659</c:v>
                </c:pt>
                <c:pt idx="3646">
                  <c:v>20081.718851375921</c:v>
                </c:pt>
                <c:pt idx="3647">
                  <c:v>19989.548994738463</c:v>
                </c:pt>
                <c:pt idx="3648">
                  <c:v>20072.760286107892</c:v>
                </c:pt>
                <c:pt idx="3649">
                  <c:v>20207.377859707907</c:v>
                </c:pt>
                <c:pt idx="3650">
                  <c:v>20229.371177356443</c:v>
                </c:pt>
                <c:pt idx="3651">
                  <c:v>20298.397578952608</c:v>
                </c:pt>
                <c:pt idx="3652">
                  <c:v>20216.781380911983</c:v>
                </c:pt>
                <c:pt idx="3653">
                  <c:v>20283.210034610125</c:v>
                </c:pt>
                <c:pt idx="3654">
                  <c:v>20359.064816028062</c:v>
                </c:pt>
                <c:pt idx="3655">
                  <c:v>20295.043515227466</c:v>
                </c:pt>
                <c:pt idx="3656">
                  <c:v>20306.829268370937</c:v>
                </c:pt>
                <c:pt idx="3657">
                  <c:v>20303.187019649758</c:v>
                </c:pt>
                <c:pt idx="3658">
                  <c:v>20322.035489980888</c:v>
                </c:pt>
                <c:pt idx="3659">
                  <c:v>20299.495084199672</c:v>
                </c:pt>
                <c:pt idx="3660">
                  <c:v>20318.638168754827</c:v>
                </c:pt>
                <c:pt idx="3661">
                  <c:v>20343.63620943877</c:v>
                </c:pt>
                <c:pt idx="3662">
                  <c:v>20370.395252484013</c:v>
                </c:pt>
                <c:pt idx="3663">
                  <c:v>20295.896297255207</c:v>
                </c:pt>
                <c:pt idx="3664">
                  <c:v>20257.656133271568</c:v>
                </c:pt>
                <c:pt idx="3665">
                  <c:v>20303.943608110487</c:v>
                </c:pt>
                <c:pt idx="3666">
                  <c:v>20415.796775712603</c:v>
                </c:pt>
                <c:pt idx="3667">
                  <c:v>20491.358699115764</c:v>
                </c:pt>
                <c:pt idx="3668">
                  <c:v>20462.141075795997</c:v>
                </c:pt>
                <c:pt idx="3669">
                  <c:v>20549.627198085967</c:v>
                </c:pt>
                <c:pt idx="3670">
                  <c:v>20497.260800475105</c:v>
                </c:pt>
                <c:pt idx="3671">
                  <c:v>20447.132083855391</c:v>
                </c:pt>
                <c:pt idx="3672">
                  <c:v>20490.848037554915</c:v>
                </c:pt>
                <c:pt idx="3673">
                  <c:v>20459.039865236693</c:v>
                </c:pt>
                <c:pt idx="3674">
                  <c:v>20558.390106374572</c:v>
                </c:pt>
                <c:pt idx="3675">
                  <c:v>20646.196864975016</c:v>
                </c:pt>
                <c:pt idx="3676">
                  <c:v>20633.773335519636</c:v>
                </c:pt>
                <c:pt idx="3677">
                  <c:v>20540.213494177638</c:v>
                </c:pt>
                <c:pt idx="3678">
                  <c:v>20638.114087685237</c:v>
                </c:pt>
                <c:pt idx="3679">
                  <c:v>20650.94588430466</c:v>
                </c:pt>
                <c:pt idx="3680">
                  <c:v>20621.561167527096</c:v>
                </c:pt>
                <c:pt idx="3681">
                  <c:v>20613.369667113941</c:v>
                </c:pt>
                <c:pt idx="3682">
                  <c:v>20633.751498271606</c:v>
                </c:pt>
                <c:pt idx="3683">
                  <c:v>20597.038585062277</c:v>
                </c:pt>
                <c:pt idx="3684">
                  <c:v>20542.015311032832</c:v>
                </c:pt>
                <c:pt idx="3685">
                  <c:v>20541.427778501828</c:v>
                </c:pt>
                <c:pt idx="3686">
                  <c:v>20584.572920119863</c:v>
                </c:pt>
                <c:pt idx="3687">
                  <c:v>20594.267960799029</c:v>
                </c:pt>
                <c:pt idx="3688">
                  <c:v>20650.206011669536</c:v>
                </c:pt>
                <c:pt idx="3689">
                  <c:v>20728.931901017371</c:v>
                </c:pt>
                <c:pt idx="3690">
                  <c:v>20833.504457208597</c:v>
                </c:pt>
                <c:pt idx="3691">
                  <c:v>20853.886906825635</c:v>
                </c:pt>
                <c:pt idx="3692">
                  <c:v>20683.909943008952</c:v>
                </c:pt>
                <c:pt idx="3693">
                  <c:v>20689.497066054919</c:v>
                </c:pt>
                <c:pt idx="3694">
                  <c:v>20653.518124631966</c:v>
                </c:pt>
                <c:pt idx="3695">
                  <c:v>20762.379271710553</c:v>
                </c:pt>
                <c:pt idx="3696">
                  <c:v>20793.405811749904</c:v>
                </c:pt>
                <c:pt idx="3697">
                  <c:v>20842.108375610551</c:v>
                </c:pt>
                <c:pt idx="3698">
                  <c:v>20809.981349256115</c:v>
                </c:pt>
                <c:pt idx="3699">
                  <c:v>20868.683993242685</c:v>
                </c:pt>
                <c:pt idx="3700">
                  <c:v>20905.884176342181</c:v>
                </c:pt>
                <c:pt idx="3701">
                  <c:v>20929.645065403067</c:v>
                </c:pt>
                <c:pt idx="3702">
                  <c:v>20971.528642963214</c:v>
                </c:pt>
                <c:pt idx="3703">
                  <c:v>21023.699213850861</c:v>
                </c:pt>
                <c:pt idx="3704">
                  <c:v>21005.890717482365</c:v>
                </c:pt>
                <c:pt idx="3705">
                  <c:v>21068.622906082375</c:v>
                </c:pt>
                <c:pt idx="3706">
                  <c:v>21038.347105803041</c:v>
                </c:pt>
                <c:pt idx="3707">
                  <c:v>21082.934942409032</c:v>
                </c:pt>
                <c:pt idx="3708">
                  <c:v>21117.575951039355</c:v>
                </c:pt>
                <c:pt idx="3709">
                  <c:v>21010.412940225975</c:v>
                </c:pt>
                <c:pt idx="3710">
                  <c:v>21107.57589185303</c:v>
                </c:pt>
                <c:pt idx="3711">
                  <c:v>21105.235446357656</c:v>
                </c:pt>
                <c:pt idx="3712">
                  <c:v>21135.923780846799</c:v>
                </c:pt>
                <c:pt idx="3713">
                  <c:v>21161.31359509016</c:v>
                </c:pt>
                <c:pt idx="3714">
                  <c:v>21147.40124497973</c:v>
                </c:pt>
                <c:pt idx="3715">
                  <c:v>21180.172653509337</c:v>
                </c:pt>
                <c:pt idx="3716">
                  <c:v>21138.998072556111</c:v>
                </c:pt>
                <c:pt idx="3717">
                  <c:v>21137.183853475435</c:v>
                </c:pt>
                <c:pt idx="3718">
                  <c:v>21143.334687954273</c:v>
                </c:pt>
                <c:pt idx="3719">
                  <c:v>21008.519084938984</c:v>
                </c:pt>
                <c:pt idx="3720">
                  <c:v>20790.067057284261</c:v>
                </c:pt>
                <c:pt idx="3721">
                  <c:v>20830.349218415264</c:v>
                </c:pt>
                <c:pt idx="3722">
                  <c:v>20841.40713661315</c:v>
                </c:pt>
                <c:pt idx="3723">
                  <c:v>20845.636064990391</c:v>
                </c:pt>
                <c:pt idx="3724">
                  <c:v>20887.121005271962</c:v>
                </c:pt>
                <c:pt idx="3725">
                  <c:v>20880.001919731134</c:v>
                </c:pt>
                <c:pt idx="3726">
                  <c:v>20842.970182306683</c:v>
                </c:pt>
                <c:pt idx="3727">
                  <c:v>20793.864341632921</c:v>
                </c:pt>
                <c:pt idx="3728">
                  <c:v>20818.707721880488</c:v>
                </c:pt>
                <c:pt idx="3729">
                  <c:v>20875.168796589845</c:v>
                </c:pt>
                <c:pt idx="3730">
                  <c:v>20915.731438862087</c:v>
                </c:pt>
                <c:pt idx="3731">
                  <c:v>20939.472879759924</c:v>
                </c:pt>
                <c:pt idx="3732">
                  <c:v>20981.043372597949</c:v>
                </c:pt>
                <c:pt idx="3733">
                  <c:v>21017.081497765917</c:v>
                </c:pt>
                <c:pt idx="3734">
                  <c:v>20922.921667112591</c:v>
                </c:pt>
                <c:pt idx="3735">
                  <c:v>20989.117849053408</c:v>
                </c:pt>
                <c:pt idx="3736">
                  <c:v>21000.433879264616</c:v>
                </c:pt>
                <c:pt idx="3737">
                  <c:v>21064.954182667352</c:v>
                </c:pt>
                <c:pt idx="3738">
                  <c:v>21088.374210837748</c:v>
                </c:pt>
                <c:pt idx="3739">
                  <c:v>21034.472031494966</c:v>
                </c:pt>
                <c:pt idx="3740">
                  <c:v>21027.291080984236</c:v>
                </c:pt>
                <c:pt idx="3741">
                  <c:v>20874.57118206855</c:v>
                </c:pt>
                <c:pt idx="3742">
                  <c:v>20934.420583977866</c:v>
                </c:pt>
                <c:pt idx="3743">
                  <c:v>20968.407091417357</c:v>
                </c:pt>
                <c:pt idx="3744">
                  <c:v>21010.730982875237</c:v>
                </c:pt>
                <c:pt idx="3745">
                  <c:v>21080.218029314827</c:v>
                </c:pt>
                <c:pt idx="3746">
                  <c:v>21075.541217314494</c:v>
                </c:pt>
                <c:pt idx="3747">
                  <c:v>21049.571784280244</c:v>
                </c:pt>
                <c:pt idx="3748">
                  <c:v>21082.361480927735</c:v>
                </c:pt>
                <c:pt idx="3749">
                  <c:v>21199.17224375825</c:v>
                </c:pt>
                <c:pt idx="3750">
                  <c:v>21197.714796688604</c:v>
                </c:pt>
                <c:pt idx="3751">
                  <c:v>21174.019161571989</c:v>
                </c:pt>
                <c:pt idx="3752">
                  <c:v>21192.900783240424</c:v>
                </c:pt>
                <c:pt idx="3753">
                  <c:v>21273.220169592285</c:v>
                </c:pt>
                <c:pt idx="3754">
                  <c:v>21236.523180402426</c:v>
                </c:pt>
                <c:pt idx="3755">
                  <c:v>21114.182349031624</c:v>
                </c:pt>
                <c:pt idx="3756">
                  <c:v>21060.680412940128</c:v>
                </c:pt>
                <c:pt idx="3757">
                  <c:v>21044.633135419976</c:v>
                </c:pt>
                <c:pt idx="3758">
                  <c:v>21118.542686022403</c:v>
                </c:pt>
                <c:pt idx="3759">
                  <c:v>21143.806942047868</c:v>
                </c:pt>
                <c:pt idx="3760">
                  <c:v>21226.847772377325</c:v>
                </c:pt>
                <c:pt idx="3761">
                  <c:v>21229.71617100466</c:v>
                </c:pt>
                <c:pt idx="3762">
                  <c:v>21239.751860451634</c:v>
                </c:pt>
                <c:pt idx="3763">
                  <c:v>21237.507913102811</c:v>
                </c:pt>
                <c:pt idx="3764">
                  <c:v>21143.422072725778</c:v>
                </c:pt>
                <c:pt idx="3765">
                  <c:v>21160.953752615536</c:v>
                </c:pt>
                <c:pt idx="3766">
                  <c:v>21252.015488334262</c:v>
                </c:pt>
                <c:pt idx="3767">
                  <c:v>21267.240128667814</c:v>
                </c:pt>
                <c:pt idx="3768">
                  <c:v>21186.540804367989</c:v>
                </c:pt>
                <c:pt idx="3769">
                  <c:v>21159.703323187776</c:v>
                </c:pt>
                <c:pt idx="3770">
                  <c:v>21222.048608285993</c:v>
                </c:pt>
                <c:pt idx="3771">
                  <c:v>21217.410335796154</c:v>
                </c:pt>
                <c:pt idx="3772">
                  <c:v>21262.738464032351</c:v>
                </c:pt>
                <c:pt idx="3773">
                  <c:v>21282.576551516868</c:v>
                </c:pt>
                <c:pt idx="3774">
                  <c:v>21317.135464718689</c:v>
                </c:pt>
                <c:pt idx="3775">
                  <c:v>21302.437992549185</c:v>
                </c:pt>
                <c:pt idx="3776">
                  <c:v>21342.933960875278</c:v>
                </c:pt>
                <c:pt idx="3777">
                  <c:v>21234.557664332206</c:v>
                </c:pt>
                <c:pt idx="3778">
                  <c:v>21128.412722504603</c:v>
                </c:pt>
                <c:pt idx="3779">
                  <c:v>21155.917596497438</c:v>
                </c:pt>
                <c:pt idx="3780">
                  <c:v>21142.730545663471</c:v>
                </c:pt>
                <c:pt idx="3781">
                  <c:v>21158.910957480057</c:v>
                </c:pt>
                <c:pt idx="3782">
                  <c:v>21162.804246884734</c:v>
                </c:pt>
                <c:pt idx="3783">
                  <c:v>21078.095411778213</c:v>
                </c:pt>
                <c:pt idx="3784">
                  <c:v>20973.249827525706</c:v>
                </c:pt>
                <c:pt idx="3785">
                  <c:v>20928.999263177677</c:v>
                </c:pt>
                <c:pt idx="3786">
                  <c:v>20843.770864698254</c:v>
                </c:pt>
                <c:pt idx="3787">
                  <c:v>20960.322502057748</c:v>
                </c:pt>
                <c:pt idx="3788">
                  <c:v>21020.008678243667</c:v>
                </c:pt>
                <c:pt idx="3789">
                  <c:v>20986.288199069906</c:v>
                </c:pt>
                <c:pt idx="3790">
                  <c:v>20906.085309627761</c:v>
                </c:pt>
                <c:pt idx="3791">
                  <c:v>20911.308354694374</c:v>
                </c:pt>
                <c:pt idx="3792">
                  <c:v>20707.670902306745</c:v>
                </c:pt>
                <c:pt idx="3793">
                  <c:v>20761.82631194243</c:v>
                </c:pt>
                <c:pt idx="3794">
                  <c:v>20763.680378597412</c:v>
                </c:pt>
                <c:pt idx="3795">
                  <c:v>20791.386515361104</c:v>
                </c:pt>
                <c:pt idx="3796">
                  <c:v>20754.905732747484</c:v>
                </c:pt>
                <c:pt idx="3797">
                  <c:v>20808.462037443776</c:v>
                </c:pt>
                <c:pt idx="3798">
                  <c:v>20760.893940050955</c:v>
                </c:pt>
                <c:pt idx="3799">
                  <c:v>20869.452650881998</c:v>
                </c:pt>
                <c:pt idx="3800">
                  <c:v>20869.188329787867</c:v>
                </c:pt>
                <c:pt idx="3801">
                  <c:v>20817.261077714567</c:v>
                </c:pt>
                <c:pt idx="3802">
                  <c:v>20832.007260269129</c:v>
                </c:pt>
                <c:pt idx="3803">
                  <c:v>20932.706745358257</c:v>
                </c:pt>
                <c:pt idx="3804">
                  <c:v>21061.214579468338</c:v>
                </c:pt>
                <c:pt idx="3805">
                  <c:v>21030.127381001315</c:v>
                </c:pt>
                <c:pt idx="3806">
                  <c:v>20970.389711318676</c:v>
                </c:pt>
                <c:pt idx="3807">
                  <c:v>21004.879653357599</c:v>
                </c:pt>
                <c:pt idx="3808">
                  <c:v>21028.850154287022</c:v>
                </c:pt>
                <c:pt idx="3809">
                  <c:v>21013.183626782557</c:v>
                </c:pt>
                <c:pt idx="3810">
                  <c:v>20425.829727702643</c:v>
                </c:pt>
                <c:pt idx="3811">
                  <c:v>20468.548017190802</c:v>
                </c:pt>
                <c:pt idx="3812">
                  <c:v>20472.138544357138</c:v>
                </c:pt>
                <c:pt idx="3813">
                  <c:v>20481.885275548244</c:v>
                </c:pt>
                <c:pt idx="3814">
                  <c:v>20464.29928564018</c:v>
                </c:pt>
                <c:pt idx="3815">
                  <c:v>20406.530468552923</c:v>
                </c:pt>
                <c:pt idx="3816">
                  <c:v>21126.340471354066</c:v>
                </c:pt>
                <c:pt idx="3817">
                  <c:v>21181.397939536182</c:v>
                </c:pt>
                <c:pt idx="3818">
                  <c:v>21136.063433531039</c:v>
                </c:pt>
                <c:pt idx="3819">
                  <c:v>21288.290290453799</c:v>
                </c:pt>
                <c:pt idx="3820">
                  <c:v>21329.316062222799</c:v>
                </c:pt>
                <c:pt idx="3821">
                  <c:v>21377.907148731003</c:v>
                </c:pt>
                <c:pt idx="3822">
                  <c:v>21393.940927980202</c:v>
                </c:pt>
                <c:pt idx="3823">
                  <c:v>21468.674796361269</c:v>
                </c:pt>
                <c:pt idx="3824">
                  <c:v>21473.930747652492</c:v>
                </c:pt>
                <c:pt idx="3825">
                  <c:v>21508.37037774147</c:v>
                </c:pt>
                <c:pt idx="3826">
                  <c:v>21523.800948445565</c:v>
                </c:pt>
                <c:pt idx="3827">
                  <c:v>21537.697302542067</c:v>
                </c:pt>
                <c:pt idx="3828">
                  <c:v>21557.927341117895</c:v>
                </c:pt>
                <c:pt idx="3829">
                  <c:v>21533.220188042764</c:v>
                </c:pt>
                <c:pt idx="3830">
                  <c:v>21542.96756003303</c:v>
                </c:pt>
                <c:pt idx="3831">
                  <c:v>21397.988838225025</c:v>
                </c:pt>
                <c:pt idx="3832">
                  <c:v>21209.43337356106</c:v>
                </c:pt>
                <c:pt idx="3833">
                  <c:v>21186.403627860778</c:v>
                </c:pt>
                <c:pt idx="3834">
                  <c:v>21240.314537569859</c:v>
                </c:pt>
                <c:pt idx="3835">
                  <c:v>21079.663371018356</c:v>
                </c:pt>
                <c:pt idx="3836">
                  <c:v>21073.288725117909</c:v>
                </c:pt>
                <c:pt idx="3837">
                  <c:v>21073.528524337456</c:v>
                </c:pt>
                <c:pt idx="3838">
                  <c:v>21119.160281469631</c:v>
                </c:pt>
                <c:pt idx="3839">
                  <c:v>21009.931962200215</c:v>
                </c:pt>
                <c:pt idx="3840">
                  <c:v>20984.330231359341</c:v>
                </c:pt>
                <c:pt idx="3841">
                  <c:v>21103.512540026892</c:v>
                </c:pt>
                <c:pt idx="3842">
                  <c:v>21252.441073172711</c:v>
                </c:pt>
                <c:pt idx="3843">
                  <c:v>21186.379403467126</c:v>
                </c:pt>
                <c:pt idx="3844">
                  <c:v>21180.402012972801</c:v>
                </c:pt>
                <c:pt idx="3845">
                  <c:v>21178.283973356338</c:v>
                </c:pt>
                <c:pt idx="3846">
                  <c:v>21186.403290575148</c:v>
                </c:pt>
                <c:pt idx="3847">
                  <c:v>21097.905705592384</c:v>
                </c:pt>
                <c:pt idx="3848">
                  <c:v>21088.886969578118</c:v>
                </c:pt>
                <c:pt idx="3849">
                  <c:v>21223.509513594137</c:v>
                </c:pt>
                <c:pt idx="3850">
                  <c:v>21237.86390476843</c:v>
                </c:pt>
                <c:pt idx="3851">
                  <c:v>21119.72948976091</c:v>
                </c:pt>
                <c:pt idx="3852">
                  <c:v>21166.921714267977</c:v>
                </c:pt>
                <c:pt idx="3853">
                  <c:v>21211.40790888598</c:v>
                </c:pt>
                <c:pt idx="3854">
                  <c:v>21281.842010090731</c:v>
                </c:pt>
                <c:pt idx="3855">
                  <c:v>21250.798626768148</c:v>
                </c:pt>
                <c:pt idx="3856">
                  <c:v>21257.604687541894</c:v>
                </c:pt>
                <c:pt idx="3857">
                  <c:v>21287.829735350457</c:v>
                </c:pt>
                <c:pt idx="3858">
                  <c:v>21293.196419768887</c:v>
                </c:pt>
                <c:pt idx="3859">
                  <c:v>21326.8502891688</c:v>
                </c:pt>
                <c:pt idx="3860">
                  <c:v>21374.810111278057</c:v>
                </c:pt>
                <c:pt idx="3861">
                  <c:v>21377.343791091291</c:v>
                </c:pt>
                <c:pt idx="3862">
                  <c:v>21389.151964235036</c:v>
                </c:pt>
                <c:pt idx="3863">
                  <c:v>21431.258908571363</c:v>
                </c:pt>
                <c:pt idx="3864">
                  <c:v>21237.836732552201</c:v>
                </c:pt>
                <c:pt idx="3865">
                  <c:v>21214.69512054175</c:v>
                </c:pt>
                <c:pt idx="3866">
                  <c:v>21144.738863066843</c:v>
                </c:pt>
                <c:pt idx="3867">
                  <c:v>21216.626048860409</c:v>
                </c:pt>
                <c:pt idx="3868">
                  <c:v>21310.875460277697</c:v>
                </c:pt>
                <c:pt idx="3869">
                  <c:v>21320.445477724934</c:v>
                </c:pt>
                <c:pt idx="3870">
                  <c:v>21256.076716403091</c:v>
                </c:pt>
                <c:pt idx="3871">
                  <c:v>21263.031384934955</c:v>
                </c:pt>
                <c:pt idx="3872">
                  <c:v>21205.642426770144</c:v>
                </c:pt>
                <c:pt idx="3873">
                  <c:v>21237.024732777456</c:v>
                </c:pt>
                <c:pt idx="3874">
                  <c:v>21332.018707273717</c:v>
                </c:pt>
                <c:pt idx="3875">
                  <c:v>21224.88077551431</c:v>
                </c:pt>
                <c:pt idx="3876">
                  <c:v>21021.494952847992</c:v>
                </c:pt>
                <c:pt idx="3877">
                  <c:v>21098.116678700928</c:v>
                </c:pt>
                <c:pt idx="3878">
                  <c:v>21132.894994437636</c:v>
                </c:pt>
                <c:pt idx="3879">
                  <c:v>21081.538142001358</c:v>
                </c:pt>
                <c:pt idx="3880">
                  <c:v>20968.832985962676</c:v>
                </c:pt>
                <c:pt idx="3881">
                  <c:v>21003.268833202452</c:v>
                </c:pt>
                <c:pt idx="3882">
                  <c:v>21063.289188414794</c:v>
                </c:pt>
                <c:pt idx="3883">
                  <c:v>21092.179309262687</c:v>
                </c:pt>
                <c:pt idx="3884">
                  <c:v>20886.570700152592</c:v>
                </c:pt>
                <c:pt idx="3885">
                  <c:v>20805.1000440059</c:v>
                </c:pt>
                <c:pt idx="3886">
                  <c:v>20841.040944428714</c:v>
                </c:pt>
                <c:pt idx="3887">
                  <c:v>20860.192224459159</c:v>
                </c:pt>
                <c:pt idx="3888">
                  <c:v>20991.081613888098</c:v>
                </c:pt>
                <c:pt idx="3889">
                  <c:v>20965.01683662603</c:v>
                </c:pt>
                <c:pt idx="3890">
                  <c:v>20913.202077024711</c:v>
                </c:pt>
                <c:pt idx="3891">
                  <c:v>20926.341820396647</c:v>
                </c:pt>
                <c:pt idx="3892">
                  <c:v>20932.101547141352</c:v>
                </c:pt>
                <c:pt idx="3893">
                  <c:v>21001.91182579982</c:v>
                </c:pt>
                <c:pt idx="3894">
                  <c:v>21084.75142536057</c:v>
                </c:pt>
                <c:pt idx="3895">
                  <c:v>21055.575799153263</c:v>
                </c:pt>
                <c:pt idx="3896">
                  <c:v>20976.427470782248</c:v>
                </c:pt>
                <c:pt idx="3897">
                  <c:v>20982.22399696512</c:v>
                </c:pt>
                <c:pt idx="3898">
                  <c:v>20982.244982757587</c:v>
                </c:pt>
                <c:pt idx="3899">
                  <c:v>20958.385469073452</c:v>
                </c:pt>
                <c:pt idx="3900">
                  <c:v>20945.647267023574</c:v>
                </c:pt>
                <c:pt idx="3901">
                  <c:v>21051.289290983095</c:v>
                </c:pt>
                <c:pt idx="3902">
                  <c:v>21104.39392440829</c:v>
                </c:pt>
                <c:pt idx="3903">
                  <c:v>21113.756535736655</c:v>
                </c:pt>
                <c:pt idx="3904">
                  <c:v>21011.57488645623</c:v>
                </c:pt>
                <c:pt idx="3905">
                  <c:v>20929.923849673465</c:v>
                </c:pt>
                <c:pt idx="3906">
                  <c:v>20954.378630780215</c:v>
                </c:pt>
                <c:pt idx="3907">
                  <c:v>21071.369631099398</c:v>
                </c:pt>
                <c:pt idx="3908">
                  <c:v>21093.013700875144</c:v>
                </c:pt>
                <c:pt idx="3909">
                  <c:v>20970.674779783552</c:v>
                </c:pt>
                <c:pt idx="3910">
                  <c:v>20959.448034732181</c:v>
                </c:pt>
                <c:pt idx="3911">
                  <c:v>20907.894554444207</c:v>
                </c:pt>
                <c:pt idx="3912">
                  <c:v>20804.233813894803</c:v>
                </c:pt>
                <c:pt idx="3913">
                  <c:v>20931.85576370659</c:v>
                </c:pt>
                <c:pt idx="3914">
                  <c:v>21061.297325491265</c:v>
                </c:pt>
                <c:pt idx="3915">
                  <c:v>21079.249772497271</c:v>
                </c:pt>
                <c:pt idx="3916">
                  <c:v>21044.01149335732</c:v>
                </c:pt>
                <c:pt idx="3917">
                  <c:v>20998.070311557854</c:v>
                </c:pt>
                <c:pt idx="3918">
                  <c:v>21008.324211601539</c:v>
                </c:pt>
                <c:pt idx="3919">
                  <c:v>21080.942024183838</c:v>
                </c:pt>
                <c:pt idx="3920">
                  <c:v>21039.975688003244</c:v>
                </c:pt>
                <c:pt idx="3921">
                  <c:v>20982.262615904005</c:v>
                </c:pt>
                <c:pt idx="3922">
                  <c:v>20957.973496359475</c:v>
                </c:pt>
                <c:pt idx="3923">
                  <c:v>20990.828998955865</c:v>
                </c:pt>
                <c:pt idx="3924">
                  <c:v>21019.352936541432</c:v>
                </c:pt>
                <c:pt idx="3925">
                  <c:v>20985.447872901186</c:v>
                </c:pt>
                <c:pt idx="3926">
                  <c:v>21047.642444552101</c:v>
                </c:pt>
                <c:pt idx="3927">
                  <c:v>21037.168503184577</c:v>
                </c:pt>
                <c:pt idx="3928">
                  <c:v>20899.155739316317</c:v>
                </c:pt>
                <c:pt idx="3929">
                  <c:v>20885.82600938758</c:v>
                </c:pt>
                <c:pt idx="3930">
                  <c:v>20969.633409564387</c:v>
                </c:pt>
                <c:pt idx="3931">
                  <c:v>20931.902455996198</c:v>
                </c:pt>
                <c:pt idx="3932">
                  <c:v>20959.612368518527</c:v>
                </c:pt>
                <c:pt idx="3933">
                  <c:v>21025.887557562568</c:v>
                </c:pt>
                <c:pt idx="3934">
                  <c:v>20990.619687710772</c:v>
                </c:pt>
                <c:pt idx="3935">
                  <c:v>20927.14290581059</c:v>
                </c:pt>
                <c:pt idx="3936">
                  <c:v>20950.10279619912</c:v>
                </c:pt>
                <c:pt idx="3937">
                  <c:v>20917.264960547182</c:v>
                </c:pt>
                <c:pt idx="3938">
                  <c:v>20792.132949191124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8D-4D08-A512-601301C93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834176"/>
        <c:axId val="574836096"/>
      </c:lineChart>
      <c:dateAx>
        <c:axId val="574834176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crossAx val="574836096"/>
        <c:crosses val="autoZero"/>
        <c:auto val="1"/>
        <c:lblOffset val="100"/>
        <c:baseTimeUnit val="days"/>
      </c:dateAx>
      <c:valAx>
        <c:axId val="574836096"/>
        <c:scaling>
          <c:orientation val="minMax"/>
          <c:max val="22000"/>
          <c:min val="8000"/>
        </c:scaling>
        <c:delete val="0"/>
        <c:axPos val="l"/>
        <c:majorGridlines/>
        <c:numFmt formatCode="_-&quot;€&quot;\ * #,##0_-;\-&quot;€&quot;\ * #,##0_-;_-&quot;€&quot;\ * &quot;-&quot;??_-;_-@_-" sourceLinked="1"/>
        <c:majorTickMark val="out"/>
        <c:minorTickMark val="none"/>
        <c:tickLblPos val="nextTo"/>
        <c:crossAx val="57483417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</xdr:colOff>
      <xdr:row>1</xdr:row>
      <xdr:rowOff>0</xdr:rowOff>
    </xdr:from>
    <xdr:to>
      <xdr:col>20</xdr:col>
      <xdr:colOff>1</xdr:colOff>
      <xdr:row>11</xdr:row>
      <xdr:rowOff>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DatiStorici" displayName="DatiStorici" ref="A4:X3943" totalsRowShown="0" headerRowDxfId="27" dataDxfId="25" headerRowBorderDxfId="26" tableBorderDxfId="24">
  <autoFilter ref="A4:X3943" xr:uid="{00000000-0009-0000-0100-000005000000}"/>
  <sortState xmlns:xlrd2="http://schemas.microsoft.com/office/spreadsheetml/2017/richdata2" ref="A5:X3207">
    <sortCondition descending="1" ref="A4:A3207"/>
  </sortState>
  <tableColumns count="24">
    <tableColumn id="1" xr3:uid="{00000000-0010-0000-0000-000001000000}" name="Date" dataDxfId="23"/>
    <tableColumn id="2" xr3:uid="{00000000-0010-0000-0000-000002000000}" name="Bond 3Y" dataDxfId="22"/>
    <tableColumn id="3" xr3:uid="{00000000-0010-0000-0000-000003000000}" name="Bond 10Y" dataDxfId="21"/>
    <tableColumn id="10" xr3:uid="{00000000-0010-0000-0000-00000A000000}" name="SXXR" dataDxfId="20"/>
    <tableColumn id="4" xr3:uid="{00000000-0010-0000-0000-000004000000}" name="Gold" dataDxfId="19"/>
    <tableColumn id="14" xr3:uid="{00000000-0010-0000-0000-00000E000000}" name="Merged" dataDxfId="18">
      <calculatedColumnFormula>SUMPRODUCT(B5:E5,B$3:E$3)</calculatedColumnFormula>
    </tableColumn>
    <tableColumn id="5" xr3:uid="{00000000-0010-0000-0000-000005000000}" name="Return1" dataDxfId="17">
      <calculatedColumnFormula>LN(B5/B4)</calculatedColumnFormula>
    </tableColumn>
    <tableColumn id="6" xr3:uid="{00000000-0010-0000-0000-000006000000}" name="Return2" dataDxfId="16">
      <calculatedColumnFormula>LN(C5/C4)</calculatedColumnFormula>
    </tableColumn>
    <tableColumn id="7" xr3:uid="{00000000-0010-0000-0000-000007000000}" name="Return3" dataDxfId="15">
      <calculatedColumnFormula>LN(D5/D4)</calculatedColumnFormula>
    </tableColumn>
    <tableColumn id="8" xr3:uid="{00000000-0010-0000-0000-000008000000}" name="Return4" dataDxfId="14">
      <calculatedColumnFormula>LN(E5/E4)</calculatedColumnFormula>
    </tableColumn>
    <tableColumn id="15" xr3:uid="{00000000-0010-0000-0000-00000F000000}" name="Return5" dataDxfId="13">
      <calculatedColumnFormula>LN(F5/F4)</calculatedColumnFormula>
    </tableColumn>
    <tableColumn id="9" xr3:uid="{00000000-0010-0000-0000-000009000000}" name="DD1" dataDxfId="12">
      <calculatedColumnFormula>-(1-B5/MAX(B$5:B5))</calculatedColumnFormula>
    </tableColumn>
    <tableColumn id="11" xr3:uid="{00000000-0010-0000-0000-00000B000000}" name="DD2" dataDxfId="11">
      <calculatedColumnFormula>-(1-C5/MAX(C$5:C5))</calculatedColumnFormula>
    </tableColumn>
    <tableColumn id="12" xr3:uid="{00000000-0010-0000-0000-00000C000000}" name="DD3" dataDxfId="10">
      <calculatedColumnFormula>-(1-D5/MAX(D$5:D5))</calculatedColumnFormula>
    </tableColumn>
    <tableColumn id="13" xr3:uid="{00000000-0010-0000-0000-00000D000000}" name="DD4" dataDxfId="9">
      <calculatedColumnFormula>-(1-E5/MAX(E$5:E5))</calculatedColumnFormula>
    </tableColumn>
    <tableColumn id="16" xr3:uid="{00000000-0010-0000-0000-000010000000}" name="DD5" dataDxfId="8">
      <calculatedColumnFormula>-(1-F5/MAX(F$5:F5))</calculatedColumnFormula>
    </tableColumn>
    <tableColumn id="17" xr3:uid="{00000000-0010-0000-0000-000011000000}" name="quote1" dataDxfId="7">
      <calculatedColumnFormula>IF(DatiStorici[[#This Row],[Calend]]="X",(DatiStorici[[#This Row],[Balanced]]*B$2/DatiStorici[[#This Row],[Bond 3Y]]),Q4)</calculatedColumnFormula>
    </tableColumn>
    <tableColumn id="18" xr3:uid="{00000000-0010-0000-0000-000012000000}" name="quote2" dataDxfId="6">
      <calculatedColumnFormula>IF(DatiStorici[[#This Row],[Calend]]="X",(DatiStorici[[#This Row],[Balanced]]*C$2/DatiStorici[[#This Row],[Bond 10Y]]),R4)</calculatedColumnFormula>
    </tableColumn>
    <tableColumn id="19" xr3:uid="{00000000-0010-0000-0000-000013000000}" name="quote3" dataDxfId="5">
      <calculatedColumnFormula>IF(DatiStorici[[#This Row],[Calend]]="X",(DatiStorici[[#This Row],[Balanced]]*D$2/DatiStorici[[#This Row],[SXXR]]),S4)</calculatedColumnFormula>
    </tableColumn>
    <tableColumn id="20" xr3:uid="{00000000-0010-0000-0000-000014000000}" name="quote4" dataDxfId="4">
      <calculatedColumnFormula>IF(DatiStorici[[#This Row],[Calend]]="X",(DatiStorici[[#This Row],[Balanced]]*E$2/DatiStorici[[#This Row],[Gold]]),T4)</calculatedColumnFormula>
    </tableColumn>
    <tableColumn id="22" xr3:uid="{00000000-0010-0000-0000-000016000000}" name="Balanced" dataDxfId="3">
      <calculatedColumnFormula>SUMPRODUCT(DatiStorici[[#This Row],[Bond 3Y]:[Gold]],Q4:T4)</calculatedColumnFormula>
    </tableColumn>
    <tableColumn id="24" xr3:uid="{00000000-0010-0000-0000-000018000000}" name="Return6" dataDxfId="2">
      <calculatedColumnFormula>LN(U5/U4)</calculatedColumnFormula>
    </tableColumn>
    <tableColumn id="23" xr3:uid="{00000000-0010-0000-0000-000017000000}" name="DD6" dataDxfId="1">
      <calculatedColumnFormula>-(1-U5/MAX(U$5:U5))</calculatedColumnFormula>
    </tableColumn>
    <tableColumn id="25" xr3:uid="{00000000-0010-0000-0000-000019000000}" name="Calend" dataDxfId="0">
      <calculatedColumnFormula>IF(AND(MONTH(A5)&lt;&gt;MONTH(A4),MONTH(A5)=X$2),"X","")</calculatedColumnFormula>
    </tableColumn>
  </tableColumns>
  <tableStyleInfo name="TableStyleLight2" showFirstColumn="1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4"/>
  <dimension ref="A1:X3946"/>
  <sheetViews>
    <sheetView workbookViewId="0"/>
  </sheetViews>
  <sheetFormatPr defaultRowHeight="14.4" x14ac:dyDescent="0.3"/>
  <cols>
    <col min="1" max="1" width="10.6640625" bestFit="1" customWidth="1"/>
    <col min="2" max="5" width="9.33203125" customWidth="1"/>
    <col min="6" max="6" width="10.88671875" customWidth="1"/>
    <col min="7" max="7" width="9.88671875" customWidth="1"/>
    <col min="17" max="17" width="10.109375" bestFit="1" customWidth="1"/>
    <col min="18" max="20" width="9.6640625" bestFit="1" customWidth="1"/>
    <col min="21" max="21" width="12.109375" bestFit="1" customWidth="1"/>
    <col min="22" max="23" width="9.109375" customWidth="1"/>
  </cols>
  <sheetData>
    <row r="1" spans="1:24" x14ac:dyDescent="0.3">
      <c r="W1" s="2"/>
      <c r="X1" s="54"/>
    </row>
    <row r="2" spans="1:24" x14ac:dyDescent="0.3">
      <c r="A2" s="15" t="s">
        <v>2</v>
      </c>
      <c r="B2" s="40">
        <f>Analisi!C3</f>
        <v>0.25</v>
      </c>
      <c r="C2" s="40">
        <f>Analisi!D3</f>
        <v>0.25</v>
      </c>
      <c r="D2" s="40">
        <f>Analisi!E3</f>
        <v>0.25</v>
      </c>
      <c r="E2" s="40">
        <f>Analisi!F3</f>
        <v>0.25</v>
      </c>
      <c r="F2" s="40">
        <f>SUM(B2:E2)</f>
        <v>1</v>
      </c>
      <c r="G2" s="2"/>
      <c r="H2" s="2"/>
      <c r="I2" s="2"/>
      <c r="J2" s="2"/>
      <c r="K2" s="72"/>
      <c r="L2" s="7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1</v>
      </c>
    </row>
    <row r="3" spans="1:24" x14ac:dyDescent="0.3">
      <c r="A3" s="15" t="s">
        <v>3</v>
      </c>
      <c r="B3" s="16">
        <f>$F3*B2/B5</f>
        <v>24.685723096965759</v>
      </c>
      <c r="C3" s="16">
        <f>$F3*C2/C5</f>
        <v>25.318595534160284</v>
      </c>
      <c r="D3" s="16">
        <f>$F3*D2/D5</f>
        <v>15.043415900024105</v>
      </c>
      <c r="E3" s="16">
        <f>$F3*E2/E5</f>
        <v>39.440742886901461</v>
      </c>
      <c r="F3" s="17">
        <v>10000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3">
      <c r="A4" s="18" t="s">
        <v>37</v>
      </c>
      <c r="B4" s="18" t="s">
        <v>40</v>
      </c>
      <c r="C4" s="18" t="s">
        <v>41</v>
      </c>
      <c r="D4" s="18" t="s">
        <v>42</v>
      </c>
      <c r="E4" s="18" t="s">
        <v>43</v>
      </c>
      <c r="F4" s="19" t="s">
        <v>24</v>
      </c>
      <c r="G4" s="35" t="s">
        <v>7</v>
      </c>
      <c r="H4" s="30" t="s">
        <v>8</v>
      </c>
      <c r="I4" s="30" t="s">
        <v>9</v>
      </c>
      <c r="J4" s="30" t="s">
        <v>10</v>
      </c>
      <c r="K4" s="38" t="s">
        <v>11</v>
      </c>
      <c r="L4" s="35" t="s">
        <v>12</v>
      </c>
      <c r="M4" s="30" t="s">
        <v>13</v>
      </c>
      <c r="N4" s="30" t="s">
        <v>14</v>
      </c>
      <c r="O4" s="30" t="s">
        <v>15</v>
      </c>
      <c r="P4" s="38" t="s">
        <v>16</v>
      </c>
      <c r="Q4" s="30" t="s">
        <v>20</v>
      </c>
      <c r="R4" s="30" t="s">
        <v>21</v>
      </c>
      <c r="S4" s="30" t="s">
        <v>22</v>
      </c>
      <c r="T4" s="30" t="s">
        <v>23</v>
      </c>
      <c r="U4" s="30" t="s">
        <v>4</v>
      </c>
      <c r="V4" s="30" t="s">
        <v>25</v>
      </c>
      <c r="W4" s="30" t="s">
        <v>26</v>
      </c>
      <c r="X4" s="52" t="s">
        <v>29</v>
      </c>
    </row>
    <row r="5" spans="1:24" x14ac:dyDescent="0.3">
      <c r="A5" s="4">
        <v>39084</v>
      </c>
      <c r="B5" s="1">
        <v>101.273112</v>
      </c>
      <c r="C5" s="1">
        <v>98.741653999999997</v>
      </c>
      <c r="D5" s="1">
        <v>166.18566000000001</v>
      </c>
      <c r="E5" s="1">
        <v>63.386229999999998</v>
      </c>
      <c r="F5" s="3">
        <f t="shared" ref="F5:F6" si="0">SUMPRODUCT(B5:E5,B$3:E$3)</f>
        <v>10000</v>
      </c>
      <c r="G5" s="36">
        <v>0</v>
      </c>
      <c r="H5" s="31">
        <v>0</v>
      </c>
      <c r="I5" s="37">
        <v>0</v>
      </c>
      <c r="J5" s="37">
        <v>0</v>
      </c>
      <c r="K5" s="39">
        <v>0</v>
      </c>
      <c r="L5" s="36">
        <f>-(1-B5/MAX(B$5:B5))</f>
        <v>0</v>
      </c>
      <c r="M5" s="37">
        <f>-(1-C5/MAX(C$5:C5))</f>
        <v>0</v>
      </c>
      <c r="N5" s="37">
        <f>-(1-D5/MAX(D$5:D5))</f>
        <v>0</v>
      </c>
      <c r="O5" s="37">
        <f>-(1-E5/MAX(E$5:E5))</f>
        <v>0</v>
      </c>
      <c r="P5" s="39">
        <f>-(1-F5/MAX(F$5:F5))</f>
        <v>0</v>
      </c>
      <c r="Q5" s="33">
        <f>DatiStorici[[#This Row],[Balanced]]*B$2/DatiStorici[[#This Row],[Bond 3Y]]</f>
        <v>24.685723096965759</v>
      </c>
      <c r="R5" s="33">
        <f>DatiStorici[[#This Row],[Balanced]]*C$2/DatiStorici[[#This Row],[Bond 10Y]]</f>
        <v>25.318595534160284</v>
      </c>
      <c r="S5" s="33">
        <f>DatiStorici[[#This Row],[Balanced]]*D$2/DatiStorici[[#This Row],[SXXR]]</f>
        <v>15.043415900024105</v>
      </c>
      <c r="T5" s="33">
        <f>DatiStorici[[#This Row],[Balanced]]*E$2/DatiStorici[[#This Row],[Gold]]</f>
        <v>39.440742886901461</v>
      </c>
      <c r="U5" s="34">
        <v>10000</v>
      </c>
      <c r="V5" s="32"/>
      <c r="W5" s="32">
        <f>-(1-U5/MAX(U$5:U5))</f>
        <v>0</v>
      </c>
      <c r="X5" s="53"/>
    </row>
    <row r="6" spans="1:24" x14ac:dyDescent="0.3">
      <c r="A6" s="4">
        <v>39085</v>
      </c>
      <c r="B6" s="1">
        <v>101.293222</v>
      </c>
      <c r="C6" s="1">
        <v>98.638050000000007</v>
      </c>
      <c r="D6" s="1">
        <v>166.183448</v>
      </c>
      <c r="E6" s="1">
        <v>62.846260000000001</v>
      </c>
      <c r="F6" s="3">
        <f t="shared" si="0"/>
        <v>9976.5432281471476</v>
      </c>
      <c r="G6" s="36">
        <f t="shared" ref="G6" si="1">LN(B6/B5)</f>
        <v>1.9855224379059934E-4</v>
      </c>
      <c r="H6" s="31">
        <f t="shared" ref="H6" si="2">LN(C6/C5)</f>
        <v>-1.0497939495833187E-3</v>
      </c>
      <c r="I6" s="37">
        <f t="shared" ref="I6" si="3">LN(D6/D5)</f>
        <v>-1.3310502972808252E-5</v>
      </c>
      <c r="J6" s="37">
        <f t="shared" ref="J6" si="4">LN(E6/E5)</f>
        <v>-8.5552189209400567E-3</v>
      </c>
      <c r="K6" s="39">
        <f t="shared" ref="K6" si="5">LN(F6/F5)</f>
        <v>-2.3484325957262675E-3</v>
      </c>
      <c r="L6" s="36">
        <f>-(1-B6/MAX(B$5:B6))</f>
        <v>0</v>
      </c>
      <c r="M6" s="37">
        <f>-(1-C6/MAX(C$5:C6))</f>
        <v>-1.0492431086883691E-3</v>
      </c>
      <c r="N6" s="37">
        <f>-(1-D6/MAX(D$5:D6))</f>
        <v>-1.3310414388456593E-5</v>
      </c>
      <c r="O6" s="37">
        <f>-(1-E6/MAX(E$5:E6))</f>
        <v>-8.5187271746560711E-3</v>
      </c>
      <c r="P6" s="39">
        <f>-(1-F6/MAX(F$5:F6))</f>
        <v>-2.3456771852852221E-3</v>
      </c>
      <c r="Q6" s="33">
        <f>IF(DatiStorici[[#This Row],[Calend]]="X",(DatiStorici[[#This Row],[Balanced]]*B$2/DatiStorici[[#This Row],[Bond 3Y]]),Q5)</f>
        <v>24.685723096965759</v>
      </c>
      <c r="R6" s="33">
        <f>IF(DatiStorici[[#This Row],[Calend]]="X",(DatiStorici[[#This Row],[Balanced]]*C$2/DatiStorici[[#This Row],[Bond 10Y]]),R5)</f>
        <v>25.318595534160284</v>
      </c>
      <c r="S6" s="33">
        <f>IF(DatiStorici[[#This Row],[Calend]]="X",(DatiStorici[[#This Row],[Balanced]]*D$2/DatiStorici[[#This Row],[SXXR]]),S5)</f>
        <v>15.043415900024105</v>
      </c>
      <c r="T6" s="33">
        <f>IF(DatiStorici[[#This Row],[Calend]]="X",(DatiStorici[[#This Row],[Balanced]]*E$2/DatiStorici[[#This Row],[Gold]]),T5)</f>
        <v>39.440742886901461</v>
      </c>
      <c r="U6" s="34">
        <f>SUMPRODUCT(DatiStorici[[#This Row],[Bond 3Y]:[Gold]],Q5:T5)</f>
        <v>9976.5432281471476</v>
      </c>
      <c r="V6" s="32">
        <f t="shared" ref="V6" si="6">LN(U6/U5)</f>
        <v>-2.3484325957262675E-3</v>
      </c>
      <c r="W6" s="32">
        <f>-(1-U6/MAX(U$5:U6))</f>
        <v>-2.3456771852852221E-3</v>
      </c>
      <c r="X6" s="53" t="str">
        <f t="shared" ref="X6" si="7">IF(AND(MONTH(A6)&lt;&gt;MONTH(A5),MONTH(A6)=X$2),"X","")</f>
        <v/>
      </c>
    </row>
    <row r="7" spans="1:24" x14ac:dyDescent="0.3">
      <c r="A7" s="4">
        <v>39086</v>
      </c>
      <c r="B7" s="1">
        <v>101.314948</v>
      </c>
      <c r="C7" s="1">
        <v>98.769754000000006</v>
      </c>
      <c r="D7" s="1">
        <v>165.70312300000001</v>
      </c>
      <c r="E7" s="1">
        <v>62.039160000000003</v>
      </c>
      <c r="F7" s="3">
        <f t="shared" ref="F7:F70" si="8">SUMPRODUCT(B7:E7,B$3:E$3)</f>
        <v>9941.3557581471869</v>
      </c>
      <c r="G7" s="36">
        <f t="shared" ref="G7:G70" si="9">LN(B7/B6)</f>
        <v>2.1446321817402729E-4</v>
      </c>
      <c r="H7" s="31">
        <f t="shared" ref="H7:H70" si="10">LN(C7/C6)</f>
        <v>1.3343344778913903E-3</v>
      </c>
      <c r="I7" s="37">
        <f t="shared" ref="I7:I70" si="11">LN(D7/D6)</f>
        <v>-2.8945150381245181E-3</v>
      </c>
      <c r="J7" s="37">
        <f t="shared" ref="J7:J70" si="12">LN(E7/E6)</f>
        <v>-1.2925627938688134E-2</v>
      </c>
      <c r="K7" s="39">
        <f t="shared" ref="K7:K70" si="13">LN(F7/F6)</f>
        <v>-3.5332548508797373E-3</v>
      </c>
      <c r="L7" s="36">
        <f>-(1-B7/MAX(B$5:B7))</f>
        <v>0</v>
      </c>
      <c r="M7" s="37">
        <f>-(1-C7/MAX(C$5:C7))</f>
        <v>0</v>
      </c>
      <c r="N7" s="37">
        <f>-(1-D7/MAX(D$5:D7))</f>
        <v>-2.9036019112600453E-3</v>
      </c>
      <c r="O7" s="37">
        <f>-(1-E7/MAX(E$5:E7))</f>
        <v>-2.1251776608263273E-2</v>
      </c>
      <c r="P7" s="39">
        <f>-(1-F7/MAX(F$5:F7))</f>
        <v>-5.864424185281325E-3</v>
      </c>
      <c r="Q7" s="33">
        <f>IF(DatiStorici[[#This Row],[Calend]]="X",(DatiStorici[[#This Row],[Balanced]]*B$2/DatiStorici[[#This Row],[Bond 3Y]]),Q6)</f>
        <v>24.685723096965759</v>
      </c>
      <c r="R7" s="33">
        <f>IF(DatiStorici[[#This Row],[Calend]]="X",(DatiStorici[[#This Row],[Balanced]]*C$2/DatiStorici[[#This Row],[Bond 10Y]]),R6)</f>
        <v>25.318595534160284</v>
      </c>
      <c r="S7" s="33">
        <f>IF(DatiStorici[[#This Row],[Calend]]="X",(DatiStorici[[#This Row],[Balanced]]*D$2/DatiStorici[[#This Row],[SXXR]]),S6)</f>
        <v>15.043415900024105</v>
      </c>
      <c r="T7" s="33">
        <f>IF(DatiStorici[[#This Row],[Calend]]="X",(DatiStorici[[#This Row],[Balanced]]*E$2/DatiStorici[[#This Row],[Gold]]),T6)</f>
        <v>39.440742886901461</v>
      </c>
      <c r="U7" s="34">
        <f>SUMPRODUCT(DatiStorici[[#This Row],[Bond 3Y]:[Gold]],Q6:T6)</f>
        <v>9941.3557581471869</v>
      </c>
      <c r="V7" s="32">
        <f t="shared" ref="V7:V70" si="14">LN(U7/U6)</f>
        <v>-3.5332548508797373E-3</v>
      </c>
      <c r="W7" s="32">
        <f>-(1-U7/MAX(U$5:U7))</f>
        <v>-5.864424185281325E-3</v>
      </c>
      <c r="X7" s="53" t="str">
        <f t="shared" ref="X7:X70" si="15">IF(AND(MONTH(A7)&lt;&gt;MONTH(A6),MONTH(A7)=X$2),"X","")</f>
        <v/>
      </c>
    </row>
    <row r="8" spans="1:24" x14ac:dyDescent="0.3">
      <c r="A8" s="4">
        <v>39087</v>
      </c>
      <c r="B8" s="1">
        <v>101.266088</v>
      </c>
      <c r="C8" s="1">
        <v>98.435024999999996</v>
      </c>
      <c r="D8" s="1">
        <v>164.344853</v>
      </c>
      <c r="E8" s="1">
        <v>59.891370000000002</v>
      </c>
      <c r="F8" s="3">
        <f t="shared" si="8"/>
        <v>9826.5312918725303</v>
      </c>
      <c r="G8" s="36">
        <f t="shared" si="9"/>
        <v>-4.8237487488633573E-4</v>
      </c>
      <c r="H8" s="31">
        <f t="shared" si="10"/>
        <v>-3.3947384354038306E-3</v>
      </c>
      <c r="I8" s="37">
        <f t="shared" si="11"/>
        <v>-8.2307892601188593E-3</v>
      </c>
      <c r="J8" s="37">
        <f t="shared" si="12"/>
        <v>-3.5233377278771807E-2</v>
      </c>
      <c r="K8" s="39">
        <f t="shared" si="13"/>
        <v>-1.1617403257367225E-2</v>
      </c>
      <c r="L8" s="36">
        <f>-(1-B8/MAX(B$5:B8))</f>
        <v>-4.8225855083106062E-4</v>
      </c>
      <c r="M8" s="37">
        <f>-(1-C8/MAX(C$5:C8))</f>
        <v>-3.3889828256533638E-3</v>
      </c>
      <c r="N8" s="37">
        <f>-(1-D8/MAX(D$5:D8))</f>
        <v>-1.107681011707029E-2</v>
      </c>
      <c r="O8" s="37">
        <f>-(1-E8/MAX(E$5:E8))</f>
        <v>-5.5135949874286494E-2</v>
      </c>
      <c r="P8" s="39">
        <f>-(1-F8/MAX(F$5:F8))</f>
        <v>-1.7346870812746995E-2</v>
      </c>
      <c r="Q8" s="33">
        <f>IF(DatiStorici[[#This Row],[Calend]]="X",(DatiStorici[[#This Row],[Balanced]]*B$2/DatiStorici[[#This Row],[Bond 3Y]]),Q7)</f>
        <v>24.685723096965759</v>
      </c>
      <c r="R8" s="33">
        <f>IF(DatiStorici[[#This Row],[Calend]]="X",(DatiStorici[[#This Row],[Balanced]]*C$2/DatiStorici[[#This Row],[Bond 10Y]]),R7)</f>
        <v>25.318595534160284</v>
      </c>
      <c r="S8" s="33">
        <f>IF(DatiStorici[[#This Row],[Calend]]="X",(DatiStorici[[#This Row],[Balanced]]*D$2/DatiStorici[[#This Row],[SXXR]]),S7)</f>
        <v>15.043415900024105</v>
      </c>
      <c r="T8" s="33">
        <f>IF(DatiStorici[[#This Row],[Calend]]="X",(DatiStorici[[#This Row],[Balanced]]*E$2/DatiStorici[[#This Row],[Gold]]),T7)</f>
        <v>39.440742886901461</v>
      </c>
      <c r="U8" s="34">
        <f>SUMPRODUCT(DatiStorici[[#This Row],[Bond 3Y]:[Gold]],Q7:T7)</f>
        <v>9826.5312918725303</v>
      </c>
      <c r="V8" s="32">
        <f t="shared" si="14"/>
        <v>-1.1617403257367225E-2</v>
      </c>
      <c r="W8" s="32">
        <f>-(1-U8/MAX(U$5:U8))</f>
        <v>-1.7346870812746995E-2</v>
      </c>
      <c r="X8" s="53" t="str">
        <f t="shared" si="15"/>
        <v/>
      </c>
    </row>
    <row r="9" spans="1:24" x14ac:dyDescent="0.3">
      <c r="A9" s="4">
        <v>39090</v>
      </c>
      <c r="B9" s="1">
        <v>101.291618</v>
      </c>
      <c r="C9" s="1">
        <v>98.499696</v>
      </c>
      <c r="D9" s="1">
        <v>164.20199400000001</v>
      </c>
      <c r="E9" s="1">
        <v>59.830010000000001</v>
      </c>
      <c r="F9" s="3">
        <f t="shared" si="8"/>
        <v>9824.2297259393854</v>
      </c>
      <c r="G9" s="36">
        <f t="shared" si="9"/>
        <v>2.520763158246041E-4</v>
      </c>
      <c r="H9" s="31">
        <f t="shared" si="10"/>
        <v>6.5677603214196604E-4</v>
      </c>
      <c r="I9" s="37">
        <f t="shared" si="11"/>
        <v>-8.6964163745818963E-4</v>
      </c>
      <c r="J9" s="37">
        <f t="shared" si="12"/>
        <v>-1.0250467439096682E-3</v>
      </c>
      <c r="K9" s="39">
        <f t="shared" si="13"/>
        <v>-2.3424700362319233E-4</v>
      </c>
      <c r="L9" s="36">
        <f>-(1-B9/MAX(B$5:B9))</f>
        <v>-2.3027204238412757E-4</v>
      </c>
      <c r="M9" s="37">
        <f>-(1-C9/MAX(C$5:C9))</f>
        <v>-2.7342176026884379E-3</v>
      </c>
      <c r="N9" s="37">
        <f>-(1-D9/MAX(D$5:D9))</f>
        <v>-1.1936445057894929E-2</v>
      </c>
      <c r="O9" s="37">
        <f>-(1-E9/MAX(E$5:E9))</f>
        <v>-5.6103983467702623E-2</v>
      </c>
      <c r="P9" s="39">
        <f>-(1-F9/MAX(F$5:F9))</f>
        <v>-1.7577027406061485E-2</v>
      </c>
      <c r="Q9" s="33">
        <f>IF(DatiStorici[[#This Row],[Calend]]="X",(DatiStorici[[#This Row],[Balanced]]*B$2/DatiStorici[[#This Row],[Bond 3Y]]),Q8)</f>
        <v>24.685723096965759</v>
      </c>
      <c r="R9" s="33">
        <f>IF(DatiStorici[[#This Row],[Calend]]="X",(DatiStorici[[#This Row],[Balanced]]*C$2/DatiStorici[[#This Row],[Bond 10Y]]),R8)</f>
        <v>25.318595534160284</v>
      </c>
      <c r="S9" s="33">
        <f>IF(DatiStorici[[#This Row],[Calend]]="X",(DatiStorici[[#This Row],[Balanced]]*D$2/DatiStorici[[#This Row],[SXXR]]),S8)</f>
        <v>15.043415900024105</v>
      </c>
      <c r="T9" s="33">
        <f>IF(DatiStorici[[#This Row],[Calend]]="X",(DatiStorici[[#This Row],[Balanced]]*E$2/DatiStorici[[#This Row],[Gold]]),T8)</f>
        <v>39.440742886901461</v>
      </c>
      <c r="U9" s="34">
        <f>SUMPRODUCT(DatiStorici[[#This Row],[Bond 3Y]:[Gold]],Q8:T8)</f>
        <v>9824.2297259393854</v>
      </c>
      <c r="V9" s="32">
        <f t="shared" si="14"/>
        <v>-2.3424700362319233E-4</v>
      </c>
      <c r="W9" s="32">
        <f>-(1-U9/MAX(U$5:U9))</f>
        <v>-1.7577027406061485E-2</v>
      </c>
      <c r="X9" s="53" t="str">
        <f t="shared" si="15"/>
        <v/>
      </c>
    </row>
    <row r="10" spans="1:24" x14ac:dyDescent="0.3">
      <c r="A10" s="4">
        <v>39091</v>
      </c>
      <c r="B10" s="1">
        <v>101.260181</v>
      </c>
      <c r="C10" s="1">
        <v>98.316012000000001</v>
      </c>
      <c r="D10" s="1">
        <v>164.57484299999999</v>
      </c>
      <c r="E10" s="1">
        <v>60.160800000000002</v>
      </c>
      <c r="F10" s="3">
        <f t="shared" si="8"/>
        <v>9837.4585858747541</v>
      </c>
      <c r="G10" s="36">
        <f t="shared" si="9"/>
        <v>-3.1040948940102615E-4</v>
      </c>
      <c r="H10" s="31">
        <f t="shared" si="10"/>
        <v>-1.8665588757806879E-3</v>
      </c>
      <c r="I10" s="37">
        <f t="shared" si="11"/>
        <v>2.2680987093766838E-3</v>
      </c>
      <c r="J10" s="37">
        <f t="shared" si="12"/>
        <v>5.5136028833518589E-3</v>
      </c>
      <c r="K10" s="39">
        <f t="shared" si="13"/>
        <v>1.3456486260766422E-3</v>
      </c>
      <c r="L10" s="36">
        <f>-(1-B10/MAX(B$5:B10))</f>
        <v>-5.4056189220963446E-4</v>
      </c>
      <c r="M10" s="37">
        <f>-(1-C10/MAX(C$5:C10))</f>
        <v>-4.5939367227745276E-3</v>
      </c>
      <c r="N10" s="37">
        <f>-(1-D10/MAX(D$5:D10))</f>
        <v>-9.6928760279317849E-3</v>
      </c>
      <c r="O10" s="37">
        <f>-(1-E10/MAX(E$5:E10))</f>
        <v>-5.0885342131879341E-2</v>
      </c>
      <c r="P10" s="39">
        <f>-(1-F10/MAX(F$5:F10))</f>
        <v>-1.625414141252457E-2</v>
      </c>
      <c r="Q10" s="33">
        <f>IF(DatiStorici[[#This Row],[Calend]]="X",(DatiStorici[[#This Row],[Balanced]]*B$2/DatiStorici[[#This Row],[Bond 3Y]]),Q9)</f>
        <v>24.685723096965759</v>
      </c>
      <c r="R10" s="33">
        <f>IF(DatiStorici[[#This Row],[Calend]]="X",(DatiStorici[[#This Row],[Balanced]]*C$2/DatiStorici[[#This Row],[Bond 10Y]]),R9)</f>
        <v>25.318595534160284</v>
      </c>
      <c r="S10" s="33">
        <f>IF(DatiStorici[[#This Row],[Calend]]="X",(DatiStorici[[#This Row],[Balanced]]*D$2/DatiStorici[[#This Row],[SXXR]]),S9)</f>
        <v>15.043415900024105</v>
      </c>
      <c r="T10" s="33">
        <f>IF(DatiStorici[[#This Row],[Calend]]="X",(DatiStorici[[#This Row],[Balanced]]*E$2/DatiStorici[[#This Row],[Gold]]),T9)</f>
        <v>39.440742886901461</v>
      </c>
      <c r="U10" s="34">
        <f>SUMPRODUCT(DatiStorici[[#This Row],[Bond 3Y]:[Gold]],Q9:T9)</f>
        <v>9837.4585858747541</v>
      </c>
      <c r="V10" s="32">
        <f t="shared" si="14"/>
        <v>1.3456486260766422E-3</v>
      </c>
      <c r="W10" s="32">
        <f>-(1-U10/MAX(U$5:U10))</f>
        <v>-1.625414141252457E-2</v>
      </c>
      <c r="X10" s="53" t="str">
        <f t="shared" si="15"/>
        <v/>
      </c>
    </row>
    <row r="11" spans="1:24" x14ac:dyDescent="0.3">
      <c r="A11" s="4">
        <v>39092</v>
      </c>
      <c r="B11" s="1">
        <v>101.270782</v>
      </c>
      <c r="C11" s="1">
        <v>98.286773999999994</v>
      </c>
      <c r="D11" s="1">
        <v>163.53679099999999</v>
      </c>
      <c r="E11" s="1">
        <v>60.343170000000001</v>
      </c>
      <c r="F11" s="3">
        <f t="shared" si="8"/>
        <v>9828.5569744475088</v>
      </c>
      <c r="G11" s="36">
        <f t="shared" si="9"/>
        <v>1.0468522790442959E-4</v>
      </c>
      <c r="H11" s="31">
        <f t="shared" si="10"/>
        <v>-2.9743220643432187E-4</v>
      </c>
      <c r="I11" s="37">
        <f t="shared" si="11"/>
        <v>-6.327452950615842E-3</v>
      </c>
      <c r="J11" s="37">
        <f t="shared" si="12"/>
        <v>3.0267905568802022E-3</v>
      </c>
      <c r="K11" s="39">
        <f t="shared" si="13"/>
        <v>-9.0527865269599407E-4</v>
      </c>
      <c r="L11" s="36">
        <f>-(1-B11/MAX(B$5:B11))</f>
        <v>-4.3592777642253999E-4</v>
      </c>
      <c r="M11" s="37">
        <f>-(1-C11/MAX(C$5:C11))</f>
        <v>-4.8899585190828043E-3</v>
      </c>
      <c r="N11" s="37">
        <f>-(1-D11/MAX(D$5:D11))</f>
        <v>-1.5939215212672497E-2</v>
      </c>
      <c r="O11" s="37">
        <f>-(1-E11/MAX(E$5:E11))</f>
        <v>-4.8008218819765691E-2</v>
      </c>
      <c r="P11" s="39">
        <f>-(1-F11/MAX(F$5:F11))</f>
        <v>-1.7144302555249125E-2</v>
      </c>
      <c r="Q11" s="33">
        <f>IF(DatiStorici[[#This Row],[Calend]]="X",(DatiStorici[[#This Row],[Balanced]]*B$2/DatiStorici[[#This Row],[Bond 3Y]]),Q10)</f>
        <v>24.685723096965759</v>
      </c>
      <c r="R11" s="33">
        <f>IF(DatiStorici[[#This Row],[Calend]]="X",(DatiStorici[[#This Row],[Balanced]]*C$2/DatiStorici[[#This Row],[Bond 10Y]]),R10)</f>
        <v>25.318595534160284</v>
      </c>
      <c r="S11" s="33">
        <f>IF(DatiStorici[[#This Row],[Calend]]="X",(DatiStorici[[#This Row],[Balanced]]*D$2/DatiStorici[[#This Row],[SXXR]]),S10)</f>
        <v>15.043415900024105</v>
      </c>
      <c r="T11" s="33">
        <f>IF(DatiStorici[[#This Row],[Calend]]="X",(DatiStorici[[#This Row],[Balanced]]*E$2/DatiStorici[[#This Row],[Gold]]),T10)</f>
        <v>39.440742886901461</v>
      </c>
      <c r="U11" s="34">
        <f>SUMPRODUCT(DatiStorici[[#This Row],[Bond 3Y]:[Gold]],Q10:T10)</f>
        <v>9828.5569744475088</v>
      </c>
      <c r="V11" s="32">
        <f t="shared" si="14"/>
        <v>-9.0527865269599407E-4</v>
      </c>
      <c r="W11" s="32">
        <f>-(1-U11/MAX(U$5:U11))</f>
        <v>-1.7144302555249125E-2</v>
      </c>
      <c r="X11" s="53" t="str">
        <f t="shared" si="15"/>
        <v/>
      </c>
    </row>
    <row r="12" spans="1:24" x14ac:dyDescent="0.3">
      <c r="A12" s="4">
        <v>39093</v>
      </c>
      <c r="B12" s="1">
        <v>101.33216299999999</v>
      </c>
      <c r="C12" s="1">
        <v>98.337288999999998</v>
      </c>
      <c r="D12" s="1">
        <v>166.30773199999999</v>
      </c>
      <c r="E12" s="1">
        <v>60.842140000000001</v>
      </c>
      <c r="F12" s="3">
        <f t="shared" si="8"/>
        <v>9892.7153430460385</v>
      </c>
      <c r="G12" s="36">
        <f t="shared" si="9"/>
        <v>6.0592408346257049E-4</v>
      </c>
      <c r="H12" s="31">
        <f t="shared" si="10"/>
        <v>5.1382318461605742E-4</v>
      </c>
      <c r="I12" s="37">
        <f t="shared" si="11"/>
        <v>1.6801892974971994E-2</v>
      </c>
      <c r="J12" s="37">
        <f t="shared" si="12"/>
        <v>8.2348730175863423E-3</v>
      </c>
      <c r="K12" s="39">
        <f t="shared" si="13"/>
        <v>6.5065370946651366E-3</v>
      </c>
      <c r="L12" s="36">
        <f>-(1-B12/MAX(B$5:B12))</f>
        <v>0</v>
      </c>
      <c r="M12" s="37">
        <f>-(1-C12/MAX(C$5:C12))</f>
        <v>-4.3785165244009105E-3</v>
      </c>
      <c r="N12" s="37">
        <f>-(1-D12/MAX(D$5:D12))</f>
        <v>0</v>
      </c>
      <c r="O12" s="37">
        <f>-(1-E12/MAX(E$5:E12))</f>
        <v>-4.0136319828454781E-2</v>
      </c>
      <c r="P12" s="39">
        <f>-(1-F12/MAX(F$5:F12))</f>
        <v>-1.0728465695396205E-2</v>
      </c>
      <c r="Q12" s="33">
        <f>IF(DatiStorici[[#This Row],[Calend]]="X",(DatiStorici[[#This Row],[Balanced]]*B$2/DatiStorici[[#This Row],[Bond 3Y]]),Q11)</f>
        <v>24.685723096965759</v>
      </c>
      <c r="R12" s="33">
        <f>IF(DatiStorici[[#This Row],[Calend]]="X",(DatiStorici[[#This Row],[Balanced]]*C$2/DatiStorici[[#This Row],[Bond 10Y]]),R11)</f>
        <v>25.318595534160284</v>
      </c>
      <c r="S12" s="33">
        <f>IF(DatiStorici[[#This Row],[Calend]]="X",(DatiStorici[[#This Row],[Balanced]]*D$2/DatiStorici[[#This Row],[SXXR]]),S11)</f>
        <v>15.043415900024105</v>
      </c>
      <c r="T12" s="33">
        <f>IF(DatiStorici[[#This Row],[Calend]]="X",(DatiStorici[[#This Row],[Balanced]]*E$2/DatiStorici[[#This Row],[Gold]]),T11)</f>
        <v>39.440742886901461</v>
      </c>
      <c r="U12" s="34">
        <f>SUMPRODUCT(DatiStorici[[#This Row],[Bond 3Y]:[Gold]],Q11:T11)</f>
        <v>9892.7153430460385</v>
      </c>
      <c r="V12" s="32">
        <f t="shared" si="14"/>
        <v>6.5065370946651366E-3</v>
      </c>
      <c r="W12" s="32">
        <f>-(1-U12/MAX(U$5:U12))</f>
        <v>-1.0728465695396205E-2</v>
      </c>
      <c r="X12" s="53" t="str">
        <f t="shared" si="15"/>
        <v/>
      </c>
    </row>
    <row r="13" spans="1:24" x14ac:dyDescent="0.3">
      <c r="A13" s="4">
        <v>39094</v>
      </c>
      <c r="B13" s="1">
        <v>101.28362300000001</v>
      </c>
      <c r="C13" s="1">
        <v>97.972678999999999</v>
      </c>
      <c r="D13" s="1">
        <v>167.084833</v>
      </c>
      <c r="E13" s="1">
        <v>61.16301</v>
      </c>
      <c r="F13" s="3">
        <f t="shared" si="8"/>
        <v>9906.6312896386462</v>
      </c>
      <c r="G13" s="36">
        <f t="shared" si="9"/>
        <v>-4.7913345634969682E-4</v>
      </c>
      <c r="H13" s="31">
        <f t="shared" si="10"/>
        <v>-3.7146398929404282E-3</v>
      </c>
      <c r="I13" s="37">
        <f t="shared" si="11"/>
        <v>4.6617860679981421E-3</v>
      </c>
      <c r="J13" s="37">
        <f t="shared" si="12"/>
        <v>5.2599540231750416E-3</v>
      </c>
      <c r="K13" s="39">
        <f t="shared" si="13"/>
        <v>1.4056977881393401E-3</v>
      </c>
      <c r="L13" s="36">
        <f>-(1-B13/MAX(B$5:B13))</f>
        <v>-4.7901869024535859E-4</v>
      </c>
      <c r="M13" s="37">
        <f>-(1-C13/MAX(C$5:C13))</f>
        <v>-8.0700312364856419E-3</v>
      </c>
      <c r="N13" s="37">
        <f>-(1-D13/MAX(D$5:D13))</f>
        <v>0</v>
      </c>
      <c r="O13" s="37">
        <f>-(1-E13/MAX(E$5:E13))</f>
        <v>-3.5074179360406799E-2</v>
      </c>
      <c r="P13" s="39">
        <f>-(1-F13/MAX(F$5:F13))</f>
        <v>-9.3368710361353413E-3</v>
      </c>
      <c r="Q13" s="33">
        <f>IF(DatiStorici[[#This Row],[Calend]]="X",(DatiStorici[[#This Row],[Balanced]]*B$2/DatiStorici[[#This Row],[Bond 3Y]]),Q12)</f>
        <v>24.685723096965759</v>
      </c>
      <c r="R13" s="33">
        <f>IF(DatiStorici[[#This Row],[Calend]]="X",(DatiStorici[[#This Row],[Balanced]]*C$2/DatiStorici[[#This Row],[Bond 10Y]]),R12)</f>
        <v>25.318595534160284</v>
      </c>
      <c r="S13" s="33">
        <f>IF(DatiStorici[[#This Row],[Calend]]="X",(DatiStorici[[#This Row],[Balanced]]*D$2/DatiStorici[[#This Row],[SXXR]]),S12)</f>
        <v>15.043415900024105</v>
      </c>
      <c r="T13" s="33">
        <f>IF(DatiStorici[[#This Row],[Calend]]="X",(DatiStorici[[#This Row],[Balanced]]*E$2/DatiStorici[[#This Row],[Gold]]),T12)</f>
        <v>39.440742886901461</v>
      </c>
      <c r="U13" s="34">
        <f>SUMPRODUCT(DatiStorici[[#This Row],[Bond 3Y]:[Gold]],Q12:T12)</f>
        <v>9906.6312896386462</v>
      </c>
      <c r="V13" s="32">
        <f t="shared" si="14"/>
        <v>1.4056977881393401E-3</v>
      </c>
      <c r="W13" s="32">
        <f>-(1-U13/MAX(U$5:U13))</f>
        <v>-9.3368710361353413E-3</v>
      </c>
      <c r="X13" s="53" t="str">
        <f t="shared" si="15"/>
        <v/>
      </c>
    </row>
    <row r="14" spans="1:24" x14ac:dyDescent="0.3">
      <c r="A14" s="4">
        <v>39097</v>
      </c>
      <c r="B14" s="1">
        <v>101.301678</v>
      </c>
      <c r="C14" s="1">
        <v>98.076733000000004</v>
      </c>
      <c r="D14" s="1">
        <v>168.107405</v>
      </c>
      <c r="E14" s="1">
        <v>61.962350000000001</v>
      </c>
      <c r="F14" s="3">
        <f t="shared" si="8"/>
        <v>9956.6210308118079</v>
      </c>
      <c r="G14" s="36">
        <f t="shared" si="9"/>
        <v>1.7824590390991125E-4</v>
      </c>
      <c r="H14" s="31">
        <f t="shared" si="10"/>
        <v>1.0615080015713345E-3</v>
      </c>
      <c r="I14" s="37">
        <f t="shared" si="11"/>
        <v>6.1014251308834921E-3</v>
      </c>
      <c r="J14" s="37">
        <f t="shared" si="12"/>
        <v>1.2984347501567885E-2</v>
      </c>
      <c r="K14" s="39">
        <f t="shared" si="13"/>
        <v>5.0333999596804523E-3</v>
      </c>
      <c r="L14" s="36">
        <f>-(1-B14/MAX(B$5:B14))</f>
        <v>-3.0084229032001364E-4</v>
      </c>
      <c r="M14" s="37">
        <f>-(1-C14/MAX(C$5:C14))</f>
        <v>-7.0165305868838956E-3</v>
      </c>
      <c r="N14" s="37">
        <f>-(1-D14/MAX(D$5:D14))</f>
        <v>0</v>
      </c>
      <c r="O14" s="37">
        <f>-(1-E14/MAX(E$5:E14))</f>
        <v>-2.2463553992720486E-2</v>
      </c>
      <c r="P14" s="39">
        <f>-(1-F14/MAX(F$5:F14))</f>
        <v>-4.3378969188192507E-3</v>
      </c>
      <c r="Q14" s="33">
        <f>IF(DatiStorici[[#This Row],[Calend]]="X",(DatiStorici[[#This Row],[Balanced]]*B$2/DatiStorici[[#This Row],[Bond 3Y]]),Q13)</f>
        <v>24.685723096965759</v>
      </c>
      <c r="R14" s="33">
        <f>IF(DatiStorici[[#This Row],[Calend]]="X",(DatiStorici[[#This Row],[Balanced]]*C$2/DatiStorici[[#This Row],[Bond 10Y]]),R13)</f>
        <v>25.318595534160284</v>
      </c>
      <c r="S14" s="33">
        <f>IF(DatiStorici[[#This Row],[Calend]]="X",(DatiStorici[[#This Row],[Balanced]]*D$2/DatiStorici[[#This Row],[SXXR]]),S13)</f>
        <v>15.043415900024105</v>
      </c>
      <c r="T14" s="33">
        <f>IF(DatiStorici[[#This Row],[Calend]]="X",(DatiStorici[[#This Row],[Balanced]]*E$2/DatiStorici[[#This Row],[Gold]]),T13)</f>
        <v>39.440742886901461</v>
      </c>
      <c r="U14" s="34">
        <f>SUMPRODUCT(DatiStorici[[#This Row],[Bond 3Y]:[Gold]],Q13:T13)</f>
        <v>9956.6210308118079</v>
      </c>
      <c r="V14" s="32">
        <f t="shared" si="14"/>
        <v>5.0333999596804523E-3</v>
      </c>
      <c r="W14" s="32">
        <f>-(1-U14/MAX(U$5:U14))</f>
        <v>-4.3378969188192507E-3</v>
      </c>
      <c r="X14" s="53" t="str">
        <f t="shared" si="15"/>
        <v/>
      </c>
    </row>
    <row r="15" spans="1:24" x14ac:dyDescent="0.3">
      <c r="A15" s="4">
        <v>39098</v>
      </c>
      <c r="B15" s="1">
        <v>101.315781</v>
      </c>
      <c r="C15" s="1">
        <v>98.201834000000005</v>
      </c>
      <c r="D15" s="1">
        <v>167.15648400000001</v>
      </c>
      <c r="E15" s="1">
        <v>61.79842</v>
      </c>
      <c r="F15" s="3">
        <f t="shared" si="8"/>
        <v>9939.3659341120474</v>
      </c>
      <c r="G15" s="36">
        <f t="shared" si="9"/>
        <v>1.392081422042917E-4</v>
      </c>
      <c r="H15" s="31">
        <f t="shared" si="10"/>
        <v>1.2747292672060913E-3</v>
      </c>
      <c r="I15" s="37">
        <f t="shared" si="11"/>
        <v>-5.6726869859966547E-3</v>
      </c>
      <c r="J15" s="37">
        <f t="shared" si="12"/>
        <v>-2.6491447309397735E-3</v>
      </c>
      <c r="K15" s="39">
        <f t="shared" si="13"/>
        <v>-1.7345307932013895E-3</v>
      </c>
      <c r="L15" s="36">
        <f>-(1-B15/MAX(B$5:B15))</f>
        <v>-1.6166634082404041E-4</v>
      </c>
      <c r="M15" s="37">
        <f>-(1-C15/MAX(C$5:C15))</f>
        <v>-5.7499383870086573E-3</v>
      </c>
      <c r="N15" s="37">
        <f>-(1-D15/MAX(D$5:D15))</f>
        <v>-5.6566276780014579E-3</v>
      </c>
      <c r="O15" s="37">
        <f>-(1-E15/MAX(E$5:E15))</f>
        <v>-2.5049762385300323E-2</v>
      </c>
      <c r="P15" s="39">
        <f>-(1-F15/MAX(F$5:F15))</f>
        <v>-6.0634065887952282E-3</v>
      </c>
      <c r="Q15" s="33">
        <f>IF(DatiStorici[[#This Row],[Calend]]="X",(DatiStorici[[#This Row],[Balanced]]*B$2/DatiStorici[[#This Row],[Bond 3Y]]),Q14)</f>
        <v>24.685723096965759</v>
      </c>
      <c r="R15" s="33">
        <f>IF(DatiStorici[[#This Row],[Calend]]="X",(DatiStorici[[#This Row],[Balanced]]*C$2/DatiStorici[[#This Row],[Bond 10Y]]),R14)</f>
        <v>25.318595534160284</v>
      </c>
      <c r="S15" s="33">
        <f>IF(DatiStorici[[#This Row],[Calend]]="X",(DatiStorici[[#This Row],[Balanced]]*D$2/DatiStorici[[#This Row],[SXXR]]),S14)</f>
        <v>15.043415900024105</v>
      </c>
      <c r="T15" s="33">
        <f>IF(DatiStorici[[#This Row],[Calend]]="X",(DatiStorici[[#This Row],[Balanced]]*E$2/DatiStorici[[#This Row],[Gold]]),T14)</f>
        <v>39.440742886901461</v>
      </c>
      <c r="U15" s="34">
        <f>SUMPRODUCT(DatiStorici[[#This Row],[Bond 3Y]:[Gold]],Q14:T14)</f>
        <v>9939.3659341120474</v>
      </c>
      <c r="V15" s="32">
        <f t="shared" si="14"/>
        <v>-1.7345307932013895E-3</v>
      </c>
      <c r="W15" s="32">
        <f>-(1-U15/MAX(U$5:U15))</f>
        <v>-6.0634065887952282E-3</v>
      </c>
      <c r="X15" s="53" t="str">
        <f t="shared" si="15"/>
        <v/>
      </c>
    </row>
    <row r="16" spans="1:24" x14ac:dyDescent="0.3">
      <c r="A16" s="4">
        <v>39099</v>
      </c>
      <c r="B16" s="1">
        <v>101.356849</v>
      </c>
      <c r="C16" s="1">
        <v>98.229872999999998</v>
      </c>
      <c r="D16" s="1">
        <v>167.042374</v>
      </c>
      <c r="E16" s="1">
        <v>62.608980000000003</v>
      </c>
      <c r="F16" s="3">
        <f t="shared" si="8"/>
        <v>9971.3421198544311</v>
      </c>
      <c r="G16" s="36">
        <f t="shared" si="9"/>
        <v>4.0526439669796529E-4</v>
      </c>
      <c r="H16" s="31">
        <f t="shared" si="10"/>
        <v>2.8548344479259675E-4</v>
      </c>
      <c r="I16" s="37">
        <f t="shared" si="11"/>
        <v>-6.8288686034028128E-4</v>
      </c>
      <c r="J16" s="37">
        <f t="shared" si="12"/>
        <v>1.3030920503471544E-2</v>
      </c>
      <c r="K16" s="39">
        <f t="shared" si="13"/>
        <v>3.2119614376773481E-3</v>
      </c>
      <c r="L16" s="36">
        <f>-(1-B16/MAX(B$5:B16))</f>
        <v>0</v>
      </c>
      <c r="M16" s="37">
        <f>-(1-C16/MAX(C$5:C16))</f>
        <v>-5.466055934491898E-3</v>
      </c>
      <c r="N16" s="37">
        <f>-(1-D16/MAX(D$5:D16))</f>
        <v>-6.3354199061010918E-3</v>
      </c>
      <c r="O16" s="37">
        <f>-(1-E16/MAX(E$5:E16))</f>
        <v>-1.2262126963537567E-2</v>
      </c>
      <c r="P16" s="39">
        <f>-(1-F16/MAX(F$5:F16))</f>
        <v>-2.865788014556947E-3</v>
      </c>
      <c r="Q16" s="33">
        <f>IF(DatiStorici[[#This Row],[Calend]]="X",(DatiStorici[[#This Row],[Balanced]]*B$2/DatiStorici[[#This Row],[Bond 3Y]]),Q15)</f>
        <v>24.685723096965759</v>
      </c>
      <c r="R16" s="33">
        <f>IF(DatiStorici[[#This Row],[Calend]]="X",(DatiStorici[[#This Row],[Balanced]]*C$2/DatiStorici[[#This Row],[Bond 10Y]]),R15)</f>
        <v>25.318595534160284</v>
      </c>
      <c r="S16" s="33">
        <f>IF(DatiStorici[[#This Row],[Calend]]="X",(DatiStorici[[#This Row],[Balanced]]*D$2/DatiStorici[[#This Row],[SXXR]]),S15)</f>
        <v>15.043415900024105</v>
      </c>
      <c r="T16" s="33">
        <f>IF(DatiStorici[[#This Row],[Calend]]="X",(DatiStorici[[#This Row],[Balanced]]*E$2/DatiStorici[[#This Row],[Gold]]),T15)</f>
        <v>39.440742886901461</v>
      </c>
      <c r="U16" s="34">
        <f>SUMPRODUCT(DatiStorici[[#This Row],[Bond 3Y]:[Gold]],Q15:T15)</f>
        <v>9971.3421198544311</v>
      </c>
      <c r="V16" s="32">
        <f t="shared" si="14"/>
        <v>3.2119614376773481E-3</v>
      </c>
      <c r="W16" s="32">
        <f>-(1-U16/MAX(U$5:U16))</f>
        <v>-2.865788014556947E-3</v>
      </c>
      <c r="X16" s="53" t="str">
        <f t="shared" si="15"/>
        <v/>
      </c>
    </row>
    <row r="17" spans="1:24" x14ac:dyDescent="0.3">
      <c r="A17" s="4">
        <v>39100</v>
      </c>
      <c r="B17" s="1">
        <v>101.323724</v>
      </c>
      <c r="C17" s="1">
        <v>98.030752000000007</v>
      </c>
      <c r="D17" s="1">
        <v>166.97381899999999</v>
      </c>
      <c r="E17" s="1">
        <v>62.662689999999998</v>
      </c>
      <c r="F17" s="3">
        <f t="shared" si="8"/>
        <v>9966.5700021389166</v>
      </c>
      <c r="G17" s="36">
        <f t="shared" si="9"/>
        <v>-3.2686902158037684E-4</v>
      </c>
      <c r="H17" s="31">
        <f t="shared" si="10"/>
        <v>-2.0291494365974466E-3</v>
      </c>
      <c r="I17" s="37">
        <f t="shared" si="11"/>
        <v>-4.1048908645358544E-4</v>
      </c>
      <c r="J17" s="37">
        <f t="shared" si="12"/>
        <v>8.5749640427195263E-4</v>
      </c>
      <c r="K17" s="39">
        <f t="shared" si="13"/>
        <v>-4.7869784734163559E-4</v>
      </c>
      <c r="L17" s="36">
        <f>-(1-B17/MAX(B$5:B17))</f>
        <v>-3.2681560572189738E-4</v>
      </c>
      <c r="M17" s="37">
        <f>-(1-C17/MAX(C$5:C17))</f>
        <v>-7.4820678403229035E-3</v>
      </c>
      <c r="N17" s="37">
        <f>-(1-D17/MAX(D$5:D17))</f>
        <v>-6.7432246663970963E-3</v>
      </c>
      <c r="O17" s="37">
        <f>-(1-E17/MAX(E$5:E17))</f>
        <v>-1.1414782043355443E-2</v>
      </c>
      <c r="P17" s="39">
        <f>-(1-F17/MAX(F$5:F17))</f>
        <v>-3.3429997861083027E-3</v>
      </c>
      <c r="Q17" s="33">
        <f>IF(DatiStorici[[#This Row],[Calend]]="X",(DatiStorici[[#This Row],[Balanced]]*B$2/DatiStorici[[#This Row],[Bond 3Y]]),Q16)</f>
        <v>24.685723096965759</v>
      </c>
      <c r="R17" s="33">
        <f>IF(DatiStorici[[#This Row],[Calend]]="X",(DatiStorici[[#This Row],[Balanced]]*C$2/DatiStorici[[#This Row],[Bond 10Y]]),R16)</f>
        <v>25.318595534160284</v>
      </c>
      <c r="S17" s="33">
        <f>IF(DatiStorici[[#This Row],[Calend]]="X",(DatiStorici[[#This Row],[Balanced]]*D$2/DatiStorici[[#This Row],[SXXR]]),S16)</f>
        <v>15.043415900024105</v>
      </c>
      <c r="T17" s="33">
        <f>IF(DatiStorici[[#This Row],[Calend]]="X",(DatiStorici[[#This Row],[Balanced]]*E$2/DatiStorici[[#This Row],[Gold]]),T16)</f>
        <v>39.440742886901461</v>
      </c>
      <c r="U17" s="34">
        <f>SUMPRODUCT(DatiStorici[[#This Row],[Bond 3Y]:[Gold]],Q16:T16)</f>
        <v>9966.5700021389166</v>
      </c>
      <c r="V17" s="32">
        <f t="shared" si="14"/>
        <v>-4.7869784734163559E-4</v>
      </c>
      <c r="W17" s="32">
        <f>-(1-U17/MAX(U$5:U17))</f>
        <v>-3.3429997861083027E-3</v>
      </c>
      <c r="X17" s="53" t="str">
        <f t="shared" si="15"/>
        <v/>
      </c>
    </row>
    <row r="18" spans="1:24" x14ac:dyDescent="0.3">
      <c r="A18" s="4">
        <v>39101</v>
      </c>
      <c r="B18" s="1">
        <v>101.322473</v>
      </c>
      <c r="C18" s="1">
        <v>98.108986000000002</v>
      </c>
      <c r="D18" s="1">
        <v>168.15074999999999</v>
      </c>
      <c r="E18" s="1">
        <v>62.61748</v>
      </c>
      <c r="F18" s="3">
        <f t="shared" si="8"/>
        <v>9984.441841835056</v>
      </c>
      <c r="G18" s="36">
        <f t="shared" si="9"/>
        <v>-1.234664176807215E-5</v>
      </c>
      <c r="H18" s="31">
        <f t="shared" si="10"/>
        <v>7.9773741870608214E-4</v>
      </c>
      <c r="I18" s="37">
        <f t="shared" si="11"/>
        <v>7.0238708080527078E-3</v>
      </c>
      <c r="J18" s="37">
        <f t="shared" si="12"/>
        <v>-7.2174234697373473E-4</v>
      </c>
      <c r="K18" s="39">
        <f t="shared" si="13"/>
        <v>1.7915727398914554E-3</v>
      </c>
      <c r="L18" s="36">
        <f>-(1-B18/MAX(B$5:B18))</f>
        <v>-3.3915813622020785E-4</v>
      </c>
      <c r="M18" s="37">
        <f>-(1-C18/MAX(C$5:C18))</f>
        <v>-6.6899832513505064E-3</v>
      </c>
      <c r="N18" s="37">
        <f>-(1-D18/MAX(D$5:D18))</f>
        <v>0</v>
      </c>
      <c r="O18" s="37">
        <f>-(1-E18/MAX(E$5:E18))</f>
        <v>-1.2128028437722205E-2</v>
      </c>
      <c r="P18" s="39">
        <f>-(1-F18/MAX(F$5:F18))</f>
        <v>-1.5558158164944436E-3</v>
      </c>
      <c r="Q18" s="33">
        <f>IF(DatiStorici[[#This Row],[Calend]]="X",(DatiStorici[[#This Row],[Balanced]]*B$2/DatiStorici[[#This Row],[Bond 3Y]]),Q17)</f>
        <v>24.685723096965759</v>
      </c>
      <c r="R18" s="33">
        <f>IF(DatiStorici[[#This Row],[Calend]]="X",(DatiStorici[[#This Row],[Balanced]]*C$2/DatiStorici[[#This Row],[Bond 10Y]]),R17)</f>
        <v>25.318595534160284</v>
      </c>
      <c r="S18" s="33">
        <f>IF(DatiStorici[[#This Row],[Calend]]="X",(DatiStorici[[#This Row],[Balanced]]*D$2/DatiStorici[[#This Row],[SXXR]]),S17)</f>
        <v>15.043415900024105</v>
      </c>
      <c r="T18" s="33">
        <f>IF(DatiStorici[[#This Row],[Calend]]="X",(DatiStorici[[#This Row],[Balanced]]*E$2/DatiStorici[[#This Row],[Gold]]),T17)</f>
        <v>39.440742886901461</v>
      </c>
      <c r="U18" s="34">
        <f>SUMPRODUCT(DatiStorici[[#This Row],[Bond 3Y]:[Gold]],Q17:T17)</f>
        <v>9984.441841835056</v>
      </c>
      <c r="V18" s="32">
        <f t="shared" si="14"/>
        <v>1.7915727398914554E-3</v>
      </c>
      <c r="W18" s="32">
        <f>-(1-U18/MAX(U$5:U18))</f>
        <v>-1.5558158164944436E-3</v>
      </c>
      <c r="X18" s="53" t="str">
        <f t="shared" si="15"/>
        <v/>
      </c>
    </row>
    <row r="19" spans="1:24" x14ac:dyDescent="0.3">
      <c r="A19" s="4">
        <v>39104</v>
      </c>
      <c r="B19" s="1">
        <v>101.380008</v>
      </c>
      <c r="C19" s="1">
        <v>98.371803</v>
      </c>
      <c r="D19" s="1">
        <v>167.522257</v>
      </c>
      <c r="E19" s="1">
        <v>63.238639999999997</v>
      </c>
      <c r="F19" s="3">
        <f t="shared" si="8"/>
        <v>10007.560622498315</v>
      </c>
      <c r="G19" s="36">
        <f t="shared" si="9"/>
        <v>5.6767930280147148E-4</v>
      </c>
      <c r="H19" s="31">
        <f t="shared" si="10"/>
        <v>2.6752453314614301E-3</v>
      </c>
      <c r="I19" s="37">
        <f t="shared" si="11"/>
        <v>-3.7446784300185307E-3</v>
      </c>
      <c r="J19" s="37">
        <f t="shared" si="12"/>
        <v>9.8710343791348423E-3</v>
      </c>
      <c r="K19" s="39">
        <f t="shared" si="13"/>
        <v>2.3128039334547124E-3</v>
      </c>
      <c r="L19" s="36">
        <f>-(1-B19/MAX(B$5:B19))</f>
        <v>0</v>
      </c>
      <c r="M19" s="37">
        <f>-(1-C19/MAX(C$5:C19))</f>
        <v>-4.0290775655875688E-3</v>
      </c>
      <c r="N19" s="37">
        <f>-(1-D19/MAX(D$5:D19))</f>
        <v>-3.7376758652577502E-3</v>
      </c>
      <c r="O19" s="37">
        <f>-(1-E19/MAX(E$5:E19))</f>
        <v>-2.3284236970710914E-3</v>
      </c>
      <c r="P19" s="39">
        <f>-(1-F19/MAX(F$5:F19))</f>
        <v>0</v>
      </c>
      <c r="Q19" s="33">
        <f>IF(DatiStorici[[#This Row],[Calend]]="X",(DatiStorici[[#This Row],[Balanced]]*B$2/DatiStorici[[#This Row],[Bond 3Y]]),Q18)</f>
        <v>24.685723096965759</v>
      </c>
      <c r="R19" s="33">
        <f>IF(DatiStorici[[#This Row],[Calend]]="X",(DatiStorici[[#This Row],[Balanced]]*C$2/DatiStorici[[#This Row],[Bond 10Y]]),R18)</f>
        <v>25.318595534160284</v>
      </c>
      <c r="S19" s="33">
        <f>IF(DatiStorici[[#This Row],[Calend]]="X",(DatiStorici[[#This Row],[Balanced]]*D$2/DatiStorici[[#This Row],[SXXR]]),S18)</f>
        <v>15.043415900024105</v>
      </c>
      <c r="T19" s="33">
        <f>IF(DatiStorici[[#This Row],[Calend]]="X",(DatiStorici[[#This Row],[Balanced]]*E$2/DatiStorici[[#This Row],[Gold]]),T18)</f>
        <v>39.440742886901461</v>
      </c>
      <c r="U19" s="34">
        <f>SUMPRODUCT(DatiStorici[[#This Row],[Bond 3Y]:[Gold]],Q18:T18)</f>
        <v>10007.560622498315</v>
      </c>
      <c r="V19" s="32">
        <f t="shared" si="14"/>
        <v>2.3128039334547124E-3</v>
      </c>
      <c r="W19" s="32">
        <f>-(1-U19/MAX(U$5:U19))</f>
        <v>0</v>
      </c>
      <c r="X19" s="53" t="str">
        <f t="shared" si="15"/>
        <v/>
      </c>
    </row>
    <row r="20" spans="1:24" x14ac:dyDescent="0.3">
      <c r="A20" s="4">
        <v>39105</v>
      </c>
      <c r="B20" s="1">
        <v>101.37555500000001</v>
      </c>
      <c r="C20" s="1">
        <v>98.378423999999995</v>
      </c>
      <c r="D20" s="1">
        <v>167.43778</v>
      </c>
      <c r="E20" s="1">
        <v>63.866120000000002</v>
      </c>
      <c r="F20" s="3">
        <f t="shared" si="8"/>
        <v>10031.095786096083</v>
      </c>
      <c r="G20" s="36">
        <f t="shared" si="9"/>
        <v>-4.3924812072479968E-5</v>
      </c>
      <c r="H20" s="31">
        <f t="shared" si="10"/>
        <v>6.7303607253249044E-5</v>
      </c>
      <c r="I20" s="37">
        <f t="shared" si="11"/>
        <v>-5.0440048041340232E-4</v>
      </c>
      <c r="J20" s="37">
        <f t="shared" si="12"/>
        <v>9.8735105993784586E-3</v>
      </c>
      <c r="K20" s="39">
        <f t="shared" si="13"/>
        <v>2.3489772906457418E-3</v>
      </c>
      <c r="L20" s="36">
        <f>-(1-B20/MAX(B$5:B20))</f>
        <v>-4.3923847392046689E-5</v>
      </c>
      <c r="M20" s="37">
        <f>-(1-C20/MAX(C$5:C20))</f>
        <v>-3.962042873975502E-3</v>
      </c>
      <c r="N20" s="37">
        <f>-(1-D20/MAX(D$5:D20))</f>
        <v>-4.2400643470218435E-3</v>
      </c>
      <c r="O20" s="37">
        <f>-(1-E20/MAX(E$5:E20))</f>
        <v>0</v>
      </c>
      <c r="P20" s="39">
        <f>-(1-F20/MAX(F$5:F20))</f>
        <v>0</v>
      </c>
      <c r="Q20" s="33">
        <f>IF(DatiStorici[[#This Row],[Calend]]="X",(DatiStorici[[#This Row],[Balanced]]*B$2/DatiStorici[[#This Row],[Bond 3Y]]),Q19)</f>
        <v>24.685723096965759</v>
      </c>
      <c r="R20" s="33">
        <f>IF(DatiStorici[[#This Row],[Calend]]="X",(DatiStorici[[#This Row],[Balanced]]*C$2/DatiStorici[[#This Row],[Bond 10Y]]),R19)</f>
        <v>25.318595534160284</v>
      </c>
      <c r="S20" s="33">
        <f>IF(DatiStorici[[#This Row],[Calend]]="X",(DatiStorici[[#This Row],[Balanced]]*D$2/DatiStorici[[#This Row],[SXXR]]),S19)</f>
        <v>15.043415900024105</v>
      </c>
      <c r="T20" s="33">
        <f>IF(DatiStorici[[#This Row],[Calend]]="X",(DatiStorici[[#This Row],[Balanced]]*E$2/DatiStorici[[#This Row],[Gold]]),T19)</f>
        <v>39.440742886901461</v>
      </c>
      <c r="U20" s="34">
        <f>SUMPRODUCT(DatiStorici[[#This Row],[Bond 3Y]:[Gold]],Q19:T19)</f>
        <v>10031.095786096083</v>
      </c>
      <c r="V20" s="32">
        <f t="shared" si="14"/>
        <v>2.3489772906457418E-3</v>
      </c>
      <c r="W20" s="32">
        <f>-(1-U20/MAX(U$5:U20))</f>
        <v>0</v>
      </c>
      <c r="X20" s="53" t="str">
        <f t="shared" si="15"/>
        <v/>
      </c>
    </row>
    <row r="21" spans="1:24" x14ac:dyDescent="0.3">
      <c r="A21" s="4">
        <v>39106</v>
      </c>
      <c r="B21" s="1">
        <v>101.369923</v>
      </c>
      <c r="C21" s="1">
        <v>98.235538000000005</v>
      </c>
      <c r="D21" s="1">
        <v>168.94863900000001</v>
      </c>
      <c r="E21" s="1">
        <v>63.534010000000002</v>
      </c>
      <c r="F21" s="3">
        <f t="shared" si="8"/>
        <v>10036.968898445233</v>
      </c>
      <c r="G21" s="36">
        <f t="shared" si="9"/>
        <v>-5.5557342703874092E-5</v>
      </c>
      <c r="H21" s="31">
        <f t="shared" si="10"/>
        <v>-1.4534677364844472E-3</v>
      </c>
      <c r="I21" s="37">
        <f t="shared" si="11"/>
        <v>8.9829379208894635E-3</v>
      </c>
      <c r="J21" s="37">
        <f t="shared" si="12"/>
        <v>-5.2136642606616249E-3</v>
      </c>
      <c r="K21" s="39">
        <f t="shared" si="13"/>
        <v>5.8531927309867079E-4</v>
      </c>
      <c r="L21" s="36">
        <f>-(1-B21/MAX(B$5:B21))</f>
        <v>-9.9477206590870004E-5</v>
      </c>
      <c r="M21" s="37">
        <f>-(1-C21/MAX(C$5:C21))</f>
        <v>-5.408700319330606E-3</v>
      </c>
      <c r="N21" s="37">
        <f>-(1-D21/MAX(D$5:D21))</f>
        <v>0</v>
      </c>
      <c r="O21" s="37">
        <f>-(1-E21/MAX(E$5:E21))</f>
        <v>-5.2000967022890476E-3</v>
      </c>
      <c r="P21" s="39">
        <f>-(1-F21/MAX(F$5:F21))</f>
        <v>0</v>
      </c>
      <c r="Q21" s="33">
        <f>IF(DatiStorici[[#This Row],[Calend]]="X",(DatiStorici[[#This Row],[Balanced]]*B$2/DatiStorici[[#This Row],[Bond 3Y]]),Q20)</f>
        <v>24.685723096965759</v>
      </c>
      <c r="R21" s="33">
        <f>IF(DatiStorici[[#This Row],[Calend]]="X",(DatiStorici[[#This Row],[Balanced]]*C$2/DatiStorici[[#This Row],[Bond 10Y]]),R20)</f>
        <v>25.318595534160284</v>
      </c>
      <c r="S21" s="33">
        <f>IF(DatiStorici[[#This Row],[Calend]]="X",(DatiStorici[[#This Row],[Balanced]]*D$2/DatiStorici[[#This Row],[SXXR]]),S20)</f>
        <v>15.043415900024105</v>
      </c>
      <c r="T21" s="33">
        <f>IF(DatiStorici[[#This Row],[Calend]]="X",(DatiStorici[[#This Row],[Balanced]]*E$2/DatiStorici[[#This Row],[Gold]]),T20)</f>
        <v>39.440742886901461</v>
      </c>
      <c r="U21" s="34">
        <f>SUMPRODUCT(DatiStorici[[#This Row],[Bond 3Y]:[Gold]],Q20:T20)</f>
        <v>10036.968898445233</v>
      </c>
      <c r="V21" s="32">
        <f t="shared" si="14"/>
        <v>5.8531927309867079E-4</v>
      </c>
      <c r="W21" s="32">
        <f>-(1-U21/MAX(U$5:U21))</f>
        <v>0</v>
      </c>
      <c r="X21" s="53" t="str">
        <f t="shared" si="15"/>
        <v/>
      </c>
    </row>
    <row r="22" spans="1:24" x14ac:dyDescent="0.3">
      <c r="A22" s="4">
        <v>39107</v>
      </c>
      <c r="B22" s="1">
        <v>101.365893</v>
      </c>
      <c r="C22" s="1">
        <v>98.024981999999994</v>
      </c>
      <c r="D22" s="1">
        <v>168.43646799999999</v>
      </c>
      <c r="E22" s="1">
        <v>64.532430000000005</v>
      </c>
      <c r="F22" s="3">
        <f t="shared" si="8"/>
        <v>10063.212057928069</v>
      </c>
      <c r="G22" s="36">
        <f t="shared" si="9"/>
        <v>-3.975617214608593E-5</v>
      </c>
      <c r="H22" s="31">
        <f t="shared" si="10"/>
        <v>-2.1456794344810667E-3</v>
      </c>
      <c r="I22" s="37">
        <f t="shared" si="11"/>
        <v>-3.0361233072125709E-3</v>
      </c>
      <c r="J22" s="37">
        <f t="shared" si="12"/>
        <v>1.559253507011088E-2</v>
      </c>
      <c r="K22" s="39">
        <f t="shared" si="13"/>
        <v>2.6112376253240605E-3</v>
      </c>
      <c r="L22" s="36">
        <f>-(1-B22/MAX(B$5:B22))</f>
        <v>-1.3922863371651495E-4</v>
      </c>
      <c r="M22" s="37">
        <f>-(1-C22/MAX(C$5:C22))</f>
        <v>-7.5404865339647742E-3</v>
      </c>
      <c r="N22" s="37">
        <f>-(1-D22/MAX(D$5:D22))</f>
        <v>-3.0315189458259839E-3</v>
      </c>
      <c r="O22" s="37">
        <f>-(1-E22/MAX(E$5:E22))</f>
        <v>0</v>
      </c>
      <c r="P22" s="39">
        <f>-(1-F22/MAX(F$5:F22))</f>
        <v>0</v>
      </c>
      <c r="Q22" s="33">
        <f>IF(DatiStorici[[#This Row],[Calend]]="X",(DatiStorici[[#This Row],[Balanced]]*B$2/DatiStorici[[#This Row],[Bond 3Y]]),Q21)</f>
        <v>24.685723096965759</v>
      </c>
      <c r="R22" s="33">
        <f>IF(DatiStorici[[#This Row],[Calend]]="X",(DatiStorici[[#This Row],[Balanced]]*C$2/DatiStorici[[#This Row],[Bond 10Y]]),R21)</f>
        <v>25.318595534160284</v>
      </c>
      <c r="S22" s="33">
        <f>IF(DatiStorici[[#This Row],[Calend]]="X",(DatiStorici[[#This Row],[Balanced]]*D$2/DatiStorici[[#This Row],[SXXR]]),S21)</f>
        <v>15.043415900024105</v>
      </c>
      <c r="T22" s="33">
        <f>IF(DatiStorici[[#This Row],[Calend]]="X",(DatiStorici[[#This Row],[Balanced]]*E$2/DatiStorici[[#This Row],[Gold]]),T21)</f>
        <v>39.440742886901461</v>
      </c>
      <c r="U22" s="34">
        <f>SUMPRODUCT(DatiStorici[[#This Row],[Bond 3Y]:[Gold]],Q21:T21)</f>
        <v>10063.212057928069</v>
      </c>
      <c r="V22" s="32">
        <f t="shared" si="14"/>
        <v>2.6112376253240605E-3</v>
      </c>
      <c r="W22" s="32">
        <f>-(1-U22/MAX(U$5:U22))</f>
        <v>0</v>
      </c>
      <c r="X22" s="53" t="str">
        <f t="shared" si="15"/>
        <v/>
      </c>
    </row>
    <row r="23" spans="1:24" x14ac:dyDescent="0.3">
      <c r="A23" s="4">
        <v>39108</v>
      </c>
      <c r="B23" s="1">
        <v>101.377133</v>
      </c>
      <c r="C23" s="1">
        <v>97.971422000000004</v>
      </c>
      <c r="D23" s="1">
        <v>167.363033</v>
      </c>
      <c r="E23" s="1">
        <v>63.898609999999998</v>
      </c>
      <c r="F23" s="3">
        <f t="shared" si="8"/>
        <v>10020.987000675652</v>
      </c>
      <c r="G23" s="36">
        <f t="shared" si="9"/>
        <v>1.1087927642463872E-4</v>
      </c>
      <c r="H23" s="31">
        <f t="shared" si="10"/>
        <v>-5.4654065319709449E-4</v>
      </c>
      <c r="I23" s="37">
        <f t="shared" si="11"/>
        <v>-6.3933308605887114E-3</v>
      </c>
      <c r="J23" s="37">
        <f t="shared" si="12"/>
        <v>-9.8702797342700224E-3</v>
      </c>
      <c r="K23" s="39">
        <f t="shared" si="13"/>
        <v>-4.2048098948107787E-3</v>
      </c>
      <c r="L23" s="36">
        <f>-(1-B23/MAX(B$5:B23))</f>
        <v>-2.835864838368618E-5</v>
      </c>
      <c r="M23" s="37">
        <f>-(1-C23/MAX(C$5:C23))</f>
        <v>-8.0827578045805648E-3</v>
      </c>
      <c r="N23" s="37">
        <f>-(1-D23/MAX(D$5:D23))</f>
        <v>-9.3851362720951403E-3</v>
      </c>
      <c r="O23" s="37">
        <f>-(1-E23/MAX(E$5:E23))</f>
        <v>-9.8217283929956656E-3</v>
      </c>
      <c r="P23" s="39">
        <f>-(1-F23/MAX(F$5:F23))</f>
        <v>-4.1959820591429553E-3</v>
      </c>
      <c r="Q23" s="33">
        <f>IF(DatiStorici[[#This Row],[Calend]]="X",(DatiStorici[[#This Row],[Balanced]]*B$2/DatiStorici[[#This Row],[Bond 3Y]]),Q22)</f>
        <v>24.685723096965759</v>
      </c>
      <c r="R23" s="33">
        <f>IF(DatiStorici[[#This Row],[Calend]]="X",(DatiStorici[[#This Row],[Balanced]]*C$2/DatiStorici[[#This Row],[Bond 10Y]]),R22)</f>
        <v>25.318595534160284</v>
      </c>
      <c r="S23" s="33">
        <f>IF(DatiStorici[[#This Row],[Calend]]="X",(DatiStorici[[#This Row],[Balanced]]*D$2/DatiStorici[[#This Row],[SXXR]]),S22)</f>
        <v>15.043415900024105</v>
      </c>
      <c r="T23" s="33">
        <f>IF(DatiStorici[[#This Row],[Calend]]="X",(DatiStorici[[#This Row],[Balanced]]*E$2/DatiStorici[[#This Row],[Gold]]),T22)</f>
        <v>39.440742886901461</v>
      </c>
      <c r="U23" s="34">
        <f>SUMPRODUCT(DatiStorici[[#This Row],[Bond 3Y]:[Gold]],Q22:T22)</f>
        <v>10020.987000675652</v>
      </c>
      <c r="V23" s="32">
        <f t="shared" si="14"/>
        <v>-4.2048098948107787E-3</v>
      </c>
      <c r="W23" s="32">
        <f>-(1-U23/MAX(U$5:U23))</f>
        <v>-4.1959820591429553E-3</v>
      </c>
      <c r="X23" s="53" t="str">
        <f t="shared" si="15"/>
        <v/>
      </c>
    </row>
    <row r="24" spans="1:24" x14ac:dyDescent="0.3">
      <c r="A24" s="4">
        <v>39111</v>
      </c>
      <c r="B24" s="1">
        <v>101.352161</v>
      </c>
      <c r="C24" s="1">
        <v>97.780225999999999</v>
      </c>
      <c r="D24" s="1">
        <v>167.78674599999999</v>
      </c>
      <c r="E24" s="1">
        <v>63.926160000000003</v>
      </c>
      <c r="F24" s="3">
        <f t="shared" si="8"/>
        <v>10022.990417954506</v>
      </c>
      <c r="G24" s="36">
        <f t="shared" si="9"/>
        <v>-2.4635808307316089E-4</v>
      </c>
      <c r="H24" s="31">
        <f t="shared" si="10"/>
        <v>-1.9534554396204874E-3</v>
      </c>
      <c r="I24" s="37">
        <f t="shared" si="11"/>
        <v>2.5285007020351201E-3</v>
      </c>
      <c r="J24" s="37">
        <f t="shared" si="12"/>
        <v>4.3105886952262714E-4</v>
      </c>
      <c r="K24" s="39">
        <f t="shared" si="13"/>
        <v>1.9990216948306944E-4</v>
      </c>
      <c r="L24" s="36">
        <f>-(1-B24/MAX(B$5:B24))</f>
        <v>-2.7467940227432486E-4</v>
      </c>
      <c r="M24" s="37">
        <f>-(1-C24/MAX(C$5:C24))</f>
        <v>-1.0018532596527518E-2</v>
      </c>
      <c r="N24" s="37">
        <f>-(1-D24/MAX(D$5:D24))</f>
        <v>-6.8771965662299817E-3</v>
      </c>
      <c r="O24" s="37">
        <f>-(1-E24/MAX(E$5:E24))</f>
        <v>-9.3948112600130695E-3</v>
      </c>
      <c r="P24" s="39">
        <f>-(1-F24/MAX(F$5:F24))</f>
        <v>-3.9968987776497489E-3</v>
      </c>
      <c r="Q24" s="33">
        <f>IF(DatiStorici[[#This Row],[Calend]]="X",(DatiStorici[[#This Row],[Balanced]]*B$2/DatiStorici[[#This Row],[Bond 3Y]]),Q23)</f>
        <v>24.685723096965759</v>
      </c>
      <c r="R24" s="33">
        <f>IF(DatiStorici[[#This Row],[Calend]]="X",(DatiStorici[[#This Row],[Balanced]]*C$2/DatiStorici[[#This Row],[Bond 10Y]]),R23)</f>
        <v>25.318595534160284</v>
      </c>
      <c r="S24" s="33">
        <f>IF(DatiStorici[[#This Row],[Calend]]="X",(DatiStorici[[#This Row],[Balanced]]*D$2/DatiStorici[[#This Row],[SXXR]]),S23)</f>
        <v>15.043415900024105</v>
      </c>
      <c r="T24" s="33">
        <f>IF(DatiStorici[[#This Row],[Calend]]="X",(DatiStorici[[#This Row],[Balanced]]*E$2/DatiStorici[[#This Row],[Gold]]),T23)</f>
        <v>39.440742886901461</v>
      </c>
      <c r="U24" s="34">
        <f>SUMPRODUCT(DatiStorici[[#This Row],[Bond 3Y]:[Gold]],Q23:T23)</f>
        <v>10022.990417954506</v>
      </c>
      <c r="V24" s="32">
        <f t="shared" si="14"/>
        <v>1.9990216948306944E-4</v>
      </c>
      <c r="W24" s="32">
        <f>-(1-U24/MAX(U$5:U24))</f>
        <v>-3.9968987776497489E-3</v>
      </c>
      <c r="X24" s="53" t="str">
        <f t="shared" si="15"/>
        <v/>
      </c>
    </row>
    <row r="25" spans="1:24" x14ac:dyDescent="0.3">
      <c r="A25" s="4">
        <v>39112</v>
      </c>
      <c r="B25" s="1">
        <v>101.373811</v>
      </c>
      <c r="C25" s="1">
        <v>97.842063999999993</v>
      </c>
      <c r="D25" s="1">
        <v>168.345799</v>
      </c>
      <c r="E25" s="1">
        <v>63.85127</v>
      </c>
      <c r="F25" s="3">
        <f t="shared" si="8"/>
        <v>10030.546864724553</v>
      </c>
      <c r="G25" s="36">
        <f t="shared" si="9"/>
        <v>2.1358881517475624E-4</v>
      </c>
      <c r="H25" s="31">
        <f t="shared" si="10"/>
        <v>6.3221836386548195E-4</v>
      </c>
      <c r="I25" s="37">
        <f t="shared" si="11"/>
        <v>3.3263873064507147E-3</v>
      </c>
      <c r="J25" s="37">
        <f t="shared" si="12"/>
        <v>-1.1721946289757433E-3</v>
      </c>
      <c r="K25" s="39">
        <f t="shared" si="13"/>
        <v>7.5362735473272983E-4</v>
      </c>
      <c r="L25" s="36">
        <f>-(1-B25/MAX(B$5:B25))</f>
        <v>-6.1126450098480944E-5</v>
      </c>
      <c r="M25" s="37">
        <f>-(1-C25/MAX(C$5:C25))</f>
        <v>-9.3924502434218349E-3</v>
      </c>
      <c r="N25" s="37">
        <f>-(1-D25/MAX(D$5:D25))</f>
        <v>-3.5681850032542872E-3</v>
      </c>
      <c r="O25" s="37">
        <f>-(1-E25/MAX(E$5:E25))</f>
        <v>-1.0555313041830328E-2</v>
      </c>
      <c r="P25" s="39">
        <f>-(1-F25/MAX(F$5:F25))</f>
        <v>-3.2460006820369536E-3</v>
      </c>
      <c r="Q25" s="33">
        <f>IF(DatiStorici[[#This Row],[Calend]]="X",(DatiStorici[[#This Row],[Balanced]]*B$2/DatiStorici[[#This Row],[Bond 3Y]]),Q24)</f>
        <v>24.685723096965759</v>
      </c>
      <c r="R25" s="33">
        <f>IF(DatiStorici[[#This Row],[Calend]]="X",(DatiStorici[[#This Row],[Balanced]]*C$2/DatiStorici[[#This Row],[Bond 10Y]]),R24)</f>
        <v>25.318595534160284</v>
      </c>
      <c r="S25" s="33">
        <f>IF(DatiStorici[[#This Row],[Calend]]="X",(DatiStorici[[#This Row],[Balanced]]*D$2/DatiStorici[[#This Row],[SXXR]]),S24)</f>
        <v>15.043415900024105</v>
      </c>
      <c r="T25" s="33">
        <f>IF(DatiStorici[[#This Row],[Calend]]="X",(DatiStorici[[#This Row],[Balanced]]*E$2/DatiStorici[[#This Row],[Gold]]),T24)</f>
        <v>39.440742886901461</v>
      </c>
      <c r="U25" s="34">
        <f>SUMPRODUCT(DatiStorici[[#This Row],[Bond 3Y]:[Gold]],Q24:T24)</f>
        <v>10030.546864724553</v>
      </c>
      <c r="V25" s="32">
        <f t="shared" si="14"/>
        <v>7.5362735473272983E-4</v>
      </c>
      <c r="W25" s="32">
        <f>-(1-U25/MAX(U$5:U25))</f>
        <v>-3.2460006820369536E-3</v>
      </c>
      <c r="X25" s="53" t="str">
        <f t="shared" si="15"/>
        <v/>
      </c>
    </row>
    <row r="26" spans="1:24" x14ac:dyDescent="0.3">
      <c r="A26" s="4">
        <v>39113</v>
      </c>
      <c r="B26" s="1">
        <v>101.4173</v>
      </c>
      <c r="C26" s="1">
        <v>97.983654000000001</v>
      </c>
      <c r="D26" s="1">
        <v>167.50928999999999</v>
      </c>
      <c r="E26" s="1">
        <v>64.557810000000003</v>
      </c>
      <c r="F26" s="3">
        <f t="shared" si="8"/>
        <v>10050.487791766198</v>
      </c>
      <c r="G26" s="36">
        <f t="shared" si="9"/>
        <v>4.2890440761652021E-4</v>
      </c>
      <c r="H26" s="31">
        <f t="shared" si="10"/>
        <v>1.4460820174178228E-3</v>
      </c>
      <c r="I26" s="37">
        <f t="shared" si="11"/>
        <v>-4.9813789170838688E-3</v>
      </c>
      <c r="J26" s="37">
        <f t="shared" si="12"/>
        <v>1.1004628804458514E-2</v>
      </c>
      <c r="K26" s="39">
        <f t="shared" si="13"/>
        <v>1.9860464301075863E-3</v>
      </c>
      <c r="L26" s="36">
        <f>-(1-B26/MAX(B$5:B26))</f>
        <v>0</v>
      </c>
      <c r="M26" s="37">
        <f>-(1-C26/MAX(C$5:C26))</f>
        <v>-7.9589142238828403E-3</v>
      </c>
      <c r="N26" s="37">
        <f>-(1-D26/MAX(D$5:D26))</f>
        <v>-8.5194471439336006E-3</v>
      </c>
      <c r="O26" s="37">
        <f>-(1-E26/MAX(E$5:E26))</f>
        <v>0</v>
      </c>
      <c r="P26" s="39">
        <f>-(1-F26/MAX(F$5:F26))</f>
        <v>-1.2644338694867141E-3</v>
      </c>
      <c r="Q26" s="33">
        <f>IF(DatiStorici[[#This Row],[Calend]]="X",(DatiStorici[[#This Row],[Balanced]]*B$2/DatiStorici[[#This Row],[Bond 3Y]]),Q25)</f>
        <v>24.685723096965759</v>
      </c>
      <c r="R26" s="33">
        <f>IF(DatiStorici[[#This Row],[Calend]]="X",(DatiStorici[[#This Row],[Balanced]]*C$2/DatiStorici[[#This Row],[Bond 10Y]]),R25)</f>
        <v>25.318595534160284</v>
      </c>
      <c r="S26" s="33">
        <f>IF(DatiStorici[[#This Row],[Calend]]="X",(DatiStorici[[#This Row],[Balanced]]*D$2/DatiStorici[[#This Row],[SXXR]]),S25)</f>
        <v>15.043415900024105</v>
      </c>
      <c r="T26" s="33">
        <f>IF(DatiStorici[[#This Row],[Calend]]="X",(DatiStorici[[#This Row],[Balanced]]*E$2/DatiStorici[[#This Row],[Gold]]),T25)</f>
        <v>39.440742886901461</v>
      </c>
      <c r="U26" s="34">
        <f>SUMPRODUCT(DatiStorici[[#This Row],[Bond 3Y]:[Gold]],Q25:T25)</f>
        <v>10050.487791766198</v>
      </c>
      <c r="V26" s="32">
        <f t="shared" si="14"/>
        <v>1.9860464301075863E-3</v>
      </c>
      <c r="W26" s="32">
        <f>-(1-U26/MAX(U$5:U26))</f>
        <v>-1.2644338694867141E-3</v>
      </c>
      <c r="X26" s="53" t="str">
        <f t="shared" si="15"/>
        <v/>
      </c>
    </row>
    <row r="27" spans="1:24" x14ac:dyDescent="0.3">
      <c r="A27" s="4">
        <v>39114</v>
      </c>
      <c r="B27" s="1">
        <v>101.457442</v>
      </c>
      <c r="C27" s="1">
        <v>98.028388000000007</v>
      </c>
      <c r="D27" s="1">
        <v>169.39432400000001</v>
      </c>
      <c r="E27" s="1">
        <v>65.031890000000004</v>
      </c>
      <c r="F27" s="3">
        <f t="shared" si="8"/>
        <v>10099.66674595089</v>
      </c>
      <c r="G27" s="36">
        <f t="shared" si="9"/>
        <v>3.9573187010014051E-4</v>
      </c>
      <c r="H27" s="31">
        <f t="shared" si="10"/>
        <v>4.5644135248247683E-4</v>
      </c>
      <c r="I27" s="37">
        <f t="shared" si="11"/>
        <v>1.1190462749402205E-2</v>
      </c>
      <c r="J27" s="37">
        <f t="shared" si="12"/>
        <v>7.3166635146283418E-3</v>
      </c>
      <c r="K27" s="39">
        <f t="shared" si="13"/>
        <v>4.8812580310686783E-3</v>
      </c>
      <c r="L27" s="36">
        <f>-(1-B27/MAX(B$5:B27))</f>
        <v>0</v>
      </c>
      <c r="M27" s="37">
        <f>-(1-C27/MAX(C$5:C27))</f>
        <v>-7.5060022929691605E-3</v>
      </c>
      <c r="N27" s="37">
        <f>-(1-D27/MAX(D$5:D27))</f>
        <v>0</v>
      </c>
      <c r="O27" s="37">
        <f>-(1-E27/MAX(E$5:E27))</f>
        <v>0</v>
      </c>
      <c r="P27" s="39">
        <f>-(1-F27/MAX(F$5:F27))</f>
        <v>0</v>
      </c>
      <c r="Q27" s="33">
        <f>IF(DatiStorici[[#This Row],[Calend]]="X",(DatiStorici[[#This Row],[Balanced]]*B$2/DatiStorici[[#This Row],[Bond 3Y]]),Q26)</f>
        <v>24.685723096965759</v>
      </c>
      <c r="R27" s="33">
        <f>IF(DatiStorici[[#This Row],[Calend]]="X",(DatiStorici[[#This Row],[Balanced]]*C$2/DatiStorici[[#This Row],[Bond 10Y]]),R26)</f>
        <v>25.318595534160284</v>
      </c>
      <c r="S27" s="33">
        <f>IF(DatiStorici[[#This Row],[Calend]]="X",(DatiStorici[[#This Row],[Balanced]]*D$2/DatiStorici[[#This Row],[SXXR]]),S26)</f>
        <v>15.043415900024105</v>
      </c>
      <c r="T27" s="33">
        <f>IF(DatiStorici[[#This Row],[Calend]]="X",(DatiStorici[[#This Row],[Balanced]]*E$2/DatiStorici[[#This Row],[Gold]]),T26)</f>
        <v>39.440742886901461</v>
      </c>
      <c r="U27" s="34">
        <f>SUMPRODUCT(DatiStorici[[#This Row],[Bond 3Y]:[Gold]],Q26:T26)</f>
        <v>10099.66674595089</v>
      </c>
      <c r="V27" s="32">
        <f t="shared" si="14"/>
        <v>4.8812580310686783E-3</v>
      </c>
      <c r="W27" s="32">
        <f>-(1-U27/MAX(U$5:U27))</f>
        <v>0</v>
      </c>
      <c r="X27" s="53" t="str">
        <f t="shared" si="15"/>
        <v/>
      </c>
    </row>
    <row r="28" spans="1:24" x14ac:dyDescent="0.3">
      <c r="A28" s="4">
        <v>39115</v>
      </c>
      <c r="B28" s="1">
        <v>101.53239000000001</v>
      </c>
      <c r="C28" s="1">
        <v>98.250506999999999</v>
      </c>
      <c r="D28" s="1">
        <v>170.29482300000001</v>
      </c>
      <c r="E28" s="1">
        <v>63.829369999999997</v>
      </c>
      <c r="F28" s="3">
        <f t="shared" si="8"/>
        <v>10073.25893148521</v>
      </c>
      <c r="G28" s="36">
        <f t="shared" si="9"/>
        <v>7.3844096196635058E-4</v>
      </c>
      <c r="H28" s="31">
        <f t="shared" si="10"/>
        <v>2.263300848698923E-3</v>
      </c>
      <c r="I28" s="37">
        <f t="shared" si="11"/>
        <v>5.3019127481211082E-3</v>
      </c>
      <c r="J28" s="37">
        <f t="shared" si="12"/>
        <v>-1.8664335715717153E-2</v>
      </c>
      <c r="K28" s="39">
        <f t="shared" si="13"/>
        <v>-2.6181457238987397E-3</v>
      </c>
      <c r="L28" s="36">
        <f>-(1-B28/MAX(B$5:B28))</f>
        <v>0</v>
      </c>
      <c r="M28" s="37">
        <f>-(1-C28/MAX(C$5:C28))</f>
        <v>-5.2571458262415938E-3</v>
      </c>
      <c r="N28" s="37">
        <f>-(1-D28/MAX(D$5:D28))</f>
        <v>0</v>
      </c>
      <c r="O28" s="37">
        <f>-(1-E28/MAX(E$5:E28))</f>
        <v>-1.8491235607638101E-2</v>
      </c>
      <c r="P28" s="39">
        <f>-(1-F28/MAX(F$5:F28))</f>
        <v>-2.6147213695211224E-3</v>
      </c>
      <c r="Q28" s="33">
        <f>IF(DatiStorici[[#This Row],[Calend]]="X",(DatiStorici[[#This Row],[Balanced]]*B$2/DatiStorici[[#This Row],[Bond 3Y]]),Q27)</f>
        <v>24.685723096965759</v>
      </c>
      <c r="R28" s="33">
        <f>IF(DatiStorici[[#This Row],[Calend]]="X",(DatiStorici[[#This Row],[Balanced]]*C$2/DatiStorici[[#This Row],[Bond 10Y]]),R27)</f>
        <v>25.318595534160284</v>
      </c>
      <c r="S28" s="33">
        <f>IF(DatiStorici[[#This Row],[Calend]]="X",(DatiStorici[[#This Row],[Balanced]]*D$2/DatiStorici[[#This Row],[SXXR]]),S27)</f>
        <v>15.043415900024105</v>
      </c>
      <c r="T28" s="33">
        <f>IF(DatiStorici[[#This Row],[Calend]]="X",(DatiStorici[[#This Row],[Balanced]]*E$2/DatiStorici[[#This Row],[Gold]]),T27)</f>
        <v>39.440742886901461</v>
      </c>
      <c r="U28" s="34">
        <f>SUMPRODUCT(DatiStorici[[#This Row],[Bond 3Y]:[Gold]],Q27:T27)</f>
        <v>10073.25893148521</v>
      </c>
      <c r="V28" s="32">
        <f t="shared" si="14"/>
        <v>-2.6181457238987397E-3</v>
      </c>
      <c r="W28" s="32">
        <f>-(1-U28/MAX(U$5:U28))</f>
        <v>-2.6147213695211224E-3</v>
      </c>
      <c r="X28" s="53" t="str">
        <f t="shared" si="15"/>
        <v/>
      </c>
    </row>
    <row r="29" spans="1:24" x14ac:dyDescent="0.3">
      <c r="A29" s="4">
        <v>39118</v>
      </c>
      <c r="B29" s="1">
        <v>101.57804299999999</v>
      </c>
      <c r="C29" s="1">
        <v>98.468643999999998</v>
      </c>
      <c r="D29" s="1">
        <v>170.408491</v>
      </c>
      <c r="E29" s="1">
        <v>64.33663</v>
      </c>
      <c r="F29" s="3">
        <f t="shared" si="8"/>
        <v>10101.625497511126</v>
      </c>
      <c r="G29" s="36">
        <f t="shared" si="9"/>
        <v>4.4953870753451836E-4</v>
      </c>
      <c r="H29" s="31">
        <f t="shared" si="10"/>
        <v>2.217751431912903E-3</v>
      </c>
      <c r="I29" s="37">
        <f t="shared" si="11"/>
        <v>6.6725505474450901E-4</v>
      </c>
      <c r="J29" s="37">
        <f t="shared" si="12"/>
        <v>7.9157131950301426E-3</v>
      </c>
      <c r="K29" s="39">
        <f t="shared" si="13"/>
        <v>2.8120691167954101E-3</v>
      </c>
      <c r="L29" s="36">
        <f>-(1-B29/MAX(B$5:B29))</f>
        <v>0</v>
      </c>
      <c r="M29" s="37">
        <f>-(1-C29/MAX(C$5:C29))</f>
        <v>-3.0486053453165907E-3</v>
      </c>
      <c r="N29" s="37">
        <f>-(1-D29/MAX(D$5:D29))</f>
        <v>0</v>
      </c>
      <c r="O29" s="37">
        <f>-(1-E29/MAX(E$5:E29))</f>
        <v>-1.0691062492571013E-2</v>
      </c>
      <c r="P29" s="39">
        <f>-(1-F29/MAX(F$5:F29))</f>
        <v>0</v>
      </c>
      <c r="Q29" s="33">
        <f>IF(DatiStorici[[#This Row],[Calend]]="X",(DatiStorici[[#This Row],[Balanced]]*B$2/DatiStorici[[#This Row],[Bond 3Y]]),Q28)</f>
        <v>24.685723096965759</v>
      </c>
      <c r="R29" s="33">
        <f>IF(DatiStorici[[#This Row],[Calend]]="X",(DatiStorici[[#This Row],[Balanced]]*C$2/DatiStorici[[#This Row],[Bond 10Y]]),R28)</f>
        <v>25.318595534160284</v>
      </c>
      <c r="S29" s="33">
        <f>IF(DatiStorici[[#This Row],[Calend]]="X",(DatiStorici[[#This Row],[Balanced]]*D$2/DatiStorici[[#This Row],[SXXR]]),S28)</f>
        <v>15.043415900024105</v>
      </c>
      <c r="T29" s="33">
        <f>IF(DatiStorici[[#This Row],[Calend]]="X",(DatiStorici[[#This Row],[Balanced]]*E$2/DatiStorici[[#This Row],[Gold]]),T28)</f>
        <v>39.440742886901461</v>
      </c>
      <c r="U29" s="34">
        <f>SUMPRODUCT(DatiStorici[[#This Row],[Bond 3Y]:[Gold]],Q28:T28)</f>
        <v>10101.625497511126</v>
      </c>
      <c r="V29" s="32">
        <f t="shared" si="14"/>
        <v>2.8120691167954101E-3</v>
      </c>
      <c r="W29" s="32">
        <f>-(1-U29/MAX(U$5:U29))</f>
        <v>0</v>
      </c>
      <c r="X29" s="53" t="str">
        <f t="shared" si="15"/>
        <v/>
      </c>
    </row>
    <row r="30" spans="1:24" x14ac:dyDescent="0.3">
      <c r="A30" s="4">
        <v>39119</v>
      </c>
      <c r="B30" s="1">
        <v>101.560272</v>
      </c>
      <c r="C30" s="1">
        <v>98.449862999999993</v>
      </c>
      <c r="D30" s="1">
        <v>170.98656299999999</v>
      </c>
      <c r="E30" s="1">
        <v>64.583190000000002</v>
      </c>
      <c r="F30" s="3">
        <f t="shared" si="8"/>
        <v>10119.131986065597</v>
      </c>
      <c r="G30" s="36">
        <f t="shared" si="9"/>
        <v>-1.7496453138668452E-4</v>
      </c>
      <c r="H30" s="31">
        <f t="shared" si="10"/>
        <v>-1.9074895847090621E-4</v>
      </c>
      <c r="I30" s="37">
        <f t="shared" si="11"/>
        <v>3.3865315018460364E-3</v>
      </c>
      <c r="J30" s="37">
        <f t="shared" si="12"/>
        <v>3.8250177608577566E-3</v>
      </c>
      <c r="K30" s="39">
        <f t="shared" si="13"/>
        <v>1.731536807432963E-3</v>
      </c>
      <c r="L30" s="36">
        <f>-(1-B30/MAX(B$5:B30))</f>
        <v>-1.7494922598570994E-4</v>
      </c>
      <c r="M30" s="37">
        <f>-(1-C30/MAX(C$5:C30))</f>
        <v>-3.2387546495257213E-3</v>
      </c>
      <c r="N30" s="37">
        <f>-(1-D30/MAX(D$5:D30))</f>
        <v>0</v>
      </c>
      <c r="O30" s="37">
        <f>-(1-E30/MAX(E$5:E30))</f>
        <v>-6.899691828117005E-3</v>
      </c>
      <c r="P30" s="39">
        <f>-(1-F30/MAX(F$5:F30))</f>
        <v>0</v>
      </c>
      <c r="Q30" s="33">
        <f>IF(DatiStorici[[#This Row],[Calend]]="X",(DatiStorici[[#This Row],[Balanced]]*B$2/DatiStorici[[#This Row],[Bond 3Y]]),Q29)</f>
        <v>24.685723096965759</v>
      </c>
      <c r="R30" s="33">
        <f>IF(DatiStorici[[#This Row],[Calend]]="X",(DatiStorici[[#This Row],[Balanced]]*C$2/DatiStorici[[#This Row],[Bond 10Y]]),R29)</f>
        <v>25.318595534160284</v>
      </c>
      <c r="S30" s="33">
        <f>IF(DatiStorici[[#This Row],[Calend]]="X",(DatiStorici[[#This Row],[Balanced]]*D$2/DatiStorici[[#This Row],[SXXR]]),S29)</f>
        <v>15.043415900024105</v>
      </c>
      <c r="T30" s="33">
        <f>IF(DatiStorici[[#This Row],[Calend]]="X",(DatiStorici[[#This Row],[Balanced]]*E$2/DatiStorici[[#This Row],[Gold]]),T29)</f>
        <v>39.440742886901461</v>
      </c>
      <c r="U30" s="34">
        <f>SUMPRODUCT(DatiStorici[[#This Row],[Bond 3Y]:[Gold]],Q29:T29)</f>
        <v>10119.131986065597</v>
      </c>
      <c r="V30" s="32">
        <f t="shared" si="14"/>
        <v>1.731536807432963E-3</v>
      </c>
      <c r="W30" s="32">
        <f>-(1-U30/MAX(U$5:U30))</f>
        <v>0</v>
      </c>
      <c r="X30" s="53" t="str">
        <f t="shared" si="15"/>
        <v/>
      </c>
    </row>
    <row r="31" spans="1:24" x14ac:dyDescent="0.3">
      <c r="A31" s="4">
        <v>39120</v>
      </c>
      <c r="B31" s="1">
        <v>101.566165</v>
      </c>
      <c r="C31" s="1">
        <v>98.489855000000006</v>
      </c>
      <c r="D31" s="1">
        <v>171.51996299999999</v>
      </c>
      <c r="E31" s="1">
        <v>64.740740000000002</v>
      </c>
      <c r="F31" s="3">
        <f t="shared" si="8"/>
        <v>10134.528047387312</v>
      </c>
      <c r="G31" s="36">
        <f t="shared" si="9"/>
        <v>5.8022974150375981E-5</v>
      </c>
      <c r="H31" s="31">
        <f t="shared" si="10"/>
        <v>4.0613443500220618E-4</v>
      </c>
      <c r="I31" s="37">
        <f t="shared" si="11"/>
        <v>3.1146876963260225E-3</v>
      </c>
      <c r="J31" s="37">
        <f t="shared" si="12"/>
        <v>2.436518561458842E-3</v>
      </c>
      <c r="K31" s="39">
        <f t="shared" si="13"/>
        <v>1.5203241549235568E-3</v>
      </c>
      <c r="L31" s="36">
        <f>-(1-B31/MAX(B$5:B31))</f>
        <v>-1.1693471983897918E-4</v>
      </c>
      <c r="M31" s="37">
        <f>-(1-C31/MAX(C$5:C31))</f>
        <v>-2.8338533677020328E-3</v>
      </c>
      <c r="N31" s="37">
        <f>-(1-D31/MAX(D$5:D31))</f>
        <v>0</v>
      </c>
      <c r="O31" s="37">
        <f>-(1-E31/MAX(E$5:E31))</f>
        <v>-4.4770342673418062E-3</v>
      </c>
      <c r="P31" s="39">
        <f>-(1-F31/MAX(F$5:F31))</f>
        <v>0</v>
      </c>
      <c r="Q31" s="33">
        <f>IF(DatiStorici[[#This Row],[Calend]]="X",(DatiStorici[[#This Row],[Balanced]]*B$2/DatiStorici[[#This Row],[Bond 3Y]]),Q30)</f>
        <v>24.685723096965759</v>
      </c>
      <c r="R31" s="33">
        <f>IF(DatiStorici[[#This Row],[Calend]]="X",(DatiStorici[[#This Row],[Balanced]]*C$2/DatiStorici[[#This Row],[Bond 10Y]]),R30)</f>
        <v>25.318595534160284</v>
      </c>
      <c r="S31" s="33">
        <f>IF(DatiStorici[[#This Row],[Calend]]="X",(DatiStorici[[#This Row],[Balanced]]*D$2/DatiStorici[[#This Row],[SXXR]]),S30)</f>
        <v>15.043415900024105</v>
      </c>
      <c r="T31" s="33">
        <f>IF(DatiStorici[[#This Row],[Calend]]="X",(DatiStorici[[#This Row],[Balanced]]*E$2/DatiStorici[[#This Row],[Gold]]),T30)</f>
        <v>39.440742886901461</v>
      </c>
      <c r="U31" s="34">
        <f>SUMPRODUCT(DatiStorici[[#This Row],[Bond 3Y]:[Gold]],Q30:T30)</f>
        <v>10134.528047387312</v>
      </c>
      <c r="V31" s="32">
        <f t="shared" si="14"/>
        <v>1.5203241549235568E-3</v>
      </c>
      <c r="W31" s="32">
        <f>-(1-U31/MAX(U$5:U31))</f>
        <v>0</v>
      </c>
      <c r="X31" s="53" t="str">
        <f t="shared" si="15"/>
        <v/>
      </c>
    </row>
    <row r="32" spans="1:24" x14ac:dyDescent="0.3">
      <c r="A32" s="4">
        <v>39121</v>
      </c>
      <c r="B32" s="1">
        <v>101.574549</v>
      </c>
      <c r="C32" s="1">
        <v>98.384117000000003</v>
      </c>
      <c r="D32" s="1">
        <v>170.05068</v>
      </c>
      <c r="E32" s="1">
        <v>64.84881</v>
      </c>
      <c r="F32" s="3">
        <f t="shared" si="8"/>
        <v>10114.217200675119</v>
      </c>
      <c r="G32" s="36">
        <f t="shared" si="9"/>
        <v>8.2543768205513429E-5</v>
      </c>
      <c r="H32" s="31">
        <f t="shared" si="10"/>
        <v>-1.0741695216781569E-3</v>
      </c>
      <c r="I32" s="37">
        <f t="shared" si="11"/>
        <v>-8.6031518950456971E-3</v>
      </c>
      <c r="J32" s="37">
        <f t="shared" si="12"/>
        <v>1.6678817860342869E-3</v>
      </c>
      <c r="K32" s="39">
        <f t="shared" si="13"/>
        <v>-2.0061345308311261E-3</v>
      </c>
      <c r="L32" s="36">
        <f>-(1-B32/MAX(B$5:B32))</f>
        <v>-3.4397197433588822E-5</v>
      </c>
      <c r="M32" s="37">
        <f>-(1-C32/MAX(C$5:C32))</f>
        <v>-3.9044037712192559E-3</v>
      </c>
      <c r="N32" s="37">
        <f>-(1-D32/MAX(D$5:D32))</f>
        <v>-8.5662506818520168E-3</v>
      </c>
      <c r="O32" s="37">
        <f>-(1-E32/MAX(E$5:E32))</f>
        <v>-2.8152341874118081E-3</v>
      </c>
      <c r="P32" s="39">
        <f>-(1-F32/MAX(F$5:F32))</f>
        <v>-2.0041235879186825E-3</v>
      </c>
      <c r="Q32" s="33">
        <f>IF(DatiStorici[[#This Row],[Calend]]="X",(DatiStorici[[#This Row],[Balanced]]*B$2/DatiStorici[[#This Row],[Bond 3Y]]),Q31)</f>
        <v>24.685723096965759</v>
      </c>
      <c r="R32" s="33">
        <f>IF(DatiStorici[[#This Row],[Calend]]="X",(DatiStorici[[#This Row],[Balanced]]*C$2/DatiStorici[[#This Row],[Bond 10Y]]),R31)</f>
        <v>25.318595534160284</v>
      </c>
      <c r="S32" s="33">
        <f>IF(DatiStorici[[#This Row],[Calend]]="X",(DatiStorici[[#This Row],[Balanced]]*D$2/DatiStorici[[#This Row],[SXXR]]),S31)</f>
        <v>15.043415900024105</v>
      </c>
      <c r="T32" s="33">
        <f>IF(DatiStorici[[#This Row],[Calend]]="X",(DatiStorici[[#This Row],[Balanced]]*E$2/DatiStorici[[#This Row],[Gold]]),T31)</f>
        <v>39.440742886901461</v>
      </c>
      <c r="U32" s="34">
        <f>SUMPRODUCT(DatiStorici[[#This Row],[Bond 3Y]:[Gold]],Q31:T31)</f>
        <v>10114.217200675119</v>
      </c>
      <c r="V32" s="32">
        <f t="shared" si="14"/>
        <v>-2.0061345308311261E-3</v>
      </c>
      <c r="W32" s="32">
        <f>-(1-U32/MAX(U$5:U32))</f>
        <v>-2.0041235879186825E-3</v>
      </c>
      <c r="X32" s="53" t="str">
        <f t="shared" si="15"/>
        <v/>
      </c>
    </row>
    <row r="33" spans="1:24" x14ac:dyDescent="0.3">
      <c r="A33" s="4">
        <v>39122</v>
      </c>
      <c r="B33" s="1">
        <v>101.514207</v>
      </c>
      <c r="C33" s="1">
        <v>98.114417000000003</v>
      </c>
      <c r="D33" s="1">
        <v>170.90473900000001</v>
      </c>
      <c r="E33" s="1">
        <v>65.733310000000003</v>
      </c>
      <c r="F33" s="3">
        <f t="shared" si="8"/>
        <v>10153.632491380062</v>
      </c>
      <c r="G33" s="36">
        <f t="shared" si="9"/>
        <v>-5.942426647755479E-4</v>
      </c>
      <c r="H33" s="31">
        <f t="shared" si="10"/>
        <v>-2.7450603713625372E-3</v>
      </c>
      <c r="I33" s="37">
        <f t="shared" si="11"/>
        <v>5.0098091344722689E-3</v>
      </c>
      <c r="J33" s="37">
        <f t="shared" si="12"/>
        <v>1.3547237975249966E-2</v>
      </c>
      <c r="K33" s="39">
        <f t="shared" si="13"/>
        <v>3.8894447109702824E-3</v>
      </c>
      <c r="L33" s="36">
        <f>-(1-B33/MAX(B$5:B33))</f>
        <v>-6.2844290079500098E-4</v>
      </c>
      <c r="M33" s="37">
        <f>-(1-C33/MAX(C$5:C33))</f>
        <v>-6.6349967825171108E-3</v>
      </c>
      <c r="N33" s="37">
        <f>-(1-D33/MAX(D$5:D33))</f>
        <v>-3.5868944304749961E-3</v>
      </c>
      <c r="O33" s="37">
        <f>-(1-E33/MAX(E$5:E33))</f>
        <v>0</v>
      </c>
      <c r="P33" s="39">
        <f>-(1-F33/MAX(F$5:F33))</f>
        <v>0</v>
      </c>
      <c r="Q33" s="33">
        <f>IF(DatiStorici[[#This Row],[Calend]]="X",(DatiStorici[[#This Row],[Balanced]]*B$2/DatiStorici[[#This Row],[Bond 3Y]]),Q32)</f>
        <v>24.685723096965759</v>
      </c>
      <c r="R33" s="33">
        <f>IF(DatiStorici[[#This Row],[Calend]]="X",(DatiStorici[[#This Row],[Balanced]]*C$2/DatiStorici[[#This Row],[Bond 10Y]]),R32)</f>
        <v>25.318595534160284</v>
      </c>
      <c r="S33" s="33">
        <f>IF(DatiStorici[[#This Row],[Calend]]="X",(DatiStorici[[#This Row],[Balanced]]*D$2/DatiStorici[[#This Row],[SXXR]]),S32)</f>
        <v>15.043415900024105</v>
      </c>
      <c r="T33" s="33">
        <f>IF(DatiStorici[[#This Row],[Calend]]="X",(DatiStorici[[#This Row],[Balanced]]*E$2/DatiStorici[[#This Row],[Gold]]),T32)</f>
        <v>39.440742886901461</v>
      </c>
      <c r="U33" s="34">
        <f>SUMPRODUCT(DatiStorici[[#This Row],[Bond 3Y]:[Gold]],Q32:T32)</f>
        <v>10153.632491380062</v>
      </c>
      <c r="V33" s="32">
        <f t="shared" si="14"/>
        <v>3.8894447109702824E-3</v>
      </c>
      <c r="W33" s="32">
        <f>-(1-U33/MAX(U$5:U33))</f>
        <v>0</v>
      </c>
      <c r="X33" s="53" t="str">
        <f t="shared" si="15"/>
        <v/>
      </c>
    </row>
    <row r="34" spans="1:24" x14ac:dyDescent="0.3">
      <c r="A34" s="4">
        <v>39125</v>
      </c>
      <c r="B34" s="1">
        <v>101.532602</v>
      </c>
      <c r="C34" s="1">
        <v>97.998480999999998</v>
      </c>
      <c r="D34" s="1">
        <v>169.93966499999999</v>
      </c>
      <c r="E34" s="1">
        <v>65.558049999999994</v>
      </c>
      <c r="F34" s="3">
        <f t="shared" si="8"/>
        <v>10129.720854409923</v>
      </c>
      <c r="G34" s="36">
        <f t="shared" si="9"/>
        <v>1.8118974773284532E-4</v>
      </c>
      <c r="H34" s="31">
        <f t="shared" si="10"/>
        <v>-1.182339506357561E-3</v>
      </c>
      <c r="I34" s="37">
        <f t="shared" si="11"/>
        <v>-5.6628571140870847E-3</v>
      </c>
      <c r="J34" s="37">
        <f t="shared" si="12"/>
        <v>-2.6697888437002023E-3</v>
      </c>
      <c r="K34" s="39">
        <f t="shared" si="13"/>
        <v>-2.3577608336876384E-3</v>
      </c>
      <c r="L34" s="36">
        <f>-(1-B34/MAX(B$5:B34))</f>
        <v>-4.4735061493550443E-4</v>
      </c>
      <c r="M34" s="37">
        <f>-(1-C34/MAX(C$5:C34))</f>
        <v>-7.8087974178816522E-3</v>
      </c>
      <c r="N34" s="37">
        <f>-(1-D34/MAX(D$5:D34))</f>
        <v>-9.2134931255786201E-3</v>
      </c>
      <c r="O34" s="37">
        <f>-(1-E34/MAX(E$5:E34))</f>
        <v>-2.6662281269573818E-3</v>
      </c>
      <c r="P34" s="39">
        <f>-(1-F34/MAX(F$5:F34))</f>
        <v>-2.3549834988058072E-3</v>
      </c>
      <c r="Q34" s="33">
        <f>IF(DatiStorici[[#This Row],[Calend]]="X",(DatiStorici[[#This Row],[Balanced]]*B$2/DatiStorici[[#This Row],[Bond 3Y]]),Q33)</f>
        <v>24.685723096965759</v>
      </c>
      <c r="R34" s="33">
        <f>IF(DatiStorici[[#This Row],[Calend]]="X",(DatiStorici[[#This Row],[Balanced]]*C$2/DatiStorici[[#This Row],[Bond 10Y]]),R33)</f>
        <v>25.318595534160284</v>
      </c>
      <c r="S34" s="33">
        <f>IF(DatiStorici[[#This Row],[Calend]]="X",(DatiStorici[[#This Row],[Balanced]]*D$2/DatiStorici[[#This Row],[SXXR]]),S33)</f>
        <v>15.043415900024105</v>
      </c>
      <c r="T34" s="33">
        <f>IF(DatiStorici[[#This Row],[Calend]]="X",(DatiStorici[[#This Row],[Balanced]]*E$2/DatiStorici[[#This Row],[Gold]]),T33)</f>
        <v>39.440742886901461</v>
      </c>
      <c r="U34" s="34">
        <f>SUMPRODUCT(DatiStorici[[#This Row],[Bond 3Y]:[Gold]],Q33:T33)</f>
        <v>10129.720854409923</v>
      </c>
      <c r="V34" s="32">
        <f t="shared" si="14"/>
        <v>-2.3577608336876384E-3</v>
      </c>
      <c r="W34" s="32">
        <f>-(1-U34/MAX(U$5:U34))</f>
        <v>-2.3549834988058072E-3</v>
      </c>
      <c r="X34" s="53" t="str">
        <f t="shared" si="15"/>
        <v/>
      </c>
    </row>
    <row r="35" spans="1:24" x14ac:dyDescent="0.3">
      <c r="A35" s="4">
        <v>39126</v>
      </c>
      <c r="B35" s="1">
        <v>101.515575</v>
      </c>
      <c r="C35" s="1">
        <v>97.887863999999993</v>
      </c>
      <c r="D35" s="1">
        <v>170.229364</v>
      </c>
      <c r="E35" s="1">
        <v>65.740290000000002</v>
      </c>
      <c r="F35" s="3">
        <f t="shared" si="8"/>
        <v>10138.045607047079</v>
      </c>
      <c r="G35" s="36">
        <f t="shared" si="9"/>
        <v>-1.677138922543453E-4</v>
      </c>
      <c r="H35" s="31">
        <f t="shared" si="10"/>
        <v>-1.1293999258404519E-3</v>
      </c>
      <c r="I35" s="37">
        <f t="shared" si="11"/>
        <v>1.7032654083125383E-3</v>
      </c>
      <c r="J35" s="37">
        <f t="shared" si="12"/>
        <v>2.7759698565659506E-3</v>
      </c>
      <c r="K35" s="39">
        <f t="shared" si="13"/>
        <v>8.2147710959002459E-4</v>
      </c>
      <c r="L35" s="36">
        <f>-(1-B35/MAX(B$5:B35))</f>
        <v>-6.1497542337962674E-4</v>
      </c>
      <c r="M35" s="37">
        <f>-(1-C35/MAX(C$5:C35))</f>
        <v>-8.9287455347920597E-3</v>
      </c>
      <c r="N35" s="37">
        <f>-(1-D35/MAX(D$5:D35))</f>
        <v>-7.5244827332430209E-3</v>
      </c>
      <c r="O35" s="37">
        <f>-(1-E35/MAX(E$5:E35))</f>
        <v>0</v>
      </c>
      <c r="P35" s="39">
        <f>-(1-F35/MAX(F$5:F35))</f>
        <v>-1.535104244339669E-3</v>
      </c>
      <c r="Q35" s="33">
        <f>IF(DatiStorici[[#This Row],[Calend]]="X",(DatiStorici[[#This Row],[Balanced]]*B$2/DatiStorici[[#This Row],[Bond 3Y]]),Q34)</f>
        <v>24.685723096965759</v>
      </c>
      <c r="R35" s="33">
        <f>IF(DatiStorici[[#This Row],[Calend]]="X",(DatiStorici[[#This Row],[Balanced]]*C$2/DatiStorici[[#This Row],[Bond 10Y]]),R34)</f>
        <v>25.318595534160284</v>
      </c>
      <c r="S35" s="33">
        <f>IF(DatiStorici[[#This Row],[Calend]]="X",(DatiStorici[[#This Row],[Balanced]]*D$2/DatiStorici[[#This Row],[SXXR]]),S34)</f>
        <v>15.043415900024105</v>
      </c>
      <c r="T35" s="33">
        <f>IF(DatiStorici[[#This Row],[Calend]]="X",(DatiStorici[[#This Row],[Balanced]]*E$2/DatiStorici[[#This Row],[Gold]]),T34)</f>
        <v>39.440742886901461</v>
      </c>
      <c r="U35" s="34">
        <f>SUMPRODUCT(DatiStorici[[#This Row],[Bond 3Y]:[Gold]],Q34:T34)</f>
        <v>10138.045607047079</v>
      </c>
      <c r="V35" s="32">
        <f t="shared" si="14"/>
        <v>8.2147710959002459E-4</v>
      </c>
      <c r="W35" s="32">
        <f>-(1-U35/MAX(U$5:U35))</f>
        <v>-1.535104244339669E-3</v>
      </c>
      <c r="X35" s="53" t="str">
        <f t="shared" si="15"/>
        <v/>
      </c>
    </row>
    <row r="36" spans="1:24" x14ac:dyDescent="0.3">
      <c r="A36" s="4">
        <v>39127</v>
      </c>
      <c r="B36" s="1">
        <v>101.561176</v>
      </c>
      <c r="C36" s="1">
        <v>98.083490999999995</v>
      </c>
      <c r="D36" s="1">
        <v>171.57967199999999</v>
      </c>
      <c r="E36" s="1">
        <v>66.120329999999996</v>
      </c>
      <c r="F36" s="3">
        <f t="shared" si="8"/>
        <v>10179.426606358453</v>
      </c>
      <c r="G36" s="36">
        <f t="shared" si="9"/>
        <v>4.4910114566941065E-4</v>
      </c>
      <c r="H36" s="31">
        <f t="shared" si="10"/>
        <v>1.9964863230146788E-3</v>
      </c>
      <c r="I36" s="37">
        <f t="shared" si="11"/>
        <v>7.9009908004958954E-3</v>
      </c>
      <c r="J36" s="37">
        <f t="shared" si="12"/>
        <v>5.7642843223043938E-3</v>
      </c>
      <c r="K36" s="39">
        <f t="shared" si="13"/>
        <v>4.073445367232525E-3</v>
      </c>
      <c r="L36" s="36">
        <f>-(1-B36/MAX(B$5:B36))</f>
        <v>-1.6604966488664719E-4</v>
      </c>
      <c r="M36" s="37">
        <f>-(1-C36/MAX(C$5:C36))</f>
        <v>-6.9481088309687467E-3</v>
      </c>
      <c r="N36" s="37">
        <f>-(1-D36/MAX(D$5:D36))</f>
        <v>0</v>
      </c>
      <c r="O36" s="37">
        <f>-(1-E36/MAX(E$5:E36))</f>
        <v>0</v>
      </c>
      <c r="P36" s="39">
        <f>-(1-F36/MAX(F$5:F36))</f>
        <v>0</v>
      </c>
      <c r="Q36" s="33">
        <f>IF(DatiStorici[[#This Row],[Calend]]="X",(DatiStorici[[#This Row],[Balanced]]*B$2/DatiStorici[[#This Row],[Bond 3Y]]),Q35)</f>
        <v>24.685723096965759</v>
      </c>
      <c r="R36" s="33">
        <f>IF(DatiStorici[[#This Row],[Calend]]="X",(DatiStorici[[#This Row],[Balanced]]*C$2/DatiStorici[[#This Row],[Bond 10Y]]),R35)</f>
        <v>25.318595534160284</v>
      </c>
      <c r="S36" s="33">
        <f>IF(DatiStorici[[#This Row],[Calend]]="X",(DatiStorici[[#This Row],[Balanced]]*D$2/DatiStorici[[#This Row],[SXXR]]),S35)</f>
        <v>15.043415900024105</v>
      </c>
      <c r="T36" s="33">
        <f>IF(DatiStorici[[#This Row],[Calend]]="X",(DatiStorici[[#This Row],[Balanced]]*E$2/DatiStorici[[#This Row],[Gold]]),T35)</f>
        <v>39.440742886901461</v>
      </c>
      <c r="U36" s="34">
        <f>SUMPRODUCT(DatiStorici[[#This Row],[Bond 3Y]:[Gold]],Q35:T35)</f>
        <v>10179.426606358453</v>
      </c>
      <c r="V36" s="32">
        <f t="shared" si="14"/>
        <v>4.073445367232525E-3</v>
      </c>
      <c r="W36" s="32">
        <f>-(1-U36/MAX(U$5:U36))</f>
        <v>0</v>
      </c>
      <c r="X36" s="53" t="str">
        <f t="shared" si="15"/>
        <v/>
      </c>
    </row>
    <row r="37" spans="1:24" x14ac:dyDescent="0.3">
      <c r="A37" s="4">
        <v>39128</v>
      </c>
      <c r="B37" s="1">
        <v>101.63573599999999</v>
      </c>
      <c r="C37" s="1">
        <v>98.466119000000006</v>
      </c>
      <c r="D37" s="1">
        <v>171.39479499999999</v>
      </c>
      <c r="E37" s="1">
        <v>65.625100000000003</v>
      </c>
      <c r="F37" s="3">
        <f t="shared" si="8"/>
        <v>10168.641356743377</v>
      </c>
      <c r="G37" s="36">
        <f t="shared" si="9"/>
        <v>7.3386945315664063E-4</v>
      </c>
      <c r="H37" s="31">
        <f t="shared" si="10"/>
        <v>3.8934545161836967E-3</v>
      </c>
      <c r="I37" s="37">
        <f t="shared" si="11"/>
        <v>-1.0780803569626265E-3</v>
      </c>
      <c r="J37" s="37">
        <f t="shared" si="12"/>
        <v>-7.5180191458079386E-3</v>
      </c>
      <c r="K37" s="39">
        <f t="shared" si="13"/>
        <v>-1.0600761354480157E-3</v>
      </c>
      <c r="L37" s="36">
        <f>-(1-B37/MAX(B$5:B37))</f>
        <v>0</v>
      </c>
      <c r="M37" s="37">
        <f>-(1-C37/MAX(C$5:C37))</f>
        <v>-3.0741698516328908E-3</v>
      </c>
      <c r="N37" s="37">
        <f>-(1-D37/MAX(D$5:D37))</f>
        <v>-1.0774994371127722E-3</v>
      </c>
      <c r="O37" s="37">
        <f>-(1-E37/MAX(E$5:E37))</f>
        <v>-7.4898295274690163E-3</v>
      </c>
      <c r="P37" s="39">
        <f>-(1-F37/MAX(F$5:F37))</f>
        <v>-1.0595144532343781E-3</v>
      </c>
      <c r="Q37" s="33">
        <f>IF(DatiStorici[[#This Row],[Calend]]="X",(DatiStorici[[#This Row],[Balanced]]*B$2/DatiStorici[[#This Row],[Bond 3Y]]),Q36)</f>
        <v>24.685723096965759</v>
      </c>
      <c r="R37" s="33">
        <f>IF(DatiStorici[[#This Row],[Calend]]="X",(DatiStorici[[#This Row],[Balanced]]*C$2/DatiStorici[[#This Row],[Bond 10Y]]),R36)</f>
        <v>25.318595534160284</v>
      </c>
      <c r="S37" s="33">
        <f>IF(DatiStorici[[#This Row],[Calend]]="X",(DatiStorici[[#This Row],[Balanced]]*D$2/DatiStorici[[#This Row],[SXXR]]),S36)</f>
        <v>15.043415900024105</v>
      </c>
      <c r="T37" s="33">
        <f>IF(DatiStorici[[#This Row],[Calend]]="X",(DatiStorici[[#This Row],[Balanced]]*E$2/DatiStorici[[#This Row],[Gold]]),T36)</f>
        <v>39.440742886901461</v>
      </c>
      <c r="U37" s="34">
        <f>SUMPRODUCT(DatiStorici[[#This Row],[Bond 3Y]:[Gold]],Q36:T36)</f>
        <v>10168.641356743377</v>
      </c>
      <c r="V37" s="32">
        <f t="shared" si="14"/>
        <v>-1.0600761354480157E-3</v>
      </c>
      <c r="W37" s="32">
        <f>-(1-U37/MAX(U$5:U37))</f>
        <v>-1.0595144532343781E-3</v>
      </c>
      <c r="X37" s="53" t="str">
        <f t="shared" si="15"/>
        <v/>
      </c>
    </row>
    <row r="38" spans="1:24" x14ac:dyDescent="0.3">
      <c r="A38" s="4">
        <v>39129</v>
      </c>
      <c r="B38" s="1">
        <v>101.610219</v>
      </c>
      <c r="C38" s="1">
        <v>98.423399000000003</v>
      </c>
      <c r="D38" s="1">
        <v>171.17807400000001</v>
      </c>
      <c r="E38" s="1">
        <v>65.856780000000001</v>
      </c>
      <c r="F38" s="3">
        <f t="shared" si="8"/>
        <v>10172.807247920662</v>
      </c>
      <c r="G38" s="36">
        <f t="shared" si="9"/>
        <v>-2.5109478940486834E-4</v>
      </c>
      <c r="H38" s="31">
        <f t="shared" si="10"/>
        <v>-4.3394895883071212E-4</v>
      </c>
      <c r="I38" s="37">
        <f t="shared" si="11"/>
        <v>-1.265255065554095E-3</v>
      </c>
      <c r="J38" s="37">
        <f t="shared" si="12"/>
        <v>3.5241394446174708E-3</v>
      </c>
      <c r="K38" s="39">
        <f t="shared" si="13"/>
        <v>4.0959631897317315E-4</v>
      </c>
      <c r="L38" s="36">
        <f>-(1-B38/MAX(B$5:B38))</f>
        <v>-2.5106326774659848E-4</v>
      </c>
      <c r="M38" s="37">
        <f>-(1-C38/MAX(C$5:C38))</f>
        <v>-3.5066909248351319E-3</v>
      </c>
      <c r="N38" s="37">
        <f>-(1-D38/MAX(D$5:D38))</f>
        <v>-2.3405919554385646E-3</v>
      </c>
      <c r="O38" s="37">
        <f>-(1-E38/MAX(E$5:E38))</f>
        <v>-3.9859147708427578E-3</v>
      </c>
      <c r="P38" s="39">
        <f>-(1-F38/MAX(F$5:F38))</f>
        <v>-6.5026830034375926E-4</v>
      </c>
      <c r="Q38" s="33">
        <f>IF(DatiStorici[[#This Row],[Calend]]="X",(DatiStorici[[#This Row],[Balanced]]*B$2/DatiStorici[[#This Row],[Bond 3Y]]),Q37)</f>
        <v>24.685723096965759</v>
      </c>
      <c r="R38" s="33">
        <f>IF(DatiStorici[[#This Row],[Calend]]="X",(DatiStorici[[#This Row],[Balanced]]*C$2/DatiStorici[[#This Row],[Bond 10Y]]),R37)</f>
        <v>25.318595534160284</v>
      </c>
      <c r="S38" s="33">
        <f>IF(DatiStorici[[#This Row],[Calend]]="X",(DatiStorici[[#This Row],[Balanced]]*D$2/DatiStorici[[#This Row],[SXXR]]),S37)</f>
        <v>15.043415900024105</v>
      </c>
      <c r="T38" s="33">
        <f>IF(DatiStorici[[#This Row],[Calend]]="X",(DatiStorici[[#This Row],[Balanced]]*E$2/DatiStorici[[#This Row],[Gold]]),T37)</f>
        <v>39.440742886901461</v>
      </c>
      <c r="U38" s="34">
        <f>SUMPRODUCT(DatiStorici[[#This Row],[Bond 3Y]:[Gold]],Q37:T37)</f>
        <v>10172.807247920662</v>
      </c>
      <c r="V38" s="32">
        <f t="shared" si="14"/>
        <v>4.0959631897317315E-4</v>
      </c>
      <c r="W38" s="32">
        <f>-(1-U38/MAX(U$5:U38))</f>
        <v>-6.5026830034375926E-4</v>
      </c>
      <c r="X38" s="53" t="str">
        <f t="shared" si="15"/>
        <v/>
      </c>
    </row>
    <row r="39" spans="1:24" x14ac:dyDescent="0.3">
      <c r="A39" s="4">
        <v>39132</v>
      </c>
      <c r="B39" s="1">
        <v>101.59307200000001</v>
      </c>
      <c r="C39" s="1">
        <v>98.316543999999993</v>
      </c>
      <c r="D39" s="1">
        <v>171.792855</v>
      </c>
      <c r="E39" s="1">
        <v>66.344130000000007</v>
      </c>
      <c r="F39" s="3">
        <f t="shared" si="8"/>
        <v>10198.148395617281</v>
      </c>
      <c r="G39" s="36">
        <f t="shared" si="9"/>
        <v>-1.6876695211292078E-4</v>
      </c>
      <c r="H39" s="31">
        <f t="shared" si="10"/>
        <v>-1.0862563938731436E-3</v>
      </c>
      <c r="I39" s="37">
        <f t="shared" si="11"/>
        <v>3.5850365525018726E-3</v>
      </c>
      <c r="J39" s="37">
        <f t="shared" si="12"/>
        <v>7.3729024661169564E-3</v>
      </c>
      <c r="K39" s="39">
        <f t="shared" si="13"/>
        <v>2.4879697557489752E-3</v>
      </c>
      <c r="L39" s="36">
        <f>-(1-B39/MAX(B$5:B39))</f>
        <v>-4.1977361191136708E-4</v>
      </c>
      <c r="M39" s="37">
        <f>-(1-C39/MAX(C$5:C39))</f>
        <v>-4.588550458473506E-3</v>
      </c>
      <c r="N39" s="37">
        <f>-(1-D39/MAX(D$5:D39))</f>
        <v>0</v>
      </c>
      <c r="O39" s="37">
        <f>-(1-E39/MAX(E$5:E39))</f>
        <v>0</v>
      </c>
      <c r="P39" s="39">
        <f>-(1-F39/MAX(F$5:F39))</f>
        <v>0</v>
      </c>
      <c r="Q39" s="33">
        <f>IF(DatiStorici[[#This Row],[Calend]]="X",(DatiStorici[[#This Row],[Balanced]]*B$2/DatiStorici[[#This Row],[Bond 3Y]]),Q38)</f>
        <v>24.685723096965759</v>
      </c>
      <c r="R39" s="33">
        <f>IF(DatiStorici[[#This Row],[Calend]]="X",(DatiStorici[[#This Row],[Balanced]]*C$2/DatiStorici[[#This Row],[Bond 10Y]]),R38)</f>
        <v>25.318595534160284</v>
      </c>
      <c r="S39" s="33">
        <f>IF(DatiStorici[[#This Row],[Calend]]="X",(DatiStorici[[#This Row],[Balanced]]*D$2/DatiStorici[[#This Row],[SXXR]]),S38)</f>
        <v>15.043415900024105</v>
      </c>
      <c r="T39" s="33">
        <f>IF(DatiStorici[[#This Row],[Calend]]="X",(DatiStorici[[#This Row],[Balanced]]*E$2/DatiStorici[[#This Row],[Gold]]),T38)</f>
        <v>39.440742886901461</v>
      </c>
      <c r="U39" s="34">
        <f>SUMPRODUCT(DatiStorici[[#This Row],[Bond 3Y]:[Gold]],Q38:T38)</f>
        <v>10198.148395617281</v>
      </c>
      <c r="V39" s="32">
        <f t="shared" si="14"/>
        <v>2.4879697557489752E-3</v>
      </c>
      <c r="W39" s="32">
        <f>-(1-U39/MAX(U$5:U39))</f>
        <v>0</v>
      </c>
      <c r="X39" s="53" t="str">
        <f t="shared" si="15"/>
        <v/>
      </c>
    </row>
    <row r="40" spans="1:24" x14ac:dyDescent="0.3">
      <c r="A40" s="4">
        <v>39133</v>
      </c>
      <c r="B40" s="1">
        <v>101.605181</v>
      </c>
      <c r="C40" s="1">
        <v>98.330713000000003</v>
      </c>
      <c r="D40" s="1">
        <v>171.26299299999999</v>
      </c>
      <c r="E40" s="1">
        <v>65.11215</v>
      </c>
      <c r="F40" s="3">
        <f t="shared" si="8"/>
        <v>10142.244913360961</v>
      </c>
      <c r="G40" s="36">
        <f t="shared" si="9"/>
        <v>1.1918409568548207E-4</v>
      </c>
      <c r="H40" s="31">
        <f t="shared" si="10"/>
        <v>1.4410574793346636E-4</v>
      </c>
      <c r="I40" s="37">
        <f t="shared" si="11"/>
        <v>-3.089073831180907E-3</v>
      </c>
      <c r="J40" s="37">
        <f t="shared" si="12"/>
        <v>-1.8744118885982253E-2</v>
      </c>
      <c r="K40" s="39">
        <f t="shared" si="13"/>
        <v>-5.496808460575129E-3</v>
      </c>
      <c r="L40" s="36">
        <f>-(1-B40/MAX(B$5:B40))</f>
        <v>-3.0063244683931067E-4</v>
      </c>
      <c r="M40" s="37">
        <f>-(1-C40/MAX(C$5:C40))</f>
        <v>-4.4450956109499673E-3</v>
      </c>
      <c r="N40" s="37">
        <f>-(1-D40/MAX(D$5:D40))</f>
        <v>-3.0843075516732155E-3</v>
      </c>
      <c r="O40" s="37">
        <f>-(1-E40/MAX(E$5:E40))</f>
        <v>-1.8569540364761883E-2</v>
      </c>
      <c r="P40" s="39">
        <f>-(1-F40/MAX(F$5:F40))</f>
        <v>-5.4817286518742403E-3</v>
      </c>
      <c r="Q40" s="33">
        <f>IF(DatiStorici[[#This Row],[Calend]]="X",(DatiStorici[[#This Row],[Balanced]]*B$2/DatiStorici[[#This Row],[Bond 3Y]]),Q39)</f>
        <v>24.685723096965759</v>
      </c>
      <c r="R40" s="33">
        <f>IF(DatiStorici[[#This Row],[Calend]]="X",(DatiStorici[[#This Row],[Balanced]]*C$2/DatiStorici[[#This Row],[Bond 10Y]]),R39)</f>
        <v>25.318595534160284</v>
      </c>
      <c r="S40" s="33">
        <f>IF(DatiStorici[[#This Row],[Calend]]="X",(DatiStorici[[#This Row],[Balanced]]*D$2/DatiStorici[[#This Row],[SXXR]]),S39)</f>
        <v>15.043415900024105</v>
      </c>
      <c r="T40" s="33">
        <f>IF(DatiStorici[[#This Row],[Calend]]="X",(DatiStorici[[#This Row],[Balanced]]*E$2/DatiStorici[[#This Row],[Gold]]),T39)</f>
        <v>39.440742886901461</v>
      </c>
      <c r="U40" s="34">
        <f>SUMPRODUCT(DatiStorici[[#This Row],[Bond 3Y]:[Gold]],Q39:T39)</f>
        <v>10142.244913360961</v>
      </c>
      <c r="V40" s="32">
        <f t="shared" si="14"/>
        <v>-5.496808460575129E-3</v>
      </c>
      <c r="W40" s="32">
        <f>-(1-U40/MAX(U$5:U40))</f>
        <v>-5.4817286518742403E-3</v>
      </c>
      <c r="X40" s="53" t="str">
        <f t="shared" si="15"/>
        <v/>
      </c>
    </row>
    <row r="41" spans="1:24" x14ac:dyDescent="0.3">
      <c r="A41" s="4">
        <v>39134</v>
      </c>
      <c r="B41" s="1">
        <v>101.651331</v>
      </c>
      <c r="C41" s="1">
        <v>98.483352999999994</v>
      </c>
      <c r="D41" s="1">
        <v>170.18469300000001</v>
      </c>
      <c r="E41" s="1">
        <v>65.759180000000001</v>
      </c>
      <c r="F41" s="3">
        <f t="shared" si="8"/>
        <v>10156.546818409337</v>
      </c>
      <c r="G41" s="36">
        <f t="shared" si="9"/>
        <v>4.541059997433305E-4</v>
      </c>
      <c r="H41" s="31">
        <f t="shared" si="10"/>
        <v>1.5511089599005387E-3</v>
      </c>
      <c r="I41" s="37">
        <f t="shared" si="11"/>
        <v>-6.3160690723890684E-3</v>
      </c>
      <c r="J41" s="37">
        <f t="shared" si="12"/>
        <v>9.8881133389009598E-3</v>
      </c>
      <c r="K41" s="39">
        <f t="shared" si="13"/>
        <v>1.4091387905188508E-3</v>
      </c>
      <c r="L41" s="36">
        <f>-(1-B41/MAX(B$5:B41))</f>
        <v>0</v>
      </c>
      <c r="M41" s="37">
        <f>-(1-C41/MAX(C$5:C41))</f>
        <v>-2.8996832370363768E-3</v>
      </c>
      <c r="N41" s="37">
        <f>-(1-D41/MAX(D$5:D41))</f>
        <v>-9.3610528796438386E-3</v>
      </c>
      <c r="O41" s="37">
        <f>-(1-E41/MAX(E$5:E41))</f>
        <v>-8.8169066351462266E-3</v>
      </c>
      <c r="P41" s="39">
        <f>-(1-F41/MAX(F$5:F41))</f>
        <v>-4.0793265202753171E-3</v>
      </c>
      <c r="Q41" s="33">
        <f>IF(DatiStorici[[#This Row],[Calend]]="X",(DatiStorici[[#This Row],[Balanced]]*B$2/DatiStorici[[#This Row],[Bond 3Y]]),Q40)</f>
        <v>24.685723096965759</v>
      </c>
      <c r="R41" s="33">
        <f>IF(DatiStorici[[#This Row],[Calend]]="X",(DatiStorici[[#This Row],[Balanced]]*C$2/DatiStorici[[#This Row],[Bond 10Y]]),R40)</f>
        <v>25.318595534160284</v>
      </c>
      <c r="S41" s="33">
        <f>IF(DatiStorici[[#This Row],[Calend]]="X",(DatiStorici[[#This Row],[Balanced]]*D$2/DatiStorici[[#This Row],[SXXR]]),S40)</f>
        <v>15.043415900024105</v>
      </c>
      <c r="T41" s="33">
        <f>IF(DatiStorici[[#This Row],[Calend]]="X",(DatiStorici[[#This Row],[Balanced]]*E$2/DatiStorici[[#This Row],[Gold]]),T40)</f>
        <v>39.440742886901461</v>
      </c>
      <c r="U41" s="34">
        <f>SUMPRODUCT(DatiStorici[[#This Row],[Bond 3Y]:[Gold]],Q40:T40)</f>
        <v>10156.546818409337</v>
      </c>
      <c r="V41" s="32">
        <f t="shared" si="14"/>
        <v>1.4091387905188508E-3</v>
      </c>
      <c r="W41" s="32">
        <f>-(1-U41/MAX(U$5:U41))</f>
        <v>-4.0793265202753171E-3</v>
      </c>
      <c r="X41" s="53" t="str">
        <f t="shared" si="15"/>
        <v/>
      </c>
    </row>
    <row r="42" spans="1:24" x14ac:dyDescent="0.3">
      <c r="A42" s="4">
        <v>39135</v>
      </c>
      <c r="B42" s="1">
        <v>101.61786600000001</v>
      </c>
      <c r="C42" s="1">
        <v>98.213233000000002</v>
      </c>
      <c r="D42" s="1">
        <v>170.73268899999999</v>
      </c>
      <c r="E42" s="1">
        <v>67.227010000000007</v>
      </c>
      <c r="F42" s="3">
        <f t="shared" si="8"/>
        <v>10215.01768903144</v>
      </c>
      <c r="G42" s="36">
        <f t="shared" si="9"/>
        <v>-3.2926779655986722E-4</v>
      </c>
      <c r="H42" s="31">
        <f t="shared" si="10"/>
        <v>-2.7465669364192687E-3</v>
      </c>
      <c r="I42" s="37">
        <f t="shared" si="11"/>
        <v>3.2148344490617446E-3</v>
      </c>
      <c r="J42" s="37">
        <f t="shared" si="12"/>
        <v>2.2075820215066773E-2</v>
      </c>
      <c r="K42" s="39">
        <f t="shared" si="13"/>
        <v>5.7404556400877408E-3</v>
      </c>
      <c r="L42" s="36">
        <f>-(1-B42/MAX(B$5:B42))</f>
        <v>-3.2921359386817173E-4</v>
      </c>
      <c r="M42" s="37">
        <f>-(1-C42/MAX(C$5:C42))</f>
        <v>-5.6345285622561025E-3</v>
      </c>
      <c r="N42" s="37">
        <f>-(1-D42/MAX(D$5:D42))</f>
        <v>-6.1711879693716609E-3</v>
      </c>
      <c r="O42" s="37">
        <f>-(1-E42/MAX(E$5:E42))</f>
        <v>0</v>
      </c>
      <c r="P42" s="39">
        <f>-(1-F42/MAX(F$5:F42))</f>
        <v>0</v>
      </c>
      <c r="Q42" s="33">
        <f>IF(DatiStorici[[#This Row],[Calend]]="X",(DatiStorici[[#This Row],[Balanced]]*B$2/DatiStorici[[#This Row],[Bond 3Y]]),Q41)</f>
        <v>24.685723096965759</v>
      </c>
      <c r="R42" s="33">
        <f>IF(DatiStorici[[#This Row],[Calend]]="X",(DatiStorici[[#This Row],[Balanced]]*C$2/DatiStorici[[#This Row],[Bond 10Y]]),R41)</f>
        <v>25.318595534160284</v>
      </c>
      <c r="S42" s="33">
        <f>IF(DatiStorici[[#This Row],[Calend]]="X",(DatiStorici[[#This Row],[Balanced]]*D$2/DatiStorici[[#This Row],[SXXR]]),S41)</f>
        <v>15.043415900024105</v>
      </c>
      <c r="T42" s="33">
        <f>IF(DatiStorici[[#This Row],[Calend]]="X",(DatiStorici[[#This Row],[Balanced]]*E$2/DatiStorici[[#This Row],[Gold]]),T41)</f>
        <v>39.440742886901461</v>
      </c>
      <c r="U42" s="34">
        <f>SUMPRODUCT(DatiStorici[[#This Row],[Bond 3Y]:[Gold]],Q41:T41)</f>
        <v>10215.01768903144</v>
      </c>
      <c r="V42" s="32">
        <f t="shared" si="14"/>
        <v>5.7404556400877408E-3</v>
      </c>
      <c r="W42" s="32">
        <f>-(1-U42/MAX(U$5:U42))</f>
        <v>0</v>
      </c>
      <c r="X42" s="53" t="str">
        <f t="shared" si="15"/>
        <v/>
      </c>
    </row>
    <row r="43" spans="1:24" x14ac:dyDescent="0.3">
      <c r="A43" s="4">
        <v>39136</v>
      </c>
      <c r="B43" s="1">
        <v>101.655067</v>
      </c>
      <c r="C43" s="1">
        <v>98.509292000000002</v>
      </c>
      <c r="D43" s="1">
        <v>171.09801899999999</v>
      </c>
      <c r="E43" s="1">
        <v>67.656440000000003</v>
      </c>
      <c r="F43" s="3">
        <f t="shared" si="8"/>
        <v>10245.864670040297</v>
      </c>
      <c r="G43" s="36">
        <f t="shared" si="9"/>
        <v>3.6602020609718987E-4</v>
      </c>
      <c r="H43" s="31">
        <f t="shared" si="10"/>
        <v>3.0099168716406907E-3</v>
      </c>
      <c r="I43" s="37">
        <f t="shared" si="11"/>
        <v>2.1374916328198404E-3</v>
      </c>
      <c r="J43" s="37">
        <f t="shared" si="12"/>
        <v>6.3674446481376389E-3</v>
      </c>
      <c r="K43" s="39">
        <f t="shared" si="13"/>
        <v>3.0152174122357557E-3</v>
      </c>
      <c r="L43" s="36">
        <f>-(1-B43/MAX(B$5:B43))</f>
        <v>0</v>
      </c>
      <c r="M43" s="37">
        <f>-(1-C43/MAX(C$5:C43))</f>
        <v>-2.6370623541291938E-3</v>
      </c>
      <c r="N43" s="37">
        <f>-(1-D43/MAX(D$5:D43))</f>
        <v>-4.0446152431660165E-3</v>
      </c>
      <c r="O43" s="37">
        <f>-(1-E43/MAX(E$5:E43))</f>
        <v>0</v>
      </c>
      <c r="P43" s="39">
        <f>-(1-F43/MAX(F$5:F43))</f>
        <v>0</v>
      </c>
      <c r="Q43" s="33">
        <f>IF(DatiStorici[[#This Row],[Calend]]="X",(DatiStorici[[#This Row],[Balanced]]*B$2/DatiStorici[[#This Row],[Bond 3Y]]),Q42)</f>
        <v>24.685723096965759</v>
      </c>
      <c r="R43" s="33">
        <f>IF(DatiStorici[[#This Row],[Calend]]="X",(DatiStorici[[#This Row],[Balanced]]*C$2/DatiStorici[[#This Row],[Bond 10Y]]),R42)</f>
        <v>25.318595534160284</v>
      </c>
      <c r="S43" s="33">
        <f>IF(DatiStorici[[#This Row],[Calend]]="X",(DatiStorici[[#This Row],[Balanced]]*D$2/DatiStorici[[#This Row],[SXXR]]),S42)</f>
        <v>15.043415900024105</v>
      </c>
      <c r="T43" s="33">
        <f>IF(DatiStorici[[#This Row],[Calend]]="X",(DatiStorici[[#This Row],[Balanced]]*E$2/DatiStorici[[#This Row],[Gold]]),T42)</f>
        <v>39.440742886901461</v>
      </c>
      <c r="U43" s="34">
        <f>SUMPRODUCT(DatiStorici[[#This Row],[Bond 3Y]:[Gold]],Q42:T42)</f>
        <v>10245.864670040297</v>
      </c>
      <c r="V43" s="32">
        <f t="shared" si="14"/>
        <v>3.0152174122357557E-3</v>
      </c>
      <c r="W43" s="32">
        <f>-(1-U43/MAX(U$5:U43))</f>
        <v>0</v>
      </c>
      <c r="X43" s="53" t="str">
        <f t="shared" si="15"/>
        <v/>
      </c>
    </row>
    <row r="44" spans="1:24" x14ac:dyDescent="0.3">
      <c r="A44" s="4">
        <v>39139</v>
      </c>
      <c r="B44" s="1">
        <v>101.716337</v>
      </c>
      <c r="C44" s="1">
        <v>98.872192999999996</v>
      </c>
      <c r="D44" s="1">
        <v>171.820277</v>
      </c>
      <c r="E44" s="1">
        <v>67.89152</v>
      </c>
      <c r="F44" s="3">
        <f t="shared" si="8"/>
        <v>10276.702265251361</v>
      </c>
      <c r="G44" s="36">
        <f t="shared" si="9"/>
        <v>6.0254294014430948E-4</v>
      </c>
      <c r="H44" s="31">
        <f t="shared" si="10"/>
        <v>3.6771575501455592E-3</v>
      </c>
      <c r="I44" s="37">
        <f t="shared" si="11"/>
        <v>4.2124265542883973E-3</v>
      </c>
      <c r="J44" s="37">
        <f t="shared" si="12"/>
        <v>3.4685912748476733E-3</v>
      </c>
      <c r="K44" s="39">
        <f t="shared" si="13"/>
        <v>3.005239892002947E-3</v>
      </c>
      <c r="L44" s="36">
        <f>-(1-B44/MAX(B$5:B44))</f>
        <v>0</v>
      </c>
      <c r="M44" s="37">
        <f>-(1-C44/MAX(C$5:C44))</f>
        <v>0</v>
      </c>
      <c r="N44" s="37">
        <f>-(1-D44/MAX(D$5:D44))</f>
        <v>0</v>
      </c>
      <c r="O44" s="37">
        <f>-(1-E44/MAX(E$5:E44))</f>
        <v>0</v>
      </c>
      <c r="P44" s="39">
        <f>-(1-F44/MAX(F$5:F44))</f>
        <v>0</v>
      </c>
      <c r="Q44" s="33">
        <f>IF(DatiStorici[[#This Row],[Calend]]="X",(DatiStorici[[#This Row],[Balanced]]*B$2/DatiStorici[[#This Row],[Bond 3Y]]),Q43)</f>
        <v>24.685723096965759</v>
      </c>
      <c r="R44" s="33">
        <f>IF(DatiStorici[[#This Row],[Calend]]="X",(DatiStorici[[#This Row],[Balanced]]*C$2/DatiStorici[[#This Row],[Bond 10Y]]),R43)</f>
        <v>25.318595534160284</v>
      </c>
      <c r="S44" s="33">
        <f>IF(DatiStorici[[#This Row],[Calend]]="X",(DatiStorici[[#This Row],[Balanced]]*D$2/DatiStorici[[#This Row],[SXXR]]),S43)</f>
        <v>15.043415900024105</v>
      </c>
      <c r="T44" s="33">
        <f>IF(DatiStorici[[#This Row],[Calend]]="X",(DatiStorici[[#This Row],[Balanced]]*E$2/DatiStorici[[#This Row],[Gold]]),T43)</f>
        <v>39.440742886901461</v>
      </c>
      <c r="U44" s="34">
        <f>SUMPRODUCT(DatiStorici[[#This Row],[Bond 3Y]:[Gold]],Q43:T43)</f>
        <v>10276.702265251361</v>
      </c>
      <c r="V44" s="32">
        <f t="shared" si="14"/>
        <v>3.005239892002947E-3</v>
      </c>
      <c r="W44" s="32">
        <f>-(1-U44/MAX(U$5:U44))</f>
        <v>0</v>
      </c>
      <c r="X44" s="53" t="str">
        <f t="shared" si="15"/>
        <v/>
      </c>
    </row>
    <row r="45" spans="1:24" x14ac:dyDescent="0.3">
      <c r="A45" s="4">
        <v>39140</v>
      </c>
      <c r="B45" s="1">
        <v>101.77577700000001</v>
      </c>
      <c r="C45" s="1">
        <v>99.085559000000003</v>
      </c>
      <c r="D45" s="1">
        <v>166.68751700000001</v>
      </c>
      <c r="E45" s="1">
        <v>67.505110000000002</v>
      </c>
      <c r="F45" s="3">
        <f t="shared" si="8"/>
        <v>10191.117171233051</v>
      </c>
      <c r="G45" s="36">
        <f t="shared" si="9"/>
        <v>5.8419955960092472E-4</v>
      </c>
      <c r="H45" s="31">
        <f t="shared" si="10"/>
        <v>2.1556729197921018E-3</v>
      </c>
      <c r="I45" s="37">
        <f t="shared" si="11"/>
        <v>-3.0328125431383832E-2</v>
      </c>
      <c r="J45" s="37">
        <f t="shared" si="12"/>
        <v>-5.7078385050486615E-3</v>
      </c>
      <c r="K45" s="39">
        <f t="shared" si="13"/>
        <v>-8.3629419433955896E-3</v>
      </c>
      <c r="L45" s="36">
        <f>-(1-B45/MAX(B$5:B45))</f>
        <v>0</v>
      </c>
      <c r="M45" s="37">
        <f>-(1-C45/MAX(C$5:C45))</f>
        <v>0</v>
      </c>
      <c r="N45" s="37">
        <f>-(1-D45/MAX(D$5:D45))</f>
        <v>-2.9872842074396111E-2</v>
      </c>
      <c r="O45" s="37">
        <f>-(1-E45/MAX(E$5:E45))</f>
        <v>-5.6915797436851712E-3</v>
      </c>
      <c r="P45" s="39">
        <f>-(1-F45/MAX(F$5:F45))</f>
        <v>-8.3280698233030304E-3</v>
      </c>
      <c r="Q45" s="33">
        <f>IF(DatiStorici[[#This Row],[Calend]]="X",(DatiStorici[[#This Row],[Balanced]]*B$2/DatiStorici[[#This Row],[Bond 3Y]]),Q44)</f>
        <v>24.685723096965759</v>
      </c>
      <c r="R45" s="33">
        <f>IF(DatiStorici[[#This Row],[Calend]]="X",(DatiStorici[[#This Row],[Balanced]]*C$2/DatiStorici[[#This Row],[Bond 10Y]]),R44)</f>
        <v>25.318595534160284</v>
      </c>
      <c r="S45" s="33">
        <f>IF(DatiStorici[[#This Row],[Calend]]="X",(DatiStorici[[#This Row],[Balanced]]*D$2/DatiStorici[[#This Row],[SXXR]]),S44)</f>
        <v>15.043415900024105</v>
      </c>
      <c r="T45" s="33">
        <f>IF(DatiStorici[[#This Row],[Calend]]="X",(DatiStorici[[#This Row],[Balanced]]*E$2/DatiStorici[[#This Row],[Gold]]),T44)</f>
        <v>39.440742886901461</v>
      </c>
      <c r="U45" s="34">
        <f>SUMPRODUCT(DatiStorici[[#This Row],[Bond 3Y]:[Gold]],Q44:T44)</f>
        <v>10191.117171233051</v>
      </c>
      <c r="V45" s="32">
        <f t="shared" si="14"/>
        <v>-8.3629419433955896E-3</v>
      </c>
      <c r="W45" s="32">
        <f>-(1-U45/MAX(U$5:U45))</f>
        <v>-8.3280698233030304E-3</v>
      </c>
      <c r="X45" s="53" t="str">
        <f t="shared" si="15"/>
        <v/>
      </c>
    </row>
    <row r="46" spans="1:24" x14ac:dyDescent="0.3">
      <c r="A46" s="4">
        <v>39141</v>
      </c>
      <c r="B46" s="1">
        <v>101.83630100000001</v>
      </c>
      <c r="C46" s="1">
        <v>99.175437000000002</v>
      </c>
      <c r="D46" s="1">
        <v>164.26063199999999</v>
      </c>
      <c r="E46" s="1">
        <v>66.159509999999997</v>
      </c>
      <c r="F46" s="3">
        <f t="shared" si="8"/>
        <v>10105.306730642045</v>
      </c>
      <c r="G46" s="36">
        <f t="shared" si="9"/>
        <v>5.9450306069365423E-4</v>
      </c>
      <c r="H46" s="31">
        <f t="shared" si="10"/>
        <v>9.0666351900037679E-4</v>
      </c>
      <c r="I46" s="37">
        <f t="shared" si="11"/>
        <v>-1.4666518066086804E-2</v>
      </c>
      <c r="J46" s="37">
        <f t="shared" si="12"/>
        <v>-2.0134654316585107E-2</v>
      </c>
      <c r="K46" s="39">
        <f t="shared" si="13"/>
        <v>-8.4557705626236469E-3</v>
      </c>
      <c r="L46" s="36">
        <f>-(1-B46/MAX(B$5:B46))</f>
        <v>0</v>
      </c>
      <c r="M46" s="37">
        <f>-(1-C46/MAX(C$5:C46))</f>
        <v>0</v>
      </c>
      <c r="N46" s="37">
        <f>-(1-D46/MAX(D$5:D46))</f>
        <v>-4.3997397350255762E-2</v>
      </c>
      <c r="O46" s="37">
        <f>-(1-E46/MAX(E$5:E46))</f>
        <v>-2.5511433533967121E-2</v>
      </c>
      <c r="P46" s="39">
        <f>-(1-F46/MAX(F$5:F46))</f>
        <v>-1.667806755371859E-2</v>
      </c>
      <c r="Q46" s="33">
        <f>IF(DatiStorici[[#This Row],[Calend]]="X",(DatiStorici[[#This Row],[Balanced]]*B$2/DatiStorici[[#This Row],[Bond 3Y]]),Q45)</f>
        <v>24.685723096965759</v>
      </c>
      <c r="R46" s="33">
        <f>IF(DatiStorici[[#This Row],[Calend]]="X",(DatiStorici[[#This Row],[Balanced]]*C$2/DatiStorici[[#This Row],[Bond 10Y]]),R45)</f>
        <v>25.318595534160284</v>
      </c>
      <c r="S46" s="33">
        <f>IF(DatiStorici[[#This Row],[Calend]]="X",(DatiStorici[[#This Row],[Balanced]]*D$2/DatiStorici[[#This Row],[SXXR]]),S45)</f>
        <v>15.043415900024105</v>
      </c>
      <c r="T46" s="33">
        <f>IF(DatiStorici[[#This Row],[Calend]]="X",(DatiStorici[[#This Row],[Balanced]]*E$2/DatiStorici[[#This Row],[Gold]]),T45)</f>
        <v>39.440742886901461</v>
      </c>
      <c r="U46" s="34">
        <f>SUMPRODUCT(DatiStorici[[#This Row],[Bond 3Y]:[Gold]],Q45:T45)</f>
        <v>10105.306730642045</v>
      </c>
      <c r="V46" s="32">
        <f t="shared" si="14"/>
        <v>-8.4557705626236469E-3</v>
      </c>
      <c r="W46" s="32">
        <f>-(1-U46/MAX(U$5:U46))</f>
        <v>-1.667806755371859E-2</v>
      </c>
      <c r="X46" s="53" t="str">
        <f t="shared" si="15"/>
        <v/>
      </c>
    </row>
    <row r="47" spans="1:24" x14ac:dyDescent="0.3">
      <c r="A47" s="4">
        <v>39142</v>
      </c>
      <c r="B47" s="1">
        <v>101.87579599999999</v>
      </c>
      <c r="C47" s="1">
        <v>99.286872000000002</v>
      </c>
      <c r="D47" s="1">
        <v>162.84973199999999</v>
      </c>
      <c r="E47" s="1">
        <v>66.287329999999997</v>
      </c>
      <c r="F47" s="3">
        <f t="shared" si="8"/>
        <v>10092.919631231569</v>
      </c>
      <c r="G47" s="36">
        <f t="shared" si="9"/>
        <v>3.8775311899945304E-4</v>
      </c>
      <c r="H47" s="31">
        <f t="shared" si="10"/>
        <v>1.1229841300579829E-3</v>
      </c>
      <c r="I47" s="37">
        <f t="shared" si="11"/>
        <v>-8.6264998287187006E-3</v>
      </c>
      <c r="J47" s="37">
        <f t="shared" si="12"/>
        <v>1.9301334736543867E-3</v>
      </c>
      <c r="K47" s="39">
        <f t="shared" si="13"/>
        <v>-1.2265533360713045E-3</v>
      </c>
      <c r="L47" s="36">
        <f>-(1-B47/MAX(B$5:B47))</f>
        <v>0</v>
      </c>
      <c r="M47" s="37">
        <f>-(1-C47/MAX(C$5:C47))</f>
        <v>0</v>
      </c>
      <c r="N47" s="37">
        <f>-(1-D47/MAX(D$5:D47))</f>
        <v>-5.220888451949135E-2</v>
      </c>
      <c r="O47" s="37">
        <f>-(1-E47/MAX(E$5:E47))</f>
        <v>-2.3628724176450899E-2</v>
      </c>
      <c r="P47" s="39">
        <f>-(1-F47/MAX(F$5:F47))</f>
        <v>-1.7883424981690488E-2</v>
      </c>
      <c r="Q47" s="33">
        <f>IF(DatiStorici[[#This Row],[Calend]]="X",(DatiStorici[[#This Row],[Balanced]]*B$2/DatiStorici[[#This Row],[Bond 3Y]]),Q46)</f>
        <v>24.685723096965759</v>
      </c>
      <c r="R47" s="33">
        <f>IF(DatiStorici[[#This Row],[Calend]]="X",(DatiStorici[[#This Row],[Balanced]]*C$2/DatiStorici[[#This Row],[Bond 10Y]]),R46)</f>
        <v>25.318595534160284</v>
      </c>
      <c r="S47" s="33">
        <f>IF(DatiStorici[[#This Row],[Calend]]="X",(DatiStorici[[#This Row],[Balanced]]*D$2/DatiStorici[[#This Row],[SXXR]]),S46)</f>
        <v>15.043415900024105</v>
      </c>
      <c r="T47" s="33">
        <f>IF(DatiStorici[[#This Row],[Calend]]="X",(DatiStorici[[#This Row],[Balanced]]*E$2/DatiStorici[[#This Row],[Gold]]),T46)</f>
        <v>39.440742886901461</v>
      </c>
      <c r="U47" s="34">
        <f>SUMPRODUCT(DatiStorici[[#This Row],[Bond 3Y]:[Gold]],Q46:T46)</f>
        <v>10092.919631231569</v>
      </c>
      <c r="V47" s="32">
        <f t="shared" si="14"/>
        <v>-1.2265533360713045E-3</v>
      </c>
      <c r="W47" s="32">
        <f>-(1-U47/MAX(U$5:U47))</f>
        <v>-1.7883424981690488E-2</v>
      </c>
      <c r="X47" s="53" t="str">
        <f t="shared" si="15"/>
        <v/>
      </c>
    </row>
    <row r="48" spans="1:24" x14ac:dyDescent="0.3">
      <c r="A48" s="4">
        <v>39143</v>
      </c>
      <c r="B48" s="1">
        <v>101.924969</v>
      </c>
      <c r="C48" s="1">
        <v>99.359824000000003</v>
      </c>
      <c r="D48" s="1">
        <v>162.33136999999999</v>
      </c>
      <c r="E48" s="1">
        <v>64.007329999999996</v>
      </c>
      <c r="F48" s="3">
        <f t="shared" si="8"/>
        <v>9998.2577155399213</v>
      </c>
      <c r="G48" s="36">
        <f t="shared" si="9"/>
        <v>4.8255953263198282E-4</v>
      </c>
      <c r="H48" s="31">
        <f t="shared" si="10"/>
        <v>7.3448997389475201E-4</v>
      </c>
      <c r="I48" s="37">
        <f t="shared" si="11"/>
        <v>-3.1881461491846059E-3</v>
      </c>
      <c r="J48" s="37">
        <f t="shared" si="12"/>
        <v>-3.5001169822407509E-2</v>
      </c>
      <c r="K48" s="39">
        <f t="shared" si="13"/>
        <v>-9.4233020339271178E-3</v>
      </c>
      <c r="L48" s="36">
        <f>-(1-B48/MAX(B$5:B48))</f>
        <v>0</v>
      </c>
      <c r="M48" s="37">
        <f>-(1-C48/MAX(C$5:C48))</f>
        <v>0</v>
      </c>
      <c r="N48" s="37">
        <f>-(1-D48/MAX(D$5:D48))</f>
        <v>-5.5225769424175786E-2</v>
      </c>
      <c r="O48" s="37">
        <f>-(1-E48/MAX(E$5:E48))</f>
        <v>-5.7211710681982164E-2</v>
      </c>
      <c r="P48" s="39">
        <f>-(1-F48/MAX(F$5:F48))</f>
        <v>-2.7094737448310147E-2</v>
      </c>
      <c r="Q48" s="33">
        <f>IF(DatiStorici[[#This Row],[Calend]]="X",(DatiStorici[[#This Row],[Balanced]]*B$2/DatiStorici[[#This Row],[Bond 3Y]]),Q47)</f>
        <v>24.685723096965759</v>
      </c>
      <c r="R48" s="33">
        <f>IF(DatiStorici[[#This Row],[Calend]]="X",(DatiStorici[[#This Row],[Balanced]]*C$2/DatiStorici[[#This Row],[Bond 10Y]]),R47)</f>
        <v>25.318595534160284</v>
      </c>
      <c r="S48" s="33">
        <f>IF(DatiStorici[[#This Row],[Calend]]="X",(DatiStorici[[#This Row],[Balanced]]*D$2/DatiStorici[[#This Row],[SXXR]]),S47)</f>
        <v>15.043415900024105</v>
      </c>
      <c r="T48" s="33">
        <f>IF(DatiStorici[[#This Row],[Calend]]="X",(DatiStorici[[#This Row],[Balanced]]*E$2/DatiStorici[[#This Row],[Gold]]),T47)</f>
        <v>39.440742886901461</v>
      </c>
      <c r="U48" s="34">
        <f>SUMPRODUCT(DatiStorici[[#This Row],[Bond 3Y]:[Gold]],Q47:T47)</f>
        <v>9998.2577155399213</v>
      </c>
      <c r="V48" s="32">
        <f t="shared" si="14"/>
        <v>-9.4233020339271178E-3</v>
      </c>
      <c r="W48" s="32">
        <f>-(1-U48/MAX(U$5:U48))</f>
        <v>-2.7094737448310147E-2</v>
      </c>
      <c r="X48" s="53" t="str">
        <f t="shared" si="15"/>
        <v/>
      </c>
    </row>
    <row r="49" spans="1:24" x14ac:dyDescent="0.3">
      <c r="A49" s="4">
        <v>39146</v>
      </c>
      <c r="B49" s="1">
        <v>101.94269</v>
      </c>
      <c r="C49" s="1">
        <v>99.557229000000007</v>
      </c>
      <c r="D49" s="1">
        <v>160.441914</v>
      </c>
      <c r="E49" s="1">
        <v>63.3872</v>
      </c>
      <c r="F49" s="3">
        <f t="shared" si="8"/>
        <v>9950.8109282710939</v>
      </c>
      <c r="G49" s="36">
        <f t="shared" si="9"/>
        <v>1.7384807508507674E-4</v>
      </c>
      <c r="H49" s="31">
        <f t="shared" si="10"/>
        <v>1.9847978021787713E-3</v>
      </c>
      <c r="I49" s="37">
        <f t="shared" si="11"/>
        <v>-1.1707769361452189E-2</v>
      </c>
      <c r="J49" s="37">
        <f t="shared" si="12"/>
        <v>-9.7356597358517986E-3</v>
      </c>
      <c r="K49" s="39">
        <f t="shared" si="13"/>
        <v>-4.7568011902157795E-3</v>
      </c>
      <c r="L49" s="36">
        <f>-(1-B49/MAX(B$5:B49))</f>
        <v>0</v>
      </c>
      <c r="M49" s="37">
        <f>-(1-C49/MAX(C$5:C49))</f>
        <v>0</v>
      </c>
      <c r="N49" s="37">
        <f>-(1-D49/MAX(D$5:D49))</f>
        <v>-6.6222469190874378E-2</v>
      </c>
      <c r="O49" s="37">
        <f>-(1-E49/MAX(E$5:E49))</f>
        <v>-6.6345841130085126E-2</v>
      </c>
      <c r="P49" s="39">
        <f>-(1-F49/MAX(F$5:F49))</f>
        <v>-3.1711664750880608E-2</v>
      </c>
      <c r="Q49" s="33">
        <f>IF(DatiStorici[[#This Row],[Calend]]="X",(DatiStorici[[#This Row],[Balanced]]*B$2/DatiStorici[[#This Row],[Bond 3Y]]),Q48)</f>
        <v>24.685723096965759</v>
      </c>
      <c r="R49" s="33">
        <f>IF(DatiStorici[[#This Row],[Calend]]="X",(DatiStorici[[#This Row],[Balanced]]*C$2/DatiStorici[[#This Row],[Bond 10Y]]),R48)</f>
        <v>25.318595534160284</v>
      </c>
      <c r="S49" s="33">
        <f>IF(DatiStorici[[#This Row],[Calend]]="X",(DatiStorici[[#This Row],[Balanced]]*D$2/DatiStorici[[#This Row],[SXXR]]),S48)</f>
        <v>15.043415900024105</v>
      </c>
      <c r="T49" s="33">
        <f>IF(DatiStorici[[#This Row],[Calend]]="X",(DatiStorici[[#This Row],[Balanced]]*E$2/DatiStorici[[#This Row],[Gold]]),T48)</f>
        <v>39.440742886901461</v>
      </c>
      <c r="U49" s="34">
        <f>SUMPRODUCT(DatiStorici[[#This Row],[Bond 3Y]:[Gold]],Q48:T48)</f>
        <v>9950.8109282710939</v>
      </c>
      <c r="V49" s="32">
        <f t="shared" si="14"/>
        <v>-4.7568011902157795E-3</v>
      </c>
      <c r="W49" s="32">
        <f>-(1-U49/MAX(U$5:U49))</f>
        <v>-3.1711664750880608E-2</v>
      </c>
      <c r="X49" s="53" t="str">
        <f t="shared" si="15"/>
        <v/>
      </c>
    </row>
    <row r="50" spans="1:24" x14ac:dyDescent="0.3">
      <c r="A50" s="4">
        <v>39147</v>
      </c>
      <c r="B50" s="1">
        <v>101.91494</v>
      </c>
      <c r="C50" s="1">
        <v>99.551749999999998</v>
      </c>
      <c r="D50" s="1">
        <v>161.900139</v>
      </c>
      <c r="E50" s="1">
        <v>63.589199999999998</v>
      </c>
      <c r="F50" s="3">
        <f t="shared" si="8"/>
        <v>9979.8908940841884</v>
      </c>
      <c r="G50" s="36">
        <f t="shared" si="9"/>
        <v>-2.7224882552981665E-4</v>
      </c>
      <c r="H50" s="31">
        <f t="shared" si="10"/>
        <v>-5.5035187553118785E-5</v>
      </c>
      <c r="I50" s="37">
        <f t="shared" si="11"/>
        <v>9.0477487138471268E-3</v>
      </c>
      <c r="J50" s="37">
        <f t="shared" si="12"/>
        <v>3.1816962901298745E-3</v>
      </c>
      <c r="K50" s="39">
        <f t="shared" si="13"/>
        <v>2.9181096288355729E-3</v>
      </c>
      <c r="L50" s="36">
        <f>-(1-B50/MAX(B$5:B50))</f>
        <v>-2.722117691812409E-4</v>
      </c>
      <c r="M50" s="37">
        <f>-(1-C50/MAX(C$5:C50))</f>
        <v>-5.5033673144966322E-5</v>
      </c>
      <c r="N50" s="37">
        <f>-(1-D50/MAX(D$5:D50))</f>
        <v>-5.7735548872383746E-2</v>
      </c>
      <c r="O50" s="37">
        <f>-(1-E50/MAX(E$5:E50))</f>
        <v>-6.337050636073549E-2</v>
      </c>
      <c r="P50" s="39">
        <f>-(1-F50/MAX(F$5:F50))</f>
        <v>-2.8881966559523797E-2</v>
      </c>
      <c r="Q50" s="33">
        <f>IF(DatiStorici[[#This Row],[Calend]]="X",(DatiStorici[[#This Row],[Balanced]]*B$2/DatiStorici[[#This Row],[Bond 3Y]]),Q49)</f>
        <v>24.685723096965759</v>
      </c>
      <c r="R50" s="33">
        <f>IF(DatiStorici[[#This Row],[Calend]]="X",(DatiStorici[[#This Row],[Balanced]]*C$2/DatiStorici[[#This Row],[Bond 10Y]]),R49)</f>
        <v>25.318595534160284</v>
      </c>
      <c r="S50" s="33">
        <f>IF(DatiStorici[[#This Row],[Calend]]="X",(DatiStorici[[#This Row],[Balanced]]*D$2/DatiStorici[[#This Row],[SXXR]]),S49)</f>
        <v>15.043415900024105</v>
      </c>
      <c r="T50" s="33">
        <f>IF(DatiStorici[[#This Row],[Calend]]="X",(DatiStorici[[#This Row],[Balanced]]*E$2/DatiStorici[[#This Row],[Gold]]),T49)</f>
        <v>39.440742886901461</v>
      </c>
      <c r="U50" s="34">
        <f>SUMPRODUCT(DatiStorici[[#This Row],[Bond 3Y]:[Gold]],Q49:T49)</f>
        <v>9979.8908940841884</v>
      </c>
      <c r="V50" s="32">
        <f t="shared" si="14"/>
        <v>2.9181096288355729E-3</v>
      </c>
      <c r="W50" s="32">
        <f>-(1-U50/MAX(U$5:U50))</f>
        <v>-2.8881966559523797E-2</v>
      </c>
      <c r="X50" s="53" t="str">
        <f t="shared" si="15"/>
        <v/>
      </c>
    </row>
    <row r="51" spans="1:24" x14ac:dyDescent="0.3">
      <c r="A51" s="4">
        <v>39148</v>
      </c>
      <c r="B51" s="1">
        <v>101.928051</v>
      </c>
      <c r="C51" s="1">
        <v>99.588125000000005</v>
      </c>
      <c r="D51" s="1">
        <v>163.01470599999999</v>
      </c>
      <c r="E51" s="1">
        <v>64.028499999999994</v>
      </c>
      <c r="F51" s="3">
        <f t="shared" si="8"/>
        <v>10015.228725791925</v>
      </c>
      <c r="G51" s="36">
        <f t="shared" si="9"/>
        <v>1.2863822252374876E-4</v>
      </c>
      <c r="H51" s="31">
        <f t="shared" si="10"/>
        <v>3.6532111315781108E-4</v>
      </c>
      <c r="I51" s="37">
        <f t="shared" si="11"/>
        <v>6.8606983581169017E-3</v>
      </c>
      <c r="J51" s="37">
        <f t="shared" si="12"/>
        <v>6.8846521317392391E-3</v>
      </c>
      <c r="K51" s="39">
        <f t="shared" si="13"/>
        <v>3.5346493715822016E-3</v>
      </c>
      <c r="L51" s="36">
        <f>-(1-B51/MAX(B$5:B51))</f>
        <v>-1.4360029149718123E-4</v>
      </c>
      <c r="M51" s="37">
        <f>-(1-C51/MAX(C$5:C51))</f>
        <v>0</v>
      </c>
      <c r="N51" s="37">
        <f>-(1-D51/MAX(D$5:D51))</f>
        <v>-5.1248730090221017E-2</v>
      </c>
      <c r="O51" s="37">
        <f>-(1-E51/MAX(E$5:E51))</f>
        <v>-5.6899889706402251E-2</v>
      </c>
      <c r="P51" s="39">
        <f>-(1-F51/MAX(F$5:F51))</f>
        <v>-2.5443331207867792E-2</v>
      </c>
      <c r="Q51" s="33">
        <f>IF(DatiStorici[[#This Row],[Calend]]="X",(DatiStorici[[#This Row],[Balanced]]*B$2/DatiStorici[[#This Row],[Bond 3Y]]),Q50)</f>
        <v>24.685723096965759</v>
      </c>
      <c r="R51" s="33">
        <f>IF(DatiStorici[[#This Row],[Calend]]="X",(DatiStorici[[#This Row],[Balanced]]*C$2/DatiStorici[[#This Row],[Bond 10Y]]),R50)</f>
        <v>25.318595534160284</v>
      </c>
      <c r="S51" s="33">
        <f>IF(DatiStorici[[#This Row],[Calend]]="X",(DatiStorici[[#This Row],[Balanced]]*D$2/DatiStorici[[#This Row],[SXXR]]),S50)</f>
        <v>15.043415900024105</v>
      </c>
      <c r="T51" s="33">
        <f>IF(DatiStorici[[#This Row],[Calend]]="X",(DatiStorici[[#This Row],[Balanced]]*E$2/DatiStorici[[#This Row],[Gold]]),T50)</f>
        <v>39.440742886901461</v>
      </c>
      <c r="U51" s="34">
        <f>SUMPRODUCT(DatiStorici[[#This Row],[Bond 3Y]:[Gold]],Q50:T50)</f>
        <v>10015.228725791925</v>
      </c>
      <c r="V51" s="32">
        <f t="shared" si="14"/>
        <v>3.5346493715822016E-3</v>
      </c>
      <c r="W51" s="32">
        <f>-(1-U51/MAX(U$5:U51))</f>
        <v>-2.5443331207867792E-2</v>
      </c>
      <c r="X51" s="53" t="str">
        <f t="shared" si="15"/>
        <v/>
      </c>
    </row>
    <row r="52" spans="1:24" x14ac:dyDescent="0.3">
      <c r="A52" s="4">
        <v>39149</v>
      </c>
      <c r="B52" s="1">
        <v>101.89751</v>
      </c>
      <c r="C52" s="1">
        <v>99.508635999999996</v>
      </c>
      <c r="D52" s="1">
        <v>165.204476</v>
      </c>
      <c r="E52" s="1">
        <v>64.586449999999999</v>
      </c>
      <c r="F52" s="3">
        <f t="shared" si="8"/>
        <v>10067.409832611547</v>
      </c>
      <c r="G52" s="36">
        <f t="shared" si="9"/>
        <v>-2.9967782331842644E-4</v>
      </c>
      <c r="H52" s="31">
        <f t="shared" si="10"/>
        <v>-7.9849620681176942E-4</v>
      </c>
      <c r="I52" s="37">
        <f t="shared" si="11"/>
        <v>1.3343537554821918E-2</v>
      </c>
      <c r="J52" s="37">
        <f t="shared" si="12"/>
        <v>8.6763397279936583E-3</v>
      </c>
      <c r="K52" s="39">
        <f t="shared" si="13"/>
        <v>5.1966502407345457E-3</v>
      </c>
      <c r="L52" s="36">
        <f>-(1-B52/MAX(B$5:B52))</f>
        <v>-4.4319018852656544E-4</v>
      </c>
      <c r="M52" s="37">
        <f>-(1-C52/MAX(C$5:C52))</f>
        <v>-7.9817749355171053E-4</v>
      </c>
      <c r="N52" s="37">
        <f>-(1-D52/MAX(D$5:D52))</f>
        <v>-3.8504192377713409E-2</v>
      </c>
      <c r="O52" s="37">
        <f>-(1-E52/MAX(E$5:E52))</f>
        <v>-4.8681632109577211E-2</v>
      </c>
      <c r="P52" s="39">
        <f>-(1-F52/MAX(F$5:F52))</f>
        <v>-2.0365719200360011E-2</v>
      </c>
      <c r="Q52" s="33">
        <f>IF(DatiStorici[[#This Row],[Calend]]="X",(DatiStorici[[#This Row],[Balanced]]*B$2/DatiStorici[[#This Row],[Bond 3Y]]),Q51)</f>
        <v>24.685723096965759</v>
      </c>
      <c r="R52" s="33">
        <f>IF(DatiStorici[[#This Row],[Calend]]="X",(DatiStorici[[#This Row],[Balanced]]*C$2/DatiStorici[[#This Row],[Bond 10Y]]),R51)</f>
        <v>25.318595534160284</v>
      </c>
      <c r="S52" s="33">
        <f>IF(DatiStorici[[#This Row],[Calend]]="X",(DatiStorici[[#This Row],[Balanced]]*D$2/DatiStorici[[#This Row],[SXXR]]),S51)</f>
        <v>15.043415900024105</v>
      </c>
      <c r="T52" s="33">
        <f>IF(DatiStorici[[#This Row],[Calend]]="X",(DatiStorici[[#This Row],[Balanced]]*E$2/DatiStorici[[#This Row],[Gold]]),T51)</f>
        <v>39.440742886901461</v>
      </c>
      <c r="U52" s="34">
        <f>SUMPRODUCT(DatiStorici[[#This Row],[Bond 3Y]:[Gold]],Q51:T51)</f>
        <v>10067.409832611547</v>
      </c>
      <c r="V52" s="32">
        <f t="shared" si="14"/>
        <v>5.1966502407345457E-3</v>
      </c>
      <c r="W52" s="32">
        <f>-(1-U52/MAX(U$5:U52))</f>
        <v>-2.0365719200360011E-2</v>
      </c>
      <c r="X52" s="53" t="str">
        <f t="shared" si="15"/>
        <v/>
      </c>
    </row>
    <row r="53" spans="1:24" x14ac:dyDescent="0.3">
      <c r="A53" s="4">
        <v>39150</v>
      </c>
      <c r="B53" s="1">
        <v>101.865627</v>
      </c>
      <c r="C53" s="1">
        <v>99.344645</v>
      </c>
      <c r="D53" s="1">
        <v>165.60607400000001</v>
      </c>
      <c r="E53" s="1">
        <v>64.437420000000003</v>
      </c>
      <c r="F53" s="3">
        <f t="shared" si="8"/>
        <v>10062.634307727989</v>
      </c>
      <c r="G53" s="36">
        <f t="shared" si="9"/>
        <v>-3.1294178848641923E-4</v>
      </c>
      <c r="H53" s="31">
        <f t="shared" si="10"/>
        <v>-1.6493671751578618E-3</v>
      </c>
      <c r="I53" s="37">
        <f t="shared" si="11"/>
        <v>2.4279648716491061E-3</v>
      </c>
      <c r="J53" s="37">
        <f t="shared" si="12"/>
        <v>-2.310116202165936E-3</v>
      </c>
      <c r="K53" s="39">
        <f t="shared" si="13"/>
        <v>-4.7446741197915159E-4</v>
      </c>
      <c r="L53" s="36">
        <f>-(1-B53/MAX(B$5:B53))</f>
        <v>-7.5594434480785733E-4</v>
      </c>
      <c r="M53" s="37">
        <f>-(1-C53/MAX(C$5:C53))</f>
        <v>-2.4448698075197894E-3</v>
      </c>
      <c r="N53" s="37">
        <f>-(1-D53/MAX(D$5:D53))</f>
        <v>-3.6166878022202198E-2</v>
      </c>
      <c r="O53" s="37">
        <f>-(1-E53/MAX(E$5:E53))</f>
        <v>-5.0876751617875082E-2</v>
      </c>
      <c r="P53" s="39">
        <f>-(1-F53/MAX(F$5:F53))</f>
        <v>-2.0830413492390454E-2</v>
      </c>
      <c r="Q53" s="33">
        <f>IF(DatiStorici[[#This Row],[Calend]]="X",(DatiStorici[[#This Row],[Balanced]]*B$2/DatiStorici[[#This Row],[Bond 3Y]]),Q52)</f>
        <v>24.685723096965759</v>
      </c>
      <c r="R53" s="33">
        <f>IF(DatiStorici[[#This Row],[Calend]]="X",(DatiStorici[[#This Row],[Balanced]]*C$2/DatiStorici[[#This Row],[Bond 10Y]]),R52)</f>
        <v>25.318595534160284</v>
      </c>
      <c r="S53" s="33">
        <f>IF(DatiStorici[[#This Row],[Calend]]="X",(DatiStorici[[#This Row],[Balanced]]*D$2/DatiStorici[[#This Row],[SXXR]]),S52)</f>
        <v>15.043415900024105</v>
      </c>
      <c r="T53" s="33">
        <f>IF(DatiStorici[[#This Row],[Calend]]="X",(DatiStorici[[#This Row],[Balanced]]*E$2/DatiStorici[[#This Row],[Gold]]),T52)</f>
        <v>39.440742886901461</v>
      </c>
      <c r="U53" s="34">
        <f>SUMPRODUCT(DatiStorici[[#This Row],[Bond 3Y]:[Gold]],Q52:T52)</f>
        <v>10062.634307727989</v>
      </c>
      <c r="V53" s="32">
        <f t="shared" si="14"/>
        <v>-4.7446741197915159E-4</v>
      </c>
      <c r="W53" s="32">
        <f>-(1-U53/MAX(U$5:U53))</f>
        <v>-2.0830413492390454E-2</v>
      </c>
      <c r="X53" s="53" t="str">
        <f t="shared" si="15"/>
        <v/>
      </c>
    </row>
    <row r="54" spans="1:24" x14ac:dyDescent="0.3">
      <c r="A54" s="4">
        <v>39153</v>
      </c>
      <c r="B54" s="1">
        <v>101.879687</v>
      </c>
      <c r="C54" s="1">
        <v>99.467239000000006</v>
      </c>
      <c r="D54" s="1">
        <v>164.779437</v>
      </c>
      <c r="E54" s="1">
        <v>64.464939999999999</v>
      </c>
      <c r="F54" s="3">
        <f t="shared" si="8"/>
        <v>10054.735261950545</v>
      </c>
      <c r="G54" s="36">
        <f t="shared" si="9"/>
        <v>1.3801544434351788E-4</v>
      </c>
      <c r="H54" s="31">
        <f t="shared" si="10"/>
        <v>1.2332664735298586E-3</v>
      </c>
      <c r="I54" s="37">
        <f t="shared" si="11"/>
        <v>-5.0040858176460369E-3</v>
      </c>
      <c r="J54" s="37">
        <f t="shared" si="12"/>
        <v>4.2698986144411853E-4</v>
      </c>
      <c r="K54" s="39">
        <f t="shared" si="13"/>
        <v>-7.852961249255765E-4</v>
      </c>
      <c r="L54" s="36">
        <f>-(1-B54/MAX(B$5:B54))</f>
        <v>-6.1802371508923315E-4</v>
      </c>
      <c r="M54" s="37">
        <f>-(1-C54/MAX(C$5:C54))</f>
        <v>-1.2138595841622024E-3</v>
      </c>
      <c r="N54" s="37">
        <f>-(1-D54/MAX(D$5:D54))</f>
        <v>-4.0977934170132957E-2</v>
      </c>
      <c r="O54" s="37">
        <f>-(1-E54/MAX(E$5:E54))</f>
        <v>-5.0471399079001333E-2</v>
      </c>
      <c r="P54" s="39">
        <f>-(1-F54/MAX(F$5:F54))</f>
        <v>-2.1599049731289011E-2</v>
      </c>
      <c r="Q54" s="33">
        <f>IF(DatiStorici[[#This Row],[Calend]]="X",(DatiStorici[[#This Row],[Balanced]]*B$2/DatiStorici[[#This Row],[Bond 3Y]]),Q53)</f>
        <v>24.685723096965759</v>
      </c>
      <c r="R54" s="33">
        <f>IF(DatiStorici[[#This Row],[Calend]]="X",(DatiStorici[[#This Row],[Balanced]]*C$2/DatiStorici[[#This Row],[Bond 10Y]]),R53)</f>
        <v>25.318595534160284</v>
      </c>
      <c r="S54" s="33">
        <f>IF(DatiStorici[[#This Row],[Calend]]="X",(DatiStorici[[#This Row],[Balanced]]*D$2/DatiStorici[[#This Row],[SXXR]]),S53)</f>
        <v>15.043415900024105</v>
      </c>
      <c r="T54" s="33">
        <f>IF(DatiStorici[[#This Row],[Calend]]="X",(DatiStorici[[#This Row],[Balanced]]*E$2/DatiStorici[[#This Row],[Gold]]),T53)</f>
        <v>39.440742886901461</v>
      </c>
      <c r="U54" s="34">
        <f>SUMPRODUCT(DatiStorici[[#This Row],[Bond 3Y]:[Gold]],Q53:T53)</f>
        <v>10054.735261950545</v>
      </c>
      <c r="V54" s="32">
        <f t="shared" si="14"/>
        <v>-7.852961249255765E-4</v>
      </c>
      <c r="W54" s="32">
        <f>-(1-U54/MAX(U$5:U54))</f>
        <v>-2.1599049731289011E-2</v>
      </c>
      <c r="X54" s="53" t="str">
        <f t="shared" si="15"/>
        <v/>
      </c>
    </row>
    <row r="55" spans="1:24" x14ac:dyDescent="0.3">
      <c r="A55" s="4">
        <v>39154</v>
      </c>
      <c r="B55" s="1">
        <v>101.90158</v>
      </c>
      <c r="C55" s="1">
        <v>99.680477999999994</v>
      </c>
      <c r="D55" s="1">
        <v>163.044781</v>
      </c>
      <c r="E55" s="1">
        <v>64.063789999999997</v>
      </c>
      <c r="F55" s="3">
        <f t="shared" si="8"/>
        <v>10018.757812818862</v>
      </c>
      <c r="G55" s="36">
        <f t="shared" si="9"/>
        <v>2.1486764123642197E-4</v>
      </c>
      <c r="H55" s="31">
        <f t="shared" si="10"/>
        <v>2.1415167063600013E-3</v>
      </c>
      <c r="I55" s="37">
        <f t="shared" si="11"/>
        <v>-1.0582941068106788E-2</v>
      </c>
      <c r="J55" s="37">
        <f t="shared" si="12"/>
        <v>-6.2422044094033804E-3</v>
      </c>
      <c r="K55" s="39">
        <f t="shared" si="13"/>
        <v>-3.5845766873847337E-3</v>
      </c>
      <c r="L55" s="36">
        <f>-(1-B55/MAX(B$5:B55))</f>
        <v>-4.0326579571325905E-4</v>
      </c>
      <c r="M55" s="37">
        <f>-(1-C55/MAX(C$5:C55))</f>
        <v>0</v>
      </c>
      <c r="N55" s="37">
        <f>-(1-D55/MAX(D$5:D55))</f>
        <v>-5.1073692542120686E-2</v>
      </c>
      <c r="O55" s="37">
        <f>-(1-E55/MAX(E$5:E55))</f>
        <v>-5.6380089884568885E-2</v>
      </c>
      <c r="P55" s="39">
        <f>-(1-F55/MAX(F$5:F55))</f>
        <v>-2.5099924642624671E-2</v>
      </c>
      <c r="Q55" s="33">
        <f>IF(DatiStorici[[#This Row],[Calend]]="X",(DatiStorici[[#This Row],[Balanced]]*B$2/DatiStorici[[#This Row],[Bond 3Y]]),Q54)</f>
        <v>24.685723096965759</v>
      </c>
      <c r="R55" s="33">
        <f>IF(DatiStorici[[#This Row],[Calend]]="X",(DatiStorici[[#This Row],[Balanced]]*C$2/DatiStorici[[#This Row],[Bond 10Y]]),R54)</f>
        <v>25.318595534160284</v>
      </c>
      <c r="S55" s="33">
        <f>IF(DatiStorici[[#This Row],[Calend]]="X",(DatiStorici[[#This Row],[Balanced]]*D$2/DatiStorici[[#This Row],[SXXR]]),S54)</f>
        <v>15.043415900024105</v>
      </c>
      <c r="T55" s="33">
        <f>IF(DatiStorici[[#This Row],[Calend]]="X",(DatiStorici[[#This Row],[Balanced]]*E$2/DatiStorici[[#This Row],[Gold]]),T54)</f>
        <v>39.440742886901461</v>
      </c>
      <c r="U55" s="34">
        <f>SUMPRODUCT(DatiStorici[[#This Row],[Bond 3Y]:[Gold]],Q54:T54)</f>
        <v>10018.757812818862</v>
      </c>
      <c r="V55" s="32">
        <f t="shared" si="14"/>
        <v>-3.5845766873847337E-3</v>
      </c>
      <c r="W55" s="32">
        <f>-(1-U55/MAX(U$5:U55))</f>
        <v>-2.5099924642624671E-2</v>
      </c>
      <c r="X55" s="53" t="str">
        <f t="shared" si="15"/>
        <v/>
      </c>
    </row>
    <row r="56" spans="1:24" x14ac:dyDescent="0.3">
      <c r="A56" s="4">
        <v>39155</v>
      </c>
      <c r="B56" s="1">
        <v>101.982095</v>
      </c>
      <c r="C56" s="1">
        <v>99.913387999999998</v>
      </c>
      <c r="D56" s="1">
        <v>158.86382800000001</v>
      </c>
      <c r="E56" s="1">
        <v>63.138640000000002</v>
      </c>
      <c r="F56" s="3">
        <f t="shared" si="8"/>
        <v>9927.2579197806062</v>
      </c>
      <c r="G56" s="36">
        <f t="shared" si="9"/>
        <v>7.8981315385340224E-4</v>
      </c>
      <c r="H56" s="31">
        <f t="shared" si="10"/>
        <v>2.3338403166964197E-3</v>
      </c>
      <c r="I56" s="37">
        <f t="shared" si="11"/>
        <v>-2.5977485533145179E-2</v>
      </c>
      <c r="J56" s="37">
        <f t="shared" si="12"/>
        <v>-1.4546362253659708E-2</v>
      </c>
      <c r="K56" s="39">
        <f t="shared" si="13"/>
        <v>-9.1748182810161318E-3</v>
      </c>
      <c r="L56" s="36">
        <f>-(1-B56/MAX(B$5:B56))</f>
        <v>0</v>
      </c>
      <c r="M56" s="37">
        <f>-(1-C56/MAX(C$5:C56))</f>
        <v>0</v>
      </c>
      <c r="N56" s="37">
        <f>-(1-D56/MAX(D$5:D56))</f>
        <v>-7.540698470646745E-2</v>
      </c>
      <c r="O56" s="37">
        <f>-(1-E56/MAX(E$5:E56))</f>
        <v>-7.0006975834389862E-2</v>
      </c>
      <c r="P56" s="39">
        <f>-(1-F56/MAX(F$5:F56))</f>
        <v>-3.4003548653183335E-2</v>
      </c>
      <c r="Q56" s="33">
        <f>IF(DatiStorici[[#This Row],[Calend]]="X",(DatiStorici[[#This Row],[Balanced]]*B$2/DatiStorici[[#This Row],[Bond 3Y]]),Q55)</f>
        <v>24.685723096965759</v>
      </c>
      <c r="R56" s="33">
        <f>IF(DatiStorici[[#This Row],[Calend]]="X",(DatiStorici[[#This Row],[Balanced]]*C$2/DatiStorici[[#This Row],[Bond 10Y]]),R55)</f>
        <v>25.318595534160284</v>
      </c>
      <c r="S56" s="33">
        <f>IF(DatiStorici[[#This Row],[Calend]]="X",(DatiStorici[[#This Row],[Balanced]]*D$2/DatiStorici[[#This Row],[SXXR]]),S55)</f>
        <v>15.043415900024105</v>
      </c>
      <c r="T56" s="33">
        <f>IF(DatiStorici[[#This Row],[Calend]]="X",(DatiStorici[[#This Row],[Balanced]]*E$2/DatiStorici[[#This Row],[Gold]]),T55)</f>
        <v>39.440742886901461</v>
      </c>
      <c r="U56" s="34">
        <f>SUMPRODUCT(DatiStorici[[#This Row],[Bond 3Y]:[Gold]],Q55:T55)</f>
        <v>9927.2579197806062</v>
      </c>
      <c r="V56" s="32">
        <f t="shared" si="14"/>
        <v>-9.1748182810161318E-3</v>
      </c>
      <c r="W56" s="32">
        <f>-(1-U56/MAX(U$5:U56))</f>
        <v>-3.4003548653183335E-2</v>
      </c>
      <c r="X56" s="53" t="str">
        <f t="shared" si="15"/>
        <v/>
      </c>
    </row>
    <row r="57" spans="1:24" x14ac:dyDescent="0.3">
      <c r="A57" s="4">
        <v>39156</v>
      </c>
      <c r="B57" s="1">
        <v>101.936244</v>
      </c>
      <c r="C57" s="1">
        <v>99.707075000000003</v>
      </c>
      <c r="D57" s="1">
        <v>162.00142299999999</v>
      </c>
      <c r="E57" s="1">
        <v>64.13158</v>
      </c>
      <c r="F57" s="3">
        <f t="shared" si="8"/>
        <v>10007.264937043405</v>
      </c>
      <c r="G57" s="36">
        <f t="shared" si="9"/>
        <v>-4.496996297395607E-4</v>
      </c>
      <c r="H57" s="31">
        <f t="shared" si="10"/>
        <v>-2.0670533507340192E-3</v>
      </c>
      <c r="I57" s="37">
        <f t="shared" si="11"/>
        <v>1.955771154084851E-2</v>
      </c>
      <c r="J57" s="37">
        <f t="shared" si="12"/>
        <v>1.5603966850748515E-2</v>
      </c>
      <c r="K57" s="39">
        <f t="shared" si="13"/>
        <v>8.0270240154481764E-3</v>
      </c>
      <c r="L57" s="36">
        <f>-(1-B57/MAX(B$5:B57))</f>
        <v>-4.4959853001647065E-4</v>
      </c>
      <c r="M57" s="37">
        <f>-(1-C57/MAX(C$5:C57))</f>
        <v>-2.0649184671827081E-3</v>
      </c>
      <c r="N57" s="37">
        <f>-(1-D57/MAX(D$5:D57))</f>
        <v>-5.7146072462681552E-2</v>
      </c>
      <c r="O57" s="37">
        <f>-(1-E57/MAX(E$5:E57))</f>
        <v>-5.5381585211231044E-2</v>
      </c>
      <c r="P57" s="39">
        <f>-(1-F57/MAX(F$5:F57))</f>
        <v>-2.6218267422128738E-2</v>
      </c>
      <c r="Q57" s="33">
        <f>IF(DatiStorici[[#This Row],[Calend]]="X",(DatiStorici[[#This Row],[Balanced]]*B$2/DatiStorici[[#This Row],[Bond 3Y]]),Q56)</f>
        <v>24.685723096965759</v>
      </c>
      <c r="R57" s="33">
        <f>IF(DatiStorici[[#This Row],[Calend]]="X",(DatiStorici[[#This Row],[Balanced]]*C$2/DatiStorici[[#This Row],[Bond 10Y]]),R56)</f>
        <v>25.318595534160284</v>
      </c>
      <c r="S57" s="33">
        <f>IF(DatiStorici[[#This Row],[Calend]]="X",(DatiStorici[[#This Row],[Balanced]]*D$2/DatiStorici[[#This Row],[SXXR]]),S56)</f>
        <v>15.043415900024105</v>
      </c>
      <c r="T57" s="33">
        <f>IF(DatiStorici[[#This Row],[Calend]]="X",(DatiStorici[[#This Row],[Balanced]]*E$2/DatiStorici[[#This Row],[Gold]]),T56)</f>
        <v>39.440742886901461</v>
      </c>
      <c r="U57" s="34">
        <f>SUMPRODUCT(DatiStorici[[#This Row],[Bond 3Y]:[Gold]],Q56:T56)</f>
        <v>10007.264937043405</v>
      </c>
      <c r="V57" s="32">
        <f t="shared" si="14"/>
        <v>8.0270240154481764E-3</v>
      </c>
      <c r="W57" s="32">
        <f>-(1-U57/MAX(U$5:U57))</f>
        <v>-2.6218267422128738E-2</v>
      </c>
      <c r="X57" s="53" t="str">
        <f t="shared" si="15"/>
        <v/>
      </c>
    </row>
    <row r="58" spans="1:24" x14ac:dyDescent="0.3">
      <c r="A58" s="4">
        <v>39157</v>
      </c>
      <c r="B58" s="1">
        <v>101.94286700000001</v>
      </c>
      <c r="C58" s="1">
        <v>99.714816999999996</v>
      </c>
      <c r="D58" s="1">
        <v>162.03061400000001</v>
      </c>
      <c r="E58" s="1">
        <v>64.620270000000005</v>
      </c>
      <c r="F58" s="3">
        <f t="shared" si="8"/>
        <v>10027.337876149038</v>
      </c>
      <c r="G58" s="36">
        <f t="shared" si="9"/>
        <v>6.496987327287088E-5</v>
      </c>
      <c r="H58" s="31">
        <f t="shared" si="10"/>
        <v>7.7644434382240956E-5</v>
      </c>
      <c r="I58" s="37">
        <f t="shared" si="11"/>
        <v>1.8017354301903739E-4</v>
      </c>
      <c r="J58" s="37">
        <f t="shared" si="12"/>
        <v>7.5912283481601086E-3</v>
      </c>
      <c r="K58" s="39">
        <f t="shared" si="13"/>
        <v>2.0038276784833334E-3</v>
      </c>
      <c r="L58" s="36">
        <f>-(1-B58/MAX(B$5:B58))</f>
        <v>-3.8465575746404745E-4</v>
      </c>
      <c r="M58" s="37">
        <f>-(1-C58/MAX(C$5:C58))</f>
        <v>-1.9874313540443334E-3</v>
      </c>
      <c r="N58" s="37">
        <f>-(1-D58/MAX(D$5:D58))</f>
        <v>-5.6976179825388051E-2</v>
      </c>
      <c r="O58" s="37">
        <f>-(1-E58/MAX(E$5:E58))</f>
        <v>-4.8183484476411742E-2</v>
      </c>
      <c r="P58" s="39">
        <f>-(1-F58/MAX(F$5:F58))</f>
        <v>-2.4265020301843188E-2</v>
      </c>
      <c r="Q58" s="33">
        <f>IF(DatiStorici[[#This Row],[Calend]]="X",(DatiStorici[[#This Row],[Balanced]]*B$2/DatiStorici[[#This Row],[Bond 3Y]]),Q57)</f>
        <v>24.685723096965759</v>
      </c>
      <c r="R58" s="33">
        <f>IF(DatiStorici[[#This Row],[Calend]]="X",(DatiStorici[[#This Row],[Balanced]]*C$2/DatiStorici[[#This Row],[Bond 10Y]]),R57)</f>
        <v>25.318595534160284</v>
      </c>
      <c r="S58" s="33">
        <f>IF(DatiStorici[[#This Row],[Calend]]="X",(DatiStorici[[#This Row],[Balanced]]*D$2/DatiStorici[[#This Row],[SXXR]]),S57)</f>
        <v>15.043415900024105</v>
      </c>
      <c r="T58" s="33">
        <f>IF(DatiStorici[[#This Row],[Calend]]="X",(DatiStorici[[#This Row],[Balanced]]*E$2/DatiStorici[[#This Row],[Gold]]),T57)</f>
        <v>39.440742886901461</v>
      </c>
      <c r="U58" s="34">
        <f>SUMPRODUCT(DatiStorici[[#This Row],[Bond 3Y]:[Gold]],Q57:T57)</f>
        <v>10027.337876149038</v>
      </c>
      <c r="V58" s="32">
        <f t="shared" si="14"/>
        <v>2.0038276784833334E-3</v>
      </c>
      <c r="W58" s="32">
        <f>-(1-U58/MAX(U$5:U58))</f>
        <v>-2.4265020301843188E-2</v>
      </c>
      <c r="X58" s="53" t="str">
        <f t="shared" si="15"/>
        <v/>
      </c>
    </row>
    <row r="59" spans="1:24" x14ac:dyDescent="0.3">
      <c r="A59" s="4">
        <v>39160</v>
      </c>
      <c r="B59" s="1">
        <v>101.909463</v>
      </c>
      <c r="C59" s="1">
        <v>99.569909999999993</v>
      </c>
      <c r="D59" s="1">
        <v>164.38491500000001</v>
      </c>
      <c r="E59" s="1">
        <v>64.652720000000002</v>
      </c>
      <c r="F59" s="3">
        <f t="shared" si="8"/>
        <v>10059.541013735163</v>
      </c>
      <c r="G59" s="36">
        <f t="shared" si="9"/>
        <v>-3.2772743190122078E-4</v>
      </c>
      <c r="H59" s="31">
        <f t="shared" si="10"/>
        <v>-1.4542712602227507E-3</v>
      </c>
      <c r="I59" s="37">
        <f t="shared" si="11"/>
        <v>1.4425427817080953E-2</v>
      </c>
      <c r="J59" s="37">
        <f t="shared" si="12"/>
        <v>5.0203837138075309E-4</v>
      </c>
      <c r="K59" s="39">
        <f t="shared" si="13"/>
        <v>3.2063881454648183E-3</v>
      </c>
      <c r="L59" s="36">
        <f>-(1-B59/MAX(B$5:B59))</f>
        <v>-7.1220345100775351E-4</v>
      </c>
      <c r="M59" s="37">
        <f>-(1-C59/MAX(C$5:C59))</f>
        <v>-3.4377575105350999E-3</v>
      </c>
      <c r="N59" s="37">
        <f>-(1-D59/MAX(D$5:D59))</f>
        <v>-4.3274065959048591E-2</v>
      </c>
      <c r="O59" s="37">
        <f>-(1-E59/MAX(E$5:E59))</f>
        <v>-4.7705516093909828E-2</v>
      </c>
      <c r="P59" s="39">
        <f>-(1-F59/MAX(F$5:F59))</f>
        <v>-2.1131414135688864E-2</v>
      </c>
      <c r="Q59" s="33">
        <f>IF(DatiStorici[[#This Row],[Calend]]="X",(DatiStorici[[#This Row],[Balanced]]*B$2/DatiStorici[[#This Row],[Bond 3Y]]),Q58)</f>
        <v>24.685723096965759</v>
      </c>
      <c r="R59" s="33">
        <f>IF(DatiStorici[[#This Row],[Calend]]="X",(DatiStorici[[#This Row],[Balanced]]*C$2/DatiStorici[[#This Row],[Bond 10Y]]),R58)</f>
        <v>25.318595534160284</v>
      </c>
      <c r="S59" s="33">
        <f>IF(DatiStorici[[#This Row],[Calend]]="X",(DatiStorici[[#This Row],[Balanced]]*D$2/DatiStorici[[#This Row],[SXXR]]),S58)</f>
        <v>15.043415900024105</v>
      </c>
      <c r="T59" s="33">
        <f>IF(DatiStorici[[#This Row],[Calend]]="X",(DatiStorici[[#This Row],[Balanced]]*E$2/DatiStorici[[#This Row],[Gold]]),T58)</f>
        <v>39.440742886901461</v>
      </c>
      <c r="U59" s="34">
        <f>SUMPRODUCT(DatiStorici[[#This Row],[Bond 3Y]:[Gold]],Q58:T58)</f>
        <v>10059.541013735163</v>
      </c>
      <c r="V59" s="32">
        <f t="shared" si="14"/>
        <v>3.2063881454648183E-3</v>
      </c>
      <c r="W59" s="32">
        <f>-(1-U59/MAX(U$5:U59))</f>
        <v>-2.1131414135688864E-2</v>
      </c>
      <c r="X59" s="53" t="str">
        <f t="shared" si="15"/>
        <v/>
      </c>
    </row>
    <row r="60" spans="1:24" x14ac:dyDescent="0.3">
      <c r="A60" s="4">
        <v>39161</v>
      </c>
      <c r="B60" s="1">
        <v>101.938171</v>
      </c>
      <c r="C60" s="1">
        <v>99.680628999999996</v>
      </c>
      <c r="D60" s="1">
        <v>165.63659200000001</v>
      </c>
      <c r="E60" s="1">
        <v>65.215530000000001</v>
      </c>
      <c r="F60" s="3">
        <f t="shared" si="8"/>
        <v>10104.080083240447</v>
      </c>
      <c r="G60" s="36">
        <f t="shared" si="9"/>
        <v>2.8166135290816965E-4</v>
      </c>
      <c r="H60" s="31">
        <f t="shared" si="10"/>
        <v>1.1113546989786349E-3</v>
      </c>
      <c r="I60" s="37">
        <f t="shared" si="11"/>
        <v>7.5854632207801326E-3</v>
      </c>
      <c r="J60" s="37">
        <f t="shared" si="12"/>
        <v>8.6674537218937014E-3</v>
      </c>
      <c r="K60" s="39">
        <f t="shared" si="13"/>
        <v>4.4177721579932655E-3</v>
      </c>
      <c r="L60" s="36">
        <f>-(1-B60/MAX(B$5:B60))</f>
        <v>-4.3070305625714234E-4</v>
      </c>
      <c r="M60" s="37">
        <f>-(1-C60/MAX(C$5:C60))</f>
        <v>-2.3296077198383669E-3</v>
      </c>
      <c r="N60" s="37">
        <f>-(1-D60/MAX(D$5:D60))</f>
        <v>-3.5989262198663496E-2</v>
      </c>
      <c r="O60" s="37">
        <f>-(1-E60/MAX(E$5:E60))</f>
        <v>-3.9415673710059829E-2</v>
      </c>
      <c r="P60" s="39">
        <f>-(1-F60/MAX(F$5:F60))</f>
        <v>-1.6797429521199669E-2</v>
      </c>
      <c r="Q60" s="33">
        <f>IF(DatiStorici[[#This Row],[Calend]]="X",(DatiStorici[[#This Row],[Balanced]]*B$2/DatiStorici[[#This Row],[Bond 3Y]]),Q59)</f>
        <v>24.685723096965759</v>
      </c>
      <c r="R60" s="33">
        <f>IF(DatiStorici[[#This Row],[Calend]]="X",(DatiStorici[[#This Row],[Balanced]]*C$2/DatiStorici[[#This Row],[Bond 10Y]]),R59)</f>
        <v>25.318595534160284</v>
      </c>
      <c r="S60" s="33">
        <f>IF(DatiStorici[[#This Row],[Calend]]="X",(DatiStorici[[#This Row],[Balanced]]*D$2/DatiStorici[[#This Row],[SXXR]]),S59)</f>
        <v>15.043415900024105</v>
      </c>
      <c r="T60" s="33">
        <f>IF(DatiStorici[[#This Row],[Calend]]="X",(DatiStorici[[#This Row],[Balanced]]*E$2/DatiStorici[[#This Row],[Gold]]),T59)</f>
        <v>39.440742886901461</v>
      </c>
      <c r="U60" s="34">
        <f>SUMPRODUCT(DatiStorici[[#This Row],[Bond 3Y]:[Gold]],Q59:T59)</f>
        <v>10104.080083240447</v>
      </c>
      <c r="V60" s="32">
        <f t="shared" si="14"/>
        <v>4.4177721579932655E-3</v>
      </c>
      <c r="W60" s="32">
        <f>-(1-U60/MAX(U$5:U60))</f>
        <v>-1.6797429521199669E-2</v>
      </c>
      <c r="X60" s="53" t="str">
        <f t="shared" si="15"/>
        <v/>
      </c>
    </row>
    <row r="61" spans="1:24" x14ac:dyDescent="0.3">
      <c r="A61" s="4">
        <v>39162</v>
      </c>
      <c r="B61" s="1">
        <v>101.954891</v>
      </c>
      <c r="C61" s="1">
        <v>99.591104000000001</v>
      </c>
      <c r="D61" s="1">
        <v>166.39113599999999</v>
      </c>
      <c r="E61" s="1">
        <v>65.086280000000002</v>
      </c>
      <c r="F61" s="3">
        <f t="shared" si="8"/>
        <v>10108.479384454169</v>
      </c>
      <c r="G61" s="36">
        <f t="shared" si="9"/>
        <v>1.6400754271354251E-4</v>
      </c>
      <c r="H61" s="31">
        <f t="shared" si="10"/>
        <v>-8.9852187939873851E-4</v>
      </c>
      <c r="I61" s="37">
        <f t="shared" si="11"/>
        <v>4.5450740121802035E-3</v>
      </c>
      <c r="J61" s="37">
        <f t="shared" si="12"/>
        <v>-1.9838564389952594E-3</v>
      </c>
      <c r="K61" s="39">
        <f t="shared" si="13"/>
        <v>4.3530373184265256E-4</v>
      </c>
      <c r="L61" s="36">
        <f>-(1-B61/MAX(B$5:B61))</f>
        <v>-2.6675270791409744E-4</v>
      </c>
      <c r="M61" s="37">
        <f>-(1-C61/MAX(C$5:C61))</f>
        <v>-3.2256337859346562E-3</v>
      </c>
      <c r="N61" s="37">
        <f>-(1-D61/MAX(D$5:D61))</f>
        <v>-3.1597789823141875E-2</v>
      </c>
      <c r="O61" s="37">
        <f>-(1-E61/MAX(E$5:E61))</f>
        <v>-4.131944608104221E-2</v>
      </c>
      <c r="P61" s="39">
        <f>-(1-F61/MAX(F$5:F61))</f>
        <v>-1.6369344606392278E-2</v>
      </c>
      <c r="Q61" s="33">
        <f>IF(DatiStorici[[#This Row],[Calend]]="X",(DatiStorici[[#This Row],[Balanced]]*B$2/DatiStorici[[#This Row],[Bond 3Y]]),Q60)</f>
        <v>24.685723096965759</v>
      </c>
      <c r="R61" s="33">
        <f>IF(DatiStorici[[#This Row],[Calend]]="X",(DatiStorici[[#This Row],[Balanced]]*C$2/DatiStorici[[#This Row],[Bond 10Y]]),R60)</f>
        <v>25.318595534160284</v>
      </c>
      <c r="S61" s="33">
        <f>IF(DatiStorici[[#This Row],[Calend]]="X",(DatiStorici[[#This Row],[Balanced]]*D$2/DatiStorici[[#This Row],[SXXR]]),S60)</f>
        <v>15.043415900024105</v>
      </c>
      <c r="T61" s="33">
        <f>IF(DatiStorici[[#This Row],[Calend]]="X",(DatiStorici[[#This Row],[Balanced]]*E$2/DatiStorici[[#This Row],[Gold]]),T60)</f>
        <v>39.440742886901461</v>
      </c>
      <c r="U61" s="34">
        <f>SUMPRODUCT(DatiStorici[[#This Row],[Bond 3Y]:[Gold]],Q60:T60)</f>
        <v>10108.479384454169</v>
      </c>
      <c r="V61" s="32">
        <f t="shared" si="14"/>
        <v>4.3530373184265256E-4</v>
      </c>
      <c r="W61" s="32">
        <f>-(1-U61/MAX(U$5:U61))</f>
        <v>-1.6369344606392278E-2</v>
      </c>
      <c r="X61" s="53" t="str">
        <f t="shared" si="15"/>
        <v/>
      </c>
    </row>
    <row r="62" spans="1:24" x14ac:dyDescent="0.3">
      <c r="A62" s="4">
        <v>39163</v>
      </c>
      <c r="B62" s="1">
        <v>101.972025</v>
      </c>
      <c r="C62" s="1">
        <v>99.450101000000004</v>
      </c>
      <c r="D62" s="1">
        <v>168.80116599999999</v>
      </c>
      <c r="E62" s="1">
        <v>65.599639999999994</v>
      </c>
      <c r="F62" s="3">
        <f t="shared" si="8"/>
        <v>10161.834735097564</v>
      </c>
      <c r="G62" s="36">
        <f t="shared" si="9"/>
        <v>1.6804059391861646E-4</v>
      </c>
      <c r="H62" s="31">
        <f t="shared" si="10"/>
        <v>-1.4168224472643955E-3</v>
      </c>
      <c r="I62" s="37">
        <f t="shared" si="11"/>
        <v>1.4380231983454748E-2</v>
      </c>
      <c r="J62" s="37">
        <f t="shared" si="12"/>
        <v>7.8564338152242383E-3</v>
      </c>
      <c r="K62" s="39">
        <f t="shared" si="13"/>
        <v>5.2643953667621673E-3</v>
      </c>
      <c r="L62" s="36">
        <f>-(1-B62/MAX(B$5:B62))</f>
        <v>-9.8742823433806137E-5</v>
      </c>
      <c r="M62" s="37">
        <f>-(1-C62/MAX(C$5:C62))</f>
        <v>-4.6368860997887396E-3</v>
      </c>
      <c r="N62" s="37">
        <f>-(1-D62/MAX(D$5:D62))</f>
        <v>-1.7571331234671472E-2</v>
      </c>
      <c r="O62" s="37">
        <f>-(1-E62/MAX(E$5:E62))</f>
        <v>-3.3757971540481102E-2</v>
      </c>
      <c r="P62" s="39">
        <f>-(1-F62/MAX(F$5:F62))</f>
        <v>-1.1177469891503922E-2</v>
      </c>
      <c r="Q62" s="33">
        <f>IF(DatiStorici[[#This Row],[Calend]]="X",(DatiStorici[[#This Row],[Balanced]]*B$2/DatiStorici[[#This Row],[Bond 3Y]]),Q61)</f>
        <v>24.685723096965759</v>
      </c>
      <c r="R62" s="33">
        <f>IF(DatiStorici[[#This Row],[Calend]]="X",(DatiStorici[[#This Row],[Balanced]]*C$2/DatiStorici[[#This Row],[Bond 10Y]]),R61)</f>
        <v>25.318595534160284</v>
      </c>
      <c r="S62" s="33">
        <f>IF(DatiStorici[[#This Row],[Calend]]="X",(DatiStorici[[#This Row],[Balanced]]*D$2/DatiStorici[[#This Row],[SXXR]]),S61)</f>
        <v>15.043415900024105</v>
      </c>
      <c r="T62" s="33">
        <f>IF(DatiStorici[[#This Row],[Calend]]="X",(DatiStorici[[#This Row],[Balanced]]*E$2/DatiStorici[[#This Row],[Gold]]),T61)</f>
        <v>39.440742886901461</v>
      </c>
      <c r="U62" s="34">
        <f>SUMPRODUCT(DatiStorici[[#This Row],[Bond 3Y]:[Gold]],Q61:T61)</f>
        <v>10161.834735097564</v>
      </c>
      <c r="V62" s="32">
        <f t="shared" si="14"/>
        <v>5.2643953667621673E-3</v>
      </c>
      <c r="W62" s="32">
        <f>-(1-U62/MAX(U$5:U62))</f>
        <v>-1.1177469891503922E-2</v>
      </c>
      <c r="X62" s="53" t="str">
        <f t="shared" si="15"/>
        <v/>
      </c>
    </row>
    <row r="63" spans="1:24" x14ac:dyDescent="0.3">
      <c r="A63" s="4">
        <v>39164</v>
      </c>
      <c r="B63" s="1">
        <v>101.960228</v>
      </c>
      <c r="C63" s="1">
        <v>99.161713000000006</v>
      </c>
      <c r="D63" s="1">
        <v>169.591093</v>
      </c>
      <c r="E63" s="1">
        <v>65.0107</v>
      </c>
      <c r="F63" s="3">
        <f t="shared" si="8"/>
        <v>10142.896907769129</v>
      </c>
      <c r="G63" s="36">
        <f t="shared" si="9"/>
        <v>-1.1569528448413515E-4</v>
      </c>
      <c r="H63" s="31">
        <f t="shared" si="10"/>
        <v>-2.9040387564783234E-3</v>
      </c>
      <c r="I63" s="37">
        <f t="shared" si="11"/>
        <v>4.6687145690835286E-3</v>
      </c>
      <c r="J63" s="37">
        <f t="shared" si="12"/>
        <v>-9.0183363974802953E-3</v>
      </c>
      <c r="K63" s="39">
        <f t="shared" si="13"/>
        <v>-1.8653615475272515E-3</v>
      </c>
      <c r="L63" s="36">
        <f>-(1-B63/MAX(B$5:B63))</f>
        <v>-2.1441999205840112E-4</v>
      </c>
      <c r="M63" s="37">
        <f>-(1-C63/MAX(C$5:C63))</f>
        <v>-7.5232660511921345E-3</v>
      </c>
      <c r="N63" s="37">
        <f>-(1-D63/MAX(D$5:D63))</f>
        <v>-1.2973928566067938E-2</v>
      </c>
      <c r="O63" s="37">
        <f>-(1-E63/MAX(E$5:E63))</f>
        <v>-4.2432692624940538E-2</v>
      </c>
      <c r="P63" s="39">
        <f>-(1-F63/MAX(F$5:F63))</f>
        <v>-1.3020262145247541E-2</v>
      </c>
      <c r="Q63" s="33">
        <f>IF(DatiStorici[[#This Row],[Calend]]="X",(DatiStorici[[#This Row],[Balanced]]*B$2/DatiStorici[[#This Row],[Bond 3Y]]),Q62)</f>
        <v>24.685723096965759</v>
      </c>
      <c r="R63" s="33">
        <f>IF(DatiStorici[[#This Row],[Calend]]="X",(DatiStorici[[#This Row],[Balanced]]*C$2/DatiStorici[[#This Row],[Bond 10Y]]),R62)</f>
        <v>25.318595534160284</v>
      </c>
      <c r="S63" s="33">
        <f>IF(DatiStorici[[#This Row],[Calend]]="X",(DatiStorici[[#This Row],[Balanced]]*D$2/DatiStorici[[#This Row],[SXXR]]),S62)</f>
        <v>15.043415900024105</v>
      </c>
      <c r="T63" s="33">
        <f>IF(DatiStorici[[#This Row],[Calend]]="X",(DatiStorici[[#This Row],[Balanced]]*E$2/DatiStorici[[#This Row],[Gold]]),T62)</f>
        <v>39.440742886901461</v>
      </c>
      <c r="U63" s="34">
        <f>SUMPRODUCT(DatiStorici[[#This Row],[Bond 3Y]:[Gold]],Q62:T62)</f>
        <v>10142.896907769129</v>
      </c>
      <c r="V63" s="32">
        <f t="shared" si="14"/>
        <v>-1.8653615475272515E-3</v>
      </c>
      <c r="W63" s="32">
        <f>-(1-U63/MAX(U$5:U63))</f>
        <v>-1.3020262145247541E-2</v>
      </c>
      <c r="X63" s="53" t="str">
        <f t="shared" si="15"/>
        <v/>
      </c>
    </row>
    <row r="64" spans="1:24" x14ac:dyDescent="0.3">
      <c r="A64" s="4">
        <v>39167</v>
      </c>
      <c r="B64" s="1">
        <v>101.96307400000001</v>
      </c>
      <c r="C64" s="1">
        <v>99.179666999999995</v>
      </c>
      <c r="D64" s="1">
        <v>168.204519</v>
      </c>
      <c r="E64" s="1">
        <v>65.522589999999994</v>
      </c>
      <c r="F64" s="3">
        <f t="shared" si="8"/>
        <v>10142.752245919501</v>
      </c>
      <c r="G64" s="36">
        <f t="shared" si="9"/>
        <v>2.791245504837388E-5</v>
      </c>
      <c r="H64" s="31">
        <f t="shared" si="10"/>
        <v>1.8104139488222523E-4</v>
      </c>
      <c r="I64" s="37">
        <f t="shared" si="11"/>
        <v>-8.2095902868723029E-3</v>
      </c>
      <c r="J64" s="37">
        <f t="shared" si="12"/>
        <v>7.8430969454306165E-3</v>
      </c>
      <c r="K64" s="39">
        <f t="shared" si="13"/>
        <v>-1.4262481672089384E-5</v>
      </c>
      <c r="L64" s="36">
        <f>-(1-B64/MAX(B$5:B64))</f>
        <v>-1.8651313252582291E-4</v>
      </c>
      <c r="M64" s="37">
        <f>-(1-C64/MAX(C$5:C64))</f>
        <v>-7.343570413206324E-3</v>
      </c>
      <c r="N64" s="37">
        <f>-(1-D64/MAX(D$5:D64))</f>
        <v>-2.1043837567553236E-2</v>
      </c>
      <c r="O64" s="37">
        <f>-(1-E64/MAX(E$5:E64))</f>
        <v>-3.4892870273047438E-2</v>
      </c>
      <c r="P64" s="39">
        <f>-(1-F64/MAX(F$5:F64))</f>
        <v>-1.303433882528493E-2</v>
      </c>
      <c r="Q64" s="33">
        <f>IF(DatiStorici[[#This Row],[Calend]]="X",(DatiStorici[[#This Row],[Balanced]]*B$2/DatiStorici[[#This Row],[Bond 3Y]]),Q63)</f>
        <v>24.685723096965759</v>
      </c>
      <c r="R64" s="33">
        <f>IF(DatiStorici[[#This Row],[Calend]]="X",(DatiStorici[[#This Row],[Balanced]]*C$2/DatiStorici[[#This Row],[Bond 10Y]]),R63)</f>
        <v>25.318595534160284</v>
      </c>
      <c r="S64" s="33">
        <f>IF(DatiStorici[[#This Row],[Calend]]="X",(DatiStorici[[#This Row],[Balanced]]*D$2/DatiStorici[[#This Row],[SXXR]]),S63)</f>
        <v>15.043415900024105</v>
      </c>
      <c r="T64" s="33">
        <f>IF(DatiStorici[[#This Row],[Calend]]="X",(DatiStorici[[#This Row],[Balanced]]*E$2/DatiStorici[[#This Row],[Gold]]),T63)</f>
        <v>39.440742886901461</v>
      </c>
      <c r="U64" s="34">
        <f>SUMPRODUCT(DatiStorici[[#This Row],[Bond 3Y]:[Gold]],Q63:T63)</f>
        <v>10142.752245919501</v>
      </c>
      <c r="V64" s="32">
        <f t="shared" si="14"/>
        <v>-1.4262481672089384E-5</v>
      </c>
      <c r="W64" s="32">
        <f>-(1-U64/MAX(U$5:U64))</f>
        <v>-1.303433882528493E-2</v>
      </c>
      <c r="X64" s="53" t="str">
        <f t="shared" si="15"/>
        <v/>
      </c>
    </row>
    <row r="65" spans="1:24" x14ac:dyDescent="0.3">
      <c r="A65" s="4">
        <v>39168</v>
      </c>
      <c r="B65" s="1">
        <v>101.94223599999999</v>
      </c>
      <c r="C65" s="1">
        <v>98.991867999999997</v>
      </c>
      <c r="D65" s="1">
        <v>168.032026</v>
      </c>
      <c r="E65" s="1">
        <v>65.605890000000002</v>
      </c>
      <c r="F65" s="3">
        <f t="shared" si="8"/>
        <v>10138.173567842521</v>
      </c>
      <c r="G65" s="36">
        <f t="shared" si="9"/>
        <v>-2.0438898891410654E-4</v>
      </c>
      <c r="H65" s="31">
        <f t="shared" si="10"/>
        <v>-1.895318176932996E-3</v>
      </c>
      <c r="I65" s="37">
        <f t="shared" si="11"/>
        <v>-1.0260218152803359E-3</v>
      </c>
      <c r="J65" s="37">
        <f t="shared" si="12"/>
        <v>1.2705098267777593E-3</v>
      </c>
      <c r="K65" s="39">
        <f t="shared" si="13"/>
        <v>-4.5152555626057654E-4</v>
      </c>
      <c r="L65" s="36">
        <f>-(1-B65/MAX(B$5:B65))</f>
        <v>-3.9084311809844952E-4</v>
      </c>
      <c r="M65" s="37">
        <f>-(1-C65/MAX(C$5:C65))</f>
        <v>-9.223188387926573E-3</v>
      </c>
      <c r="N65" s="37">
        <f>-(1-D65/MAX(D$5:D65))</f>
        <v>-2.2047752838857293E-2</v>
      </c>
      <c r="O65" s="37">
        <f>-(1-E65/MAX(E$5:E65))</f>
        <v>-3.366591291519172E-2</v>
      </c>
      <c r="P65" s="39">
        <f>-(1-F65/MAX(F$5:F65))</f>
        <v>-1.3479878450623928E-2</v>
      </c>
      <c r="Q65" s="33">
        <f>IF(DatiStorici[[#This Row],[Calend]]="X",(DatiStorici[[#This Row],[Balanced]]*B$2/DatiStorici[[#This Row],[Bond 3Y]]),Q64)</f>
        <v>24.685723096965759</v>
      </c>
      <c r="R65" s="33">
        <f>IF(DatiStorici[[#This Row],[Calend]]="X",(DatiStorici[[#This Row],[Balanced]]*C$2/DatiStorici[[#This Row],[Bond 10Y]]),R64)</f>
        <v>25.318595534160284</v>
      </c>
      <c r="S65" s="33">
        <f>IF(DatiStorici[[#This Row],[Calend]]="X",(DatiStorici[[#This Row],[Balanced]]*D$2/DatiStorici[[#This Row],[SXXR]]),S64)</f>
        <v>15.043415900024105</v>
      </c>
      <c r="T65" s="33">
        <f>IF(DatiStorici[[#This Row],[Calend]]="X",(DatiStorici[[#This Row],[Balanced]]*E$2/DatiStorici[[#This Row],[Gold]]),T64)</f>
        <v>39.440742886901461</v>
      </c>
      <c r="U65" s="34">
        <f>SUMPRODUCT(DatiStorici[[#This Row],[Bond 3Y]:[Gold]],Q64:T64)</f>
        <v>10138.173567842521</v>
      </c>
      <c r="V65" s="32">
        <f t="shared" si="14"/>
        <v>-4.5152555626057654E-4</v>
      </c>
      <c r="W65" s="32">
        <f>-(1-U65/MAX(U$5:U65))</f>
        <v>-1.3479878450623928E-2</v>
      </c>
      <c r="X65" s="53" t="str">
        <f t="shared" si="15"/>
        <v/>
      </c>
    </row>
    <row r="66" spans="1:24" x14ac:dyDescent="0.3">
      <c r="A66" s="4">
        <v>39169</v>
      </c>
      <c r="B66" s="1">
        <v>101.978352</v>
      </c>
      <c r="C66" s="1">
        <v>99.025901000000005</v>
      </c>
      <c r="D66" s="1">
        <v>167.02891600000001</v>
      </c>
      <c r="E66" s="1">
        <v>65.862189999999998</v>
      </c>
      <c r="F66" s="3">
        <f t="shared" si="8"/>
        <v>10134.945246658146</v>
      </c>
      <c r="G66" s="36">
        <f t="shared" si="9"/>
        <v>3.5421632246008703E-4</v>
      </c>
      <c r="H66" s="31">
        <f t="shared" si="10"/>
        <v>3.4373683237598306E-4</v>
      </c>
      <c r="I66" s="37">
        <f t="shared" si="11"/>
        <v>-5.9876450591940054E-3</v>
      </c>
      <c r="J66" s="37">
        <f t="shared" si="12"/>
        <v>3.8990502440129382E-3</v>
      </c>
      <c r="K66" s="39">
        <f t="shared" si="13"/>
        <v>-3.1848293705587623E-4</v>
      </c>
      <c r="L66" s="36">
        <f>-(1-B66/MAX(B$5:B66))</f>
        <v>-3.6702521163167745E-5</v>
      </c>
      <c r="M66" s="37">
        <f>-(1-C66/MAX(C$5:C66))</f>
        <v>-8.8825633657823033E-3</v>
      </c>
      <c r="N66" s="37">
        <f>-(1-D66/MAX(D$5:D66))</f>
        <v>-2.7885887996793257E-2</v>
      </c>
      <c r="O66" s="37">
        <f>-(1-E66/MAX(E$5:E66))</f>
        <v>-2.9890772809328836E-2</v>
      </c>
      <c r="P66" s="39">
        <f>-(1-F66/MAX(F$5:F66))</f>
        <v>-1.3794018249661422E-2</v>
      </c>
      <c r="Q66" s="33">
        <f>IF(DatiStorici[[#This Row],[Calend]]="X",(DatiStorici[[#This Row],[Balanced]]*B$2/DatiStorici[[#This Row],[Bond 3Y]]),Q65)</f>
        <v>24.685723096965759</v>
      </c>
      <c r="R66" s="33">
        <f>IF(DatiStorici[[#This Row],[Calend]]="X",(DatiStorici[[#This Row],[Balanced]]*C$2/DatiStorici[[#This Row],[Bond 10Y]]),R65)</f>
        <v>25.318595534160284</v>
      </c>
      <c r="S66" s="33">
        <f>IF(DatiStorici[[#This Row],[Calend]]="X",(DatiStorici[[#This Row],[Balanced]]*D$2/DatiStorici[[#This Row],[SXXR]]),S65)</f>
        <v>15.043415900024105</v>
      </c>
      <c r="T66" s="33">
        <f>IF(DatiStorici[[#This Row],[Calend]]="X",(DatiStorici[[#This Row],[Balanced]]*E$2/DatiStorici[[#This Row],[Gold]]),T65)</f>
        <v>39.440742886901461</v>
      </c>
      <c r="U66" s="34">
        <f>SUMPRODUCT(DatiStorici[[#This Row],[Bond 3Y]:[Gold]],Q65:T65)</f>
        <v>10134.945246658146</v>
      </c>
      <c r="V66" s="32">
        <f t="shared" si="14"/>
        <v>-3.1848293705587623E-4</v>
      </c>
      <c r="W66" s="32">
        <f>-(1-U66/MAX(U$5:U66))</f>
        <v>-1.3794018249661422E-2</v>
      </c>
      <c r="X66" s="53" t="str">
        <f t="shared" si="15"/>
        <v/>
      </c>
    </row>
    <row r="67" spans="1:24" x14ac:dyDescent="0.3">
      <c r="A67" s="4">
        <v>39170</v>
      </c>
      <c r="B67" s="1">
        <v>101.948111</v>
      </c>
      <c r="C67" s="1">
        <v>98.824911999999998</v>
      </c>
      <c r="D67" s="1">
        <v>168.90554599999999</v>
      </c>
      <c r="E67" s="1">
        <v>64.961889999999997</v>
      </c>
      <c r="F67" s="3">
        <f t="shared" si="8"/>
        <v>10121.832391267541</v>
      </c>
      <c r="G67" s="36">
        <f t="shared" si="9"/>
        <v>-2.965873067849752E-4</v>
      </c>
      <c r="H67" s="31">
        <f t="shared" si="10"/>
        <v>-2.0317234596205496E-3</v>
      </c>
      <c r="I67" s="37">
        <f t="shared" si="11"/>
        <v>1.1172712143621746E-2</v>
      </c>
      <c r="J67" s="37">
        <f t="shared" si="12"/>
        <v>-1.3763738491085677E-2</v>
      </c>
      <c r="K67" s="39">
        <f t="shared" si="13"/>
        <v>-1.2946636880341801E-3</v>
      </c>
      <c r="L67" s="36">
        <f>-(1-B67/MAX(B$5:B67))</f>
        <v>-3.3323496639292571E-4</v>
      </c>
      <c r="M67" s="37">
        <f>-(1-C67/MAX(C$5:C67))</f>
        <v>-1.0894195680762997E-2</v>
      </c>
      <c r="N67" s="37">
        <f>-(1-D67/MAX(D$5:D67))</f>
        <v>-1.6963835997075072E-2</v>
      </c>
      <c r="O67" s="37">
        <f>-(1-E67/MAX(E$5:E67))</f>
        <v>-4.3151633664999745E-2</v>
      </c>
      <c r="P67" s="39">
        <f>-(1-F67/MAX(F$5:F67))</f>
        <v>-1.5069997163144611E-2</v>
      </c>
      <c r="Q67" s="33">
        <f>IF(DatiStorici[[#This Row],[Calend]]="X",(DatiStorici[[#This Row],[Balanced]]*B$2/DatiStorici[[#This Row],[Bond 3Y]]),Q66)</f>
        <v>24.685723096965759</v>
      </c>
      <c r="R67" s="33">
        <f>IF(DatiStorici[[#This Row],[Calend]]="X",(DatiStorici[[#This Row],[Balanced]]*C$2/DatiStorici[[#This Row],[Bond 10Y]]),R66)</f>
        <v>25.318595534160284</v>
      </c>
      <c r="S67" s="33">
        <f>IF(DatiStorici[[#This Row],[Calend]]="X",(DatiStorici[[#This Row],[Balanced]]*D$2/DatiStorici[[#This Row],[SXXR]]),S66)</f>
        <v>15.043415900024105</v>
      </c>
      <c r="T67" s="33">
        <f>IF(DatiStorici[[#This Row],[Calend]]="X",(DatiStorici[[#This Row],[Balanced]]*E$2/DatiStorici[[#This Row],[Gold]]),T66)</f>
        <v>39.440742886901461</v>
      </c>
      <c r="U67" s="34">
        <f>SUMPRODUCT(DatiStorici[[#This Row],[Bond 3Y]:[Gold]],Q66:T66)</f>
        <v>10121.832391267541</v>
      </c>
      <c r="V67" s="32">
        <f t="shared" si="14"/>
        <v>-1.2946636880341801E-3</v>
      </c>
      <c r="W67" s="32">
        <f>-(1-U67/MAX(U$5:U67))</f>
        <v>-1.5069997163144611E-2</v>
      </c>
      <c r="X67" s="53" t="str">
        <f t="shared" si="15"/>
        <v/>
      </c>
    </row>
    <row r="68" spans="1:24" x14ac:dyDescent="0.3">
      <c r="A68" s="4">
        <v>39171</v>
      </c>
      <c r="B68" s="1">
        <v>101.930381</v>
      </c>
      <c r="C68" s="1">
        <v>98.730396999999996</v>
      </c>
      <c r="D68" s="1">
        <v>168.897142</v>
      </c>
      <c r="E68" s="1">
        <v>65.633369999999999</v>
      </c>
      <c r="F68" s="3">
        <f t="shared" si="8"/>
        <v>10145.358971506592</v>
      </c>
      <c r="G68" s="36">
        <f t="shared" si="9"/>
        <v>-1.739271256204309E-4</v>
      </c>
      <c r="H68" s="31">
        <f t="shared" si="10"/>
        <v>-9.5684603658139104E-4</v>
      </c>
      <c r="I68" s="37">
        <f t="shared" si="11"/>
        <v>-4.9756856888735087E-5</v>
      </c>
      <c r="J68" s="37">
        <f t="shared" si="12"/>
        <v>1.0283465378269551E-2</v>
      </c>
      <c r="K68" s="39">
        <f t="shared" si="13"/>
        <v>2.3216429336795079E-3</v>
      </c>
      <c r="L68" s="36">
        <f>-(1-B68/MAX(B$5:B68))</f>
        <v>-5.0708901400786655E-4</v>
      </c>
      <c r="M68" s="37">
        <f>-(1-C68/MAX(C$5:C68))</f>
        <v>-1.1840165003712988E-2</v>
      </c>
      <c r="N68" s="37">
        <f>-(1-D68/MAX(D$5:D68))</f>
        <v>-1.7012747569950637E-2</v>
      </c>
      <c r="O68" s="37">
        <f>-(1-E68/MAX(E$5:E68))</f>
        <v>-3.326114955151982E-2</v>
      </c>
      <c r="P68" s="39">
        <f>-(1-F68/MAX(F$5:F68))</f>
        <v>-1.2780684927389596E-2</v>
      </c>
      <c r="Q68" s="33">
        <f>IF(DatiStorici[[#This Row],[Calend]]="X",(DatiStorici[[#This Row],[Balanced]]*B$2/DatiStorici[[#This Row],[Bond 3Y]]),Q67)</f>
        <v>24.685723096965759</v>
      </c>
      <c r="R68" s="33">
        <f>IF(DatiStorici[[#This Row],[Calend]]="X",(DatiStorici[[#This Row],[Balanced]]*C$2/DatiStorici[[#This Row],[Bond 10Y]]),R67)</f>
        <v>25.318595534160284</v>
      </c>
      <c r="S68" s="33">
        <f>IF(DatiStorici[[#This Row],[Calend]]="X",(DatiStorici[[#This Row],[Balanced]]*D$2/DatiStorici[[#This Row],[SXXR]]),S67)</f>
        <v>15.043415900024105</v>
      </c>
      <c r="T68" s="33">
        <f>IF(DatiStorici[[#This Row],[Calend]]="X",(DatiStorici[[#This Row],[Balanced]]*E$2/DatiStorici[[#This Row],[Gold]]),T67)</f>
        <v>39.440742886901461</v>
      </c>
      <c r="U68" s="34">
        <f>SUMPRODUCT(DatiStorici[[#This Row],[Bond 3Y]:[Gold]],Q67:T67)</f>
        <v>10145.358971506592</v>
      </c>
      <c r="V68" s="32">
        <f t="shared" si="14"/>
        <v>2.3216429336795079E-3</v>
      </c>
      <c r="W68" s="32">
        <f>-(1-U68/MAX(U$5:U68))</f>
        <v>-1.2780684927389596E-2</v>
      </c>
      <c r="X68" s="53" t="str">
        <f t="shared" si="15"/>
        <v/>
      </c>
    </row>
    <row r="69" spans="1:24" x14ac:dyDescent="0.3">
      <c r="A69" s="4">
        <v>39174</v>
      </c>
      <c r="B69" s="1">
        <v>101.912189</v>
      </c>
      <c r="C69" s="1">
        <v>98.722926000000001</v>
      </c>
      <c r="D69" s="1">
        <v>169.47878700000001</v>
      </c>
      <c r="E69" s="1">
        <v>65.314869999999999</v>
      </c>
      <c r="F69" s="3">
        <f t="shared" si="8"/>
        <v>10140.908784636467</v>
      </c>
      <c r="G69" s="36">
        <f t="shared" si="9"/>
        <v>-1.7849068571196508E-4</v>
      </c>
      <c r="H69" s="31">
        <f t="shared" si="10"/>
        <v>-7.5673580875179668E-5</v>
      </c>
      <c r="I69" s="37">
        <f t="shared" si="11"/>
        <v>3.4378661306492275E-3</v>
      </c>
      <c r="J69" s="37">
        <f t="shared" si="12"/>
        <v>-4.8645270539224069E-3</v>
      </c>
      <c r="K69" s="39">
        <f t="shared" si="13"/>
        <v>-4.3873885477651382E-4</v>
      </c>
      <c r="L69" s="36">
        <f>-(1-B69/MAX(B$5:B69))</f>
        <v>-6.8547326861645441E-4</v>
      </c>
      <c r="M69" s="37">
        <f>-(1-C69/MAX(C$5:C69))</f>
        <v>-1.1914939767631472E-2</v>
      </c>
      <c r="N69" s="37">
        <f>-(1-D69/MAX(D$5:D69))</f>
        <v>-1.3627553399881864E-2</v>
      </c>
      <c r="O69" s="37">
        <f>-(1-E69/MAX(E$5:E69))</f>
        <v>-3.7952457096261827E-2</v>
      </c>
      <c r="P69" s="39">
        <f>-(1-F69/MAX(F$5:F69))</f>
        <v>-1.3213721397189016E-2</v>
      </c>
      <c r="Q69" s="33">
        <f>IF(DatiStorici[[#This Row],[Calend]]="X",(DatiStorici[[#This Row],[Balanced]]*B$2/DatiStorici[[#This Row],[Bond 3Y]]),Q68)</f>
        <v>24.685723096965759</v>
      </c>
      <c r="R69" s="33">
        <f>IF(DatiStorici[[#This Row],[Calend]]="X",(DatiStorici[[#This Row],[Balanced]]*C$2/DatiStorici[[#This Row],[Bond 10Y]]),R68)</f>
        <v>25.318595534160284</v>
      </c>
      <c r="S69" s="33">
        <f>IF(DatiStorici[[#This Row],[Calend]]="X",(DatiStorici[[#This Row],[Balanced]]*D$2/DatiStorici[[#This Row],[SXXR]]),S68)</f>
        <v>15.043415900024105</v>
      </c>
      <c r="T69" s="33">
        <f>IF(DatiStorici[[#This Row],[Calend]]="X",(DatiStorici[[#This Row],[Balanced]]*E$2/DatiStorici[[#This Row],[Gold]]),T68)</f>
        <v>39.440742886901461</v>
      </c>
      <c r="U69" s="34">
        <f>SUMPRODUCT(DatiStorici[[#This Row],[Bond 3Y]:[Gold]],Q68:T68)</f>
        <v>10140.908784636467</v>
      </c>
      <c r="V69" s="32">
        <f t="shared" si="14"/>
        <v>-4.3873885477651382E-4</v>
      </c>
      <c r="W69" s="32">
        <f>-(1-U69/MAX(U$5:U69))</f>
        <v>-1.3213721397189016E-2</v>
      </c>
      <c r="X69" s="53" t="str">
        <f t="shared" si="15"/>
        <v/>
      </c>
    </row>
    <row r="70" spans="1:24" x14ac:dyDescent="0.3">
      <c r="A70" s="4">
        <v>39175</v>
      </c>
      <c r="B70" s="1">
        <v>101.95199700000001</v>
      </c>
      <c r="C70" s="1">
        <v>98.594656000000001</v>
      </c>
      <c r="D70" s="1">
        <v>171.23909499999999</v>
      </c>
      <c r="E70" s="1">
        <v>65.852860000000007</v>
      </c>
      <c r="F70" s="3">
        <f t="shared" si="8"/>
        <v>10186.34362827421</v>
      </c>
      <c r="G70" s="36">
        <f t="shared" si="9"/>
        <v>3.905345150321698E-4</v>
      </c>
      <c r="H70" s="31">
        <f t="shared" si="10"/>
        <v>-1.3001377451353094E-3</v>
      </c>
      <c r="I70" s="37">
        <f t="shared" si="11"/>
        <v>1.0333027736577891E-2</v>
      </c>
      <c r="J70" s="37">
        <f t="shared" si="12"/>
        <v>8.2031307065576521E-3</v>
      </c>
      <c r="K70" s="39">
        <f t="shared" si="13"/>
        <v>4.4703453648238479E-3</v>
      </c>
      <c r="L70" s="36">
        <f>-(1-B70/MAX(B$5:B70))</f>
        <v>-2.9513023830307628E-4</v>
      </c>
      <c r="M70" s="37">
        <f>-(1-C70/MAX(C$5:C70))</f>
        <v>-1.3198751702824807E-2</v>
      </c>
      <c r="N70" s="37">
        <f>-(1-D70/MAX(D$5:D70))</f>
        <v>-3.382499493933544E-3</v>
      </c>
      <c r="O70" s="37">
        <f>-(1-E70/MAX(E$5:E70))</f>
        <v>-3.0028197925160538E-2</v>
      </c>
      <c r="P70" s="39">
        <f>-(1-F70/MAX(F$5:F70))</f>
        <v>-8.7925712592337169E-3</v>
      </c>
      <c r="Q70" s="33">
        <f>IF(DatiStorici[[#This Row],[Calend]]="X",(DatiStorici[[#This Row],[Balanced]]*B$2/DatiStorici[[#This Row],[Bond 3Y]]),Q69)</f>
        <v>24.685723096965759</v>
      </c>
      <c r="R70" s="33">
        <f>IF(DatiStorici[[#This Row],[Calend]]="X",(DatiStorici[[#This Row],[Balanced]]*C$2/DatiStorici[[#This Row],[Bond 10Y]]),R69)</f>
        <v>25.318595534160284</v>
      </c>
      <c r="S70" s="33">
        <f>IF(DatiStorici[[#This Row],[Calend]]="X",(DatiStorici[[#This Row],[Balanced]]*D$2/DatiStorici[[#This Row],[SXXR]]),S69)</f>
        <v>15.043415900024105</v>
      </c>
      <c r="T70" s="33">
        <f>IF(DatiStorici[[#This Row],[Calend]]="X",(DatiStorici[[#This Row],[Balanced]]*E$2/DatiStorici[[#This Row],[Gold]]),T69)</f>
        <v>39.440742886901461</v>
      </c>
      <c r="U70" s="34">
        <f>SUMPRODUCT(DatiStorici[[#This Row],[Bond 3Y]:[Gold]],Q69:T69)</f>
        <v>10186.34362827421</v>
      </c>
      <c r="V70" s="32">
        <f t="shared" si="14"/>
        <v>4.4703453648238479E-3</v>
      </c>
      <c r="W70" s="32">
        <f>-(1-U70/MAX(U$5:U70))</f>
        <v>-8.7925712592337169E-3</v>
      </c>
      <c r="X70" s="53" t="str">
        <f t="shared" si="15"/>
        <v/>
      </c>
    </row>
    <row r="71" spans="1:24" x14ac:dyDescent="0.3">
      <c r="A71" s="4">
        <v>39176</v>
      </c>
      <c r="B71" s="1">
        <v>102.005225</v>
      </c>
      <c r="C71" s="1">
        <v>98.806106</v>
      </c>
      <c r="D71" s="1">
        <v>171.50181499999999</v>
      </c>
      <c r="E71" s="1">
        <v>66.450159999999997</v>
      </c>
      <c r="F71" s="3">
        <f t="shared" ref="F71:F134" si="16">SUMPRODUCT(B71:E71,B$3:E$3)</f>
        <v>10220.521378920514</v>
      </c>
      <c r="G71" s="36">
        <f t="shared" ref="G71:G134" si="17">LN(B71/B70)</f>
        <v>5.2195260051563917E-4</v>
      </c>
      <c r="H71" s="31">
        <f t="shared" ref="H71:H134" si="18">LN(C71/C70)</f>
        <v>2.142343106792669E-3</v>
      </c>
      <c r="I71" s="37">
        <f t="shared" ref="I71:I134" si="19">LN(D71/D70)</f>
        <v>1.5330533577382385E-3</v>
      </c>
      <c r="J71" s="37">
        <f t="shared" ref="J71:J134" si="20">LN(E71/E70)</f>
        <v>9.0293336931209899E-3</v>
      </c>
      <c r="K71" s="39">
        <f t="shared" ref="K71:K134" si="21">LN(F71/F70)</f>
        <v>3.3496357809606313E-3</v>
      </c>
      <c r="L71" s="36">
        <f>-(1-B71/MAX(B$5:B71))</f>
        <v>0</v>
      </c>
      <c r="M71" s="37">
        <f>-(1-C71/MAX(C$5:C71))</f>
        <v>-1.1082418704488339E-2</v>
      </c>
      <c r="N71" s="37">
        <f>-(1-D71/MAX(D$5:D71))</f>
        <v>-1.8534599382586947E-3</v>
      </c>
      <c r="O71" s="37">
        <f>-(1-E71/MAX(E$5:E71))</f>
        <v>-2.123033922351425E-2</v>
      </c>
      <c r="P71" s="39">
        <f>-(1-F71/MAX(F$5:F71))</f>
        <v>-5.4668204722454483E-3</v>
      </c>
      <c r="Q71" s="33">
        <f>IF(DatiStorici[[#This Row],[Calend]]="X",(DatiStorici[[#This Row],[Balanced]]*B$2/DatiStorici[[#This Row],[Bond 3Y]]),Q70)</f>
        <v>24.685723096965759</v>
      </c>
      <c r="R71" s="33">
        <f>IF(DatiStorici[[#This Row],[Calend]]="X",(DatiStorici[[#This Row],[Balanced]]*C$2/DatiStorici[[#This Row],[Bond 10Y]]),R70)</f>
        <v>25.318595534160284</v>
      </c>
      <c r="S71" s="33">
        <f>IF(DatiStorici[[#This Row],[Calend]]="X",(DatiStorici[[#This Row],[Balanced]]*D$2/DatiStorici[[#This Row],[SXXR]]),S70)</f>
        <v>15.043415900024105</v>
      </c>
      <c r="T71" s="33">
        <f>IF(DatiStorici[[#This Row],[Calend]]="X",(DatiStorici[[#This Row],[Balanced]]*E$2/DatiStorici[[#This Row],[Gold]]),T70)</f>
        <v>39.440742886901461</v>
      </c>
      <c r="U71" s="34">
        <f>SUMPRODUCT(DatiStorici[[#This Row],[Bond 3Y]:[Gold]],Q70:T70)</f>
        <v>10220.521378920514</v>
      </c>
      <c r="V71" s="32">
        <f t="shared" ref="V71:V134" si="22">LN(U71/U70)</f>
        <v>3.3496357809606313E-3</v>
      </c>
      <c r="W71" s="32">
        <f>-(1-U71/MAX(U$5:U71))</f>
        <v>-5.4668204722454483E-3</v>
      </c>
      <c r="X71" s="53" t="str">
        <f t="shared" ref="X71:X134" si="23">IF(AND(MONTH(A71)&lt;&gt;MONTH(A70),MONTH(A71)=X$2),"X","")</f>
        <v/>
      </c>
    </row>
    <row r="72" spans="1:24" x14ac:dyDescent="0.3">
      <c r="A72" s="4">
        <v>39177</v>
      </c>
      <c r="B72" s="1">
        <v>101.9849</v>
      </c>
      <c r="C72" s="1">
        <v>98.645414000000002</v>
      </c>
      <c r="D72" s="1">
        <v>171.674307</v>
      </c>
      <c r="E72" s="1">
        <v>66.676770000000005</v>
      </c>
      <c r="F72" s="3">
        <f t="shared" si="16"/>
        <v>10227.483681486021</v>
      </c>
      <c r="G72" s="36">
        <f t="shared" si="17"/>
        <v>-1.9927435278798837E-4</v>
      </c>
      <c r="H72" s="31">
        <f t="shared" si="18"/>
        <v>-1.6276606579325285E-3</v>
      </c>
      <c r="I72" s="37">
        <f t="shared" si="19"/>
        <v>1.0052681609718157E-3</v>
      </c>
      <c r="J72" s="37">
        <f t="shared" si="20"/>
        <v>3.4044234155978571E-3</v>
      </c>
      <c r="K72" s="39">
        <f t="shared" si="21"/>
        <v>6.8097624330509983E-4</v>
      </c>
      <c r="L72" s="36">
        <f>-(1-B72/MAX(B$5:B72))</f>
        <v>-1.9925449897295611E-4</v>
      </c>
      <c r="M72" s="37">
        <f>-(1-C72/MAX(C$5:C72))</f>
        <v>-1.2690731696537005E-2</v>
      </c>
      <c r="N72" s="37">
        <f>-(1-D72/MAX(D$5:D72))</f>
        <v>-8.4955048698942548E-4</v>
      </c>
      <c r="O72" s="37">
        <f>-(1-E72/MAX(E$5:E72))</f>
        <v>-1.7892514411225413E-2</v>
      </c>
      <c r="P72" s="39">
        <f>-(1-F72/MAX(F$5:F72))</f>
        <v>-4.7893363546944734E-3</v>
      </c>
      <c r="Q72" s="33">
        <f>IF(DatiStorici[[#This Row],[Calend]]="X",(DatiStorici[[#This Row],[Balanced]]*B$2/DatiStorici[[#This Row],[Bond 3Y]]),Q71)</f>
        <v>24.685723096965759</v>
      </c>
      <c r="R72" s="33">
        <f>IF(DatiStorici[[#This Row],[Calend]]="X",(DatiStorici[[#This Row],[Balanced]]*C$2/DatiStorici[[#This Row],[Bond 10Y]]),R71)</f>
        <v>25.318595534160284</v>
      </c>
      <c r="S72" s="33">
        <f>IF(DatiStorici[[#This Row],[Calend]]="X",(DatiStorici[[#This Row],[Balanced]]*D$2/DatiStorici[[#This Row],[SXXR]]),S71)</f>
        <v>15.043415900024105</v>
      </c>
      <c r="T72" s="33">
        <f>IF(DatiStorici[[#This Row],[Calend]]="X",(DatiStorici[[#This Row],[Balanced]]*E$2/DatiStorici[[#This Row],[Gold]]),T71)</f>
        <v>39.440742886901461</v>
      </c>
      <c r="U72" s="34">
        <f>SUMPRODUCT(DatiStorici[[#This Row],[Bond 3Y]:[Gold]],Q71:T71)</f>
        <v>10227.483681486021</v>
      </c>
      <c r="V72" s="32">
        <f t="shared" si="22"/>
        <v>6.8097624330509983E-4</v>
      </c>
      <c r="W72" s="32">
        <f>-(1-U72/MAX(U$5:U72))</f>
        <v>-4.7893363546944734E-3</v>
      </c>
      <c r="X72" s="53" t="str">
        <f t="shared" si="23"/>
        <v/>
      </c>
    </row>
    <row r="73" spans="1:24" x14ac:dyDescent="0.3">
      <c r="A73" s="4">
        <v>39182</v>
      </c>
      <c r="B73" s="1">
        <v>101.93595500000001</v>
      </c>
      <c r="C73" s="1">
        <v>98.431973999999997</v>
      </c>
      <c r="D73" s="1">
        <v>172.69864799999999</v>
      </c>
      <c r="E73" s="1">
        <v>67.078320000000005</v>
      </c>
      <c r="F73" s="3">
        <f t="shared" si="16"/>
        <v>10252.11845573091</v>
      </c>
      <c r="G73" s="36">
        <f t="shared" si="17"/>
        <v>-4.8003918912454456E-4</v>
      </c>
      <c r="H73" s="31">
        <f t="shared" si="18"/>
        <v>-2.1660535043347383E-3</v>
      </c>
      <c r="I73" s="37">
        <f t="shared" si="19"/>
        <v>5.9490387161278951E-3</v>
      </c>
      <c r="J73" s="37">
        <f t="shared" si="20"/>
        <v>6.0042755212787284E-3</v>
      </c>
      <c r="K73" s="39">
        <f t="shared" si="21"/>
        <v>2.4057875696629205E-3</v>
      </c>
      <c r="L73" s="36">
        <f>-(1-B73/MAX(B$5:B73))</f>
        <v>-6.7908286070628154E-4</v>
      </c>
      <c r="M73" s="37">
        <f>-(1-C73/MAX(C$5:C73))</f>
        <v>-1.4826981945602724E-2</v>
      </c>
      <c r="N73" s="37">
        <f>-(1-D73/MAX(D$5:D73))</f>
        <v>0</v>
      </c>
      <c r="O73" s="37">
        <f>-(1-E73/MAX(E$5:E73))</f>
        <v>-1.1977931853639379E-2</v>
      </c>
      <c r="P73" s="39">
        <f>-(1-F73/MAX(F$5:F73))</f>
        <v>-2.39218855289558E-3</v>
      </c>
      <c r="Q73" s="33">
        <f>IF(DatiStorici[[#This Row],[Calend]]="X",(DatiStorici[[#This Row],[Balanced]]*B$2/DatiStorici[[#This Row],[Bond 3Y]]),Q72)</f>
        <v>24.685723096965759</v>
      </c>
      <c r="R73" s="33">
        <f>IF(DatiStorici[[#This Row],[Calend]]="X",(DatiStorici[[#This Row],[Balanced]]*C$2/DatiStorici[[#This Row],[Bond 10Y]]),R72)</f>
        <v>25.318595534160284</v>
      </c>
      <c r="S73" s="33">
        <f>IF(DatiStorici[[#This Row],[Calend]]="X",(DatiStorici[[#This Row],[Balanced]]*D$2/DatiStorici[[#This Row],[SXXR]]),S72)</f>
        <v>15.043415900024105</v>
      </c>
      <c r="T73" s="33">
        <f>IF(DatiStorici[[#This Row],[Calend]]="X",(DatiStorici[[#This Row],[Balanced]]*E$2/DatiStorici[[#This Row],[Gold]]),T72)</f>
        <v>39.440742886901461</v>
      </c>
      <c r="U73" s="34">
        <f>SUMPRODUCT(DatiStorici[[#This Row],[Bond 3Y]:[Gold]],Q72:T72)</f>
        <v>10252.11845573091</v>
      </c>
      <c r="V73" s="32">
        <f t="shared" si="22"/>
        <v>2.4057875696629205E-3</v>
      </c>
      <c r="W73" s="32">
        <f>-(1-U73/MAX(U$5:U73))</f>
        <v>-2.39218855289558E-3</v>
      </c>
      <c r="X73" s="53" t="str">
        <f t="shared" si="23"/>
        <v/>
      </c>
    </row>
    <row r="74" spans="1:24" x14ac:dyDescent="0.3">
      <c r="A74" s="4">
        <v>39183</v>
      </c>
      <c r="B74" s="1">
        <v>101.94656500000001</v>
      </c>
      <c r="C74" s="1">
        <v>98.355559</v>
      </c>
      <c r="D74" s="1">
        <v>172.58144100000001</v>
      </c>
      <c r="E74" s="1">
        <v>66.771180000000001</v>
      </c>
      <c r="F74" s="3">
        <f t="shared" si="16"/>
        <v>10236.568627357548</v>
      </c>
      <c r="G74" s="36">
        <f t="shared" si="17"/>
        <v>1.0407954551063924E-4</v>
      </c>
      <c r="H74" s="31">
        <f t="shared" si="18"/>
        <v>-7.7662444033768608E-4</v>
      </c>
      <c r="I74" s="37">
        <f t="shared" si="19"/>
        <v>-6.7890972132994727E-4</v>
      </c>
      <c r="J74" s="37">
        <f t="shared" si="20"/>
        <v>-4.5893415975874798E-3</v>
      </c>
      <c r="K74" s="39">
        <f t="shared" si="21"/>
        <v>-1.5178943673524227E-3</v>
      </c>
      <c r="L74" s="36">
        <f>-(1-B74/MAX(B$5:B74))</f>
        <v>-5.7506858104561243E-4</v>
      </c>
      <c r="M74" s="37">
        <f>-(1-C74/MAX(C$5:C74))</f>
        <v>-1.5591794364935296E-2</v>
      </c>
      <c r="N74" s="37">
        <f>-(1-D74/MAX(D$5:D74))</f>
        <v>-6.7867931426990324E-4</v>
      </c>
      <c r="O74" s="37">
        <f>-(1-E74/MAX(E$5:E74))</f>
        <v>-1.6501913641055577E-2</v>
      </c>
      <c r="P74" s="39">
        <f>-(1-F74/MAX(F$5:F74))</f>
        <v>-3.9053031661252513E-3</v>
      </c>
      <c r="Q74" s="33">
        <f>IF(DatiStorici[[#This Row],[Calend]]="X",(DatiStorici[[#This Row],[Balanced]]*B$2/DatiStorici[[#This Row],[Bond 3Y]]),Q73)</f>
        <v>24.685723096965759</v>
      </c>
      <c r="R74" s="33">
        <f>IF(DatiStorici[[#This Row],[Calend]]="X",(DatiStorici[[#This Row],[Balanced]]*C$2/DatiStorici[[#This Row],[Bond 10Y]]),R73)</f>
        <v>25.318595534160284</v>
      </c>
      <c r="S74" s="33">
        <f>IF(DatiStorici[[#This Row],[Calend]]="X",(DatiStorici[[#This Row],[Balanced]]*D$2/DatiStorici[[#This Row],[SXXR]]),S73)</f>
        <v>15.043415900024105</v>
      </c>
      <c r="T74" s="33">
        <f>IF(DatiStorici[[#This Row],[Calend]]="X",(DatiStorici[[#This Row],[Balanced]]*E$2/DatiStorici[[#This Row],[Gold]]),T73)</f>
        <v>39.440742886901461</v>
      </c>
      <c r="U74" s="34">
        <f>SUMPRODUCT(DatiStorici[[#This Row],[Bond 3Y]:[Gold]],Q73:T73)</f>
        <v>10236.568627357548</v>
      </c>
      <c r="V74" s="32">
        <f t="shared" si="22"/>
        <v>-1.5178943673524227E-3</v>
      </c>
      <c r="W74" s="32">
        <f>-(1-U74/MAX(U$5:U74))</f>
        <v>-3.9053031661252513E-3</v>
      </c>
      <c r="X74" s="53" t="str">
        <f t="shared" si="23"/>
        <v/>
      </c>
    </row>
    <row r="75" spans="1:24" x14ac:dyDescent="0.3">
      <c r="A75" s="4">
        <v>39184</v>
      </c>
      <c r="B75" s="1">
        <v>101.92924600000001</v>
      </c>
      <c r="C75" s="1">
        <v>98.103200999999999</v>
      </c>
      <c r="D75" s="1">
        <v>171.99408199999999</v>
      </c>
      <c r="E75" s="1">
        <v>66.646889999999999</v>
      </c>
      <c r="F75" s="3">
        <f t="shared" si="16"/>
        <v>10216.013769534387</v>
      </c>
      <c r="G75" s="36">
        <f t="shared" si="17"/>
        <v>-1.6989754651825298E-4</v>
      </c>
      <c r="H75" s="31">
        <f t="shared" si="18"/>
        <v>-2.5690698526185073E-3</v>
      </c>
      <c r="I75" s="37">
        <f t="shared" si="19"/>
        <v>-3.4091775513675031E-3</v>
      </c>
      <c r="J75" s="37">
        <f t="shared" si="20"/>
        <v>-1.8631664504653298E-3</v>
      </c>
      <c r="K75" s="39">
        <f t="shared" si="21"/>
        <v>-2.0100019004547333E-3</v>
      </c>
      <c r="L75" s="36">
        <f>-(1-B75/MAX(B$5:B75))</f>
        <v>-7.4485400135126945E-4</v>
      </c>
      <c r="M75" s="37">
        <f>-(1-C75/MAX(C$5:C75))</f>
        <v>-1.8117561982784469E-2</v>
      </c>
      <c r="N75" s="37">
        <f>-(1-D75/MAX(D$5:D75))</f>
        <v>-4.0797424192920984E-3</v>
      </c>
      <c r="O75" s="37">
        <f>-(1-E75/MAX(E$5:E75))</f>
        <v>-1.8332628287008434E-2</v>
      </c>
      <c r="P75" s="39">
        <f>-(1-F75/MAX(F$5:F75))</f>
        <v>-5.9054445823714108E-3</v>
      </c>
      <c r="Q75" s="33">
        <f>IF(DatiStorici[[#This Row],[Calend]]="X",(DatiStorici[[#This Row],[Balanced]]*B$2/DatiStorici[[#This Row],[Bond 3Y]]),Q74)</f>
        <v>24.685723096965759</v>
      </c>
      <c r="R75" s="33">
        <f>IF(DatiStorici[[#This Row],[Calend]]="X",(DatiStorici[[#This Row],[Balanced]]*C$2/DatiStorici[[#This Row],[Bond 10Y]]),R74)</f>
        <v>25.318595534160284</v>
      </c>
      <c r="S75" s="33">
        <f>IF(DatiStorici[[#This Row],[Calend]]="X",(DatiStorici[[#This Row],[Balanced]]*D$2/DatiStorici[[#This Row],[SXXR]]),S74)</f>
        <v>15.043415900024105</v>
      </c>
      <c r="T75" s="33">
        <f>IF(DatiStorici[[#This Row],[Calend]]="X",(DatiStorici[[#This Row],[Balanced]]*E$2/DatiStorici[[#This Row],[Gold]]),T74)</f>
        <v>39.440742886901461</v>
      </c>
      <c r="U75" s="34">
        <f>SUMPRODUCT(DatiStorici[[#This Row],[Bond 3Y]:[Gold]],Q74:T74)</f>
        <v>10216.013769534387</v>
      </c>
      <c r="V75" s="32">
        <f t="shared" si="22"/>
        <v>-2.0100019004547333E-3</v>
      </c>
      <c r="W75" s="32">
        <f>-(1-U75/MAX(U$5:U75))</f>
        <v>-5.9054445823714108E-3</v>
      </c>
      <c r="X75" s="53" t="str">
        <f t="shared" si="23"/>
        <v/>
      </c>
    </row>
    <row r="76" spans="1:24" x14ac:dyDescent="0.3">
      <c r="A76" s="4">
        <v>39185</v>
      </c>
      <c r="B76" s="1">
        <v>101.88624900000001</v>
      </c>
      <c r="C76" s="1">
        <v>97.741737999999998</v>
      </c>
      <c r="D76" s="1">
        <v>173.12545600000001</v>
      </c>
      <c r="E76" s="1">
        <v>67.115620000000007</v>
      </c>
      <c r="F76" s="3">
        <f t="shared" si="16"/>
        <v>10241.307411034675</v>
      </c>
      <c r="G76" s="36">
        <f t="shared" si="17"/>
        <v>-4.2192082243645872E-4</v>
      </c>
      <c r="H76" s="31">
        <f t="shared" si="18"/>
        <v>-3.6913224542092461E-3</v>
      </c>
      <c r="I76" s="37">
        <f t="shared" si="19"/>
        <v>6.5564416283771798E-3</v>
      </c>
      <c r="J76" s="37">
        <f t="shared" si="20"/>
        <v>7.0084199016072846E-3</v>
      </c>
      <c r="K76" s="39">
        <f t="shared" si="21"/>
        <v>2.4728217507977417E-3</v>
      </c>
      <c r="L76" s="36">
        <f>-(1-B76/MAX(B$5:B76))</f>
        <v>-1.1663716245906564E-3</v>
      </c>
      <c r="M76" s="37">
        <f>-(1-C76/MAX(C$5:C76))</f>
        <v>-2.1735325400035421E-2</v>
      </c>
      <c r="N76" s="37">
        <f>-(1-D76/MAX(D$5:D76))</f>
        <v>0</v>
      </c>
      <c r="O76" s="37">
        <f>-(1-E76/MAX(E$5:E76))</f>
        <v>-1.1428525977912884E-2</v>
      </c>
      <c r="P76" s="39">
        <f>-(1-F76/MAX(F$5:F76))</f>
        <v>-3.4441840683042679E-3</v>
      </c>
      <c r="Q76" s="33">
        <f>IF(DatiStorici[[#This Row],[Calend]]="X",(DatiStorici[[#This Row],[Balanced]]*B$2/DatiStorici[[#This Row],[Bond 3Y]]),Q75)</f>
        <v>24.685723096965759</v>
      </c>
      <c r="R76" s="33">
        <f>IF(DatiStorici[[#This Row],[Calend]]="X",(DatiStorici[[#This Row],[Balanced]]*C$2/DatiStorici[[#This Row],[Bond 10Y]]),R75)</f>
        <v>25.318595534160284</v>
      </c>
      <c r="S76" s="33">
        <f>IF(DatiStorici[[#This Row],[Calend]]="X",(DatiStorici[[#This Row],[Balanced]]*D$2/DatiStorici[[#This Row],[SXXR]]),S75)</f>
        <v>15.043415900024105</v>
      </c>
      <c r="T76" s="33">
        <f>IF(DatiStorici[[#This Row],[Calend]]="X",(DatiStorici[[#This Row],[Balanced]]*E$2/DatiStorici[[#This Row],[Gold]]),T75)</f>
        <v>39.440742886901461</v>
      </c>
      <c r="U76" s="34">
        <f>SUMPRODUCT(DatiStorici[[#This Row],[Bond 3Y]:[Gold]],Q75:T75)</f>
        <v>10241.307411034675</v>
      </c>
      <c r="V76" s="32">
        <f t="shared" si="22"/>
        <v>2.4728217507977417E-3</v>
      </c>
      <c r="W76" s="32">
        <f>-(1-U76/MAX(U$5:U76))</f>
        <v>-3.4441840683042679E-3</v>
      </c>
      <c r="X76" s="53" t="str">
        <f t="shared" si="23"/>
        <v/>
      </c>
    </row>
    <row r="77" spans="1:24" x14ac:dyDescent="0.3">
      <c r="A77" s="4">
        <v>39188</v>
      </c>
      <c r="B77" s="1">
        <v>101.92129199999999</v>
      </c>
      <c r="C77" s="1">
        <v>97.952067999999997</v>
      </c>
      <c r="D77" s="1">
        <v>175.09098700000001</v>
      </c>
      <c r="E77" s="1">
        <v>67.617450000000005</v>
      </c>
      <c r="F77" s="3">
        <f t="shared" si="16"/>
        <v>10296.858581328186</v>
      </c>
      <c r="G77" s="36">
        <f t="shared" si="17"/>
        <v>3.4388325548095856E-4</v>
      </c>
      <c r="H77" s="31">
        <f t="shared" si="18"/>
        <v>2.1495834261557288E-3</v>
      </c>
      <c r="I77" s="37">
        <f t="shared" si="19"/>
        <v>1.128925365010427E-2</v>
      </c>
      <c r="J77" s="37">
        <f t="shared" si="20"/>
        <v>7.4492820599845102E-3</v>
      </c>
      <c r="K77" s="39">
        <f t="shared" si="21"/>
        <v>5.4095682917595428E-3</v>
      </c>
      <c r="L77" s="36">
        <f>-(1-B77/MAX(B$5:B77))</f>
        <v>-8.2283039912911526E-4</v>
      </c>
      <c r="M77" s="37">
        <f>-(1-C77/MAX(C$5:C77))</f>
        <v>-1.963020211065214E-2</v>
      </c>
      <c r="N77" s="37">
        <f>-(1-D77/MAX(D$5:D77))</f>
        <v>0</v>
      </c>
      <c r="O77" s="37">
        <f>-(1-E77/MAX(E$5:E77))</f>
        <v>-4.0368811892854684E-3</v>
      </c>
      <c r="P77" s="39">
        <f>-(1-F77/MAX(F$5:F77))</f>
        <v>0</v>
      </c>
      <c r="Q77" s="33">
        <f>IF(DatiStorici[[#This Row],[Calend]]="X",(DatiStorici[[#This Row],[Balanced]]*B$2/DatiStorici[[#This Row],[Bond 3Y]]),Q76)</f>
        <v>24.685723096965759</v>
      </c>
      <c r="R77" s="33">
        <f>IF(DatiStorici[[#This Row],[Calend]]="X",(DatiStorici[[#This Row],[Balanced]]*C$2/DatiStorici[[#This Row],[Bond 10Y]]),R76)</f>
        <v>25.318595534160284</v>
      </c>
      <c r="S77" s="33">
        <f>IF(DatiStorici[[#This Row],[Calend]]="X",(DatiStorici[[#This Row],[Balanced]]*D$2/DatiStorici[[#This Row],[SXXR]]),S76)</f>
        <v>15.043415900024105</v>
      </c>
      <c r="T77" s="33">
        <f>IF(DatiStorici[[#This Row],[Calend]]="X",(DatiStorici[[#This Row],[Balanced]]*E$2/DatiStorici[[#This Row],[Gold]]),T76)</f>
        <v>39.440742886901461</v>
      </c>
      <c r="U77" s="34">
        <f>SUMPRODUCT(DatiStorici[[#This Row],[Bond 3Y]:[Gold]],Q76:T76)</f>
        <v>10296.858581328186</v>
      </c>
      <c r="V77" s="32">
        <f t="shared" si="22"/>
        <v>5.4095682917595428E-3</v>
      </c>
      <c r="W77" s="32">
        <f>-(1-U77/MAX(U$5:U77))</f>
        <v>0</v>
      </c>
      <c r="X77" s="53" t="str">
        <f t="shared" si="23"/>
        <v/>
      </c>
    </row>
    <row r="78" spans="1:24" x14ac:dyDescent="0.3">
      <c r="A78" s="4">
        <v>39189</v>
      </c>
      <c r="B78" s="1">
        <v>101.955771</v>
      </c>
      <c r="C78" s="1">
        <v>98.139227000000005</v>
      </c>
      <c r="D78" s="1">
        <v>175.171041</v>
      </c>
      <c r="E78" s="1">
        <v>67.616699999999994</v>
      </c>
      <c r="F78" s="3">
        <f t="shared" si="16"/>
        <v>10303.623028455717</v>
      </c>
      <c r="G78" s="36">
        <f t="shared" si="17"/>
        <v>3.3823324528374743E-4</v>
      </c>
      <c r="H78" s="31">
        <f t="shared" si="18"/>
        <v>1.90889714744555E-3</v>
      </c>
      <c r="I78" s="37">
        <f t="shared" si="19"/>
        <v>4.57109221065284E-4</v>
      </c>
      <c r="J78" s="37">
        <f t="shared" si="20"/>
        <v>-1.1091872874092705E-5</v>
      </c>
      <c r="K78" s="39">
        <f t="shared" si="21"/>
        <v>6.5672710947080033E-4</v>
      </c>
      <c r="L78" s="36">
        <f>-(1-B78/MAX(B$5:B78))</f>
        <v>-4.8481830219970767E-4</v>
      </c>
      <c r="M78" s="37">
        <f>-(1-C78/MAX(C$5:C78))</f>
        <v>-1.7756989683904933E-2</v>
      </c>
      <c r="N78" s="37">
        <f>-(1-D78/MAX(D$5:D78))</f>
        <v>0</v>
      </c>
      <c r="O78" s="37">
        <f>-(1-E78/MAX(E$5:E78))</f>
        <v>-4.0479282243203185E-3</v>
      </c>
      <c r="P78" s="39">
        <f>-(1-F78/MAX(F$5:F78))</f>
        <v>0</v>
      </c>
      <c r="Q78" s="33">
        <f>IF(DatiStorici[[#This Row],[Calend]]="X",(DatiStorici[[#This Row],[Balanced]]*B$2/DatiStorici[[#This Row],[Bond 3Y]]),Q77)</f>
        <v>24.685723096965759</v>
      </c>
      <c r="R78" s="33">
        <f>IF(DatiStorici[[#This Row],[Calend]]="X",(DatiStorici[[#This Row],[Balanced]]*C$2/DatiStorici[[#This Row],[Bond 10Y]]),R77)</f>
        <v>25.318595534160284</v>
      </c>
      <c r="S78" s="33">
        <f>IF(DatiStorici[[#This Row],[Calend]]="X",(DatiStorici[[#This Row],[Balanced]]*D$2/DatiStorici[[#This Row],[SXXR]]),S77)</f>
        <v>15.043415900024105</v>
      </c>
      <c r="T78" s="33">
        <f>IF(DatiStorici[[#This Row],[Calend]]="X",(DatiStorici[[#This Row],[Balanced]]*E$2/DatiStorici[[#This Row],[Gold]]),T77)</f>
        <v>39.440742886901461</v>
      </c>
      <c r="U78" s="34">
        <f>SUMPRODUCT(DatiStorici[[#This Row],[Bond 3Y]:[Gold]],Q77:T77)</f>
        <v>10303.623028455717</v>
      </c>
      <c r="V78" s="32">
        <f t="shared" si="22"/>
        <v>6.5672710947080033E-4</v>
      </c>
      <c r="W78" s="32">
        <f>-(1-U78/MAX(U$5:U78))</f>
        <v>0</v>
      </c>
      <c r="X78" s="53" t="str">
        <f t="shared" si="23"/>
        <v/>
      </c>
    </row>
    <row r="79" spans="1:24" x14ac:dyDescent="0.3">
      <c r="A79" s="4">
        <v>39190</v>
      </c>
      <c r="B79" s="1">
        <v>101.989924</v>
      </c>
      <c r="C79" s="1">
        <v>98.336763000000005</v>
      </c>
      <c r="D79" s="1">
        <v>174.328923</v>
      </c>
      <c r="E79" s="1">
        <v>67.615949999999998</v>
      </c>
      <c r="F79" s="3">
        <f t="shared" si="16"/>
        <v>10296.769542176024</v>
      </c>
      <c r="G79" s="36">
        <f t="shared" si="17"/>
        <v>3.3492249315937139E-4</v>
      </c>
      <c r="H79" s="31">
        <f t="shared" si="18"/>
        <v>2.0107909018070762E-3</v>
      </c>
      <c r="I79" s="37">
        <f t="shared" si="19"/>
        <v>-4.81899694667429E-3</v>
      </c>
      <c r="J79" s="37">
        <f t="shared" si="20"/>
        <v>-1.1091995904932844E-5</v>
      </c>
      <c r="K79" s="39">
        <f t="shared" si="21"/>
        <v>-6.6537436207046827E-4</v>
      </c>
      <c r="L79" s="36">
        <f>-(1-B79/MAX(B$5:B79))</f>
        <v>-1.5000211998938973E-4</v>
      </c>
      <c r="M79" s="37">
        <f>-(1-C79/MAX(C$5:C79))</f>
        <v>-1.5779917301973478E-2</v>
      </c>
      <c r="N79" s="37">
        <f>-(1-D79/MAX(D$5:D79))</f>
        <v>-4.8074042101513559E-3</v>
      </c>
      <c r="O79" s="37">
        <f>-(1-E79/MAX(E$5:E79))</f>
        <v>-4.0589752593549466E-3</v>
      </c>
      <c r="P79" s="39">
        <f>-(1-F79/MAX(F$5:F79))</f>
        <v>-6.6515304963754573E-4</v>
      </c>
      <c r="Q79" s="33">
        <f>IF(DatiStorici[[#This Row],[Calend]]="X",(DatiStorici[[#This Row],[Balanced]]*B$2/DatiStorici[[#This Row],[Bond 3Y]]),Q78)</f>
        <v>24.685723096965759</v>
      </c>
      <c r="R79" s="33">
        <f>IF(DatiStorici[[#This Row],[Calend]]="X",(DatiStorici[[#This Row],[Balanced]]*C$2/DatiStorici[[#This Row],[Bond 10Y]]),R78)</f>
        <v>25.318595534160284</v>
      </c>
      <c r="S79" s="33">
        <f>IF(DatiStorici[[#This Row],[Calend]]="X",(DatiStorici[[#This Row],[Balanced]]*D$2/DatiStorici[[#This Row],[SXXR]]),S78)</f>
        <v>15.043415900024105</v>
      </c>
      <c r="T79" s="33">
        <f>IF(DatiStorici[[#This Row],[Calend]]="X",(DatiStorici[[#This Row],[Balanced]]*E$2/DatiStorici[[#This Row],[Gold]]),T78)</f>
        <v>39.440742886901461</v>
      </c>
      <c r="U79" s="34">
        <f>SUMPRODUCT(DatiStorici[[#This Row],[Bond 3Y]:[Gold]],Q78:T78)</f>
        <v>10296.769542176024</v>
      </c>
      <c r="V79" s="32">
        <f t="shared" si="22"/>
        <v>-6.6537436207046827E-4</v>
      </c>
      <c r="W79" s="32">
        <f>-(1-U79/MAX(U$5:U79))</f>
        <v>-6.6515304963754573E-4</v>
      </c>
      <c r="X79" s="53" t="str">
        <f t="shared" si="23"/>
        <v/>
      </c>
    </row>
    <row r="80" spans="1:24" x14ac:dyDescent="0.3">
      <c r="A80" s="4">
        <v>39191</v>
      </c>
      <c r="B80" s="1">
        <v>101.967867</v>
      </c>
      <c r="C80" s="1">
        <v>98.064846000000003</v>
      </c>
      <c r="D80" s="1">
        <v>173.75925599999999</v>
      </c>
      <c r="E80" s="1">
        <v>67.565790000000007</v>
      </c>
      <c r="F80" s="3">
        <f t="shared" si="16"/>
        <v>10278.792407371086</v>
      </c>
      <c r="G80" s="36">
        <f t="shared" si="17"/>
        <v>-2.162898507367771E-4</v>
      </c>
      <c r="H80" s="31">
        <f t="shared" si="18"/>
        <v>-2.7689913043367847E-3</v>
      </c>
      <c r="I80" s="37">
        <f t="shared" si="19"/>
        <v>-3.2731218291996659E-3</v>
      </c>
      <c r="J80" s="37">
        <f t="shared" si="20"/>
        <v>-7.4211209741849283E-4</v>
      </c>
      <c r="K80" s="39">
        <f t="shared" si="21"/>
        <v>-1.7474263326026889E-3</v>
      </c>
      <c r="L80" s="36">
        <f>-(1-B80/MAX(B$5:B80))</f>
        <v>-3.6623614133490801E-4</v>
      </c>
      <c r="M80" s="37">
        <f>-(1-C80/MAX(C$5:C80))</f>
        <v>-1.850144447108526E-2</v>
      </c>
      <c r="N80" s="37">
        <f>-(1-D80/MAX(D$5:D80))</f>
        <v>-8.0594657195649511E-3</v>
      </c>
      <c r="O80" s="37">
        <f>-(1-E80/MAX(E$5:E80))</f>
        <v>-4.7978009624765061E-3</v>
      </c>
      <c r="P80" s="39">
        <f>-(1-F80/MAX(F$5:F80))</f>
        <v>-2.4098922307285164E-3</v>
      </c>
      <c r="Q80" s="33">
        <f>IF(DatiStorici[[#This Row],[Calend]]="X",(DatiStorici[[#This Row],[Balanced]]*B$2/DatiStorici[[#This Row],[Bond 3Y]]),Q79)</f>
        <v>24.685723096965759</v>
      </c>
      <c r="R80" s="33">
        <f>IF(DatiStorici[[#This Row],[Calend]]="X",(DatiStorici[[#This Row],[Balanced]]*C$2/DatiStorici[[#This Row],[Bond 10Y]]),R79)</f>
        <v>25.318595534160284</v>
      </c>
      <c r="S80" s="33">
        <f>IF(DatiStorici[[#This Row],[Calend]]="X",(DatiStorici[[#This Row],[Balanced]]*D$2/DatiStorici[[#This Row],[SXXR]]),S79)</f>
        <v>15.043415900024105</v>
      </c>
      <c r="T80" s="33">
        <f>IF(DatiStorici[[#This Row],[Calend]]="X",(DatiStorici[[#This Row],[Balanced]]*E$2/DatiStorici[[#This Row],[Gold]]),T79)</f>
        <v>39.440742886901461</v>
      </c>
      <c r="U80" s="34">
        <f>SUMPRODUCT(DatiStorici[[#This Row],[Bond 3Y]:[Gold]],Q79:T79)</f>
        <v>10278.792407371086</v>
      </c>
      <c r="V80" s="32">
        <f t="shared" si="22"/>
        <v>-1.7474263326026889E-3</v>
      </c>
      <c r="W80" s="32">
        <f>-(1-U80/MAX(U$5:U80))</f>
        <v>-2.4098922307285164E-3</v>
      </c>
      <c r="X80" s="53" t="str">
        <f t="shared" si="23"/>
        <v/>
      </c>
    </row>
    <row r="81" spans="1:24" x14ac:dyDescent="0.3">
      <c r="A81" s="4">
        <v>39192</v>
      </c>
      <c r="B81" s="1">
        <v>101.971025</v>
      </c>
      <c r="C81" s="1">
        <v>98.016311000000002</v>
      </c>
      <c r="D81" s="1">
        <v>175.93487300000001</v>
      </c>
      <c r="E81" s="1">
        <v>68.464389999999995</v>
      </c>
      <c r="F81" s="3">
        <f t="shared" si="16"/>
        <v>10345.811689778708</v>
      </c>
      <c r="G81" s="36">
        <f t="shared" si="17"/>
        <v>3.0970061367617636E-5</v>
      </c>
      <c r="H81" s="31">
        <f t="shared" si="18"/>
        <v>-4.950501285672143E-4</v>
      </c>
      <c r="I81" s="37">
        <f t="shared" si="19"/>
        <v>1.2443131815365428E-2</v>
      </c>
      <c r="J81" s="37">
        <f t="shared" si="20"/>
        <v>1.3211966216628235E-2</v>
      </c>
      <c r="K81" s="39">
        <f t="shared" si="21"/>
        <v>6.4989871303186512E-3</v>
      </c>
      <c r="L81" s="36">
        <f>-(1-B81/MAX(B$5:B81))</f>
        <v>-3.3527694292123655E-4</v>
      </c>
      <c r="M81" s="37">
        <f>-(1-C81/MAX(C$5:C81))</f>
        <v>-1.8987215206834884E-2</v>
      </c>
      <c r="N81" s="37">
        <f>-(1-D81/MAX(D$5:D81))</f>
        <v>0</v>
      </c>
      <c r="O81" s="37">
        <f>-(1-E81/MAX(E$5:E81))</f>
        <v>0</v>
      </c>
      <c r="P81" s="39">
        <f>-(1-F81/MAX(F$5:F81))</f>
        <v>0</v>
      </c>
      <c r="Q81" s="33">
        <f>IF(DatiStorici[[#This Row],[Calend]]="X",(DatiStorici[[#This Row],[Balanced]]*B$2/DatiStorici[[#This Row],[Bond 3Y]]),Q80)</f>
        <v>24.685723096965759</v>
      </c>
      <c r="R81" s="33">
        <f>IF(DatiStorici[[#This Row],[Calend]]="X",(DatiStorici[[#This Row],[Balanced]]*C$2/DatiStorici[[#This Row],[Bond 10Y]]),R80)</f>
        <v>25.318595534160284</v>
      </c>
      <c r="S81" s="33">
        <f>IF(DatiStorici[[#This Row],[Calend]]="X",(DatiStorici[[#This Row],[Balanced]]*D$2/DatiStorici[[#This Row],[SXXR]]),S80)</f>
        <v>15.043415900024105</v>
      </c>
      <c r="T81" s="33">
        <f>IF(DatiStorici[[#This Row],[Calend]]="X",(DatiStorici[[#This Row],[Balanced]]*E$2/DatiStorici[[#This Row],[Gold]]),T80)</f>
        <v>39.440742886901461</v>
      </c>
      <c r="U81" s="34">
        <f>SUMPRODUCT(DatiStorici[[#This Row],[Bond 3Y]:[Gold]],Q80:T80)</f>
        <v>10345.811689778708</v>
      </c>
      <c r="V81" s="32">
        <f t="shared" si="22"/>
        <v>6.4989871303186512E-3</v>
      </c>
      <c r="W81" s="32">
        <f>-(1-U81/MAX(U$5:U81))</f>
        <v>0</v>
      </c>
      <c r="X81" s="53" t="str">
        <f t="shared" si="23"/>
        <v/>
      </c>
    </row>
    <row r="82" spans="1:24" x14ac:dyDescent="0.3">
      <c r="A82" s="4">
        <v>39195</v>
      </c>
      <c r="B82" s="1">
        <v>102.005855</v>
      </c>
      <c r="C82" s="1">
        <v>98.189053999999999</v>
      </c>
      <c r="D82" s="1">
        <v>175.80484000000001</v>
      </c>
      <c r="E82" s="1">
        <v>68.135990000000007</v>
      </c>
      <c r="F82" s="3">
        <f t="shared" si="16"/>
        <v>10336.136623198747</v>
      </c>
      <c r="G82" s="36">
        <f t="shared" si="17"/>
        <v>3.4150929594095787E-4</v>
      </c>
      <c r="H82" s="31">
        <f t="shared" si="18"/>
        <v>1.7608391557819444E-3</v>
      </c>
      <c r="I82" s="37">
        <f t="shared" si="19"/>
        <v>-7.3937062616379512E-4</v>
      </c>
      <c r="J82" s="37">
        <f t="shared" si="20"/>
        <v>-4.8081950091584834E-3</v>
      </c>
      <c r="K82" s="39">
        <f t="shared" si="21"/>
        <v>-9.3560501547630649E-4</v>
      </c>
      <c r="L82" s="36">
        <f>-(1-B82/MAX(B$5:B82))</f>
        <v>0</v>
      </c>
      <c r="M82" s="37">
        <f>-(1-C82/MAX(C$5:C82))</f>
        <v>-1.7258287748184498E-2</v>
      </c>
      <c r="N82" s="37">
        <f>-(1-D82/MAX(D$5:D82))</f>
        <v>-7.3909735905508533E-4</v>
      </c>
      <c r="O82" s="37">
        <f>-(1-E82/MAX(E$5:E82))</f>
        <v>-4.7966541438547727E-3</v>
      </c>
      <c r="P82" s="39">
        <f>-(1-F82/MAX(F$5:F82))</f>
        <v>-9.3516747356992003E-4</v>
      </c>
      <c r="Q82" s="33">
        <f>IF(DatiStorici[[#This Row],[Calend]]="X",(DatiStorici[[#This Row],[Balanced]]*B$2/DatiStorici[[#This Row],[Bond 3Y]]),Q81)</f>
        <v>24.685723096965759</v>
      </c>
      <c r="R82" s="33">
        <f>IF(DatiStorici[[#This Row],[Calend]]="X",(DatiStorici[[#This Row],[Balanced]]*C$2/DatiStorici[[#This Row],[Bond 10Y]]),R81)</f>
        <v>25.318595534160284</v>
      </c>
      <c r="S82" s="33">
        <f>IF(DatiStorici[[#This Row],[Calend]]="X",(DatiStorici[[#This Row],[Balanced]]*D$2/DatiStorici[[#This Row],[SXXR]]),S81)</f>
        <v>15.043415900024105</v>
      </c>
      <c r="T82" s="33">
        <f>IF(DatiStorici[[#This Row],[Calend]]="X",(DatiStorici[[#This Row],[Balanced]]*E$2/DatiStorici[[#This Row],[Gold]]),T81)</f>
        <v>39.440742886901461</v>
      </c>
      <c r="U82" s="34">
        <f>SUMPRODUCT(DatiStorici[[#This Row],[Bond 3Y]:[Gold]],Q81:T81)</f>
        <v>10336.136623198747</v>
      </c>
      <c r="V82" s="32">
        <f t="shared" si="22"/>
        <v>-9.3560501547630649E-4</v>
      </c>
      <c r="W82" s="32">
        <f>-(1-U82/MAX(U$5:U82))</f>
        <v>-9.3516747356992003E-4</v>
      </c>
      <c r="X82" s="53" t="str">
        <f t="shared" si="23"/>
        <v/>
      </c>
    </row>
    <row r="83" spans="1:24" x14ac:dyDescent="0.3">
      <c r="A83" s="4">
        <v>39196</v>
      </c>
      <c r="B83" s="1">
        <v>102.020179</v>
      </c>
      <c r="C83" s="1">
        <v>98.309040999999993</v>
      </c>
      <c r="D83" s="1">
        <v>174.28071399999999</v>
      </c>
      <c r="E83" s="1">
        <v>68.0364</v>
      </c>
      <c r="F83" s="3">
        <f t="shared" si="16"/>
        <v>10312.672158932597</v>
      </c>
      <c r="G83" s="36">
        <f t="shared" si="17"/>
        <v>1.4041345354512004E-4</v>
      </c>
      <c r="H83" s="31">
        <f t="shared" si="18"/>
        <v>1.2212537217012969E-3</v>
      </c>
      <c r="I83" s="37">
        <f t="shared" si="19"/>
        <v>-8.7072180611657418E-3</v>
      </c>
      <c r="J83" s="37">
        <f t="shared" si="20"/>
        <v>-1.4627049985113689E-3</v>
      </c>
      <c r="K83" s="39">
        <f t="shared" si="21"/>
        <v>-2.2727194206424621E-3</v>
      </c>
      <c r="L83" s="36">
        <f>-(1-B83/MAX(B$5:B83))</f>
        <v>0</v>
      </c>
      <c r="M83" s="37">
        <f>-(1-C83/MAX(C$5:C83))</f>
        <v>-1.6057377615900759E-2</v>
      </c>
      <c r="N83" s="37">
        <f>-(1-D83/MAX(D$5:D83))</f>
        <v>-9.4021098364053257E-3</v>
      </c>
      <c r="O83" s="37">
        <f>-(1-E83/MAX(E$5:E83))</f>
        <v>-6.2512789495384746E-3</v>
      </c>
      <c r="P83" s="39">
        <f>-(1-F83/MAX(F$5:F83))</f>
        <v>-3.2031832629286772E-3</v>
      </c>
      <c r="Q83" s="33">
        <f>IF(DatiStorici[[#This Row],[Calend]]="X",(DatiStorici[[#This Row],[Balanced]]*B$2/DatiStorici[[#This Row],[Bond 3Y]]),Q82)</f>
        <v>24.685723096965759</v>
      </c>
      <c r="R83" s="33">
        <f>IF(DatiStorici[[#This Row],[Calend]]="X",(DatiStorici[[#This Row],[Balanced]]*C$2/DatiStorici[[#This Row],[Bond 10Y]]),R82)</f>
        <v>25.318595534160284</v>
      </c>
      <c r="S83" s="33">
        <f>IF(DatiStorici[[#This Row],[Calend]]="X",(DatiStorici[[#This Row],[Balanced]]*D$2/DatiStorici[[#This Row],[SXXR]]),S82)</f>
        <v>15.043415900024105</v>
      </c>
      <c r="T83" s="33">
        <f>IF(DatiStorici[[#This Row],[Calend]]="X",(DatiStorici[[#This Row],[Balanced]]*E$2/DatiStorici[[#This Row],[Gold]]),T82)</f>
        <v>39.440742886901461</v>
      </c>
      <c r="U83" s="34">
        <f>SUMPRODUCT(DatiStorici[[#This Row],[Bond 3Y]:[Gold]],Q82:T82)</f>
        <v>10312.672158932597</v>
      </c>
      <c r="V83" s="32">
        <f t="shared" si="22"/>
        <v>-2.2727194206424621E-3</v>
      </c>
      <c r="W83" s="32">
        <f>-(1-U83/MAX(U$5:U83))</f>
        <v>-3.2031832629286772E-3</v>
      </c>
      <c r="X83" s="53" t="str">
        <f t="shared" si="23"/>
        <v/>
      </c>
    </row>
    <row r="84" spans="1:24" x14ac:dyDescent="0.3">
      <c r="A84" s="4">
        <v>39197</v>
      </c>
      <c r="B84" s="1">
        <v>102.03652700000001</v>
      </c>
      <c r="C84" s="1">
        <v>98.199680000000001</v>
      </c>
      <c r="D84" s="1">
        <v>175.498334</v>
      </c>
      <c r="E84" s="1">
        <v>67.640349999999998</v>
      </c>
      <c r="F84" s="3">
        <f t="shared" si="16"/>
        <v>10313.003512055406</v>
      </c>
      <c r="G84" s="36">
        <f t="shared" si="17"/>
        <v>1.6022997092764003E-4</v>
      </c>
      <c r="H84" s="31">
        <f t="shared" si="18"/>
        <v>-1.1130397748629027E-3</v>
      </c>
      <c r="I84" s="37">
        <f t="shared" si="19"/>
        <v>6.9622518868862442E-3</v>
      </c>
      <c r="J84" s="37">
        <f t="shared" si="20"/>
        <v>-5.8381576049862573E-3</v>
      </c>
      <c r="K84" s="39">
        <f t="shared" si="21"/>
        <v>3.2130159333789258E-5</v>
      </c>
      <c r="L84" s="36">
        <f>-(1-B84/MAX(B$5:B84))</f>
        <v>0</v>
      </c>
      <c r="M84" s="37">
        <f>-(1-C84/MAX(C$5:C84))</f>
        <v>-1.7151935634491688E-2</v>
      </c>
      <c r="N84" s="37">
        <f>-(1-D84/MAX(D$5:D84))</f>
        <v>-2.4812533897131672E-3</v>
      </c>
      <c r="O84" s="37">
        <f>-(1-E84/MAX(E$5:E84))</f>
        <v>-1.2036038004574312E-2</v>
      </c>
      <c r="P84" s="39">
        <f>-(1-F84/MAX(F$5:F84))</f>
        <v>-3.1711555078578479E-3</v>
      </c>
      <c r="Q84" s="33">
        <f>IF(DatiStorici[[#This Row],[Calend]]="X",(DatiStorici[[#This Row],[Balanced]]*B$2/DatiStorici[[#This Row],[Bond 3Y]]),Q83)</f>
        <v>24.685723096965759</v>
      </c>
      <c r="R84" s="33">
        <f>IF(DatiStorici[[#This Row],[Calend]]="X",(DatiStorici[[#This Row],[Balanced]]*C$2/DatiStorici[[#This Row],[Bond 10Y]]),R83)</f>
        <v>25.318595534160284</v>
      </c>
      <c r="S84" s="33">
        <f>IF(DatiStorici[[#This Row],[Calend]]="X",(DatiStorici[[#This Row],[Balanced]]*D$2/DatiStorici[[#This Row],[SXXR]]),S83)</f>
        <v>15.043415900024105</v>
      </c>
      <c r="T84" s="33">
        <f>IF(DatiStorici[[#This Row],[Calend]]="X",(DatiStorici[[#This Row],[Balanced]]*E$2/DatiStorici[[#This Row],[Gold]]),T83)</f>
        <v>39.440742886901461</v>
      </c>
      <c r="U84" s="34">
        <f>SUMPRODUCT(DatiStorici[[#This Row],[Bond 3Y]:[Gold]],Q83:T83)</f>
        <v>10313.003512055406</v>
      </c>
      <c r="V84" s="32">
        <f t="shared" si="22"/>
        <v>3.2130159333789258E-5</v>
      </c>
      <c r="W84" s="32">
        <f>-(1-U84/MAX(U$5:U84))</f>
        <v>-3.1711555078578479E-3</v>
      </c>
      <c r="X84" s="53" t="str">
        <f t="shared" si="23"/>
        <v/>
      </c>
    </row>
    <row r="85" spans="1:24" x14ac:dyDescent="0.3">
      <c r="A85" s="4">
        <v>39198</v>
      </c>
      <c r="B85" s="1">
        <v>102.008854</v>
      </c>
      <c r="C85" s="1">
        <v>98.021778999999995</v>
      </c>
      <c r="D85" s="1">
        <v>175.834474</v>
      </c>
      <c r="E85" s="1">
        <v>66.601960000000005</v>
      </c>
      <c r="F85" s="3">
        <f t="shared" si="16"/>
        <v>10271.918001390324</v>
      </c>
      <c r="G85" s="36">
        <f t="shared" si="17"/>
        <v>-2.7124358350134414E-4</v>
      </c>
      <c r="H85" s="31">
        <f t="shared" si="18"/>
        <v>-1.813268025328513E-3</v>
      </c>
      <c r="I85" s="37">
        <f t="shared" si="19"/>
        <v>1.9135138814914802E-3</v>
      </c>
      <c r="J85" s="37">
        <f t="shared" si="20"/>
        <v>-1.547069192724264E-2</v>
      </c>
      <c r="K85" s="39">
        <f t="shared" si="21"/>
        <v>-3.9918116952605658E-3</v>
      </c>
      <c r="L85" s="36">
        <f>-(1-B85/MAX(B$5:B85))</f>
        <v>-2.7120680028636102E-4</v>
      </c>
      <c r="M85" s="37">
        <f>-(1-C85/MAX(C$5:C85))</f>
        <v>-1.8932487806338827E-2</v>
      </c>
      <c r="N85" s="37">
        <f>-(1-D85/MAX(D$5:D85))</f>
        <v>-5.7066003054440095E-4</v>
      </c>
      <c r="O85" s="37">
        <f>-(1-E85/MAX(E$5:E85))</f>
        <v>-2.7202900661204898E-2</v>
      </c>
      <c r="P85" s="39">
        <f>-(1-F85/MAX(F$5:F85))</f>
        <v>-7.1423770897925953E-3</v>
      </c>
      <c r="Q85" s="33">
        <f>IF(DatiStorici[[#This Row],[Calend]]="X",(DatiStorici[[#This Row],[Balanced]]*B$2/DatiStorici[[#This Row],[Bond 3Y]]),Q84)</f>
        <v>24.685723096965759</v>
      </c>
      <c r="R85" s="33">
        <f>IF(DatiStorici[[#This Row],[Calend]]="X",(DatiStorici[[#This Row],[Balanced]]*C$2/DatiStorici[[#This Row],[Bond 10Y]]),R84)</f>
        <v>25.318595534160284</v>
      </c>
      <c r="S85" s="33">
        <f>IF(DatiStorici[[#This Row],[Calend]]="X",(DatiStorici[[#This Row],[Balanced]]*D$2/DatiStorici[[#This Row],[SXXR]]),S84)</f>
        <v>15.043415900024105</v>
      </c>
      <c r="T85" s="33">
        <f>IF(DatiStorici[[#This Row],[Calend]]="X",(DatiStorici[[#This Row],[Balanced]]*E$2/DatiStorici[[#This Row],[Gold]]),T84)</f>
        <v>39.440742886901461</v>
      </c>
      <c r="U85" s="34">
        <f>SUMPRODUCT(DatiStorici[[#This Row],[Bond 3Y]:[Gold]],Q84:T84)</f>
        <v>10271.918001390324</v>
      </c>
      <c r="V85" s="32">
        <f t="shared" si="22"/>
        <v>-3.9918116952605658E-3</v>
      </c>
      <c r="W85" s="32">
        <f>-(1-U85/MAX(U$5:U85))</f>
        <v>-7.1423770897925953E-3</v>
      </c>
      <c r="X85" s="53" t="str">
        <f t="shared" si="23"/>
        <v/>
      </c>
    </row>
    <row r="86" spans="1:24" x14ac:dyDescent="0.3">
      <c r="A86" s="4">
        <v>39199</v>
      </c>
      <c r="B86" s="1">
        <v>102.013042</v>
      </c>
      <c r="C86" s="1">
        <v>98.003615999999994</v>
      </c>
      <c r="D86" s="1">
        <v>174.90787900000001</v>
      </c>
      <c r="E86" s="1">
        <v>66.734620000000007</v>
      </c>
      <c r="F86" s="3">
        <f t="shared" si="16"/>
        <v>10262.854578543462</v>
      </c>
      <c r="G86" s="36">
        <f t="shared" si="17"/>
        <v>4.1054417027715729E-5</v>
      </c>
      <c r="H86" s="31">
        <f t="shared" si="18"/>
        <v>-1.8531272493519743E-4</v>
      </c>
      <c r="I86" s="37">
        <f t="shared" si="19"/>
        <v>-5.2836342557632081E-3</v>
      </c>
      <c r="J86" s="37">
        <f t="shared" si="20"/>
        <v>1.9898522036849672E-3</v>
      </c>
      <c r="K86" s="39">
        <f t="shared" si="21"/>
        <v>-8.8273910997765199E-4</v>
      </c>
      <c r="L86" s="36">
        <f>-(1-B86/MAX(B$5:B86))</f>
        <v>-2.3016267498021659E-4</v>
      </c>
      <c r="M86" s="37">
        <f>-(1-C86/MAX(C$5:C86))</f>
        <v>-1.9114275256084889E-2</v>
      </c>
      <c r="N86" s="37">
        <f>-(1-D86/MAX(D$5:D86))</f>
        <v>-5.8373532346824852E-3</v>
      </c>
      <c r="O86" s="37">
        <f>-(1-E86/MAX(E$5:E86))</f>
        <v>-2.5265251030499036E-2</v>
      </c>
      <c r="P86" s="39">
        <f>-(1-F86/MAX(F$5:F86))</f>
        <v>-8.0184246265766479E-3</v>
      </c>
      <c r="Q86" s="33">
        <f>IF(DatiStorici[[#This Row],[Calend]]="X",(DatiStorici[[#This Row],[Balanced]]*B$2/DatiStorici[[#This Row],[Bond 3Y]]),Q85)</f>
        <v>24.685723096965759</v>
      </c>
      <c r="R86" s="33">
        <f>IF(DatiStorici[[#This Row],[Calend]]="X",(DatiStorici[[#This Row],[Balanced]]*C$2/DatiStorici[[#This Row],[Bond 10Y]]),R85)</f>
        <v>25.318595534160284</v>
      </c>
      <c r="S86" s="33">
        <f>IF(DatiStorici[[#This Row],[Calend]]="X",(DatiStorici[[#This Row],[Balanced]]*D$2/DatiStorici[[#This Row],[SXXR]]),S85)</f>
        <v>15.043415900024105</v>
      </c>
      <c r="T86" s="33">
        <f>IF(DatiStorici[[#This Row],[Calend]]="X",(DatiStorici[[#This Row],[Balanced]]*E$2/DatiStorici[[#This Row],[Gold]]),T85)</f>
        <v>39.440742886901461</v>
      </c>
      <c r="U86" s="34">
        <f>SUMPRODUCT(DatiStorici[[#This Row],[Bond 3Y]:[Gold]],Q85:T85)</f>
        <v>10262.854578543462</v>
      </c>
      <c r="V86" s="32">
        <f t="shared" si="22"/>
        <v>-8.8273910997765199E-4</v>
      </c>
      <c r="W86" s="32">
        <f>-(1-U86/MAX(U$5:U86))</f>
        <v>-8.0184246265766479E-3</v>
      </c>
      <c r="X86" s="53" t="str">
        <f t="shared" si="23"/>
        <v/>
      </c>
    </row>
    <row r="87" spans="1:24" x14ac:dyDescent="0.3">
      <c r="A87" s="4">
        <v>39202</v>
      </c>
      <c r="B87" s="1">
        <v>102.08301400000001</v>
      </c>
      <c r="C87" s="1">
        <v>98.455431000000004</v>
      </c>
      <c r="D87" s="1">
        <v>175.34492900000001</v>
      </c>
      <c r="E87" s="1">
        <v>67.300610000000006</v>
      </c>
      <c r="F87" s="3">
        <f t="shared" si="16"/>
        <v>10304.919000186932</v>
      </c>
      <c r="G87" s="36">
        <f t="shared" si="17"/>
        <v>6.8567716704400806E-4</v>
      </c>
      <c r="H87" s="31">
        <f t="shared" si="18"/>
        <v>4.5995926729614396E-3</v>
      </c>
      <c r="I87" s="37">
        <f t="shared" si="19"/>
        <v>2.4956272546690929E-3</v>
      </c>
      <c r="J87" s="37">
        <f t="shared" si="20"/>
        <v>8.4454417562010147E-3</v>
      </c>
      <c r="K87" s="39">
        <f t="shared" si="21"/>
        <v>4.0903289925888894E-3</v>
      </c>
      <c r="L87" s="36">
        <f>-(1-B87/MAX(B$5:B87))</f>
        <v>0</v>
      </c>
      <c r="M87" s="37">
        <f>-(1-C87/MAX(C$5:C87))</f>
        <v>-1.4592208603715795E-2</v>
      </c>
      <c r="N87" s="37">
        <f>-(1-D87/MAX(D$5:D87))</f>
        <v>-3.3531953611039E-3</v>
      </c>
      <c r="O87" s="37">
        <f>-(1-E87/MAX(E$5:E87))</f>
        <v>-1.6998325698950767E-2</v>
      </c>
      <c r="P87" s="39">
        <f>-(1-F87/MAX(F$5:F87))</f>
        <v>-3.9525839845100386E-3</v>
      </c>
      <c r="Q87" s="33">
        <f>IF(DatiStorici[[#This Row],[Calend]]="X",(DatiStorici[[#This Row],[Balanced]]*B$2/DatiStorici[[#This Row],[Bond 3Y]]),Q86)</f>
        <v>24.685723096965759</v>
      </c>
      <c r="R87" s="33">
        <f>IF(DatiStorici[[#This Row],[Calend]]="X",(DatiStorici[[#This Row],[Balanced]]*C$2/DatiStorici[[#This Row],[Bond 10Y]]),R86)</f>
        <v>25.318595534160284</v>
      </c>
      <c r="S87" s="33">
        <f>IF(DatiStorici[[#This Row],[Calend]]="X",(DatiStorici[[#This Row],[Balanced]]*D$2/DatiStorici[[#This Row],[SXXR]]),S86)</f>
        <v>15.043415900024105</v>
      </c>
      <c r="T87" s="33">
        <f>IF(DatiStorici[[#This Row],[Calend]]="X",(DatiStorici[[#This Row],[Balanced]]*E$2/DatiStorici[[#This Row],[Gold]]),T86)</f>
        <v>39.440742886901461</v>
      </c>
      <c r="U87" s="34">
        <f>SUMPRODUCT(DatiStorici[[#This Row],[Bond 3Y]:[Gold]],Q86:T86)</f>
        <v>10304.919000186932</v>
      </c>
      <c r="V87" s="32">
        <f t="shared" si="22"/>
        <v>4.0903289925888894E-3</v>
      </c>
      <c r="W87" s="32">
        <f>-(1-U87/MAX(U$5:U87))</f>
        <v>-3.9525839845100386E-3</v>
      </c>
      <c r="X87" s="53" t="str">
        <f t="shared" si="23"/>
        <v/>
      </c>
    </row>
    <row r="88" spans="1:24" x14ac:dyDescent="0.3">
      <c r="A88" s="4">
        <v>39203</v>
      </c>
      <c r="B88" s="1">
        <v>102.08256299999999</v>
      </c>
      <c r="C88" s="1">
        <v>98.458729000000005</v>
      </c>
      <c r="D88" s="1">
        <v>175.75913249999999</v>
      </c>
      <c r="E88" s="1">
        <v>66.647670000000005</v>
      </c>
      <c r="F88" s="3">
        <f t="shared" si="16"/>
        <v>10285.46996451106</v>
      </c>
      <c r="G88" s="36">
        <f t="shared" si="17"/>
        <v>-4.417982763260971E-6</v>
      </c>
      <c r="H88" s="31">
        <f t="shared" si="18"/>
        <v>3.3496829281397152E-5</v>
      </c>
      <c r="I88" s="37">
        <f t="shared" si="19"/>
        <v>2.3594354926233549E-3</v>
      </c>
      <c r="J88" s="37">
        <f t="shared" si="20"/>
        <v>-9.7492132286598563E-3</v>
      </c>
      <c r="K88" s="39">
        <f t="shared" si="21"/>
        <v>-1.8891378393510105E-3</v>
      </c>
      <c r="L88" s="36">
        <f>-(1-B88/MAX(B$5:B88))</f>
        <v>-4.4179730039894949E-6</v>
      </c>
      <c r="M88" s="37">
        <f>-(1-C88/MAX(C$5:C88))</f>
        <v>-1.455920001431632E-2</v>
      </c>
      <c r="N88" s="37">
        <f>-(1-D88/MAX(D$5:D88))</f>
        <v>-9.9889519913443081E-4</v>
      </c>
      <c r="O88" s="37">
        <f>-(1-E88/MAX(E$5:E88))</f>
        <v>-2.6535254312497147E-2</v>
      </c>
      <c r="P88" s="39">
        <f>-(1-F88/MAX(F$5:F88))</f>
        <v>-5.832478598780555E-3</v>
      </c>
      <c r="Q88" s="33">
        <f>IF(DatiStorici[[#This Row],[Calend]]="X",(DatiStorici[[#This Row],[Balanced]]*B$2/DatiStorici[[#This Row],[Bond 3Y]]),Q87)</f>
        <v>24.685723096965759</v>
      </c>
      <c r="R88" s="33">
        <f>IF(DatiStorici[[#This Row],[Calend]]="X",(DatiStorici[[#This Row],[Balanced]]*C$2/DatiStorici[[#This Row],[Bond 10Y]]),R87)</f>
        <v>25.318595534160284</v>
      </c>
      <c r="S88" s="33">
        <f>IF(DatiStorici[[#This Row],[Calend]]="X",(DatiStorici[[#This Row],[Balanced]]*D$2/DatiStorici[[#This Row],[SXXR]]),S87)</f>
        <v>15.043415900024105</v>
      </c>
      <c r="T88" s="33">
        <f>IF(DatiStorici[[#This Row],[Calend]]="X",(DatiStorici[[#This Row],[Balanced]]*E$2/DatiStorici[[#This Row],[Gold]]),T87)</f>
        <v>39.440742886901461</v>
      </c>
      <c r="U88" s="34">
        <f>SUMPRODUCT(DatiStorici[[#This Row],[Bond 3Y]:[Gold]],Q87:T87)</f>
        <v>10285.46996451106</v>
      </c>
      <c r="V88" s="32">
        <f t="shared" si="22"/>
        <v>-1.8891378393510105E-3</v>
      </c>
      <c r="W88" s="32">
        <f>-(1-U88/MAX(U$5:U88))</f>
        <v>-5.832478598780555E-3</v>
      </c>
      <c r="X88" s="53" t="str">
        <f t="shared" si="23"/>
        <v/>
      </c>
    </row>
    <row r="89" spans="1:24" x14ac:dyDescent="0.3">
      <c r="A89" s="4">
        <v>39204</v>
      </c>
      <c r="B89" s="1">
        <v>102.03680300000001</v>
      </c>
      <c r="C89" s="1">
        <v>98.066601000000006</v>
      </c>
      <c r="D89" s="1">
        <v>176.17333600000001</v>
      </c>
      <c r="E89" s="1">
        <v>66.394949999999994</v>
      </c>
      <c r="F89" s="3">
        <f t="shared" si="16"/>
        <v>10270.675786567892</v>
      </c>
      <c r="G89" s="36">
        <f t="shared" si="17"/>
        <v>-4.4836510776335254E-4</v>
      </c>
      <c r="H89" s="31">
        <f t="shared" si="18"/>
        <v>-3.9906155647906226E-3</v>
      </c>
      <c r="I89" s="37">
        <f t="shared" si="19"/>
        <v>2.3538816581235001E-3</v>
      </c>
      <c r="J89" s="37">
        <f t="shared" si="20"/>
        <v>-3.7990879007098396E-3</v>
      </c>
      <c r="K89" s="39">
        <f t="shared" si="21"/>
        <v>-1.4393924499848205E-3</v>
      </c>
      <c r="L89" s="36">
        <f>-(1-B89/MAX(B$5:B89))</f>
        <v>-4.5268059973224695E-4</v>
      </c>
      <c r="M89" s="37">
        <f>-(1-C89/MAX(C$5:C89))</f>
        <v>-1.8483879257502389E-2</v>
      </c>
      <c r="N89" s="37">
        <f>-(1-D89/MAX(D$5:D89))</f>
        <v>0</v>
      </c>
      <c r="O89" s="37">
        <f>-(1-E89/MAX(E$5:E89))</f>
        <v>-3.022651629555162E-2</v>
      </c>
      <c r="P89" s="39">
        <f>-(1-F89/MAX(F$5:F89))</f>
        <v>-7.2624464337628369E-3</v>
      </c>
      <c r="Q89" s="33">
        <f>IF(DatiStorici[[#This Row],[Calend]]="X",(DatiStorici[[#This Row],[Balanced]]*B$2/DatiStorici[[#This Row],[Bond 3Y]]),Q88)</f>
        <v>24.685723096965759</v>
      </c>
      <c r="R89" s="33">
        <f>IF(DatiStorici[[#This Row],[Calend]]="X",(DatiStorici[[#This Row],[Balanced]]*C$2/DatiStorici[[#This Row],[Bond 10Y]]),R88)</f>
        <v>25.318595534160284</v>
      </c>
      <c r="S89" s="33">
        <f>IF(DatiStorici[[#This Row],[Calend]]="X",(DatiStorici[[#This Row],[Balanced]]*D$2/DatiStorici[[#This Row],[SXXR]]),S88)</f>
        <v>15.043415900024105</v>
      </c>
      <c r="T89" s="33">
        <f>IF(DatiStorici[[#This Row],[Calend]]="X",(DatiStorici[[#This Row],[Balanced]]*E$2/DatiStorici[[#This Row],[Gold]]),T88)</f>
        <v>39.440742886901461</v>
      </c>
      <c r="U89" s="34">
        <f>SUMPRODUCT(DatiStorici[[#This Row],[Bond 3Y]:[Gold]],Q88:T88)</f>
        <v>10270.675786567892</v>
      </c>
      <c r="V89" s="32">
        <f t="shared" si="22"/>
        <v>-1.4393924499848205E-3</v>
      </c>
      <c r="W89" s="32">
        <f>-(1-U89/MAX(U$5:U89))</f>
        <v>-7.2624464337628369E-3</v>
      </c>
      <c r="X89" s="53" t="str">
        <f t="shared" si="23"/>
        <v/>
      </c>
    </row>
    <row r="90" spans="1:24" x14ac:dyDescent="0.3">
      <c r="A90" s="4">
        <v>39205</v>
      </c>
      <c r="B90" s="1">
        <v>102.040042</v>
      </c>
      <c r="C90" s="1">
        <v>97.966001000000006</v>
      </c>
      <c r="D90" s="1">
        <v>176.71115900000001</v>
      </c>
      <c r="E90" s="1">
        <v>66.764769999999999</v>
      </c>
      <c r="F90" s="3">
        <f t="shared" si="16"/>
        <v>10290.885363518299</v>
      </c>
      <c r="G90" s="36">
        <f t="shared" si="17"/>
        <v>3.1742944676286485E-5</v>
      </c>
      <c r="H90" s="31">
        <f t="shared" si="18"/>
        <v>-1.0263599809905738E-3</v>
      </c>
      <c r="I90" s="37">
        <f t="shared" si="19"/>
        <v>3.0481555525452377E-3</v>
      </c>
      <c r="J90" s="37">
        <f t="shared" si="20"/>
        <v>5.5545468379966283E-3</v>
      </c>
      <c r="K90" s="39">
        <f t="shared" si="21"/>
        <v>1.9657635245450664E-3</v>
      </c>
      <c r="L90" s="36">
        <f>-(1-B90/MAX(B$5:B90))</f>
        <v>-4.2095152088672538E-4</v>
      </c>
      <c r="M90" s="37">
        <f>-(1-C90/MAX(C$5:C90))</f>
        <v>-1.9490751329541478E-2</v>
      </c>
      <c r="N90" s="37">
        <f>-(1-D90/MAX(D$5:D90))</f>
        <v>0</v>
      </c>
      <c r="O90" s="37">
        <f>-(1-E90/MAX(E$5:E90))</f>
        <v>-2.4824876114429628E-2</v>
      </c>
      <c r="P90" s="39">
        <f>-(1-F90/MAX(F$5:F90))</f>
        <v>-5.3090398228178293E-3</v>
      </c>
      <c r="Q90" s="33">
        <f>IF(DatiStorici[[#This Row],[Calend]]="X",(DatiStorici[[#This Row],[Balanced]]*B$2/DatiStorici[[#This Row],[Bond 3Y]]),Q89)</f>
        <v>24.685723096965759</v>
      </c>
      <c r="R90" s="33">
        <f>IF(DatiStorici[[#This Row],[Calend]]="X",(DatiStorici[[#This Row],[Balanced]]*C$2/DatiStorici[[#This Row],[Bond 10Y]]),R89)</f>
        <v>25.318595534160284</v>
      </c>
      <c r="S90" s="33">
        <f>IF(DatiStorici[[#This Row],[Calend]]="X",(DatiStorici[[#This Row],[Balanced]]*D$2/DatiStorici[[#This Row],[SXXR]]),S89)</f>
        <v>15.043415900024105</v>
      </c>
      <c r="T90" s="33">
        <f>IF(DatiStorici[[#This Row],[Calend]]="X",(DatiStorici[[#This Row],[Balanced]]*E$2/DatiStorici[[#This Row],[Gold]]),T89)</f>
        <v>39.440742886901461</v>
      </c>
      <c r="U90" s="34">
        <f>SUMPRODUCT(DatiStorici[[#This Row],[Bond 3Y]:[Gold]],Q89:T89)</f>
        <v>10290.885363518299</v>
      </c>
      <c r="V90" s="32">
        <f t="shared" si="22"/>
        <v>1.9657635245450664E-3</v>
      </c>
      <c r="W90" s="32">
        <f>-(1-U90/MAX(U$5:U90))</f>
        <v>-5.3090398228178293E-3</v>
      </c>
      <c r="X90" s="53" t="str">
        <f t="shared" si="23"/>
        <v/>
      </c>
    </row>
    <row r="91" spans="1:24" x14ac:dyDescent="0.3">
      <c r="A91" s="4">
        <v>39206</v>
      </c>
      <c r="B91" s="1">
        <v>102.08301899999999</v>
      </c>
      <c r="C91" s="1">
        <v>98.219864000000001</v>
      </c>
      <c r="D91" s="1">
        <v>178.24191999999999</v>
      </c>
      <c r="E91" s="1">
        <v>68.088139999999996</v>
      </c>
      <c r="F91" s="3">
        <f t="shared" si="16"/>
        <v>10373.5963067387</v>
      </c>
      <c r="G91" s="36">
        <f t="shared" si="17"/>
        <v>4.2108912559396349E-4</v>
      </c>
      <c r="H91" s="31">
        <f t="shared" si="18"/>
        <v>2.5879860579241902E-3</v>
      </c>
      <c r="I91" s="37">
        <f t="shared" si="19"/>
        <v>8.6251991066607428E-3</v>
      </c>
      <c r="J91" s="37">
        <f t="shared" si="20"/>
        <v>1.9627496123910231E-2</v>
      </c>
      <c r="K91" s="39">
        <f t="shared" si="21"/>
        <v>8.005173924568525E-3</v>
      </c>
      <c r="L91" s="36">
        <f>-(1-B91/MAX(B$5:B91))</f>
        <v>0</v>
      </c>
      <c r="M91" s="37">
        <f>-(1-C91/MAX(C$5:C91))</f>
        <v>-1.6949920665286555E-2</v>
      </c>
      <c r="N91" s="37">
        <f>-(1-D91/MAX(D$5:D91))</f>
        <v>0</v>
      </c>
      <c r="O91" s="37">
        <f>-(1-E91/MAX(E$5:E91))</f>
        <v>-5.4955576176169973E-3</v>
      </c>
      <c r="P91" s="39">
        <f>-(1-F91/MAX(F$5:F91))</f>
        <v>0</v>
      </c>
      <c r="Q91" s="33">
        <f>IF(DatiStorici[[#This Row],[Calend]]="X",(DatiStorici[[#This Row],[Balanced]]*B$2/DatiStorici[[#This Row],[Bond 3Y]]),Q90)</f>
        <v>24.685723096965759</v>
      </c>
      <c r="R91" s="33">
        <f>IF(DatiStorici[[#This Row],[Calend]]="X",(DatiStorici[[#This Row],[Balanced]]*C$2/DatiStorici[[#This Row],[Bond 10Y]]),R90)</f>
        <v>25.318595534160284</v>
      </c>
      <c r="S91" s="33">
        <f>IF(DatiStorici[[#This Row],[Calend]]="X",(DatiStorici[[#This Row],[Balanced]]*D$2/DatiStorici[[#This Row],[SXXR]]),S90)</f>
        <v>15.043415900024105</v>
      </c>
      <c r="T91" s="33">
        <f>IF(DatiStorici[[#This Row],[Calend]]="X",(DatiStorici[[#This Row],[Balanced]]*E$2/DatiStorici[[#This Row],[Gold]]),T90)</f>
        <v>39.440742886901461</v>
      </c>
      <c r="U91" s="34">
        <f>SUMPRODUCT(DatiStorici[[#This Row],[Bond 3Y]:[Gold]],Q90:T90)</f>
        <v>10373.5963067387</v>
      </c>
      <c r="V91" s="32">
        <f t="shared" si="22"/>
        <v>8.005173924568525E-3</v>
      </c>
      <c r="W91" s="32">
        <f>-(1-U91/MAX(U$5:U91))</f>
        <v>0</v>
      </c>
      <c r="X91" s="53" t="str">
        <f t="shared" si="23"/>
        <v/>
      </c>
    </row>
    <row r="92" spans="1:24" x14ac:dyDescent="0.3">
      <c r="A92" s="4">
        <v>39209</v>
      </c>
      <c r="B92" s="1">
        <v>102.08301899999999</v>
      </c>
      <c r="C92" s="1">
        <v>98.143066000000005</v>
      </c>
      <c r="D92" s="1">
        <v>178.344089</v>
      </c>
      <c r="E92" s="1">
        <v>67.849490000000003</v>
      </c>
      <c r="F92" s="3">
        <f t="shared" si="16"/>
        <v>10363.776326707999</v>
      </c>
      <c r="G92" s="36">
        <f t="shared" si="17"/>
        <v>0</v>
      </c>
      <c r="H92" s="31">
        <f t="shared" si="18"/>
        <v>-7.8220470549806914E-4</v>
      </c>
      <c r="I92" s="37">
        <f t="shared" si="19"/>
        <v>5.7303988500471287E-4</v>
      </c>
      <c r="J92" s="37">
        <f t="shared" si="20"/>
        <v>-3.511172663223185E-3</v>
      </c>
      <c r="K92" s="39">
        <f t="shared" si="21"/>
        <v>-9.4708051384243279E-4</v>
      </c>
      <c r="L92" s="36">
        <f>-(1-B92/MAX(B$5:B92))</f>
        <v>0</v>
      </c>
      <c r="M92" s="37">
        <f>-(1-C92/MAX(C$5:C92))</f>
        <v>-1.7718566404734348E-2</v>
      </c>
      <c r="N92" s="37">
        <f>-(1-D92/MAX(D$5:D92))</f>
        <v>0</v>
      </c>
      <c r="O92" s="37">
        <f>-(1-E92/MAX(E$5:E92))</f>
        <v>-8.9813113065053685E-3</v>
      </c>
      <c r="P92" s="39">
        <f>-(1-F92/MAX(F$5:F92))</f>
        <v>-9.4663217464152627E-4</v>
      </c>
      <c r="Q92" s="33">
        <f>IF(DatiStorici[[#This Row],[Calend]]="X",(DatiStorici[[#This Row],[Balanced]]*B$2/DatiStorici[[#This Row],[Bond 3Y]]),Q91)</f>
        <v>24.685723096965759</v>
      </c>
      <c r="R92" s="33">
        <f>IF(DatiStorici[[#This Row],[Calend]]="X",(DatiStorici[[#This Row],[Balanced]]*C$2/DatiStorici[[#This Row],[Bond 10Y]]),R91)</f>
        <v>25.318595534160284</v>
      </c>
      <c r="S92" s="33">
        <f>IF(DatiStorici[[#This Row],[Calend]]="X",(DatiStorici[[#This Row],[Balanced]]*D$2/DatiStorici[[#This Row],[SXXR]]),S91)</f>
        <v>15.043415900024105</v>
      </c>
      <c r="T92" s="33">
        <f>IF(DatiStorici[[#This Row],[Calend]]="X",(DatiStorici[[#This Row],[Balanced]]*E$2/DatiStorici[[#This Row],[Gold]]),T91)</f>
        <v>39.440742886901461</v>
      </c>
      <c r="U92" s="34">
        <f>SUMPRODUCT(DatiStorici[[#This Row],[Bond 3Y]:[Gold]],Q91:T91)</f>
        <v>10363.776326707999</v>
      </c>
      <c r="V92" s="32">
        <f t="shared" si="22"/>
        <v>-9.4708051384243279E-4</v>
      </c>
      <c r="W92" s="32">
        <f>-(1-U92/MAX(U$5:U92))</f>
        <v>-9.4663217464152627E-4</v>
      </c>
      <c r="X92" s="53" t="str">
        <f t="shared" si="23"/>
        <v/>
      </c>
    </row>
    <row r="93" spans="1:24" x14ac:dyDescent="0.3">
      <c r="A93" s="4">
        <v>39210</v>
      </c>
      <c r="B93" s="1">
        <v>102.089693</v>
      </c>
      <c r="C93" s="1">
        <v>98.242751999999996</v>
      </c>
      <c r="D93" s="1">
        <v>176.988474</v>
      </c>
      <c r="E93" s="1">
        <v>67.610839999999996</v>
      </c>
      <c r="F93" s="3">
        <f t="shared" si="16"/>
        <v>10336.659375203097</v>
      </c>
      <c r="G93" s="36">
        <f t="shared" si="17"/>
        <v>6.5376023436331291E-5</v>
      </c>
      <c r="H93" s="31">
        <f t="shared" si="18"/>
        <v>1.0152057778603884E-3</v>
      </c>
      <c r="I93" s="37">
        <f t="shared" si="19"/>
        <v>-7.6301567492745859E-3</v>
      </c>
      <c r="J93" s="37">
        <f t="shared" si="20"/>
        <v>-3.5235444489251978E-3</v>
      </c>
      <c r="K93" s="39">
        <f t="shared" si="21"/>
        <v>-2.619941667556891E-3</v>
      </c>
      <c r="L93" s="36">
        <f>-(1-B93/MAX(B$5:B93))</f>
        <v>0</v>
      </c>
      <c r="M93" s="37">
        <f>-(1-C93/MAX(C$5:C93))</f>
        <v>-1.6720842255894652E-2</v>
      </c>
      <c r="N93" s="37">
        <f>-(1-D93/MAX(D$5:D93))</f>
        <v>-7.6011209993059881E-3</v>
      </c>
      <c r="O93" s="37">
        <f>-(1-E93/MAX(E$5:E93))</f>
        <v>-1.2467064995393962E-2</v>
      </c>
      <c r="P93" s="39">
        <f>-(1-F93/MAX(F$5:F93))</f>
        <v>-3.5606679152927478E-3</v>
      </c>
      <c r="Q93" s="33">
        <f>IF(DatiStorici[[#This Row],[Calend]]="X",(DatiStorici[[#This Row],[Balanced]]*B$2/DatiStorici[[#This Row],[Bond 3Y]]),Q92)</f>
        <v>24.685723096965759</v>
      </c>
      <c r="R93" s="33">
        <f>IF(DatiStorici[[#This Row],[Calend]]="X",(DatiStorici[[#This Row],[Balanced]]*C$2/DatiStorici[[#This Row],[Bond 10Y]]),R92)</f>
        <v>25.318595534160284</v>
      </c>
      <c r="S93" s="33">
        <f>IF(DatiStorici[[#This Row],[Calend]]="X",(DatiStorici[[#This Row],[Balanced]]*D$2/DatiStorici[[#This Row],[SXXR]]),S92)</f>
        <v>15.043415900024105</v>
      </c>
      <c r="T93" s="33">
        <f>IF(DatiStorici[[#This Row],[Calend]]="X",(DatiStorici[[#This Row],[Balanced]]*E$2/DatiStorici[[#This Row],[Gold]]),T92)</f>
        <v>39.440742886901461</v>
      </c>
      <c r="U93" s="34">
        <f>SUMPRODUCT(DatiStorici[[#This Row],[Bond 3Y]:[Gold]],Q92:T92)</f>
        <v>10336.659375203097</v>
      </c>
      <c r="V93" s="32">
        <f t="shared" si="22"/>
        <v>-2.619941667556891E-3</v>
      </c>
      <c r="W93" s="32">
        <f>-(1-U93/MAX(U$5:U93))</f>
        <v>-3.5606679152927478E-3</v>
      </c>
      <c r="X93" s="53" t="str">
        <f t="shared" si="23"/>
        <v/>
      </c>
    </row>
    <row r="94" spans="1:24" x14ac:dyDescent="0.3">
      <c r="A94" s="4">
        <v>39211</v>
      </c>
      <c r="B94" s="1">
        <v>102.11486600000001</v>
      </c>
      <c r="C94" s="1">
        <v>98.191882000000007</v>
      </c>
      <c r="D94" s="1">
        <v>177.43385900000001</v>
      </c>
      <c r="E94" s="1">
        <v>67.348240000000004</v>
      </c>
      <c r="F94" s="3">
        <f t="shared" si="16"/>
        <v>10332.335804664326</v>
      </c>
      <c r="G94" s="36">
        <f t="shared" si="17"/>
        <v>2.4654689641408862E-4</v>
      </c>
      <c r="H94" s="31">
        <f t="shared" si="18"/>
        <v>-5.1793311699975671E-4</v>
      </c>
      <c r="I94" s="37">
        <f t="shared" si="19"/>
        <v>2.5133023118298166E-3</v>
      </c>
      <c r="J94" s="37">
        <f t="shared" si="20"/>
        <v>-3.8915548535966519E-3</v>
      </c>
      <c r="K94" s="39">
        <f t="shared" si="21"/>
        <v>-4.1836292129422453E-4</v>
      </c>
      <c r="L94" s="36">
        <f>-(1-B94/MAX(B$5:B94))</f>
        <v>0</v>
      </c>
      <c r="M94" s="37">
        <f>-(1-C94/MAX(C$5:C94))</f>
        <v>-1.7229983233077784E-2</v>
      </c>
      <c r="N94" s="37">
        <f>-(1-D94/MAX(D$5:D94))</f>
        <v>-5.1037856376612289E-3</v>
      </c>
      <c r="O94" s="37">
        <f>-(1-E94/MAX(E$5:E94))</f>
        <v>-1.6302635574493407E-2</v>
      </c>
      <c r="P94" s="39">
        <f>-(1-F94/MAX(F$5:F94))</f>
        <v>-3.9774539951560328E-3</v>
      </c>
      <c r="Q94" s="33">
        <f>IF(DatiStorici[[#This Row],[Calend]]="X",(DatiStorici[[#This Row],[Balanced]]*B$2/DatiStorici[[#This Row],[Bond 3Y]]),Q93)</f>
        <v>24.685723096965759</v>
      </c>
      <c r="R94" s="33">
        <f>IF(DatiStorici[[#This Row],[Calend]]="X",(DatiStorici[[#This Row],[Balanced]]*C$2/DatiStorici[[#This Row],[Bond 10Y]]),R93)</f>
        <v>25.318595534160284</v>
      </c>
      <c r="S94" s="33">
        <f>IF(DatiStorici[[#This Row],[Calend]]="X",(DatiStorici[[#This Row],[Balanced]]*D$2/DatiStorici[[#This Row],[SXXR]]),S93)</f>
        <v>15.043415900024105</v>
      </c>
      <c r="T94" s="33">
        <f>IF(DatiStorici[[#This Row],[Calend]]="X",(DatiStorici[[#This Row],[Balanced]]*E$2/DatiStorici[[#This Row],[Gold]]),T93)</f>
        <v>39.440742886901461</v>
      </c>
      <c r="U94" s="34">
        <f>SUMPRODUCT(DatiStorici[[#This Row],[Bond 3Y]:[Gold]],Q93:T93)</f>
        <v>10332.335804664326</v>
      </c>
      <c r="V94" s="32">
        <f t="shared" si="22"/>
        <v>-4.1836292129422453E-4</v>
      </c>
      <c r="W94" s="32">
        <f>-(1-U94/MAX(U$5:U94))</f>
        <v>-3.9774539951560328E-3</v>
      </c>
      <c r="X94" s="53" t="str">
        <f t="shared" si="23"/>
        <v/>
      </c>
    </row>
    <row r="95" spans="1:24" x14ac:dyDescent="0.3">
      <c r="A95" s="4">
        <v>39212</v>
      </c>
      <c r="B95" s="1">
        <v>102.118031</v>
      </c>
      <c r="C95" s="1">
        <v>98.119180999999998</v>
      </c>
      <c r="D95" s="1">
        <v>176.213142</v>
      </c>
      <c r="E95" s="1">
        <v>66.522450000000006</v>
      </c>
      <c r="F95" s="3">
        <f t="shared" si="16"/>
        <v>10279.639723168195</v>
      </c>
      <c r="G95" s="36">
        <f t="shared" si="17"/>
        <v>3.0994027375008227E-5</v>
      </c>
      <c r="H95" s="31">
        <f t="shared" si="18"/>
        <v>-7.4067148547422726E-4</v>
      </c>
      <c r="I95" s="37">
        <f t="shared" si="19"/>
        <v>-6.9036177025055823E-3</v>
      </c>
      <c r="J95" s="37">
        <f t="shared" si="20"/>
        <v>-1.2337285694670568E-2</v>
      </c>
      <c r="K95" s="39">
        <f t="shared" si="21"/>
        <v>-5.1131630962825414E-3</v>
      </c>
      <c r="L95" s="36">
        <f>-(1-B95/MAX(B$5:B95))</f>
        <v>0</v>
      </c>
      <c r="M95" s="37">
        <f>-(1-C95/MAX(C$5:C95))</f>
        <v>-1.7957623456828387E-2</v>
      </c>
      <c r="N95" s="37">
        <f>-(1-D95/MAX(D$5:D95))</f>
        <v>-1.1948514873402871E-2</v>
      </c>
      <c r="O95" s="37">
        <f>-(1-E95/MAX(E$5:E95))</f>
        <v>-2.8364234312172942E-2</v>
      </c>
      <c r="P95" s="39">
        <f>-(1-F95/MAX(F$5:F95))</f>
        <v>-9.0572816593480487E-3</v>
      </c>
      <c r="Q95" s="33">
        <f>IF(DatiStorici[[#This Row],[Calend]]="X",(DatiStorici[[#This Row],[Balanced]]*B$2/DatiStorici[[#This Row],[Bond 3Y]]),Q94)</f>
        <v>24.685723096965759</v>
      </c>
      <c r="R95" s="33">
        <f>IF(DatiStorici[[#This Row],[Calend]]="X",(DatiStorici[[#This Row],[Balanced]]*C$2/DatiStorici[[#This Row],[Bond 10Y]]),R94)</f>
        <v>25.318595534160284</v>
      </c>
      <c r="S95" s="33">
        <f>IF(DatiStorici[[#This Row],[Calend]]="X",(DatiStorici[[#This Row],[Balanced]]*D$2/DatiStorici[[#This Row],[SXXR]]),S94)</f>
        <v>15.043415900024105</v>
      </c>
      <c r="T95" s="33">
        <f>IF(DatiStorici[[#This Row],[Calend]]="X",(DatiStorici[[#This Row],[Balanced]]*E$2/DatiStorici[[#This Row],[Gold]]),T94)</f>
        <v>39.440742886901461</v>
      </c>
      <c r="U95" s="34">
        <f>SUMPRODUCT(DatiStorici[[#This Row],[Bond 3Y]:[Gold]],Q94:T94)</f>
        <v>10279.639723168195</v>
      </c>
      <c r="V95" s="32">
        <f t="shared" si="22"/>
        <v>-5.1131630962825414E-3</v>
      </c>
      <c r="W95" s="32">
        <f>-(1-U95/MAX(U$5:U95))</f>
        <v>-9.0572816593480487E-3</v>
      </c>
      <c r="X95" s="53" t="str">
        <f t="shared" si="23"/>
        <v/>
      </c>
    </row>
    <row r="96" spans="1:24" x14ac:dyDescent="0.3">
      <c r="A96" s="4">
        <v>39213</v>
      </c>
      <c r="B96" s="1">
        <v>102.14841800000001</v>
      </c>
      <c r="C96" s="1">
        <v>98.235178000000005</v>
      </c>
      <c r="D96" s="1">
        <v>177.145487</v>
      </c>
      <c r="E96" s="1">
        <v>66.368560000000002</v>
      </c>
      <c r="F96" s="3">
        <f t="shared" si="16"/>
        <v>10291.28284703656</v>
      </c>
      <c r="G96" s="36">
        <f t="shared" si="17"/>
        <v>2.9752316518860379E-4</v>
      </c>
      <c r="H96" s="31">
        <f t="shared" si="18"/>
        <v>1.1815068846414748E-3</v>
      </c>
      <c r="I96" s="37">
        <f t="shared" si="19"/>
        <v>5.2770589825361673E-3</v>
      </c>
      <c r="J96" s="37">
        <f t="shared" si="20"/>
        <v>-2.3160343019293741E-3</v>
      </c>
      <c r="K96" s="39">
        <f t="shared" si="21"/>
        <v>1.1319983410505662E-3</v>
      </c>
      <c r="L96" s="36">
        <f>-(1-B96/MAX(B$5:B96))</f>
        <v>0</v>
      </c>
      <c r="M96" s="37">
        <f>-(1-C96/MAX(C$5:C96))</f>
        <v>-1.6796647912690088E-2</v>
      </c>
      <c r="N96" s="37">
        <f>-(1-D96/MAX(D$5:D96))</f>
        <v>-6.7207273687662772E-3</v>
      </c>
      <c r="O96" s="37">
        <f>-(1-E96/MAX(E$5:E96))</f>
        <v>-3.0611972150777822E-2</v>
      </c>
      <c r="P96" s="39">
        <f>-(1-F96/MAX(F$5:F96))</f>
        <v>-7.9349009994411634E-3</v>
      </c>
      <c r="Q96" s="33">
        <f>IF(DatiStorici[[#This Row],[Calend]]="X",(DatiStorici[[#This Row],[Balanced]]*B$2/DatiStorici[[#This Row],[Bond 3Y]]),Q95)</f>
        <v>24.685723096965759</v>
      </c>
      <c r="R96" s="33">
        <f>IF(DatiStorici[[#This Row],[Calend]]="X",(DatiStorici[[#This Row],[Balanced]]*C$2/DatiStorici[[#This Row],[Bond 10Y]]),R95)</f>
        <v>25.318595534160284</v>
      </c>
      <c r="S96" s="33">
        <f>IF(DatiStorici[[#This Row],[Calend]]="X",(DatiStorici[[#This Row],[Balanced]]*D$2/DatiStorici[[#This Row],[SXXR]]),S95)</f>
        <v>15.043415900024105</v>
      </c>
      <c r="T96" s="33">
        <f>IF(DatiStorici[[#This Row],[Calend]]="X",(DatiStorici[[#This Row],[Balanced]]*E$2/DatiStorici[[#This Row],[Gold]]),T95)</f>
        <v>39.440742886901461</v>
      </c>
      <c r="U96" s="34">
        <f>SUMPRODUCT(DatiStorici[[#This Row],[Bond 3Y]:[Gold]],Q95:T95)</f>
        <v>10291.28284703656</v>
      </c>
      <c r="V96" s="32">
        <f t="shared" si="22"/>
        <v>1.1319983410505662E-3</v>
      </c>
      <c r="W96" s="32">
        <f>-(1-U96/MAX(U$5:U96))</f>
        <v>-7.9349009994411634E-3</v>
      </c>
      <c r="X96" s="53" t="str">
        <f t="shared" si="23"/>
        <v/>
      </c>
    </row>
    <row r="97" spans="1:24" x14ac:dyDescent="0.3">
      <c r="A97" s="4">
        <v>39216</v>
      </c>
      <c r="B97" s="1">
        <v>102.080895</v>
      </c>
      <c r="C97" s="1">
        <v>97.784426999999994</v>
      </c>
      <c r="D97" s="1">
        <v>176.797405</v>
      </c>
      <c r="E97" s="1">
        <v>66.055120000000002</v>
      </c>
      <c r="F97" s="3">
        <f t="shared" si="16"/>
        <v>10260.604961956482</v>
      </c>
      <c r="G97" s="36">
        <f t="shared" si="17"/>
        <v>-6.6124692355369575E-4</v>
      </c>
      <c r="H97" s="31">
        <f t="shared" si="18"/>
        <v>-4.5990480849613449E-3</v>
      </c>
      <c r="I97" s="37">
        <f t="shared" si="19"/>
        <v>-1.9668829072948756E-3</v>
      </c>
      <c r="J97" s="37">
        <f t="shared" si="20"/>
        <v>-4.7339053762186735E-3</v>
      </c>
      <c r="K97" s="39">
        <f t="shared" si="21"/>
        <v>-2.9854102114957241E-3</v>
      </c>
      <c r="L97" s="36">
        <f>-(1-B97/MAX(B$5:B97))</f>
        <v>-6.6102834798686949E-4</v>
      </c>
      <c r="M97" s="37">
        <f>-(1-C97/MAX(C$5:C97))</f>
        <v>-2.1308065341553717E-2</v>
      </c>
      <c r="N97" s="37">
        <f>-(1-D97/MAX(D$5:D97))</f>
        <v>-8.6724713371352236E-3</v>
      </c>
      <c r="O97" s="37">
        <f>-(1-E97/MAX(E$5:E97))</f>
        <v>-3.5190118541916338E-2</v>
      </c>
      <c r="P97" s="39">
        <f>-(1-F97/MAX(F$5:F97))</f>
        <v>-1.0892205696188428E-2</v>
      </c>
      <c r="Q97" s="33">
        <f>IF(DatiStorici[[#This Row],[Calend]]="X",(DatiStorici[[#This Row],[Balanced]]*B$2/DatiStorici[[#This Row],[Bond 3Y]]),Q96)</f>
        <v>24.685723096965759</v>
      </c>
      <c r="R97" s="33">
        <f>IF(DatiStorici[[#This Row],[Calend]]="X",(DatiStorici[[#This Row],[Balanced]]*C$2/DatiStorici[[#This Row],[Bond 10Y]]),R96)</f>
        <v>25.318595534160284</v>
      </c>
      <c r="S97" s="33">
        <f>IF(DatiStorici[[#This Row],[Calend]]="X",(DatiStorici[[#This Row],[Balanced]]*D$2/DatiStorici[[#This Row],[SXXR]]),S96)</f>
        <v>15.043415900024105</v>
      </c>
      <c r="T97" s="33">
        <f>IF(DatiStorici[[#This Row],[Calend]]="X",(DatiStorici[[#This Row],[Balanced]]*E$2/DatiStorici[[#This Row],[Gold]]),T96)</f>
        <v>39.440742886901461</v>
      </c>
      <c r="U97" s="34">
        <f>SUMPRODUCT(DatiStorici[[#This Row],[Bond 3Y]:[Gold]],Q96:T96)</f>
        <v>10260.604961956482</v>
      </c>
      <c r="V97" s="32">
        <f t="shared" si="22"/>
        <v>-2.9854102114957241E-3</v>
      </c>
      <c r="W97" s="32">
        <f>-(1-U97/MAX(U$5:U97))</f>
        <v>-1.0892205696188428E-2</v>
      </c>
      <c r="X97" s="53" t="str">
        <f t="shared" si="23"/>
        <v/>
      </c>
    </row>
    <row r="98" spans="1:24" x14ac:dyDescent="0.3">
      <c r="A98" s="4">
        <v>39217</v>
      </c>
      <c r="B98" s="1">
        <v>102.031147</v>
      </c>
      <c r="C98" s="1">
        <v>97.598628000000005</v>
      </c>
      <c r="D98" s="1">
        <v>177.405552</v>
      </c>
      <c r="E98" s="1">
        <v>66.370559999999998</v>
      </c>
      <c r="F98" s="3">
        <f t="shared" si="16"/>
        <v>10276.2625230578</v>
      </c>
      <c r="G98" s="36">
        <f t="shared" si="17"/>
        <v>-4.8745777561782025E-4</v>
      </c>
      <c r="H98" s="31">
        <f t="shared" si="18"/>
        <v>-1.901895289804795E-3</v>
      </c>
      <c r="I98" s="37">
        <f t="shared" si="19"/>
        <v>3.4338933968109065E-3</v>
      </c>
      <c r="J98" s="37">
        <f t="shared" si="20"/>
        <v>4.764039672726662E-3</v>
      </c>
      <c r="K98" s="39">
        <f t="shared" si="21"/>
        <v>1.5248249662723858E-3</v>
      </c>
      <c r="L98" s="36">
        <f>-(1-B98/MAX(B$5:B98))</f>
        <v>-1.1480451904796185E-3</v>
      </c>
      <c r="M98" s="37">
        <f>-(1-C98/MAX(C$5:C98))</f>
        <v>-2.3167665978857555E-2</v>
      </c>
      <c r="N98" s="37">
        <f>-(1-D98/MAX(D$5:D98))</f>
        <v>-5.2625069059619722E-3</v>
      </c>
      <c r="O98" s="37">
        <f>-(1-E98/MAX(E$5:E98))</f>
        <v>-3.0582759884371979E-2</v>
      </c>
      <c r="P98" s="39">
        <f>-(1-F98/MAX(F$5:F98))</f>
        <v>-9.3828389695165271E-3</v>
      </c>
      <c r="Q98" s="33">
        <f>IF(DatiStorici[[#This Row],[Calend]]="X",(DatiStorici[[#This Row],[Balanced]]*B$2/DatiStorici[[#This Row],[Bond 3Y]]),Q97)</f>
        <v>24.685723096965759</v>
      </c>
      <c r="R98" s="33">
        <f>IF(DatiStorici[[#This Row],[Calend]]="X",(DatiStorici[[#This Row],[Balanced]]*C$2/DatiStorici[[#This Row],[Bond 10Y]]),R97)</f>
        <v>25.318595534160284</v>
      </c>
      <c r="S98" s="33">
        <f>IF(DatiStorici[[#This Row],[Calend]]="X",(DatiStorici[[#This Row],[Balanced]]*D$2/DatiStorici[[#This Row],[SXXR]]),S97)</f>
        <v>15.043415900024105</v>
      </c>
      <c r="T98" s="33">
        <f>IF(DatiStorici[[#This Row],[Calend]]="X",(DatiStorici[[#This Row],[Balanced]]*E$2/DatiStorici[[#This Row],[Gold]]),T97)</f>
        <v>39.440742886901461</v>
      </c>
      <c r="U98" s="34">
        <f>SUMPRODUCT(DatiStorici[[#This Row],[Bond 3Y]:[Gold]],Q97:T97)</f>
        <v>10276.2625230578</v>
      </c>
      <c r="V98" s="32">
        <f t="shared" si="22"/>
        <v>1.5248249662723858E-3</v>
      </c>
      <c r="W98" s="32">
        <f>-(1-U98/MAX(U$5:U98))</f>
        <v>-9.3828389695165271E-3</v>
      </c>
      <c r="X98" s="53" t="str">
        <f t="shared" si="23"/>
        <v/>
      </c>
    </row>
    <row r="99" spans="1:24" x14ac:dyDescent="0.3">
      <c r="A99" s="4">
        <v>39218</v>
      </c>
      <c r="B99" s="1">
        <v>102.030466</v>
      </c>
      <c r="C99" s="1">
        <v>97.645690999999999</v>
      </c>
      <c r="D99" s="1">
        <v>177.154775</v>
      </c>
      <c r="E99" s="1">
        <v>65.915329999999997</v>
      </c>
      <c r="F99" s="3">
        <f t="shared" si="16"/>
        <v>10255.71012904843</v>
      </c>
      <c r="G99" s="36">
        <f t="shared" si="17"/>
        <v>-6.6744547393935862E-6</v>
      </c>
      <c r="H99" s="31">
        <f t="shared" si="18"/>
        <v>4.820934217451559E-4</v>
      </c>
      <c r="I99" s="37">
        <f t="shared" si="19"/>
        <v>-1.4145803843295911E-3</v>
      </c>
      <c r="J99" s="37">
        <f t="shared" si="20"/>
        <v>-6.8825450242233702E-3</v>
      </c>
      <c r="K99" s="39">
        <f t="shared" si="21"/>
        <v>-2.0019898937180935E-3</v>
      </c>
      <c r="L99" s="36">
        <f>-(1-B99/MAX(B$5:B99))</f>
        <v>-1.1547119603947387E-3</v>
      </c>
      <c r="M99" s="37">
        <f>-(1-C99/MAX(C$5:C99))</f>
        <v>-2.2696628003446295E-2</v>
      </c>
      <c r="N99" s="37">
        <f>-(1-D99/MAX(D$5:D99))</f>
        <v>-6.6686482667782654E-3</v>
      </c>
      <c r="O99" s="37">
        <f>-(1-E99/MAX(E$5:E99))</f>
        <v>-3.7231909902359472E-2</v>
      </c>
      <c r="P99" s="39">
        <f>-(1-F99/MAX(F$5:F99))</f>
        <v>-1.1364060659820652E-2</v>
      </c>
      <c r="Q99" s="33">
        <f>IF(DatiStorici[[#This Row],[Calend]]="X",(DatiStorici[[#This Row],[Balanced]]*B$2/DatiStorici[[#This Row],[Bond 3Y]]),Q98)</f>
        <v>24.685723096965759</v>
      </c>
      <c r="R99" s="33">
        <f>IF(DatiStorici[[#This Row],[Calend]]="X",(DatiStorici[[#This Row],[Balanced]]*C$2/DatiStorici[[#This Row],[Bond 10Y]]),R98)</f>
        <v>25.318595534160284</v>
      </c>
      <c r="S99" s="33">
        <f>IF(DatiStorici[[#This Row],[Calend]]="X",(DatiStorici[[#This Row],[Balanced]]*D$2/DatiStorici[[#This Row],[SXXR]]),S98)</f>
        <v>15.043415900024105</v>
      </c>
      <c r="T99" s="33">
        <f>IF(DatiStorici[[#This Row],[Calend]]="X",(DatiStorici[[#This Row],[Balanced]]*E$2/DatiStorici[[#This Row],[Gold]]),T98)</f>
        <v>39.440742886901461</v>
      </c>
      <c r="U99" s="34">
        <f>SUMPRODUCT(DatiStorici[[#This Row],[Bond 3Y]:[Gold]],Q98:T98)</f>
        <v>10255.71012904843</v>
      </c>
      <c r="V99" s="32">
        <f t="shared" si="22"/>
        <v>-2.0019898937180935E-3</v>
      </c>
      <c r="W99" s="32">
        <f>-(1-U99/MAX(U$5:U99))</f>
        <v>-1.1364060659820652E-2</v>
      </c>
      <c r="X99" s="53" t="str">
        <f t="shared" si="23"/>
        <v/>
      </c>
    </row>
    <row r="100" spans="1:24" x14ac:dyDescent="0.3">
      <c r="A100" s="4">
        <v>39219</v>
      </c>
      <c r="B100" s="1">
        <v>102.02034999999999</v>
      </c>
      <c r="C100" s="1">
        <v>97.555549999999997</v>
      </c>
      <c r="D100" s="1">
        <v>177.61298600000001</v>
      </c>
      <c r="E100" s="1">
        <v>64.896960000000007</v>
      </c>
      <c r="F100" s="3">
        <f t="shared" si="16"/>
        <v>10219.90595406277</v>
      </c>
      <c r="G100" s="36">
        <f t="shared" si="17"/>
        <v>-9.9151772157531437E-5</v>
      </c>
      <c r="H100" s="31">
        <f t="shared" si="18"/>
        <v>-9.2357001364948548E-4</v>
      </c>
      <c r="I100" s="37">
        <f t="shared" si="19"/>
        <v>2.5831617478509427E-3</v>
      </c>
      <c r="J100" s="37">
        <f t="shared" si="20"/>
        <v>-1.5570258326441013E-2</v>
      </c>
      <c r="K100" s="39">
        <f t="shared" si="21"/>
        <v>-3.4972536438542322E-3</v>
      </c>
      <c r="L100" s="36">
        <f>-(1-B100/MAX(B$5:B100))</f>
        <v>-1.2537443311164687E-3</v>
      </c>
      <c r="M100" s="37">
        <f>-(1-C100/MAX(C$5:C100))</f>
        <v>-2.3598819409466953E-2</v>
      </c>
      <c r="N100" s="37">
        <f>-(1-D100/MAX(D$5:D100))</f>
        <v>-4.0993957472847953E-3</v>
      </c>
      <c r="O100" s="37">
        <f>-(1-E100/MAX(E$5:E100))</f>
        <v>-5.2106357772266576E-2</v>
      </c>
      <c r="P100" s="39">
        <f>-(1-F100/MAX(F$5:F100))</f>
        <v>-1.4815532447131519E-2</v>
      </c>
      <c r="Q100" s="33">
        <f>IF(DatiStorici[[#This Row],[Calend]]="X",(DatiStorici[[#This Row],[Balanced]]*B$2/DatiStorici[[#This Row],[Bond 3Y]]),Q99)</f>
        <v>24.685723096965759</v>
      </c>
      <c r="R100" s="33">
        <f>IF(DatiStorici[[#This Row],[Calend]]="X",(DatiStorici[[#This Row],[Balanced]]*C$2/DatiStorici[[#This Row],[Bond 10Y]]),R99)</f>
        <v>25.318595534160284</v>
      </c>
      <c r="S100" s="33">
        <f>IF(DatiStorici[[#This Row],[Calend]]="X",(DatiStorici[[#This Row],[Balanced]]*D$2/DatiStorici[[#This Row],[SXXR]]),S99)</f>
        <v>15.043415900024105</v>
      </c>
      <c r="T100" s="33">
        <f>IF(DatiStorici[[#This Row],[Calend]]="X",(DatiStorici[[#This Row],[Balanced]]*E$2/DatiStorici[[#This Row],[Gold]]),T99)</f>
        <v>39.440742886901461</v>
      </c>
      <c r="U100" s="34">
        <f>SUMPRODUCT(DatiStorici[[#This Row],[Bond 3Y]:[Gold]],Q99:T99)</f>
        <v>10219.90595406277</v>
      </c>
      <c r="V100" s="32">
        <f t="shared" si="22"/>
        <v>-3.4972536438542322E-3</v>
      </c>
      <c r="W100" s="32">
        <f>-(1-U100/MAX(U$5:U100))</f>
        <v>-1.4815532447131519E-2</v>
      </c>
      <c r="X100" s="53" t="str">
        <f t="shared" si="23"/>
        <v/>
      </c>
    </row>
    <row r="101" spans="1:24" x14ac:dyDescent="0.3">
      <c r="A101" s="4">
        <v>39220</v>
      </c>
      <c r="B101" s="1">
        <v>102.04123800000001</v>
      </c>
      <c r="C101" s="1">
        <v>97.624142000000006</v>
      </c>
      <c r="D101" s="1">
        <v>179.239724</v>
      </c>
      <c r="E101" s="1">
        <v>65.316140000000004</v>
      </c>
      <c r="F101" s="3">
        <f t="shared" si="16"/>
        <v>10263.162709449403</v>
      </c>
      <c r="G101" s="36">
        <f t="shared" si="17"/>
        <v>2.0472250831408525E-4</v>
      </c>
      <c r="H101" s="31">
        <f t="shared" si="18"/>
        <v>7.0286003754715086E-4</v>
      </c>
      <c r="I101" s="37">
        <f t="shared" si="19"/>
        <v>9.1172028275501877E-3</v>
      </c>
      <c r="J101" s="37">
        <f t="shared" si="20"/>
        <v>6.4383913449152855E-3</v>
      </c>
      <c r="K101" s="39">
        <f t="shared" si="21"/>
        <v>4.2236659363172569E-3</v>
      </c>
      <c r="L101" s="36">
        <f>-(1-B101/MAX(B$5:B101))</f>
        <v>-1.0492575616785071E-3</v>
      </c>
      <c r="M101" s="37">
        <f>-(1-C101/MAX(C$5:C101))</f>
        <v>-2.2912304805438044E-2</v>
      </c>
      <c r="N101" s="37">
        <f>-(1-D101/MAX(D$5:D101))</f>
        <v>0</v>
      </c>
      <c r="O101" s="37">
        <f>-(1-E101/MAX(E$5:E101))</f>
        <v>-4.5983758856246171E-2</v>
      </c>
      <c r="P101" s="39">
        <f>-(1-F101/MAX(F$5:F101))</f>
        <v>-1.064564245839783E-2</v>
      </c>
      <c r="Q101" s="33">
        <f>IF(DatiStorici[[#This Row],[Calend]]="X",(DatiStorici[[#This Row],[Balanced]]*B$2/DatiStorici[[#This Row],[Bond 3Y]]),Q100)</f>
        <v>24.685723096965759</v>
      </c>
      <c r="R101" s="33">
        <f>IF(DatiStorici[[#This Row],[Calend]]="X",(DatiStorici[[#This Row],[Balanced]]*C$2/DatiStorici[[#This Row],[Bond 10Y]]),R100)</f>
        <v>25.318595534160284</v>
      </c>
      <c r="S101" s="33">
        <f>IF(DatiStorici[[#This Row],[Calend]]="X",(DatiStorici[[#This Row],[Balanced]]*D$2/DatiStorici[[#This Row],[SXXR]]),S100)</f>
        <v>15.043415900024105</v>
      </c>
      <c r="T101" s="33">
        <f>IF(DatiStorici[[#This Row],[Calend]]="X",(DatiStorici[[#This Row],[Balanced]]*E$2/DatiStorici[[#This Row],[Gold]]),T100)</f>
        <v>39.440742886901461</v>
      </c>
      <c r="U101" s="34">
        <f>SUMPRODUCT(DatiStorici[[#This Row],[Bond 3Y]:[Gold]],Q100:T100)</f>
        <v>10263.162709449403</v>
      </c>
      <c r="V101" s="32">
        <f t="shared" si="22"/>
        <v>4.2236659363172569E-3</v>
      </c>
      <c r="W101" s="32">
        <f>-(1-U101/MAX(U$5:U101))</f>
        <v>-1.064564245839783E-2</v>
      </c>
      <c r="X101" s="53" t="str">
        <f t="shared" si="23"/>
        <v/>
      </c>
    </row>
    <row r="102" spans="1:24" x14ac:dyDescent="0.3">
      <c r="A102" s="4">
        <v>39223</v>
      </c>
      <c r="B102" s="1">
        <v>102.024446</v>
      </c>
      <c r="C102" s="1">
        <v>97.515433000000002</v>
      </c>
      <c r="D102" s="1">
        <v>179.27201099999999</v>
      </c>
      <c r="E102" s="1">
        <v>65.481920000000002</v>
      </c>
      <c r="F102" s="3">
        <f t="shared" si="16"/>
        <v>10267.020020710188</v>
      </c>
      <c r="G102" s="36">
        <f t="shared" si="17"/>
        <v>-1.6457446160235271E-4</v>
      </c>
      <c r="H102" s="31">
        <f t="shared" si="18"/>
        <v>-1.1141667316396733E-3</v>
      </c>
      <c r="I102" s="37">
        <f t="shared" si="19"/>
        <v>1.8011683822436578E-4</v>
      </c>
      <c r="J102" s="37">
        <f t="shared" si="20"/>
        <v>2.5349013398422394E-3</v>
      </c>
      <c r="K102" s="39">
        <f t="shared" si="21"/>
        <v>3.7576979775301331E-4</v>
      </c>
      <c r="L102" s="36">
        <f>-(1-B102/MAX(B$5:B102))</f>
        <v>-1.2136458148575002E-3</v>
      </c>
      <c r="M102" s="37">
        <f>-(1-C102/MAX(C$5:C102))</f>
        <v>-2.4000337172031427E-2</v>
      </c>
      <c r="N102" s="37">
        <f>-(1-D102/MAX(D$5:D102))</f>
        <v>0</v>
      </c>
      <c r="O102" s="37">
        <f>-(1-E102/MAX(E$5:E102))</f>
        <v>-4.3562354093858002E-2</v>
      </c>
      <c r="P102" s="39">
        <f>-(1-F102/MAX(F$5:F102))</f>
        <v>-1.0273803112935909E-2</v>
      </c>
      <c r="Q102" s="33">
        <f>IF(DatiStorici[[#This Row],[Calend]]="X",(DatiStorici[[#This Row],[Balanced]]*B$2/DatiStorici[[#This Row],[Bond 3Y]]),Q101)</f>
        <v>24.685723096965759</v>
      </c>
      <c r="R102" s="33">
        <f>IF(DatiStorici[[#This Row],[Calend]]="X",(DatiStorici[[#This Row],[Balanced]]*C$2/DatiStorici[[#This Row],[Bond 10Y]]),R101)</f>
        <v>25.318595534160284</v>
      </c>
      <c r="S102" s="33">
        <f>IF(DatiStorici[[#This Row],[Calend]]="X",(DatiStorici[[#This Row],[Balanced]]*D$2/DatiStorici[[#This Row],[SXXR]]),S101)</f>
        <v>15.043415900024105</v>
      </c>
      <c r="T102" s="33">
        <f>IF(DatiStorici[[#This Row],[Calend]]="X",(DatiStorici[[#This Row],[Balanced]]*E$2/DatiStorici[[#This Row],[Gold]]),T101)</f>
        <v>39.440742886901461</v>
      </c>
      <c r="U102" s="34">
        <f>SUMPRODUCT(DatiStorici[[#This Row],[Bond 3Y]:[Gold]],Q101:T101)</f>
        <v>10267.020020710188</v>
      </c>
      <c r="V102" s="32">
        <f t="shared" si="22"/>
        <v>3.7576979775301331E-4</v>
      </c>
      <c r="W102" s="32">
        <f>-(1-U102/MAX(U$5:U102))</f>
        <v>-1.0273803112935909E-2</v>
      </c>
      <c r="X102" s="53" t="str">
        <f t="shared" si="23"/>
        <v/>
      </c>
    </row>
    <row r="103" spans="1:24" x14ac:dyDescent="0.3">
      <c r="A103" s="4">
        <v>39224</v>
      </c>
      <c r="B103" s="1">
        <v>102.022409</v>
      </c>
      <c r="C103" s="1">
        <v>97.460819999999998</v>
      </c>
      <c r="D103" s="1">
        <v>179.28660600000001</v>
      </c>
      <c r="E103" s="1">
        <v>65.318179999999998</v>
      </c>
      <c r="F103" s="3">
        <f t="shared" si="16"/>
        <v>10259.348542849093</v>
      </c>
      <c r="G103" s="36">
        <f t="shared" si="17"/>
        <v>-1.9966002417120867E-5</v>
      </c>
      <c r="H103" s="31">
        <f t="shared" si="18"/>
        <v>-5.6020156904181765E-4</v>
      </c>
      <c r="I103" s="37">
        <f t="shared" si="19"/>
        <v>8.1409283258648721E-5</v>
      </c>
      <c r="J103" s="37">
        <f t="shared" si="20"/>
        <v>-2.5036691184754682E-3</v>
      </c>
      <c r="K103" s="39">
        <f t="shared" si="21"/>
        <v>-7.4747544306479432E-4</v>
      </c>
      <c r="L103" s="36">
        <f>-(1-B103/MAX(B$5:B103))</f>
        <v>-1.23358738654189E-3</v>
      </c>
      <c r="M103" s="37">
        <f>-(1-C103/MAX(C$5:C103))</f>
        <v>-2.4546940596189115E-2</v>
      </c>
      <c r="N103" s="37">
        <f>-(1-D103/MAX(D$5:D103))</f>
        <v>0</v>
      </c>
      <c r="O103" s="37">
        <f>-(1-E103/MAX(E$5:E103))</f>
        <v>-4.5953962344512211E-2</v>
      </c>
      <c r="P103" s="39">
        <f>-(1-F103/MAX(F$5:F103))</f>
        <v>-1.1013322719662044E-2</v>
      </c>
      <c r="Q103" s="33">
        <f>IF(DatiStorici[[#This Row],[Calend]]="X",(DatiStorici[[#This Row],[Balanced]]*B$2/DatiStorici[[#This Row],[Bond 3Y]]),Q102)</f>
        <v>24.685723096965759</v>
      </c>
      <c r="R103" s="33">
        <f>IF(DatiStorici[[#This Row],[Calend]]="X",(DatiStorici[[#This Row],[Balanced]]*C$2/DatiStorici[[#This Row],[Bond 10Y]]),R102)</f>
        <v>25.318595534160284</v>
      </c>
      <c r="S103" s="33">
        <f>IF(DatiStorici[[#This Row],[Calend]]="X",(DatiStorici[[#This Row],[Balanced]]*D$2/DatiStorici[[#This Row],[SXXR]]),S102)</f>
        <v>15.043415900024105</v>
      </c>
      <c r="T103" s="33">
        <f>IF(DatiStorici[[#This Row],[Calend]]="X",(DatiStorici[[#This Row],[Balanced]]*E$2/DatiStorici[[#This Row],[Gold]]),T102)</f>
        <v>39.440742886901461</v>
      </c>
      <c r="U103" s="34">
        <f>SUMPRODUCT(DatiStorici[[#This Row],[Bond 3Y]:[Gold]],Q102:T102)</f>
        <v>10259.348542849093</v>
      </c>
      <c r="V103" s="32">
        <f t="shared" si="22"/>
        <v>-7.4747544306479432E-4</v>
      </c>
      <c r="W103" s="32">
        <f>-(1-U103/MAX(U$5:U103))</f>
        <v>-1.1013322719662044E-2</v>
      </c>
      <c r="X103" s="53" t="str">
        <f t="shared" si="23"/>
        <v/>
      </c>
    </row>
    <row r="104" spans="1:24" x14ac:dyDescent="0.3">
      <c r="A104" s="4">
        <v>39225</v>
      </c>
      <c r="B104" s="1">
        <v>102.011162</v>
      </c>
      <c r="C104" s="1">
        <v>97.278572999999994</v>
      </c>
      <c r="D104" s="1">
        <v>180.66345100000001</v>
      </c>
      <c r="E104" s="1">
        <v>65.406369999999995</v>
      </c>
      <c r="F104" s="3">
        <f t="shared" si="16"/>
        <v>10278.647395521171</v>
      </c>
      <c r="G104" s="36">
        <f t="shared" si="17"/>
        <v>-1.1024656340883407E-4</v>
      </c>
      <c r="H104" s="31">
        <f t="shared" si="18"/>
        <v>-1.8717019745975699E-3</v>
      </c>
      <c r="I104" s="37">
        <f t="shared" si="19"/>
        <v>7.6502375167640333E-3</v>
      </c>
      <c r="J104" s="37">
        <f t="shared" si="20"/>
        <v>1.3492494467023937E-3</v>
      </c>
      <c r="K104" s="39">
        <f t="shared" si="21"/>
        <v>1.8793321812028781E-3</v>
      </c>
      <c r="L104" s="36">
        <f>-(1-B104/MAX(B$5:B104))</f>
        <v>-1.3436918817480992E-3</v>
      </c>
      <c r="M104" s="37">
        <f>-(1-C104/MAX(C$5:C104))</f>
        <v>-2.6370990442241893E-2</v>
      </c>
      <c r="N104" s="37">
        <f>-(1-D104/MAX(D$5:D104))</f>
        <v>0</v>
      </c>
      <c r="O104" s="37">
        <f>-(1-E104/MAX(E$5:E104))</f>
        <v>-4.4665847457342367E-2</v>
      </c>
      <c r="P104" s="39">
        <f>-(1-F104/MAX(F$5:F104))</f>
        <v>-9.1529406398676016E-3</v>
      </c>
      <c r="Q104" s="33">
        <f>IF(DatiStorici[[#This Row],[Calend]]="X",(DatiStorici[[#This Row],[Balanced]]*B$2/DatiStorici[[#This Row],[Bond 3Y]]),Q103)</f>
        <v>24.685723096965759</v>
      </c>
      <c r="R104" s="33">
        <f>IF(DatiStorici[[#This Row],[Calend]]="X",(DatiStorici[[#This Row],[Balanced]]*C$2/DatiStorici[[#This Row],[Bond 10Y]]),R103)</f>
        <v>25.318595534160284</v>
      </c>
      <c r="S104" s="33">
        <f>IF(DatiStorici[[#This Row],[Calend]]="X",(DatiStorici[[#This Row],[Balanced]]*D$2/DatiStorici[[#This Row],[SXXR]]),S103)</f>
        <v>15.043415900024105</v>
      </c>
      <c r="T104" s="33">
        <f>IF(DatiStorici[[#This Row],[Calend]]="X",(DatiStorici[[#This Row],[Balanced]]*E$2/DatiStorici[[#This Row],[Gold]]),T103)</f>
        <v>39.440742886901461</v>
      </c>
      <c r="U104" s="34">
        <f>SUMPRODUCT(DatiStorici[[#This Row],[Bond 3Y]:[Gold]],Q103:T103)</f>
        <v>10278.647395521171</v>
      </c>
      <c r="V104" s="32">
        <f t="shared" si="22"/>
        <v>1.8793321812028781E-3</v>
      </c>
      <c r="W104" s="32">
        <f>-(1-U104/MAX(U$5:U104))</f>
        <v>-9.1529406398676016E-3</v>
      </c>
      <c r="X104" s="53" t="str">
        <f t="shared" si="23"/>
        <v/>
      </c>
    </row>
    <row r="105" spans="1:24" x14ac:dyDescent="0.3">
      <c r="A105" s="4">
        <v>39226</v>
      </c>
      <c r="B105" s="1">
        <v>102.058075</v>
      </c>
      <c r="C105" s="1">
        <v>97.341937000000001</v>
      </c>
      <c r="D105" s="1">
        <v>179.486963</v>
      </c>
      <c r="E105" s="1">
        <v>64.817819999999998</v>
      </c>
      <c r="F105" s="3">
        <f t="shared" si="16"/>
        <v>10240.498516824773</v>
      </c>
      <c r="G105" s="36">
        <f t="shared" si="17"/>
        <v>4.5977533425502594E-4</v>
      </c>
      <c r="H105" s="31">
        <f t="shared" si="18"/>
        <v>6.511544157282161E-4</v>
      </c>
      <c r="I105" s="37">
        <f t="shared" si="19"/>
        <v>-6.5333379559260937E-3</v>
      </c>
      <c r="J105" s="37">
        <f t="shared" si="20"/>
        <v>-9.0390887789823064E-3</v>
      </c>
      <c r="K105" s="39">
        <f t="shared" si="21"/>
        <v>-3.7183733488883666E-3</v>
      </c>
      <c r="L105" s="36">
        <f>-(1-B105/MAX(B$5:B105))</f>
        <v>-8.8442877304284462E-4</v>
      </c>
      <c r="M105" s="37">
        <f>-(1-C105/MAX(C$5:C105))</f>
        <v>-2.573680115821908E-2</v>
      </c>
      <c r="N105" s="37">
        <f>-(1-D105/MAX(D$5:D105))</f>
        <v>-6.5120421064026601E-3</v>
      </c>
      <c r="O105" s="37">
        <f>-(1-E105/MAX(E$5:E105))</f>
        <v>-5.326228715394965E-2</v>
      </c>
      <c r="P105" s="39">
        <f>-(1-F105/MAX(F$5:F105))</f>
        <v>-1.283043854593291E-2</v>
      </c>
      <c r="Q105" s="33">
        <f>IF(DatiStorici[[#This Row],[Calend]]="X",(DatiStorici[[#This Row],[Balanced]]*B$2/DatiStorici[[#This Row],[Bond 3Y]]),Q104)</f>
        <v>24.685723096965759</v>
      </c>
      <c r="R105" s="33">
        <f>IF(DatiStorici[[#This Row],[Calend]]="X",(DatiStorici[[#This Row],[Balanced]]*C$2/DatiStorici[[#This Row],[Bond 10Y]]),R104)</f>
        <v>25.318595534160284</v>
      </c>
      <c r="S105" s="33">
        <f>IF(DatiStorici[[#This Row],[Calend]]="X",(DatiStorici[[#This Row],[Balanced]]*D$2/DatiStorici[[#This Row],[SXXR]]),S104)</f>
        <v>15.043415900024105</v>
      </c>
      <c r="T105" s="33">
        <f>IF(DatiStorici[[#This Row],[Calend]]="X",(DatiStorici[[#This Row],[Balanced]]*E$2/DatiStorici[[#This Row],[Gold]]),T104)</f>
        <v>39.440742886901461</v>
      </c>
      <c r="U105" s="34">
        <f>SUMPRODUCT(DatiStorici[[#This Row],[Bond 3Y]:[Gold]],Q104:T104)</f>
        <v>10240.498516824773</v>
      </c>
      <c r="V105" s="32">
        <f t="shared" si="22"/>
        <v>-3.7183733488883666E-3</v>
      </c>
      <c r="W105" s="32">
        <f>-(1-U105/MAX(U$5:U105))</f>
        <v>-1.283043854593291E-2</v>
      </c>
      <c r="X105" s="53" t="str">
        <f t="shared" si="23"/>
        <v/>
      </c>
    </row>
    <row r="106" spans="1:24" x14ac:dyDescent="0.3">
      <c r="A106" s="4">
        <v>39227</v>
      </c>
      <c r="B106" s="1">
        <v>102.017732</v>
      </c>
      <c r="C106" s="1">
        <v>97.218692000000004</v>
      </c>
      <c r="D106" s="1">
        <v>179.542249</v>
      </c>
      <c r="E106" s="1">
        <v>64.580010000000001</v>
      </c>
      <c r="F106" s="3">
        <f t="shared" si="16"/>
        <v>10227.834517616779</v>
      </c>
      <c r="G106" s="36">
        <f t="shared" si="17"/>
        <v>-3.9537269134051501E-4</v>
      </c>
      <c r="H106" s="31">
        <f t="shared" si="18"/>
        <v>-1.2669060242865315E-3</v>
      </c>
      <c r="I106" s="37">
        <f t="shared" si="19"/>
        <v>3.0797494236762174E-4</v>
      </c>
      <c r="J106" s="37">
        <f t="shared" si="20"/>
        <v>-3.6756453758409273E-3</v>
      </c>
      <c r="K106" s="39">
        <f t="shared" si="21"/>
        <v>-1.2374237611465857E-3</v>
      </c>
      <c r="L106" s="36">
        <f>-(1-B106/MAX(B$5:B106))</f>
        <v>-1.2793737050339482E-3</v>
      </c>
      <c r="M106" s="37">
        <f>-(1-C106/MAX(C$5:C106))</f>
        <v>-2.6970319533153986E-2</v>
      </c>
      <c r="N106" s="37">
        <f>-(1-D106/MAX(D$5:D106))</f>
        <v>-6.2060255895367566E-3</v>
      </c>
      <c r="O106" s="37">
        <f>-(1-E106/MAX(E$5:E106))</f>
        <v>-5.6735771690947567E-2</v>
      </c>
      <c r="P106" s="39">
        <f>-(1-F106/MAX(F$5:F106))</f>
        <v>-1.4051230143516835E-2</v>
      </c>
      <c r="Q106" s="33">
        <f>IF(DatiStorici[[#This Row],[Calend]]="X",(DatiStorici[[#This Row],[Balanced]]*B$2/DatiStorici[[#This Row],[Bond 3Y]]),Q105)</f>
        <v>24.685723096965759</v>
      </c>
      <c r="R106" s="33">
        <f>IF(DatiStorici[[#This Row],[Calend]]="X",(DatiStorici[[#This Row],[Balanced]]*C$2/DatiStorici[[#This Row],[Bond 10Y]]),R105)</f>
        <v>25.318595534160284</v>
      </c>
      <c r="S106" s="33">
        <f>IF(DatiStorici[[#This Row],[Calend]]="X",(DatiStorici[[#This Row],[Balanced]]*D$2/DatiStorici[[#This Row],[SXXR]]),S105)</f>
        <v>15.043415900024105</v>
      </c>
      <c r="T106" s="33">
        <f>IF(DatiStorici[[#This Row],[Calend]]="X",(DatiStorici[[#This Row],[Balanced]]*E$2/DatiStorici[[#This Row],[Gold]]),T105)</f>
        <v>39.440742886901461</v>
      </c>
      <c r="U106" s="34">
        <f>SUMPRODUCT(DatiStorici[[#This Row],[Bond 3Y]:[Gold]],Q105:T105)</f>
        <v>10227.834517616779</v>
      </c>
      <c r="V106" s="32">
        <f t="shared" si="22"/>
        <v>-1.2374237611465857E-3</v>
      </c>
      <c r="W106" s="32">
        <f>-(1-U106/MAX(U$5:U106))</f>
        <v>-1.4051230143516835E-2</v>
      </c>
      <c r="X106" s="53" t="str">
        <f t="shared" si="23"/>
        <v/>
      </c>
    </row>
    <row r="107" spans="1:24" x14ac:dyDescent="0.3">
      <c r="A107" s="4">
        <v>39231</v>
      </c>
      <c r="B107" s="1">
        <v>101.99000700000001</v>
      </c>
      <c r="C107" s="1">
        <v>97.100575000000006</v>
      </c>
      <c r="D107" s="1">
        <v>179.95667399999999</v>
      </c>
      <c r="E107" s="1">
        <v>65.006860000000003</v>
      </c>
      <c r="F107" s="3">
        <f t="shared" si="16"/>
        <v>10247.22919813085</v>
      </c>
      <c r="G107" s="36">
        <f t="shared" si="17"/>
        <v>-2.7180341595445956E-4</v>
      </c>
      <c r="H107" s="31">
        <f t="shared" si="18"/>
        <v>-1.2157004950760586E-3</v>
      </c>
      <c r="I107" s="37">
        <f t="shared" si="19"/>
        <v>2.3055712107291708E-3</v>
      </c>
      <c r="J107" s="37">
        <f t="shared" si="20"/>
        <v>6.5878826115649998E-3</v>
      </c>
      <c r="K107" s="39">
        <f t="shared" si="21"/>
        <v>1.894468958335843E-3</v>
      </c>
      <c r="L107" s="36">
        <f>-(1-B107/MAX(B$5:B107))</f>
        <v>-1.5507924948969798E-3</v>
      </c>
      <c r="M107" s="37">
        <f>-(1-C107/MAX(C$5:C107))</f>
        <v>-2.8152513454953509E-2</v>
      </c>
      <c r="N107" s="37">
        <f>-(1-D107/MAX(D$5:D107))</f>
        <v>-3.9121194468936249E-3</v>
      </c>
      <c r="O107" s="37">
        <f>-(1-E107/MAX(E$5:E107))</f>
        <v>-5.0501143733260312E-2</v>
      </c>
      <c r="P107" s="39">
        <f>-(1-F107/MAX(F$5:F107))</f>
        <v>-1.2181610395399889E-2</v>
      </c>
      <c r="Q107" s="33">
        <f>IF(DatiStorici[[#This Row],[Calend]]="X",(DatiStorici[[#This Row],[Balanced]]*B$2/DatiStorici[[#This Row],[Bond 3Y]]),Q106)</f>
        <v>24.685723096965759</v>
      </c>
      <c r="R107" s="33">
        <f>IF(DatiStorici[[#This Row],[Calend]]="X",(DatiStorici[[#This Row],[Balanced]]*C$2/DatiStorici[[#This Row],[Bond 10Y]]),R106)</f>
        <v>25.318595534160284</v>
      </c>
      <c r="S107" s="33">
        <f>IF(DatiStorici[[#This Row],[Calend]]="X",(DatiStorici[[#This Row],[Balanced]]*D$2/DatiStorici[[#This Row],[SXXR]]),S106)</f>
        <v>15.043415900024105</v>
      </c>
      <c r="T107" s="33">
        <f>IF(DatiStorici[[#This Row],[Calend]]="X",(DatiStorici[[#This Row],[Balanced]]*E$2/DatiStorici[[#This Row],[Gold]]),T106)</f>
        <v>39.440742886901461</v>
      </c>
      <c r="U107" s="34">
        <f>SUMPRODUCT(DatiStorici[[#This Row],[Bond 3Y]:[Gold]],Q106:T106)</f>
        <v>10247.22919813085</v>
      </c>
      <c r="V107" s="32">
        <f t="shared" si="22"/>
        <v>1.894468958335843E-3</v>
      </c>
      <c r="W107" s="32">
        <f>-(1-U107/MAX(U$5:U107))</f>
        <v>-1.2181610395399889E-2</v>
      </c>
      <c r="X107" s="53" t="str">
        <f t="shared" si="23"/>
        <v/>
      </c>
    </row>
    <row r="108" spans="1:24" x14ac:dyDescent="0.3">
      <c r="A108" s="4">
        <v>39232</v>
      </c>
      <c r="B108" s="1">
        <v>102.027323</v>
      </c>
      <c r="C108" s="1">
        <v>97.215523000000005</v>
      </c>
      <c r="D108" s="1">
        <v>179.66697500000001</v>
      </c>
      <c r="E108" s="1">
        <v>64.502340000000004</v>
      </c>
      <c r="F108" s="3">
        <f t="shared" si="16"/>
        <v>10226.803986349276</v>
      </c>
      <c r="G108" s="36">
        <f t="shared" si="17"/>
        <v>3.6581206524094126E-4</v>
      </c>
      <c r="H108" s="31">
        <f t="shared" si="18"/>
        <v>1.183103351612699E-3</v>
      </c>
      <c r="I108" s="37">
        <f t="shared" si="19"/>
        <v>-1.611123536899227E-3</v>
      </c>
      <c r="J108" s="37">
        <f t="shared" si="20"/>
        <v>-7.7913005749592505E-3</v>
      </c>
      <c r="K108" s="39">
        <f t="shared" si="21"/>
        <v>-1.9952315573107397E-3</v>
      </c>
      <c r="L108" s="36">
        <f>-(1-B108/MAX(B$5:B108))</f>
        <v>-1.1854809146433221E-3</v>
      </c>
      <c r="M108" s="37">
        <f>-(1-C108/MAX(C$5:C108))</f>
        <v>-2.7002037004290047E-2</v>
      </c>
      <c r="N108" s="37">
        <f>-(1-D108/MAX(D$5:D108))</f>
        <v>-5.5156479879264753E-3</v>
      </c>
      <c r="O108" s="37">
        <f>-(1-E108/MAX(E$5:E108))</f>
        <v>-5.7870230056822125E-2</v>
      </c>
      <c r="P108" s="39">
        <f>-(1-F108/MAX(F$5:F108))</f>
        <v>-1.415057189897273E-2</v>
      </c>
      <c r="Q108" s="33">
        <f>IF(DatiStorici[[#This Row],[Calend]]="X",(DatiStorici[[#This Row],[Balanced]]*B$2/DatiStorici[[#This Row],[Bond 3Y]]),Q107)</f>
        <v>24.685723096965759</v>
      </c>
      <c r="R108" s="33">
        <f>IF(DatiStorici[[#This Row],[Calend]]="X",(DatiStorici[[#This Row],[Balanced]]*C$2/DatiStorici[[#This Row],[Bond 10Y]]),R107)</f>
        <v>25.318595534160284</v>
      </c>
      <c r="S108" s="33">
        <f>IF(DatiStorici[[#This Row],[Calend]]="X",(DatiStorici[[#This Row],[Balanced]]*D$2/DatiStorici[[#This Row],[SXXR]]),S107)</f>
        <v>15.043415900024105</v>
      </c>
      <c r="T108" s="33">
        <f>IF(DatiStorici[[#This Row],[Calend]]="X",(DatiStorici[[#This Row],[Balanced]]*E$2/DatiStorici[[#This Row],[Gold]]),T107)</f>
        <v>39.440742886901461</v>
      </c>
      <c r="U108" s="34">
        <f>SUMPRODUCT(DatiStorici[[#This Row],[Bond 3Y]:[Gold]],Q107:T107)</f>
        <v>10226.803986349276</v>
      </c>
      <c r="V108" s="32">
        <f t="shared" si="22"/>
        <v>-1.9952315573107397E-3</v>
      </c>
      <c r="W108" s="32">
        <f>-(1-U108/MAX(U$5:U108))</f>
        <v>-1.415057189897273E-2</v>
      </c>
      <c r="X108" s="53" t="str">
        <f t="shared" si="23"/>
        <v/>
      </c>
    </row>
    <row r="109" spans="1:24" x14ac:dyDescent="0.3">
      <c r="A109" s="4">
        <v>39233</v>
      </c>
      <c r="B109" s="1">
        <v>101.996438</v>
      </c>
      <c r="C109" s="1">
        <v>97.043496000000005</v>
      </c>
      <c r="D109" s="1">
        <v>181.03762800000001</v>
      </c>
      <c r="E109" s="1">
        <v>65.301779999999994</v>
      </c>
      <c r="F109" s="3">
        <f t="shared" si="16"/>
        <v>10273.835896384589</v>
      </c>
      <c r="G109" s="36">
        <f t="shared" si="17"/>
        <v>-3.0275885597380614E-4</v>
      </c>
      <c r="H109" s="31">
        <f t="shared" si="18"/>
        <v>-1.7711099937995122E-3</v>
      </c>
      <c r="I109" s="37">
        <f t="shared" si="19"/>
        <v>7.5999007821430861E-3</v>
      </c>
      <c r="J109" s="37">
        <f t="shared" si="20"/>
        <v>1.2317792502959127E-2</v>
      </c>
      <c r="K109" s="39">
        <f t="shared" si="21"/>
        <v>4.5883438582878843E-3</v>
      </c>
      <c r="L109" s="36">
        <f>-(1-B109/MAX(B$5:B109))</f>
        <v>-1.4878350832610021E-3</v>
      </c>
      <c r="M109" s="37">
        <f>-(1-C109/MAX(C$5:C109))</f>
        <v>-2.8723798256145572E-2</v>
      </c>
      <c r="N109" s="37">
        <f>-(1-D109/MAX(D$5:D109))</f>
        <v>0</v>
      </c>
      <c r="O109" s="37">
        <f>-(1-E109/MAX(E$5:E109))</f>
        <v>-4.6193502929040897E-2</v>
      </c>
      <c r="P109" s="39">
        <f>-(1-F109/MAX(F$5:F109))</f>
        <v>-9.6167623458902618E-3</v>
      </c>
      <c r="Q109" s="33">
        <f>IF(DatiStorici[[#This Row],[Calend]]="X",(DatiStorici[[#This Row],[Balanced]]*B$2/DatiStorici[[#This Row],[Bond 3Y]]),Q108)</f>
        <v>24.685723096965759</v>
      </c>
      <c r="R109" s="33">
        <f>IF(DatiStorici[[#This Row],[Calend]]="X",(DatiStorici[[#This Row],[Balanced]]*C$2/DatiStorici[[#This Row],[Bond 10Y]]),R108)</f>
        <v>25.318595534160284</v>
      </c>
      <c r="S109" s="33">
        <f>IF(DatiStorici[[#This Row],[Calend]]="X",(DatiStorici[[#This Row],[Balanced]]*D$2/DatiStorici[[#This Row],[SXXR]]),S108)</f>
        <v>15.043415900024105</v>
      </c>
      <c r="T109" s="33">
        <f>IF(DatiStorici[[#This Row],[Calend]]="X",(DatiStorici[[#This Row],[Balanced]]*E$2/DatiStorici[[#This Row],[Gold]]),T108)</f>
        <v>39.440742886901461</v>
      </c>
      <c r="U109" s="34">
        <f>SUMPRODUCT(DatiStorici[[#This Row],[Bond 3Y]:[Gold]],Q108:T108)</f>
        <v>10273.835896384589</v>
      </c>
      <c r="V109" s="32">
        <f t="shared" si="22"/>
        <v>4.5883438582878843E-3</v>
      </c>
      <c r="W109" s="32">
        <f>-(1-U109/MAX(U$5:U109))</f>
        <v>-9.6167623458902618E-3</v>
      </c>
      <c r="X109" s="53" t="str">
        <f t="shared" si="23"/>
        <v/>
      </c>
    </row>
    <row r="110" spans="1:24" x14ac:dyDescent="0.3">
      <c r="A110" s="4">
        <v>39234</v>
      </c>
      <c r="B110" s="1">
        <v>101.950003</v>
      </c>
      <c r="C110" s="1">
        <v>96.771867999999998</v>
      </c>
      <c r="D110" s="1">
        <v>182.635617</v>
      </c>
      <c r="E110" s="1">
        <v>65.962909999999994</v>
      </c>
      <c r="F110" s="3">
        <f t="shared" si="16"/>
        <v>10315.92704684031</v>
      </c>
      <c r="G110" s="36">
        <f t="shared" si="17"/>
        <v>-4.5536465921847255E-4</v>
      </c>
      <c r="H110" s="31">
        <f t="shared" si="18"/>
        <v>-2.8029581580413803E-3</v>
      </c>
      <c r="I110" s="37">
        <f t="shared" si="19"/>
        <v>8.7881047421134589E-3</v>
      </c>
      <c r="J110" s="37">
        <f t="shared" si="20"/>
        <v>1.007331964891835E-2</v>
      </c>
      <c r="K110" s="39">
        <f t="shared" si="21"/>
        <v>4.0885569402411689E-3</v>
      </c>
      <c r="L110" s="36">
        <f>-(1-B110/MAX(B$5:B110))</f>
        <v>-1.9424187264457382E-3</v>
      </c>
      <c r="M110" s="37">
        <f>-(1-C110/MAX(C$5:C110))</f>
        <v>-3.1442432920000707E-2</v>
      </c>
      <c r="N110" s="37">
        <f>-(1-D110/MAX(D$5:D110))</f>
        <v>0</v>
      </c>
      <c r="O110" s="37">
        <f>-(1-E110/MAX(E$5:E110))</f>
        <v>-3.6536950084562259E-2</v>
      </c>
      <c r="P110" s="39">
        <f>-(1-F110/MAX(F$5:F110))</f>
        <v>-5.559235022566722E-3</v>
      </c>
      <c r="Q110" s="33">
        <f>IF(DatiStorici[[#This Row],[Calend]]="X",(DatiStorici[[#This Row],[Balanced]]*B$2/DatiStorici[[#This Row],[Bond 3Y]]),Q109)</f>
        <v>24.685723096965759</v>
      </c>
      <c r="R110" s="33">
        <f>IF(DatiStorici[[#This Row],[Calend]]="X",(DatiStorici[[#This Row],[Balanced]]*C$2/DatiStorici[[#This Row],[Bond 10Y]]),R109)</f>
        <v>25.318595534160284</v>
      </c>
      <c r="S110" s="33">
        <f>IF(DatiStorici[[#This Row],[Calend]]="X",(DatiStorici[[#This Row],[Balanced]]*D$2/DatiStorici[[#This Row],[SXXR]]),S109)</f>
        <v>15.043415900024105</v>
      </c>
      <c r="T110" s="33">
        <f>IF(DatiStorici[[#This Row],[Calend]]="X",(DatiStorici[[#This Row],[Balanced]]*E$2/DatiStorici[[#This Row],[Gold]]),T109)</f>
        <v>39.440742886901461</v>
      </c>
      <c r="U110" s="34">
        <f>SUMPRODUCT(DatiStorici[[#This Row],[Bond 3Y]:[Gold]],Q109:T109)</f>
        <v>10315.92704684031</v>
      </c>
      <c r="V110" s="32">
        <f t="shared" si="22"/>
        <v>4.0885569402411689E-3</v>
      </c>
      <c r="W110" s="32">
        <f>-(1-U110/MAX(U$5:U110))</f>
        <v>-5.559235022566722E-3</v>
      </c>
      <c r="X110" s="53" t="str">
        <f t="shared" si="23"/>
        <v/>
      </c>
    </row>
    <row r="111" spans="1:24" x14ac:dyDescent="0.3">
      <c r="A111" s="4">
        <v>39237</v>
      </c>
      <c r="B111" s="1">
        <v>101.972207</v>
      </c>
      <c r="C111" s="1">
        <v>96.846369999999993</v>
      </c>
      <c r="D111" s="1">
        <v>182.068603</v>
      </c>
      <c r="E111" s="1">
        <v>66.51388</v>
      </c>
      <c r="F111" s="3">
        <f t="shared" si="16"/>
        <v>10331.562293325702</v>
      </c>
      <c r="G111" s="36">
        <f t="shared" si="17"/>
        <v>2.1776931593437166E-4</v>
      </c>
      <c r="H111" s="31">
        <f t="shared" si="18"/>
        <v>7.6957630073014782E-4</v>
      </c>
      <c r="I111" s="37">
        <f t="shared" si="19"/>
        <v>-3.1094482913074329E-3</v>
      </c>
      <c r="J111" s="37">
        <f t="shared" si="20"/>
        <v>8.3180333216521813E-3</v>
      </c>
      <c r="K111" s="39">
        <f t="shared" si="21"/>
        <v>1.5144940109993901E-3</v>
      </c>
      <c r="L111" s="36">
        <f>-(1-B111/MAX(B$5:B111))</f>
        <v>-1.7250487423114969E-3</v>
      </c>
      <c r="M111" s="37">
        <f>-(1-C111/MAX(C$5:C111))</f>
        <v>-3.0696767083906784E-2</v>
      </c>
      <c r="N111" s="37">
        <f>-(1-D111/MAX(D$5:D111))</f>
        <v>-3.1046189637807808E-3</v>
      </c>
      <c r="O111" s="37">
        <f>-(1-E111/MAX(E$5:E111))</f>
        <v>-2.8489408873722422E-2</v>
      </c>
      <c r="P111" s="39">
        <f>-(1-F111/MAX(F$5:F111))</f>
        <v>-4.0520193932833681E-3</v>
      </c>
      <c r="Q111" s="33">
        <f>IF(DatiStorici[[#This Row],[Calend]]="X",(DatiStorici[[#This Row],[Balanced]]*B$2/DatiStorici[[#This Row],[Bond 3Y]]),Q110)</f>
        <v>24.685723096965759</v>
      </c>
      <c r="R111" s="33">
        <f>IF(DatiStorici[[#This Row],[Calend]]="X",(DatiStorici[[#This Row],[Balanced]]*C$2/DatiStorici[[#This Row],[Bond 10Y]]),R110)</f>
        <v>25.318595534160284</v>
      </c>
      <c r="S111" s="33">
        <f>IF(DatiStorici[[#This Row],[Calend]]="X",(DatiStorici[[#This Row],[Balanced]]*D$2/DatiStorici[[#This Row],[SXXR]]),S110)</f>
        <v>15.043415900024105</v>
      </c>
      <c r="T111" s="33">
        <f>IF(DatiStorici[[#This Row],[Calend]]="X",(DatiStorici[[#This Row],[Balanced]]*E$2/DatiStorici[[#This Row],[Gold]]),T110)</f>
        <v>39.440742886901461</v>
      </c>
      <c r="U111" s="34">
        <f>SUMPRODUCT(DatiStorici[[#This Row],[Bond 3Y]:[Gold]],Q110:T110)</f>
        <v>10331.562293325702</v>
      </c>
      <c r="V111" s="32">
        <f t="shared" si="22"/>
        <v>1.5144940109993901E-3</v>
      </c>
      <c r="W111" s="32">
        <f>-(1-U111/MAX(U$5:U111))</f>
        <v>-4.0520193932833681E-3</v>
      </c>
      <c r="X111" s="53" t="str">
        <f t="shared" si="23"/>
        <v/>
      </c>
    </row>
    <row r="112" spans="1:24" x14ac:dyDescent="0.3">
      <c r="A112" s="4">
        <v>39238</v>
      </c>
      <c r="B112" s="1">
        <v>101.960677</v>
      </c>
      <c r="C112" s="1">
        <v>96.598231999999996</v>
      </c>
      <c r="D112" s="1">
        <v>181.03408999999999</v>
      </c>
      <c r="E112" s="1">
        <v>66.305710000000005</v>
      </c>
      <c r="F112" s="3">
        <f t="shared" si="16"/>
        <v>10301.222172519989</v>
      </c>
      <c r="G112" s="36">
        <f t="shared" si="17"/>
        <v>-1.1307641794819347E-4</v>
      </c>
      <c r="H112" s="31">
        <f t="shared" si="18"/>
        <v>-2.5654697368719943E-3</v>
      </c>
      <c r="I112" s="37">
        <f t="shared" si="19"/>
        <v>-5.6981995403335853E-3</v>
      </c>
      <c r="J112" s="37">
        <f t="shared" si="20"/>
        <v>-3.1346305233274246E-3</v>
      </c>
      <c r="K112" s="39">
        <f t="shared" si="21"/>
        <v>-2.9409644368904309E-3</v>
      </c>
      <c r="L112" s="36">
        <f>-(1-B112/MAX(B$5:B112))</f>
        <v>-1.8379237160579542E-3</v>
      </c>
      <c r="M112" s="37">
        <f>-(1-C112/MAX(C$5:C112))</f>
        <v>-3.3180298119807494E-2</v>
      </c>
      <c r="N112" s="37">
        <f>-(1-D112/MAX(D$5:D112))</f>
        <v>-8.7689741262242382E-3</v>
      </c>
      <c r="O112" s="37">
        <f>-(1-E112/MAX(E$5:E112))</f>
        <v>-3.1529967622584421E-2</v>
      </c>
      <c r="P112" s="39">
        <f>-(1-F112/MAX(F$5:F112))</f>
        <v>-6.9767640920919138E-3</v>
      </c>
      <c r="Q112" s="33">
        <f>IF(DatiStorici[[#This Row],[Calend]]="X",(DatiStorici[[#This Row],[Balanced]]*B$2/DatiStorici[[#This Row],[Bond 3Y]]),Q111)</f>
        <v>24.685723096965759</v>
      </c>
      <c r="R112" s="33">
        <f>IF(DatiStorici[[#This Row],[Calend]]="X",(DatiStorici[[#This Row],[Balanced]]*C$2/DatiStorici[[#This Row],[Bond 10Y]]),R111)</f>
        <v>25.318595534160284</v>
      </c>
      <c r="S112" s="33">
        <f>IF(DatiStorici[[#This Row],[Calend]]="X",(DatiStorici[[#This Row],[Balanced]]*D$2/DatiStorici[[#This Row],[SXXR]]),S111)</f>
        <v>15.043415900024105</v>
      </c>
      <c r="T112" s="33">
        <f>IF(DatiStorici[[#This Row],[Calend]]="X",(DatiStorici[[#This Row],[Balanced]]*E$2/DatiStorici[[#This Row],[Gold]]),T111)</f>
        <v>39.440742886901461</v>
      </c>
      <c r="U112" s="34">
        <f>SUMPRODUCT(DatiStorici[[#This Row],[Bond 3Y]:[Gold]],Q111:T111)</f>
        <v>10301.222172519989</v>
      </c>
      <c r="V112" s="32">
        <f t="shared" si="22"/>
        <v>-2.9409644368904309E-3</v>
      </c>
      <c r="W112" s="32">
        <f>-(1-U112/MAX(U$5:U112))</f>
        <v>-6.9767640920919138E-3</v>
      </c>
      <c r="X112" s="53" t="str">
        <f t="shared" si="23"/>
        <v/>
      </c>
    </row>
    <row r="113" spans="1:24" x14ac:dyDescent="0.3">
      <c r="A113" s="4">
        <v>39239</v>
      </c>
      <c r="B113" s="1">
        <v>102.069643</v>
      </c>
      <c r="C113" s="1">
        <v>96.910149000000004</v>
      </c>
      <c r="D113" s="1">
        <v>178.25607400000001</v>
      </c>
      <c r="E113" s="1">
        <v>66.018519999999995</v>
      </c>
      <c r="F113" s="3">
        <f t="shared" si="16"/>
        <v>10258.691540371592</v>
      </c>
      <c r="G113" s="36">
        <f t="shared" si="17"/>
        <v>1.0681354649647893E-3</v>
      </c>
      <c r="H113" s="31">
        <f t="shared" si="18"/>
        <v>3.2238114807548145E-3</v>
      </c>
      <c r="I113" s="37">
        <f t="shared" si="19"/>
        <v>-1.5464221622866304E-2</v>
      </c>
      <c r="J113" s="37">
        <f t="shared" si="20"/>
        <v>-4.3407084391126781E-3</v>
      </c>
      <c r="K113" s="39">
        <f t="shared" si="21"/>
        <v>-4.1372442908037292E-3</v>
      </c>
      <c r="L113" s="36">
        <f>-(1-B113/MAX(B$5:B113))</f>
        <v>-7.7118179157709132E-4</v>
      </c>
      <c r="M113" s="37">
        <f>-(1-C113/MAX(C$5:C113))</f>
        <v>-3.0058424202370038E-2</v>
      </c>
      <c r="N113" s="37">
        <f>-(1-D113/MAX(D$5:D113))</f>
        <v>-2.3979676428612429E-2</v>
      </c>
      <c r="O113" s="37">
        <f>-(1-E113/MAX(E$5:E113))</f>
        <v>-3.5724703017145143E-2</v>
      </c>
      <c r="P113" s="39">
        <f>-(1-F113/MAX(F$5:F113))</f>
        <v>-1.1076656828497011E-2</v>
      </c>
      <c r="Q113" s="33">
        <f>IF(DatiStorici[[#This Row],[Calend]]="X",(DatiStorici[[#This Row],[Balanced]]*B$2/DatiStorici[[#This Row],[Bond 3Y]]),Q112)</f>
        <v>24.685723096965759</v>
      </c>
      <c r="R113" s="33">
        <f>IF(DatiStorici[[#This Row],[Calend]]="X",(DatiStorici[[#This Row],[Balanced]]*C$2/DatiStorici[[#This Row],[Bond 10Y]]),R112)</f>
        <v>25.318595534160284</v>
      </c>
      <c r="S113" s="33">
        <f>IF(DatiStorici[[#This Row],[Calend]]="X",(DatiStorici[[#This Row],[Balanced]]*D$2/DatiStorici[[#This Row],[SXXR]]),S112)</f>
        <v>15.043415900024105</v>
      </c>
      <c r="T113" s="33">
        <f>IF(DatiStorici[[#This Row],[Calend]]="X",(DatiStorici[[#This Row],[Balanced]]*E$2/DatiStorici[[#This Row],[Gold]]),T112)</f>
        <v>39.440742886901461</v>
      </c>
      <c r="U113" s="34">
        <f>SUMPRODUCT(DatiStorici[[#This Row],[Bond 3Y]:[Gold]],Q112:T112)</f>
        <v>10258.691540371592</v>
      </c>
      <c r="V113" s="32">
        <f t="shared" si="22"/>
        <v>-4.1372442908037292E-3</v>
      </c>
      <c r="W113" s="32">
        <f>-(1-U113/MAX(U$5:U113))</f>
        <v>-1.1076656828497011E-2</v>
      </c>
      <c r="X113" s="53" t="str">
        <f t="shared" si="23"/>
        <v/>
      </c>
    </row>
    <row r="114" spans="1:24" x14ac:dyDescent="0.3">
      <c r="A114" s="4">
        <v>39240</v>
      </c>
      <c r="B114" s="1">
        <v>102.003254</v>
      </c>
      <c r="C114" s="1">
        <v>96.315984999999998</v>
      </c>
      <c r="D114" s="1">
        <v>176.30248499999999</v>
      </c>
      <c r="E114" s="1">
        <v>66.037540000000007</v>
      </c>
      <c r="F114" s="3">
        <f t="shared" si="16"/>
        <v>10213.370793008946</v>
      </c>
      <c r="G114" s="36">
        <f t="shared" si="17"/>
        <v>-6.5064007340525493E-4</v>
      </c>
      <c r="H114" s="31">
        <f t="shared" si="18"/>
        <v>-6.1499535326953146E-3</v>
      </c>
      <c r="I114" s="37">
        <f t="shared" si="19"/>
        <v>-1.1019949853563514E-2</v>
      </c>
      <c r="J114" s="37">
        <f t="shared" si="20"/>
        <v>2.8805948218548096E-4</v>
      </c>
      <c r="K114" s="39">
        <f t="shared" si="21"/>
        <v>-4.4275775113887042E-3</v>
      </c>
      <c r="L114" s="36">
        <f>-(1-B114/MAX(B$5:B114))</f>
        <v>-1.4211086460488298E-3</v>
      </c>
      <c r="M114" s="37">
        <f>-(1-C114/MAX(C$5:C114))</f>
        <v>-3.6005214836674293E-2</v>
      </c>
      <c r="N114" s="37">
        <f>-(1-D114/MAX(D$5:D114))</f>
        <v>-3.4676324936115832E-2</v>
      </c>
      <c r="O114" s="37">
        <f>-(1-E114/MAX(E$5:E114))</f>
        <v>-3.544689436362447E-2</v>
      </c>
      <c r="P114" s="39">
        <f>-(1-F114/MAX(F$5:F114))</f>
        <v>-1.5445512722108923E-2</v>
      </c>
      <c r="Q114" s="33">
        <f>IF(DatiStorici[[#This Row],[Calend]]="X",(DatiStorici[[#This Row],[Balanced]]*B$2/DatiStorici[[#This Row],[Bond 3Y]]),Q113)</f>
        <v>24.685723096965759</v>
      </c>
      <c r="R114" s="33">
        <f>IF(DatiStorici[[#This Row],[Calend]]="X",(DatiStorici[[#This Row],[Balanced]]*C$2/DatiStorici[[#This Row],[Bond 10Y]]),R113)</f>
        <v>25.318595534160284</v>
      </c>
      <c r="S114" s="33">
        <f>IF(DatiStorici[[#This Row],[Calend]]="X",(DatiStorici[[#This Row],[Balanced]]*D$2/DatiStorici[[#This Row],[SXXR]]),S113)</f>
        <v>15.043415900024105</v>
      </c>
      <c r="T114" s="33">
        <f>IF(DatiStorici[[#This Row],[Calend]]="X",(DatiStorici[[#This Row],[Balanced]]*E$2/DatiStorici[[#This Row],[Gold]]),T113)</f>
        <v>39.440742886901461</v>
      </c>
      <c r="U114" s="34">
        <f>SUMPRODUCT(DatiStorici[[#This Row],[Bond 3Y]:[Gold]],Q113:T113)</f>
        <v>10213.370793008946</v>
      </c>
      <c r="V114" s="32">
        <f t="shared" si="22"/>
        <v>-4.4275775113887042E-3</v>
      </c>
      <c r="W114" s="32">
        <f>-(1-U114/MAX(U$5:U114))</f>
        <v>-1.5445512722108923E-2</v>
      </c>
      <c r="X114" s="53" t="str">
        <f t="shared" si="23"/>
        <v/>
      </c>
    </row>
    <row r="115" spans="1:24" x14ac:dyDescent="0.3">
      <c r="A115" s="4">
        <v>39241</v>
      </c>
      <c r="B115" s="1">
        <v>101.99924300000001</v>
      </c>
      <c r="C115" s="1">
        <v>96.120979000000005</v>
      </c>
      <c r="D115" s="1">
        <v>176.14104900000001</v>
      </c>
      <c r="E115" s="1">
        <v>64.016829999999999</v>
      </c>
      <c r="F115" s="3">
        <f t="shared" si="16"/>
        <v>10126.207648084643</v>
      </c>
      <c r="G115" s="36">
        <f t="shared" si="17"/>
        <v>-3.9323048094878411E-5</v>
      </c>
      <c r="H115" s="31">
        <f t="shared" si="18"/>
        <v>-2.0267007200256105E-3</v>
      </c>
      <c r="I115" s="37">
        <f t="shared" si="19"/>
        <v>-9.1609574707172015E-4</v>
      </c>
      <c r="J115" s="37">
        <f t="shared" si="20"/>
        <v>-3.1077350667249325E-2</v>
      </c>
      <c r="K115" s="39">
        <f t="shared" si="21"/>
        <v>-8.5708441554212863E-3</v>
      </c>
      <c r="L115" s="36">
        <f>-(1-B115/MAX(B$5:B115))</f>
        <v>-1.4603750397779169E-3</v>
      </c>
      <c r="M115" s="37">
        <f>-(1-C115/MAX(C$5:C115))</f>
        <v>-3.7956965286774058E-2</v>
      </c>
      <c r="N115" s="37">
        <f>-(1-D115/MAX(D$5:D115))</f>
        <v>-3.5560248908075742E-2</v>
      </c>
      <c r="O115" s="37">
        <f>-(1-E115/MAX(E$5:E115))</f>
        <v>-6.4961653788195517E-2</v>
      </c>
      <c r="P115" s="39">
        <f>-(1-F115/MAX(F$5:F115))</f>
        <v>-2.3847916512169776E-2</v>
      </c>
      <c r="Q115" s="33">
        <f>IF(DatiStorici[[#This Row],[Calend]]="X",(DatiStorici[[#This Row],[Balanced]]*B$2/DatiStorici[[#This Row],[Bond 3Y]]),Q114)</f>
        <v>24.685723096965759</v>
      </c>
      <c r="R115" s="33">
        <f>IF(DatiStorici[[#This Row],[Calend]]="X",(DatiStorici[[#This Row],[Balanced]]*C$2/DatiStorici[[#This Row],[Bond 10Y]]),R114)</f>
        <v>25.318595534160284</v>
      </c>
      <c r="S115" s="33">
        <f>IF(DatiStorici[[#This Row],[Calend]]="X",(DatiStorici[[#This Row],[Balanced]]*D$2/DatiStorici[[#This Row],[SXXR]]),S114)</f>
        <v>15.043415900024105</v>
      </c>
      <c r="T115" s="33">
        <f>IF(DatiStorici[[#This Row],[Calend]]="X",(DatiStorici[[#This Row],[Balanced]]*E$2/DatiStorici[[#This Row],[Gold]]),T114)</f>
        <v>39.440742886901461</v>
      </c>
      <c r="U115" s="34">
        <f>SUMPRODUCT(DatiStorici[[#This Row],[Bond 3Y]:[Gold]],Q114:T114)</f>
        <v>10126.207648084643</v>
      </c>
      <c r="V115" s="32">
        <f t="shared" si="22"/>
        <v>-8.5708441554212863E-3</v>
      </c>
      <c r="W115" s="32">
        <f>-(1-U115/MAX(U$5:U115))</f>
        <v>-2.3847916512169776E-2</v>
      </c>
      <c r="X115" s="53" t="str">
        <f t="shared" si="23"/>
        <v/>
      </c>
    </row>
    <row r="116" spans="1:24" x14ac:dyDescent="0.3">
      <c r="A116" s="4">
        <v>39244</v>
      </c>
      <c r="B116" s="1">
        <v>102.01058</v>
      </c>
      <c r="C116" s="1">
        <v>96.177976999999998</v>
      </c>
      <c r="D116" s="1">
        <v>177.82218900000001</v>
      </c>
      <c r="E116" s="1">
        <v>64.459180000000003</v>
      </c>
      <c r="F116" s="3">
        <f t="shared" si="16"/>
        <v>10170.667320257839</v>
      </c>
      <c r="G116" s="36">
        <f t="shared" si="17"/>
        <v>1.1114170724688192E-4</v>
      </c>
      <c r="H116" s="31">
        <f t="shared" si="18"/>
        <v>5.9280614783136616E-4</v>
      </c>
      <c r="I116" s="37">
        <f t="shared" si="19"/>
        <v>9.4990239690195249E-3</v>
      </c>
      <c r="J116" s="37">
        <f t="shared" si="20"/>
        <v>6.8861376995993017E-3</v>
      </c>
      <c r="K116" s="39">
        <f t="shared" si="21"/>
        <v>4.3809446873825653E-3</v>
      </c>
      <c r="L116" s="36">
        <f>-(1-B116/MAX(B$5:B116))</f>
        <v>-1.3493894736578138E-3</v>
      </c>
      <c r="M116" s="37">
        <f>-(1-C116/MAX(C$5:C116))</f>
        <v>-3.7386491187747506E-2</v>
      </c>
      <c r="N116" s="37">
        <f>-(1-D116/MAX(D$5:D116))</f>
        <v>-2.6355363094373807E-2</v>
      </c>
      <c r="O116" s="37">
        <f>-(1-E116/MAX(E$5:E116))</f>
        <v>-5.8500630765862205E-2</v>
      </c>
      <c r="P116" s="39">
        <f>-(1-F116/MAX(F$5:F116))</f>
        <v>-1.9562067047957044E-2</v>
      </c>
      <c r="Q116" s="33">
        <f>IF(DatiStorici[[#This Row],[Calend]]="X",(DatiStorici[[#This Row],[Balanced]]*B$2/DatiStorici[[#This Row],[Bond 3Y]]),Q115)</f>
        <v>24.685723096965759</v>
      </c>
      <c r="R116" s="33">
        <f>IF(DatiStorici[[#This Row],[Calend]]="X",(DatiStorici[[#This Row],[Balanced]]*C$2/DatiStorici[[#This Row],[Bond 10Y]]),R115)</f>
        <v>25.318595534160284</v>
      </c>
      <c r="S116" s="33">
        <f>IF(DatiStorici[[#This Row],[Calend]]="X",(DatiStorici[[#This Row],[Balanced]]*D$2/DatiStorici[[#This Row],[SXXR]]),S115)</f>
        <v>15.043415900024105</v>
      </c>
      <c r="T116" s="33">
        <f>IF(DatiStorici[[#This Row],[Calend]]="X",(DatiStorici[[#This Row],[Balanced]]*E$2/DatiStorici[[#This Row],[Gold]]),T115)</f>
        <v>39.440742886901461</v>
      </c>
      <c r="U116" s="34">
        <f>SUMPRODUCT(DatiStorici[[#This Row],[Bond 3Y]:[Gold]],Q115:T115)</f>
        <v>10170.667320257839</v>
      </c>
      <c r="V116" s="32">
        <f t="shared" si="22"/>
        <v>4.3809446873825653E-3</v>
      </c>
      <c r="W116" s="32">
        <f>-(1-U116/MAX(U$5:U116))</f>
        <v>-1.9562067047957044E-2</v>
      </c>
      <c r="X116" s="53" t="str">
        <f t="shared" si="23"/>
        <v/>
      </c>
    </row>
    <row r="117" spans="1:24" x14ac:dyDescent="0.3">
      <c r="A117" s="4">
        <v>39245</v>
      </c>
      <c r="B117" s="1">
        <v>101.980366</v>
      </c>
      <c r="C117" s="1">
        <v>95.905996000000002</v>
      </c>
      <c r="D117" s="1">
        <v>176.90665100000001</v>
      </c>
      <c r="E117" s="1">
        <v>64.117699999999999</v>
      </c>
      <c r="F117" s="3">
        <f t="shared" si="16"/>
        <v>10135.794245100913</v>
      </c>
      <c r="G117" s="36">
        <f t="shared" si="17"/>
        <v>-2.9622883577338588E-4</v>
      </c>
      <c r="H117" s="31">
        <f t="shared" si="18"/>
        <v>-2.8318987525942402E-3</v>
      </c>
      <c r="I117" s="37">
        <f t="shared" si="19"/>
        <v>-5.1619148468603033E-3</v>
      </c>
      <c r="J117" s="37">
        <f t="shared" si="20"/>
        <v>-5.311698384344035E-3</v>
      </c>
      <c r="K117" s="39">
        <f t="shared" si="21"/>
        <v>-3.4346810573484782E-3</v>
      </c>
      <c r="L117" s="36">
        <f>-(1-B117/MAX(B$5:B117))</f>
        <v>-1.6451747691286212E-3</v>
      </c>
      <c r="M117" s="37">
        <f>-(1-C117/MAX(C$5:C117))</f>
        <v>-4.0108658911656492E-2</v>
      </c>
      <c r="N117" s="37">
        <f>-(1-D117/MAX(D$5:D117))</f>
        <v>-3.1368284533459745E-2</v>
      </c>
      <c r="O117" s="37">
        <f>-(1-E117/MAX(E$5:E117))</f>
        <v>-6.3488333132012076E-2</v>
      </c>
      <c r="P117" s="39">
        <f>-(1-F117/MAX(F$5:F117))</f>
        <v>-2.2923782129762538E-2</v>
      </c>
      <c r="Q117" s="33">
        <f>IF(DatiStorici[[#This Row],[Calend]]="X",(DatiStorici[[#This Row],[Balanced]]*B$2/DatiStorici[[#This Row],[Bond 3Y]]),Q116)</f>
        <v>24.685723096965759</v>
      </c>
      <c r="R117" s="33">
        <f>IF(DatiStorici[[#This Row],[Calend]]="X",(DatiStorici[[#This Row],[Balanced]]*C$2/DatiStorici[[#This Row],[Bond 10Y]]),R116)</f>
        <v>25.318595534160284</v>
      </c>
      <c r="S117" s="33">
        <f>IF(DatiStorici[[#This Row],[Calend]]="X",(DatiStorici[[#This Row],[Balanced]]*D$2/DatiStorici[[#This Row],[SXXR]]),S116)</f>
        <v>15.043415900024105</v>
      </c>
      <c r="T117" s="33">
        <f>IF(DatiStorici[[#This Row],[Calend]]="X",(DatiStorici[[#This Row],[Balanced]]*E$2/DatiStorici[[#This Row],[Gold]]),T116)</f>
        <v>39.440742886901461</v>
      </c>
      <c r="U117" s="34">
        <f>SUMPRODUCT(DatiStorici[[#This Row],[Bond 3Y]:[Gold]],Q116:T116)</f>
        <v>10135.794245100913</v>
      </c>
      <c r="V117" s="32">
        <f t="shared" si="22"/>
        <v>-3.4346810573484782E-3</v>
      </c>
      <c r="W117" s="32">
        <f>-(1-U117/MAX(U$5:U117))</f>
        <v>-2.2923782129762538E-2</v>
      </c>
      <c r="X117" s="53" t="str">
        <f t="shared" si="23"/>
        <v/>
      </c>
    </row>
    <row r="118" spans="1:24" x14ac:dyDescent="0.3">
      <c r="A118" s="4">
        <v>39246</v>
      </c>
      <c r="B118" s="1">
        <v>101.986515</v>
      </c>
      <c r="C118" s="1">
        <v>95.742529000000005</v>
      </c>
      <c r="D118" s="1">
        <v>177.54398900000001</v>
      </c>
      <c r="E118" s="1">
        <v>64.265140000000002</v>
      </c>
      <c r="F118" s="3">
        <f t="shared" si="16"/>
        <v>10147.210166490187</v>
      </c>
      <c r="G118" s="36">
        <f t="shared" si="17"/>
        <v>6.0294102372895448E-5</v>
      </c>
      <c r="H118" s="31">
        <f t="shared" si="18"/>
        <v>-1.7059044899222599E-3</v>
      </c>
      <c r="I118" s="37">
        <f t="shared" si="19"/>
        <v>3.5962055922634135E-3</v>
      </c>
      <c r="J118" s="37">
        <f t="shared" si="20"/>
        <v>2.296881184748955E-3</v>
      </c>
      <c r="K118" s="39">
        <f t="shared" si="21"/>
        <v>1.1256638674491206E-3</v>
      </c>
      <c r="L118" s="36">
        <f>-(1-B118/MAX(B$5:B118))</f>
        <v>-1.5849780463561558E-3</v>
      </c>
      <c r="M118" s="37">
        <f>-(1-C118/MAX(C$5:C118))</f>
        <v>-4.1744745959370277E-2</v>
      </c>
      <c r="N118" s="37">
        <f>-(1-D118/MAX(D$5:D118))</f>
        <v>-2.7878614717303352E-2</v>
      </c>
      <c r="O118" s="37">
        <f>-(1-E118/MAX(E$5:E118))</f>
        <v>-6.133480485256626E-2</v>
      </c>
      <c r="P118" s="39">
        <f>-(1-F118/MAX(F$5:F118))</f>
        <v>-2.1823303467231714E-2</v>
      </c>
      <c r="Q118" s="33">
        <f>IF(DatiStorici[[#This Row],[Calend]]="X",(DatiStorici[[#This Row],[Balanced]]*B$2/DatiStorici[[#This Row],[Bond 3Y]]),Q117)</f>
        <v>24.685723096965759</v>
      </c>
      <c r="R118" s="33">
        <f>IF(DatiStorici[[#This Row],[Calend]]="X",(DatiStorici[[#This Row],[Balanced]]*C$2/DatiStorici[[#This Row],[Bond 10Y]]),R117)</f>
        <v>25.318595534160284</v>
      </c>
      <c r="S118" s="33">
        <f>IF(DatiStorici[[#This Row],[Calend]]="X",(DatiStorici[[#This Row],[Balanced]]*D$2/DatiStorici[[#This Row],[SXXR]]),S117)</f>
        <v>15.043415900024105</v>
      </c>
      <c r="T118" s="33">
        <f>IF(DatiStorici[[#This Row],[Calend]]="X",(DatiStorici[[#This Row],[Balanced]]*E$2/DatiStorici[[#This Row],[Gold]]),T117)</f>
        <v>39.440742886901461</v>
      </c>
      <c r="U118" s="34">
        <f>SUMPRODUCT(DatiStorici[[#This Row],[Bond 3Y]:[Gold]],Q117:T117)</f>
        <v>10147.210166490187</v>
      </c>
      <c r="V118" s="32">
        <f t="shared" si="22"/>
        <v>1.1256638674491206E-3</v>
      </c>
      <c r="W118" s="32">
        <f>-(1-U118/MAX(U$5:U118))</f>
        <v>-2.1823303467231714E-2</v>
      </c>
      <c r="X118" s="53" t="str">
        <f t="shared" si="23"/>
        <v/>
      </c>
    </row>
    <row r="119" spans="1:24" x14ac:dyDescent="0.3">
      <c r="A119" s="4">
        <v>39247</v>
      </c>
      <c r="B119" s="1">
        <v>102.01929199999999</v>
      </c>
      <c r="C119" s="1">
        <v>95.737995999999995</v>
      </c>
      <c r="D119" s="1">
        <v>180.22912400000001</v>
      </c>
      <c r="E119" s="1">
        <v>64.239739999999998</v>
      </c>
      <c r="F119" s="3">
        <f t="shared" si="16"/>
        <v>10187.296328925964</v>
      </c>
      <c r="G119" s="36">
        <f t="shared" si="17"/>
        <v>3.213339930272097E-4</v>
      </c>
      <c r="H119" s="31">
        <f t="shared" si="18"/>
        <v>-4.7346851601309081E-5</v>
      </c>
      <c r="I119" s="37">
        <f t="shared" si="19"/>
        <v>1.5010548972864647E-2</v>
      </c>
      <c r="J119" s="37">
        <f t="shared" si="20"/>
        <v>-3.9531573167940725E-4</v>
      </c>
      <c r="K119" s="39">
        <f t="shared" si="21"/>
        <v>3.9426788520425284E-3</v>
      </c>
      <c r="L119" s="36">
        <f>-(1-B119/MAX(B$5:B119))</f>
        <v>-1.2641018091931189E-3</v>
      </c>
      <c r="M119" s="37">
        <f>-(1-C119/MAX(C$5:C119))</f>
        <v>-4.1790115254624394E-2</v>
      </c>
      <c r="N119" s="37">
        <f>-(1-D119/MAX(D$5:D119))</f>
        <v>-1.3176471487486352E-2</v>
      </c>
      <c r="O119" s="37">
        <f>-(1-E119/MAX(E$5:E119))</f>
        <v>-6.1705800635921793E-2</v>
      </c>
      <c r="P119" s="39">
        <f>-(1-F119/MAX(F$5:F119))</f>
        <v>-1.7959054150942344E-2</v>
      </c>
      <c r="Q119" s="33">
        <f>IF(DatiStorici[[#This Row],[Calend]]="X",(DatiStorici[[#This Row],[Balanced]]*B$2/DatiStorici[[#This Row],[Bond 3Y]]),Q118)</f>
        <v>24.685723096965759</v>
      </c>
      <c r="R119" s="33">
        <f>IF(DatiStorici[[#This Row],[Calend]]="X",(DatiStorici[[#This Row],[Balanced]]*C$2/DatiStorici[[#This Row],[Bond 10Y]]),R118)</f>
        <v>25.318595534160284</v>
      </c>
      <c r="S119" s="33">
        <f>IF(DatiStorici[[#This Row],[Calend]]="X",(DatiStorici[[#This Row],[Balanced]]*D$2/DatiStorici[[#This Row],[SXXR]]),S118)</f>
        <v>15.043415900024105</v>
      </c>
      <c r="T119" s="33">
        <f>IF(DatiStorici[[#This Row],[Calend]]="X",(DatiStorici[[#This Row],[Balanced]]*E$2/DatiStorici[[#This Row],[Gold]]),T118)</f>
        <v>39.440742886901461</v>
      </c>
      <c r="U119" s="34">
        <f>SUMPRODUCT(DatiStorici[[#This Row],[Bond 3Y]:[Gold]],Q118:T118)</f>
        <v>10187.296328925964</v>
      </c>
      <c r="V119" s="32">
        <f t="shared" si="22"/>
        <v>3.9426788520425284E-3</v>
      </c>
      <c r="W119" s="32">
        <f>-(1-U119/MAX(U$5:U119))</f>
        <v>-1.7959054150942344E-2</v>
      </c>
      <c r="X119" s="53" t="str">
        <f t="shared" si="23"/>
        <v/>
      </c>
    </row>
    <row r="120" spans="1:24" x14ac:dyDescent="0.3">
      <c r="A120" s="4">
        <v>39248</v>
      </c>
      <c r="B120" s="1">
        <v>102.028232</v>
      </c>
      <c r="C120" s="1">
        <v>95.739463000000001</v>
      </c>
      <c r="D120" s="1">
        <v>182.48027300000001</v>
      </c>
      <c r="E120" s="1">
        <v>64.57978</v>
      </c>
      <c r="F120" s="3">
        <f t="shared" si="16"/>
        <v>10234.830562541287</v>
      </c>
      <c r="G120" s="36">
        <f t="shared" si="17"/>
        <v>8.7626645307601291E-5</v>
      </c>
      <c r="H120" s="31">
        <f t="shared" si="18"/>
        <v>1.5322952453046134E-5</v>
      </c>
      <c r="I120" s="37">
        <f t="shared" si="19"/>
        <v>1.2413121492557867E-2</v>
      </c>
      <c r="J120" s="37">
        <f t="shared" si="20"/>
        <v>5.2793363891123508E-3</v>
      </c>
      <c r="K120" s="39">
        <f t="shared" si="21"/>
        <v>4.6551781515728093E-3</v>
      </c>
      <c r="L120" s="36">
        <f>-(1-B120/MAX(B$5:B120))</f>
        <v>-1.1765820984129816E-3</v>
      </c>
      <c r="M120" s="37">
        <f>-(1-C120/MAX(C$5:C120))</f>
        <v>-4.1775432537629498E-2</v>
      </c>
      <c r="N120" s="37">
        <f>-(1-D120/MAX(D$5:D120))</f>
        <v>-8.5056793714000101E-4</v>
      </c>
      <c r="O120" s="37">
        <f>-(1-E120/MAX(E$5:E120))</f>
        <v>-5.6739131101584239E-2</v>
      </c>
      <c r="P120" s="39">
        <f>-(1-F120/MAX(F$5:F120))</f>
        <v>-1.3376821315792986E-2</v>
      </c>
      <c r="Q120" s="33">
        <f>IF(DatiStorici[[#This Row],[Calend]]="X",(DatiStorici[[#This Row],[Balanced]]*B$2/DatiStorici[[#This Row],[Bond 3Y]]),Q119)</f>
        <v>24.685723096965759</v>
      </c>
      <c r="R120" s="33">
        <f>IF(DatiStorici[[#This Row],[Calend]]="X",(DatiStorici[[#This Row],[Balanced]]*C$2/DatiStorici[[#This Row],[Bond 10Y]]),R119)</f>
        <v>25.318595534160284</v>
      </c>
      <c r="S120" s="33">
        <f>IF(DatiStorici[[#This Row],[Calend]]="X",(DatiStorici[[#This Row],[Balanced]]*D$2/DatiStorici[[#This Row],[SXXR]]),S119)</f>
        <v>15.043415900024105</v>
      </c>
      <c r="T120" s="33">
        <f>IF(DatiStorici[[#This Row],[Calend]]="X",(DatiStorici[[#This Row],[Balanced]]*E$2/DatiStorici[[#This Row],[Gold]]),T119)</f>
        <v>39.440742886901461</v>
      </c>
      <c r="U120" s="34">
        <f>SUMPRODUCT(DatiStorici[[#This Row],[Bond 3Y]:[Gold]],Q119:T119)</f>
        <v>10234.830562541287</v>
      </c>
      <c r="V120" s="32">
        <f t="shared" si="22"/>
        <v>4.6551781515728093E-3</v>
      </c>
      <c r="W120" s="32">
        <f>-(1-U120/MAX(U$5:U120))</f>
        <v>-1.3376821315792986E-2</v>
      </c>
      <c r="X120" s="53" t="str">
        <f t="shared" si="23"/>
        <v/>
      </c>
    </row>
    <row r="121" spans="1:24" x14ac:dyDescent="0.3">
      <c r="A121" s="4">
        <v>39251</v>
      </c>
      <c r="B121" s="1">
        <v>102.048041</v>
      </c>
      <c r="C121" s="1">
        <v>95.645116999999999</v>
      </c>
      <c r="D121" s="1">
        <v>181.91873100000001</v>
      </c>
      <c r="E121" s="1">
        <v>64.913430000000005</v>
      </c>
      <c r="F121" s="3">
        <f t="shared" si="16"/>
        <v>10237.64274782873</v>
      </c>
      <c r="G121" s="36">
        <f t="shared" si="17"/>
        <v>1.9413329899655736E-4</v>
      </c>
      <c r="H121" s="31">
        <f t="shared" si="18"/>
        <v>-9.8593113031889262E-4</v>
      </c>
      <c r="I121" s="37">
        <f t="shared" si="19"/>
        <v>-3.0820196451468093E-3</v>
      </c>
      <c r="J121" s="37">
        <f t="shared" si="20"/>
        <v>5.1531773495445037E-3</v>
      </c>
      <c r="K121" s="39">
        <f t="shared" si="21"/>
        <v>2.7472843779021246E-4</v>
      </c>
      <c r="L121" s="36">
        <f>-(1-B121/MAX(B$5:B121))</f>
        <v>-9.8265839026512314E-4</v>
      </c>
      <c r="M121" s="37">
        <f>-(1-C121/MAX(C$5:C121))</f>
        <v>-4.2719710395567767E-2</v>
      </c>
      <c r="N121" s="37">
        <f>-(1-D121/MAX(D$5:D121))</f>
        <v>-3.9252256037221045E-3</v>
      </c>
      <c r="O121" s="37">
        <f>-(1-E121/MAX(E$5:E121))</f>
        <v>-5.1865794758413686E-2</v>
      </c>
      <c r="P121" s="39">
        <f>-(1-F121/MAX(F$5:F121))</f>
        <v>-1.3105730634770829E-2</v>
      </c>
      <c r="Q121" s="33">
        <f>IF(DatiStorici[[#This Row],[Calend]]="X",(DatiStorici[[#This Row],[Balanced]]*B$2/DatiStorici[[#This Row],[Bond 3Y]]),Q120)</f>
        <v>24.685723096965759</v>
      </c>
      <c r="R121" s="33">
        <f>IF(DatiStorici[[#This Row],[Calend]]="X",(DatiStorici[[#This Row],[Balanced]]*C$2/DatiStorici[[#This Row],[Bond 10Y]]),R120)</f>
        <v>25.318595534160284</v>
      </c>
      <c r="S121" s="33">
        <f>IF(DatiStorici[[#This Row],[Calend]]="X",(DatiStorici[[#This Row],[Balanced]]*D$2/DatiStorici[[#This Row],[SXXR]]),S120)</f>
        <v>15.043415900024105</v>
      </c>
      <c r="T121" s="33">
        <f>IF(DatiStorici[[#This Row],[Calend]]="X",(DatiStorici[[#This Row],[Balanced]]*E$2/DatiStorici[[#This Row],[Gold]]),T120)</f>
        <v>39.440742886901461</v>
      </c>
      <c r="U121" s="34">
        <f>SUMPRODUCT(DatiStorici[[#This Row],[Bond 3Y]:[Gold]],Q120:T120)</f>
        <v>10237.64274782873</v>
      </c>
      <c r="V121" s="32">
        <f t="shared" si="22"/>
        <v>2.7472843779021246E-4</v>
      </c>
      <c r="W121" s="32">
        <f>-(1-U121/MAX(U$5:U121))</f>
        <v>-1.3105730634770829E-2</v>
      </c>
      <c r="X121" s="53" t="str">
        <f t="shared" si="23"/>
        <v/>
      </c>
    </row>
    <row r="122" spans="1:24" x14ac:dyDescent="0.3">
      <c r="A122" s="4">
        <v>39252</v>
      </c>
      <c r="B122" s="1">
        <v>102.110418</v>
      </c>
      <c r="C122" s="1">
        <v>95.927038999999994</v>
      </c>
      <c r="D122" s="1">
        <v>181.26480699999999</v>
      </c>
      <c r="E122" s="1">
        <v>64.902829999999994</v>
      </c>
      <c r="F122" s="3">
        <f t="shared" si="16"/>
        <v>10236.065115694921</v>
      </c>
      <c r="G122" s="36">
        <f t="shared" si="17"/>
        <v>6.1106458430872979E-4</v>
      </c>
      <c r="H122" s="31">
        <f t="shared" si="18"/>
        <v>2.9432482194055379E-3</v>
      </c>
      <c r="I122" s="37">
        <f t="shared" si="19"/>
        <v>-3.6010701930974808E-3</v>
      </c>
      <c r="J122" s="37">
        <f t="shared" si="20"/>
        <v>-1.63307740086982E-4</v>
      </c>
      <c r="K122" s="39">
        <f t="shared" si="21"/>
        <v>-1.5411298700239329E-4</v>
      </c>
      <c r="L122" s="36">
        <f>-(1-B122/MAX(B$5:B122))</f>
        <v>-3.7200771919942976E-4</v>
      </c>
      <c r="M122" s="37">
        <f>-(1-C122/MAX(C$5:C122))</f>
        <v>-3.9898046496031236E-2</v>
      </c>
      <c r="N122" s="37">
        <f>-(1-D122/MAX(D$5:D122))</f>
        <v>-7.5057101266288173E-3</v>
      </c>
      <c r="O122" s="37">
        <f>-(1-E122/MAX(E$5:E122))</f>
        <v>-5.2020619770365317E-2</v>
      </c>
      <c r="P122" s="39">
        <f>-(1-F122/MAX(F$5:F122))</f>
        <v>-1.3257812139309766E-2</v>
      </c>
      <c r="Q122" s="33">
        <f>IF(DatiStorici[[#This Row],[Calend]]="X",(DatiStorici[[#This Row],[Balanced]]*B$2/DatiStorici[[#This Row],[Bond 3Y]]),Q121)</f>
        <v>24.685723096965759</v>
      </c>
      <c r="R122" s="33">
        <f>IF(DatiStorici[[#This Row],[Calend]]="X",(DatiStorici[[#This Row],[Balanced]]*C$2/DatiStorici[[#This Row],[Bond 10Y]]),R121)</f>
        <v>25.318595534160284</v>
      </c>
      <c r="S122" s="33">
        <f>IF(DatiStorici[[#This Row],[Calend]]="X",(DatiStorici[[#This Row],[Balanced]]*D$2/DatiStorici[[#This Row],[SXXR]]),S121)</f>
        <v>15.043415900024105</v>
      </c>
      <c r="T122" s="33">
        <f>IF(DatiStorici[[#This Row],[Calend]]="X",(DatiStorici[[#This Row],[Balanced]]*E$2/DatiStorici[[#This Row],[Gold]]),T121)</f>
        <v>39.440742886901461</v>
      </c>
      <c r="U122" s="34">
        <f>SUMPRODUCT(DatiStorici[[#This Row],[Bond 3Y]:[Gold]],Q121:T121)</f>
        <v>10236.065115694921</v>
      </c>
      <c r="V122" s="32">
        <f t="shared" si="22"/>
        <v>-1.5411298700239329E-4</v>
      </c>
      <c r="W122" s="32">
        <f>-(1-U122/MAX(U$5:U122))</f>
        <v>-1.3257812139309766E-2</v>
      </c>
      <c r="X122" s="53" t="str">
        <f t="shared" si="23"/>
        <v/>
      </c>
    </row>
    <row r="123" spans="1:24" x14ac:dyDescent="0.3">
      <c r="A123" s="4">
        <v>39253</v>
      </c>
      <c r="B123" s="1">
        <v>102.080476</v>
      </c>
      <c r="C123" s="1">
        <v>95.797728000000006</v>
      </c>
      <c r="D123" s="1">
        <v>181.919184</v>
      </c>
      <c r="E123" s="1">
        <v>64.951490000000007</v>
      </c>
      <c r="F123" s="3">
        <f t="shared" si="16"/>
        <v>10243.815254782123</v>
      </c>
      <c r="G123" s="36">
        <f t="shared" si="17"/>
        <v>-2.9327458857785919E-4</v>
      </c>
      <c r="H123" s="31">
        <f t="shared" si="18"/>
        <v>-1.3489234764101623E-3</v>
      </c>
      <c r="I123" s="37">
        <f t="shared" si="19"/>
        <v>3.603560312908156E-3</v>
      </c>
      <c r="J123" s="37">
        <f t="shared" si="20"/>
        <v>7.4945527076238549E-4</v>
      </c>
      <c r="K123" s="39">
        <f t="shared" si="21"/>
        <v>7.5685397736336975E-4</v>
      </c>
      <c r="L123" s="36">
        <f>-(1-B123/MAX(B$5:B123))</f>
        <v>-6.6513022257475019E-4</v>
      </c>
      <c r="M123" s="37">
        <f>-(1-C123/MAX(C$5:C123))</f>
        <v>-4.1192277455349591E-2</v>
      </c>
      <c r="N123" s="37">
        <f>-(1-D123/MAX(D$5:D123))</f>
        <v>-3.9227452551053865E-3</v>
      </c>
      <c r="O123" s="37">
        <f>-(1-E123/MAX(E$5:E123))</f>
        <v>-5.1309885328708615E-2</v>
      </c>
      <c r="P123" s="39">
        <f>-(1-F123/MAX(F$5:F123))</f>
        <v>-1.2510709701732958E-2</v>
      </c>
      <c r="Q123" s="33">
        <f>IF(DatiStorici[[#This Row],[Calend]]="X",(DatiStorici[[#This Row],[Balanced]]*B$2/DatiStorici[[#This Row],[Bond 3Y]]),Q122)</f>
        <v>24.685723096965759</v>
      </c>
      <c r="R123" s="33">
        <f>IF(DatiStorici[[#This Row],[Calend]]="X",(DatiStorici[[#This Row],[Balanced]]*C$2/DatiStorici[[#This Row],[Bond 10Y]]),R122)</f>
        <v>25.318595534160284</v>
      </c>
      <c r="S123" s="33">
        <f>IF(DatiStorici[[#This Row],[Calend]]="X",(DatiStorici[[#This Row],[Balanced]]*D$2/DatiStorici[[#This Row],[SXXR]]),S122)</f>
        <v>15.043415900024105</v>
      </c>
      <c r="T123" s="33">
        <f>IF(DatiStorici[[#This Row],[Calend]]="X",(DatiStorici[[#This Row],[Balanced]]*E$2/DatiStorici[[#This Row],[Gold]]),T122)</f>
        <v>39.440742886901461</v>
      </c>
      <c r="U123" s="34">
        <f>SUMPRODUCT(DatiStorici[[#This Row],[Bond 3Y]:[Gold]],Q122:T122)</f>
        <v>10243.815254782123</v>
      </c>
      <c r="V123" s="32">
        <f t="shared" si="22"/>
        <v>7.5685397736336975E-4</v>
      </c>
      <c r="W123" s="32">
        <f>-(1-U123/MAX(U$5:U123))</f>
        <v>-1.2510709701732958E-2</v>
      </c>
      <c r="X123" s="53" t="str">
        <f t="shared" si="23"/>
        <v/>
      </c>
    </row>
    <row r="124" spans="1:24" x14ac:dyDescent="0.3">
      <c r="A124" s="4">
        <v>39254</v>
      </c>
      <c r="B124" s="1">
        <v>102.109469</v>
      </c>
      <c r="C124" s="1">
        <v>95.814905999999993</v>
      </c>
      <c r="D124" s="1">
        <v>180.061567</v>
      </c>
      <c r="E124" s="1">
        <v>64.279200000000003</v>
      </c>
      <c r="F124" s="3">
        <f t="shared" si="16"/>
        <v>10190.505368636568</v>
      </c>
      <c r="G124" s="36">
        <f t="shared" si="17"/>
        <v>2.8398068469879362E-4</v>
      </c>
      <c r="H124" s="31">
        <f t="shared" si="18"/>
        <v>1.7929924230359381E-4</v>
      </c>
      <c r="I124" s="37">
        <f t="shared" si="19"/>
        <v>-1.0263713206905965E-2</v>
      </c>
      <c r="J124" s="37">
        <f t="shared" si="20"/>
        <v>-1.0404588335958092E-2</v>
      </c>
      <c r="K124" s="39">
        <f t="shared" si="21"/>
        <v>-5.2176931224416452E-3</v>
      </c>
      <c r="L124" s="36">
        <f>-(1-B124/MAX(B$5:B124))</f>
        <v>-3.8129812250253803E-4</v>
      </c>
      <c r="M124" s="37">
        <f>-(1-C124/MAX(C$5:C124))</f>
        <v>-4.1020348544281271E-2</v>
      </c>
      <c r="N124" s="37">
        <f>-(1-D124/MAX(D$5:D124))</f>
        <v>-1.4093910280380872E-2</v>
      </c>
      <c r="O124" s="37">
        <f>-(1-E124/MAX(E$5:E124))</f>
        <v>-6.1129442619732521E-2</v>
      </c>
      <c r="P124" s="39">
        <f>-(1-F124/MAX(F$5:F124))</f>
        <v>-1.7649707265280368E-2</v>
      </c>
      <c r="Q124" s="33">
        <f>IF(DatiStorici[[#This Row],[Calend]]="X",(DatiStorici[[#This Row],[Balanced]]*B$2/DatiStorici[[#This Row],[Bond 3Y]]),Q123)</f>
        <v>24.685723096965759</v>
      </c>
      <c r="R124" s="33">
        <f>IF(DatiStorici[[#This Row],[Calend]]="X",(DatiStorici[[#This Row],[Balanced]]*C$2/DatiStorici[[#This Row],[Bond 10Y]]),R123)</f>
        <v>25.318595534160284</v>
      </c>
      <c r="S124" s="33">
        <f>IF(DatiStorici[[#This Row],[Calend]]="X",(DatiStorici[[#This Row],[Balanced]]*D$2/DatiStorici[[#This Row],[SXXR]]),S123)</f>
        <v>15.043415900024105</v>
      </c>
      <c r="T124" s="33">
        <f>IF(DatiStorici[[#This Row],[Calend]]="X",(DatiStorici[[#This Row],[Balanced]]*E$2/DatiStorici[[#This Row],[Gold]]),T123)</f>
        <v>39.440742886901461</v>
      </c>
      <c r="U124" s="34">
        <f>SUMPRODUCT(DatiStorici[[#This Row],[Bond 3Y]:[Gold]],Q123:T123)</f>
        <v>10190.505368636568</v>
      </c>
      <c r="V124" s="32">
        <f t="shared" si="22"/>
        <v>-5.2176931224416452E-3</v>
      </c>
      <c r="W124" s="32">
        <f>-(1-U124/MAX(U$5:U124))</f>
        <v>-1.7649707265280368E-2</v>
      </c>
      <c r="X124" s="53" t="str">
        <f t="shared" si="23"/>
        <v/>
      </c>
    </row>
    <row r="125" spans="1:24" x14ac:dyDescent="0.3">
      <c r="A125" s="4">
        <v>39255</v>
      </c>
      <c r="B125" s="1">
        <v>102.133397</v>
      </c>
      <c r="C125" s="1">
        <v>95.734746000000001</v>
      </c>
      <c r="D125" s="1">
        <v>179.481911</v>
      </c>
      <c r="E125" s="1">
        <v>64.54513</v>
      </c>
      <c r="F125" s="3">
        <f t="shared" si="16"/>
        <v>10190.834980469785</v>
      </c>
      <c r="G125" s="36">
        <f t="shared" si="17"/>
        <v>2.3430928656744928E-4</v>
      </c>
      <c r="H125" s="31">
        <f t="shared" si="18"/>
        <v>-8.3696319823526059E-4</v>
      </c>
      <c r="I125" s="37">
        <f t="shared" si="19"/>
        <v>-3.2244028201373863E-3</v>
      </c>
      <c r="J125" s="37">
        <f t="shared" si="20"/>
        <v>4.1285738141854126E-3</v>
      </c>
      <c r="K125" s="39">
        <f t="shared" si="21"/>
        <v>3.2344470736395862E-5</v>
      </c>
      <c r="L125" s="36">
        <f>-(1-B125/MAX(B$5:B125))</f>
        <v>-1.4705073552878645E-4</v>
      </c>
      <c r="M125" s="37">
        <f>-(1-C125/MAX(C$5:C125))</f>
        <v>-4.1822643427925743E-2</v>
      </c>
      <c r="N125" s="37">
        <f>-(1-D125/MAX(D$5:D125))</f>
        <v>-1.7267749039334479E-2</v>
      </c>
      <c r="O125" s="37">
        <f>-(1-E125/MAX(E$5:E125))</f>
        <v>-5.7245233617067126E-2</v>
      </c>
      <c r="P125" s="39">
        <f>-(1-F125/MAX(F$5:F125))</f>
        <v>-1.7617933151128473E-2</v>
      </c>
      <c r="Q125" s="33">
        <f>IF(DatiStorici[[#This Row],[Calend]]="X",(DatiStorici[[#This Row],[Balanced]]*B$2/DatiStorici[[#This Row],[Bond 3Y]]),Q124)</f>
        <v>24.685723096965759</v>
      </c>
      <c r="R125" s="33">
        <f>IF(DatiStorici[[#This Row],[Calend]]="X",(DatiStorici[[#This Row],[Balanced]]*C$2/DatiStorici[[#This Row],[Bond 10Y]]),R124)</f>
        <v>25.318595534160284</v>
      </c>
      <c r="S125" s="33">
        <f>IF(DatiStorici[[#This Row],[Calend]]="X",(DatiStorici[[#This Row],[Balanced]]*D$2/DatiStorici[[#This Row],[SXXR]]),S124)</f>
        <v>15.043415900024105</v>
      </c>
      <c r="T125" s="33">
        <f>IF(DatiStorici[[#This Row],[Calend]]="X",(DatiStorici[[#This Row],[Balanced]]*E$2/DatiStorici[[#This Row],[Gold]]),T124)</f>
        <v>39.440742886901461</v>
      </c>
      <c r="U125" s="34">
        <f>SUMPRODUCT(DatiStorici[[#This Row],[Bond 3Y]:[Gold]],Q124:T124)</f>
        <v>10190.834980469785</v>
      </c>
      <c r="V125" s="32">
        <f t="shared" si="22"/>
        <v>3.2344470736395862E-5</v>
      </c>
      <c r="W125" s="32">
        <f>-(1-U125/MAX(U$5:U125))</f>
        <v>-1.7617933151128473E-2</v>
      </c>
      <c r="X125" s="53" t="str">
        <f t="shared" si="23"/>
        <v/>
      </c>
    </row>
    <row r="126" spans="1:24" x14ac:dyDescent="0.3">
      <c r="A126" s="4">
        <v>39258</v>
      </c>
      <c r="B126" s="1">
        <v>102.169259</v>
      </c>
      <c r="C126" s="1">
        <v>95.969239000000002</v>
      </c>
      <c r="D126" s="1">
        <v>179.26091700000001</v>
      </c>
      <c r="E126" s="1">
        <v>64.335589999999996</v>
      </c>
      <c r="F126" s="3">
        <f t="shared" si="16"/>
        <v>10186.068375376148</v>
      </c>
      <c r="G126" s="36">
        <f t="shared" si="17"/>
        <v>3.5106739256797421E-4</v>
      </c>
      <c r="H126" s="31">
        <f t="shared" si="18"/>
        <v>2.4464083722796465E-3</v>
      </c>
      <c r="I126" s="37">
        <f t="shared" si="19"/>
        <v>-1.2320470861350772E-3</v>
      </c>
      <c r="J126" s="37">
        <f t="shared" si="20"/>
        <v>-3.2516917135609856E-3</v>
      </c>
      <c r="K126" s="39">
        <f t="shared" si="21"/>
        <v>-4.6784392086855677E-4</v>
      </c>
      <c r="L126" s="36">
        <f>-(1-B126/MAX(B$5:B126))</f>
        <v>0</v>
      </c>
      <c r="M126" s="37">
        <f>-(1-C126/MAX(C$5:C126))</f>
        <v>-3.9475680676547498E-2</v>
      </c>
      <c r="N126" s="37">
        <f>-(1-D126/MAX(D$5:D126))</f>
        <v>-1.8477775887492887E-2</v>
      </c>
      <c r="O126" s="37">
        <f>-(1-E126/MAX(E$5:E126))</f>
        <v>-6.0305802768417238E-2</v>
      </c>
      <c r="P126" s="39">
        <f>-(1-F126/MAX(F$5:F126))</f>
        <v>-1.8077427134959412E-2</v>
      </c>
      <c r="Q126" s="33">
        <f>IF(DatiStorici[[#This Row],[Calend]]="X",(DatiStorici[[#This Row],[Balanced]]*B$2/DatiStorici[[#This Row],[Bond 3Y]]),Q125)</f>
        <v>24.685723096965759</v>
      </c>
      <c r="R126" s="33">
        <f>IF(DatiStorici[[#This Row],[Calend]]="X",(DatiStorici[[#This Row],[Balanced]]*C$2/DatiStorici[[#This Row],[Bond 10Y]]),R125)</f>
        <v>25.318595534160284</v>
      </c>
      <c r="S126" s="33">
        <f>IF(DatiStorici[[#This Row],[Calend]]="X",(DatiStorici[[#This Row],[Balanced]]*D$2/DatiStorici[[#This Row],[SXXR]]),S125)</f>
        <v>15.043415900024105</v>
      </c>
      <c r="T126" s="33">
        <f>IF(DatiStorici[[#This Row],[Calend]]="X",(DatiStorici[[#This Row],[Balanced]]*E$2/DatiStorici[[#This Row],[Gold]]),T125)</f>
        <v>39.440742886901461</v>
      </c>
      <c r="U126" s="34">
        <f>SUMPRODUCT(DatiStorici[[#This Row],[Bond 3Y]:[Gold]],Q125:T125)</f>
        <v>10186.068375376148</v>
      </c>
      <c r="V126" s="32">
        <f t="shared" si="22"/>
        <v>-4.6784392086855677E-4</v>
      </c>
      <c r="W126" s="32">
        <f>-(1-U126/MAX(U$5:U126))</f>
        <v>-1.8077427134959412E-2</v>
      </c>
      <c r="X126" s="53" t="str">
        <f t="shared" si="23"/>
        <v/>
      </c>
    </row>
    <row r="127" spans="1:24" x14ac:dyDescent="0.3">
      <c r="A127" s="4">
        <v>39259</v>
      </c>
      <c r="B127" s="1">
        <v>102.189751</v>
      </c>
      <c r="C127" s="1">
        <v>96.130578</v>
      </c>
      <c r="D127" s="1">
        <v>178.16681600000001</v>
      </c>
      <c r="E127" s="1">
        <v>63.68309</v>
      </c>
      <c r="F127" s="3">
        <f t="shared" si="16"/>
        <v>10148.465010985401</v>
      </c>
      <c r="G127" s="36">
        <f t="shared" si="17"/>
        <v>2.0054902466671838E-4</v>
      </c>
      <c r="H127" s="31">
        <f t="shared" si="18"/>
        <v>1.6797417140201434E-3</v>
      </c>
      <c r="I127" s="37">
        <f t="shared" si="19"/>
        <v>-6.122101427711346E-3</v>
      </c>
      <c r="J127" s="37">
        <f t="shared" si="20"/>
        <v>-1.0193913113544787E-2</v>
      </c>
      <c r="K127" s="39">
        <f t="shared" si="21"/>
        <v>-3.6984775150859916E-3</v>
      </c>
      <c r="L127" s="36">
        <f>-(1-B127/MAX(B$5:B127))</f>
        <v>0</v>
      </c>
      <c r="M127" s="37">
        <f>-(1-C127/MAX(C$5:C127))</f>
        <v>-3.7860892075844754E-2</v>
      </c>
      <c r="N127" s="37">
        <f>-(1-D127/MAX(D$5:D127))</f>
        <v>-2.4468398187632689E-2</v>
      </c>
      <c r="O127" s="37">
        <f>-(1-E127/MAX(E$5:E127))</f>
        <v>-6.9836304683354333E-2</v>
      </c>
      <c r="P127" s="39">
        <f>-(1-F127/MAX(F$5:F127))</f>
        <v>-2.1702338234142915E-2</v>
      </c>
      <c r="Q127" s="33">
        <f>IF(DatiStorici[[#This Row],[Calend]]="X",(DatiStorici[[#This Row],[Balanced]]*B$2/DatiStorici[[#This Row],[Bond 3Y]]),Q126)</f>
        <v>24.685723096965759</v>
      </c>
      <c r="R127" s="33">
        <f>IF(DatiStorici[[#This Row],[Calend]]="X",(DatiStorici[[#This Row],[Balanced]]*C$2/DatiStorici[[#This Row],[Bond 10Y]]),R126)</f>
        <v>25.318595534160284</v>
      </c>
      <c r="S127" s="33">
        <f>IF(DatiStorici[[#This Row],[Calend]]="X",(DatiStorici[[#This Row],[Balanced]]*D$2/DatiStorici[[#This Row],[SXXR]]),S126)</f>
        <v>15.043415900024105</v>
      </c>
      <c r="T127" s="33">
        <f>IF(DatiStorici[[#This Row],[Calend]]="X",(DatiStorici[[#This Row],[Balanced]]*E$2/DatiStorici[[#This Row],[Gold]]),T126)</f>
        <v>39.440742886901461</v>
      </c>
      <c r="U127" s="34">
        <f>SUMPRODUCT(DatiStorici[[#This Row],[Bond 3Y]:[Gold]],Q126:T126)</f>
        <v>10148.465010985401</v>
      </c>
      <c r="V127" s="32">
        <f t="shared" si="22"/>
        <v>-3.6984775150859916E-3</v>
      </c>
      <c r="W127" s="32">
        <f>-(1-U127/MAX(U$5:U127))</f>
        <v>-2.1702338234142915E-2</v>
      </c>
      <c r="X127" s="53" t="str">
        <f t="shared" si="23"/>
        <v/>
      </c>
    </row>
    <row r="128" spans="1:24" x14ac:dyDescent="0.3">
      <c r="A128" s="4">
        <v>39260</v>
      </c>
      <c r="B128" s="1">
        <v>102.25572</v>
      </c>
      <c r="C128" s="1">
        <v>96.482851999999994</v>
      </c>
      <c r="D128" s="1">
        <v>177.36480800000001</v>
      </c>
      <c r="E128" s="1">
        <v>63.504620000000003</v>
      </c>
      <c r="F128" s="3">
        <f t="shared" si="16"/>
        <v>10139.908657093412</v>
      </c>
      <c r="G128" s="36">
        <f t="shared" si="17"/>
        <v>6.4534569503378342E-4</v>
      </c>
      <c r="H128" s="31">
        <f t="shared" si="18"/>
        <v>3.6578383218551858E-3</v>
      </c>
      <c r="I128" s="37">
        <f t="shared" si="19"/>
        <v>-4.5116063170701883E-3</v>
      </c>
      <c r="J128" s="37">
        <f t="shared" si="20"/>
        <v>-2.8064050706541632E-3</v>
      </c>
      <c r="K128" s="39">
        <f t="shared" si="21"/>
        <v>-8.4347366026034951E-4</v>
      </c>
      <c r="L128" s="36">
        <f>-(1-B128/MAX(B$5:B128))</f>
        <v>0</v>
      </c>
      <c r="M128" s="37">
        <f>-(1-C128/MAX(C$5:C128))</f>
        <v>-3.4335098315352974E-2</v>
      </c>
      <c r="N128" s="37">
        <f>-(1-D128/MAX(D$5:D128))</f>
        <v>-2.8859699365211933E-2</v>
      </c>
      <c r="O128" s="37">
        <f>-(1-E128/MAX(E$5:E128))</f>
        <v>-7.2443061276088128E-2</v>
      </c>
      <c r="P128" s="39">
        <f>-(1-F128/MAX(F$5:F128))</f>
        <v>-2.2527158637692946E-2</v>
      </c>
      <c r="Q128" s="33">
        <f>IF(DatiStorici[[#This Row],[Calend]]="X",(DatiStorici[[#This Row],[Balanced]]*B$2/DatiStorici[[#This Row],[Bond 3Y]]),Q127)</f>
        <v>24.685723096965759</v>
      </c>
      <c r="R128" s="33">
        <f>IF(DatiStorici[[#This Row],[Calend]]="X",(DatiStorici[[#This Row],[Balanced]]*C$2/DatiStorici[[#This Row],[Bond 10Y]]),R127)</f>
        <v>25.318595534160284</v>
      </c>
      <c r="S128" s="33">
        <f>IF(DatiStorici[[#This Row],[Calend]]="X",(DatiStorici[[#This Row],[Balanced]]*D$2/DatiStorici[[#This Row],[SXXR]]),S127)</f>
        <v>15.043415900024105</v>
      </c>
      <c r="T128" s="33">
        <f>IF(DatiStorici[[#This Row],[Calend]]="X",(DatiStorici[[#This Row],[Balanced]]*E$2/DatiStorici[[#This Row],[Gold]]),T127)</f>
        <v>39.440742886901461</v>
      </c>
      <c r="U128" s="34">
        <f>SUMPRODUCT(DatiStorici[[#This Row],[Bond 3Y]:[Gold]],Q127:T127)</f>
        <v>10139.908657093412</v>
      </c>
      <c r="V128" s="32">
        <f t="shared" si="22"/>
        <v>-8.4347366026034951E-4</v>
      </c>
      <c r="W128" s="32">
        <f>-(1-U128/MAX(U$5:U128))</f>
        <v>-2.2527158637692946E-2</v>
      </c>
      <c r="X128" s="53" t="str">
        <f t="shared" si="23"/>
        <v/>
      </c>
    </row>
    <row r="129" spans="1:24" x14ac:dyDescent="0.3">
      <c r="A129" s="4">
        <v>39261</v>
      </c>
      <c r="B129" s="1">
        <v>102.215107</v>
      </c>
      <c r="C129" s="1">
        <v>96.407791000000003</v>
      </c>
      <c r="D129" s="1">
        <v>179.14136300000001</v>
      </c>
      <c r="E129" s="1">
        <v>64.145820000000001</v>
      </c>
      <c r="F129" s="3">
        <f t="shared" si="16"/>
        <v>10189.020516795237</v>
      </c>
      <c r="G129" s="36">
        <f t="shared" si="17"/>
        <v>-3.9724982903384132E-4</v>
      </c>
      <c r="H129" s="31">
        <f t="shared" si="18"/>
        <v>-7.7827521979669987E-4</v>
      </c>
      <c r="I129" s="37">
        <f t="shared" si="19"/>
        <v>9.9665579463241172E-3</v>
      </c>
      <c r="J129" s="37">
        <f t="shared" si="20"/>
        <v>1.0046269999317927E-2</v>
      </c>
      <c r="K129" s="39">
        <f t="shared" si="21"/>
        <v>4.8317306659163865E-3</v>
      </c>
      <c r="L129" s="36">
        <f>-(1-B129/MAX(B$5:B129))</f>
        <v>-3.9717093576763229E-4</v>
      </c>
      <c r="M129" s="37">
        <f>-(1-C129/MAX(C$5:C129))</f>
        <v>-3.5086358997254652E-2</v>
      </c>
      <c r="N129" s="37">
        <f>-(1-D129/MAX(D$5:D129))</f>
        <v>-1.9132379857757842E-2</v>
      </c>
      <c r="O129" s="37">
        <f>-(1-E129/MAX(E$5:E129))</f>
        <v>-6.3077608666344598E-2</v>
      </c>
      <c r="P129" s="39">
        <f>-(1-F129/MAX(F$5:F129))</f>
        <v>-1.7792844880956338E-2</v>
      </c>
      <c r="Q129" s="33">
        <f>IF(DatiStorici[[#This Row],[Calend]]="X",(DatiStorici[[#This Row],[Balanced]]*B$2/DatiStorici[[#This Row],[Bond 3Y]]),Q128)</f>
        <v>24.685723096965759</v>
      </c>
      <c r="R129" s="33">
        <f>IF(DatiStorici[[#This Row],[Calend]]="X",(DatiStorici[[#This Row],[Balanced]]*C$2/DatiStorici[[#This Row],[Bond 10Y]]),R128)</f>
        <v>25.318595534160284</v>
      </c>
      <c r="S129" s="33">
        <f>IF(DatiStorici[[#This Row],[Calend]]="X",(DatiStorici[[#This Row],[Balanced]]*D$2/DatiStorici[[#This Row],[SXXR]]),S128)</f>
        <v>15.043415900024105</v>
      </c>
      <c r="T129" s="33">
        <f>IF(DatiStorici[[#This Row],[Calend]]="X",(DatiStorici[[#This Row],[Balanced]]*E$2/DatiStorici[[#This Row],[Gold]]),T128)</f>
        <v>39.440742886901461</v>
      </c>
      <c r="U129" s="34">
        <f>SUMPRODUCT(DatiStorici[[#This Row],[Bond 3Y]:[Gold]],Q128:T128)</f>
        <v>10189.020516795237</v>
      </c>
      <c r="V129" s="32">
        <f t="shared" si="22"/>
        <v>4.8317306659163865E-3</v>
      </c>
      <c r="W129" s="32">
        <f>-(1-U129/MAX(U$5:U129))</f>
        <v>-1.7792844880956338E-2</v>
      </c>
      <c r="X129" s="53" t="str">
        <f t="shared" si="23"/>
        <v/>
      </c>
    </row>
    <row r="130" spans="1:24" x14ac:dyDescent="0.3">
      <c r="A130" s="4">
        <v>39262</v>
      </c>
      <c r="B130" s="1">
        <v>102.194585</v>
      </c>
      <c r="C130" s="1">
        <v>96.258167</v>
      </c>
      <c r="D130" s="1">
        <v>180.09055000000001</v>
      </c>
      <c r="E130" s="1">
        <v>64.248800000000003</v>
      </c>
      <c r="F130" s="3">
        <f t="shared" si="16"/>
        <v>10203.066269358027</v>
      </c>
      <c r="G130" s="36">
        <f t="shared" si="17"/>
        <v>-2.0079282805192326E-4</v>
      </c>
      <c r="H130" s="31">
        <f t="shared" si="18"/>
        <v>-1.5531963366319699E-3</v>
      </c>
      <c r="I130" s="37">
        <f t="shared" si="19"/>
        <v>5.2845483633354139E-3</v>
      </c>
      <c r="J130" s="37">
        <f t="shared" si="20"/>
        <v>1.6041174012164908E-3</v>
      </c>
      <c r="K130" s="39">
        <f t="shared" si="21"/>
        <v>1.3775691454531926E-3</v>
      </c>
      <c r="L130" s="36">
        <f>-(1-B130/MAX(B$5:B130))</f>
        <v>-5.9786386521942791E-4</v>
      </c>
      <c r="M130" s="37">
        <f>-(1-C130/MAX(C$5:C130))</f>
        <v>-3.6583896044041664E-2</v>
      </c>
      <c r="N130" s="37">
        <f>-(1-D130/MAX(D$5:D130))</f>
        <v>-1.3935217247356468E-2</v>
      </c>
      <c r="O130" s="37">
        <f>-(1-E130/MAX(E$5:E130))</f>
        <v>-6.1573469069102771E-2</v>
      </c>
      <c r="P130" s="39">
        <f>-(1-F130/MAX(F$5:F130))</f>
        <v>-1.643885421586111E-2</v>
      </c>
      <c r="Q130" s="33">
        <f>IF(DatiStorici[[#This Row],[Calend]]="X",(DatiStorici[[#This Row],[Balanced]]*B$2/DatiStorici[[#This Row],[Bond 3Y]]),Q129)</f>
        <v>24.685723096965759</v>
      </c>
      <c r="R130" s="33">
        <f>IF(DatiStorici[[#This Row],[Calend]]="X",(DatiStorici[[#This Row],[Balanced]]*C$2/DatiStorici[[#This Row],[Bond 10Y]]),R129)</f>
        <v>25.318595534160284</v>
      </c>
      <c r="S130" s="33">
        <f>IF(DatiStorici[[#This Row],[Calend]]="X",(DatiStorici[[#This Row],[Balanced]]*D$2/DatiStorici[[#This Row],[SXXR]]),S129)</f>
        <v>15.043415900024105</v>
      </c>
      <c r="T130" s="33">
        <f>IF(DatiStorici[[#This Row],[Calend]]="X",(DatiStorici[[#This Row],[Balanced]]*E$2/DatiStorici[[#This Row],[Gold]]),T129)</f>
        <v>39.440742886901461</v>
      </c>
      <c r="U130" s="34">
        <f>SUMPRODUCT(DatiStorici[[#This Row],[Bond 3Y]:[Gold]],Q129:T129)</f>
        <v>10203.066269358027</v>
      </c>
      <c r="V130" s="32">
        <f t="shared" si="22"/>
        <v>1.3775691454531926E-3</v>
      </c>
      <c r="W130" s="32">
        <f>-(1-U130/MAX(U$5:U130))</f>
        <v>-1.643885421586111E-2</v>
      </c>
      <c r="X130" s="53" t="str">
        <f t="shared" si="23"/>
        <v/>
      </c>
    </row>
    <row r="131" spans="1:24" x14ac:dyDescent="0.3">
      <c r="A131" s="4">
        <v>39265</v>
      </c>
      <c r="B131" s="1">
        <v>102.27330000000001</v>
      </c>
      <c r="C131" s="1">
        <v>96.714940999999996</v>
      </c>
      <c r="D131" s="1">
        <v>179.43937199999999</v>
      </c>
      <c r="E131" s="1">
        <v>64.246660000000006</v>
      </c>
      <c r="F131" s="3">
        <f t="shared" si="16"/>
        <v>10206.693937539399</v>
      </c>
      <c r="G131" s="36">
        <f t="shared" si="17"/>
        <v>7.6994980300868767E-4</v>
      </c>
      <c r="H131" s="31">
        <f t="shared" si="18"/>
        <v>4.734077797844718E-3</v>
      </c>
      <c r="I131" s="37">
        <f t="shared" si="19"/>
        <v>-3.6223895269949066E-3</v>
      </c>
      <c r="J131" s="37">
        <f t="shared" si="20"/>
        <v>-3.3308569815523772E-5</v>
      </c>
      <c r="K131" s="39">
        <f t="shared" si="21"/>
        <v>3.5548366887220922E-4</v>
      </c>
      <c r="L131" s="36">
        <f>-(1-B131/MAX(B$5:B131))</f>
        <v>0</v>
      </c>
      <c r="M131" s="37">
        <f>-(1-C131/MAX(C$5:C131))</f>
        <v>-3.201219640354902E-2</v>
      </c>
      <c r="N131" s="37">
        <f>-(1-D131/MAX(D$5:D131))</f>
        <v>-1.7500666367831208E-2</v>
      </c>
      <c r="O131" s="37">
        <f>-(1-E131/MAX(E$5:E131))</f>
        <v>-6.1604726194157133E-2</v>
      </c>
      <c r="P131" s="39">
        <f>-(1-F131/MAX(F$5:F131))</f>
        <v>-1.6089152138191509E-2</v>
      </c>
      <c r="Q131" s="33">
        <f>IF(DatiStorici[[#This Row],[Calend]]="X",(DatiStorici[[#This Row],[Balanced]]*B$2/DatiStorici[[#This Row],[Bond 3Y]]),Q130)</f>
        <v>24.685723096965759</v>
      </c>
      <c r="R131" s="33">
        <f>IF(DatiStorici[[#This Row],[Calend]]="X",(DatiStorici[[#This Row],[Balanced]]*C$2/DatiStorici[[#This Row],[Bond 10Y]]),R130)</f>
        <v>25.318595534160284</v>
      </c>
      <c r="S131" s="33">
        <f>IF(DatiStorici[[#This Row],[Calend]]="X",(DatiStorici[[#This Row],[Balanced]]*D$2/DatiStorici[[#This Row],[SXXR]]),S130)</f>
        <v>15.043415900024105</v>
      </c>
      <c r="T131" s="33">
        <f>IF(DatiStorici[[#This Row],[Calend]]="X",(DatiStorici[[#This Row],[Balanced]]*E$2/DatiStorici[[#This Row],[Gold]]),T130)</f>
        <v>39.440742886901461</v>
      </c>
      <c r="U131" s="34">
        <f>SUMPRODUCT(DatiStorici[[#This Row],[Bond 3Y]:[Gold]],Q130:T130)</f>
        <v>10206.693937539399</v>
      </c>
      <c r="V131" s="32">
        <f t="shared" si="22"/>
        <v>3.5548366887220922E-4</v>
      </c>
      <c r="W131" s="32">
        <f>-(1-U131/MAX(U$5:U131))</f>
        <v>-1.6089152138191509E-2</v>
      </c>
      <c r="X131" s="53" t="str">
        <f t="shared" si="23"/>
        <v/>
      </c>
    </row>
    <row r="132" spans="1:24" x14ac:dyDescent="0.3">
      <c r="A132" s="4">
        <v>39266</v>
      </c>
      <c r="B132" s="1">
        <v>102.24253400000001</v>
      </c>
      <c r="C132" s="1">
        <v>96.398604000000006</v>
      </c>
      <c r="D132" s="1">
        <v>181.01984100000001</v>
      </c>
      <c r="E132" s="1">
        <v>64.487880000000004</v>
      </c>
      <c r="F132" s="3">
        <f t="shared" si="16"/>
        <v>10231.214796510385</v>
      </c>
      <c r="G132" s="36">
        <f t="shared" si="17"/>
        <v>-3.0086668235261371E-4</v>
      </c>
      <c r="H132" s="31">
        <f t="shared" si="18"/>
        <v>-3.2761791302236003E-3</v>
      </c>
      <c r="I132" s="37">
        <f t="shared" si="19"/>
        <v>8.7692536139120075E-3</v>
      </c>
      <c r="J132" s="37">
        <f t="shared" si="20"/>
        <v>3.7475611799607546E-3</v>
      </c>
      <c r="K132" s="39">
        <f t="shared" si="21"/>
        <v>2.3995479239723384E-3</v>
      </c>
      <c r="L132" s="36">
        <f>-(1-B132/MAX(B$5:B132))</f>
        <v>-3.0082142651111088E-4</v>
      </c>
      <c r="M132" s="37">
        <f>-(1-C132/MAX(C$5:C132))</f>
        <v>-3.517830863667637E-2</v>
      </c>
      <c r="N132" s="37">
        <f>-(1-D132/MAX(D$5:D132))</f>
        <v>-8.8469928622957328E-3</v>
      </c>
      <c r="O132" s="37">
        <f>-(1-E132/MAX(E$5:E132))</f>
        <v>-5.8081434742937033E-2</v>
      </c>
      <c r="P132" s="39">
        <f>-(1-F132/MAX(F$5:F132))</f>
        <v>-1.3725376043004833E-2</v>
      </c>
      <c r="Q132" s="33">
        <f>IF(DatiStorici[[#This Row],[Calend]]="X",(DatiStorici[[#This Row],[Balanced]]*B$2/DatiStorici[[#This Row],[Bond 3Y]]),Q131)</f>
        <v>24.685723096965759</v>
      </c>
      <c r="R132" s="33">
        <f>IF(DatiStorici[[#This Row],[Calend]]="X",(DatiStorici[[#This Row],[Balanced]]*C$2/DatiStorici[[#This Row],[Bond 10Y]]),R131)</f>
        <v>25.318595534160284</v>
      </c>
      <c r="S132" s="33">
        <f>IF(DatiStorici[[#This Row],[Calend]]="X",(DatiStorici[[#This Row],[Balanced]]*D$2/DatiStorici[[#This Row],[SXXR]]),S131)</f>
        <v>15.043415900024105</v>
      </c>
      <c r="T132" s="33">
        <f>IF(DatiStorici[[#This Row],[Calend]]="X",(DatiStorici[[#This Row],[Balanced]]*E$2/DatiStorici[[#This Row],[Gold]]),T131)</f>
        <v>39.440742886901461</v>
      </c>
      <c r="U132" s="34">
        <f>SUMPRODUCT(DatiStorici[[#This Row],[Bond 3Y]:[Gold]],Q131:T131)</f>
        <v>10231.214796510385</v>
      </c>
      <c r="V132" s="32">
        <f t="shared" si="22"/>
        <v>2.3995479239723384E-3</v>
      </c>
      <c r="W132" s="32">
        <f>-(1-U132/MAX(U$5:U132))</f>
        <v>-1.3725376043004833E-2</v>
      </c>
      <c r="X132" s="53" t="str">
        <f t="shared" si="23"/>
        <v/>
      </c>
    </row>
    <row r="133" spans="1:24" x14ac:dyDescent="0.3">
      <c r="A133" s="4">
        <v>39267</v>
      </c>
      <c r="B133" s="1">
        <v>102.230119</v>
      </c>
      <c r="C133" s="1">
        <v>96.176184000000006</v>
      </c>
      <c r="D133" s="1">
        <v>181.860343</v>
      </c>
      <c r="E133" s="1">
        <v>64.640219999999999</v>
      </c>
      <c r="F133" s="3">
        <f t="shared" si="16"/>
        <v>10243.929385161618</v>
      </c>
      <c r="G133" s="36">
        <f t="shared" si="17"/>
        <v>-1.2143433200589869E-4</v>
      </c>
      <c r="H133" s="31">
        <f t="shared" si="18"/>
        <v>-2.3099607296593653E-3</v>
      </c>
      <c r="I133" s="37">
        <f t="shared" si="19"/>
        <v>4.632402319536647E-3</v>
      </c>
      <c r="J133" s="37">
        <f t="shared" si="20"/>
        <v>2.359518504139809E-3</v>
      </c>
      <c r="K133" s="39">
        <f t="shared" si="21"/>
        <v>1.2419536754145009E-3</v>
      </c>
      <c r="L133" s="36">
        <f>-(1-B133/MAX(B$5:B133))</f>
        <v>-4.2221185783586357E-4</v>
      </c>
      <c r="M133" s="37">
        <f>-(1-C133/MAX(C$5:C133))</f>
        <v>-3.740443673074112E-2</v>
      </c>
      <c r="N133" s="37">
        <f>-(1-D133/MAX(D$5:D133))</f>
        <v>-4.2449222815065246E-3</v>
      </c>
      <c r="O133" s="37">
        <f>-(1-E133/MAX(E$5:E133))</f>
        <v>-5.5856336410796792E-2</v>
      </c>
      <c r="P133" s="39">
        <f>-(1-F133/MAX(F$5:F133))</f>
        <v>-1.2499707694702766E-2</v>
      </c>
      <c r="Q133" s="33">
        <f>IF(DatiStorici[[#This Row],[Calend]]="X",(DatiStorici[[#This Row],[Balanced]]*B$2/DatiStorici[[#This Row],[Bond 3Y]]),Q132)</f>
        <v>24.685723096965759</v>
      </c>
      <c r="R133" s="33">
        <f>IF(DatiStorici[[#This Row],[Calend]]="X",(DatiStorici[[#This Row],[Balanced]]*C$2/DatiStorici[[#This Row],[Bond 10Y]]),R132)</f>
        <v>25.318595534160284</v>
      </c>
      <c r="S133" s="33">
        <f>IF(DatiStorici[[#This Row],[Calend]]="X",(DatiStorici[[#This Row],[Balanced]]*D$2/DatiStorici[[#This Row],[SXXR]]),S132)</f>
        <v>15.043415900024105</v>
      </c>
      <c r="T133" s="33">
        <f>IF(DatiStorici[[#This Row],[Calend]]="X",(DatiStorici[[#This Row],[Balanced]]*E$2/DatiStorici[[#This Row],[Gold]]),T132)</f>
        <v>39.440742886901461</v>
      </c>
      <c r="U133" s="34">
        <f>SUMPRODUCT(DatiStorici[[#This Row],[Bond 3Y]:[Gold]],Q132:T132)</f>
        <v>10243.929385161618</v>
      </c>
      <c r="V133" s="32">
        <f t="shared" si="22"/>
        <v>1.2419536754145009E-3</v>
      </c>
      <c r="W133" s="32">
        <f>-(1-U133/MAX(U$5:U133))</f>
        <v>-1.2499707694702766E-2</v>
      </c>
      <c r="X133" s="53" t="str">
        <f t="shared" si="23"/>
        <v/>
      </c>
    </row>
    <row r="134" spans="1:24" x14ac:dyDescent="0.3">
      <c r="A134" s="4">
        <v>39268</v>
      </c>
      <c r="B134" s="1">
        <v>102.18488000000001</v>
      </c>
      <c r="C134" s="1">
        <v>95.901732999999993</v>
      </c>
      <c r="D134" s="1">
        <v>180.70465300000001</v>
      </c>
      <c r="E134" s="1">
        <v>64.111220000000003</v>
      </c>
      <c r="F134" s="3">
        <f t="shared" si="16"/>
        <v>10197.61423556282</v>
      </c>
      <c r="G134" s="36">
        <f t="shared" si="17"/>
        <v>-4.4261919095835096E-4</v>
      </c>
      <c r="H134" s="31">
        <f t="shared" si="18"/>
        <v>-2.8577068208737364E-3</v>
      </c>
      <c r="I134" s="37">
        <f t="shared" si="19"/>
        <v>-6.3750992338828917E-3</v>
      </c>
      <c r="J134" s="37">
        <f t="shared" si="20"/>
        <v>-8.2174300617488122E-3</v>
      </c>
      <c r="K134" s="39">
        <f t="shared" si="21"/>
        <v>-4.5314805684220074E-3</v>
      </c>
      <c r="L134" s="36">
        <f>-(1-B134/MAX(B$5:B134))</f>
        <v>-8.6454626965204451E-4</v>
      </c>
      <c r="M134" s="37">
        <f>-(1-C134/MAX(C$5:C134))</f>
        <v>-4.0151325866359389E-2</v>
      </c>
      <c r="N134" s="37">
        <f>-(1-D134/MAX(D$5:D134))</f>
        <v>-1.0572767961245955E-2</v>
      </c>
      <c r="O134" s="37">
        <f>-(1-E134/MAX(E$5:E134))</f>
        <v>-6.3582980875167228E-2</v>
      </c>
      <c r="P134" s="39">
        <f>-(1-F134/MAX(F$5:F134))</f>
        <v>-1.6964422556289604E-2</v>
      </c>
      <c r="Q134" s="33">
        <f>IF(DatiStorici[[#This Row],[Calend]]="X",(DatiStorici[[#This Row],[Balanced]]*B$2/DatiStorici[[#This Row],[Bond 3Y]]),Q133)</f>
        <v>24.685723096965759</v>
      </c>
      <c r="R134" s="33">
        <f>IF(DatiStorici[[#This Row],[Calend]]="X",(DatiStorici[[#This Row],[Balanced]]*C$2/DatiStorici[[#This Row],[Bond 10Y]]),R133)</f>
        <v>25.318595534160284</v>
      </c>
      <c r="S134" s="33">
        <f>IF(DatiStorici[[#This Row],[Calend]]="X",(DatiStorici[[#This Row],[Balanced]]*D$2/DatiStorici[[#This Row],[SXXR]]),S133)</f>
        <v>15.043415900024105</v>
      </c>
      <c r="T134" s="33">
        <f>IF(DatiStorici[[#This Row],[Calend]]="X",(DatiStorici[[#This Row],[Balanced]]*E$2/DatiStorici[[#This Row],[Gold]]),T133)</f>
        <v>39.440742886901461</v>
      </c>
      <c r="U134" s="34">
        <f>SUMPRODUCT(DatiStorici[[#This Row],[Bond 3Y]:[Gold]],Q133:T133)</f>
        <v>10197.61423556282</v>
      </c>
      <c r="V134" s="32">
        <f t="shared" si="22"/>
        <v>-4.5314805684220074E-3</v>
      </c>
      <c r="W134" s="32">
        <f>-(1-U134/MAX(U$5:U134))</f>
        <v>-1.6964422556289604E-2</v>
      </c>
      <c r="X134" s="53" t="str">
        <f t="shared" si="23"/>
        <v/>
      </c>
    </row>
    <row r="135" spans="1:24" x14ac:dyDescent="0.3">
      <c r="A135" s="4">
        <v>39269</v>
      </c>
      <c r="B135" s="1">
        <v>102.165094</v>
      </c>
      <c r="C135" s="1">
        <v>95.692239999999998</v>
      </c>
      <c r="D135" s="1">
        <v>181.76433700000001</v>
      </c>
      <c r="E135" s="1">
        <v>64.579539999999994</v>
      </c>
      <c r="F135" s="3">
        <f t="shared" ref="F135:F198" si="24">SUMPRODUCT(B135:E135,B$3:E$3)</f>
        <v>10226.233891154781</v>
      </c>
      <c r="G135" s="36">
        <f t="shared" ref="G135:G198" si="25">LN(B135/B134)</f>
        <v>-1.9364817792283615E-4</v>
      </c>
      <c r="H135" s="31">
        <f t="shared" ref="H135:H198" si="26">LN(C135/C134)</f>
        <v>-2.1868441914711391E-3</v>
      </c>
      <c r="I135" s="37">
        <f t="shared" ref="I135:I198" si="27">LN(D135/D134)</f>
        <v>5.8470492553675335E-3</v>
      </c>
      <c r="J135" s="37">
        <f t="shared" ref="J135:J198" si="28">LN(E135/E134)</f>
        <v>7.278254745833785E-3</v>
      </c>
      <c r="K135" s="39">
        <f t="shared" ref="K135:K198" si="29">LN(F135/F134)</f>
        <v>2.8025741424399157E-3</v>
      </c>
      <c r="L135" s="36">
        <f>-(1-B135/MAX(B$5:B135))</f>
        <v>-1.0580082973759009E-3</v>
      </c>
      <c r="M135" s="37">
        <f>-(1-C135/MAX(C$5:C135))</f>
        <v>-4.2248071900034101E-2</v>
      </c>
      <c r="N135" s="37">
        <f>-(1-D135/MAX(D$5:D135))</f>
        <v>-4.7705919267652108E-3</v>
      </c>
      <c r="O135" s="37">
        <f>-(1-E135/MAX(E$5:E135))</f>
        <v>-5.6742636573553051E-2</v>
      </c>
      <c r="P135" s="39">
        <f>-(1-F135/MAX(F$5:F135))</f>
        <v>-1.4205528268744327E-2</v>
      </c>
      <c r="Q135" s="33">
        <f>IF(DatiStorici[[#This Row],[Calend]]="X",(DatiStorici[[#This Row],[Balanced]]*B$2/DatiStorici[[#This Row],[Bond 3Y]]),Q134)</f>
        <v>24.685723096965759</v>
      </c>
      <c r="R135" s="33">
        <f>IF(DatiStorici[[#This Row],[Calend]]="X",(DatiStorici[[#This Row],[Balanced]]*C$2/DatiStorici[[#This Row],[Bond 10Y]]),R134)</f>
        <v>25.318595534160284</v>
      </c>
      <c r="S135" s="33">
        <f>IF(DatiStorici[[#This Row],[Calend]]="X",(DatiStorici[[#This Row],[Balanced]]*D$2/DatiStorici[[#This Row],[SXXR]]),S134)</f>
        <v>15.043415900024105</v>
      </c>
      <c r="T135" s="33">
        <f>IF(DatiStorici[[#This Row],[Calend]]="X",(DatiStorici[[#This Row],[Balanced]]*E$2/DatiStorici[[#This Row],[Gold]]),T134)</f>
        <v>39.440742886901461</v>
      </c>
      <c r="U135" s="34">
        <f>SUMPRODUCT(DatiStorici[[#This Row],[Bond 3Y]:[Gold]],Q134:T134)</f>
        <v>10226.233891154781</v>
      </c>
      <c r="V135" s="32">
        <f t="shared" ref="V135:V198" si="30">LN(U135/U134)</f>
        <v>2.8025741424399157E-3</v>
      </c>
      <c r="W135" s="32">
        <f>-(1-U135/MAX(U$5:U135))</f>
        <v>-1.4205528268744327E-2</v>
      </c>
      <c r="X135" s="53" t="str">
        <f t="shared" ref="X135:X198" si="31">IF(AND(MONTH(A135)&lt;&gt;MONTH(A134),MONTH(A135)=X$2),"X","")</f>
        <v/>
      </c>
    </row>
    <row r="136" spans="1:24" x14ac:dyDescent="0.3">
      <c r="A136" s="4">
        <v>39272</v>
      </c>
      <c r="B136" s="1">
        <v>102.196575</v>
      </c>
      <c r="C136" s="1">
        <v>95.754619000000005</v>
      </c>
      <c r="D136" s="1">
        <v>182.333125</v>
      </c>
      <c r="E136" s="1">
        <v>65.298209999999997</v>
      </c>
      <c r="F136" s="3">
        <f t="shared" si="24"/>
        <v>10265.491764207894</v>
      </c>
      <c r="G136" s="36">
        <f t="shared" si="25"/>
        <v>3.0809104665329074E-4</v>
      </c>
      <c r="H136" s="31">
        <f t="shared" si="26"/>
        <v>6.5165866427182825E-4</v>
      </c>
      <c r="I136" s="37">
        <f t="shared" si="27"/>
        <v>3.1243747735630639E-3</v>
      </c>
      <c r="J136" s="37">
        <f t="shared" si="28"/>
        <v>1.1066981605321779E-2</v>
      </c>
      <c r="K136" s="39">
        <f t="shared" si="29"/>
        <v>3.8315876117315946E-3</v>
      </c>
      <c r="L136" s="36">
        <f>-(1-B136/MAX(B$5:B136))</f>
        <v>-7.5019579890367449E-4</v>
      </c>
      <c r="M136" s="37">
        <f>-(1-C136/MAX(C$5:C136))</f>
        <v>-4.1623741154688809E-2</v>
      </c>
      <c r="N136" s="37">
        <f>-(1-D136/MAX(D$5:D136))</f>
        <v>-1.6562596330813584E-3</v>
      </c>
      <c r="O136" s="37">
        <f>-(1-E136/MAX(E$5:E136))</f>
        <v>-4.6245646824575437E-2</v>
      </c>
      <c r="P136" s="39">
        <f>-(1-F136/MAX(F$5:F136))</f>
        <v>-1.0421124876488719E-2</v>
      </c>
      <c r="Q136" s="33">
        <f>IF(DatiStorici[[#This Row],[Calend]]="X",(DatiStorici[[#This Row],[Balanced]]*B$2/DatiStorici[[#This Row],[Bond 3Y]]),Q135)</f>
        <v>24.685723096965759</v>
      </c>
      <c r="R136" s="33">
        <f>IF(DatiStorici[[#This Row],[Calend]]="X",(DatiStorici[[#This Row],[Balanced]]*C$2/DatiStorici[[#This Row],[Bond 10Y]]),R135)</f>
        <v>25.318595534160284</v>
      </c>
      <c r="S136" s="33">
        <f>IF(DatiStorici[[#This Row],[Calend]]="X",(DatiStorici[[#This Row],[Balanced]]*D$2/DatiStorici[[#This Row],[SXXR]]),S135)</f>
        <v>15.043415900024105</v>
      </c>
      <c r="T136" s="33">
        <f>IF(DatiStorici[[#This Row],[Calend]]="X",(DatiStorici[[#This Row],[Balanced]]*E$2/DatiStorici[[#This Row],[Gold]]),T135)</f>
        <v>39.440742886901461</v>
      </c>
      <c r="U136" s="34">
        <f>SUMPRODUCT(DatiStorici[[#This Row],[Bond 3Y]:[Gold]],Q135:T135)</f>
        <v>10265.491764207894</v>
      </c>
      <c r="V136" s="32">
        <f t="shared" si="30"/>
        <v>3.8315876117315946E-3</v>
      </c>
      <c r="W136" s="32">
        <f>-(1-U136/MAX(U$5:U136))</f>
        <v>-1.0421124876488719E-2</v>
      </c>
      <c r="X136" s="53" t="str">
        <f t="shared" si="31"/>
        <v/>
      </c>
    </row>
    <row r="137" spans="1:24" x14ac:dyDescent="0.3">
      <c r="A137" s="4">
        <v>39273</v>
      </c>
      <c r="B137" s="1">
        <v>102.290803</v>
      </c>
      <c r="C137" s="1">
        <v>96.274185000000003</v>
      </c>
      <c r="D137" s="1">
        <v>180.30568700000001</v>
      </c>
      <c r="E137" s="1">
        <v>65.559150000000002</v>
      </c>
      <c r="F137" s="3">
        <f t="shared" si="24"/>
        <v>10260.764606334571</v>
      </c>
      <c r="G137" s="36">
        <f t="shared" si="25"/>
        <v>9.2160217995828286E-4</v>
      </c>
      <c r="H137" s="31">
        <f t="shared" si="26"/>
        <v>5.4113472253505528E-3</v>
      </c>
      <c r="I137" s="37">
        <f t="shared" si="27"/>
        <v>-1.1181699570750155E-2</v>
      </c>
      <c r="J137" s="37">
        <f t="shared" si="28"/>
        <v>3.9881646070817406E-3</v>
      </c>
      <c r="K137" s="39">
        <f t="shared" si="29"/>
        <v>-4.6059621117066349E-4</v>
      </c>
      <c r="L137" s="36">
        <f>-(1-B137/MAX(B$5:B137))</f>
        <v>0</v>
      </c>
      <c r="M137" s="37">
        <f>-(1-C137/MAX(C$5:C137))</f>
        <v>-3.6423577188674616E-2</v>
      </c>
      <c r="N137" s="37">
        <f>-(1-D137/MAX(D$5:D137))</f>
        <v>-1.2757259718951697E-2</v>
      </c>
      <c r="O137" s="37">
        <f>-(1-E137/MAX(E$5:E137))</f>
        <v>-4.243432242659273E-2</v>
      </c>
      <c r="P137" s="39">
        <f>-(1-F137/MAX(F$5:F137))</f>
        <v>-1.0876816204119399E-2</v>
      </c>
      <c r="Q137" s="33">
        <f>IF(DatiStorici[[#This Row],[Calend]]="X",(DatiStorici[[#This Row],[Balanced]]*B$2/DatiStorici[[#This Row],[Bond 3Y]]),Q136)</f>
        <v>24.685723096965759</v>
      </c>
      <c r="R137" s="33">
        <f>IF(DatiStorici[[#This Row],[Calend]]="X",(DatiStorici[[#This Row],[Balanced]]*C$2/DatiStorici[[#This Row],[Bond 10Y]]),R136)</f>
        <v>25.318595534160284</v>
      </c>
      <c r="S137" s="33">
        <f>IF(DatiStorici[[#This Row],[Calend]]="X",(DatiStorici[[#This Row],[Balanced]]*D$2/DatiStorici[[#This Row],[SXXR]]),S136)</f>
        <v>15.043415900024105</v>
      </c>
      <c r="T137" s="33">
        <f>IF(DatiStorici[[#This Row],[Calend]]="X",(DatiStorici[[#This Row],[Balanced]]*E$2/DatiStorici[[#This Row],[Gold]]),T136)</f>
        <v>39.440742886901461</v>
      </c>
      <c r="U137" s="34">
        <f>SUMPRODUCT(DatiStorici[[#This Row],[Bond 3Y]:[Gold]],Q136:T136)</f>
        <v>10260.764606334571</v>
      </c>
      <c r="V137" s="32">
        <f t="shared" si="30"/>
        <v>-4.6059621117066349E-4</v>
      </c>
      <c r="W137" s="32">
        <f>-(1-U137/MAX(U$5:U137))</f>
        <v>-1.0876816204119399E-2</v>
      </c>
      <c r="X137" s="53" t="str">
        <f t="shared" si="31"/>
        <v/>
      </c>
    </row>
    <row r="138" spans="1:24" x14ac:dyDescent="0.3">
      <c r="A138" s="4">
        <v>39274</v>
      </c>
      <c r="B138" s="1">
        <v>102.311812</v>
      </c>
      <c r="C138" s="1">
        <v>96.350640999999996</v>
      </c>
      <c r="D138" s="1">
        <v>179.72104899999999</v>
      </c>
      <c r="E138" s="1">
        <v>65.247389999999996</v>
      </c>
      <c r="F138" s="3">
        <f t="shared" si="24"/>
        <v>10242.127988643895</v>
      </c>
      <c r="G138" s="36">
        <f t="shared" si="25"/>
        <v>2.0536394487280708E-4</v>
      </c>
      <c r="H138" s="31">
        <f t="shared" si="26"/>
        <v>7.9383333501382167E-4</v>
      </c>
      <c r="I138" s="37">
        <f t="shared" si="27"/>
        <v>-3.2477505442321439E-3</v>
      </c>
      <c r="J138" s="37">
        <f t="shared" si="28"/>
        <v>-4.7667431661015929E-3</v>
      </c>
      <c r="K138" s="39">
        <f t="shared" si="29"/>
        <v>-1.8179505879076614E-3</v>
      </c>
      <c r="L138" s="36">
        <f>-(1-B138/MAX(B$5:B138))</f>
        <v>0</v>
      </c>
      <c r="M138" s="37">
        <f>-(1-C138/MAX(C$5:C138))</f>
        <v>-3.5658354413924953E-2</v>
      </c>
      <c r="N138" s="37">
        <f>-(1-D138/MAX(D$5:D138))</f>
        <v>-1.5958376837306609E-2</v>
      </c>
      <c r="O138" s="37">
        <f>-(1-E138/MAX(E$5:E138))</f>
        <v>-4.6987930513950338E-2</v>
      </c>
      <c r="P138" s="39">
        <f>-(1-F138/MAX(F$5:F138))</f>
        <v>-1.2673359769109438E-2</v>
      </c>
      <c r="Q138" s="33">
        <f>IF(DatiStorici[[#This Row],[Calend]]="X",(DatiStorici[[#This Row],[Balanced]]*B$2/DatiStorici[[#This Row],[Bond 3Y]]),Q137)</f>
        <v>24.685723096965759</v>
      </c>
      <c r="R138" s="33">
        <f>IF(DatiStorici[[#This Row],[Calend]]="X",(DatiStorici[[#This Row],[Balanced]]*C$2/DatiStorici[[#This Row],[Bond 10Y]]),R137)</f>
        <v>25.318595534160284</v>
      </c>
      <c r="S138" s="33">
        <f>IF(DatiStorici[[#This Row],[Calend]]="X",(DatiStorici[[#This Row],[Balanced]]*D$2/DatiStorici[[#This Row],[SXXR]]),S137)</f>
        <v>15.043415900024105</v>
      </c>
      <c r="T138" s="33">
        <f>IF(DatiStorici[[#This Row],[Calend]]="X",(DatiStorici[[#This Row],[Balanced]]*E$2/DatiStorici[[#This Row],[Gold]]),T137)</f>
        <v>39.440742886901461</v>
      </c>
      <c r="U138" s="34">
        <f>SUMPRODUCT(DatiStorici[[#This Row],[Bond 3Y]:[Gold]],Q137:T137)</f>
        <v>10242.127988643895</v>
      </c>
      <c r="V138" s="32">
        <f t="shared" si="30"/>
        <v>-1.8179505879076614E-3</v>
      </c>
      <c r="W138" s="32">
        <f>-(1-U138/MAX(U$5:U138))</f>
        <v>-1.2673359769109438E-2</v>
      </c>
      <c r="X138" s="53" t="str">
        <f t="shared" si="31"/>
        <v/>
      </c>
    </row>
    <row r="139" spans="1:24" x14ac:dyDescent="0.3">
      <c r="A139" s="4">
        <v>39275</v>
      </c>
      <c r="B139" s="1">
        <v>102.273625</v>
      </c>
      <c r="C139" s="1">
        <v>96.107370000000003</v>
      </c>
      <c r="D139" s="1">
        <v>181.816868</v>
      </c>
      <c r="E139" s="1">
        <v>65.962519999999998</v>
      </c>
      <c r="F139" s="3">
        <f t="shared" si="24"/>
        <v>10294.759570210683</v>
      </c>
      <c r="G139" s="36">
        <f t="shared" si="25"/>
        <v>-3.7331103331157288E-4</v>
      </c>
      <c r="H139" s="31">
        <f t="shared" si="26"/>
        <v>-2.5280436838990001E-3</v>
      </c>
      <c r="I139" s="37">
        <f t="shared" si="27"/>
        <v>1.159403967534584E-2</v>
      </c>
      <c r="J139" s="37">
        <f t="shared" si="28"/>
        <v>1.0900656531536105E-2</v>
      </c>
      <c r="K139" s="39">
        <f t="shared" si="29"/>
        <v>5.1255767595700221E-3</v>
      </c>
      <c r="L139" s="36">
        <f>-(1-B139/MAX(B$5:B139))</f>
        <v>-3.7324136141780873E-4</v>
      </c>
      <c r="M139" s="37">
        <f>-(1-C139/MAX(C$5:C139))</f>
        <v>-3.8093173259223234E-2</v>
      </c>
      <c r="N139" s="37">
        <f>-(1-D139/MAX(D$5:D139))</f>
        <v>-4.4829645687346487E-3</v>
      </c>
      <c r="O139" s="37">
        <f>-(1-E139/MAX(E$5:E139))</f>
        <v>-3.6542646476511287E-2</v>
      </c>
      <c r="P139" s="39">
        <f>-(1-F139/MAX(F$5:F139))</f>
        <v>-7.5997498068056668E-3</v>
      </c>
      <c r="Q139" s="33">
        <f>IF(DatiStorici[[#This Row],[Calend]]="X",(DatiStorici[[#This Row],[Balanced]]*B$2/DatiStorici[[#This Row],[Bond 3Y]]),Q138)</f>
        <v>24.685723096965759</v>
      </c>
      <c r="R139" s="33">
        <f>IF(DatiStorici[[#This Row],[Calend]]="X",(DatiStorici[[#This Row],[Balanced]]*C$2/DatiStorici[[#This Row],[Bond 10Y]]),R138)</f>
        <v>25.318595534160284</v>
      </c>
      <c r="S139" s="33">
        <f>IF(DatiStorici[[#This Row],[Calend]]="X",(DatiStorici[[#This Row],[Balanced]]*D$2/DatiStorici[[#This Row],[SXXR]]),S138)</f>
        <v>15.043415900024105</v>
      </c>
      <c r="T139" s="33">
        <f>IF(DatiStorici[[#This Row],[Calend]]="X",(DatiStorici[[#This Row],[Balanced]]*E$2/DatiStorici[[#This Row],[Gold]]),T138)</f>
        <v>39.440742886901461</v>
      </c>
      <c r="U139" s="34">
        <f>SUMPRODUCT(DatiStorici[[#This Row],[Bond 3Y]:[Gold]],Q138:T138)</f>
        <v>10294.759570210683</v>
      </c>
      <c r="V139" s="32">
        <f t="shared" si="30"/>
        <v>5.1255767595700221E-3</v>
      </c>
      <c r="W139" s="32">
        <f>-(1-U139/MAX(U$5:U139))</f>
        <v>-7.5997498068056668E-3</v>
      </c>
      <c r="X139" s="53" t="str">
        <f t="shared" si="31"/>
        <v/>
      </c>
    </row>
    <row r="140" spans="1:24" x14ac:dyDescent="0.3">
      <c r="A140" s="4">
        <v>39276</v>
      </c>
      <c r="B140" s="1">
        <v>102.263965</v>
      </c>
      <c r="C140" s="1">
        <v>96.039389999999997</v>
      </c>
      <c r="D140" s="1">
        <v>182.58129</v>
      </c>
      <c r="E140" s="1">
        <v>65.833430000000007</v>
      </c>
      <c r="F140" s="3">
        <f t="shared" si="24"/>
        <v>10299.208060571014</v>
      </c>
      <c r="G140" s="36">
        <f t="shared" si="25"/>
        <v>-9.4456965168898191E-5</v>
      </c>
      <c r="H140" s="31">
        <f t="shared" si="26"/>
        <v>-7.0758416989529882E-4</v>
      </c>
      <c r="I140" s="37">
        <f t="shared" si="27"/>
        <v>4.1955377903616078E-3</v>
      </c>
      <c r="J140" s="37">
        <f t="shared" si="28"/>
        <v>-1.9589379078981031E-3</v>
      </c>
      <c r="K140" s="39">
        <f t="shared" si="29"/>
        <v>4.3201878426479373E-4</v>
      </c>
      <c r="L140" s="36">
        <f>-(1-B140/MAX(B$5:B140))</f>
        <v>-4.6765861208675208E-4</v>
      </c>
      <c r="M140" s="37">
        <f>-(1-C140/MAX(C$5:C140))</f>
        <v>-3.8773562558002794E-2</v>
      </c>
      <c r="N140" s="37">
        <f>-(1-D140/MAX(D$5:D140))</f>
        <v>-2.9746114636552967E-4</v>
      </c>
      <c r="O140" s="37">
        <f>-(1-E140/MAX(E$5:E140))</f>
        <v>-3.8428152211682387E-2</v>
      </c>
      <c r="P140" s="39">
        <f>-(1-F140/MAX(F$5:F140))</f>
        <v>-7.1709216329696179E-3</v>
      </c>
      <c r="Q140" s="33">
        <f>IF(DatiStorici[[#This Row],[Calend]]="X",(DatiStorici[[#This Row],[Balanced]]*B$2/DatiStorici[[#This Row],[Bond 3Y]]),Q139)</f>
        <v>24.685723096965759</v>
      </c>
      <c r="R140" s="33">
        <f>IF(DatiStorici[[#This Row],[Calend]]="X",(DatiStorici[[#This Row],[Balanced]]*C$2/DatiStorici[[#This Row],[Bond 10Y]]),R139)</f>
        <v>25.318595534160284</v>
      </c>
      <c r="S140" s="33">
        <f>IF(DatiStorici[[#This Row],[Calend]]="X",(DatiStorici[[#This Row],[Balanced]]*D$2/DatiStorici[[#This Row],[SXXR]]),S139)</f>
        <v>15.043415900024105</v>
      </c>
      <c r="T140" s="33">
        <f>IF(DatiStorici[[#This Row],[Calend]]="X",(DatiStorici[[#This Row],[Balanced]]*E$2/DatiStorici[[#This Row],[Gold]]),T139)</f>
        <v>39.440742886901461</v>
      </c>
      <c r="U140" s="34">
        <f>SUMPRODUCT(DatiStorici[[#This Row],[Bond 3Y]:[Gold]],Q139:T139)</f>
        <v>10299.208060571014</v>
      </c>
      <c r="V140" s="32">
        <f t="shared" si="30"/>
        <v>4.3201878426479373E-4</v>
      </c>
      <c r="W140" s="32">
        <f>-(1-U140/MAX(U$5:U140))</f>
        <v>-7.1709216329696179E-3</v>
      </c>
      <c r="X140" s="53" t="str">
        <f t="shared" si="31"/>
        <v/>
      </c>
    </row>
    <row r="141" spans="1:24" x14ac:dyDescent="0.3">
      <c r="A141" s="4">
        <v>39279</v>
      </c>
      <c r="B141" s="1">
        <v>102.311759</v>
      </c>
      <c r="C141" s="1">
        <v>96.331789999999998</v>
      </c>
      <c r="D141" s="1">
        <v>182.892402</v>
      </c>
      <c r="E141" s="1">
        <v>65.737440000000007</v>
      </c>
      <c r="F141" s="3">
        <f t="shared" si="24"/>
        <v>10308.685317652673</v>
      </c>
      <c r="G141" s="36">
        <f t="shared" si="25"/>
        <v>4.6724997409306683E-4</v>
      </c>
      <c r="H141" s="31">
        <f t="shared" si="26"/>
        <v>3.0399587420615773E-3</v>
      </c>
      <c r="I141" s="37">
        <f t="shared" si="27"/>
        <v>1.7025141998343286E-3</v>
      </c>
      <c r="J141" s="37">
        <f t="shared" si="28"/>
        <v>-1.4591378324227541E-3</v>
      </c>
      <c r="K141" s="39">
        <f t="shared" si="29"/>
        <v>9.1976968007819479E-4</v>
      </c>
      <c r="L141" s="36">
        <f>-(1-B141/MAX(B$5:B141))</f>
        <v>-5.1802425327096557E-7</v>
      </c>
      <c r="M141" s="37">
        <f>-(1-C141/MAX(C$5:C141))</f>
        <v>-3.5847027827742184E-2</v>
      </c>
      <c r="N141" s="37">
        <f>-(1-D141/MAX(D$5:D141))</f>
        <v>0</v>
      </c>
      <c r="O141" s="37">
        <f>-(1-E141/MAX(E$5:E141))</f>
        <v>-3.983019493783535E-2</v>
      </c>
      <c r="P141" s="39">
        <f>-(1-F141/MAX(F$5:F141))</f>
        <v>-6.2573274654866839E-3</v>
      </c>
      <c r="Q141" s="33">
        <f>IF(DatiStorici[[#This Row],[Calend]]="X",(DatiStorici[[#This Row],[Balanced]]*B$2/DatiStorici[[#This Row],[Bond 3Y]]),Q140)</f>
        <v>24.685723096965759</v>
      </c>
      <c r="R141" s="33">
        <f>IF(DatiStorici[[#This Row],[Calend]]="X",(DatiStorici[[#This Row],[Balanced]]*C$2/DatiStorici[[#This Row],[Bond 10Y]]),R140)</f>
        <v>25.318595534160284</v>
      </c>
      <c r="S141" s="33">
        <f>IF(DatiStorici[[#This Row],[Calend]]="X",(DatiStorici[[#This Row],[Balanced]]*D$2/DatiStorici[[#This Row],[SXXR]]),S140)</f>
        <v>15.043415900024105</v>
      </c>
      <c r="T141" s="33">
        <f>IF(DatiStorici[[#This Row],[Calend]]="X",(DatiStorici[[#This Row],[Balanced]]*E$2/DatiStorici[[#This Row],[Gold]]),T140)</f>
        <v>39.440742886901461</v>
      </c>
      <c r="U141" s="34">
        <f>SUMPRODUCT(DatiStorici[[#This Row],[Bond 3Y]:[Gold]],Q140:T140)</f>
        <v>10308.685317652673</v>
      </c>
      <c r="V141" s="32">
        <f t="shared" si="30"/>
        <v>9.1976968007819479E-4</v>
      </c>
      <c r="W141" s="32">
        <f>-(1-U141/MAX(U$5:U141))</f>
        <v>-6.2573274654866839E-3</v>
      </c>
      <c r="X141" s="53" t="str">
        <f t="shared" si="31"/>
        <v/>
      </c>
    </row>
    <row r="142" spans="1:24" x14ac:dyDescent="0.3">
      <c r="A142" s="4">
        <v>39280</v>
      </c>
      <c r="B142" s="1">
        <v>102.288493</v>
      </c>
      <c r="C142" s="1">
        <v>96.193364000000003</v>
      </c>
      <c r="D142" s="1">
        <v>182.02382399999999</v>
      </c>
      <c r="E142" s="1">
        <v>65.800889999999995</v>
      </c>
      <c r="F142" s="3">
        <f t="shared" si="24"/>
        <v>10294.04236275425</v>
      </c>
      <c r="G142" s="36">
        <f t="shared" si="25"/>
        <v>-2.2742885087237739E-4</v>
      </c>
      <c r="H142" s="31">
        <f t="shared" si="26"/>
        <v>-1.4380045513820545E-3</v>
      </c>
      <c r="I142" s="37">
        <f t="shared" si="27"/>
        <v>-4.7604330989048744E-3</v>
      </c>
      <c r="J142" s="37">
        <f t="shared" si="28"/>
        <v>9.6473788166792033E-4</v>
      </c>
      <c r="K142" s="39">
        <f t="shared" si="29"/>
        <v>-1.4214581283728094E-3</v>
      </c>
      <c r="L142" s="36">
        <f>-(1-B142/MAX(B$5:B142))</f>
        <v>-2.2792089734469112E-4</v>
      </c>
      <c r="M142" s="37">
        <f>-(1-C142/MAX(C$5:C142))</f>
        <v>-3.7232487802335346E-2</v>
      </c>
      <c r="N142" s="37">
        <f>-(1-D142/MAX(D$5:D142))</f>
        <v>-4.7491201958188567E-3</v>
      </c>
      <c r="O142" s="37">
        <f>-(1-E142/MAX(E$5:E142))</f>
        <v>-3.8903435786107221E-2</v>
      </c>
      <c r="P142" s="39">
        <f>-(1-F142/MAX(F$5:F142))</f>
        <v>-7.668887590388751E-3</v>
      </c>
      <c r="Q142" s="33">
        <f>IF(DatiStorici[[#This Row],[Calend]]="X",(DatiStorici[[#This Row],[Balanced]]*B$2/DatiStorici[[#This Row],[Bond 3Y]]),Q141)</f>
        <v>24.685723096965759</v>
      </c>
      <c r="R142" s="33">
        <f>IF(DatiStorici[[#This Row],[Calend]]="X",(DatiStorici[[#This Row],[Balanced]]*C$2/DatiStorici[[#This Row],[Bond 10Y]]),R141)</f>
        <v>25.318595534160284</v>
      </c>
      <c r="S142" s="33">
        <f>IF(DatiStorici[[#This Row],[Calend]]="X",(DatiStorici[[#This Row],[Balanced]]*D$2/DatiStorici[[#This Row],[SXXR]]),S141)</f>
        <v>15.043415900024105</v>
      </c>
      <c r="T142" s="33">
        <f>IF(DatiStorici[[#This Row],[Calend]]="X",(DatiStorici[[#This Row],[Balanced]]*E$2/DatiStorici[[#This Row],[Gold]]),T141)</f>
        <v>39.440742886901461</v>
      </c>
      <c r="U142" s="34">
        <f>SUMPRODUCT(DatiStorici[[#This Row],[Bond 3Y]:[Gold]],Q141:T141)</f>
        <v>10294.04236275425</v>
      </c>
      <c r="V142" s="32">
        <f t="shared" si="30"/>
        <v>-1.4214581283728094E-3</v>
      </c>
      <c r="W142" s="32">
        <f>-(1-U142/MAX(U$5:U142))</f>
        <v>-7.668887590388751E-3</v>
      </c>
      <c r="X142" s="53" t="str">
        <f t="shared" si="31"/>
        <v/>
      </c>
    </row>
    <row r="143" spans="1:24" x14ac:dyDescent="0.3">
      <c r="A143" s="4">
        <v>39281</v>
      </c>
      <c r="B143" s="1">
        <v>102.369517</v>
      </c>
      <c r="C143" s="1">
        <v>96.581040999999999</v>
      </c>
      <c r="D143" s="1">
        <v>179.92438100000001</v>
      </c>
      <c r="E143" s="1">
        <v>66.436980000000005</v>
      </c>
      <c r="F143" s="3">
        <f t="shared" si="24"/>
        <v>10299.363003878891</v>
      </c>
      <c r="G143" s="36">
        <f t="shared" si="25"/>
        <v>7.9179900393963631E-4</v>
      </c>
      <c r="H143" s="31">
        <f t="shared" si="26"/>
        <v>4.0220850130616203E-3</v>
      </c>
      <c r="I143" s="37">
        <f t="shared" si="27"/>
        <v>-1.1600922543301622E-2</v>
      </c>
      <c r="J143" s="37">
        <f t="shared" si="28"/>
        <v>9.6204650908860555E-3</v>
      </c>
      <c r="K143" s="39">
        <f t="shared" si="29"/>
        <v>5.1673253143950796E-4</v>
      </c>
      <c r="L143" s="36">
        <f>-(1-B143/MAX(B$5:B143))</f>
        <v>0</v>
      </c>
      <c r="M143" s="37">
        <f>-(1-C143/MAX(C$5:C143))</f>
        <v>-3.3352357143569211E-2</v>
      </c>
      <c r="N143" s="37">
        <f>-(1-D143/MAX(D$5:D143))</f>
        <v>-1.6228235659565549E-2</v>
      </c>
      <c r="O143" s="37">
        <f>-(1-E143/MAX(E$5:E143))</f>
        <v>-2.9612620517030619E-2</v>
      </c>
      <c r="P143" s="39">
        <f>-(1-F143/MAX(F$5:F143))</f>
        <v>-7.1559853174146815E-3</v>
      </c>
      <c r="Q143" s="33">
        <f>IF(DatiStorici[[#This Row],[Calend]]="X",(DatiStorici[[#This Row],[Balanced]]*B$2/DatiStorici[[#This Row],[Bond 3Y]]),Q142)</f>
        <v>24.685723096965759</v>
      </c>
      <c r="R143" s="33">
        <f>IF(DatiStorici[[#This Row],[Calend]]="X",(DatiStorici[[#This Row],[Balanced]]*C$2/DatiStorici[[#This Row],[Bond 10Y]]),R142)</f>
        <v>25.318595534160284</v>
      </c>
      <c r="S143" s="33">
        <f>IF(DatiStorici[[#This Row],[Calend]]="X",(DatiStorici[[#This Row],[Balanced]]*D$2/DatiStorici[[#This Row],[SXXR]]),S142)</f>
        <v>15.043415900024105</v>
      </c>
      <c r="T143" s="33">
        <f>IF(DatiStorici[[#This Row],[Calend]]="X",(DatiStorici[[#This Row],[Balanced]]*E$2/DatiStorici[[#This Row],[Gold]]),T142)</f>
        <v>39.440742886901461</v>
      </c>
      <c r="U143" s="34">
        <f>SUMPRODUCT(DatiStorici[[#This Row],[Bond 3Y]:[Gold]],Q142:T142)</f>
        <v>10299.363003878891</v>
      </c>
      <c r="V143" s="32">
        <f t="shared" si="30"/>
        <v>5.1673253143950796E-4</v>
      </c>
      <c r="W143" s="32">
        <f>-(1-U143/MAX(U$5:U143))</f>
        <v>-7.1559853174146815E-3</v>
      </c>
      <c r="X143" s="53" t="str">
        <f t="shared" si="31"/>
        <v/>
      </c>
    </row>
    <row r="144" spans="1:24" x14ac:dyDescent="0.3">
      <c r="A144" s="4">
        <v>39282</v>
      </c>
      <c r="B144" s="1">
        <v>102.373743</v>
      </c>
      <c r="C144" s="1">
        <v>96.654165000000006</v>
      </c>
      <c r="D144" s="1">
        <v>181.64116000000001</v>
      </c>
      <c r="E144" s="1">
        <v>66.56953</v>
      </c>
      <c r="F144" s="3">
        <f t="shared" si="24"/>
        <v>10332.372813699623</v>
      </c>
      <c r="G144" s="36">
        <f t="shared" si="25"/>
        <v>4.128096818042375E-5</v>
      </c>
      <c r="H144" s="31">
        <f t="shared" si="26"/>
        <v>7.5683934624717094E-4</v>
      </c>
      <c r="I144" s="37">
        <f t="shared" si="27"/>
        <v>9.4964354022982513E-3</v>
      </c>
      <c r="J144" s="37">
        <f t="shared" si="28"/>
        <v>1.9931361837940403E-3</v>
      </c>
      <c r="K144" s="39">
        <f t="shared" si="29"/>
        <v>3.1999089441005816E-3</v>
      </c>
      <c r="L144" s="36">
        <f>-(1-B144/MAX(B$5:B144))</f>
        <v>0</v>
      </c>
      <c r="M144" s="37">
        <f>-(1-C144/MAX(C$5:C144))</f>
        <v>-3.2620483252954968E-2</v>
      </c>
      <c r="N144" s="37">
        <f>-(1-D144/MAX(D$5:D144))</f>
        <v>-6.8414105032094108E-3</v>
      </c>
      <c r="O144" s="37">
        <f>-(1-E144/MAX(E$5:E144))</f>
        <v>-2.7676577560977189E-2</v>
      </c>
      <c r="P144" s="39">
        <f>-(1-F144/MAX(F$5:F144))</f>
        <v>-3.97388637654017E-3</v>
      </c>
      <c r="Q144" s="33">
        <f>IF(DatiStorici[[#This Row],[Calend]]="X",(DatiStorici[[#This Row],[Balanced]]*B$2/DatiStorici[[#This Row],[Bond 3Y]]),Q143)</f>
        <v>24.685723096965759</v>
      </c>
      <c r="R144" s="33">
        <f>IF(DatiStorici[[#This Row],[Calend]]="X",(DatiStorici[[#This Row],[Balanced]]*C$2/DatiStorici[[#This Row],[Bond 10Y]]),R143)</f>
        <v>25.318595534160284</v>
      </c>
      <c r="S144" s="33">
        <f>IF(DatiStorici[[#This Row],[Calend]]="X",(DatiStorici[[#This Row],[Balanced]]*D$2/DatiStorici[[#This Row],[SXXR]]),S143)</f>
        <v>15.043415900024105</v>
      </c>
      <c r="T144" s="33">
        <f>IF(DatiStorici[[#This Row],[Calend]]="X",(DatiStorici[[#This Row],[Balanced]]*E$2/DatiStorici[[#This Row],[Gold]]),T143)</f>
        <v>39.440742886901461</v>
      </c>
      <c r="U144" s="34">
        <f>SUMPRODUCT(DatiStorici[[#This Row],[Bond 3Y]:[Gold]],Q143:T143)</f>
        <v>10332.372813699623</v>
      </c>
      <c r="V144" s="32">
        <f t="shared" si="30"/>
        <v>3.1999089441005816E-3</v>
      </c>
      <c r="W144" s="32">
        <f>-(1-U144/MAX(U$5:U144))</f>
        <v>-3.97388637654017E-3</v>
      </c>
      <c r="X144" s="53" t="str">
        <f t="shared" si="31"/>
        <v/>
      </c>
    </row>
    <row r="145" spans="1:24" x14ac:dyDescent="0.3">
      <c r="A145" s="4">
        <v>39283</v>
      </c>
      <c r="B145" s="1">
        <v>102.48592600000001</v>
      </c>
      <c r="C145" s="1">
        <v>97.307252000000005</v>
      </c>
      <c r="D145" s="1">
        <v>179.67214000000001</v>
      </c>
      <c r="E145" s="1">
        <v>67.417879999999997</v>
      </c>
      <c r="F145" s="3">
        <f t="shared" si="24"/>
        <v>10355.516145228066</v>
      </c>
      <c r="G145" s="36">
        <f t="shared" si="25"/>
        <v>1.0952181243020108E-3</v>
      </c>
      <c r="H145" s="31">
        <f t="shared" si="26"/>
        <v>6.7342204259909708E-3</v>
      </c>
      <c r="I145" s="37">
        <f t="shared" si="27"/>
        <v>-1.0899346869124587E-2</v>
      </c>
      <c r="J145" s="37">
        <f t="shared" si="28"/>
        <v>1.2663299286005281E-2</v>
      </c>
      <c r="K145" s="39">
        <f t="shared" si="29"/>
        <v>2.2373806461133106E-3</v>
      </c>
      <c r="L145" s="36">
        <f>-(1-B145/MAX(B$5:B145))</f>
        <v>0</v>
      </c>
      <c r="M145" s="37">
        <f>-(1-C145/MAX(C$5:C145))</f>
        <v>-2.6083951832361008E-2</v>
      </c>
      <c r="N145" s="37">
        <f>-(1-D145/MAX(D$5:D145))</f>
        <v>-1.7607412690659463E-2</v>
      </c>
      <c r="O145" s="37">
        <f>-(1-E145/MAX(E$5:E145))</f>
        <v>-1.5285464458238751E-2</v>
      </c>
      <c r="P145" s="39">
        <f>-(1-F145/MAX(F$5:F145))</f>
        <v>-1.7429019769054088E-3</v>
      </c>
      <c r="Q145" s="33">
        <f>IF(DatiStorici[[#This Row],[Calend]]="X",(DatiStorici[[#This Row],[Balanced]]*B$2/DatiStorici[[#This Row],[Bond 3Y]]),Q144)</f>
        <v>24.685723096965759</v>
      </c>
      <c r="R145" s="33">
        <f>IF(DatiStorici[[#This Row],[Calend]]="X",(DatiStorici[[#This Row],[Balanced]]*C$2/DatiStorici[[#This Row],[Bond 10Y]]),R144)</f>
        <v>25.318595534160284</v>
      </c>
      <c r="S145" s="33">
        <f>IF(DatiStorici[[#This Row],[Calend]]="X",(DatiStorici[[#This Row],[Balanced]]*D$2/DatiStorici[[#This Row],[SXXR]]),S144)</f>
        <v>15.043415900024105</v>
      </c>
      <c r="T145" s="33">
        <f>IF(DatiStorici[[#This Row],[Calend]]="X",(DatiStorici[[#This Row],[Balanced]]*E$2/DatiStorici[[#This Row],[Gold]]),T144)</f>
        <v>39.440742886901461</v>
      </c>
      <c r="U145" s="34">
        <f>SUMPRODUCT(DatiStorici[[#This Row],[Bond 3Y]:[Gold]],Q144:T144)</f>
        <v>10355.516145228066</v>
      </c>
      <c r="V145" s="32">
        <f t="shared" si="30"/>
        <v>2.2373806461133106E-3</v>
      </c>
      <c r="W145" s="32">
        <f>-(1-U145/MAX(U$5:U145))</f>
        <v>-1.7429019769054088E-3</v>
      </c>
      <c r="X145" s="53" t="str">
        <f t="shared" si="31"/>
        <v/>
      </c>
    </row>
    <row r="146" spans="1:24" x14ac:dyDescent="0.3">
      <c r="A146" s="4">
        <v>39286</v>
      </c>
      <c r="B146" s="1">
        <v>102.49653499999999</v>
      </c>
      <c r="C146" s="1">
        <v>97.331258000000005</v>
      </c>
      <c r="D146" s="1">
        <v>180.756732</v>
      </c>
      <c r="E146" s="1">
        <v>67.321839999999995</v>
      </c>
      <c r="F146" s="3">
        <f t="shared" si="24"/>
        <v>10368.913913859777</v>
      </c>
      <c r="G146" s="36">
        <f t="shared" si="25"/>
        <v>1.0351129513924511E-4</v>
      </c>
      <c r="H146" s="31">
        <f t="shared" si="26"/>
        <v>2.4667266638778038E-4</v>
      </c>
      <c r="I146" s="37">
        <f t="shared" si="27"/>
        <v>6.018359559814091E-3</v>
      </c>
      <c r="J146" s="37">
        <f t="shared" si="28"/>
        <v>-1.4255635422818021E-3</v>
      </c>
      <c r="K146" s="39">
        <f t="shared" si="29"/>
        <v>1.2929446513065244E-3</v>
      </c>
      <c r="L146" s="36">
        <f>-(1-B146/MAX(B$5:B146))</f>
        <v>0</v>
      </c>
      <c r="M146" s="37">
        <f>-(1-C146/MAX(C$5:C146))</f>
        <v>-2.5843683731353373E-2</v>
      </c>
      <c r="N146" s="37">
        <f>-(1-D146/MAX(D$5:D146))</f>
        <v>-1.1677193675875053E-2</v>
      </c>
      <c r="O146" s="37">
        <f>-(1-E146/MAX(E$5:E146))</f>
        <v>-1.6688237491051972E-2</v>
      </c>
      <c r="P146" s="39">
        <f>-(1-F146/MAX(F$5:F146))</f>
        <v>-4.5137604553613375E-4</v>
      </c>
      <c r="Q146" s="33">
        <f>IF(DatiStorici[[#This Row],[Calend]]="X",(DatiStorici[[#This Row],[Balanced]]*B$2/DatiStorici[[#This Row],[Bond 3Y]]),Q145)</f>
        <v>24.685723096965759</v>
      </c>
      <c r="R146" s="33">
        <f>IF(DatiStorici[[#This Row],[Calend]]="X",(DatiStorici[[#This Row],[Balanced]]*C$2/DatiStorici[[#This Row],[Bond 10Y]]),R145)</f>
        <v>25.318595534160284</v>
      </c>
      <c r="S146" s="33">
        <f>IF(DatiStorici[[#This Row],[Calend]]="X",(DatiStorici[[#This Row],[Balanced]]*D$2/DatiStorici[[#This Row],[SXXR]]),S145)</f>
        <v>15.043415900024105</v>
      </c>
      <c r="T146" s="33">
        <f>IF(DatiStorici[[#This Row],[Calend]]="X",(DatiStorici[[#This Row],[Balanced]]*E$2/DatiStorici[[#This Row],[Gold]]),T145)</f>
        <v>39.440742886901461</v>
      </c>
      <c r="U146" s="34">
        <f>SUMPRODUCT(DatiStorici[[#This Row],[Bond 3Y]:[Gold]],Q145:T145)</f>
        <v>10368.913913859777</v>
      </c>
      <c r="V146" s="32">
        <f t="shared" si="30"/>
        <v>1.2929446513065244E-3</v>
      </c>
      <c r="W146" s="32">
        <f>-(1-U146/MAX(U$5:U146))</f>
        <v>-4.5137604553613375E-4</v>
      </c>
      <c r="X146" s="53" t="str">
        <f t="shared" si="31"/>
        <v/>
      </c>
    </row>
    <row r="147" spans="1:24" x14ac:dyDescent="0.3">
      <c r="A147" s="4">
        <v>39287</v>
      </c>
      <c r="B147" s="1">
        <v>102.52504999999999</v>
      </c>
      <c r="C147" s="1">
        <v>97.389160000000004</v>
      </c>
      <c r="D147" s="1">
        <v>178.01649699999999</v>
      </c>
      <c r="E147" s="1">
        <v>67.498800000000003</v>
      </c>
      <c r="F147" s="3">
        <f t="shared" si="24"/>
        <v>10336.840763664968</v>
      </c>
      <c r="G147" s="36">
        <f t="shared" si="25"/>
        <v>2.781658349178506E-4</v>
      </c>
      <c r="H147" s="31">
        <f t="shared" si="26"/>
        <v>5.9471936534795389E-4</v>
      </c>
      <c r="I147" s="37">
        <f t="shared" si="27"/>
        <v>-1.5275879385720281E-2</v>
      </c>
      <c r="J147" s="37">
        <f t="shared" si="28"/>
        <v>2.6251188486117148E-3</v>
      </c>
      <c r="K147" s="39">
        <f t="shared" si="29"/>
        <v>-3.0979963151667555E-3</v>
      </c>
      <c r="L147" s="36">
        <f>-(1-B147/MAX(B$5:B147))</f>
        <v>0</v>
      </c>
      <c r="M147" s="37">
        <f>-(1-C147/MAX(C$5:C147))</f>
        <v>-2.5264161795814477E-2</v>
      </c>
      <c r="N147" s="37">
        <f>-(1-D147/MAX(D$5:D147))</f>
        <v>-2.665996480269317E-2</v>
      </c>
      <c r="O147" s="37">
        <f>-(1-E147/MAX(E$5:E147))</f>
        <v>-1.4103536159454477E-2</v>
      </c>
      <c r="P147" s="39">
        <f>-(1-F147/MAX(F$5:F147))</f>
        <v>-3.5431823243261551E-3</v>
      </c>
      <c r="Q147" s="33">
        <f>IF(DatiStorici[[#This Row],[Calend]]="X",(DatiStorici[[#This Row],[Balanced]]*B$2/DatiStorici[[#This Row],[Bond 3Y]]),Q146)</f>
        <v>24.685723096965759</v>
      </c>
      <c r="R147" s="33">
        <f>IF(DatiStorici[[#This Row],[Calend]]="X",(DatiStorici[[#This Row],[Balanced]]*C$2/DatiStorici[[#This Row],[Bond 10Y]]),R146)</f>
        <v>25.318595534160284</v>
      </c>
      <c r="S147" s="33">
        <f>IF(DatiStorici[[#This Row],[Calend]]="X",(DatiStorici[[#This Row],[Balanced]]*D$2/DatiStorici[[#This Row],[SXXR]]),S146)</f>
        <v>15.043415900024105</v>
      </c>
      <c r="T147" s="33">
        <f>IF(DatiStorici[[#This Row],[Calend]]="X",(DatiStorici[[#This Row],[Balanced]]*E$2/DatiStorici[[#This Row],[Gold]]),T146)</f>
        <v>39.440742886901461</v>
      </c>
      <c r="U147" s="34">
        <f>SUMPRODUCT(DatiStorici[[#This Row],[Bond 3Y]:[Gold]],Q146:T146)</f>
        <v>10336.840763664968</v>
      </c>
      <c r="V147" s="32">
        <f t="shared" si="30"/>
        <v>-3.0979963151667555E-3</v>
      </c>
      <c r="W147" s="32">
        <f>-(1-U147/MAX(U$5:U147))</f>
        <v>-3.5431823243261551E-3</v>
      </c>
      <c r="X147" s="53" t="str">
        <f t="shared" si="31"/>
        <v/>
      </c>
    </row>
    <row r="148" spans="1:24" x14ac:dyDescent="0.3">
      <c r="A148" s="4">
        <v>39288</v>
      </c>
      <c r="B148" s="1">
        <v>102.601759</v>
      </c>
      <c r="C148" s="1">
        <v>97.615661000000003</v>
      </c>
      <c r="D148" s="1">
        <v>176.4632</v>
      </c>
      <c r="E148" s="1">
        <v>66.377529999999993</v>
      </c>
      <c r="F148" s="3">
        <f t="shared" si="24"/>
        <v>10276.878453441041</v>
      </c>
      <c r="G148" s="36">
        <f t="shared" si="25"/>
        <v>7.4791787528664597E-4</v>
      </c>
      <c r="H148" s="31">
        <f t="shared" si="26"/>
        <v>2.3230307917243677E-3</v>
      </c>
      <c r="I148" s="37">
        <f t="shared" si="27"/>
        <v>-8.7638697219302886E-3</v>
      </c>
      <c r="J148" s="37">
        <f t="shared" si="28"/>
        <v>-1.6751224346173637E-2</v>
      </c>
      <c r="K148" s="39">
        <f t="shared" si="29"/>
        <v>-5.8177254396107473E-3</v>
      </c>
      <c r="L148" s="36">
        <f>-(1-B148/MAX(B$5:B148))</f>
        <v>0</v>
      </c>
      <c r="M148" s="37">
        <f>-(1-C148/MAX(C$5:C148))</f>
        <v>-2.2997188324751727E-2</v>
      </c>
      <c r="N148" s="37">
        <f>-(1-D148/MAX(D$5:D148))</f>
        <v>-3.5152920130602228E-2</v>
      </c>
      <c r="O148" s="37">
        <f>-(1-E148/MAX(E$5:E148))</f>
        <v>-3.0480955135947285E-2</v>
      </c>
      <c r="P148" s="39">
        <f>-(1-F148/MAX(F$5:F148))</f>
        <v>-9.3234641524301276E-3</v>
      </c>
      <c r="Q148" s="33">
        <f>IF(DatiStorici[[#This Row],[Calend]]="X",(DatiStorici[[#This Row],[Balanced]]*B$2/DatiStorici[[#This Row],[Bond 3Y]]),Q147)</f>
        <v>24.685723096965759</v>
      </c>
      <c r="R148" s="33">
        <f>IF(DatiStorici[[#This Row],[Calend]]="X",(DatiStorici[[#This Row],[Balanced]]*C$2/DatiStorici[[#This Row],[Bond 10Y]]),R147)</f>
        <v>25.318595534160284</v>
      </c>
      <c r="S148" s="33">
        <f>IF(DatiStorici[[#This Row],[Calend]]="X",(DatiStorici[[#This Row],[Balanced]]*D$2/DatiStorici[[#This Row],[SXXR]]),S147)</f>
        <v>15.043415900024105</v>
      </c>
      <c r="T148" s="33">
        <f>IF(DatiStorici[[#This Row],[Calend]]="X",(DatiStorici[[#This Row],[Balanced]]*E$2/DatiStorici[[#This Row],[Gold]]),T147)</f>
        <v>39.440742886901461</v>
      </c>
      <c r="U148" s="34">
        <f>SUMPRODUCT(DatiStorici[[#This Row],[Bond 3Y]:[Gold]],Q147:T147)</f>
        <v>10276.878453441041</v>
      </c>
      <c r="V148" s="32">
        <f t="shared" si="30"/>
        <v>-5.8177254396107473E-3</v>
      </c>
      <c r="W148" s="32">
        <f>-(1-U148/MAX(U$5:U148))</f>
        <v>-9.3234641524301276E-3</v>
      </c>
      <c r="X148" s="53" t="str">
        <f t="shared" si="31"/>
        <v/>
      </c>
    </row>
    <row r="149" spans="1:24" x14ac:dyDescent="0.3">
      <c r="A149" s="4">
        <v>39289</v>
      </c>
      <c r="B149" s="1">
        <v>102.716819</v>
      </c>
      <c r="C149" s="1">
        <v>97.997912999999997</v>
      </c>
      <c r="D149" s="1">
        <v>171.50351599999999</v>
      </c>
      <c r="E149" s="1">
        <v>65.937470000000005</v>
      </c>
      <c r="F149" s="3">
        <f t="shared" si="24"/>
        <v>10197.429994061196</v>
      </c>
      <c r="G149" s="36">
        <f t="shared" si="25"/>
        <v>1.1207949437939198E-3</v>
      </c>
      <c r="H149" s="31">
        <f t="shared" si="26"/>
        <v>3.9082409133224354E-3</v>
      </c>
      <c r="I149" s="37">
        <f t="shared" si="27"/>
        <v>-2.8508588197362166E-2</v>
      </c>
      <c r="J149" s="37">
        <f t="shared" si="28"/>
        <v>-6.6517269025272796E-3</v>
      </c>
      <c r="K149" s="39">
        <f t="shared" si="29"/>
        <v>-7.7608343502156511E-3</v>
      </c>
      <c r="L149" s="36">
        <f>-(1-B149/MAX(B$5:B149))</f>
        <v>0</v>
      </c>
      <c r="M149" s="37">
        <f>-(1-C149/MAX(C$5:C149))</f>
        <v>-1.9171354693727327E-2</v>
      </c>
      <c r="N149" s="37">
        <f>-(1-D149/MAX(D$5:D149))</f>
        <v>-6.2270963011355818E-2</v>
      </c>
      <c r="O149" s="37">
        <f>-(1-E149/MAX(E$5:E149))</f>
        <v>-3.6908530113245575E-2</v>
      </c>
      <c r="P149" s="39">
        <f>-(1-F149/MAX(F$5:F149))</f>
        <v>-1.6982183176249666E-2</v>
      </c>
      <c r="Q149" s="33">
        <f>IF(DatiStorici[[#This Row],[Calend]]="X",(DatiStorici[[#This Row],[Balanced]]*B$2/DatiStorici[[#This Row],[Bond 3Y]]),Q148)</f>
        <v>24.685723096965759</v>
      </c>
      <c r="R149" s="33">
        <f>IF(DatiStorici[[#This Row],[Calend]]="X",(DatiStorici[[#This Row],[Balanced]]*C$2/DatiStorici[[#This Row],[Bond 10Y]]),R148)</f>
        <v>25.318595534160284</v>
      </c>
      <c r="S149" s="33">
        <f>IF(DatiStorici[[#This Row],[Calend]]="X",(DatiStorici[[#This Row],[Balanced]]*D$2/DatiStorici[[#This Row],[SXXR]]),S148)</f>
        <v>15.043415900024105</v>
      </c>
      <c r="T149" s="33">
        <f>IF(DatiStorici[[#This Row],[Calend]]="X",(DatiStorici[[#This Row],[Balanced]]*E$2/DatiStorici[[#This Row],[Gold]]),T148)</f>
        <v>39.440742886901461</v>
      </c>
      <c r="U149" s="34">
        <f>SUMPRODUCT(DatiStorici[[#This Row],[Bond 3Y]:[Gold]],Q148:T148)</f>
        <v>10197.429994061196</v>
      </c>
      <c r="V149" s="32">
        <f t="shared" si="30"/>
        <v>-7.7608343502156511E-3</v>
      </c>
      <c r="W149" s="32">
        <f>-(1-U149/MAX(U$5:U149))</f>
        <v>-1.6982183176249666E-2</v>
      </c>
      <c r="X149" s="53" t="str">
        <f t="shared" si="31"/>
        <v/>
      </c>
    </row>
    <row r="150" spans="1:24" x14ac:dyDescent="0.3">
      <c r="A150" s="4">
        <v>39290</v>
      </c>
      <c r="B150" s="1">
        <v>102.742479</v>
      </c>
      <c r="C150" s="1">
        <v>98.05641</v>
      </c>
      <c r="D150" s="1">
        <v>170.66346799999999</v>
      </c>
      <c r="E150" s="1">
        <v>65.324659999999994</v>
      </c>
      <c r="F150" s="3">
        <f t="shared" si="24"/>
        <v>10162.73761851032</v>
      </c>
      <c r="G150" s="36">
        <f t="shared" si="25"/>
        <v>2.4978183400023305E-4</v>
      </c>
      <c r="H150" s="31">
        <f t="shared" si="26"/>
        <v>5.9674278884347442E-4</v>
      </c>
      <c r="I150" s="37">
        <f t="shared" si="27"/>
        <v>-4.9101738453074546E-3</v>
      </c>
      <c r="J150" s="37">
        <f t="shared" si="28"/>
        <v>-9.3372620463508041E-3</v>
      </c>
      <c r="K150" s="39">
        <f t="shared" si="29"/>
        <v>-3.4078706802668011E-3</v>
      </c>
      <c r="L150" s="36">
        <f>-(1-B150/MAX(B$5:B150))</f>
        <v>0</v>
      </c>
      <c r="M150" s="37">
        <f>-(1-C150/MAX(C$5:C150))</f>
        <v>-1.8585877600307166E-2</v>
      </c>
      <c r="N150" s="37">
        <f>-(1-D150/MAX(D$5:D150))</f>
        <v>-6.6864089848850061E-2</v>
      </c>
      <c r="O150" s="37">
        <f>-(1-E150/MAX(E$5:E150))</f>
        <v>-4.5859314601356949E-2</v>
      </c>
      <c r="P150" s="39">
        <f>-(1-F150/MAX(F$5:F150))</f>
        <v>-2.032647907181484E-2</v>
      </c>
      <c r="Q150" s="33">
        <f>IF(DatiStorici[[#This Row],[Calend]]="X",(DatiStorici[[#This Row],[Balanced]]*B$2/DatiStorici[[#This Row],[Bond 3Y]]),Q149)</f>
        <v>24.685723096965759</v>
      </c>
      <c r="R150" s="33">
        <f>IF(DatiStorici[[#This Row],[Calend]]="X",(DatiStorici[[#This Row],[Balanced]]*C$2/DatiStorici[[#This Row],[Bond 10Y]]),R149)</f>
        <v>25.318595534160284</v>
      </c>
      <c r="S150" s="33">
        <f>IF(DatiStorici[[#This Row],[Calend]]="X",(DatiStorici[[#This Row],[Balanced]]*D$2/DatiStorici[[#This Row],[SXXR]]),S149)</f>
        <v>15.043415900024105</v>
      </c>
      <c r="T150" s="33">
        <f>IF(DatiStorici[[#This Row],[Calend]]="X",(DatiStorici[[#This Row],[Balanced]]*E$2/DatiStorici[[#This Row],[Gold]]),T149)</f>
        <v>39.440742886901461</v>
      </c>
      <c r="U150" s="34">
        <f>SUMPRODUCT(DatiStorici[[#This Row],[Bond 3Y]:[Gold]],Q149:T149)</f>
        <v>10162.73761851032</v>
      </c>
      <c r="V150" s="32">
        <f t="shared" si="30"/>
        <v>-3.4078706802668011E-3</v>
      </c>
      <c r="W150" s="32">
        <f>-(1-U150/MAX(U$5:U150))</f>
        <v>-2.032647907181484E-2</v>
      </c>
      <c r="X150" s="53" t="str">
        <f t="shared" si="31"/>
        <v/>
      </c>
    </row>
    <row r="151" spans="1:24" x14ac:dyDescent="0.3">
      <c r="A151" s="4">
        <v>39293</v>
      </c>
      <c r="B151" s="1">
        <v>102.78038100000001</v>
      </c>
      <c r="C151" s="1">
        <v>98.204860999999994</v>
      </c>
      <c r="D151" s="1">
        <v>170.36050700000001</v>
      </c>
      <c r="E151" s="1">
        <v>65.386650000000003</v>
      </c>
      <c r="F151" s="3">
        <f t="shared" si="24"/>
        <v>10165.319190939854</v>
      </c>
      <c r="G151" s="36">
        <f t="shared" si="25"/>
        <v>3.6883488707471708E-4</v>
      </c>
      <c r="H151" s="31">
        <f t="shared" si="26"/>
        <v>1.5127898393285729E-3</v>
      </c>
      <c r="I151" s="37">
        <f t="shared" si="27"/>
        <v>-1.7767729069605867E-3</v>
      </c>
      <c r="J151" s="37">
        <f t="shared" si="28"/>
        <v>9.4850253811217943E-4</v>
      </c>
      <c r="K151" s="39">
        <f t="shared" si="29"/>
        <v>2.5399106934916363E-4</v>
      </c>
      <c r="L151" s="36">
        <f>-(1-B151/MAX(B$5:B151))</f>
        <v>0</v>
      </c>
      <c r="M151" s="37">
        <f>-(1-C151/MAX(C$5:C151))</f>
        <v>-1.7100080721914934E-2</v>
      </c>
      <c r="N151" s="37">
        <f>-(1-D151/MAX(D$5:D151))</f>
        <v>-6.8520588405854066E-2</v>
      </c>
      <c r="O151" s="37">
        <f>-(1-E151/MAX(E$5:E151))</f>
        <v>-4.4953880404104862E-2</v>
      </c>
      <c r="P151" s="39">
        <f>-(1-F151/MAX(F$5:F151))</f>
        <v>-2.0077619143859415E-2</v>
      </c>
      <c r="Q151" s="33">
        <f>IF(DatiStorici[[#This Row],[Calend]]="X",(DatiStorici[[#This Row],[Balanced]]*B$2/DatiStorici[[#This Row],[Bond 3Y]]),Q150)</f>
        <v>24.685723096965759</v>
      </c>
      <c r="R151" s="33">
        <f>IF(DatiStorici[[#This Row],[Calend]]="X",(DatiStorici[[#This Row],[Balanced]]*C$2/DatiStorici[[#This Row],[Bond 10Y]]),R150)</f>
        <v>25.318595534160284</v>
      </c>
      <c r="S151" s="33">
        <f>IF(DatiStorici[[#This Row],[Calend]]="X",(DatiStorici[[#This Row],[Balanced]]*D$2/DatiStorici[[#This Row],[SXXR]]),S150)</f>
        <v>15.043415900024105</v>
      </c>
      <c r="T151" s="33">
        <f>IF(DatiStorici[[#This Row],[Calend]]="X",(DatiStorici[[#This Row],[Balanced]]*E$2/DatiStorici[[#This Row],[Gold]]),T150)</f>
        <v>39.440742886901461</v>
      </c>
      <c r="U151" s="34">
        <f>SUMPRODUCT(DatiStorici[[#This Row],[Bond 3Y]:[Gold]],Q150:T150)</f>
        <v>10165.319190939854</v>
      </c>
      <c r="V151" s="32">
        <f t="shared" si="30"/>
        <v>2.5399106934916363E-4</v>
      </c>
      <c r="W151" s="32">
        <f>-(1-U151/MAX(U$5:U151))</f>
        <v>-2.0077619143859415E-2</v>
      </c>
      <c r="X151" s="53" t="str">
        <f t="shared" si="31"/>
        <v/>
      </c>
    </row>
    <row r="152" spans="1:24" x14ac:dyDescent="0.3">
      <c r="A152" s="4">
        <v>39294</v>
      </c>
      <c r="B152" s="1">
        <v>102.733436</v>
      </c>
      <c r="C152" s="1">
        <v>97.968141000000003</v>
      </c>
      <c r="D152" s="1">
        <v>174.02322799999999</v>
      </c>
      <c r="E152" s="1">
        <v>65.731430000000003</v>
      </c>
      <c r="F152" s="3">
        <f t="shared" si="24"/>
        <v>10226.86511639552</v>
      </c>
      <c r="G152" s="36">
        <f t="shared" si="25"/>
        <v>-4.5685493561270393E-4</v>
      </c>
      <c r="H152" s="31">
        <f t="shared" si="26"/>
        <v>-2.4133811735841866E-3</v>
      </c>
      <c r="I152" s="37">
        <f t="shared" si="27"/>
        <v>2.1271963456537191E-2</v>
      </c>
      <c r="J152" s="37">
        <f t="shared" si="28"/>
        <v>5.2590885202165776E-3</v>
      </c>
      <c r="K152" s="39">
        <f t="shared" si="29"/>
        <v>6.0362452009294822E-3</v>
      </c>
      <c r="L152" s="36">
        <f>-(1-B152/MAX(B$5:B152))</f>
        <v>-4.5675059328698087E-4</v>
      </c>
      <c r="M152" s="37">
        <f>-(1-C152/MAX(C$5:C152))</f>
        <v>-1.9469332778506043E-2</v>
      </c>
      <c r="N152" s="37">
        <f>-(1-D152/MAX(D$5:D152))</f>
        <v>-4.8493944543415268E-2</v>
      </c>
      <c r="O152" s="37">
        <f>-(1-E152/MAX(E$5:E152))</f>
        <v>-3.991797779838524E-2</v>
      </c>
      <c r="P152" s="39">
        <f>-(1-F152/MAX(F$5:F152))</f>
        <v>-1.4144679049045261E-2</v>
      </c>
      <c r="Q152" s="33">
        <f>IF(DatiStorici[[#This Row],[Calend]]="X",(DatiStorici[[#This Row],[Balanced]]*B$2/DatiStorici[[#This Row],[Bond 3Y]]),Q151)</f>
        <v>24.685723096965759</v>
      </c>
      <c r="R152" s="33">
        <f>IF(DatiStorici[[#This Row],[Calend]]="X",(DatiStorici[[#This Row],[Balanced]]*C$2/DatiStorici[[#This Row],[Bond 10Y]]),R151)</f>
        <v>25.318595534160284</v>
      </c>
      <c r="S152" s="33">
        <f>IF(DatiStorici[[#This Row],[Calend]]="X",(DatiStorici[[#This Row],[Balanced]]*D$2/DatiStorici[[#This Row],[SXXR]]),S151)</f>
        <v>15.043415900024105</v>
      </c>
      <c r="T152" s="33">
        <f>IF(DatiStorici[[#This Row],[Calend]]="X",(DatiStorici[[#This Row],[Balanced]]*E$2/DatiStorici[[#This Row],[Gold]]),T151)</f>
        <v>39.440742886901461</v>
      </c>
      <c r="U152" s="34">
        <f>SUMPRODUCT(DatiStorici[[#This Row],[Bond 3Y]:[Gold]],Q151:T151)</f>
        <v>10226.86511639552</v>
      </c>
      <c r="V152" s="32">
        <f t="shared" si="30"/>
        <v>6.0362452009294822E-3</v>
      </c>
      <c r="W152" s="32">
        <f>-(1-U152/MAX(U$5:U152))</f>
        <v>-1.4144679049045261E-2</v>
      </c>
      <c r="X152" s="53" t="str">
        <f t="shared" si="31"/>
        <v/>
      </c>
    </row>
    <row r="153" spans="1:24" x14ac:dyDescent="0.3">
      <c r="A153" s="4">
        <v>39295</v>
      </c>
      <c r="B153" s="1">
        <v>102.79864600000001</v>
      </c>
      <c r="C153" s="1">
        <v>97.998982999999996</v>
      </c>
      <c r="D153" s="1">
        <v>171.42745500000001</v>
      </c>
      <c r="E153" s="1">
        <v>65.636930000000007</v>
      </c>
      <c r="F153" s="3">
        <f t="shared" si="24"/>
        <v>10186.479305498273</v>
      </c>
      <c r="G153" s="36">
        <f t="shared" si="25"/>
        <v>6.3454815962085318E-4</v>
      </c>
      <c r="H153" s="31">
        <f t="shared" si="26"/>
        <v>3.1476708567334806E-4</v>
      </c>
      <c r="I153" s="37">
        <f t="shared" si="27"/>
        <v>-1.5028610358265698E-2</v>
      </c>
      <c r="J153" s="37">
        <f t="shared" si="28"/>
        <v>-1.4387028398647741E-3</v>
      </c>
      <c r="K153" s="39">
        <f t="shared" si="29"/>
        <v>-3.956810089884564E-3</v>
      </c>
      <c r="L153" s="36">
        <f>-(1-B153/MAX(B$5:B153))</f>
        <v>0</v>
      </c>
      <c r="M153" s="37">
        <f>-(1-C153/MAX(C$5:C153))</f>
        <v>-1.916064541820961E-2</v>
      </c>
      <c r="N153" s="37">
        <f>-(1-D153/MAX(D$5:D153))</f>
        <v>-6.2686841414002492E-2</v>
      </c>
      <c r="O153" s="37">
        <f>-(1-E153/MAX(E$5:E153))</f>
        <v>-4.129825738606574E-2</v>
      </c>
      <c r="P153" s="39">
        <f>-(1-F153/MAX(F$5:F153))</f>
        <v>-1.8037814052863754E-2</v>
      </c>
      <c r="Q153" s="33">
        <f>IF(DatiStorici[[#This Row],[Calend]]="X",(DatiStorici[[#This Row],[Balanced]]*B$2/DatiStorici[[#This Row],[Bond 3Y]]),Q152)</f>
        <v>24.685723096965759</v>
      </c>
      <c r="R153" s="33">
        <f>IF(DatiStorici[[#This Row],[Calend]]="X",(DatiStorici[[#This Row],[Balanced]]*C$2/DatiStorici[[#This Row],[Bond 10Y]]),R152)</f>
        <v>25.318595534160284</v>
      </c>
      <c r="S153" s="33">
        <f>IF(DatiStorici[[#This Row],[Calend]]="X",(DatiStorici[[#This Row],[Balanced]]*D$2/DatiStorici[[#This Row],[SXXR]]),S152)</f>
        <v>15.043415900024105</v>
      </c>
      <c r="T153" s="33">
        <f>IF(DatiStorici[[#This Row],[Calend]]="X",(DatiStorici[[#This Row],[Balanced]]*E$2/DatiStorici[[#This Row],[Gold]]),T152)</f>
        <v>39.440742886901461</v>
      </c>
      <c r="U153" s="34">
        <f>SUMPRODUCT(DatiStorici[[#This Row],[Bond 3Y]:[Gold]],Q152:T152)</f>
        <v>10186.479305498273</v>
      </c>
      <c r="V153" s="32">
        <f t="shared" si="30"/>
        <v>-3.956810089884564E-3</v>
      </c>
      <c r="W153" s="32">
        <f>-(1-U153/MAX(U$5:U153))</f>
        <v>-1.8037814052863754E-2</v>
      </c>
      <c r="X153" s="53" t="str">
        <f t="shared" si="31"/>
        <v/>
      </c>
    </row>
    <row r="154" spans="1:24" x14ac:dyDescent="0.3">
      <c r="A154" s="4">
        <v>39296</v>
      </c>
      <c r="B154" s="1">
        <v>102.755168</v>
      </c>
      <c r="C154" s="1">
        <v>97.850814</v>
      </c>
      <c r="D154" s="1">
        <v>172.68322599999999</v>
      </c>
      <c r="E154" s="1">
        <v>65.572029999999998</v>
      </c>
      <c r="F154" s="3">
        <f t="shared" si="24"/>
        <v>10197.985969862591</v>
      </c>
      <c r="G154" s="36">
        <f t="shared" si="25"/>
        <v>-4.2303277961460903E-4</v>
      </c>
      <c r="H154" s="31">
        <f t="shared" si="26"/>
        <v>-1.5130884028296116E-3</v>
      </c>
      <c r="I154" s="37">
        <f t="shared" si="27"/>
        <v>7.2986782682606067E-3</v>
      </c>
      <c r="J154" s="37">
        <f t="shared" si="28"/>
        <v>-9.8926178963408898E-4</v>
      </c>
      <c r="K154" s="39">
        <f t="shared" si="29"/>
        <v>1.128964182385289E-3</v>
      </c>
      <c r="L154" s="36">
        <f>-(1-B154/MAX(B$5:B154))</f>
        <v>-4.2294331386438788E-4</v>
      </c>
      <c r="M154" s="37">
        <f>-(1-C154/MAX(C$5:C154))</f>
        <v>-2.0643619852026229E-2</v>
      </c>
      <c r="N154" s="37">
        <f>-(1-D154/MAX(D$5:D154))</f>
        <v>-5.5820667716967365E-2</v>
      </c>
      <c r="O154" s="37">
        <f>-(1-E154/MAX(E$5:E154))</f>
        <v>-4.2246195430938549E-2</v>
      </c>
      <c r="P154" s="39">
        <f>-(1-F154/MAX(F$5:F154))</f>
        <v>-1.6928587895986613E-2</v>
      </c>
      <c r="Q154" s="33">
        <f>IF(DatiStorici[[#This Row],[Calend]]="X",(DatiStorici[[#This Row],[Balanced]]*B$2/DatiStorici[[#This Row],[Bond 3Y]]),Q153)</f>
        <v>24.685723096965759</v>
      </c>
      <c r="R154" s="33">
        <f>IF(DatiStorici[[#This Row],[Calend]]="X",(DatiStorici[[#This Row],[Balanced]]*C$2/DatiStorici[[#This Row],[Bond 10Y]]),R153)</f>
        <v>25.318595534160284</v>
      </c>
      <c r="S154" s="33">
        <f>IF(DatiStorici[[#This Row],[Calend]]="X",(DatiStorici[[#This Row],[Balanced]]*D$2/DatiStorici[[#This Row],[SXXR]]),S153)</f>
        <v>15.043415900024105</v>
      </c>
      <c r="T154" s="33">
        <f>IF(DatiStorici[[#This Row],[Calend]]="X",(DatiStorici[[#This Row],[Balanced]]*E$2/DatiStorici[[#This Row],[Gold]]),T153)</f>
        <v>39.440742886901461</v>
      </c>
      <c r="U154" s="34">
        <f>SUMPRODUCT(DatiStorici[[#This Row],[Bond 3Y]:[Gold]],Q153:T153)</f>
        <v>10197.985969862591</v>
      </c>
      <c r="V154" s="32">
        <f t="shared" si="30"/>
        <v>1.128964182385289E-3</v>
      </c>
      <c r="W154" s="32">
        <f>-(1-U154/MAX(U$5:U154))</f>
        <v>-1.6928587895986613E-2</v>
      </c>
      <c r="X154" s="53" t="str">
        <f t="shared" si="31"/>
        <v/>
      </c>
    </row>
    <row r="155" spans="1:24" x14ac:dyDescent="0.3">
      <c r="A155" s="4">
        <v>39297</v>
      </c>
      <c r="B155" s="1">
        <v>102.84702299999999</v>
      </c>
      <c r="C155" s="1">
        <v>98.239768999999995</v>
      </c>
      <c r="D155" s="1">
        <v>170.47011599999999</v>
      </c>
      <c r="E155" s="1">
        <v>66.10436</v>
      </c>
      <c r="F155" s="3">
        <f t="shared" si="24"/>
        <v>10197.804027782133</v>
      </c>
      <c r="G155" s="36">
        <f t="shared" si="25"/>
        <v>8.9352166593659383E-4</v>
      </c>
      <c r="H155" s="31">
        <f t="shared" si="26"/>
        <v>3.9671003488282244E-3</v>
      </c>
      <c r="I155" s="37">
        <f t="shared" si="27"/>
        <v>-1.2898843833593391E-2</v>
      </c>
      <c r="J155" s="37">
        <f t="shared" si="28"/>
        <v>8.0854722715316962E-3</v>
      </c>
      <c r="K155" s="39">
        <f t="shared" si="29"/>
        <v>-1.7841140792688218E-5</v>
      </c>
      <c r="L155" s="36">
        <f>-(1-B155/MAX(B$5:B155))</f>
        <v>0</v>
      </c>
      <c r="M155" s="37">
        <f>-(1-C155/MAX(C$5:C155))</f>
        <v>-1.675069811465113E-2</v>
      </c>
      <c r="N155" s="37">
        <f>-(1-D155/MAX(D$5:D155))</f>
        <v>-6.7921279747859664E-2</v>
      </c>
      <c r="O155" s="37">
        <f>-(1-E155/MAX(E$5:E155))</f>
        <v>-3.4470912543002163E-2</v>
      </c>
      <c r="P155" s="39">
        <f>-(1-F155/MAX(F$5:F155))</f>
        <v>-1.6946126855001298E-2</v>
      </c>
      <c r="Q155" s="33">
        <f>IF(DatiStorici[[#This Row],[Calend]]="X",(DatiStorici[[#This Row],[Balanced]]*B$2/DatiStorici[[#This Row],[Bond 3Y]]),Q154)</f>
        <v>24.685723096965759</v>
      </c>
      <c r="R155" s="33">
        <f>IF(DatiStorici[[#This Row],[Calend]]="X",(DatiStorici[[#This Row],[Balanced]]*C$2/DatiStorici[[#This Row],[Bond 10Y]]),R154)</f>
        <v>25.318595534160284</v>
      </c>
      <c r="S155" s="33">
        <f>IF(DatiStorici[[#This Row],[Calend]]="X",(DatiStorici[[#This Row],[Balanced]]*D$2/DatiStorici[[#This Row],[SXXR]]),S154)</f>
        <v>15.043415900024105</v>
      </c>
      <c r="T155" s="33">
        <f>IF(DatiStorici[[#This Row],[Calend]]="X",(DatiStorici[[#This Row],[Balanced]]*E$2/DatiStorici[[#This Row],[Gold]]),T154)</f>
        <v>39.440742886901461</v>
      </c>
      <c r="U155" s="34">
        <f>SUMPRODUCT(DatiStorici[[#This Row],[Bond 3Y]:[Gold]],Q154:T154)</f>
        <v>10197.804027782133</v>
      </c>
      <c r="V155" s="32">
        <f t="shared" si="30"/>
        <v>-1.7841140792688218E-5</v>
      </c>
      <c r="W155" s="32">
        <f>-(1-U155/MAX(U$5:U155))</f>
        <v>-1.6946126855001298E-2</v>
      </c>
      <c r="X155" s="53" t="str">
        <f t="shared" si="31"/>
        <v/>
      </c>
    </row>
    <row r="156" spans="1:24" x14ac:dyDescent="0.3">
      <c r="A156" s="4">
        <v>39300</v>
      </c>
      <c r="B156" s="1">
        <v>102.87188</v>
      </c>
      <c r="C156" s="1">
        <v>98.200659000000002</v>
      </c>
      <c r="D156" s="1">
        <v>168.930857</v>
      </c>
      <c r="E156" s="1">
        <v>66.274910000000006</v>
      </c>
      <c r="F156" s="3">
        <f t="shared" si="24"/>
        <v>10180.998335914321</v>
      </c>
      <c r="G156" s="36">
        <f t="shared" si="25"/>
        <v>2.4165985486486669E-4</v>
      </c>
      <c r="H156" s="31">
        <f t="shared" si="26"/>
        <v>-3.9818687950262912E-4</v>
      </c>
      <c r="I156" s="37">
        <f t="shared" si="27"/>
        <v>-9.0705076052663581E-3</v>
      </c>
      <c r="J156" s="37">
        <f t="shared" si="28"/>
        <v>2.5766888480562157E-3</v>
      </c>
      <c r="K156" s="39">
        <f t="shared" si="29"/>
        <v>-1.6493310428733227E-3</v>
      </c>
      <c r="L156" s="36">
        <f>-(1-B156/MAX(B$5:B156))</f>
        <v>0</v>
      </c>
      <c r="M156" s="37">
        <f>-(1-C156/MAX(C$5:C156))</f>
        <v>-1.714213714782642E-2</v>
      </c>
      <c r="N156" s="37">
        <f>-(1-D156/MAX(D$5:D156))</f>
        <v>-7.633747956353043E-2</v>
      </c>
      <c r="O156" s="37">
        <f>-(1-E156/MAX(E$5:E156))</f>
        <v>-3.1979836525235839E-2</v>
      </c>
      <c r="P156" s="39">
        <f>-(1-F156/MAX(F$5:F156))</f>
        <v>-1.8566171762368189E-2</v>
      </c>
      <c r="Q156" s="33">
        <f>IF(DatiStorici[[#This Row],[Calend]]="X",(DatiStorici[[#This Row],[Balanced]]*B$2/DatiStorici[[#This Row],[Bond 3Y]]),Q155)</f>
        <v>24.685723096965759</v>
      </c>
      <c r="R156" s="33">
        <f>IF(DatiStorici[[#This Row],[Calend]]="X",(DatiStorici[[#This Row],[Balanced]]*C$2/DatiStorici[[#This Row],[Bond 10Y]]),R155)</f>
        <v>25.318595534160284</v>
      </c>
      <c r="S156" s="33">
        <f>IF(DatiStorici[[#This Row],[Calend]]="X",(DatiStorici[[#This Row],[Balanced]]*D$2/DatiStorici[[#This Row],[SXXR]]),S155)</f>
        <v>15.043415900024105</v>
      </c>
      <c r="T156" s="33">
        <f>IF(DatiStorici[[#This Row],[Calend]]="X",(DatiStorici[[#This Row],[Balanced]]*E$2/DatiStorici[[#This Row],[Gold]]),T155)</f>
        <v>39.440742886901461</v>
      </c>
      <c r="U156" s="34">
        <f>SUMPRODUCT(DatiStorici[[#This Row],[Bond 3Y]:[Gold]],Q155:T155)</f>
        <v>10180.998335914321</v>
      </c>
      <c r="V156" s="32">
        <f t="shared" si="30"/>
        <v>-1.6493310428733227E-3</v>
      </c>
      <c r="W156" s="32">
        <f>-(1-U156/MAX(U$5:U156))</f>
        <v>-1.8566171762368189E-2</v>
      </c>
      <c r="X156" s="53" t="str">
        <f t="shared" si="31"/>
        <v/>
      </c>
    </row>
    <row r="157" spans="1:24" x14ac:dyDescent="0.3">
      <c r="A157" s="4">
        <v>39301</v>
      </c>
      <c r="B157" s="1">
        <v>102.830302</v>
      </c>
      <c r="C157" s="1">
        <v>98.058077999999995</v>
      </c>
      <c r="D157" s="1">
        <v>171.18472399999999</v>
      </c>
      <c r="E157" s="1">
        <v>66.170519999999996</v>
      </c>
      <c r="F157" s="3">
        <f t="shared" si="24"/>
        <v>10206.150641763914</v>
      </c>
      <c r="G157" s="36">
        <f t="shared" si="25"/>
        <v>-4.04254346375726E-4</v>
      </c>
      <c r="H157" s="31">
        <f t="shared" si="26"/>
        <v>-1.4529903459485254E-3</v>
      </c>
      <c r="I157" s="37">
        <f t="shared" si="27"/>
        <v>1.3253729725564635E-2</v>
      </c>
      <c r="J157" s="37">
        <f t="shared" si="28"/>
        <v>-1.5763476567869764E-3</v>
      </c>
      <c r="K157" s="39">
        <f t="shared" si="29"/>
        <v>2.4674679758870666E-3</v>
      </c>
      <c r="L157" s="36">
        <f>-(1-B157/MAX(B$5:B157))</f>
        <v>-4.041726465969786E-4</v>
      </c>
      <c r="M157" s="37">
        <f>-(1-C157/MAX(C$5:C157))</f>
        <v>-1.8569183140902057E-2</v>
      </c>
      <c r="N157" s="37">
        <f>-(1-D157/MAX(D$5:D157))</f>
        <v>-6.4014020658988424E-2</v>
      </c>
      <c r="O157" s="37">
        <f>-(1-E157/MAX(E$5:E157))</f>
        <v>-3.3504570770293896E-2</v>
      </c>
      <c r="P157" s="39">
        <f>-(1-F157/MAX(F$5:F157))</f>
        <v>-1.6141525081905583E-2</v>
      </c>
      <c r="Q157" s="33">
        <f>IF(DatiStorici[[#This Row],[Calend]]="X",(DatiStorici[[#This Row],[Balanced]]*B$2/DatiStorici[[#This Row],[Bond 3Y]]),Q156)</f>
        <v>24.685723096965759</v>
      </c>
      <c r="R157" s="33">
        <f>IF(DatiStorici[[#This Row],[Calend]]="X",(DatiStorici[[#This Row],[Balanced]]*C$2/DatiStorici[[#This Row],[Bond 10Y]]),R156)</f>
        <v>25.318595534160284</v>
      </c>
      <c r="S157" s="33">
        <f>IF(DatiStorici[[#This Row],[Calend]]="X",(DatiStorici[[#This Row],[Balanced]]*D$2/DatiStorici[[#This Row],[SXXR]]),S156)</f>
        <v>15.043415900024105</v>
      </c>
      <c r="T157" s="33">
        <f>IF(DatiStorici[[#This Row],[Calend]]="X",(DatiStorici[[#This Row],[Balanced]]*E$2/DatiStorici[[#This Row],[Gold]]),T156)</f>
        <v>39.440742886901461</v>
      </c>
      <c r="U157" s="34">
        <f>SUMPRODUCT(DatiStorici[[#This Row],[Bond 3Y]:[Gold]],Q156:T156)</f>
        <v>10206.150641763914</v>
      </c>
      <c r="V157" s="32">
        <f t="shared" si="30"/>
        <v>2.4674679758870666E-3</v>
      </c>
      <c r="W157" s="32">
        <f>-(1-U157/MAX(U$5:U157))</f>
        <v>-1.6141525081905583E-2</v>
      </c>
      <c r="X157" s="53" t="str">
        <f t="shared" si="31"/>
        <v/>
      </c>
    </row>
    <row r="158" spans="1:24" x14ac:dyDescent="0.3">
      <c r="A158" s="4">
        <v>39302</v>
      </c>
      <c r="B158" s="1">
        <v>102.74186899999999</v>
      </c>
      <c r="C158" s="1">
        <v>97.565178000000003</v>
      </c>
      <c r="D158" s="1">
        <v>174.66854900000001</v>
      </c>
      <c r="E158" s="1">
        <v>66.604110000000006</v>
      </c>
      <c r="F158" s="3">
        <f t="shared" si="24"/>
        <v>10260.997813580725</v>
      </c>
      <c r="G158" s="36">
        <f t="shared" si="25"/>
        <v>-8.6035969776272465E-4</v>
      </c>
      <c r="H158" s="31">
        <f t="shared" si="26"/>
        <v>-5.039288816211485E-3</v>
      </c>
      <c r="I158" s="37">
        <f t="shared" si="27"/>
        <v>2.0146941557883977E-2</v>
      </c>
      <c r="J158" s="37">
        <f t="shared" si="28"/>
        <v>6.5312408147071349E-3</v>
      </c>
      <c r="K158" s="39">
        <f t="shared" si="29"/>
        <v>5.3595451487119302E-3</v>
      </c>
      <c r="L158" s="36">
        <f>-(1-B158/MAX(B$5:B158))</f>
        <v>-1.263814756763515E-3</v>
      </c>
      <c r="M158" s="37">
        <f>-(1-C158/MAX(C$5:C158))</f>
        <v>-2.350245594714484E-2</v>
      </c>
      <c r="N158" s="37">
        <f>-(1-D158/MAX(D$5:D158))</f>
        <v>-4.4965525686518126E-2</v>
      </c>
      <c r="O158" s="37">
        <f>-(1-E158/MAX(E$5:E158))</f>
        <v>-2.7171497474818507E-2</v>
      </c>
      <c r="P158" s="39">
        <f>-(1-F158/MAX(F$5:F158))</f>
        <v>-1.0854335355698241E-2</v>
      </c>
      <c r="Q158" s="33">
        <f>IF(DatiStorici[[#This Row],[Calend]]="X",(DatiStorici[[#This Row],[Balanced]]*B$2/DatiStorici[[#This Row],[Bond 3Y]]),Q157)</f>
        <v>24.685723096965759</v>
      </c>
      <c r="R158" s="33">
        <f>IF(DatiStorici[[#This Row],[Calend]]="X",(DatiStorici[[#This Row],[Balanced]]*C$2/DatiStorici[[#This Row],[Bond 10Y]]),R157)</f>
        <v>25.318595534160284</v>
      </c>
      <c r="S158" s="33">
        <f>IF(DatiStorici[[#This Row],[Calend]]="X",(DatiStorici[[#This Row],[Balanced]]*D$2/DatiStorici[[#This Row],[SXXR]]),S157)</f>
        <v>15.043415900024105</v>
      </c>
      <c r="T158" s="33">
        <f>IF(DatiStorici[[#This Row],[Calend]]="X",(DatiStorici[[#This Row],[Balanced]]*E$2/DatiStorici[[#This Row],[Gold]]),T157)</f>
        <v>39.440742886901461</v>
      </c>
      <c r="U158" s="34">
        <f>SUMPRODUCT(DatiStorici[[#This Row],[Bond 3Y]:[Gold]],Q157:T157)</f>
        <v>10260.997813580725</v>
      </c>
      <c r="V158" s="32">
        <f t="shared" si="30"/>
        <v>5.3595451487119302E-3</v>
      </c>
      <c r="W158" s="32">
        <f>-(1-U158/MAX(U$5:U158))</f>
        <v>-1.0854335355698241E-2</v>
      </c>
      <c r="X158" s="53" t="str">
        <f t="shared" si="31"/>
        <v/>
      </c>
    </row>
    <row r="159" spans="1:24" x14ac:dyDescent="0.3">
      <c r="A159" s="4">
        <v>39303</v>
      </c>
      <c r="B159" s="1">
        <v>102.880302</v>
      </c>
      <c r="C159" s="1">
        <v>97.834834000000001</v>
      </c>
      <c r="D159" s="1">
        <v>171.630787</v>
      </c>
      <c r="E159" s="1">
        <v>66.603369999999998</v>
      </c>
      <c r="F159" s="3">
        <f t="shared" si="24"/>
        <v>10225.514940162542</v>
      </c>
      <c r="G159" s="36">
        <f t="shared" si="25"/>
        <v>1.3464795186410941E-3</v>
      </c>
      <c r="H159" s="31">
        <f t="shared" si="26"/>
        <v>2.7600425242847704E-3</v>
      </c>
      <c r="I159" s="37">
        <f t="shared" si="27"/>
        <v>-1.754458992895255E-2</v>
      </c>
      <c r="J159" s="37">
        <f t="shared" si="28"/>
        <v>-1.1110487189098209E-5</v>
      </c>
      <c r="K159" s="39">
        <f t="shared" si="29"/>
        <v>-3.4640262426333755E-3</v>
      </c>
      <c r="L159" s="36">
        <f>-(1-B159/MAX(B$5:B159))</f>
        <v>0</v>
      </c>
      <c r="M159" s="37">
        <f>-(1-C159/MAX(C$5:C159))</f>
        <v>-2.0803558377982312E-2</v>
      </c>
      <c r="N159" s="37">
        <f>-(1-D159/MAX(D$5:D159))</f>
        <v>-6.1575083911905804E-2</v>
      </c>
      <c r="O159" s="37">
        <f>-(1-E159/MAX(E$5:E159))</f>
        <v>-2.7182306013388779E-2</v>
      </c>
      <c r="P159" s="39">
        <f>-(1-F159/MAX(F$5:F159))</f>
        <v>-1.4274834126711156E-2</v>
      </c>
      <c r="Q159" s="33">
        <f>IF(DatiStorici[[#This Row],[Calend]]="X",(DatiStorici[[#This Row],[Balanced]]*B$2/DatiStorici[[#This Row],[Bond 3Y]]),Q158)</f>
        <v>24.685723096965759</v>
      </c>
      <c r="R159" s="33">
        <f>IF(DatiStorici[[#This Row],[Calend]]="X",(DatiStorici[[#This Row],[Balanced]]*C$2/DatiStorici[[#This Row],[Bond 10Y]]),R158)</f>
        <v>25.318595534160284</v>
      </c>
      <c r="S159" s="33">
        <f>IF(DatiStorici[[#This Row],[Calend]]="X",(DatiStorici[[#This Row],[Balanced]]*D$2/DatiStorici[[#This Row],[SXXR]]),S158)</f>
        <v>15.043415900024105</v>
      </c>
      <c r="T159" s="33">
        <f>IF(DatiStorici[[#This Row],[Calend]]="X",(DatiStorici[[#This Row],[Balanced]]*E$2/DatiStorici[[#This Row],[Gold]]),T158)</f>
        <v>39.440742886901461</v>
      </c>
      <c r="U159" s="34">
        <f>SUMPRODUCT(DatiStorici[[#This Row],[Bond 3Y]:[Gold]],Q158:T158)</f>
        <v>10225.514940162542</v>
      </c>
      <c r="V159" s="32">
        <f t="shared" si="30"/>
        <v>-3.4640262426333755E-3</v>
      </c>
      <c r="W159" s="32">
        <f>-(1-U159/MAX(U$5:U159))</f>
        <v>-1.4274834126711156E-2</v>
      </c>
      <c r="X159" s="53" t="str">
        <f t="shared" si="31"/>
        <v/>
      </c>
    </row>
    <row r="160" spans="1:24" x14ac:dyDescent="0.3">
      <c r="A160" s="4">
        <v>39304</v>
      </c>
      <c r="B160" s="1">
        <v>103.036689</v>
      </c>
      <c r="C160" s="1">
        <v>98.104434999999995</v>
      </c>
      <c r="D160" s="1">
        <v>166.45011</v>
      </c>
      <c r="E160" s="1">
        <v>66.479249999999993</v>
      </c>
      <c r="F160" s="3">
        <f t="shared" si="24"/>
        <v>10153.370921253299</v>
      </c>
      <c r="G160" s="36">
        <f t="shared" si="25"/>
        <v>1.5189327438009808E-3</v>
      </c>
      <c r="H160" s="31">
        <f t="shared" si="26"/>
        <v>2.7518850255358772E-3</v>
      </c>
      <c r="I160" s="37">
        <f t="shared" si="27"/>
        <v>-3.0649957503536496E-2</v>
      </c>
      <c r="J160" s="37">
        <f t="shared" si="28"/>
        <v>-1.8653079716694301E-3</v>
      </c>
      <c r="K160" s="39">
        <f t="shared" si="29"/>
        <v>-7.0803007372628422E-3</v>
      </c>
      <c r="L160" s="36">
        <f>-(1-B160/MAX(B$5:B160))</f>
        <v>0</v>
      </c>
      <c r="M160" s="37">
        <f>-(1-C160/MAX(C$5:C160))</f>
        <v>-1.8105211285598721E-2</v>
      </c>
      <c r="N160" s="37">
        <f>-(1-D160/MAX(D$5:D160))</f>
        <v>-8.9901449268515843E-2</v>
      </c>
      <c r="O160" s="37">
        <f>-(1-E160/MAX(E$5:E160))</f>
        <v>-2.8995219266541361E-2</v>
      </c>
      <c r="P160" s="39">
        <f>-(1-F160/MAX(F$5:F160))</f>
        <v>-2.1229415428701603E-2</v>
      </c>
      <c r="Q160" s="33">
        <f>IF(DatiStorici[[#This Row],[Calend]]="X",(DatiStorici[[#This Row],[Balanced]]*B$2/DatiStorici[[#This Row],[Bond 3Y]]),Q159)</f>
        <v>24.685723096965759</v>
      </c>
      <c r="R160" s="33">
        <f>IF(DatiStorici[[#This Row],[Calend]]="X",(DatiStorici[[#This Row],[Balanced]]*C$2/DatiStorici[[#This Row],[Bond 10Y]]),R159)</f>
        <v>25.318595534160284</v>
      </c>
      <c r="S160" s="33">
        <f>IF(DatiStorici[[#This Row],[Calend]]="X",(DatiStorici[[#This Row],[Balanced]]*D$2/DatiStorici[[#This Row],[SXXR]]),S159)</f>
        <v>15.043415900024105</v>
      </c>
      <c r="T160" s="33">
        <f>IF(DatiStorici[[#This Row],[Calend]]="X",(DatiStorici[[#This Row],[Balanced]]*E$2/DatiStorici[[#This Row],[Gold]]),T159)</f>
        <v>39.440742886901461</v>
      </c>
      <c r="U160" s="34">
        <f>SUMPRODUCT(DatiStorici[[#This Row],[Bond 3Y]:[Gold]],Q159:T159)</f>
        <v>10153.370921253299</v>
      </c>
      <c r="V160" s="32">
        <f t="shared" si="30"/>
        <v>-7.0803007372628422E-3</v>
      </c>
      <c r="W160" s="32">
        <f>-(1-U160/MAX(U$5:U160))</f>
        <v>-2.1229415428701603E-2</v>
      </c>
      <c r="X160" s="53" t="str">
        <f t="shared" si="31"/>
        <v/>
      </c>
    </row>
    <row r="161" spans="1:24" x14ac:dyDescent="0.3">
      <c r="A161" s="4">
        <v>39307</v>
      </c>
      <c r="B161" s="1">
        <v>103.019509</v>
      </c>
      <c r="C161" s="1">
        <v>98.002598000000006</v>
      </c>
      <c r="D161" s="1">
        <v>170.13273799999999</v>
      </c>
      <c r="E161" s="1">
        <v>66.175989999999999</v>
      </c>
      <c r="F161" s="3">
        <f t="shared" si="24"/>
        <v>10193.806955638276</v>
      </c>
      <c r="G161" s="36">
        <f t="shared" si="25"/>
        <v>-1.667506263491262E-4</v>
      </c>
      <c r="H161" s="31">
        <f t="shared" si="26"/>
        <v>-1.0385859965965558E-3</v>
      </c>
      <c r="I161" s="37">
        <f t="shared" si="27"/>
        <v>2.1883319260114796E-2</v>
      </c>
      <c r="J161" s="37">
        <f t="shared" si="28"/>
        <v>-4.5721605613952554E-3</v>
      </c>
      <c r="K161" s="39">
        <f t="shared" si="29"/>
        <v>3.9746138616527059E-3</v>
      </c>
      <c r="L161" s="36">
        <f>-(1-B161/MAX(B$5:B161))</f>
        <v>-1.667367242361717E-4</v>
      </c>
      <c r="M161" s="37">
        <f>-(1-C161/MAX(C$5:C161))</f>
        <v>-1.9124464080829573E-2</v>
      </c>
      <c r="N161" s="37">
        <f>-(1-D161/MAX(D$5:D161))</f>
        <v>-6.9765959987774795E-2</v>
      </c>
      <c r="O161" s="37">
        <f>-(1-E161/MAX(E$5:E161))</f>
        <v>-3.3424675221673583E-2</v>
      </c>
      <c r="P161" s="39">
        <f>-(1-F161/MAX(F$5:F161))</f>
        <v>-1.7331438951758038E-2</v>
      </c>
      <c r="Q161" s="33">
        <f>IF(DatiStorici[[#This Row],[Calend]]="X",(DatiStorici[[#This Row],[Balanced]]*B$2/DatiStorici[[#This Row],[Bond 3Y]]),Q160)</f>
        <v>24.685723096965759</v>
      </c>
      <c r="R161" s="33">
        <f>IF(DatiStorici[[#This Row],[Calend]]="X",(DatiStorici[[#This Row],[Balanced]]*C$2/DatiStorici[[#This Row],[Bond 10Y]]),R160)</f>
        <v>25.318595534160284</v>
      </c>
      <c r="S161" s="33">
        <f>IF(DatiStorici[[#This Row],[Calend]]="X",(DatiStorici[[#This Row],[Balanced]]*D$2/DatiStorici[[#This Row],[SXXR]]),S160)</f>
        <v>15.043415900024105</v>
      </c>
      <c r="T161" s="33">
        <f>IF(DatiStorici[[#This Row],[Calend]]="X",(DatiStorici[[#This Row],[Balanced]]*E$2/DatiStorici[[#This Row],[Gold]]),T160)</f>
        <v>39.440742886901461</v>
      </c>
      <c r="U161" s="34">
        <f>SUMPRODUCT(DatiStorici[[#This Row],[Bond 3Y]:[Gold]],Q160:T160)</f>
        <v>10193.806955638276</v>
      </c>
      <c r="V161" s="32">
        <f t="shared" si="30"/>
        <v>3.9746138616527059E-3</v>
      </c>
      <c r="W161" s="32">
        <f>-(1-U161/MAX(U$5:U161))</f>
        <v>-1.7331438951758038E-2</v>
      </c>
      <c r="X161" s="53" t="str">
        <f t="shared" si="31"/>
        <v/>
      </c>
    </row>
    <row r="162" spans="1:24" x14ac:dyDescent="0.3">
      <c r="A162" s="4">
        <v>39308</v>
      </c>
      <c r="B162" s="1">
        <v>103.087687</v>
      </c>
      <c r="C162" s="1">
        <v>98.174350000000004</v>
      </c>
      <c r="D162" s="1">
        <v>168.05684400000001</v>
      </c>
      <c r="E162" s="1">
        <v>66.101219999999998</v>
      </c>
      <c r="F162" s="3">
        <f t="shared" si="24"/>
        <v>10165.660977135745</v>
      </c>
      <c r="G162" s="36">
        <f t="shared" si="25"/>
        <v>6.6157808955606039E-4</v>
      </c>
      <c r="H162" s="31">
        <f t="shared" si="26"/>
        <v>1.7509910887410025E-3</v>
      </c>
      <c r="I162" s="37">
        <f t="shared" si="27"/>
        <v>-1.2276664823800005E-2</v>
      </c>
      <c r="J162" s="37">
        <f t="shared" si="28"/>
        <v>-1.1305047628878519E-3</v>
      </c>
      <c r="K162" s="39">
        <f t="shared" si="29"/>
        <v>-2.7649049106876419E-3</v>
      </c>
      <c r="L162" s="36">
        <f>-(1-B162/MAX(B$5:B162))</f>
        <v>0</v>
      </c>
      <c r="M162" s="37">
        <f>-(1-C162/MAX(C$5:C162))</f>
        <v>-1.7405455212868959E-2</v>
      </c>
      <c r="N162" s="37">
        <f>-(1-D162/MAX(D$5:D162))</f>
        <v>-8.1116316685479362E-2</v>
      </c>
      <c r="O162" s="37">
        <f>-(1-E162/MAX(E$5:E162))</f>
        <v>-3.4516775801259558E-2</v>
      </c>
      <c r="P162" s="39">
        <f>-(1-F162/MAX(F$5:F162))</f>
        <v>-2.0044671438378625E-2</v>
      </c>
      <c r="Q162" s="33">
        <f>IF(DatiStorici[[#This Row],[Calend]]="X",(DatiStorici[[#This Row],[Balanced]]*B$2/DatiStorici[[#This Row],[Bond 3Y]]),Q161)</f>
        <v>24.685723096965759</v>
      </c>
      <c r="R162" s="33">
        <f>IF(DatiStorici[[#This Row],[Calend]]="X",(DatiStorici[[#This Row],[Balanced]]*C$2/DatiStorici[[#This Row],[Bond 10Y]]),R161)</f>
        <v>25.318595534160284</v>
      </c>
      <c r="S162" s="33">
        <f>IF(DatiStorici[[#This Row],[Calend]]="X",(DatiStorici[[#This Row],[Balanced]]*D$2/DatiStorici[[#This Row],[SXXR]]),S161)</f>
        <v>15.043415900024105</v>
      </c>
      <c r="T162" s="33">
        <f>IF(DatiStorici[[#This Row],[Calend]]="X",(DatiStorici[[#This Row],[Balanced]]*E$2/DatiStorici[[#This Row],[Gold]]),T161)</f>
        <v>39.440742886901461</v>
      </c>
      <c r="U162" s="34">
        <f>SUMPRODUCT(DatiStorici[[#This Row],[Bond 3Y]:[Gold]],Q161:T161)</f>
        <v>10165.660977135745</v>
      </c>
      <c r="V162" s="32">
        <f t="shared" si="30"/>
        <v>-2.7649049106876419E-3</v>
      </c>
      <c r="W162" s="32">
        <f>-(1-U162/MAX(U$5:U162))</f>
        <v>-2.0044671438378625E-2</v>
      </c>
      <c r="X162" s="53" t="str">
        <f t="shared" si="31"/>
        <v/>
      </c>
    </row>
    <row r="163" spans="1:24" x14ac:dyDescent="0.3">
      <c r="A163" s="4">
        <v>39309</v>
      </c>
      <c r="B163" s="1">
        <v>103.21766100000001</v>
      </c>
      <c r="C163" s="1">
        <v>98.306014000000005</v>
      </c>
      <c r="D163" s="1">
        <v>167.73169300000001</v>
      </c>
      <c r="E163" s="1">
        <v>66.070880000000002</v>
      </c>
      <c r="F163" s="3">
        <f t="shared" si="24"/>
        <v>10166.115013009463</v>
      </c>
      <c r="G163" s="36">
        <f t="shared" si="25"/>
        <v>1.2600159758922314E-3</v>
      </c>
      <c r="H163" s="31">
        <f t="shared" si="26"/>
        <v>1.3402257307297244E-3</v>
      </c>
      <c r="I163" s="37">
        <f t="shared" si="27"/>
        <v>-1.9366420577095135E-3</v>
      </c>
      <c r="J163" s="37">
        <f t="shared" si="28"/>
        <v>-4.5909841082796406E-4</v>
      </c>
      <c r="K163" s="39">
        <f t="shared" si="29"/>
        <v>4.466268701892874E-5</v>
      </c>
      <c r="L163" s="36">
        <f>-(1-B163/MAX(B$5:B163))</f>
        <v>0</v>
      </c>
      <c r="M163" s="37">
        <f>-(1-C163/MAX(C$5:C163))</f>
        <v>-1.608767385608012E-2</v>
      </c>
      <c r="N163" s="37">
        <f>-(1-D163/MAX(D$5:D163))</f>
        <v>-8.2894143410069066E-2</v>
      </c>
      <c r="O163" s="37">
        <f>-(1-E163/MAX(E$5:E163))</f>
        <v>-3.4959925882637521E-2</v>
      </c>
      <c r="P163" s="39">
        <f>-(1-F163/MAX(F$5:F163))</f>
        <v>-2.0000903022846295E-2</v>
      </c>
      <c r="Q163" s="33">
        <f>IF(DatiStorici[[#This Row],[Calend]]="X",(DatiStorici[[#This Row],[Balanced]]*B$2/DatiStorici[[#This Row],[Bond 3Y]]),Q162)</f>
        <v>24.685723096965759</v>
      </c>
      <c r="R163" s="33">
        <f>IF(DatiStorici[[#This Row],[Calend]]="X",(DatiStorici[[#This Row],[Balanced]]*C$2/DatiStorici[[#This Row],[Bond 10Y]]),R162)</f>
        <v>25.318595534160284</v>
      </c>
      <c r="S163" s="33">
        <f>IF(DatiStorici[[#This Row],[Calend]]="X",(DatiStorici[[#This Row],[Balanced]]*D$2/DatiStorici[[#This Row],[SXXR]]),S162)</f>
        <v>15.043415900024105</v>
      </c>
      <c r="T163" s="33">
        <f>IF(DatiStorici[[#This Row],[Calend]]="X",(DatiStorici[[#This Row],[Balanced]]*E$2/DatiStorici[[#This Row],[Gold]]),T162)</f>
        <v>39.440742886901461</v>
      </c>
      <c r="U163" s="34">
        <f>SUMPRODUCT(DatiStorici[[#This Row],[Bond 3Y]:[Gold]],Q162:T162)</f>
        <v>10166.115013009463</v>
      </c>
      <c r="V163" s="32">
        <f t="shared" si="30"/>
        <v>4.466268701892874E-5</v>
      </c>
      <c r="W163" s="32">
        <f>-(1-U163/MAX(U$5:U163))</f>
        <v>-2.0000903022846295E-2</v>
      </c>
      <c r="X163" s="53" t="str">
        <f t="shared" si="31"/>
        <v/>
      </c>
    </row>
    <row r="164" spans="1:24" x14ac:dyDescent="0.3">
      <c r="A164" s="4">
        <v>39310</v>
      </c>
      <c r="B164" s="1">
        <v>103.455989</v>
      </c>
      <c r="C164" s="1">
        <v>98.873208000000005</v>
      </c>
      <c r="D164" s="1">
        <v>161.844559</v>
      </c>
      <c r="E164" s="1">
        <v>64.407039999999995</v>
      </c>
      <c r="F164" s="3">
        <f t="shared" si="24"/>
        <v>10032.173176633005</v>
      </c>
      <c r="G164" s="36">
        <f t="shared" si="25"/>
        <v>2.3063230909346421E-3</v>
      </c>
      <c r="H164" s="31">
        <f t="shared" si="26"/>
        <v>5.7530966870380359E-3</v>
      </c>
      <c r="I164" s="37">
        <f t="shared" si="27"/>
        <v>-3.5729274998478208E-2</v>
      </c>
      <c r="J164" s="37">
        <f t="shared" si="28"/>
        <v>-2.5505161254144777E-2</v>
      </c>
      <c r="K164" s="39">
        <f t="shared" si="29"/>
        <v>-1.3262886292495328E-2</v>
      </c>
      <c r="L164" s="36">
        <f>-(1-B164/MAX(B$5:B164))</f>
        <v>0</v>
      </c>
      <c r="M164" s="37">
        <f>-(1-C164/MAX(C$5:C164))</f>
        <v>-1.041081701683455E-2</v>
      </c>
      <c r="N164" s="37">
        <f>-(1-D164/MAX(D$5:D164))</f>
        <v>-0.11508320066789868</v>
      </c>
      <c r="O164" s="37">
        <f>-(1-E164/MAX(E$5:E164))</f>
        <v>-5.9262194551065184E-2</v>
      </c>
      <c r="P164" s="39">
        <f>-(1-F164/MAX(F$5:F164))</f>
        <v>-3.2912706453007701E-2</v>
      </c>
      <c r="Q164" s="33">
        <f>IF(DatiStorici[[#This Row],[Calend]]="X",(DatiStorici[[#This Row],[Balanced]]*B$2/DatiStorici[[#This Row],[Bond 3Y]]),Q163)</f>
        <v>24.685723096965759</v>
      </c>
      <c r="R164" s="33">
        <f>IF(DatiStorici[[#This Row],[Calend]]="X",(DatiStorici[[#This Row],[Balanced]]*C$2/DatiStorici[[#This Row],[Bond 10Y]]),R163)</f>
        <v>25.318595534160284</v>
      </c>
      <c r="S164" s="33">
        <f>IF(DatiStorici[[#This Row],[Calend]]="X",(DatiStorici[[#This Row],[Balanced]]*D$2/DatiStorici[[#This Row],[SXXR]]),S163)</f>
        <v>15.043415900024105</v>
      </c>
      <c r="T164" s="33">
        <f>IF(DatiStorici[[#This Row],[Calend]]="X",(DatiStorici[[#This Row],[Balanced]]*E$2/DatiStorici[[#This Row],[Gold]]),T163)</f>
        <v>39.440742886901461</v>
      </c>
      <c r="U164" s="34">
        <f>SUMPRODUCT(DatiStorici[[#This Row],[Bond 3Y]:[Gold]],Q163:T163)</f>
        <v>10032.173176633005</v>
      </c>
      <c r="V164" s="32">
        <f t="shared" si="30"/>
        <v>-1.3262886292495328E-2</v>
      </c>
      <c r="W164" s="32">
        <f>-(1-U164/MAX(U$5:U164))</f>
        <v>-3.2912706453007701E-2</v>
      </c>
      <c r="X164" s="53" t="str">
        <f t="shared" si="31"/>
        <v/>
      </c>
    </row>
    <row r="165" spans="1:24" x14ac:dyDescent="0.3">
      <c r="A165" s="4">
        <v>39311</v>
      </c>
      <c r="B165" s="1">
        <v>103.529871</v>
      </c>
      <c r="C165" s="1">
        <v>98.749662000000001</v>
      </c>
      <c r="D165" s="1">
        <v>165.29306099999999</v>
      </c>
      <c r="E165" s="1">
        <v>64.95411</v>
      </c>
      <c r="F165" s="3">
        <f t="shared" si="24"/>
        <v>10104.323093052191</v>
      </c>
      <c r="G165" s="36">
        <f t="shared" si="25"/>
        <v>7.1388454397530764E-4</v>
      </c>
      <c r="H165" s="31">
        <f t="shared" si="26"/>
        <v>-1.2503210392095642E-3</v>
      </c>
      <c r="I165" s="37">
        <f t="shared" si="27"/>
        <v>2.1083663464393124E-2</v>
      </c>
      <c r="J165" s="37">
        <f t="shared" si="28"/>
        <v>8.4580766544248495E-3</v>
      </c>
      <c r="K165" s="39">
        <f t="shared" si="29"/>
        <v>7.1661151188783367E-3</v>
      </c>
      <c r="L165" s="36">
        <f>-(1-B165/MAX(B$5:B165))</f>
        <v>0</v>
      </c>
      <c r="M165" s="37">
        <f>-(1-C165/MAX(C$5:C165))</f>
        <v>-1.1647348001050606E-2</v>
      </c>
      <c r="N165" s="37">
        <f>-(1-D165/MAX(D$5:D165))</f>
        <v>-9.6227841110643864E-2</v>
      </c>
      <c r="O165" s="37">
        <f>-(1-E165/MAX(E$5:E165))</f>
        <v>-5.1271617259716962E-2</v>
      </c>
      <c r="P165" s="39">
        <f>-(1-F165/MAX(F$5:F165))</f>
        <v>-2.5957556639406576E-2</v>
      </c>
      <c r="Q165" s="33">
        <f>IF(DatiStorici[[#This Row],[Calend]]="X",(DatiStorici[[#This Row],[Balanced]]*B$2/DatiStorici[[#This Row],[Bond 3Y]]),Q164)</f>
        <v>24.685723096965759</v>
      </c>
      <c r="R165" s="33">
        <f>IF(DatiStorici[[#This Row],[Calend]]="X",(DatiStorici[[#This Row],[Balanced]]*C$2/DatiStorici[[#This Row],[Bond 10Y]]),R164)</f>
        <v>25.318595534160284</v>
      </c>
      <c r="S165" s="33">
        <f>IF(DatiStorici[[#This Row],[Calend]]="X",(DatiStorici[[#This Row],[Balanced]]*D$2/DatiStorici[[#This Row],[SXXR]]),S164)</f>
        <v>15.043415900024105</v>
      </c>
      <c r="T165" s="33">
        <f>IF(DatiStorici[[#This Row],[Calend]]="X",(DatiStorici[[#This Row],[Balanced]]*E$2/DatiStorici[[#This Row],[Gold]]),T164)</f>
        <v>39.440742886901461</v>
      </c>
      <c r="U165" s="34">
        <f>SUMPRODUCT(DatiStorici[[#This Row],[Bond 3Y]:[Gold]],Q164:T164)</f>
        <v>10104.323093052191</v>
      </c>
      <c r="V165" s="32">
        <f t="shared" si="30"/>
        <v>7.1661151188783367E-3</v>
      </c>
      <c r="W165" s="32">
        <f>-(1-U165/MAX(U$5:U165))</f>
        <v>-2.5957556639406576E-2</v>
      </c>
      <c r="X165" s="53" t="str">
        <f t="shared" si="31"/>
        <v/>
      </c>
    </row>
    <row r="166" spans="1:24" x14ac:dyDescent="0.3">
      <c r="A166" s="4">
        <v>39314</v>
      </c>
      <c r="B166" s="1">
        <v>103.534593</v>
      </c>
      <c r="C166" s="1">
        <v>98.856212999999997</v>
      </c>
      <c r="D166" s="1">
        <v>166.354557</v>
      </c>
      <c r="E166" s="1">
        <v>64.907529999999994</v>
      </c>
      <c r="F166" s="3">
        <f t="shared" si="24"/>
        <v>10121.268756709957</v>
      </c>
      <c r="G166" s="36">
        <f t="shared" si="25"/>
        <v>4.5608984850393248E-5</v>
      </c>
      <c r="H166" s="31">
        <f t="shared" si="26"/>
        <v>1.0784194581912889E-3</v>
      </c>
      <c r="I166" s="37">
        <f t="shared" si="27"/>
        <v>6.4013704135154424E-3</v>
      </c>
      <c r="J166" s="37">
        <f t="shared" si="28"/>
        <v>-7.1737892725883521E-4</v>
      </c>
      <c r="K166" s="39">
        <f t="shared" si="29"/>
        <v>1.6756659334096959E-3</v>
      </c>
      <c r="L166" s="36">
        <f>-(1-B166/MAX(B$5:B166))</f>
        <v>0</v>
      </c>
      <c r="M166" s="37">
        <f>-(1-C166/MAX(C$5:C166))</f>
        <v>-1.0580914341529524E-2</v>
      </c>
      <c r="N166" s="37">
        <f>-(1-D166/MAX(D$5:D166))</f>
        <v>-9.04239039957494E-2</v>
      </c>
      <c r="O166" s="37">
        <f>-(1-E166/MAX(E$5:E166))</f>
        <v>-5.1951970944311365E-2</v>
      </c>
      <c r="P166" s="39">
        <f>-(1-F166/MAX(F$5:F166))</f>
        <v>-2.4324018649620194E-2</v>
      </c>
      <c r="Q166" s="33">
        <f>IF(DatiStorici[[#This Row],[Calend]]="X",(DatiStorici[[#This Row],[Balanced]]*B$2/DatiStorici[[#This Row],[Bond 3Y]]),Q165)</f>
        <v>24.685723096965759</v>
      </c>
      <c r="R166" s="33">
        <f>IF(DatiStorici[[#This Row],[Calend]]="X",(DatiStorici[[#This Row],[Balanced]]*C$2/DatiStorici[[#This Row],[Bond 10Y]]),R165)</f>
        <v>25.318595534160284</v>
      </c>
      <c r="S166" s="33">
        <f>IF(DatiStorici[[#This Row],[Calend]]="X",(DatiStorici[[#This Row],[Balanced]]*D$2/DatiStorici[[#This Row],[SXXR]]),S165)</f>
        <v>15.043415900024105</v>
      </c>
      <c r="T166" s="33">
        <f>IF(DatiStorici[[#This Row],[Calend]]="X",(DatiStorici[[#This Row],[Balanced]]*E$2/DatiStorici[[#This Row],[Gold]]),T165)</f>
        <v>39.440742886901461</v>
      </c>
      <c r="U166" s="34">
        <f>SUMPRODUCT(DatiStorici[[#This Row],[Bond 3Y]:[Gold]],Q165:T165)</f>
        <v>10121.268756709957</v>
      </c>
      <c r="V166" s="32">
        <f t="shared" si="30"/>
        <v>1.6756659334096959E-3</v>
      </c>
      <c r="W166" s="32">
        <f>-(1-U166/MAX(U$5:U166))</f>
        <v>-2.4324018649620194E-2</v>
      </c>
      <c r="X166" s="53" t="str">
        <f t="shared" si="31"/>
        <v/>
      </c>
    </row>
    <row r="167" spans="1:24" x14ac:dyDescent="0.3">
      <c r="A167" s="4">
        <v>39315</v>
      </c>
      <c r="B167" s="1">
        <v>103.659116</v>
      </c>
      <c r="C167" s="1">
        <v>99.131197999999998</v>
      </c>
      <c r="D167" s="1">
        <v>166.37810500000001</v>
      </c>
      <c r="E167" s="1">
        <v>64.867329999999995</v>
      </c>
      <c r="F167" s="3">
        <f t="shared" si="24"/>
        <v>10130.073655493681</v>
      </c>
      <c r="G167" s="36">
        <f t="shared" si="25"/>
        <v>1.2019960991433466E-3</v>
      </c>
      <c r="H167" s="31">
        <f t="shared" si="26"/>
        <v>2.7778046637509648E-3</v>
      </c>
      <c r="I167" s="37">
        <f t="shared" si="27"/>
        <v>1.4154306281671664E-4</v>
      </c>
      <c r="J167" s="37">
        <f t="shared" si="28"/>
        <v>-6.1953449667838888E-4</v>
      </c>
      <c r="K167" s="39">
        <f t="shared" si="29"/>
        <v>8.695620427837911E-4</v>
      </c>
      <c r="L167" s="36">
        <f>-(1-B167/MAX(B$5:B167))</f>
        <v>0</v>
      </c>
      <c r="M167" s="37">
        <f>-(1-C167/MAX(C$5:C167))</f>
        <v>-7.8286805768211787E-3</v>
      </c>
      <c r="N167" s="37">
        <f>-(1-D167/MAX(D$5:D167))</f>
        <v>-9.0295150697402904E-2</v>
      </c>
      <c r="O167" s="37">
        <f>-(1-E167/MAX(E$5:E167))</f>
        <v>-5.2539137499070687E-2</v>
      </c>
      <c r="P167" s="39">
        <f>-(1-F167/MAX(F$5:F167))</f>
        <v>-2.3475238870325654E-2</v>
      </c>
      <c r="Q167" s="33">
        <f>IF(DatiStorici[[#This Row],[Calend]]="X",(DatiStorici[[#This Row],[Balanced]]*B$2/DatiStorici[[#This Row],[Bond 3Y]]),Q166)</f>
        <v>24.685723096965759</v>
      </c>
      <c r="R167" s="33">
        <f>IF(DatiStorici[[#This Row],[Calend]]="X",(DatiStorici[[#This Row],[Balanced]]*C$2/DatiStorici[[#This Row],[Bond 10Y]]),R166)</f>
        <v>25.318595534160284</v>
      </c>
      <c r="S167" s="33">
        <f>IF(DatiStorici[[#This Row],[Calend]]="X",(DatiStorici[[#This Row],[Balanced]]*D$2/DatiStorici[[#This Row],[SXXR]]),S166)</f>
        <v>15.043415900024105</v>
      </c>
      <c r="T167" s="33">
        <f>IF(DatiStorici[[#This Row],[Calend]]="X",(DatiStorici[[#This Row],[Balanced]]*E$2/DatiStorici[[#This Row],[Gold]]),T166)</f>
        <v>39.440742886901461</v>
      </c>
      <c r="U167" s="34">
        <f>SUMPRODUCT(DatiStorici[[#This Row],[Bond 3Y]:[Gold]],Q166:T166)</f>
        <v>10130.073655493681</v>
      </c>
      <c r="V167" s="32">
        <f t="shared" si="30"/>
        <v>8.695620427837911E-4</v>
      </c>
      <c r="W167" s="32">
        <f>-(1-U167/MAX(U$5:U167))</f>
        <v>-2.3475238870325654E-2</v>
      </c>
      <c r="X167" s="53" t="str">
        <f t="shared" si="31"/>
        <v/>
      </c>
    </row>
    <row r="168" spans="1:24" x14ac:dyDescent="0.3">
      <c r="A168" s="4">
        <v>39316</v>
      </c>
      <c r="B168" s="1">
        <v>103.44558000000001</v>
      </c>
      <c r="C168" s="1">
        <v>98.744653</v>
      </c>
      <c r="D168" s="1">
        <v>169.26416</v>
      </c>
      <c r="E168" s="1">
        <v>65.182429999999997</v>
      </c>
      <c r="F168" s="3">
        <f t="shared" si="24"/>
        <v>10170.859492174703</v>
      </c>
      <c r="G168" s="36">
        <f t="shared" si="25"/>
        <v>-2.0621075213863951E-3</v>
      </c>
      <c r="H168" s="31">
        <f t="shared" si="26"/>
        <v>-3.906949632710253E-3</v>
      </c>
      <c r="I168" s="37">
        <f t="shared" si="27"/>
        <v>1.7197632312116257E-2</v>
      </c>
      <c r="J168" s="37">
        <f t="shared" si="28"/>
        <v>4.8458469527979803E-3</v>
      </c>
      <c r="K168" s="39">
        <f t="shared" si="29"/>
        <v>4.018129734187346E-3</v>
      </c>
      <c r="L168" s="36">
        <f>-(1-B168/MAX(B$5:B168))</f>
        <v>-2.0599828383640606E-3</v>
      </c>
      <c r="M168" s="37">
        <f>-(1-C168/MAX(C$5:C168))</f>
        <v>-1.1697481422609735E-2</v>
      </c>
      <c r="N168" s="37">
        <f>-(1-D168/MAX(D$5:D168))</f>
        <v>-7.451508018359343E-2</v>
      </c>
      <c r="O168" s="37">
        <f>-(1-E168/MAX(E$5:E168))</f>
        <v>-4.7936744926815211E-2</v>
      </c>
      <c r="P168" s="39">
        <f>-(1-F168/MAX(F$5:F168))</f>
        <v>-1.9543541947193321E-2</v>
      </c>
      <c r="Q168" s="33">
        <f>IF(DatiStorici[[#This Row],[Calend]]="X",(DatiStorici[[#This Row],[Balanced]]*B$2/DatiStorici[[#This Row],[Bond 3Y]]),Q167)</f>
        <v>24.685723096965759</v>
      </c>
      <c r="R168" s="33">
        <f>IF(DatiStorici[[#This Row],[Calend]]="X",(DatiStorici[[#This Row],[Balanced]]*C$2/DatiStorici[[#This Row],[Bond 10Y]]),R167)</f>
        <v>25.318595534160284</v>
      </c>
      <c r="S168" s="33">
        <f>IF(DatiStorici[[#This Row],[Calend]]="X",(DatiStorici[[#This Row],[Balanced]]*D$2/DatiStorici[[#This Row],[SXXR]]),S167)</f>
        <v>15.043415900024105</v>
      </c>
      <c r="T168" s="33">
        <f>IF(DatiStorici[[#This Row],[Calend]]="X",(DatiStorici[[#This Row],[Balanced]]*E$2/DatiStorici[[#This Row],[Gold]]),T167)</f>
        <v>39.440742886901461</v>
      </c>
      <c r="U168" s="34">
        <f>SUMPRODUCT(DatiStorici[[#This Row],[Bond 3Y]:[Gold]],Q167:T167)</f>
        <v>10170.859492174703</v>
      </c>
      <c r="V168" s="32">
        <f t="shared" si="30"/>
        <v>4.018129734187346E-3</v>
      </c>
      <c r="W168" s="32">
        <f>-(1-U168/MAX(U$5:U168))</f>
        <v>-1.9543541947193321E-2</v>
      </c>
      <c r="X168" s="53" t="str">
        <f t="shared" si="31"/>
        <v/>
      </c>
    </row>
    <row r="169" spans="1:24" x14ac:dyDescent="0.3">
      <c r="A169" s="4">
        <v>39317</v>
      </c>
      <c r="B169" s="1">
        <v>103.46544</v>
      </c>
      <c r="C169" s="1">
        <v>98.904319999999998</v>
      </c>
      <c r="D169" s="1">
        <v>169.586141</v>
      </c>
      <c r="E169" s="1">
        <v>65.176779999999994</v>
      </c>
      <c r="F169" s="3">
        <f t="shared" si="24"/>
        <v>10180.013148726157</v>
      </c>
      <c r="G169" s="36">
        <f t="shared" si="25"/>
        <v>1.9196657636680409E-4</v>
      </c>
      <c r="H169" s="31">
        <f t="shared" si="26"/>
        <v>1.6156626802451834E-3</v>
      </c>
      <c r="I169" s="37">
        <f t="shared" si="27"/>
        <v>1.9004327040969458E-3</v>
      </c>
      <c r="J169" s="37">
        <f t="shared" si="28"/>
        <v>-8.6683556973686583E-5</v>
      </c>
      <c r="K169" s="39">
        <f t="shared" si="29"/>
        <v>8.9958375056189348E-4</v>
      </c>
      <c r="L169" s="36">
        <f>-(1-B169/MAX(B$5:B169))</f>
        <v>-1.8683933210466019E-3</v>
      </c>
      <c r="M169" s="37">
        <f>-(1-C169/MAX(C$5:C169))</f>
        <v>-1.0099427315986897E-2</v>
      </c>
      <c r="N169" s="37">
        <f>-(1-D169/MAX(D$5:D169))</f>
        <v>-7.2754586054373127E-2</v>
      </c>
      <c r="O169" s="37">
        <f>-(1-E169/MAX(E$5:E169))</f>
        <v>-4.8019269579412049E-2</v>
      </c>
      <c r="P169" s="39">
        <f>-(1-F169/MAX(F$5:F169))</f>
        <v>-1.8661142412761067E-2</v>
      </c>
      <c r="Q169" s="33">
        <f>IF(DatiStorici[[#This Row],[Calend]]="X",(DatiStorici[[#This Row],[Balanced]]*B$2/DatiStorici[[#This Row],[Bond 3Y]]),Q168)</f>
        <v>24.685723096965759</v>
      </c>
      <c r="R169" s="33">
        <f>IF(DatiStorici[[#This Row],[Calend]]="X",(DatiStorici[[#This Row],[Balanced]]*C$2/DatiStorici[[#This Row],[Bond 10Y]]),R168)</f>
        <v>25.318595534160284</v>
      </c>
      <c r="S169" s="33">
        <f>IF(DatiStorici[[#This Row],[Calend]]="X",(DatiStorici[[#This Row],[Balanced]]*D$2/DatiStorici[[#This Row],[SXXR]]),S168)</f>
        <v>15.043415900024105</v>
      </c>
      <c r="T169" s="33">
        <f>IF(DatiStorici[[#This Row],[Calend]]="X",(DatiStorici[[#This Row],[Balanced]]*E$2/DatiStorici[[#This Row],[Gold]]),T168)</f>
        <v>39.440742886901461</v>
      </c>
      <c r="U169" s="34">
        <f>SUMPRODUCT(DatiStorici[[#This Row],[Bond 3Y]:[Gold]],Q168:T168)</f>
        <v>10180.013148726157</v>
      </c>
      <c r="V169" s="32">
        <f t="shared" si="30"/>
        <v>8.9958375056189348E-4</v>
      </c>
      <c r="W169" s="32">
        <f>-(1-U169/MAX(U$5:U169))</f>
        <v>-1.8661142412761067E-2</v>
      </c>
      <c r="X169" s="53" t="str">
        <f t="shared" si="31"/>
        <v/>
      </c>
    </row>
    <row r="170" spans="1:24" x14ac:dyDescent="0.3">
      <c r="A170" s="4">
        <v>39318</v>
      </c>
      <c r="B170" s="1">
        <v>103.494962</v>
      </c>
      <c r="C170" s="1">
        <v>98.980602000000005</v>
      </c>
      <c r="D170" s="1">
        <v>170.12458699999999</v>
      </c>
      <c r="E170" s="1">
        <v>65.432649999999995</v>
      </c>
      <c r="F170" s="3">
        <f t="shared" si="24"/>
        <v>10200.865043748137</v>
      </c>
      <c r="G170" s="36">
        <f t="shared" si="25"/>
        <v>2.8529129161856655E-4</v>
      </c>
      <c r="H170" s="31">
        <f t="shared" si="26"/>
        <v>7.7097338197902458E-4</v>
      </c>
      <c r="I170" s="37">
        <f t="shared" si="27"/>
        <v>3.1700291249404035E-3</v>
      </c>
      <c r="J170" s="37">
        <f t="shared" si="28"/>
        <v>3.9180988284268003E-3</v>
      </c>
      <c r="K170" s="39">
        <f t="shared" si="29"/>
        <v>2.0462221598769423E-3</v>
      </c>
      <c r="L170" s="36">
        <f>-(1-B170/MAX(B$5:B170))</f>
        <v>-1.5835944423835402E-3</v>
      </c>
      <c r="M170" s="37">
        <f>-(1-C170/MAX(C$5:C170))</f>
        <v>-9.3359460495924251E-3</v>
      </c>
      <c r="N170" s="37">
        <f>-(1-D170/MAX(D$5:D170))</f>
        <v>-6.9810527175426462E-2</v>
      </c>
      <c r="O170" s="37">
        <f>-(1-E170/MAX(E$5:E170))</f>
        <v>-4.4281998276768375E-2</v>
      </c>
      <c r="P170" s="39">
        <f>-(1-F170/MAX(F$5:F170))</f>
        <v>-1.6651049248789129E-2</v>
      </c>
      <c r="Q170" s="33">
        <f>IF(DatiStorici[[#This Row],[Calend]]="X",(DatiStorici[[#This Row],[Balanced]]*B$2/DatiStorici[[#This Row],[Bond 3Y]]),Q169)</f>
        <v>24.685723096965759</v>
      </c>
      <c r="R170" s="33">
        <f>IF(DatiStorici[[#This Row],[Calend]]="X",(DatiStorici[[#This Row],[Balanced]]*C$2/DatiStorici[[#This Row],[Bond 10Y]]),R169)</f>
        <v>25.318595534160284</v>
      </c>
      <c r="S170" s="33">
        <f>IF(DatiStorici[[#This Row],[Calend]]="X",(DatiStorici[[#This Row],[Balanced]]*D$2/DatiStorici[[#This Row],[SXXR]]),S169)</f>
        <v>15.043415900024105</v>
      </c>
      <c r="T170" s="33">
        <f>IF(DatiStorici[[#This Row],[Calend]]="X",(DatiStorici[[#This Row],[Balanced]]*E$2/DatiStorici[[#This Row],[Gold]]),T169)</f>
        <v>39.440742886901461</v>
      </c>
      <c r="U170" s="34">
        <f>SUMPRODUCT(DatiStorici[[#This Row],[Bond 3Y]:[Gold]],Q169:T169)</f>
        <v>10200.865043748137</v>
      </c>
      <c r="V170" s="32">
        <f t="shared" si="30"/>
        <v>2.0462221598769423E-3</v>
      </c>
      <c r="W170" s="32">
        <f>-(1-U170/MAX(U$5:U170))</f>
        <v>-1.6651049248789129E-2</v>
      </c>
      <c r="X170" s="53" t="str">
        <f t="shared" si="31"/>
        <v/>
      </c>
    </row>
    <row r="171" spans="1:24" x14ac:dyDescent="0.3">
      <c r="A171" s="4">
        <v>39322</v>
      </c>
      <c r="B171" s="1">
        <v>103.58357700000001</v>
      </c>
      <c r="C171" s="1">
        <v>99.231851000000006</v>
      </c>
      <c r="D171" s="1">
        <v>167.466319</v>
      </c>
      <c r="E171" s="1">
        <v>65.493889999999993</v>
      </c>
      <c r="F171" s="3">
        <f t="shared" si="24"/>
        <v>10171.839760906405</v>
      </c>
      <c r="G171" s="36">
        <f t="shared" si="25"/>
        <v>8.5585890104391497E-4</v>
      </c>
      <c r="H171" s="31">
        <f t="shared" si="26"/>
        <v>2.5351498431276168E-3</v>
      </c>
      <c r="I171" s="37">
        <f t="shared" si="27"/>
        <v>-1.5748782893245907E-2</v>
      </c>
      <c r="J171" s="37">
        <f t="shared" si="28"/>
        <v>9.3548648679027922E-4</v>
      </c>
      <c r="K171" s="39">
        <f t="shared" si="29"/>
        <v>-2.8494304274938802E-3</v>
      </c>
      <c r="L171" s="36">
        <f>-(1-B171/MAX(B$5:B171))</f>
        <v>-7.2872510315435957E-4</v>
      </c>
      <c r="M171" s="37">
        <f>-(1-C171/MAX(C$5:C171))</f>
        <v>-6.8212780453404953E-3</v>
      </c>
      <c r="N171" s="37">
        <f>-(1-D171/MAX(D$5:D171))</f>
        <v>-8.4345127688792654E-2</v>
      </c>
      <c r="O171" s="37">
        <f>-(1-E171/MAX(E$5:E171))</f>
        <v>-4.3387518679418591E-2</v>
      </c>
      <c r="P171" s="39">
        <f>-(1-F171/MAX(F$5:F171))</f>
        <v>-1.9449045429041245E-2</v>
      </c>
      <c r="Q171" s="33">
        <f>IF(DatiStorici[[#This Row],[Calend]]="X",(DatiStorici[[#This Row],[Balanced]]*B$2/DatiStorici[[#This Row],[Bond 3Y]]),Q170)</f>
        <v>24.685723096965759</v>
      </c>
      <c r="R171" s="33">
        <f>IF(DatiStorici[[#This Row],[Calend]]="X",(DatiStorici[[#This Row],[Balanced]]*C$2/DatiStorici[[#This Row],[Bond 10Y]]),R170)</f>
        <v>25.318595534160284</v>
      </c>
      <c r="S171" s="33">
        <f>IF(DatiStorici[[#This Row],[Calend]]="X",(DatiStorici[[#This Row],[Balanced]]*D$2/DatiStorici[[#This Row],[SXXR]]),S170)</f>
        <v>15.043415900024105</v>
      </c>
      <c r="T171" s="33">
        <f>IF(DatiStorici[[#This Row],[Calend]]="X",(DatiStorici[[#This Row],[Balanced]]*E$2/DatiStorici[[#This Row],[Gold]]),T170)</f>
        <v>39.440742886901461</v>
      </c>
      <c r="U171" s="34">
        <f>SUMPRODUCT(DatiStorici[[#This Row],[Bond 3Y]:[Gold]],Q170:T170)</f>
        <v>10171.839760906405</v>
      </c>
      <c r="V171" s="32">
        <f t="shared" si="30"/>
        <v>-2.8494304274938802E-3</v>
      </c>
      <c r="W171" s="32">
        <f>-(1-U171/MAX(U$5:U171))</f>
        <v>-1.9449045429041245E-2</v>
      </c>
      <c r="X171" s="53" t="str">
        <f t="shared" si="31"/>
        <v/>
      </c>
    </row>
    <row r="172" spans="1:24" x14ac:dyDescent="0.3">
      <c r="A172" s="4">
        <v>39323</v>
      </c>
      <c r="B172" s="1">
        <v>103.601918</v>
      </c>
      <c r="C172" s="1">
        <v>99.295286000000004</v>
      </c>
      <c r="D172" s="1">
        <v>168.44222500000001</v>
      </c>
      <c r="E172" s="1">
        <v>65.749750000000006</v>
      </c>
      <c r="F172" s="3">
        <f t="shared" si="24"/>
        <v>10198.670875173808</v>
      </c>
      <c r="G172" s="36">
        <f t="shared" si="25"/>
        <v>1.7704907428881027E-4</v>
      </c>
      <c r="H172" s="31">
        <f t="shared" si="26"/>
        <v>6.3905623299108914E-4</v>
      </c>
      <c r="I172" s="37">
        <f t="shared" si="27"/>
        <v>5.8105622092273273E-3</v>
      </c>
      <c r="J172" s="37">
        <f t="shared" si="28"/>
        <v>3.8990129218961249E-3</v>
      </c>
      <c r="K172" s="39">
        <f t="shared" si="29"/>
        <v>2.6343109667853058E-3</v>
      </c>
      <c r="L172" s="36">
        <f>-(1-B172/MAX(B$5:B172))</f>
        <v>-5.5178938628031027E-4</v>
      </c>
      <c r="M172" s="37">
        <f>-(1-C172/MAX(C$5:C172))</f>
        <v>-6.186378145839555E-3</v>
      </c>
      <c r="N172" s="37">
        <f>-(1-D172/MAX(D$5:D172))</f>
        <v>-7.9009170648871474E-2</v>
      </c>
      <c r="O172" s="37">
        <f>-(1-E172/MAX(E$5:E172))</f>
        <v>-3.9650393438106835E-2</v>
      </c>
      <c r="P172" s="39">
        <f>-(1-F172/MAX(F$5:F172))</f>
        <v>-1.6862563993478408E-2</v>
      </c>
      <c r="Q172" s="33">
        <f>IF(DatiStorici[[#This Row],[Calend]]="X",(DatiStorici[[#This Row],[Balanced]]*B$2/DatiStorici[[#This Row],[Bond 3Y]]),Q171)</f>
        <v>24.685723096965759</v>
      </c>
      <c r="R172" s="33">
        <f>IF(DatiStorici[[#This Row],[Calend]]="X",(DatiStorici[[#This Row],[Balanced]]*C$2/DatiStorici[[#This Row],[Bond 10Y]]),R171)</f>
        <v>25.318595534160284</v>
      </c>
      <c r="S172" s="33">
        <f>IF(DatiStorici[[#This Row],[Calend]]="X",(DatiStorici[[#This Row],[Balanced]]*D$2/DatiStorici[[#This Row],[SXXR]]),S171)</f>
        <v>15.043415900024105</v>
      </c>
      <c r="T172" s="33">
        <f>IF(DatiStorici[[#This Row],[Calend]]="X",(DatiStorici[[#This Row],[Balanced]]*E$2/DatiStorici[[#This Row],[Gold]]),T171)</f>
        <v>39.440742886901461</v>
      </c>
      <c r="U172" s="34">
        <f>SUMPRODUCT(DatiStorici[[#This Row],[Bond 3Y]:[Gold]],Q171:T171)</f>
        <v>10198.670875173808</v>
      </c>
      <c r="V172" s="32">
        <f t="shared" si="30"/>
        <v>2.6343109667853058E-3</v>
      </c>
      <c r="W172" s="32">
        <f>-(1-U172/MAX(U$5:U172))</f>
        <v>-1.6862563993478408E-2</v>
      </c>
      <c r="X172" s="53" t="str">
        <f t="shared" si="31"/>
        <v/>
      </c>
    </row>
    <row r="173" spans="1:24" x14ac:dyDescent="0.3">
      <c r="A173" s="4">
        <v>39324</v>
      </c>
      <c r="B173" s="1">
        <v>103.58210800000001</v>
      </c>
      <c r="C173" s="1">
        <v>99.215670000000003</v>
      </c>
      <c r="D173" s="1">
        <v>170.33878799999999</v>
      </c>
      <c r="E173" s="1">
        <v>65.798360000000002</v>
      </c>
      <c r="F173" s="3">
        <f t="shared" si="24"/>
        <v>10226.61408619854</v>
      </c>
      <c r="G173" s="36">
        <f t="shared" si="25"/>
        <v>-1.9123095967219964E-4</v>
      </c>
      <c r="H173" s="31">
        <f t="shared" si="26"/>
        <v>-8.0213209258689897E-4</v>
      </c>
      <c r="I173" s="37">
        <f t="shared" si="27"/>
        <v>1.1196511848300042E-2</v>
      </c>
      <c r="J173" s="37">
        <f t="shared" si="28"/>
        <v>7.3904523922854878E-4</v>
      </c>
      <c r="K173" s="39">
        <f t="shared" si="29"/>
        <v>2.7361408676126998E-3</v>
      </c>
      <c r="L173" s="36">
        <f>-(1-B173/MAX(B$5:B173))</f>
        <v>-7.4289655335268989E-4</v>
      </c>
      <c r="M173" s="37">
        <f>-(1-C173/MAX(C$5:C173))</f>
        <v>-6.9832283137070128E-3</v>
      </c>
      <c r="N173" s="37">
        <f>-(1-D173/MAX(D$5:D173))</f>
        <v>-6.8639341288765032E-2</v>
      </c>
      <c r="O173" s="37">
        <f>-(1-E173/MAX(E$5:E173))</f>
        <v>-3.8940389303110612E-2</v>
      </c>
      <c r="P173" s="39">
        <f>-(1-F173/MAX(F$5:F173))</f>
        <v>-1.4168878004697349E-2</v>
      </c>
      <c r="Q173" s="33">
        <f>IF(DatiStorici[[#This Row],[Calend]]="X",(DatiStorici[[#This Row],[Balanced]]*B$2/DatiStorici[[#This Row],[Bond 3Y]]),Q172)</f>
        <v>24.685723096965759</v>
      </c>
      <c r="R173" s="33">
        <f>IF(DatiStorici[[#This Row],[Calend]]="X",(DatiStorici[[#This Row],[Balanced]]*C$2/DatiStorici[[#This Row],[Bond 10Y]]),R172)</f>
        <v>25.318595534160284</v>
      </c>
      <c r="S173" s="33">
        <f>IF(DatiStorici[[#This Row],[Calend]]="X",(DatiStorici[[#This Row],[Balanced]]*D$2/DatiStorici[[#This Row],[SXXR]]),S172)</f>
        <v>15.043415900024105</v>
      </c>
      <c r="T173" s="33">
        <f>IF(DatiStorici[[#This Row],[Calend]]="X",(DatiStorici[[#This Row],[Balanced]]*E$2/DatiStorici[[#This Row],[Gold]]),T172)</f>
        <v>39.440742886901461</v>
      </c>
      <c r="U173" s="34">
        <f>SUMPRODUCT(DatiStorici[[#This Row],[Bond 3Y]:[Gold]],Q172:T172)</f>
        <v>10226.61408619854</v>
      </c>
      <c r="V173" s="32">
        <f t="shared" si="30"/>
        <v>2.7361408676126998E-3</v>
      </c>
      <c r="W173" s="32">
        <f>-(1-U173/MAX(U$5:U173))</f>
        <v>-1.4168878004697349E-2</v>
      </c>
      <c r="X173" s="53" t="str">
        <f t="shared" si="31"/>
        <v/>
      </c>
    </row>
    <row r="174" spans="1:24" x14ac:dyDescent="0.3">
      <c r="A174" s="4">
        <v>39325</v>
      </c>
      <c r="B174" s="1">
        <v>103.55308599999999</v>
      </c>
      <c r="C174" s="1">
        <v>99.179963000000001</v>
      </c>
      <c r="D174" s="1">
        <v>172.57854900000001</v>
      </c>
      <c r="E174" s="1">
        <v>66.345330000000004</v>
      </c>
      <c r="F174" s="3">
        <f t="shared" si="24"/>
        <v>10280.260165428583</v>
      </c>
      <c r="G174" s="36">
        <f t="shared" si="25"/>
        <v>-2.8022278232376886E-4</v>
      </c>
      <c r="H174" s="31">
        <f t="shared" si="26"/>
        <v>-3.5995752371772424E-4</v>
      </c>
      <c r="I174" s="37">
        <f t="shared" si="27"/>
        <v>1.3063164843614822E-2</v>
      </c>
      <c r="J174" s="37">
        <f t="shared" si="28"/>
        <v>8.2784599670722766E-3</v>
      </c>
      <c r="K174" s="39">
        <f t="shared" si="29"/>
        <v>5.2320213161288964E-3</v>
      </c>
      <c r="L174" s="36">
        <f>-(1-B174/MAX(B$5:B174))</f>
        <v>-1.0228719295657385E-3</v>
      </c>
      <c r="M174" s="37">
        <f>-(1-C174/MAX(C$5:C174))</f>
        <v>-7.3406078472686431E-3</v>
      </c>
      <c r="N174" s="37">
        <f>-(1-D174/MAX(D$5:D174))</f>
        <v>-5.6393009699768681E-2</v>
      </c>
      <c r="O174" s="37">
        <f>-(1-E174/MAX(E$5:E174))</f>
        <v>-3.0951272625082793E-2</v>
      </c>
      <c r="P174" s="39">
        <f>-(1-F174/MAX(F$5:F174))</f>
        <v>-8.9974719036912676E-3</v>
      </c>
      <c r="Q174" s="33">
        <f>IF(DatiStorici[[#This Row],[Calend]]="X",(DatiStorici[[#This Row],[Balanced]]*B$2/DatiStorici[[#This Row],[Bond 3Y]]),Q173)</f>
        <v>24.685723096965759</v>
      </c>
      <c r="R174" s="33">
        <f>IF(DatiStorici[[#This Row],[Calend]]="X",(DatiStorici[[#This Row],[Balanced]]*C$2/DatiStorici[[#This Row],[Bond 10Y]]),R173)</f>
        <v>25.318595534160284</v>
      </c>
      <c r="S174" s="33">
        <f>IF(DatiStorici[[#This Row],[Calend]]="X",(DatiStorici[[#This Row],[Balanced]]*D$2/DatiStorici[[#This Row],[SXXR]]),S173)</f>
        <v>15.043415900024105</v>
      </c>
      <c r="T174" s="33">
        <f>IF(DatiStorici[[#This Row],[Calend]]="X",(DatiStorici[[#This Row],[Balanced]]*E$2/DatiStorici[[#This Row],[Gold]]),T173)</f>
        <v>39.440742886901461</v>
      </c>
      <c r="U174" s="34">
        <f>SUMPRODUCT(DatiStorici[[#This Row],[Bond 3Y]:[Gold]],Q173:T173)</f>
        <v>10280.260165428583</v>
      </c>
      <c r="V174" s="32">
        <f t="shared" si="30"/>
        <v>5.2320213161288964E-3</v>
      </c>
      <c r="W174" s="32">
        <f>-(1-U174/MAX(U$5:U174))</f>
        <v>-8.9974719036912676E-3</v>
      </c>
      <c r="X174" s="53" t="str">
        <f t="shared" si="31"/>
        <v/>
      </c>
    </row>
    <row r="175" spans="1:24" x14ac:dyDescent="0.3">
      <c r="A175" s="4">
        <v>39328</v>
      </c>
      <c r="B175" s="1">
        <v>103.528019</v>
      </c>
      <c r="C175" s="1">
        <v>99.010918000000004</v>
      </c>
      <c r="D175" s="1">
        <v>173.055407</v>
      </c>
      <c r="E175" s="1">
        <v>66.328310000000002</v>
      </c>
      <c r="F175" s="3">
        <f t="shared" si="24"/>
        <v>10281.863678200958</v>
      </c>
      <c r="G175" s="36">
        <f t="shared" si="25"/>
        <v>-2.4209838094522821E-4</v>
      </c>
      <c r="H175" s="31">
        <f t="shared" si="26"/>
        <v>-1.7058811196649431E-3</v>
      </c>
      <c r="I175" s="37">
        <f t="shared" si="27"/>
        <v>2.7593255482195067E-3</v>
      </c>
      <c r="J175" s="37">
        <f t="shared" si="28"/>
        <v>-2.5656942996919106E-4</v>
      </c>
      <c r="K175" s="39">
        <f t="shared" si="29"/>
        <v>1.5596762161546141E-4</v>
      </c>
      <c r="L175" s="36">
        <f>-(1-B175/MAX(B$5:B175))</f>
        <v>-1.2646934013984534E-3</v>
      </c>
      <c r="M175" s="37">
        <f>-(1-C175/MAX(C$5:C175))</f>
        <v>-9.0325232490363616E-3</v>
      </c>
      <c r="N175" s="37">
        <f>-(1-D175/MAX(D$5:D175))</f>
        <v>-5.3785695263600997E-2</v>
      </c>
      <c r="O175" s="37">
        <f>-(1-E175/MAX(E$5:E175))</f>
        <v>-3.119986901219729E-2</v>
      </c>
      <c r="P175" s="39">
        <f>-(1-F175/MAX(F$5:F175))</f>
        <v>-8.8428955422289457E-3</v>
      </c>
      <c r="Q175" s="33">
        <f>IF(DatiStorici[[#This Row],[Calend]]="X",(DatiStorici[[#This Row],[Balanced]]*B$2/DatiStorici[[#This Row],[Bond 3Y]]),Q174)</f>
        <v>24.685723096965759</v>
      </c>
      <c r="R175" s="33">
        <f>IF(DatiStorici[[#This Row],[Calend]]="X",(DatiStorici[[#This Row],[Balanced]]*C$2/DatiStorici[[#This Row],[Bond 10Y]]),R174)</f>
        <v>25.318595534160284</v>
      </c>
      <c r="S175" s="33">
        <f>IF(DatiStorici[[#This Row],[Calend]]="X",(DatiStorici[[#This Row],[Balanced]]*D$2/DatiStorici[[#This Row],[SXXR]]),S174)</f>
        <v>15.043415900024105</v>
      </c>
      <c r="T175" s="33">
        <f>IF(DatiStorici[[#This Row],[Calend]]="X",(DatiStorici[[#This Row],[Balanced]]*E$2/DatiStorici[[#This Row],[Gold]]),T174)</f>
        <v>39.440742886901461</v>
      </c>
      <c r="U175" s="34">
        <f>SUMPRODUCT(DatiStorici[[#This Row],[Bond 3Y]:[Gold]],Q174:T174)</f>
        <v>10281.863678200958</v>
      </c>
      <c r="V175" s="32">
        <f t="shared" si="30"/>
        <v>1.5596762161546141E-4</v>
      </c>
      <c r="W175" s="32">
        <f>-(1-U175/MAX(U$5:U175))</f>
        <v>-8.8428955422289457E-3</v>
      </c>
      <c r="X175" s="53" t="str">
        <f t="shared" si="31"/>
        <v/>
      </c>
    </row>
    <row r="176" spans="1:24" x14ac:dyDescent="0.3">
      <c r="A176" s="4">
        <v>39329</v>
      </c>
      <c r="B176" s="1">
        <v>103.571833</v>
      </c>
      <c r="C176" s="1">
        <v>98.931656000000004</v>
      </c>
      <c r="D176" s="1">
        <v>174.17577399999999</v>
      </c>
      <c r="E176" s="1">
        <v>67.284769999999995</v>
      </c>
      <c r="F176" s="3">
        <f t="shared" si="24"/>
        <v>10335.516095636769</v>
      </c>
      <c r="G176" s="36">
        <f t="shared" si="25"/>
        <v>4.2311957474183937E-4</v>
      </c>
      <c r="H176" s="31">
        <f t="shared" si="26"/>
        <v>-8.0085857867433674E-4</v>
      </c>
      <c r="I176" s="37">
        <f t="shared" si="27"/>
        <v>6.4531698147711697E-3</v>
      </c>
      <c r="J176" s="37">
        <f t="shared" si="28"/>
        <v>1.4317106346743085E-2</v>
      </c>
      <c r="K176" s="39">
        <f t="shared" si="29"/>
        <v>5.204593322212338E-3</v>
      </c>
      <c r="L176" s="36">
        <f>-(1-B176/MAX(B$5:B176))</f>
        <v>-8.4201952870210928E-4</v>
      </c>
      <c r="M176" s="37">
        <f>-(1-C176/MAX(C$5:C176))</f>
        <v>-9.8258303481810749E-3</v>
      </c>
      <c r="N176" s="37">
        <f>-(1-D176/MAX(D$5:D176))</f>
        <v>-4.7659869435144775E-2</v>
      </c>
      <c r="O176" s="37">
        <f>-(1-E176/MAX(E$5:E176))</f>
        <v>-1.7229686848885928E-2</v>
      </c>
      <c r="P176" s="39">
        <f>-(1-F176/MAX(F$5:F176))</f>
        <v>-3.670878447158632E-3</v>
      </c>
      <c r="Q176" s="33">
        <f>IF(DatiStorici[[#This Row],[Calend]]="X",(DatiStorici[[#This Row],[Balanced]]*B$2/DatiStorici[[#This Row],[Bond 3Y]]),Q175)</f>
        <v>24.685723096965759</v>
      </c>
      <c r="R176" s="33">
        <f>IF(DatiStorici[[#This Row],[Calend]]="X",(DatiStorici[[#This Row],[Balanced]]*C$2/DatiStorici[[#This Row],[Bond 10Y]]),R175)</f>
        <v>25.318595534160284</v>
      </c>
      <c r="S176" s="33">
        <f>IF(DatiStorici[[#This Row],[Calend]]="X",(DatiStorici[[#This Row],[Balanced]]*D$2/DatiStorici[[#This Row],[SXXR]]),S175)</f>
        <v>15.043415900024105</v>
      </c>
      <c r="T176" s="33">
        <f>IF(DatiStorici[[#This Row],[Calend]]="X",(DatiStorici[[#This Row],[Balanced]]*E$2/DatiStorici[[#This Row],[Gold]]),T175)</f>
        <v>39.440742886901461</v>
      </c>
      <c r="U176" s="34">
        <f>SUMPRODUCT(DatiStorici[[#This Row],[Bond 3Y]:[Gold]],Q175:T175)</f>
        <v>10335.516095636769</v>
      </c>
      <c r="V176" s="32">
        <f t="shared" si="30"/>
        <v>5.204593322212338E-3</v>
      </c>
      <c r="W176" s="32">
        <f>-(1-U176/MAX(U$5:U176))</f>
        <v>-3.670878447158632E-3</v>
      </c>
      <c r="X176" s="53" t="str">
        <f t="shared" si="31"/>
        <v/>
      </c>
    </row>
    <row r="177" spans="1:24" x14ac:dyDescent="0.3">
      <c r="A177" s="4">
        <v>39330</v>
      </c>
      <c r="B177" s="1">
        <v>103.649232</v>
      </c>
      <c r="C177" s="1">
        <v>99.440111999999999</v>
      </c>
      <c r="D177" s="1">
        <v>171.110389</v>
      </c>
      <c r="E177" s="1">
        <v>67.338300000000004</v>
      </c>
      <c r="F177" s="3">
        <f t="shared" si="24"/>
        <v>10306.297539247709</v>
      </c>
      <c r="G177" s="36">
        <f t="shared" si="25"/>
        <v>7.4701868363894505E-4</v>
      </c>
      <c r="H177" s="31">
        <f t="shared" si="26"/>
        <v>5.126305205648018E-3</v>
      </c>
      <c r="I177" s="37">
        <f t="shared" si="27"/>
        <v>-1.7756086780144769E-2</v>
      </c>
      <c r="J177" s="37">
        <f t="shared" si="28"/>
        <v>7.9525749667124803E-4</v>
      </c>
      <c r="K177" s="39">
        <f t="shared" si="29"/>
        <v>-2.831008594544064E-3</v>
      </c>
      <c r="L177" s="36">
        <f>-(1-B177/MAX(B$5:B177))</f>
        <v>-9.5350996433318791E-5</v>
      </c>
      <c r="M177" s="37">
        <f>-(1-C177/MAX(C$5:C177))</f>
        <v>-4.7368626915144096E-3</v>
      </c>
      <c r="N177" s="37">
        <f>-(1-D177/MAX(D$5:D177))</f>
        <v>-6.4420461818856745E-2</v>
      </c>
      <c r="O177" s="37">
        <f>-(1-E177/MAX(E$5:E177))</f>
        <v>-1.6447820538530888E-2</v>
      </c>
      <c r="P177" s="39">
        <f>-(1-F177/MAX(F$5:F177))</f>
        <v>-6.4875059237916588E-3</v>
      </c>
      <c r="Q177" s="33">
        <f>IF(DatiStorici[[#This Row],[Calend]]="X",(DatiStorici[[#This Row],[Balanced]]*B$2/DatiStorici[[#This Row],[Bond 3Y]]),Q176)</f>
        <v>24.685723096965759</v>
      </c>
      <c r="R177" s="33">
        <f>IF(DatiStorici[[#This Row],[Calend]]="X",(DatiStorici[[#This Row],[Balanced]]*C$2/DatiStorici[[#This Row],[Bond 10Y]]),R176)</f>
        <v>25.318595534160284</v>
      </c>
      <c r="S177" s="33">
        <f>IF(DatiStorici[[#This Row],[Calend]]="X",(DatiStorici[[#This Row],[Balanced]]*D$2/DatiStorici[[#This Row],[SXXR]]),S176)</f>
        <v>15.043415900024105</v>
      </c>
      <c r="T177" s="33">
        <f>IF(DatiStorici[[#This Row],[Calend]]="X",(DatiStorici[[#This Row],[Balanced]]*E$2/DatiStorici[[#This Row],[Gold]]),T176)</f>
        <v>39.440742886901461</v>
      </c>
      <c r="U177" s="34">
        <f>SUMPRODUCT(DatiStorici[[#This Row],[Bond 3Y]:[Gold]],Q176:T176)</f>
        <v>10306.297539247709</v>
      </c>
      <c r="V177" s="32">
        <f t="shared" si="30"/>
        <v>-2.831008594544064E-3</v>
      </c>
      <c r="W177" s="32">
        <f>-(1-U177/MAX(U$5:U177))</f>
        <v>-6.4875059237916588E-3</v>
      </c>
      <c r="X177" s="53" t="str">
        <f t="shared" si="31"/>
        <v/>
      </c>
    </row>
    <row r="178" spans="1:24" x14ac:dyDescent="0.3">
      <c r="A178" s="4">
        <v>39331</v>
      </c>
      <c r="B178" s="1">
        <v>103.680446</v>
      </c>
      <c r="C178" s="1">
        <v>99.501925</v>
      </c>
      <c r="D178" s="1">
        <v>171.643854</v>
      </c>
      <c r="E178" s="1">
        <v>68.329260000000005</v>
      </c>
      <c r="F178" s="3">
        <f t="shared" si="24"/>
        <v>10355.742432188519</v>
      </c>
      <c r="G178" s="36">
        <f t="shared" si="25"/>
        <v>3.0110498928026942E-4</v>
      </c>
      <c r="H178" s="31">
        <f t="shared" si="26"/>
        <v>6.2141720192748317E-4</v>
      </c>
      <c r="I178" s="37">
        <f t="shared" si="27"/>
        <v>3.1128159119895174E-3</v>
      </c>
      <c r="J178" s="37">
        <f t="shared" si="28"/>
        <v>1.4608910548446437E-2</v>
      </c>
      <c r="K178" s="39">
        <f t="shared" si="29"/>
        <v>4.7860702421559567E-3</v>
      </c>
      <c r="L178" s="36">
        <f>-(1-B178/MAX(B$5:B178))</f>
        <v>0</v>
      </c>
      <c r="M178" s="37">
        <f>-(1-C178/MAX(C$5:C178))</f>
        <v>-4.1181968526580182E-3</v>
      </c>
      <c r="N178" s="37">
        <f>-(1-D178/MAX(D$5:D178))</f>
        <v>-6.1503637532192235E-2</v>
      </c>
      <c r="O178" s="37">
        <f>-(1-E178/MAX(E$5:E178))</f>
        <v>-1.9737267797169666E-3</v>
      </c>
      <c r="P178" s="39">
        <f>-(1-F178/MAX(F$5:F178))</f>
        <v>-1.721088234230117E-3</v>
      </c>
      <c r="Q178" s="33">
        <f>IF(DatiStorici[[#This Row],[Calend]]="X",(DatiStorici[[#This Row],[Balanced]]*B$2/DatiStorici[[#This Row],[Bond 3Y]]),Q177)</f>
        <v>24.685723096965759</v>
      </c>
      <c r="R178" s="33">
        <f>IF(DatiStorici[[#This Row],[Calend]]="X",(DatiStorici[[#This Row],[Balanced]]*C$2/DatiStorici[[#This Row],[Bond 10Y]]),R177)</f>
        <v>25.318595534160284</v>
      </c>
      <c r="S178" s="33">
        <f>IF(DatiStorici[[#This Row],[Calend]]="X",(DatiStorici[[#This Row],[Balanced]]*D$2/DatiStorici[[#This Row],[SXXR]]),S177)</f>
        <v>15.043415900024105</v>
      </c>
      <c r="T178" s="33">
        <f>IF(DatiStorici[[#This Row],[Calend]]="X",(DatiStorici[[#This Row],[Balanced]]*E$2/DatiStorici[[#This Row],[Gold]]),T177)</f>
        <v>39.440742886901461</v>
      </c>
      <c r="U178" s="34">
        <f>SUMPRODUCT(DatiStorici[[#This Row],[Bond 3Y]:[Gold]],Q177:T177)</f>
        <v>10355.742432188519</v>
      </c>
      <c r="V178" s="32">
        <f t="shared" si="30"/>
        <v>4.7860702421559567E-3</v>
      </c>
      <c r="W178" s="32">
        <f>-(1-U178/MAX(U$5:U178))</f>
        <v>-1.721088234230117E-3</v>
      </c>
      <c r="X178" s="53" t="str">
        <f t="shared" si="31"/>
        <v/>
      </c>
    </row>
    <row r="179" spans="1:24" x14ac:dyDescent="0.3">
      <c r="A179" s="4">
        <v>39332</v>
      </c>
      <c r="B179" s="1">
        <v>103.822519</v>
      </c>
      <c r="C179" s="1">
        <v>100.07735599999999</v>
      </c>
      <c r="D179" s="1">
        <v>167.89873299999999</v>
      </c>
      <c r="E179" s="1">
        <v>69.413939999999997</v>
      </c>
      <c r="F179" s="3">
        <f t="shared" si="24"/>
        <v>10360.259883868541</v>
      </c>
      <c r="G179" s="36">
        <f t="shared" si="25"/>
        <v>1.3693589602499958E-3</v>
      </c>
      <c r="H179" s="31">
        <f t="shared" si="26"/>
        <v>5.7664562336933933E-3</v>
      </c>
      <c r="I179" s="37">
        <f t="shared" si="27"/>
        <v>-2.2060695948075013E-2</v>
      </c>
      <c r="J179" s="37">
        <f t="shared" si="28"/>
        <v>1.5749632958020642E-2</v>
      </c>
      <c r="K179" s="39">
        <f t="shared" si="29"/>
        <v>4.3613161291517014E-4</v>
      </c>
      <c r="L179" s="36">
        <f>-(1-B179/MAX(B$5:B179))</f>
        <v>0</v>
      </c>
      <c r="M179" s="37">
        <f>-(1-C179/MAX(C$5:C179))</f>
        <v>0</v>
      </c>
      <c r="N179" s="37">
        <f>-(1-D179/MAX(D$5:D179))</f>
        <v>-8.1980819520321102E-2</v>
      </c>
      <c r="O179" s="37">
        <f>-(1-E179/MAX(E$5:E179))</f>
        <v>0</v>
      </c>
      <c r="P179" s="39">
        <f>-(1-F179/MAX(F$5:F179))</f>
        <v>-1.285612286791582E-3</v>
      </c>
      <c r="Q179" s="33">
        <f>IF(DatiStorici[[#This Row],[Calend]]="X",(DatiStorici[[#This Row],[Balanced]]*B$2/DatiStorici[[#This Row],[Bond 3Y]]),Q178)</f>
        <v>24.685723096965759</v>
      </c>
      <c r="R179" s="33">
        <f>IF(DatiStorici[[#This Row],[Calend]]="X",(DatiStorici[[#This Row],[Balanced]]*C$2/DatiStorici[[#This Row],[Bond 10Y]]),R178)</f>
        <v>25.318595534160284</v>
      </c>
      <c r="S179" s="33">
        <f>IF(DatiStorici[[#This Row],[Calend]]="X",(DatiStorici[[#This Row],[Balanced]]*D$2/DatiStorici[[#This Row],[SXXR]]),S178)</f>
        <v>15.043415900024105</v>
      </c>
      <c r="T179" s="33">
        <f>IF(DatiStorici[[#This Row],[Calend]]="X",(DatiStorici[[#This Row],[Balanced]]*E$2/DatiStorici[[#This Row],[Gold]]),T178)</f>
        <v>39.440742886901461</v>
      </c>
      <c r="U179" s="34">
        <f>SUMPRODUCT(DatiStorici[[#This Row],[Bond 3Y]:[Gold]],Q178:T178)</f>
        <v>10360.259883868541</v>
      </c>
      <c r="V179" s="32">
        <f t="shared" si="30"/>
        <v>4.3613161291517014E-4</v>
      </c>
      <c r="W179" s="32">
        <f>-(1-U179/MAX(U$5:U179))</f>
        <v>-1.285612286791582E-3</v>
      </c>
      <c r="X179" s="53" t="str">
        <f t="shared" si="31"/>
        <v/>
      </c>
    </row>
    <row r="180" spans="1:24" x14ac:dyDescent="0.3">
      <c r="A180" s="4">
        <v>39335</v>
      </c>
      <c r="B180" s="1">
        <v>103.871016</v>
      </c>
      <c r="C180" s="1">
        <v>100.448651</v>
      </c>
      <c r="D180" s="1">
        <v>166.38030499999999</v>
      </c>
      <c r="E180" s="1">
        <v>69.16001</v>
      </c>
      <c r="F180" s="3">
        <f t="shared" si="24"/>
        <v>10338.000203550919</v>
      </c>
      <c r="G180" s="36">
        <f t="shared" si="25"/>
        <v>4.6700539697978958E-4</v>
      </c>
      <c r="H180" s="31">
        <f t="shared" si="26"/>
        <v>3.703214659054036E-3</v>
      </c>
      <c r="I180" s="37">
        <f t="shared" si="27"/>
        <v>-9.0848558895104074E-3</v>
      </c>
      <c r="J180" s="37">
        <f t="shared" si="28"/>
        <v>-3.6649064881603788E-3</v>
      </c>
      <c r="K180" s="39">
        <f t="shared" si="29"/>
        <v>-2.1508753687705978E-3</v>
      </c>
      <c r="L180" s="36">
        <f>-(1-B180/MAX(B$5:B180))</f>
        <v>0</v>
      </c>
      <c r="M180" s="37">
        <f>-(1-C180/MAX(C$5:C180))</f>
        <v>0</v>
      </c>
      <c r="N180" s="37">
        <f>-(1-D180/MAX(D$5:D180))</f>
        <v>-9.0283121766862706E-2</v>
      </c>
      <c r="O180" s="37">
        <f>-(1-E180/MAX(E$5:E180))</f>
        <v>-3.6581989150882288E-3</v>
      </c>
      <c r="P180" s="39">
        <f>-(1-F180/MAX(F$5:F180))</f>
        <v>-3.4314139605238214E-3</v>
      </c>
      <c r="Q180" s="33">
        <f>IF(DatiStorici[[#This Row],[Calend]]="X",(DatiStorici[[#This Row],[Balanced]]*B$2/DatiStorici[[#This Row],[Bond 3Y]]),Q179)</f>
        <v>24.685723096965759</v>
      </c>
      <c r="R180" s="33">
        <f>IF(DatiStorici[[#This Row],[Calend]]="X",(DatiStorici[[#This Row],[Balanced]]*C$2/DatiStorici[[#This Row],[Bond 10Y]]),R179)</f>
        <v>25.318595534160284</v>
      </c>
      <c r="S180" s="33">
        <f>IF(DatiStorici[[#This Row],[Calend]]="X",(DatiStorici[[#This Row],[Balanced]]*D$2/DatiStorici[[#This Row],[SXXR]]),S179)</f>
        <v>15.043415900024105</v>
      </c>
      <c r="T180" s="33">
        <f>IF(DatiStorici[[#This Row],[Calend]]="X",(DatiStorici[[#This Row],[Balanced]]*E$2/DatiStorici[[#This Row],[Gold]]),T179)</f>
        <v>39.440742886901461</v>
      </c>
      <c r="U180" s="34">
        <f>SUMPRODUCT(DatiStorici[[#This Row],[Bond 3Y]:[Gold]],Q179:T179)</f>
        <v>10338.000203550919</v>
      </c>
      <c r="V180" s="32">
        <f t="shared" si="30"/>
        <v>-2.1508753687705978E-3</v>
      </c>
      <c r="W180" s="32">
        <f>-(1-U180/MAX(U$5:U180))</f>
        <v>-3.4314139605238214E-3</v>
      </c>
      <c r="X180" s="53" t="str">
        <f t="shared" si="31"/>
        <v/>
      </c>
    </row>
    <row r="181" spans="1:24" x14ac:dyDescent="0.3">
      <c r="A181" s="4">
        <v>39336</v>
      </c>
      <c r="B181" s="1">
        <v>103.836477</v>
      </c>
      <c r="C181" s="1">
        <v>100.28451699999999</v>
      </c>
      <c r="D181" s="1">
        <v>169.17759899999999</v>
      </c>
      <c r="E181" s="1">
        <v>70.062089999999998</v>
      </c>
      <c r="F181" s="3">
        <f t="shared" si="24"/>
        <v>10410.651503381527</v>
      </c>
      <c r="G181" s="36">
        <f t="shared" si="25"/>
        <v>-3.3257346491923968E-4</v>
      </c>
      <c r="H181" s="31">
        <f t="shared" si="26"/>
        <v>-1.6353454510256468E-3</v>
      </c>
      <c r="I181" s="37">
        <f t="shared" si="27"/>
        <v>1.6672882783208484E-2</v>
      </c>
      <c r="J181" s="37">
        <f t="shared" si="28"/>
        <v>1.2959043489996613E-2</v>
      </c>
      <c r="K181" s="39">
        <f t="shared" si="29"/>
        <v>7.003018583754652E-3</v>
      </c>
      <c r="L181" s="36">
        <f>-(1-B181/MAX(B$5:B181))</f>
        <v>-3.3251816849466653E-4</v>
      </c>
      <c r="M181" s="37">
        <f>-(1-C181/MAX(C$5:C181))</f>
        <v>-1.6340090022712861E-3</v>
      </c>
      <c r="N181" s="37">
        <f>-(1-D181/MAX(D$5:D181))</f>
        <v>-7.4988369391091547E-2</v>
      </c>
      <c r="O181" s="37">
        <f>-(1-E181/MAX(E$5:E181))</f>
        <v>0</v>
      </c>
      <c r="P181" s="39">
        <f>-(1-F181/MAX(F$5:F181))</f>
        <v>0</v>
      </c>
      <c r="Q181" s="33">
        <f>IF(DatiStorici[[#This Row],[Calend]]="X",(DatiStorici[[#This Row],[Balanced]]*B$2/DatiStorici[[#This Row],[Bond 3Y]]),Q180)</f>
        <v>24.685723096965759</v>
      </c>
      <c r="R181" s="33">
        <f>IF(DatiStorici[[#This Row],[Calend]]="X",(DatiStorici[[#This Row],[Balanced]]*C$2/DatiStorici[[#This Row],[Bond 10Y]]),R180)</f>
        <v>25.318595534160284</v>
      </c>
      <c r="S181" s="33">
        <f>IF(DatiStorici[[#This Row],[Calend]]="X",(DatiStorici[[#This Row],[Balanced]]*D$2/DatiStorici[[#This Row],[SXXR]]),S180)</f>
        <v>15.043415900024105</v>
      </c>
      <c r="T181" s="33">
        <f>IF(DatiStorici[[#This Row],[Calend]]="X",(DatiStorici[[#This Row],[Balanced]]*E$2/DatiStorici[[#This Row],[Gold]]),T180)</f>
        <v>39.440742886901461</v>
      </c>
      <c r="U181" s="34">
        <f>SUMPRODUCT(DatiStorici[[#This Row],[Bond 3Y]:[Gold]],Q180:T180)</f>
        <v>10410.651503381527</v>
      </c>
      <c r="V181" s="32">
        <f t="shared" si="30"/>
        <v>7.003018583754652E-3</v>
      </c>
      <c r="W181" s="32">
        <f>-(1-U181/MAX(U$5:U181))</f>
        <v>0</v>
      </c>
      <c r="X181" s="53" t="str">
        <f t="shared" si="31"/>
        <v/>
      </c>
    </row>
    <row r="182" spans="1:24" x14ac:dyDescent="0.3">
      <c r="A182" s="4">
        <v>39337</v>
      </c>
      <c r="B182" s="1">
        <v>103.796018</v>
      </c>
      <c r="C182" s="1">
        <v>100.08134699999999</v>
      </c>
      <c r="D182" s="1">
        <v>169.587434</v>
      </c>
      <c r="E182" s="1">
        <v>69.844239999999999</v>
      </c>
      <c r="F182" s="3">
        <f t="shared" si="24"/>
        <v>10402.081917173546</v>
      </c>
      <c r="G182" s="36">
        <f t="shared" si="25"/>
        <v>-3.8971742368244198E-4</v>
      </c>
      <c r="H182" s="31">
        <f t="shared" si="26"/>
        <v>-2.027990852096742E-3</v>
      </c>
      <c r="I182" s="37">
        <f t="shared" si="27"/>
        <v>2.4195838414311664E-3</v>
      </c>
      <c r="J182" s="37">
        <f t="shared" si="28"/>
        <v>-3.1142290140373607E-3</v>
      </c>
      <c r="K182" s="39">
        <f t="shared" si="29"/>
        <v>-8.2349459046083813E-4</v>
      </c>
      <c r="L182" s="36">
        <f>-(1-B182/MAX(B$5:B182))</f>
        <v>-7.2203009933002882E-4</v>
      </c>
      <c r="M182" s="37">
        <f>-(1-C182/MAX(C$5:C182))</f>
        <v>-3.6566344728711231E-3</v>
      </c>
      <c r="N182" s="37">
        <f>-(1-D182/MAX(D$5:D182))</f>
        <v>-7.2747516323832917E-2</v>
      </c>
      <c r="O182" s="37">
        <f>-(1-E182/MAX(E$5:E182))</f>
        <v>-3.1093848327961027E-3</v>
      </c>
      <c r="P182" s="39">
        <f>-(1-F182/MAX(F$5:F182))</f>
        <v>-8.2315561184598263E-4</v>
      </c>
      <c r="Q182" s="33">
        <f>IF(DatiStorici[[#This Row],[Calend]]="X",(DatiStorici[[#This Row],[Balanced]]*B$2/DatiStorici[[#This Row],[Bond 3Y]]),Q181)</f>
        <v>24.685723096965759</v>
      </c>
      <c r="R182" s="33">
        <f>IF(DatiStorici[[#This Row],[Calend]]="X",(DatiStorici[[#This Row],[Balanced]]*C$2/DatiStorici[[#This Row],[Bond 10Y]]),R181)</f>
        <v>25.318595534160284</v>
      </c>
      <c r="S182" s="33">
        <f>IF(DatiStorici[[#This Row],[Calend]]="X",(DatiStorici[[#This Row],[Balanced]]*D$2/DatiStorici[[#This Row],[SXXR]]),S181)</f>
        <v>15.043415900024105</v>
      </c>
      <c r="T182" s="33">
        <f>IF(DatiStorici[[#This Row],[Calend]]="X",(DatiStorici[[#This Row],[Balanced]]*E$2/DatiStorici[[#This Row],[Gold]]),T181)</f>
        <v>39.440742886901461</v>
      </c>
      <c r="U182" s="34">
        <f>SUMPRODUCT(DatiStorici[[#This Row],[Bond 3Y]:[Gold]],Q181:T181)</f>
        <v>10402.081917173546</v>
      </c>
      <c r="V182" s="32">
        <f t="shared" si="30"/>
        <v>-8.2349459046083813E-4</v>
      </c>
      <c r="W182" s="32">
        <f>-(1-U182/MAX(U$5:U182))</f>
        <v>-8.2315561184598263E-4</v>
      </c>
      <c r="X182" s="53" t="str">
        <f t="shared" si="31"/>
        <v/>
      </c>
    </row>
    <row r="183" spans="1:24" x14ac:dyDescent="0.3">
      <c r="A183" s="4">
        <v>39338</v>
      </c>
      <c r="B183" s="1">
        <v>103.701289</v>
      </c>
      <c r="C183" s="1">
        <v>99.825452999999996</v>
      </c>
      <c r="D183" s="1">
        <v>170.93649300000001</v>
      </c>
      <c r="E183" s="1">
        <v>70.025999999999996</v>
      </c>
      <c r="F183" s="3">
        <f t="shared" si="24"/>
        <v>10420.72779166247</v>
      </c>
      <c r="G183" s="36">
        <f t="shared" si="25"/>
        <v>-9.1306251585390795E-4</v>
      </c>
      <c r="H183" s="31">
        <f t="shared" si="26"/>
        <v>-2.5601344203088437E-3</v>
      </c>
      <c r="I183" s="37">
        <f t="shared" si="27"/>
        <v>7.9234729251763773E-3</v>
      </c>
      <c r="J183" s="37">
        <f t="shared" si="28"/>
        <v>2.5989817749831868E-3</v>
      </c>
      <c r="K183" s="39">
        <f t="shared" si="29"/>
        <v>1.7909090783915446E-3</v>
      </c>
      <c r="L183" s="36">
        <f>-(1-B183/MAX(B$5:B183))</f>
        <v>-1.6340169427051521E-3</v>
      </c>
      <c r="M183" s="37">
        <f>-(1-C183/MAX(C$5:C183))</f>
        <v>-6.2041450412311239E-3</v>
      </c>
      <c r="N183" s="37">
        <f>-(1-D183/MAX(D$5:D183))</f>
        <v>-6.5371272230324795E-2</v>
      </c>
      <c r="O183" s="37">
        <f>-(1-E183/MAX(E$5:E183))</f>
        <v>-5.1511452199048957E-4</v>
      </c>
      <c r="P183" s="39">
        <f>-(1-F183/MAX(F$5:F183))</f>
        <v>0</v>
      </c>
      <c r="Q183" s="33">
        <f>IF(DatiStorici[[#This Row],[Calend]]="X",(DatiStorici[[#This Row],[Balanced]]*B$2/DatiStorici[[#This Row],[Bond 3Y]]),Q182)</f>
        <v>24.685723096965759</v>
      </c>
      <c r="R183" s="33">
        <f>IF(DatiStorici[[#This Row],[Calend]]="X",(DatiStorici[[#This Row],[Balanced]]*C$2/DatiStorici[[#This Row],[Bond 10Y]]),R182)</f>
        <v>25.318595534160284</v>
      </c>
      <c r="S183" s="33">
        <f>IF(DatiStorici[[#This Row],[Calend]]="X",(DatiStorici[[#This Row],[Balanced]]*D$2/DatiStorici[[#This Row],[SXXR]]),S182)</f>
        <v>15.043415900024105</v>
      </c>
      <c r="T183" s="33">
        <f>IF(DatiStorici[[#This Row],[Calend]]="X",(DatiStorici[[#This Row],[Balanced]]*E$2/DatiStorici[[#This Row],[Gold]]),T182)</f>
        <v>39.440742886901461</v>
      </c>
      <c r="U183" s="34">
        <f>SUMPRODUCT(DatiStorici[[#This Row],[Bond 3Y]:[Gold]],Q182:T182)</f>
        <v>10420.72779166247</v>
      </c>
      <c r="V183" s="32">
        <f t="shared" si="30"/>
        <v>1.7909090783915446E-3</v>
      </c>
      <c r="W183" s="32">
        <f>-(1-U183/MAX(U$5:U183))</f>
        <v>0</v>
      </c>
      <c r="X183" s="53" t="str">
        <f t="shared" si="31"/>
        <v/>
      </c>
    </row>
    <row r="184" spans="1:24" x14ac:dyDescent="0.3">
      <c r="A184" s="4">
        <v>39339</v>
      </c>
      <c r="B184" s="1">
        <v>103.738879</v>
      </c>
      <c r="C184" s="1">
        <v>99.828451999999999</v>
      </c>
      <c r="D184" s="1">
        <v>168.91584800000001</v>
      </c>
      <c r="E184" s="1">
        <v>70.444569999999999</v>
      </c>
      <c r="F184" s="3">
        <f t="shared" si="24"/>
        <v>10407.842967090557</v>
      </c>
      <c r="G184" s="36">
        <f t="shared" si="25"/>
        <v>3.6241775904684266E-4</v>
      </c>
      <c r="H184" s="31">
        <f t="shared" si="26"/>
        <v>3.0041986909496894E-5</v>
      </c>
      <c r="I184" s="37">
        <f t="shared" si="27"/>
        <v>-1.1891451475933155E-2</v>
      </c>
      <c r="J184" s="37">
        <f t="shared" si="28"/>
        <v>5.9595577755314289E-3</v>
      </c>
      <c r="K184" s="39">
        <f t="shared" si="29"/>
        <v>-1.2372261510162322E-3</v>
      </c>
      <c r="L184" s="36">
        <f>-(1-B184/MAX(B$5:B184))</f>
        <v>-1.2721258064906094E-3</v>
      </c>
      <c r="M184" s="37">
        <f>-(1-C184/MAX(C$5:C184))</f>
        <v>-6.1742889907003828E-3</v>
      </c>
      <c r="N184" s="37">
        <f>-(1-D184/MAX(D$5:D184))</f>
        <v>-7.6419544208293555E-2</v>
      </c>
      <c r="O184" s="37">
        <f>-(1-E184/MAX(E$5:E184))</f>
        <v>0</v>
      </c>
      <c r="P184" s="39">
        <f>-(1-F184/MAX(F$5:F184))</f>
        <v>-1.2364611022871452E-3</v>
      </c>
      <c r="Q184" s="33">
        <f>IF(DatiStorici[[#This Row],[Calend]]="X",(DatiStorici[[#This Row],[Balanced]]*B$2/DatiStorici[[#This Row],[Bond 3Y]]),Q183)</f>
        <v>24.685723096965759</v>
      </c>
      <c r="R184" s="33">
        <f>IF(DatiStorici[[#This Row],[Calend]]="X",(DatiStorici[[#This Row],[Balanced]]*C$2/DatiStorici[[#This Row],[Bond 10Y]]),R183)</f>
        <v>25.318595534160284</v>
      </c>
      <c r="S184" s="33">
        <f>IF(DatiStorici[[#This Row],[Calend]]="X",(DatiStorici[[#This Row],[Balanced]]*D$2/DatiStorici[[#This Row],[SXXR]]),S183)</f>
        <v>15.043415900024105</v>
      </c>
      <c r="T184" s="33">
        <f>IF(DatiStorici[[#This Row],[Calend]]="X",(DatiStorici[[#This Row],[Balanced]]*E$2/DatiStorici[[#This Row],[Gold]]),T183)</f>
        <v>39.440742886901461</v>
      </c>
      <c r="U184" s="34">
        <f>SUMPRODUCT(DatiStorici[[#This Row],[Bond 3Y]:[Gold]],Q183:T183)</f>
        <v>10407.842967090557</v>
      </c>
      <c r="V184" s="32">
        <f t="shared" si="30"/>
        <v>-1.2372261510162322E-3</v>
      </c>
      <c r="W184" s="32">
        <f>-(1-U184/MAX(U$5:U184))</f>
        <v>-1.2364611022871452E-3</v>
      </c>
      <c r="X184" s="53" t="str">
        <f t="shared" si="31"/>
        <v/>
      </c>
    </row>
    <row r="185" spans="1:24" x14ac:dyDescent="0.3">
      <c r="A185" s="4">
        <v>39342</v>
      </c>
      <c r="B185" s="1">
        <v>103.741347</v>
      </c>
      <c r="C185" s="1">
        <v>99.876018999999999</v>
      </c>
      <c r="D185" s="1">
        <v>166.383715</v>
      </c>
      <c r="E185" s="1">
        <v>70.649420000000006</v>
      </c>
      <c r="F185" s="3">
        <f t="shared" si="24"/>
        <v>10379.095727436141</v>
      </c>
      <c r="G185" s="36">
        <f t="shared" si="25"/>
        <v>2.379021893030453E-5</v>
      </c>
      <c r="H185" s="31">
        <f t="shared" si="26"/>
        <v>4.7637392053715989E-4</v>
      </c>
      <c r="I185" s="37">
        <f t="shared" si="27"/>
        <v>-1.5103993069644658E-2</v>
      </c>
      <c r="J185" s="37">
        <f t="shared" si="28"/>
        <v>2.9037401796669026E-3</v>
      </c>
      <c r="K185" s="39">
        <f t="shared" si="29"/>
        <v>-2.7658962585755619E-3</v>
      </c>
      <c r="L185" s="36">
        <f>-(1-B185/MAX(B$5:B185))</f>
        <v>-1.2483655690822548E-3</v>
      </c>
      <c r="M185" s="37">
        <f>-(1-C185/MAX(C$5:C185))</f>
        <v>-5.7007435570239906E-3</v>
      </c>
      <c r="N185" s="37">
        <f>-(1-D185/MAX(D$5:D185))</f>
        <v>-9.0264476924525328E-2</v>
      </c>
      <c r="O185" s="37">
        <f>-(1-E185/MAX(E$5:E185))</f>
        <v>0</v>
      </c>
      <c r="P185" s="39">
        <f>-(1-F185/MAX(F$5:F185))</f>
        <v>-3.9951205960526703E-3</v>
      </c>
      <c r="Q185" s="33">
        <f>IF(DatiStorici[[#This Row],[Calend]]="X",(DatiStorici[[#This Row],[Balanced]]*B$2/DatiStorici[[#This Row],[Bond 3Y]]),Q184)</f>
        <v>24.685723096965759</v>
      </c>
      <c r="R185" s="33">
        <f>IF(DatiStorici[[#This Row],[Calend]]="X",(DatiStorici[[#This Row],[Balanced]]*C$2/DatiStorici[[#This Row],[Bond 10Y]]),R184)</f>
        <v>25.318595534160284</v>
      </c>
      <c r="S185" s="33">
        <f>IF(DatiStorici[[#This Row],[Calend]]="X",(DatiStorici[[#This Row],[Balanced]]*D$2/DatiStorici[[#This Row],[SXXR]]),S184)</f>
        <v>15.043415900024105</v>
      </c>
      <c r="T185" s="33">
        <f>IF(DatiStorici[[#This Row],[Calend]]="X",(DatiStorici[[#This Row],[Balanced]]*E$2/DatiStorici[[#This Row],[Gold]]),T184)</f>
        <v>39.440742886901461</v>
      </c>
      <c r="U185" s="34">
        <f>SUMPRODUCT(DatiStorici[[#This Row],[Bond 3Y]:[Gold]],Q184:T184)</f>
        <v>10379.095727436141</v>
      </c>
      <c r="V185" s="32">
        <f t="shared" si="30"/>
        <v>-2.7658962585755619E-3</v>
      </c>
      <c r="W185" s="32">
        <f>-(1-U185/MAX(U$5:U185))</f>
        <v>-3.9951205960526703E-3</v>
      </c>
      <c r="X185" s="53" t="str">
        <f t="shared" si="31"/>
        <v/>
      </c>
    </row>
    <row r="186" spans="1:24" x14ac:dyDescent="0.3">
      <c r="A186" s="4">
        <v>39343</v>
      </c>
      <c r="B186" s="1">
        <v>103.67756900000001</v>
      </c>
      <c r="C186" s="1">
        <v>99.489255999999997</v>
      </c>
      <c r="D186" s="1">
        <v>168.88572600000001</v>
      </c>
      <c r="E186" s="1">
        <v>70.549959999999999</v>
      </c>
      <c r="F186" s="3">
        <f t="shared" si="24"/>
        <v>10401.445041195788</v>
      </c>
      <c r="G186" s="36">
        <f t="shared" si="25"/>
        <v>-6.1496803898057422E-4</v>
      </c>
      <c r="H186" s="31">
        <f t="shared" si="26"/>
        <v>-3.8799483530322552E-3</v>
      </c>
      <c r="I186" s="37">
        <f t="shared" si="27"/>
        <v>1.492565168583671E-2</v>
      </c>
      <c r="J186" s="37">
        <f t="shared" si="28"/>
        <v>-1.4087882885849736E-3</v>
      </c>
      <c r="K186" s="39">
        <f t="shared" si="29"/>
        <v>2.1509856384893003E-3</v>
      </c>
      <c r="L186" s="36">
        <f>-(1-B186/MAX(B$5:B186))</f>
        <v>-1.8623770850569876E-3</v>
      </c>
      <c r="M186" s="37">
        <f>-(1-C186/MAX(C$5:C186))</f>
        <v>-9.5510988992774104E-3</v>
      </c>
      <c r="N186" s="37">
        <f>-(1-D186/MAX(D$5:D186))</f>
        <v>-7.6584242138172609E-2</v>
      </c>
      <c r="O186" s="37">
        <f>-(1-E186/MAX(E$5:E186))</f>
        <v>-1.407796412199902E-3</v>
      </c>
      <c r="P186" s="39">
        <f>-(1-F186/MAX(F$5:F186))</f>
        <v>-1.8504226242345156E-3</v>
      </c>
      <c r="Q186" s="33">
        <f>IF(DatiStorici[[#This Row],[Calend]]="X",(DatiStorici[[#This Row],[Balanced]]*B$2/DatiStorici[[#This Row],[Bond 3Y]]),Q185)</f>
        <v>24.685723096965759</v>
      </c>
      <c r="R186" s="33">
        <f>IF(DatiStorici[[#This Row],[Calend]]="X",(DatiStorici[[#This Row],[Balanced]]*C$2/DatiStorici[[#This Row],[Bond 10Y]]),R185)</f>
        <v>25.318595534160284</v>
      </c>
      <c r="S186" s="33">
        <f>IF(DatiStorici[[#This Row],[Calend]]="X",(DatiStorici[[#This Row],[Balanced]]*D$2/DatiStorici[[#This Row],[SXXR]]),S185)</f>
        <v>15.043415900024105</v>
      </c>
      <c r="T186" s="33">
        <f>IF(DatiStorici[[#This Row],[Calend]]="X",(DatiStorici[[#This Row],[Balanced]]*E$2/DatiStorici[[#This Row],[Gold]]),T185)</f>
        <v>39.440742886901461</v>
      </c>
      <c r="U186" s="34">
        <f>SUMPRODUCT(DatiStorici[[#This Row],[Bond 3Y]:[Gold]],Q185:T185)</f>
        <v>10401.445041195788</v>
      </c>
      <c r="V186" s="32">
        <f t="shared" si="30"/>
        <v>2.1509856384893003E-3</v>
      </c>
      <c r="W186" s="32">
        <f>-(1-U186/MAX(U$5:U186))</f>
        <v>-1.8504226242345156E-3</v>
      </c>
      <c r="X186" s="53" t="str">
        <f t="shared" si="31"/>
        <v/>
      </c>
    </row>
    <row r="187" spans="1:24" x14ac:dyDescent="0.3">
      <c r="A187" s="4">
        <v>39344</v>
      </c>
      <c r="B187" s="1">
        <v>103.701851</v>
      </c>
      <c r="C187" s="1">
        <v>99.107286000000002</v>
      </c>
      <c r="D187" s="1">
        <v>173.41189199999999</v>
      </c>
      <c r="E187" s="1">
        <v>71.323689999999999</v>
      </c>
      <c r="F187" s="3">
        <f t="shared" si="24"/>
        <v>10490.978999552275</v>
      </c>
      <c r="G187" s="36">
        <f t="shared" si="25"/>
        <v>2.3417945822171521E-4</v>
      </c>
      <c r="H187" s="31">
        <f t="shared" si="26"/>
        <v>-3.8466981061882114E-3</v>
      </c>
      <c r="I187" s="37">
        <f t="shared" si="27"/>
        <v>2.6447334612569984E-2</v>
      </c>
      <c r="J187" s="37">
        <f t="shared" si="28"/>
        <v>1.0907418974394307E-2</v>
      </c>
      <c r="K187" s="39">
        <f t="shared" si="29"/>
        <v>8.5710022248976451E-3</v>
      </c>
      <c r="L187" s="36">
        <f>-(1-B187/MAX(B$5:B187))</f>
        <v>-1.6286063862126499E-3</v>
      </c>
      <c r="M187" s="37">
        <f>-(1-C187/MAX(C$5:C187))</f>
        <v>-1.3353738319492159E-2</v>
      </c>
      <c r="N187" s="37">
        <f>-(1-D187/MAX(D$5:D187))</f>
        <v>-5.1836543761943799E-2</v>
      </c>
      <c r="O187" s="37">
        <f>-(1-E187/MAX(E$5:E187))</f>
        <v>0</v>
      </c>
      <c r="P187" s="39">
        <f>-(1-F187/MAX(F$5:F187))</f>
        <v>0</v>
      </c>
      <c r="Q187" s="33">
        <f>IF(DatiStorici[[#This Row],[Calend]]="X",(DatiStorici[[#This Row],[Balanced]]*B$2/DatiStorici[[#This Row],[Bond 3Y]]),Q186)</f>
        <v>24.685723096965759</v>
      </c>
      <c r="R187" s="33">
        <f>IF(DatiStorici[[#This Row],[Calend]]="X",(DatiStorici[[#This Row],[Balanced]]*C$2/DatiStorici[[#This Row],[Bond 10Y]]),R186)</f>
        <v>25.318595534160284</v>
      </c>
      <c r="S187" s="33">
        <f>IF(DatiStorici[[#This Row],[Calend]]="X",(DatiStorici[[#This Row],[Balanced]]*D$2/DatiStorici[[#This Row],[SXXR]]),S186)</f>
        <v>15.043415900024105</v>
      </c>
      <c r="T187" s="33">
        <f>IF(DatiStorici[[#This Row],[Calend]]="X",(DatiStorici[[#This Row],[Balanced]]*E$2/DatiStorici[[#This Row],[Gold]]),T186)</f>
        <v>39.440742886901461</v>
      </c>
      <c r="U187" s="34">
        <f>SUMPRODUCT(DatiStorici[[#This Row],[Bond 3Y]:[Gold]],Q186:T186)</f>
        <v>10490.978999552275</v>
      </c>
      <c r="V187" s="32">
        <f t="shared" si="30"/>
        <v>8.5710022248976451E-3</v>
      </c>
      <c r="W187" s="32">
        <f>-(1-U187/MAX(U$5:U187))</f>
        <v>0</v>
      </c>
      <c r="X187" s="53" t="str">
        <f t="shared" si="31"/>
        <v/>
      </c>
    </row>
    <row r="188" spans="1:24" x14ac:dyDescent="0.3">
      <c r="A188" s="4">
        <v>39345</v>
      </c>
      <c r="B188" s="1">
        <v>103.691514</v>
      </c>
      <c r="C188" s="1">
        <v>98.852110999999994</v>
      </c>
      <c r="D188" s="1">
        <v>172.229803</v>
      </c>
      <c r="E188" s="1">
        <v>72.689369999999997</v>
      </c>
      <c r="F188" s="3">
        <f t="shared" si="24"/>
        <v>10520.343927905133</v>
      </c>
      <c r="G188" s="36">
        <f t="shared" si="25"/>
        <v>-9.9684963485398184E-5</v>
      </c>
      <c r="H188" s="31">
        <f t="shared" si="26"/>
        <v>-2.5780553507370766E-3</v>
      </c>
      <c r="I188" s="37">
        <f t="shared" si="27"/>
        <v>-6.8399942820399151E-3</v>
      </c>
      <c r="J188" s="37">
        <f t="shared" si="28"/>
        <v>1.8966626217898897E-2</v>
      </c>
      <c r="K188" s="39">
        <f t="shared" si="29"/>
        <v>2.7951545529030456E-3</v>
      </c>
      <c r="L188" s="36">
        <f>-(1-B188/MAX(B$5:B188))</f>
        <v>-1.7281240418405286E-3</v>
      </c>
      <c r="M188" s="37">
        <f>-(1-C188/MAX(C$5:C188))</f>
        <v>-1.5894091001779631E-2</v>
      </c>
      <c r="N188" s="37">
        <f>-(1-D188/MAX(D$5:D188))</f>
        <v>-5.8299846704402691E-2</v>
      </c>
      <c r="O188" s="37">
        <f>-(1-E188/MAX(E$5:E188))</f>
        <v>0</v>
      </c>
      <c r="P188" s="39">
        <f>-(1-F188/MAX(F$5:F188))</f>
        <v>0</v>
      </c>
      <c r="Q188" s="33">
        <f>IF(DatiStorici[[#This Row],[Calend]]="X",(DatiStorici[[#This Row],[Balanced]]*B$2/DatiStorici[[#This Row],[Bond 3Y]]),Q187)</f>
        <v>24.685723096965759</v>
      </c>
      <c r="R188" s="33">
        <f>IF(DatiStorici[[#This Row],[Calend]]="X",(DatiStorici[[#This Row],[Balanced]]*C$2/DatiStorici[[#This Row],[Bond 10Y]]),R187)</f>
        <v>25.318595534160284</v>
      </c>
      <c r="S188" s="33">
        <f>IF(DatiStorici[[#This Row],[Calend]]="X",(DatiStorici[[#This Row],[Balanced]]*D$2/DatiStorici[[#This Row],[SXXR]]),S187)</f>
        <v>15.043415900024105</v>
      </c>
      <c r="T188" s="33">
        <f>IF(DatiStorici[[#This Row],[Calend]]="X",(DatiStorici[[#This Row],[Balanced]]*E$2/DatiStorici[[#This Row],[Gold]]),T187)</f>
        <v>39.440742886901461</v>
      </c>
      <c r="U188" s="34">
        <f>SUMPRODUCT(DatiStorici[[#This Row],[Bond 3Y]:[Gold]],Q187:T187)</f>
        <v>10520.343927905133</v>
      </c>
      <c r="V188" s="32">
        <f t="shared" si="30"/>
        <v>2.7951545529030456E-3</v>
      </c>
      <c r="W188" s="32">
        <f>-(1-U188/MAX(U$5:U188))</f>
        <v>0</v>
      </c>
      <c r="X188" s="53" t="str">
        <f t="shared" si="31"/>
        <v/>
      </c>
    </row>
    <row r="189" spans="1:24" x14ac:dyDescent="0.3">
      <c r="A189" s="4">
        <v>39346</v>
      </c>
      <c r="B189" s="1">
        <v>103.72913699999999</v>
      </c>
      <c r="C189" s="1">
        <v>98.731633000000002</v>
      </c>
      <c r="D189" s="1">
        <v>173.043117</v>
      </c>
      <c r="E189" s="1">
        <v>72.224860000000007</v>
      </c>
      <c r="F189" s="3">
        <f t="shared" si="24"/>
        <v>10512.136746393364</v>
      </c>
      <c r="G189" s="36">
        <f t="shared" si="25"/>
        <v>3.6277005429523308E-4</v>
      </c>
      <c r="H189" s="31">
        <f t="shared" si="26"/>
        <v>-1.2195134325560884E-3</v>
      </c>
      <c r="I189" s="37">
        <f t="shared" si="27"/>
        <v>4.7111456310226958E-3</v>
      </c>
      <c r="J189" s="37">
        <f t="shared" si="28"/>
        <v>-6.4108485537429311E-3</v>
      </c>
      <c r="K189" s="39">
        <f t="shared" si="29"/>
        <v>-7.8042928510660067E-4</v>
      </c>
      <c r="L189" s="36">
        <f>-(1-B189/MAX(B$5:B189))</f>
        <v>-1.3659152039102729E-3</v>
      </c>
      <c r="M189" s="37">
        <f>-(1-C189/MAX(C$5:C189))</f>
        <v>-1.7093489886688462E-2</v>
      </c>
      <c r="N189" s="37">
        <f>-(1-D189/MAX(D$5:D189))</f>
        <v>-5.3852893243755418E-2</v>
      </c>
      <c r="O189" s="37">
        <f>-(1-E189/MAX(E$5:E189))</f>
        <v>-6.390342907085178E-3</v>
      </c>
      <c r="P189" s="39">
        <f>-(1-F189/MAX(F$5:F189))</f>
        <v>-7.8012482937928063E-4</v>
      </c>
      <c r="Q189" s="33">
        <f>IF(DatiStorici[[#This Row],[Calend]]="X",(DatiStorici[[#This Row],[Balanced]]*B$2/DatiStorici[[#This Row],[Bond 3Y]]),Q188)</f>
        <v>24.685723096965759</v>
      </c>
      <c r="R189" s="33">
        <f>IF(DatiStorici[[#This Row],[Calend]]="X",(DatiStorici[[#This Row],[Balanced]]*C$2/DatiStorici[[#This Row],[Bond 10Y]]),R188)</f>
        <v>25.318595534160284</v>
      </c>
      <c r="S189" s="33">
        <f>IF(DatiStorici[[#This Row],[Calend]]="X",(DatiStorici[[#This Row],[Balanced]]*D$2/DatiStorici[[#This Row],[SXXR]]),S188)</f>
        <v>15.043415900024105</v>
      </c>
      <c r="T189" s="33">
        <f>IF(DatiStorici[[#This Row],[Calend]]="X",(DatiStorici[[#This Row],[Balanced]]*E$2/DatiStorici[[#This Row],[Gold]]),T188)</f>
        <v>39.440742886901461</v>
      </c>
      <c r="U189" s="34">
        <f>SUMPRODUCT(DatiStorici[[#This Row],[Bond 3Y]:[Gold]],Q188:T188)</f>
        <v>10512.136746393364</v>
      </c>
      <c r="V189" s="32">
        <f t="shared" si="30"/>
        <v>-7.8042928510660067E-4</v>
      </c>
      <c r="W189" s="32">
        <f>-(1-U189/MAX(U$5:U189))</f>
        <v>-7.8012482937928063E-4</v>
      </c>
      <c r="X189" s="53" t="str">
        <f t="shared" si="31"/>
        <v/>
      </c>
    </row>
    <row r="190" spans="1:24" x14ac:dyDescent="0.3">
      <c r="A190" s="4">
        <v>39349</v>
      </c>
      <c r="B190" s="1">
        <v>103.732748</v>
      </c>
      <c r="C190" s="1">
        <v>98.61448</v>
      </c>
      <c r="D190" s="1">
        <v>172.953205</v>
      </c>
      <c r="E190" s="1">
        <v>71.936340000000001</v>
      </c>
      <c r="F190" s="3">
        <f t="shared" si="24"/>
        <v>10496.52771036872</v>
      </c>
      <c r="G190" s="36">
        <f t="shared" si="25"/>
        <v>3.4811213639228808E-5</v>
      </c>
      <c r="H190" s="31">
        <f t="shared" si="26"/>
        <v>-1.1872847352409498E-3</v>
      </c>
      <c r="I190" s="37">
        <f t="shared" si="27"/>
        <v>-5.1972807979098535E-4</v>
      </c>
      <c r="J190" s="37">
        <f t="shared" si="28"/>
        <v>-4.0027467199459897E-3</v>
      </c>
      <c r="K190" s="39">
        <f t="shared" si="29"/>
        <v>-1.4859620352297661E-3</v>
      </c>
      <c r="L190" s="36">
        <f>-(1-B190/MAX(B$5:B190))</f>
        <v>-1.3311509343472139E-3</v>
      </c>
      <c r="M190" s="37">
        <f>-(1-C190/MAX(C$5:C190))</f>
        <v>-1.8259787281762474E-2</v>
      </c>
      <c r="N190" s="37">
        <f>-(1-D190/MAX(D$5:D190))</f>
        <v>-5.434450469954466E-2</v>
      </c>
      <c r="O190" s="37">
        <f>-(1-E190/MAX(E$5:E190))</f>
        <v>-1.0359561514977966E-2</v>
      </c>
      <c r="P190" s="39">
        <f>-(1-F190/MAX(F$5:F190))</f>
        <v>-2.2638249946601574E-3</v>
      </c>
      <c r="Q190" s="33">
        <f>IF(DatiStorici[[#This Row],[Calend]]="X",(DatiStorici[[#This Row],[Balanced]]*B$2/DatiStorici[[#This Row],[Bond 3Y]]),Q189)</f>
        <v>24.685723096965759</v>
      </c>
      <c r="R190" s="33">
        <f>IF(DatiStorici[[#This Row],[Calend]]="X",(DatiStorici[[#This Row],[Balanced]]*C$2/DatiStorici[[#This Row],[Bond 10Y]]),R189)</f>
        <v>25.318595534160284</v>
      </c>
      <c r="S190" s="33">
        <f>IF(DatiStorici[[#This Row],[Calend]]="X",(DatiStorici[[#This Row],[Balanced]]*D$2/DatiStorici[[#This Row],[SXXR]]),S189)</f>
        <v>15.043415900024105</v>
      </c>
      <c r="T190" s="33">
        <f>IF(DatiStorici[[#This Row],[Calend]]="X",(DatiStorici[[#This Row],[Balanced]]*E$2/DatiStorici[[#This Row],[Gold]]),T189)</f>
        <v>39.440742886901461</v>
      </c>
      <c r="U190" s="34">
        <f>SUMPRODUCT(DatiStorici[[#This Row],[Bond 3Y]:[Gold]],Q189:T189)</f>
        <v>10496.52771036872</v>
      </c>
      <c r="V190" s="32">
        <f t="shared" si="30"/>
        <v>-1.4859620352297661E-3</v>
      </c>
      <c r="W190" s="32">
        <f>-(1-U190/MAX(U$5:U190))</f>
        <v>-2.2638249946601574E-3</v>
      </c>
      <c r="X190" s="53" t="str">
        <f t="shared" si="31"/>
        <v/>
      </c>
    </row>
    <row r="191" spans="1:24" x14ac:dyDescent="0.3">
      <c r="A191" s="4">
        <v>39350</v>
      </c>
      <c r="B191" s="1">
        <v>103.799882</v>
      </c>
      <c r="C191" s="1">
        <v>98.931641999999997</v>
      </c>
      <c r="D191" s="1">
        <v>171.06003799999999</v>
      </c>
      <c r="E191" s="1">
        <v>71.989800000000002</v>
      </c>
      <c r="F191" s="3">
        <f t="shared" si="24"/>
        <v>10479.843861665451</v>
      </c>
      <c r="G191" s="36">
        <f t="shared" si="25"/>
        <v>6.4697298291558182E-4</v>
      </c>
      <c r="H191" s="31">
        <f t="shared" si="26"/>
        <v>3.2110199815730276E-3</v>
      </c>
      <c r="I191" s="37">
        <f t="shared" si="27"/>
        <v>-1.1006472282033471E-2</v>
      </c>
      <c r="J191" s="37">
        <f t="shared" si="28"/>
        <v>7.4288107022942832E-4</v>
      </c>
      <c r="K191" s="39">
        <f t="shared" si="29"/>
        <v>-1.5907281356135382E-3</v>
      </c>
      <c r="L191" s="36">
        <f>-(1-B191/MAX(B$5:B191))</f>
        <v>-6.848301166131332E-4</v>
      </c>
      <c r="M191" s="37">
        <f>-(1-C191/MAX(C$5:C191))</f>
        <v>-1.5102333230936127E-2</v>
      </c>
      <c r="N191" s="37">
        <f>-(1-D191/MAX(D$5:D191))</f>
        <v>-6.4695765765053537E-2</v>
      </c>
      <c r="O191" s="37">
        <f>-(1-E191/MAX(E$5:E191))</f>
        <v>-9.6241032216951572E-3</v>
      </c>
      <c r="P191" s="39">
        <f>-(1-F191/MAX(F$5:F191))</f>
        <v>-3.8496903254517933E-3</v>
      </c>
      <c r="Q191" s="33">
        <f>IF(DatiStorici[[#This Row],[Calend]]="X",(DatiStorici[[#This Row],[Balanced]]*B$2/DatiStorici[[#This Row],[Bond 3Y]]),Q190)</f>
        <v>24.685723096965759</v>
      </c>
      <c r="R191" s="33">
        <f>IF(DatiStorici[[#This Row],[Calend]]="X",(DatiStorici[[#This Row],[Balanced]]*C$2/DatiStorici[[#This Row],[Bond 10Y]]),R190)</f>
        <v>25.318595534160284</v>
      </c>
      <c r="S191" s="33">
        <f>IF(DatiStorici[[#This Row],[Calend]]="X",(DatiStorici[[#This Row],[Balanced]]*D$2/DatiStorici[[#This Row],[SXXR]]),S190)</f>
        <v>15.043415900024105</v>
      </c>
      <c r="T191" s="33">
        <f>IF(DatiStorici[[#This Row],[Calend]]="X",(DatiStorici[[#This Row],[Balanced]]*E$2/DatiStorici[[#This Row],[Gold]]),T190)</f>
        <v>39.440742886901461</v>
      </c>
      <c r="U191" s="34">
        <f>SUMPRODUCT(DatiStorici[[#This Row],[Bond 3Y]:[Gold]],Q190:T190)</f>
        <v>10479.843861665451</v>
      </c>
      <c r="V191" s="32">
        <f t="shared" si="30"/>
        <v>-1.5907281356135382E-3</v>
      </c>
      <c r="W191" s="32">
        <f>-(1-U191/MAX(U$5:U191))</f>
        <v>-3.8496903254517933E-3</v>
      </c>
      <c r="X191" s="53" t="str">
        <f t="shared" si="31"/>
        <v/>
      </c>
    </row>
    <row r="192" spans="1:24" x14ac:dyDescent="0.3">
      <c r="A192" s="4">
        <v>39351</v>
      </c>
      <c r="B192" s="1">
        <v>103.737763</v>
      </c>
      <c r="C192" s="1">
        <v>98.556911999999997</v>
      </c>
      <c r="D192" s="1">
        <v>172.26129499999999</v>
      </c>
      <c r="E192" s="1">
        <v>71.776899999999998</v>
      </c>
      <c r="F192" s="3">
        <f t="shared" si="24"/>
        <v>10478.496846421069</v>
      </c>
      <c r="G192" s="36">
        <f t="shared" si="25"/>
        <v>-5.9862876303777004E-4</v>
      </c>
      <c r="H192" s="31">
        <f t="shared" si="26"/>
        <v>-3.79495866610411E-3</v>
      </c>
      <c r="I192" s="37">
        <f t="shared" si="27"/>
        <v>6.9978867416754954E-3</v>
      </c>
      <c r="J192" s="37">
        <f t="shared" si="28"/>
        <v>-2.9617450442794612E-3</v>
      </c>
      <c r="K192" s="39">
        <f t="shared" si="29"/>
        <v>-1.2854216514553271E-4</v>
      </c>
      <c r="L192" s="36">
        <f>-(1-B192/MAX(B$5:B192))</f>
        <v>-1.2828699008777811E-3</v>
      </c>
      <c r="M192" s="37">
        <f>-(1-C192/MAX(C$5:C192))</f>
        <v>-1.8832896023660894E-2</v>
      </c>
      <c r="N192" s="37">
        <f>-(1-D192/MAX(D$5:D192))</f>
        <v>-5.812765803141462E-2</v>
      </c>
      <c r="O192" s="37">
        <f>-(1-E192/MAX(E$5:E192))</f>
        <v>-1.2553004655288635E-2</v>
      </c>
      <c r="P192" s="39">
        <f>-(1-F192/MAX(F$5:F192))</f>
        <v>-3.9777294136805752E-3</v>
      </c>
      <c r="Q192" s="33">
        <f>IF(DatiStorici[[#This Row],[Calend]]="X",(DatiStorici[[#This Row],[Balanced]]*B$2/DatiStorici[[#This Row],[Bond 3Y]]),Q191)</f>
        <v>24.685723096965759</v>
      </c>
      <c r="R192" s="33">
        <f>IF(DatiStorici[[#This Row],[Calend]]="X",(DatiStorici[[#This Row],[Balanced]]*C$2/DatiStorici[[#This Row],[Bond 10Y]]),R191)</f>
        <v>25.318595534160284</v>
      </c>
      <c r="S192" s="33">
        <f>IF(DatiStorici[[#This Row],[Calend]]="X",(DatiStorici[[#This Row],[Balanced]]*D$2/DatiStorici[[#This Row],[SXXR]]),S191)</f>
        <v>15.043415900024105</v>
      </c>
      <c r="T192" s="33">
        <f>IF(DatiStorici[[#This Row],[Calend]]="X",(DatiStorici[[#This Row],[Balanced]]*E$2/DatiStorici[[#This Row],[Gold]]),T191)</f>
        <v>39.440742886901461</v>
      </c>
      <c r="U192" s="34">
        <f>SUMPRODUCT(DatiStorici[[#This Row],[Bond 3Y]:[Gold]],Q191:T191)</f>
        <v>10478.496846421069</v>
      </c>
      <c r="V192" s="32">
        <f t="shared" si="30"/>
        <v>-1.2854216514553271E-4</v>
      </c>
      <c r="W192" s="32">
        <f>-(1-U192/MAX(U$5:U192))</f>
        <v>-3.9777294136805752E-3</v>
      </c>
      <c r="X192" s="53" t="str">
        <f t="shared" si="31"/>
        <v/>
      </c>
    </row>
    <row r="193" spans="1:24" x14ac:dyDescent="0.3">
      <c r="A193" s="4">
        <v>39352</v>
      </c>
      <c r="B193" s="1">
        <v>103.758083</v>
      </c>
      <c r="C193" s="1">
        <v>98.644863999999998</v>
      </c>
      <c r="D193" s="1">
        <v>173.600843</v>
      </c>
      <c r="E193" s="1">
        <v>72.200310000000002</v>
      </c>
      <c r="F193" s="3">
        <f t="shared" si="24"/>
        <v>10518.076264056606</v>
      </c>
      <c r="G193" s="36">
        <f t="shared" si="25"/>
        <v>1.9585934327525953E-4</v>
      </c>
      <c r="H193" s="31">
        <f t="shared" si="26"/>
        <v>8.9200013930586914E-4</v>
      </c>
      <c r="I193" s="37">
        <f t="shared" si="27"/>
        <v>7.7461771666797194E-3</v>
      </c>
      <c r="J193" s="37">
        <f t="shared" si="28"/>
        <v>5.8816422489325606E-3</v>
      </c>
      <c r="K193" s="39">
        <f t="shared" si="29"/>
        <v>3.7700880336665374E-3</v>
      </c>
      <c r="L193" s="36">
        <f>-(1-B193/MAX(B$5:B193))</f>
        <v>-1.0872426625729847E-3</v>
      </c>
      <c r="M193" s="37">
        <f>-(1-C193/MAX(C$5:C193))</f>
        <v>-1.795730437435139E-2</v>
      </c>
      <c r="N193" s="37">
        <f>-(1-D193/MAX(D$5:D193))</f>
        <v>-5.0803417191710332E-2</v>
      </c>
      <c r="O193" s="37">
        <f>-(1-E193/MAX(E$5:E193))</f>
        <v>-6.7280814237349329E-3</v>
      </c>
      <c r="P193" s="39">
        <f>-(1-F193/MAX(F$5:F193))</f>
        <v>-2.1555035311260351E-4</v>
      </c>
      <c r="Q193" s="33">
        <f>IF(DatiStorici[[#This Row],[Calend]]="X",(DatiStorici[[#This Row],[Balanced]]*B$2/DatiStorici[[#This Row],[Bond 3Y]]),Q192)</f>
        <v>24.685723096965759</v>
      </c>
      <c r="R193" s="33">
        <f>IF(DatiStorici[[#This Row],[Calend]]="X",(DatiStorici[[#This Row],[Balanced]]*C$2/DatiStorici[[#This Row],[Bond 10Y]]),R192)</f>
        <v>25.318595534160284</v>
      </c>
      <c r="S193" s="33">
        <f>IF(DatiStorici[[#This Row],[Calend]]="X",(DatiStorici[[#This Row],[Balanced]]*D$2/DatiStorici[[#This Row],[SXXR]]),S192)</f>
        <v>15.043415900024105</v>
      </c>
      <c r="T193" s="33">
        <f>IF(DatiStorici[[#This Row],[Calend]]="X",(DatiStorici[[#This Row],[Balanced]]*E$2/DatiStorici[[#This Row],[Gold]]),T192)</f>
        <v>39.440742886901461</v>
      </c>
      <c r="U193" s="34">
        <f>SUMPRODUCT(DatiStorici[[#This Row],[Bond 3Y]:[Gold]],Q192:T192)</f>
        <v>10518.076264056606</v>
      </c>
      <c r="V193" s="32">
        <f t="shared" si="30"/>
        <v>3.7700880336665374E-3</v>
      </c>
      <c r="W193" s="32">
        <f>-(1-U193/MAX(U$5:U193))</f>
        <v>-2.1555035311260351E-4</v>
      </c>
      <c r="X193" s="53" t="str">
        <f t="shared" si="31"/>
        <v/>
      </c>
    </row>
    <row r="194" spans="1:24" x14ac:dyDescent="0.3">
      <c r="A194" s="4">
        <v>39353</v>
      </c>
      <c r="B194" s="1">
        <v>103.832551</v>
      </c>
      <c r="C194" s="1">
        <v>98.989564999999999</v>
      </c>
      <c r="D194" s="1">
        <v>173.55383399999999</v>
      </c>
      <c r="E194" s="1">
        <v>73.472130000000007</v>
      </c>
      <c r="F194" s="3">
        <f t="shared" si="24"/>
        <v>10578.096255363789</v>
      </c>
      <c r="G194" s="36">
        <f t="shared" si="25"/>
        <v>7.1745051074186537E-4</v>
      </c>
      <c r="H194" s="31">
        <f t="shared" si="26"/>
        <v>3.4882722739364809E-3</v>
      </c>
      <c r="I194" s="37">
        <f t="shared" si="27"/>
        <v>-2.7082452521486625E-4</v>
      </c>
      <c r="J194" s="37">
        <f t="shared" si="28"/>
        <v>1.7461811118642555E-2</v>
      </c>
      <c r="K194" s="39">
        <f t="shared" si="29"/>
        <v>5.6901462286206459E-3</v>
      </c>
      <c r="L194" s="36">
        <f>-(1-B194/MAX(B$5:B194))</f>
        <v>-3.7031504534434934E-4</v>
      </c>
      <c r="M194" s="37">
        <f>-(1-C194/MAX(C$5:C194))</f>
        <v>-1.4525690345010167E-2</v>
      </c>
      <c r="N194" s="37">
        <f>-(1-D194/MAX(D$5:D194))</f>
        <v>-5.1060448098877331E-2</v>
      </c>
      <c r="O194" s="37">
        <f>-(1-E194/MAX(E$5:E194))</f>
        <v>0</v>
      </c>
      <c r="P194" s="39">
        <f>-(1-F194/MAX(F$5:F194))</f>
        <v>0</v>
      </c>
      <c r="Q194" s="33">
        <f>IF(DatiStorici[[#This Row],[Calend]]="X",(DatiStorici[[#This Row],[Balanced]]*B$2/DatiStorici[[#This Row],[Bond 3Y]]),Q193)</f>
        <v>24.685723096965759</v>
      </c>
      <c r="R194" s="33">
        <f>IF(DatiStorici[[#This Row],[Calend]]="X",(DatiStorici[[#This Row],[Balanced]]*C$2/DatiStorici[[#This Row],[Bond 10Y]]),R193)</f>
        <v>25.318595534160284</v>
      </c>
      <c r="S194" s="33">
        <f>IF(DatiStorici[[#This Row],[Calend]]="X",(DatiStorici[[#This Row],[Balanced]]*D$2/DatiStorici[[#This Row],[SXXR]]),S193)</f>
        <v>15.043415900024105</v>
      </c>
      <c r="T194" s="33">
        <f>IF(DatiStorici[[#This Row],[Calend]]="X",(DatiStorici[[#This Row],[Balanced]]*E$2/DatiStorici[[#This Row],[Gold]]),T193)</f>
        <v>39.440742886901461</v>
      </c>
      <c r="U194" s="34">
        <f>SUMPRODUCT(DatiStorici[[#This Row],[Bond 3Y]:[Gold]],Q193:T193)</f>
        <v>10578.096255363789</v>
      </c>
      <c r="V194" s="32">
        <f t="shared" si="30"/>
        <v>5.6901462286206459E-3</v>
      </c>
      <c r="W194" s="32">
        <f>-(1-U194/MAX(U$5:U194))</f>
        <v>0</v>
      </c>
      <c r="X194" s="53" t="str">
        <f t="shared" si="31"/>
        <v/>
      </c>
    </row>
    <row r="195" spans="1:24" x14ac:dyDescent="0.3">
      <c r="A195" s="4">
        <v>39356</v>
      </c>
      <c r="B195" s="1">
        <v>103.878411</v>
      </c>
      <c r="C195" s="1">
        <v>98.996460999999996</v>
      </c>
      <c r="D195" s="1">
        <v>174.918341</v>
      </c>
      <c r="E195" s="1">
        <v>73.676860000000005</v>
      </c>
      <c r="F195" s="3">
        <f t="shared" si="24"/>
        <v>10608.004489250548</v>
      </c>
      <c r="G195" s="36">
        <f t="shared" si="25"/>
        <v>4.4157516101807169E-4</v>
      </c>
      <c r="H195" s="31">
        <f t="shared" si="26"/>
        <v>6.9661482096653135E-5</v>
      </c>
      <c r="I195" s="37">
        <f t="shared" si="27"/>
        <v>7.8314084840188959E-3</v>
      </c>
      <c r="J195" s="37">
        <f t="shared" si="28"/>
        <v>2.7826236809632646E-3</v>
      </c>
      <c r="K195" s="39">
        <f t="shared" si="29"/>
        <v>2.8233844552210613E-3</v>
      </c>
      <c r="L195" s="36">
        <f>-(1-B195/MAX(B$5:B195))</f>
        <v>0</v>
      </c>
      <c r="M195" s="37">
        <f>-(1-C195/MAX(C$5:C195))</f>
        <v>-1.4457038352859497E-2</v>
      </c>
      <c r="N195" s="37">
        <f>-(1-D195/MAX(D$5:D195))</f>
        <v>-4.359973904219383E-2</v>
      </c>
      <c r="O195" s="37">
        <f>-(1-E195/MAX(E$5:E195))</f>
        <v>0</v>
      </c>
      <c r="P195" s="39">
        <f>-(1-F195/MAX(F$5:F195))</f>
        <v>0</v>
      </c>
      <c r="Q195" s="33">
        <f>IF(DatiStorici[[#This Row],[Calend]]="X",(DatiStorici[[#This Row],[Balanced]]*B$2/DatiStorici[[#This Row],[Bond 3Y]]),Q194)</f>
        <v>24.685723096965759</v>
      </c>
      <c r="R195" s="33">
        <f>IF(DatiStorici[[#This Row],[Calend]]="X",(DatiStorici[[#This Row],[Balanced]]*C$2/DatiStorici[[#This Row],[Bond 10Y]]),R194)</f>
        <v>25.318595534160284</v>
      </c>
      <c r="S195" s="33">
        <f>IF(DatiStorici[[#This Row],[Calend]]="X",(DatiStorici[[#This Row],[Balanced]]*D$2/DatiStorici[[#This Row],[SXXR]]),S194)</f>
        <v>15.043415900024105</v>
      </c>
      <c r="T195" s="33">
        <f>IF(DatiStorici[[#This Row],[Calend]]="X",(DatiStorici[[#This Row],[Balanced]]*E$2/DatiStorici[[#This Row],[Gold]]),T194)</f>
        <v>39.440742886901461</v>
      </c>
      <c r="U195" s="34">
        <f>SUMPRODUCT(DatiStorici[[#This Row],[Bond 3Y]:[Gold]],Q194:T194)</f>
        <v>10608.004489250548</v>
      </c>
      <c r="V195" s="32">
        <f t="shared" si="30"/>
        <v>2.8233844552210613E-3</v>
      </c>
      <c r="W195" s="32">
        <f>-(1-U195/MAX(U$5:U195))</f>
        <v>0</v>
      </c>
      <c r="X195" s="53" t="str">
        <f t="shared" si="31"/>
        <v/>
      </c>
    </row>
    <row r="196" spans="1:24" x14ac:dyDescent="0.3">
      <c r="A196" s="4">
        <v>39357</v>
      </c>
      <c r="B196" s="1">
        <v>103.88444699999999</v>
      </c>
      <c r="C196" s="1">
        <v>99.076853999999997</v>
      </c>
      <c r="D196" s="1">
        <v>175.81471999999999</v>
      </c>
      <c r="E196" s="1">
        <v>71.806640000000002</v>
      </c>
      <c r="F196" s="3">
        <f t="shared" si="24"/>
        <v>10549.910666065047</v>
      </c>
      <c r="G196" s="36">
        <f t="shared" si="25"/>
        <v>5.8104707066483357E-5</v>
      </c>
      <c r="H196" s="31">
        <f t="shared" si="26"/>
        <v>8.117499766639683E-4</v>
      </c>
      <c r="I196" s="37">
        <f t="shared" si="27"/>
        <v>5.1114710948252555E-3</v>
      </c>
      <c r="J196" s="37">
        <f t="shared" si="28"/>
        <v>-2.5711823431093263E-2</v>
      </c>
      <c r="K196" s="39">
        <f t="shared" si="29"/>
        <v>-5.4914644235624383E-3</v>
      </c>
      <c r="L196" s="36">
        <f>-(1-B196/MAX(B$5:B196))</f>
        <v>0</v>
      </c>
      <c r="M196" s="37">
        <f>-(1-C196/MAX(C$5:C196))</f>
        <v>-1.3656699082997159E-2</v>
      </c>
      <c r="N196" s="37">
        <f>-(1-D196/MAX(D$5:D196))</f>
        <v>-3.8698611438216068E-2</v>
      </c>
      <c r="O196" s="37">
        <f>-(1-E196/MAX(E$5:E196))</f>
        <v>-2.5384089387088471E-2</v>
      </c>
      <c r="P196" s="39">
        <f>-(1-F196/MAX(F$5:F196))</f>
        <v>-5.4764138952212438E-3</v>
      </c>
      <c r="Q196" s="33">
        <f>IF(DatiStorici[[#This Row],[Calend]]="X",(DatiStorici[[#This Row],[Balanced]]*B$2/DatiStorici[[#This Row],[Bond 3Y]]),Q195)</f>
        <v>24.685723096965759</v>
      </c>
      <c r="R196" s="33">
        <f>IF(DatiStorici[[#This Row],[Calend]]="X",(DatiStorici[[#This Row],[Balanced]]*C$2/DatiStorici[[#This Row],[Bond 10Y]]),R195)</f>
        <v>25.318595534160284</v>
      </c>
      <c r="S196" s="33">
        <f>IF(DatiStorici[[#This Row],[Calend]]="X",(DatiStorici[[#This Row],[Balanced]]*D$2/DatiStorici[[#This Row],[SXXR]]),S195)</f>
        <v>15.043415900024105</v>
      </c>
      <c r="T196" s="33">
        <f>IF(DatiStorici[[#This Row],[Calend]]="X",(DatiStorici[[#This Row],[Balanced]]*E$2/DatiStorici[[#This Row],[Gold]]),T195)</f>
        <v>39.440742886901461</v>
      </c>
      <c r="U196" s="34">
        <f>SUMPRODUCT(DatiStorici[[#This Row],[Bond 3Y]:[Gold]],Q195:T195)</f>
        <v>10549.910666065047</v>
      </c>
      <c r="V196" s="32">
        <f t="shared" si="30"/>
        <v>-5.4914644235624383E-3</v>
      </c>
      <c r="W196" s="32">
        <f>-(1-U196/MAX(U$5:U196))</f>
        <v>-5.4764138952212438E-3</v>
      </c>
      <c r="X196" s="53" t="str">
        <f t="shared" si="31"/>
        <v/>
      </c>
    </row>
    <row r="197" spans="1:24" x14ac:dyDescent="0.3">
      <c r="A197" s="4">
        <v>39358</v>
      </c>
      <c r="B197" s="1">
        <v>103.906953</v>
      </c>
      <c r="C197" s="1">
        <v>99.012174999999999</v>
      </c>
      <c r="D197" s="1">
        <v>176.21453</v>
      </c>
      <c r="E197" s="1">
        <v>71.958749999999995</v>
      </c>
      <c r="F197" s="3">
        <f t="shared" si="24"/>
        <v>10560.842501020028</v>
      </c>
      <c r="G197" s="36">
        <f t="shared" si="25"/>
        <v>2.1662109296167846E-4</v>
      </c>
      <c r="H197" s="31">
        <f t="shared" si="26"/>
        <v>-6.5302962637587604E-4</v>
      </c>
      <c r="I197" s="37">
        <f t="shared" si="27"/>
        <v>2.2714599534137576E-3</v>
      </c>
      <c r="J197" s="37">
        <f t="shared" si="28"/>
        <v>2.1160872830402401E-3</v>
      </c>
      <c r="K197" s="39">
        <f t="shared" si="29"/>
        <v>1.0356651745756363E-3</v>
      </c>
      <c r="L197" s="36">
        <f>-(1-B197/MAX(B$5:B197))</f>
        <v>0</v>
      </c>
      <c r="M197" s="37">
        <f>-(1-C197/MAX(C$5:C197))</f>
        <v>-1.4300600214133263E-2</v>
      </c>
      <c r="N197" s="37">
        <f>-(1-D197/MAX(D$5:D197))</f>
        <v>-3.6512572020351075E-2</v>
      </c>
      <c r="O197" s="37">
        <f>-(1-E197/MAX(E$5:E197))</f>
        <v>-2.3319533432885287E-2</v>
      </c>
      <c r="P197" s="39">
        <f>-(1-F197/MAX(F$5:F197))</f>
        <v>-4.4458869034521564E-3</v>
      </c>
      <c r="Q197" s="33">
        <f>IF(DatiStorici[[#This Row],[Calend]]="X",(DatiStorici[[#This Row],[Balanced]]*B$2/DatiStorici[[#This Row],[Bond 3Y]]),Q196)</f>
        <v>24.685723096965759</v>
      </c>
      <c r="R197" s="33">
        <f>IF(DatiStorici[[#This Row],[Calend]]="X",(DatiStorici[[#This Row],[Balanced]]*C$2/DatiStorici[[#This Row],[Bond 10Y]]),R196)</f>
        <v>25.318595534160284</v>
      </c>
      <c r="S197" s="33">
        <f>IF(DatiStorici[[#This Row],[Calend]]="X",(DatiStorici[[#This Row],[Balanced]]*D$2/DatiStorici[[#This Row],[SXXR]]),S196)</f>
        <v>15.043415900024105</v>
      </c>
      <c r="T197" s="33">
        <f>IF(DatiStorici[[#This Row],[Calend]]="X",(DatiStorici[[#This Row],[Balanced]]*E$2/DatiStorici[[#This Row],[Gold]]),T196)</f>
        <v>39.440742886901461</v>
      </c>
      <c r="U197" s="34">
        <f>SUMPRODUCT(DatiStorici[[#This Row],[Bond 3Y]:[Gold]],Q196:T196)</f>
        <v>10560.842501020028</v>
      </c>
      <c r="V197" s="32">
        <f t="shared" si="30"/>
        <v>1.0356651745756363E-3</v>
      </c>
      <c r="W197" s="32">
        <f>-(1-U197/MAX(U$5:U197))</f>
        <v>-4.4458869034521564E-3</v>
      </c>
      <c r="X197" s="53" t="str">
        <f t="shared" si="31"/>
        <v/>
      </c>
    </row>
    <row r="198" spans="1:24" x14ac:dyDescent="0.3">
      <c r="A198" s="4">
        <v>39359</v>
      </c>
      <c r="B198" s="1">
        <v>103.984754</v>
      </c>
      <c r="C198" s="1">
        <v>99.300516999999999</v>
      </c>
      <c r="D198" s="1">
        <v>176.47604899999999</v>
      </c>
      <c r="E198" s="1">
        <v>72.342669999999998</v>
      </c>
      <c r="F198" s="3">
        <f t="shared" si="24"/>
        <v>10589.139718528102</v>
      </c>
      <c r="G198" s="36">
        <f t="shared" si="25"/>
        <v>7.4847625963367359E-4</v>
      </c>
      <c r="H198" s="31">
        <f t="shared" si="26"/>
        <v>2.9079551115149213E-3</v>
      </c>
      <c r="I198" s="37">
        <f t="shared" si="27"/>
        <v>1.4829942363119208E-3</v>
      </c>
      <c r="J198" s="37">
        <f t="shared" si="28"/>
        <v>5.3210967135466991E-3</v>
      </c>
      <c r="K198" s="39">
        <f t="shared" si="29"/>
        <v>2.6758636578430983E-3</v>
      </c>
      <c r="L198" s="36">
        <f>-(1-B198/MAX(B$5:B198))</f>
        <v>0</v>
      </c>
      <c r="M198" s="37">
        <f>-(1-C198/MAX(C$5:C198))</f>
        <v>-1.1430058926326425E-2</v>
      </c>
      <c r="N198" s="37">
        <f>-(1-D198/MAX(D$5:D198))</f>
        <v>-3.5082665708551453E-2</v>
      </c>
      <c r="O198" s="37">
        <f>-(1-E198/MAX(E$5:E198))</f>
        <v>-1.8108670754969802E-2</v>
      </c>
      <c r="P198" s="39">
        <f>-(1-F198/MAX(F$5:F198))</f>
        <v>-1.7783524452278376E-3</v>
      </c>
      <c r="Q198" s="33">
        <f>IF(DatiStorici[[#This Row],[Calend]]="X",(DatiStorici[[#This Row],[Balanced]]*B$2/DatiStorici[[#This Row],[Bond 3Y]]),Q197)</f>
        <v>24.685723096965759</v>
      </c>
      <c r="R198" s="33">
        <f>IF(DatiStorici[[#This Row],[Calend]]="X",(DatiStorici[[#This Row],[Balanced]]*C$2/DatiStorici[[#This Row],[Bond 10Y]]),R197)</f>
        <v>25.318595534160284</v>
      </c>
      <c r="S198" s="33">
        <f>IF(DatiStorici[[#This Row],[Calend]]="X",(DatiStorici[[#This Row],[Balanced]]*D$2/DatiStorici[[#This Row],[SXXR]]),S197)</f>
        <v>15.043415900024105</v>
      </c>
      <c r="T198" s="33">
        <f>IF(DatiStorici[[#This Row],[Calend]]="X",(DatiStorici[[#This Row],[Balanced]]*E$2/DatiStorici[[#This Row],[Gold]]),T197)</f>
        <v>39.440742886901461</v>
      </c>
      <c r="U198" s="34">
        <f>SUMPRODUCT(DatiStorici[[#This Row],[Bond 3Y]:[Gold]],Q197:T197)</f>
        <v>10589.139718528102</v>
      </c>
      <c r="V198" s="32">
        <f t="shared" si="30"/>
        <v>2.6758636578430983E-3</v>
      </c>
      <c r="W198" s="32">
        <f>-(1-U198/MAX(U$5:U198))</f>
        <v>-1.7783524452278376E-3</v>
      </c>
      <c r="X198" s="53" t="str">
        <f t="shared" si="31"/>
        <v/>
      </c>
    </row>
    <row r="199" spans="1:24" x14ac:dyDescent="0.3">
      <c r="A199" s="4">
        <v>39360</v>
      </c>
      <c r="B199" s="1">
        <v>103.94429700000001</v>
      </c>
      <c r="C199" s="1">
        <v>98.967135999999996</v>
      </c>
      <c r="D199" s="1">
        <v>177.721577</v>
      </c>
      <c r="E199" s="1">
        <v>72.815359999999998</v>
      </c>
      <c r="F199" s="3">
        <f t="shared" ref="F199:F262" si="32">SUMPRODUCT(B199:E199,B$3:E$3)</f>
        <v>10617.080510005329</v>
      </c>
      <c r="G199" s="36">
        <f t="shared" ref="G199:G262" si="33">LN(B199/B198)</f>
        <v>-3.8914235712579056E-4</v>
      </c>
      <c r="H199" s="31">
        <f t="shared" ref="H199:H262" si="34">LN(C199/C198)</f>
        <v>-3.3629420548423553E-3</v>
      </c>
      <c r="I199" s="37">
        <f t="shared" ref="I199:I262" si="35">LN(D199/D198)</f>
        <v>7.0329840886307789E-3</v>
      </c>
      <c r="J199" s="37">
        <f t="shared" ref="J199:J262" si="36">LN(E199/E198)</f>
        <v>6.5127870751069171E-3</v>
      </c>
      <c r="K199" s="39">
        <f t="shared" ref="K199:K262" si="37">LN(F199/F198)</f>
        <v>2.6351520775113042E-3</v>
      </c>
      <c r="L199" s="36">
        <f>-(1-B199/MAX(B$5:B199))</f>
        <v>-3.8906665105920002E-4</v>
      </c>
      <c r="M199" s="37">
        <f>-(1-C199/MAX(C$5:C199))</f>
        <v>-1.4748978560199855E-2</v>
      </c>
      <c r="N199" s="37">
        <f>-(1-D199/MAX(D$5:D199))</f>
        <v>-2.8272497618572534E-2</v>
      </c>
      <c r="O199" s="37">
        <f>-(1-E199/MAX(E$5:E199))</f>
        <v>-1.1692952169785831E-2</v>
      </c>
      <c r="P199" s="39">
        <f>-(1-F199/MAX(F$5:F199))</f>
        <v>0</v>
      </c>
      <c r="Q199" s="33">
        <f>IF(DatiStorici[[#This Row],[Calend]]="X",(DatiStorici[[#This Row],[Balanced]]*B$2/DatiStorici[[#This Row],[Bond 3Y]]),Q198)</f>
        <v>24.685723096965759</v>
      </c>
      <c r="R199" s="33">
        <f>IF(DatiStorici[[#This Row],[Calend]]="X",(DatiStorici[[#This Row],[Balanced]]*C$2/DatiStorici[[#This Row],[Bond 10Y]]),R198)</f>
        <v>25.318595534160284</v>
      </c>
      <c r="S199" s="33">
        <f>IF(DatiStorici[[#This Row],[Calend]]="X",(DatiStorici[[#This Row],[Balanced]]*D$2/DatiStorici[[#This Row],[SXXR]]),S198)</f>
        <v>15.043415900024105</v>
      </c>
      <c r="T199" s="33">
        <f>IF(DatiStorici[[#This Row],[Calend]]="X",(DatiStorici[[#This Row],[Balanced]]*E$2/DatiStorici[[#This Row],[Gold]]),T198)</f>
        <v>39.440742886901461</v>
      </c>
      <c r="U199" s="34">
        <f>SUMPRODUCT(DatiStorici[[#This Row],[Bond 3Y]:[Gold]],Q198:T198)</f>
        <v>10617.080510005329</v>
      </c>
      <c r="V199" s="32">
        <f t="shared" ref="V199:V262" si="38">LN(U199/U198)</f>
        <v>2.6351520775113042E-3</v>
      </c>
      <c r="W199" s="32">
        <f>-(1-U199/MAX(U$5:U199))</f>
        <v>0</v>
      </c>
      <c r="X199" s="53" t="str">
        <f t="shared" ref="X199:X262" si="39">IF(AND(MONTH(A199)&lt;&gt;MONTH(A198),MONTH(A199)=X$2),"X","")</f>
        <v/>
      </c>
    </row>
    <row r="200" spans="1:24" x14ac:dyDescent="0.3">
      <c r="A200" s="4">
        <v>39363</v>
      </c>
      <c r="B200" s="1">
        <v>103.932005</v>
      </c>
      <c r="C200" s="1">
        <v>98.935188999999994</v>
      </c>
      <c r="D200" s="1">
        <v>177.246004</v>
      </c>
      <c r="E200" s="1">
        <v>72.359179999999995</v>
      </c>
      <c r="F200" s="3">
        <f t="shared" si="32"/>
        <v>10590.821899405522</v>
      </c>
      <c r="G200" s="36">
        <f t="shared" si="33"/>
        <v>-1.1826263884878575E-4</v>
      </c>
      <c r="H200" s="31">
        <f t="shared" si="34"/>
        <v>-3.2285624009220789E-4</v>
      </c>
      <c r="I200" s="37">
        <f t="shared" si="35"/>
        <v>-2.6795308078942297E-3</v>
      </c>
      <c r="J200" s="37">
        <f t="shared" si="36"/>
        <v>-6.2845937234441707E-3</v>
      </c>
      <c r="K200" s="39">
        <f t="shared" si="37"/>
        <v>-2.4763056252559545E-3</v>
      </c>
      <c r="L200" s="36">
        <f>-(1-B200/MAX(B$5:B200))</f>
        <v>-5.0727628782953893E-4</v>
      </c>
      <c r="M200" s="37">
        <f>-(1-C200/MAX(C$5:C200))</f>
        <v>-1.5067021656667179E-2</v>
      </c>
      <c r="N200" s="37">
        <f>-(1-D200/MAX(D$5:D200))</f>
        <v>-3.0872786065765601E-2</v>
      </c>
      <c r="O200" s="37">
        <f>-(1-E200/MAX(E$5:E200))</f>
        <v>-1.7884584115012592E-2</v>
      </c>
      <c r="P200" s="39">
        <f>-(1-F200/MAX(F$5:F200))</f>
        <v>-2.4732421097364288E-3</v>
      </c>
      <c r="Q200" s="33">
        <f>IF(DatiStorici[[#This Row],[Calend]]="X",(DatiStorici[[#This Row],[Balanced]]*B$2/DatiStorici[[#This Row],[Bond 3Y]]),Q199)</f>
        <v>24.685723096965759</v>
      </c>
      <c r="R200" s="33">
        <f>IF(DatiStorici[[#This Row],[Calend]]="X",(DatiStorici[[#This Row],[Balanced]]*C$2/DatiStorici[[#This Row],[Bond 10Y]]),R199)</f>
        <v>25.318595534160284</v>
      </c>
      <c r="S200" s="33">
        <f>IF(DatiStorici[[#This Row],[Calend]]="X",(DatiStorici[[#This Row],[Balanced]]*D$2/DatiStorici[[#This Row],[SXXR]]),S199)</f>
        <v>15.043415900024105</v>
      </c>
      <c r="T200" s="33">
        <f>IF(DatiStorici[[#This Row],[Calend]]="X",(DatiStorici[[#This Row],[Balanced]]*E$2/DatiStorici[[#This Row],[Gold]]),T199)</f>
        <v>39.440742886901461</v>
      </c>
      <c r="U200" s="34">
        <f>SUMPRODUCT(DatiStorici[[#This Row],[Bond 3Y]:[Gold]],Q199:T199)</f>
        <v>10590.821899405522</v>
      </c>
      <c r="V200" s="32">
        <f t="shared" si="38"/>
        <v>-2.4763056252559545E-3</v>
      </c>
      <c r="W200" s="32">
        <f>-(1-U200/MAX(U$5:U200))</f>
        <v>-2.4732421097364288E-3</v>
      </c>
      <c r="X200" s="53" t="str">
        <f t="shared" si="39"/>
        <v/>
      </c>
    </row>
    <row r="201" spans="1:24" x14ac:dyDescent="0.3">
      <c r="A201" s="4">
        <v>39364</v>
      </c>
      <c r="B201" s="1">
        <v>103.956869</v>
      </c>
      <c r="C201" s="1">
        <v>99.227686000000006</v>
      </c>
      <c r="D201" s="1">
        <v>178.18117599999999</v>
      </c>
      <c r="E201" s="1">
        <v>72.960089999999994</v>
      </c>
      <c r="F201" s="3">
        <f t="shared" si="32"/>
        <v>10636.609816604787</v>
      </c>
      <c r="G201" s="36">
        <f t="shared" si="33"/>
        <v>2.3920472163932365E-4</v>
      </c>
      <c r="H201" s="31">
        <f t="shared" si="34"/>
        <v>2.9520889058736789E-3</v>
      </c>
      <c r="I201" s="37">
        <f t="shared" si="35"/>
        <v>5.2622546087304272E-3</v>
      </c>
      <c r="J201" s="37">
        <f t="shared" si="36"/>
        <v>8.270251082812723E-3</v>
      </c>
      <c r="K201" s="39">
        <f t="shared" si="37"/>
        <v>4.3140393830786153E-3</v>
      </c>
      <c r="L201" s="36">
        <f>-(1-B201/MAX(B$5:B201))</f>
        <v>-2.6816431185672229E-4</v>
      </c>
      <c r="M201" s="37">
        <f>-(1-C201/MAX(C$5:C201))</f>
        <v>-1.2155115950735818E-2</v>
      </c>
      <c r="N201" s="37">
        <f>-(1-D201/MAX(D$5:D201))</f>
        <v>-2.5759550142493093E-2</v>
      </c>
      <c r="O201" s="37">
        <f>-(1-E201/MAX(E$5:E201))</f>
        <v>-9.7285633508269465E-3</v>
      </c>
      <c r="P201" s="39">
        <f>-(1-F201/MAX(F$5:F201))</f>
        <v>0</v>
      </c>
      <c r="Q201" s="33">
        <f>IF(DatiStorici[[#This Row],[Calend]]="X",(DatiStorici[[#This Row],[Balanced]]*B$2/DatiStorici[[#This Row],[Bond 3Y]]),Q200)</f>
        <v>24.685723096965759</v>
      </c>
      <c r="R201" s="33">
        <f>IF(DatiStorici[[#This Row],[Calend]]="X",(DatiStorici[[#This Row],[Balanced]]*C$2/DatiStorici[[#This Row],[Bond 10Y]]),R200)</f>
        <v>25.318595534160284</v>
      </c>
      <c r="S201" s="33">
        <f>IF(DatiStorici[[#This Row],[Calend]]="X",(DatiStorici[[#This Row],[Balanced]]*D$2/DatiStorici[[#This Row],[SXXR]]),S200)</f>
        <v>15.043415900024105</v>
      </c>
      <c r="T201" s="33">
        <f>IF(DatiStorici[[#This Row],[Calend]]="X",(DatiStorici[[#This Row],[Balanced]]*E$2/DatiStorici[[#This Row],[Gold]]),T200)</f>
        <v>39.440742886901461</v>
      </c>
      <c r="U201" s="34">
        <f>SUMPRODUCT(DatiStorici[[#This Row],[Bond 3Y]:[Gold]],Q200:T200)</f>
        <v>10636.609816604787</v>
      </c>
      <c r="V201" s="32">
        <f t="shared" si="38"/>
        <v>4.3140393830786153E-3</v>
      </c>
      <c r="W201" s="32">
        <f>-(1-U201/MAX(U$5:U201))</f>
        <v>0</v>
      </c>
      <c r="X201" s="53" t="str">
        <f t="shared" si="39"/>
        <v/>
      </c>
    </row>
    <row r="202" spans="1:24" x14ac:dyDescent="0.3">
      <c r="A202" s="4">
        <v>39365</v>
      </c>
      <c r="B202" s="1">
        <v>103.922237</v>
      </c>
      <c r="C202" s="1">
        <v>98.960645</v>
      </c>
      <c r="D202" s="1">
        <v>178.388384</v>
      </c>
      <c r="E202" s="1">
        <v>73.299580000000006</v>
      </c>
      <c r="F202" s="3">
        <f t="shared" si="32"/>
        <v>10645.500651496941</v>
      </c>
      <c r="G202" s="36">
        <f t="shared" si="33"/>
        <v>-3.3319366228563862E-4</v>
      </c>
      <c r="H202" s="31">
        <f t="shared" si="34"/>
        <v>-2.6948222456728357E-3</v>
      </c>
      <c r="I202" s="37">
        <f t="shared" si="35"/>
        <v>1.1622305803353752E-3</v>
      </c>
      <c r="J202" s="37">
        <f t="shared" si="36"/>
        <v>4.6422996810265345E-3</v>
      </c>
      <c r="K202" s="39">
        <f t="shared" si="37"/>
        <v>8.3552196787070045E-4</v>
      </c>
      <c r="L202" s="36">
        <f>-(1-B202/MAX(B$5:B202))</f>
        <v>-6.0121313553329614E-4</v>
      </c>
      <c r="M202" s="37">
        <f>-(1-C202/MAX(C$5:C202))</f>
        <v>-1.4813598641558623E-2</v>
      </c>
      <c r="N202" s="37">
        <f>-(1-D202/MAX(D$5:D202))</f>
        <v>-2.4626599851862663E-2</v>
      </c>
      <c r="O202" s="37">
        <f>-(1-E202/MAX(E$5:E202))</f>
        <v>-5.12073940176061E-3</v>
      </c>
      <c r="P202" s="39">
        <f>-(1-F202/MAX(F$5:F202))</f>
        <v>0</v>
      </c>
      <c r="Q202" s="33">
        <f>IF(DatiStorici[[#This Row],[Calend]]="X",(DatiStorici[[#This Row],[Balanced]]*B$2/DatiStorici[[#This Row],[Bond 3Y]]),Q201)</f>
        <v>24.685723096965759</v>
      </c>
      <c r="R202" s="33">
        <f>IF(DatiStorici[[#This Row],[Calend]]="X",(DatiStorici[[#This Row],[Balanced]]*C$2/DatiStorici[[#This Row],[Bond 10Y]]),R201)</f>
        <v>25.318595534160284</v>
      </c>
      <c r="S202" s="33">
        <f>IF(DatiStorici[[#This Row],[Calend]]="X",(DatiStorici[[#This Row],[Balanced]]*D$2/DatiStorici[[#This Row],[SXXR]]),S201)</f>
        <v>15.043415900024105</v>
      </c>
      <c r="T202" s="33">
        <f>IF(DatiStorici[[#This Row],[Calend]]="X",(DatiStorici[[#This Row],[Balanced]]*E$2/DatiStorici[[#This Row],[Gold]]),T201)</f>
        <v>39.440742886901461</v>
      </c>
      <c r="U202" s="34">
        <f>SUMPRODUCT(DatiStorici[[#This Row],[Bond 3Y]:[Gold]],Q201:T201)</f>
        <v>10645.500651496941</v>
      </c>
      <c r="V202" s="32">
        <f t="shared" si="38"/>
        <v>8.3552196787070045E-4</v>
      </c>
      <c r="W202" s="32">
        <f>-(1-U202/MAX(U$5:U202))</f>
        <v>0</v>
      </c>
      <c r="X202" s="53" t="str">
        <f t="shared" si="39"/>
        <v/>
      </c>
    </row>
    <row r="203" spans="1:24" x14ac:dyDescent="0.3">
      <c r="A203" s="4">
        <v>39366</v>
      </c>
      <c r="B203" s="1">
        <v>103.899576</v>
      </c>
      <c r="C203" s="1">
        <v>98.769416000000007</v>
      </c>
      <c r="D203" s="1">
        <v>179.38836599999999</v>
      </c>
      <c r="E203" s="1">
        <v>73.910340000000005</v>
      </c>
      <c r="F203" s="3">
        <f t="shared" si="32"/>
        <v>10679.23157186458</v>
      </c>
      <c r="G203" s="36">
        <f t="shared" si="33"/>
        <v>-2.1808105475247579E-4</v>
      </c>
      <c r="H203" s="31">
        <f t="shared" si="34"/>
        <v>-1.9342436719360853E-3</v>
      </c>
      <c r="I203" s="37">
        <f t="shared" si="35"/>
        <v>5.5899921051478854E-3</v>
      </c>
      <c r="J203" s="37">
        <f t="shared" si="36"/>
        <v>8.2978579766609228E-3</v>
      </c>
      <c r="K203" s="39">
        <f t="shared" si="37"/>
        <v>3.1635518932745087E-3</v>
      </c>
      <c r="L203" s="36">
        <f>-(1-B203/MAX(B$5:B203))</f>
        <v>-8.1913931344201885E-4</v>
      </c>
      <c r="M203" s="37">
        <f>-(1-C203/MAX(C$5:C203))</f>
        <v>-1.6717347453476417E-2</v>
      </c>
      <c r="N203" s="37">
        <f>-(1-D203/MAX(D$5:D203))</f>
        <v>-1.9159002570265371E-2</v>
      </c>
      <c r="O203" s="37">
        <f>-(1-E203/MAX(E$5:E203))</f>
        <v>0</v>
      </c>
      <c r="P203" s="39">
        <f>-(1-F203/MAX(F$5:F203))</f>
        <v>0</v>
      </c>
      <c r="Q203" s="33">
        <f>IF(DatiStorici[[#This Row],[Calend]]="X",(DatiStorici[[#This Row],[Balanced]]*B$2/DatiStorici[[#This Row],[Bond 3Y]]),Q202)</f>
        <v>24.685723096965759</v>
      </c>
      <c r="R203" s="33">
        <f>IF(DatiStorici[[#This Row],[Calend]]="X",(DatiStorici[[#This Row],[Balanced]]*C$2/DatiStorici[[#This Row],[Bond 10Y]]),R202)</f>
        <v>25.318595534160284</v>
      </c>
      <c r="S203" s="33">
        <f>IF(DatiStorici[[#This Row],[Calend]]="X",(DatiStorici[[#This Row],[Balanced]]*D$2/DatiStorici[[#This Row],[SXXR]]),S202)</f>
        <v>15.043415900024105</v>
      </c>
      <c r="T203" s="33">
        <f>IF(DatiStorici[[#This Row],[Calend]]="X",(DatiStorici[[#This Row],[Balanced]]*E$2/DatiStorici[[#This Row],[Gold]]),T202)</f>
        <v>39.440742886901461</v>
      </c>
      <c r="U203" s="34">
        <f>SUMPRODUCT(DatiStorici[[#This Row],[Bond 3Y]:[Gold]],Q202:T202)</f>
        <v>10679.23157186458</v>
      </c>
      <c r="V203" s="32">
        <f t="shared" si="38"/>
        <v>3.1635518932745087E-3</v>
      </c>
      <c r="W203" s="32">
        <f>-(1-U203/MAX(U$5:U203))</f>
        <v>0</v>
      </c>
      <c r="X203" s="53" t="str">
        <f t="shared" si="39"/>
        <v/>
      </c>
    </row>
    <row r="204" spans="1:24" x14ac:dyDescent="0.3">
      <c r="A204" s="4">
        <v>39367</v>
      </c>
      <c r="B204" s="1">
        <v>103.783661</v>
      </c>
      <c r="C204" s="1">
        <v>98.504981999999998</v>
      </c>
      <c r="D204" s="1">
        <v>179.480559</v>
      </c>
      <c r="E204" s="1">
        <v>73.810879999999997</v>
      </c>
      <c r="F204" s="3">
        <f t="shared" si="32"/>
        <v>10667.139150134855</v>
      </c>
      <c r="G204" s="36">
        <f t="shared" si="33"/>
        <v>-1.1162673859552341E-3</v>
      </c>
      <c r="H204" s="31">
        <f t="shared" si="34"/>
        <v>-2.6808765968314688E-3</v>
      </c>
      <c r="I204" s="37">
        <f t="shared" si="35"/>
        <v>5.1379763253773961E-4</v>
      </c>
      <c r="J204" s="37">
        <f t="shared" si="36"/>
        <v>-1.3465907610199122E-3</v>
      </c>
      <c r="K204" s="39">
        <f t="shared" si="37"/>
        <v>-1.1329722678127473E-3</v>
      </c>
      <c r="L204" s="36">
        <f>-(1-B204/MAX(B$5:B204))</f>
        <v>-1.9338700363709105E-3</v>
      </c>
      <c r="M204" s="37">
        <f>-(1-C204/MAX(C$5:C204))</f>
        <v>-1.9349876585201709E-2</v>
      </c>
      <c r="N204" s="37">
        <f>-(1-D204/MAX(D$5:D204))</f>
        <v>-1.8654919300584161E-2</v>
      </c>
      <c r="O204" s="37">
        <f>-(1-E204/MAX(E$5:E204))</f>
        <v>-1.3456845145077834E-3</v>
      </c>
      <c r="P204" s="39">
        <f>-(1-F204/MAX(F$5:F204))</f>
        <v>-1.132330697049766E-3</v>
      </c>
      <c r="Q204" s="33">
        <f>IF(DatiStorici[[#This Row],[Calend]]="X",(DatiStorici[[#This Row],[Balanced]]*B$2/DatiStorici[[#This Row],[Bond 3Y]]),Q203)</f>
        <v>24.685723096965759</v>
      </c>
      <c r="R204" s="33">
        <f>IF(DatiStorici[[#This Row],[Calend]]="X",(DatiStorici[[#This Row],[Balanced]]*C$2/DatiStorici[[#This Row],[Bond 10Y]]),R203)</f>
        <v>25.318595534160284</v>
      </c>
      <c r="S204" s="33">
        <f>IF(DatiStorici[[#This Row],[Calend]]="X",(DatiStorici[[#This Row],[Balanced]]*D$2/DatiStorici[[#This Row],[SXXR]]),S203)</f>
        <v>15.043415900024105</v>
      </c>
      <c r="T204" s="33">
        <f>IF(DatiStorici[[#This Row],[Calend]]="X",(DatiStorici[[#This Row],[Balanced]]*E$2/DatiStorici[[#This Row],[Gold]]),T203)</f>
        <v>39.440742886901461</v>
      </c>
      <c r="U204" s="34">
        <f>SUMPRODUCT(DatiStorici[[#This Row],[Bond 3Y]:[Gold]],Q203:T203)</f>
        <v>10667.139150134855</v>
      </c>
      <c r="V204" s="32">
        <f t="shared" si="38"/>
        <v>-1.1329722678127473E-3</v>
      </c>
      <c r="W204" s="32">
        <f>-(1-U204/MAX(U$5:U204))</f>
        <v>-1.132330697049766E-3</v>
      </c>
      <c r="X204" s="53" t="str">
        <f t="shared" si="39"/>
        <v/>
      </c>
    </row>
    <row r="205" spans="1:24" x14ac:dyDescent="0.3">
      <c r="A205" s="4">
        <v>39370</v>
      </c>
      <c r="B205" s="1">
        <v>103.741933</v>
      </c>
      <c r="C205" s="1">
        <v>98.491123000000002</v>
      </c>
      <c r="D205" s="1">
        <v>177.799622</v>
      </c>
      <c r="E205" s="1">
        <v>74.627080000000007</v>
      </c>
      <c r="F205" s="3">
        <f t="shared" si="32"/>
        <v>10672.662673817507</v>
      </c>
      <c r="G205" s="36">
        <f t="shared" si="33"/>
        <v>-4.0214799300716586E-4</v>
      </c>
      <c r="H205" s="31">
        <f t="shared" si="34"/>
        <v>-1.4070328977174514E-4</v>
      </c>
      <c r="I205" s="37">
        <f t="shared" si="35"/>
        <v>-9.4096985627936253E-3</v>
      </c>
      <c r="J205" s="37">
        <f t="shared" si="36"/>
        <v>1.0997297806533121E-2</v>
      </c>
      <c r="K205" s="39">
        <f t="shared" si="37"/>
        <v>5.1767339280571305E-4</v>
      </c>
      <c r="L205" s="36">
        <f>-(1-B205/MAX(B$5:B205))</f>
        <v>-2.3351596331130375E-3</v>
      </c>
      <c r="M205" s="37">
        <f>-(1-C205/MAX(C$5:C205))</f>
        <v>-1.9487847576967421E-2</v>
      </c>
      <c r="N205" s="37">
        <f>-(1-D205/MAX(D$5:D205))</f>
        <v>-2.7845771307656642E-2</v>
      </c>
      <c r="O205" s="37">
        <f>-(1-E205/MAX(E$5:E205))</f>
        <v>0</v>
      </c>
      <c r="P205" s="39">
        <f>-(1-F205/MAX(F$5:F205))</f>
        <v>-6.1510961747279769E-4</v>
      </c>
      <c r="Q205" s="33">
        <f>IF(DatiStorici[[#This Row],[Calend]]="X",(DatiStorici[[#This Row],[Balanced]]*B$2/DatiStorici[[#This Row],[Bond 3Y]]),Q204)</f>
        <v>24.685723096965759</v>
      </c>
      <c r="R205" s="33">
        <f>IF(DatiStorici[[#This Row],[Calend]]="X",(DatiStorici[[#This Row],[Balanced]]*C$2/DatiStorici[[#This Row],[Bond 10Y]]),R204)</f>
        <v>25.318595534160284</v>
      </c>
      <c r="S205" s="33">
        <f>IF(DatiStorici[[#This Row],[Calend]]="X",(DatiStorici[[#This Row],[Balanced]]*D$2/DatiStorici[[#This Row],[SXXR]]),S204)</f>
        <v>15.043415900024105</v>
      </c>
      <c r="T205" s="33">
        <f>IF(DatiStorici[[#This Row],[Calend]]="X",(DatiStorici[[#This Row],[Balanced]]*E$2/DatiStorici[[#This Row],[Gold]]),T204)</f>
        <v>39.440742886901461</v>
      </c>
      <c r="U205" s="34">
        <f>SUMPRODUCT(DatiStorici[[#This Row],[Bond 3Y]:[Gold]],Q204:T204)</f>
        <v>10672.662673817507</v>
      </c>
      <c r="V205" s="32">
        <f t="shared" si="38"/>
        <v>5.1767339280571305E-4</v>
      </c>
      <c r="W205" s="32">
        <f>-(1-U205/MAX(U$5:U205))</f>
        <v>-6.1510961747279769E-4</v>
      </c>
      <c r="X205" s="53" t="str">
        <f t="shared" si="39"/>
        <v/>
      </c>
    </row>
    <row r="206" spans="1:24" x14ac:dyDescent="0.3">
      <c r="A206" s="4">
        <v>39371</v>
      </c>
      <c r="B206" s="1">
        <v>103.797701</v>
      </c>
      <c r="C206" s="1">
        <v>98.448809999999995</v>
      </c>
      <c r="D206" s="1">
        <v>176.470573</v>
      </c>
      <c r="E206" s="1">
        <v>74.927090000000007</v>
      </c>
      <c r="F206" s="3">
        <f t="shared" si="32"/>
        <v>10664.80722190533</v>
      </c>
      <c r="G206" s="36">
        <f t="shared" si="33"/>
        <v>5.3742025335012553E-4</v>
      </c>
      <c r="H206" s="31">
        <f t="shared" si="34"/>
        <v>-4.2970463132114146E-4</v>
      </c>
      <c r="I206" s="37">
        <f t="shared" si="35"/>
        <v>-7.5030598325987541E-3</v>
      </c>
      <c r="J206" s="37">
        <f t="shared" si="36"/>
        <v>4.0120633537615111E-3</v>
      </c>
      <c r="K206" s="39">
        <f t="shared" si="37"/>
        <v>-7.3630587932566277E-4</v>
      </c>
      <c r="L206" s="36">
        <f>-(1-B206/MAX(B$5:B206))</f>
        <v>-1.7988502429884257E-3</v>
      </c>
      <c r="M206" s="37">
        <f>-(1-C206/MAX(C$5:C206))</f>
        <v>-1.9909087679037207E-2</v>
      </c>
      <c r="N206" s="37">
        <f>-(1-D206/MAX(D$5:D206))</f>
        <v>-3.5112606810205338E-2</v>
      </c>
      <c r="O206" s="37">
        <f>-(1-E206/MAX(E$5:E206))</f>
        <v>0</v>
      </c>
      <c r="P206" s="39">
        <f>-(1-F206/MAX(F$5:F206))</f>
        <v>-1.3506917480141656E-3</v>
      </c>
      <c r="Q206" s="33">
        <f>IF(DatiStorici[[#This Row],[Calend]]="X",(DatiStorici[[#This Row],[Balanced]]*B$2/DatiStorici[[#This Row],[Bond 3Y]]),Q205)</f>
        <v>24.685723096965759</v>
      </c>
      <c r="R206" s="33">
        <f>IF(DatiStorici[[#This Row],[Calend]]="X",(DatiStorici[[#This Row],[Balanced]]*C$2/DatiStorici[[#This Row],[Bond 10Y]]),R205)</f>
        <v>25.318595534160284</v>
      </c>
      <c r="S206" s="33">
        <f>IF(DatiStorici[[#This Row],[Calend]]="X",(DatiStorici[[#This Row],[Balanced]]*D$2/DatiStorici[[#This Row],[SXXR]]),S205)</f>
        <v>15.043415900024105</v>
      </c>
      <c r="T206" s="33">
        <f>IF(DatiStorici[[#This Row],[Calend]]="X",(DatiStorici[[#This Row],[Balanced]]*E$2/DatiStorici[[#This Row],[Gold]]),T205)</f>
        <v>39.440742886901461</v>
      </c>
      <c r="U206" s="34">
        <f>SUMPRODUCT(DatiStorici[[#This Row],[Bond 3Y]:[Gold]],Q205:T205)</f>
        <v>10664.80722190533</v>
      </c>
      <c r="V206" s="32">
        <f t="shared" si="38"/>
        <v>-7.3630587932566277E-4</v>
      </c>
      <c r="W206" s="32">
        <f>-(1-U206/MAX(U$5:U206))</f>
        <v>-1.3506917480141656E-3</v>
      </c>
      <c r="X206" s="53" t="str">
        <f t="shared" si="39"/>
        <v/>
      </c>
    </row>
    <row r="207" spans="1:24" x14ac:dyDescent="0.3">
      <c r="A207" s="4">
        <v>39372</v>
      </c>
      <c r="B207" s="1">
        <v>103.88636</v>
      </c>
      <c r="C207" s="1">
        <v>98.761291999999997</v>
      </c>
      <c r="D207" s="1">
        <v>177.664526</v>
      </c>
      <c r="E207" s="1">
        <v>74.679670000000002</v>
      </c>
      <c r="F207" s="3">
        <f t="shared" si="32"/>
        <v>10683.110141738094</v>
      </c>
      <c r="G207" s="36">
        <f t="shared" si="33"/>
        <v>8.5378728592627479E-4</v>
      </c>
      <c r="H207" s="31">
        <f t="shared" si="34"/>
        <v>3.169028952834311E-3</v>
      </c>
      <c r="I207" s="37">
        <f t="shared" si="35"/>
        <v>6.742949383966225E-3</v>
      </c>
      <c r="J207" s="37">
        <f t="shared" si="36"/>
        <v>-3.3076075649262652E-3</v>
      </c>
      <c r="K207" s="39">
        <f t="shared" si="37"/>
        <v>1.7147269221295851E-3</v>
      </c>
      <c r="L207" s="36">
        <f>-(1-B207/MAX(B$5:B207))</f>
        <v>-9.4623486823841585E-4</v>
      </c>
      <c r="M207" s="37">
        <f>-(1-C207/MAX(C$5:C207))</f>
        <v>-1.6798224597361688E-2</v>
      </c>
      <c r="N207" s="37">
        <f>-(1-D207/MAX(D$5:D207))</f>
        <v>-2.8584435125960095E-2</v>
      </c>
      <c r="O207" s="37">
        <f>-(1-E207/MAX(E$5:E207))</f>
        <v>-3.302143457059481E-3</v>
      </c>
      <c r="P207" s="39">
        <f>-(1-F207/MAX(F$5:F207))</f>
        <v>0</v>
      </c>
      <c r="Q207" s="33">
        <f>IF(DatiStorici[[#This Row],[Calend]]="X",(DatiStorici[[#This Row],[Balanced]]*B$2/DatiStorici[[#This Row],[Bond 3Y]]),Q206)</f>
        <v>24.685723096965759</v>
      </c>
      <c r="R207" s="33">
        <f>IF(DatiStorici[[#This Row],[Calend]]="X",(DatiStorici[[#This Row],[Balanced]]*C$2/DatiStorici[[#This Row],[Bond 10Y]]),R206)</f>
        <v>25.318595534160284</v>
      </c>
      <c r="S207" s="33">
        <f>IF(DatiStorici[[#This Row],[Calend]]="X",(DatiStorici[[#This Row],[Balanced]]*D$2/DatiStorici[[#This Row],[SXXR]]),S206)</f>
        <v>15.043415900024105</v>
      </c>
      <c r="T207" s="33">
        <f>IF(DatiStorici[[#This Row],[Calend]]="X",(DatiStorici[[#This Row],[Balanced]]*E$2/DatiStorici[[#This Row],[Gold]]),T206)</f>
        <v>39.440742886901461</v>
      </c>
      <c r="U207" s="34">
        <f>SUMPRODUCT(DatiStorici[[#This Row],[Bond 3Y]:[Gold]],Q206:T206)</f>
        <v>10683.110141738094</v>
      </c>
      <c r="V207" s="32">
        <f t="shared" si="38"/>
        <v>1.7147269221295851E-3</v>
      </c>
      <c r="W207" s="32">
        <f>-(1-U207/MAX(U$5:U207))</f>
        <v>0</v>
      </c>
      <c r="X207" s="53" t="str">
        <f t="shared" si="39"/>
        <v/>
      </c>
    </row>
    <row r="208" spans="1:24" x14ac:dyDescent="0.3">
      <c r="A208" s="4">
        <v>39373</v>
      </c>
      <c r="B208" s="1">
        <v>104.001279</v>
      </c>
      <c r="C208" s="1">
        <v>99.206254000000001</v>
      </c>
      <c r="D208" s="1">
        <v>176.174823</v>
      </c>
      <c r="E208" s="1">
        <v>75.33475</v>
      </c>
      <c r="F208" s="3">
        <f t="shared" si="32"/>
        <v>10700.639433310582</v>
      </c>
      <c r="G208" s="36">
        <f t="shared" si="33"/>
        <v>1.1055877324739317E-3</v>
      </c>
      <c r="H208" s="31">
        <f t="shared" si="34"/>
        <v>4.4953100475246619E-3</v>
      </c>
      <c r="I208" s="37">
        <f t="shared" si="35"/>
        <v>-8.4202721149221563E-3</v>
      </c>
      <c r="J208" s="37">
        <f t="shared" si="36"/>
        <v>8.7336159271105274E-3</v>
      </c>
      <c r="K208" s="39">
        <f t="shared" si="37"/>
        <v>1.6394968934195387E-3</v>
      </c>
      <c r="L208" s="36">
        <f>-(1-B208/MAX(B$5:B208))</f>
        <v>0</v>
      </c>
      <c r="M208" s="37">
        <f>-(1-C208/MAX(C$5:C208))</f>
        <v>-1.2368478696642704E-2</v>
      </c>
      <c r="N208" s="37">
        <f>-(1-D208/MAX(D$5:D208))</f>
        <v>-3.6729677813515771E-2</v>
      </c>
      <c r="O208" s="37">
        <f>-(1-E208/MAX(E$5:E208))</f>
        <v>0</v>
      </c>
      <c r="P208" s="39">
        <f>-(1-F208/MAX(F$5:F208))</f>
        <v>0</v>
      </c>
      <c r="Q208" s="33">
        <f>IF(DatiStorici[[#This Row],[Calend]]="X",(DatiStorici[[#This Row],[Balanced]]*B$2/DatiStorici[[#This Row],[Bond 3Y]]),Q207)</f>
        <v>24.685723096965759</v>
      </c>
      <c r="R208" s="33">
        <f>IF(DatiStorici[[#This Row],[Calend]]="X",(DatiStorici[[#This Row],[Balanced]]*C$2/DatiStorici[[#This Row],[Bond 10Y]]),R207)</f>
        <v>25.318595534160284</v>
      </c>
      <c r="S208" s="33">
        <f>IF(DatiStorici[[#This Row],[Calend]]="X",(DatiStorici[[#This Row],[Balanced]]*D$2/DatiStorici[[#This Row],[SXXR]]),S207)</f>
        <v>15.043415900024105</v>
      </c>
      <c r="T208" s="33">
        <f>IF(DatiStorici[[#This Row],[Calend]]="X",(DatiStorici[[#This Row],[Balanced]]*E$2/DatiStorici[[#This Row],[Gold]]),T207)</f>
        <v>39.440742886901461</v>
      </c>
      <c r="U208" s="34">
        <f>SUMPRODUCT(DatiStorici[[#This Row],[Bond 3Y]:[Gold]],Q207:T207)</f>
        <v>10700.639433310582</v>
      </c>
      <c r="V208" s="32">
        <f t="shared" si="38"/>
        <v>1.6394968934195387E-3</v>
      </c>
      <c r="W208" s="32">
        <f>-(1-U208/MAX(U$5:U208))</f>
        <v>0</v>
      </c>
      <c r="X208" s="53" t="str">
        <f t="shared" si="39"/>
        <v/>
      </c>
    </row>
    <row r="209" spans="1:24" x14ac:dyDescent="0.3">
      <c r="A209" s="4">
        <v>39374</v>
      </c>
      <c r="B209" s="1">
        <v>104.14198500000001</v>
      </c>
      <c r="C209" s="1">
        <v>99.878928000000002</v>
      </c>
      <c r="D209" s="1">
        <v>175.04202699999999</v>
      </c>
      <c r="E209" s="1">
        <v>75.141580000000005</v>
      </c>
      <c r="F209" s="3">
        <f t="shared" si="32"/>
        <v>10696.484133935664</v>
      </c>
      <c r="G209" s="36">
        <f t="shared" si="33"/>
        <v>1.3520112900069024E-3</v>
      </c>
      <c r="H209" s="31">
        <f t="shared" si="34"/>
        <v>6.7576758160653649E-3</v>
      </c>
      <c r="I209" s="37">
        <f t="shared" si="35"/>
        <v>-6.450715152933913E-3</v>
      </c>
      <c r="J209" s="37">
        <f t="shared" si="36"/>
        <v>-2.5674483968520659E-3</v>
      </c>
      <c r="K209" s="39">
        <f t="shared" si="37"/>
        <v>-3.883979464898152E-4</v>
      </c>
      <c r="L209" s="36">
        <f>-(1-B209/MAX(B$5:B209))</f>
        <v>0</v>
      </c>
      <c r="M209" s="37">
        <f>-(1-C209/MAX(C$5:C209))</f>
        <v>-5.6717834866691907E-3</v>
      </c>
      <c r="N209" s="37">
        <f>-(1-D209/MAX(D$5:D209))</f>
        <v>-4.2923461631828808E-2</v>
      </c>
      <c r="O209" s="37">
        <f>-(1-E209/MAX(E$5:E209))</f>
        <v>-2.564155320087913E-3</v>
      </c>
      <c r="P209" s="39">
        <f>-(1-F209/MAX(F$5:F209))</f>
        <v>-3.8832252977161197E-4</v>
      </c>
      <c r="Q209" s="33">
        <f>IF(DatiStorici[[#This Row],[Calend]]="X",(DatiStorici[[#This Row],[Balanced]]*B$2/DatiStorici[[#This Row],[Bond 3Y]]),Q208)</f>
        <v>24.685723096965759</v>
      </c>
      <c r="R209" s="33">
        <f>IF(DatiStorici[[#This Row],[Calend]]="X",(DatiStorici[[#This Row],[Balanced]]*C$2/DatiStorici[[#This Row],[Bond 10Y]]),R208)</f>
        <v>25.318595534160284</v>
      </c>
      <c r="S209" s="33">
        <f>IF(DatiStorici[[#This Row],[Calend]]="X",(DatiStorici[[#This Row],[Balanced]]*D$2/DatiStorici[[#This Row],[SXXR]]),S208)</f>
        <v>15.043415900024105</v>
      </c>
      <c r="T209" s="33">
        <f>IF(DatiStorici[[#This Row],[Calend]]="X",(DatiStorici[[#This Row],[Balanced]]*E$2/DatiStorici[[#This Row],[Gold]]),T208)</f>
        <v>39.440742886901461</v>
      </c>
      <c r="U209" s="34">
        <f>SUMPRODUCT(DatiStorici[[#This Row],[Bond 3Y]:[Gold]],Q208:T208)</f>
        <v>10696.484133935664</v>
      </c>
      <c r="V209" s="32">
        <f t="shared" si="38"/>
        <v>-3.883979464898152E-4</v>
      </c>
      <c r="W209" s="32">
        <f>-(1-U209/MAX(U$5:U209))</f>
        <v>-3.8832252977161197E-4</v>
      </c>
      <c r="X209" s="53" t="str">
        <f t="shared" si="39"/>
        <v/>
      </c>
    </row>
    <row r="210" spans="1:24" x14ac:dyDescent="0.3">
      <c r="A210" s="4">
        <v>39377</v>
      </c>
      <c r="B210" s="1">
        <v>104.20604400000001</v>
      </c>
      <c r="C210" s="1">
        <v>100.20795699999999</v>
      </c>
      <c r="D210" s="1">
        <v>172.77004600000001</v>
      </c>
      <c r="E210" s="1">
        <v>73.955550000000002</v>
      </c>
      <c r="F210" s="3">
        <f t="shared" si="32"/>
        <v>10625.439769455437</v>
      </c>
      <c r="G210" s="36">
        <f t="shared" si="33"/>
        <v>6.149230431985042E-4</v>
      </c>
      <c r="H210" s="31">
        <f t="shared" si="34"/>
        <v>3.2888642009890655E-3</v>
      </c>
      <c r="I210" s="37">
        <f t="shared" si="35"/>
        <v>-1.3064602940220878E-2</v>
      </c>
      <c r="J210" s="37">
        <f t="shared" si="36"/>
        <v>-1.5909830289656667E-2</v>
      </c>
      <c r="K210" s="39">
        <f t="shared" si="37"/>
        <v>-6.6639978379605174E-3</v>
      </c>
      <c r="L210" s="36">
        <f>-(1-B210/MAX(B$5:B210))</f>
        <v>0</v>
      </c>
      <c r="M210" s="37">
        <f>-(1-C210/MAX(C$5:C210))</f>
        <v>-2.3961894719721766E-3</v>
      </c>
      <c r="N210" s="37">
        <f>-(1-D210/MAX(D$5:D210))</f>
        <v>-5.5345962376282865E-2</v>
      </c>
      <c r="O210" s="37">
        <f>-(1-E210/MAX(E$5:E210))</f>
        <v>-1.8307620321299178E-2</v>
      </c>
      <c r="P210" s="39">
        <f>-(1-F210/MAX(F$5:F210))</f>
        <v>-7.0275859983705002E-3</v>
      </c>
      <c r="Q210" s="33">
        <f>IF(DatiStorici[[#This Row],[Calend]]="X",(DatiStorici[[#This Row],[Balanced]]*B$2/DatiStorici[[#This Row],[Bond 3Y]]),Q209)</f>
        <v>24.685723096965759</v>
      </c>
      <c r="R210" s="33">
        <f>IF(DatiStorici[[#This Row],[Calend]]="X",(DatiStorici[[#This Row],[Balanced]]*C$2/DatiStorici[[#This Row],[Bond 10Y]]),R209)</f>
        <v>25.318595534160284</v>
      </c>
      <c r="S210" s="33">
        <f>IF(DatiStorici[[#This Row],[Calend]]="X",(DatiStorici[[#This Row],[Balanced]]*D$2/DatiStorici[[#This Row],[SXXR]]),S209)</f>
        <v>15.043415900024105</v>
      </c>
      <c r="T210" s="33">
        <f>IF(DatiStorici[[#This Row],[Calend]]="X",(DatiStorici[[#This Row],[Balanced]]*E$2/DatiStorici[[#This Row],[Gold]]),T209)</f>
        <v>39.440742886901461</v>
      </c>
      <c r="U210" s="34">
        <f>SUMPRODUCT(DatiStorici[[#This Row],[Bond 3Y]:[Gold]],Q209:T209)</f>
        <v>10625.439769455437</v>
      </c>
      <c r="V210" s="32">
        <f t="shared" si="38"/>
        <v>-6.6639978379605174E-3</v>
      </c>
      <c r="W210" s="32">
        <f>-(1-U210/MAX(U$5:U210))</f>
        <v>-7.0275859983705002E-3</v>
      </c>
      <c r="X210" s="53" t="str">
        <f t="shared" si="39"/>
        <v/>
      </c>
    </row>
    <row r="211" spans="1:24" x14ac:dyDescent="0.3">
      <c r="A211" s="4">
        <v>39378</v>
      </c>
      <c r="B211" s="1">
        <v>104.20188899999999</v>
      </c>
      <c r="C211" s="1">
        <v>100.149153</v>
      </c>
      <c r="D211" s="1">
        <v>174.57786400000001</v>
      </c>
      <c r="E211" s="1">
        <v>74.57114</v>
      </c>
      <c r="F211" s="3">
        <f t="shared" si="32"/>
        <v>10675.323450543476</v>
      </c>
      <c r="G211" s="36">
        <f t="shared" si="33"/>
        <v>-3.9873722086762524E-5</v>
      </c>
      <c r="H211" s="31">
        <f t="shared" si="34"/>
        <v>-5.8699191347337922E-4</v>
      </c>
      <c r="I211" s="37">
        <f t="shared" si="35"/>
        <v>1.0409357717297518E-2</v>
      </c>
      <c r="J211" s="37">
        <f t="shared" si="36"/>
        <v>8.2893320374529296E-3</v>
      </c>
      <c r="K211" s="39">
        <f t="shared" si="37"/>
        <v>4.6837544520476103E-3</v>
      </c>
      <c r="L211" s="36">
        <f>-(1-B211/MAX(B$5:B211))</f>
        <v>-3.9872927140471859E-5</v>
      </c>
      <c r="M211" s="37">
        <f>-(1-C211/MAX(C$5:C211))</f>
        <v>-2.9816030082873146E-3</v>
      </c>
      <c r="N211" s="37">
        <f>-(1-D211/MAX(D$5:D211))</f>
        <v>-4.5461363671083443E-2</v>
      </c>
      <c r="O211" s="37">
        <f>-(1-E211/MAX(E$5:E211))</f>
        <v>-1.0136225314346992E-2</v>
      </c>
      <c r="P211" s="39">
        <f>-(1-F211/MAX(F$5:F211))</f>
        <v>-2.3658383150728657E-3</v>
      </c>
      <c r="Q211" s="33">
        <f>IF(DatiStorici[[#This Row],[Calend]]="X",(DatiStorici[[#This Row],[Balanced]]*B$2/DatiStorici[[#This Row],[Bond 3Y]]),Q210)</f>
        <v>24.685723096965759</v>
      </c>
      <c r="R211" s="33">
        <f>IF(DatiStorici[[#This Row],[Calend]]="X",(DatiStorici[[#This Row],[Balanced]]*C$2/DatiStorici[[#This Row],[Bond 10Y]]),R210)</f>
        <v>25.318595534160284</v>
      </c>
      <c r="S211" s="33">
        <f>IF(DatiStorici[[#This Row],[Calend]]="X",(DatiStorici[[#This Row],[Balanced]]*D$2/DatiStorici[[#This Row],[SXXR]]),S210)</f>
        <v>15.043415900024105</v>
      </c>
      <c r="T211" s="33">
        <f>IF(DatiStorici[[#This Row],[Calend]]="X",(DatiStorici[[#This Row],[Balanced]]*E$2/DatiStorici[[#This Row],[Gold]]),T210)</f>
        <v>39.440742886901461</v>
      </c>
      <c r="U211" s="34">
        <f>SUMPRODUCT(DatiStorici[[#This Row],[Bond 3Y]:[Gold]],Q210:T210)</f>
        <v>10675.323450543476</v>
      </c>
      <c r="V211" s="32">
        <f t="shared" si="38"/>
        <v>4.6837544520476103E-3</v>
      </c>
      <c r="W211" s="32">
        <f>-(1-U211/MAX(U$5:U211))</f>
        <v>-2.3658383150728657E-3</v>
      </c>
      <c r="X211" s="53" t="str">
        <f t="shared" si="39"/>
        <v/>
      </c>
    </row>
    <row r="212" spans="1:24" x14ac:dyDescent="0.3">
      <c r="A212" s="4">
        <v>39379</v>
      </c>
      <c r="B212" s="1">
        <v>104.350605</v>
      </c>
      <c r="C212" s="1">
        <v>100.551652</v>
      </c>
      <c r="D212" s="1">
        <v>173.52676400000001</v>
      </c>
      <c r="E212" s="1">
        <v>74.752769999999998</v>
      </c>
      <c r="F212" s="3">
        <f t="shared" si="32"/>
        <v>10680.536809601501</v>
      </c>
      <c r="G212" s="36">
        <f t="shared" si="33"/>
        <v>1.4261735484879985E-3</v>
      </c>
      <c r="H212" s="31">
        <f t="shared" si="34"/>
        <v>4.0109409586575146E-3</v>
      </c>
      <c r="I212" s="37">
        <f t="shared" si="35"/>
        <v>-6.0390072977248204E-3</v>
      </c>
      <c r="J212" s="37">
        <f t="shared" si="36"/>
        <v>2.4326993523575021E-3</v>
      </c>
      <c r="K212" s="39">
        <f t="shared" si="37"/>
        <v>4.8823686782735687E-4</v>
      </c>
      <c r="L212" s="36">
        <f>-(1-B212/MAX(B$5:B212))</f>
        <v>0</v>
      </c>
      <c r="M212" s="37">
        <f>-(1-C212/MAX(C$5:C212))</f>
        <v>0</v>
      </c>
      <c r="N212" s="37">
        <f>-(1-D212/MAX(D$5:D212))</f>
        <v>-5.1208458621479491E-2</v>
      </c>
      <c r="O212" s="37">
        <f>-(1-E212/MAX(E$5:E212))</f>
        <v>-7.7252529543139214E-3</v>
      </c>
      <c r="P212" s="39">
        <f>-(1-F212/MAX(F$5:F212))</f>
        <v>-1.8786376117395642E-3</v>
      </c>
      <c r="Q212" s="33">
        <f>IF(DatiStorici[[#This Row],[Calend]]="X",(DatiStorici[[#This Row],[Balanced]]*B$2/DatiStorici[[#This Row],[Bond 3Y]]),Q211)</f>
        <v>24.685723096965759</v>
      </c>
      <c r="R212" s="33">
        <f>IF(DatiStorici[[#This Row],[Calend]]="X",(DatiStorici[[#This Row],[Balanced]]*C$2/DatiStorici[[#This Row],[Bond 10Y]]),R211)</f>
        <v>25.318595534160284</v>
      </c>
      <c r="S212" s="33">
        <f>IF(DatiStorici[[#This Row],[Calend]]="X",(DatiStorici[[#This Row],[Balanced]]*D$2/DatiStorici[[#This Row],[SXXR]]),S211)</f>
        <v>15.043415900024105</v>
      </c>
      <c r="T212" s="33">
        <f>IF(DatiStorici[[#This Row],[Calend]]="X",(DatiStorici[[#This Row],[Balanced]]*E$2/DatiStorici[[#This Row],[Gold]]),T211)</f>
        <v>39.440742886901461</v>
      </c>
      <c r="U212" s="34">
        <f>SUMPRODUCT(DatiStorici[[#This Row],[Bond 3Y]:[Gold]],Q211:T211)</f>
        <v>10680.536809601501</v>
      </c>
      <c r="V212" s="32">
        <f t="shared" si="38"/>
        <v>4.8823686782735687E-4</v>
      </c>
      <c r="W212" s="32">
        <f>-(1-U212/MAX(U$5:U212))</f>
        <v>-1.8786376117395642E-3</v>
      </c>
      <c r="X212" s="53" t="str">
        <f t="shared" si="39"/>
        <v/>
      </c>
    </row>
    <row r="213" spans="1:24" x14ac:dyDescent="0.3">
      <c r="A213" s="4">
        <v>39380</v>
      </c>
      <c r="B213" s="1">
        <v>104.328293</v>
      </c>
      <c r="C213" s="1">
        <v>100.419839</v>
      </c>
      <c r="D213" s="1">
        <v>175.522164</v>
      </c>
      <c r="E213" s="1">
        <v>75.619829999999993</v>
      </c>
      <c r="F213" s="3">
        <f t="shared" si="32"/>
        <v>10740.863824329041</v>
      </c>
      <c r="G213" s="36">
        <f t="shared" si="33"/>
        <v>-2.1384050135268696E-4</v>
      </c>
      <c r="H213" s="31">
        <f t="shared" si="34"/>
        <v>-1.3117583817000209E-3</v>
      </c>
      <c r="I213" s="37">
        <f t="shared" si="35"/>
        <v>1.1433478674069138E-2</v>
      </c>
      <c r="J213" s="37">
        <f t="shared" si="36"/>
        <v>1.1532281937347231E-2</v>
      </c>
      <c r="K213" s="39">
        <f t="shared" si="37"/>
        <v>5.6324210768233752E-3</v>
      </c>
      <c r="L213" s="36">
        <f>-(1-B213/MAX(B$5:B213))</f>
        <v>-2.1381763910233165E-4</v>
      </c>
      <c r="M213" s="37">
        <f>-(1-C213/MAX(C$5:C213))</f>
        <v>-1.3108984027433435E-3</v>
      </c>
      <c r="N213" s="37">
        <f>-(1-D213/MAX(D$5:D213))</f>
        <v>-4.0298218621460324E-2</v>
      </c>
      <c r="O213" s="37">
        <f>-(1-E213/MAX(E$5:E213))</f>
        <v>0</v>
      </c>
      <c r="P213" s="39">
        <f>-(1-F213/MAX(F$5:F213))</f>
        <v>0</v>
      </c>
      <c r="Q213" s="33">
        <f>IF(DatiStorici[[#This Row],[Calend]]="X",(DatiStorici[[#This Row],[Balanced]]*B$2/DatiStorici[[#This Row],[Bond 3Y]]),Q212)</f>
        <v>24.685723096965759</v>
      </c>
      <c r="R213" s="33">
        <f>IF(DatiStorici[[#This Row],[Calend]]="X",(DatiStorici[[#This Row],[Balanced]]*C$2/DatiStorici[[#This Row],[Bond 10Y]]),R212)</f>
        <v>25.318595534160284</v>
      </c>
      <c r="S213" s="33">
        <f>IF(DatiStorici[[#This Row],[Calend]]="X",(DatiStorici[[#This Row],[Balanced]]*D$2/DatiStorici[[#This Row],[SXXR]]),S212)</f>
        <v>15.043415900024105</v>
      </c>
      <c r="T213" s="33">
        <f>IF(DatiStorici[[#This Row],[Calend]]="X",(DatiStorici[[#This Row],[Balanced]]*E$2/DatiStorici[[#This Row],[Gold]]),T212)</f>
        <v>39.440742886901461</v>
      </c>
      <c r="U213" s="34">
        <f>SUMPRODUCT(DatiStorici[[#This Row],[Bond 3Y]:[Gold]],Q212:T212)</f>
        <v>10740.863824329041</v>
      </c>
      <c r="V213" s="32">
        <f t="shared" si="38"/>
        <v>5.6324210768233752E-3</v>
      </c>
      <c r="W213" s="32">
        <f>-(1-U213/MAX(U$5:U213))</f>
        <v>0</v>
      </c>
      <c r="X213" s="53" t="str">
        <f t="shared" si="39"/>
        <v/>
      </c>
    </row>
    <row r="214" spans="1:24" x14ac:dyDescent="0.3">
      <c r="A214" s="4">
        <v>39381</v>
      </c>
      <c r="B214" s="1">
        <v>104.273781</v>
      </c>
      <c r="C214" s="1">
        <v>100.23364599999999</v>
      </c>
      <c r="D214" s="1">
        <v>176.49202399999999</v>
      </c>
      <c r="E214" s="1">
        <v>76.832049999999995</v>
      </c>
      <c r="F214" s="3">
        <f t="shared" si="32"/>
        <v>10797.204875620446</v>
      </c>
      <c r="G214" s="36">
        <f t="shared" si="33"/>
        <v>-5.2264102839978807E-4</v>
      </c>
      <c r="H214" s="31">
        <f t="shared" si="34"/>
        <v>-1.8558666293897891E-3</v>
      </c>
      <c r="I214" s="37">
        <f t="shared" si="35"/>
        <v>5.5103600203368578E-3</v>
      </c>
      <c r="J214" s="37">
        <f t="shared" si="36"/>
        <v>1.5903320431401257E-2</v>
      </c>
      <c r="K214" s="39">
        <f t="shared" si="37"/>
        <v>5.2317764037028607E-3</v>
      </c>
      <c r="L214" s="36">
        <f>-(1-B214/MAX(B$5:B214))</f>
        <v>-7.3621039379700992E-4</v>
      </c>
      <c r="M214" s="37">
        <f>-(1-C214/MAX(C$5:C214))</f>
        <v>-3.1626133800368716E-3</v>
      </c>
      <c r="N214" s="37">
        <f>-(1-D214/MAX(D$5:D214))</f>
        <v>-3.4995319269742087E-2</v>
      </c>
      <c r="O214" s="37">
        <f>-(1-E214/MAX(E$5:E214))</f>
        <v>0</v>
      </c>
      <c r="P214" s="39">
        <f>-(1-F214/MAX(F$5:F214))</f>
        <v>0</v>
      </c>
      <c r="Q214" s="33">
        <f>IF(DatiStorici[[#This Row],[Calend]]="X",(DatiStorici[[#This Row],[Balanced]]*B$2/DatiStorici[[#This Row],[Bond 3Y]]),Q213)</f>
        <v>24.685723096965759</v>
      </c>
      <c r="R214" s="33">
        <f>IF(DatiStorici[[#This Row],[Calend]]="X",(DatiStorici[[#This Row],[Balanced]]*C$2/DatiStorici[[#This Row],[Bond 10Y]]),R213)</f>
        <v>25.318595534160284</v>
      </c>
      <c r="S214" s="33">
        <f>IF(DatiStorici[[#This Row],[Calend]]="X",(DatiStorici[[#This Row],[Balanced]]*D$2/DatiStorici[[#This Row],[SXXR]]),S213)</f>
        <v>15.043415900024105</v>
      </c>
      <c r="T214" s="33">
        <f>IF(DatiStorici[[#This Row],[Calend]]="X",(DatiStorici[[#This Row],[Balanced]]*E$2/DatiStorici[[#This Row],[Gold]]),T213)</f>
        <v>39.440742886901461</v>
      </c>
      <c r="U214" s="34">
        <f>SUMPRODUCT(DatiStorici[[#This Row],[Bond 3Y]:[Gold]],Q213:T213)</f>
        <v>10797.204875620446</v>
      </c>
      <c r="V214" s="32">
        <f t="shared" si="38"/>
        <v>5.2317764037028607E-3</v>
      </c>
      <c r="W214" s="32">
        <f>-(1-U214/MAX(U$5:U214))</f>
        <v>0</v>
      </c>
      <c r="X214" s="53" t="str">
        <f t="shared" si="39"/>
        <v/>
      </c>
    </row>
    <row r="215" spans="1:24" x14ac:dyDescent="0.3">
      <c r="A215" s="4">
        <v>39384</v>
      </c>
      <c r="B215" s="1">
        <v>104.28058799999999</v>
      </c>
      <c r="C215" s="1">
        <v>100.340986</v>
      </c>
      <c r="D215" s="1">
        <v>177.697844</v>
      </c>
      <c r="E215" s="1">
        <v>77.657889999999995</v>
      </c>
      <c r="F215" s="3">
        <f t="shared" si="32"/>
        <v>10850.802004248488</v>
      </c>
      <c r="G215" s="36">
        <f t="shared" si="33"/>
        <v>6.5277942006718539E-5</v>
      </c>
      <c r="H215" s="31">
        <f t="shared" si="34"/>
        <v>1.0703248878187919E-3</v>
      </c>
      <c r="I215" s="37">
        <f t="shared" si="35"/>
        <v>6.8089167283371336E-3</v>
      </c>
      <c r="J215" s="37">
        <f t="shared" si="36"/>
        <v>1.0691283411136182E-2</v>
      </c>
      <c r="K215" s="39">
        <f t="shared" si="37"/>
        <v>4.951701876235272E-3</v>
      </c>
      <c r="L215" s="36">
        <f>-(1-B215/MAX(B$5:B215))</f>
        <v>-6.7097838100704799E-4</v>
      </c>
      <c r="M215" s="37">
        <f>-(1-C215/MAX(C$5:C215))</f>
        <v>-2.0951023261159829E-3</v>
      </c>
      <c r="N215" s="37">
        <f>-(1-D215/MAX(D$5:D215))</f>
        <v>-2.8402262440623383E-2</v>
      </c>
      <c r="O215" s="37">
        <f>-(1-E215/MAX(E$5:E215))</f>
        <v>0</v>
      </c>
      <c r="P215" s="39">
        <f>-(1-F215/MAX(F$5:F215))</f>
        <v>0</v>
      </c>
      <c r="Q215" s="33">
        <f>IF(DatiStorici[[#This Row],[Calend]]="X",(DatiStorici[[#This Row],[Balanced]]*B$2/DatiStorici[[#This Row],[Bond 3Y]]),Q214)</f>
        <v>24.685723096965759</v>
      </c>
      <c r="R215" s="33">
        <f>IF(DatiStorici[[#This Row],[Calend]]="X",(DatiStorici[[#This Row],[Balanced]]*C$2/DatiStorici[[#This Row],[Bond 10Y]]),R214)</f>
        <v>25.318595534160284</v>
      </c>
      <c r="S215" s="33">
        <f>IF(DatiStorici[[#This Row],[Calend]]="X",(DatiStorici[[#This Row],[Balanced]]*D$2/DatiStorici[[#This Row],[SXXR]]),S214)</f>
        <v>15.043415900024105</v>
      </c>
      <c r="T215" s="33">
        <f>IF(DatiStorici[[#This Row],[Calend]]="X",(DatiStorici[[#This Row],[Balanced]]*E$2/DatiStorici[[#This Row],[Gold]]),T214)</f>
        <v>39.440742886901461</v>
      </c>
      <c r="U215" s="34">
        <f>SUMPRODUCT(DatiStorici[[#This Row],[Bond 3Y]:[Gold]],Q214:T214)</f>
        <v>10850.802004248488</v>
      </c>
      <c r="V215" s="32">
        <f t="shared" si="38"/>
        <v>4.951701876235272E-3</v>
      </c>
      <c r="W215" s="32">
        <f>-(1-U215/MAX(U$5:U215))</f>
        <v>0</v>
      </c>
      <c r="X215" s="53" t="str">
        <f t="shared" si="39"/>
        <v/>
      </c>
    </row>
    <row r="216" spans="1:24" x14ac:dyDescent="0.3">
      <c r="A216" s="4">
        <v>39385</v>
      </c>
      <c r="B216" s="1">
        <v>104.262548</v>
      </c>
      <c r="C216" s="1">
        <v>100.240492</v>
      </c>
      <c r="D216" s="1">
        <v>176.92150000000001</v>
      </c>
      <c r="E216" s="1">
        <v>77.213239999999999</v>
      </c>
      <c r="F216" s="3">
        <f t="shared" si="32"/>
        <v>10818.596114866061</v>
      </c>
      <c r="G216" s="36">
        <f t="shared" si="33"/>
        <v>-1.7300977045816353E-4</v>
      </c>
      <c r="H216" s="31">
        <f t="shared" si="34"/>
        <v>-1.0020268013826942E-3</v>
      </c>
      <c r="I216" s="37">
        <f t="shared" si="35"/>
        <v>-4.37847090639435E-3</v>
      </c>
      <c r="J216" s="37">
        <f t="shared" si="36"/>
        <v>-5.7422093037632063E-3</v>
      </c>
      <c r="K216" s="39">
        <f t="shared" si="37"/>
        <v>-2.9724787849361002E-3</v>
      </c>
      <c r="L216" s="36">
        <f>-(1-B216/MAX(B$5:B216))</f>
        <v>-8.4385711036372157E-4</v>
      </c>
      <c r="M216" s="37">
        <f>-(1-C216/MAX(C$5:C216))</f>
        <v>-3.094528969051602E-3</v>
      </c>
      <c r="N216" s="37">
        <f>-(1-D216/MAX(D$5:D216))</f>
        <v>-3.2647075191237329E-2</v>
      </c>
      <c r="O216" s="37">
        <f>-(1-E216/MAX(E$5:E216))</f>
        <v>-5.7257543309506831E-3</v>
      </c>
      <c r="P216" s="39">
        <f>-(1-F216/MAX(F$5:F216))</f>
        <v>-2.9680653439089211E-3</v>
      </c>
      <c r="Q216" s="33">
        <f>IF(DatiStorici[[#This Row],[Calend]]="X",(DatiStorici[[#This Row],[Balanced]]*B$2/DatiStorici[[#This Row],[Bond 3Y]]),Q215)</f>
        <v>24.685723096965759</v>
      </c>
      <c r="R216" s="33">
        <f>IF(DatiStorici[[#This Row],[Calend]]="X",(DatiStorici[[#This Row],[Balanced]]*C$2/DatiStorici[[#This Row],[Bond 10Y]]),R215)</f>
        <v>25.318595534160284</v>
      </c>
      <c r="S216" s="33">
        <f>IF(DatiStorici[[#This Row],[Calend]]="X",(DatiStorici[[#This Row],[Balanced]]*D$2/DatiStorici[[#This Row],[SXXR]]),S215)</f>
        <v>15.043415900024105</v>
      </c>
      <c r="T216" s="33">
        <f>IF(DatiStorici[[#This Row],[Calend]]="X",(DatiStorici[[#This Row],[Balanced]]*E$2/DatiStorici[[#This Row],[Gold]]),T215)</f>
        <v>39.440742886901461</v>
      </c>
      <c r="U216" s="34">
        <f>SUMPRODUCT(DatiStorici[[#This Row],[Bond 3Y]:[Gold]],Q215:T215)</f>
        <v>10818.596114866061</v>
      </c>
      <c r="V216" s="32">
        <f t="shared" si="38"/>
        <v>-2.9724787849361002E-3</v>
      </c>
      <c r="W216" s="32">
        <f>-(1-U216/MAX(U$5:U216))</f>
        <v>-2.9680653439089211E-3</v>
      </c>
      <c r="X216" s="53" t="str">
        <f t="shared" si="39"/>
        <v/>
      </c>
    </row>
    <row r="217" spans="1:24" x14ac:dyDescent="0.3">
      <c r="A217" s="4">
        <v>39386</v>
      </c>
      <c r="B217" s="1">
        <v>104.123711</v>
      </c>
      <c r="C217" s="1">
        <v>99.863607999999999</v>
      </c>
      <c r="D217" s="1">
        <v>178.575219</v>
      </c>
      <c r="E217" s="1">
        <v>77.882980000000003</v>
      </c>
      <c r="F217" s="3">
        <f t="shared" si="32"/>
        <v>10856.919275408996</v>
      </c>
      <c r="G217" s="36">
        <f t="shared" si="33"/>
        <v>-1.3324968854366308E-3</v>
      </c>
      <c r="H217" s="31">
        <f t="shared" si="34"/>
        <v>-3.7668837934536205E-3</v>
      </c>
      <c r="I217" s="37">
        <f t="shared" si="35"/>
        <v>9.3037760432519538E-3</v>
      </c>
      <c r="J217" s="37">
        <f t="shared" si="36"/>
        <v>8.6364988513261756E-3</v>
      </c>
      <c r="K217" s="39">
        <f t="shared" si="37"/>
        <v>3.5360820525134062E-3</v>
      </c>
      <c r="L217" s="36">
        <f>-(1-B217/MAX(B$5:B217))</f>
        <v>-2.1743429278632265E-3</v>
      </c>
      <c r="M217" s="37">
        <f>-(1-C217/MAX(C$5:C217))</f>
        <v>-6.8426921518902617E-3</v>
      </c>
      <c r="N217" s="37">
        <f>-(1-D217/MAX(D$5:D217))</f>
        <v>-2.3605042925730735E-2</v>
      </c>
      <c r="O217" s="37">
        <f>-(1-E217/MAX(E$5:E217))</f>
        <v>0</v>
      </c>
      <c r="P217" s="39">
        <f>-(1-F217/MAX(F$5:F217))</f>
        <v>0</v>
      </c>
      <c r="Q217" s="33">
        <f>IF(DatiStorici[[#This Row],[Calend]]="X",(DatiStorici[[#This Row],[Balanced]]*B$2/DatiStorici[[#This Row],[Bond 3Y]]),Q216)</f>
        <v>24.685723096965759</v>
      </c>
      <c r="R217" s="33">
        <f>IF(DatiStorici[[#This Row],[Calend]]="X",(DatiStorici[[#This Row],[Balanced]]*C$2/DatiStorici[[#This Row],[Bond 10Y]]),R216)</f>
        <v>25.318595534160284</v>
      </c>
      <c r="S217" s="33">
        <f>IF(DatiStorici[[#This Row],[Calend]]="X",(DatiStorici[[#This Row],[Balanced]]*D$2/DatiStorici[[#This Row],[SXXR]]),S216)</f>
        <v>15.043415900024105</v>
      </c>
      <c r="T217" s="33">
        <f>IF(DatiStorici[[#This Row],[Calend]]="X",(DatiStorici[[#This Row],[Balanced]]*E$2/DatiStorici[[#This Row],[Gold]]),T216)</f>
        <v>39.440742886901461</v>
      </c>
      <c r="U217" s="34">
        <f>SUMPRODUCT(DatiStorici[[#This Row],[Bond 3Y]:[Gold]],Q216:T216)</f>
        <v>10856.919275408996</v>
      </c>
      <c r="V217" s="32">
        <f t="shared" si="38"/>
        <v>3.5360820525134062E-3</v>
      </c>
      <c r="W217" s="32">
        <f>-(1-U217/MAX(U$5:U217))</f>
        <v>0</v>
      </c>
      <c r="X217" s="53" t="str">
        <f t="shared" si="39"/>
        <v/>
      </c>
    </row>
    <row r="218" spans="1:24" x14ac:dyDescent="0.3">
      <c r="A218" s="4">
        <v>39387</v>
      </c>
      <c r="B218" s="1">
        <v>104.251617</v>
      </c>
      <c r="C218" s="1">
        <v>100.113612</v>
      </c>
      <c r="D218" s="1">
        <v>175.912553</v>
      </c>
      <c r="E218" s="1">
        <v>78.128649999999993</v>
      </c>
      <c r="F218" s="3">
        <f t="shared" si="32"/>
        <v>10836.040292929531</v>
      </c>
      <c r="G218" s="36">
        <f t="shared" si="33"/>
        <v>1.2276502913452661E-3</v>
      </c>
      <c r="H218" s="31">
        <f t="shared" si="34"/>
        <v>2.5003260895853216E-3</v>
      </c>
      <c r="I218" s="37">
        <f t="shared" si="35"/>
        <v>-1.5022893806965193E-2</v>
      </c>
      <c r="J218" s="37">
        <f t="shared" si="36"/>
        <v>3.1493831973782422E-3</v>
      </c>
      <c r="K218" s="39">
        <f t="shared" si="37"/>
        <v>-1.9249553165731038E-3</v>
      </c>
      <c r="L218" s="36">
        <f>-(1-B218/MAX(B$5:B218))</f>
        <v>-9.4860973733701393E-4</v>
      </c>
      <c r="M218" s="37">
        <f>-(1-C218/MAX(C$5:C218))</f>
        <v>-4.3563680087523871E-3</v>
      </c>
      <c r="N218" s="37">
        <f>-(1-D218/MAX(D$5:D218))</f>
        <v>-3.8163690364786174E-2</v>
      </c>
      <c r="O218" s="37">
        <f>-(1-E218/MAX(E$5:E218))</f>
        <v>0</v>
      </c>
      <c r="P218" s="39">
        <f>-(1-F218/MAX(F$5:F218))</f>
        <v>-1.9231037783210558E-3</v>
      </c>
      <c r="Q218" s="33">
        <f>IF(DatiStorici[[#This Row],[Calend]]="X",(DatiStorici[[#This Row],[Balanced]]*B$2/DatiStorici[[#This Row],[Bond 3Y]]),Q217)</f>
        <v>24.685723096965759</v>
      </c>
      <c r="R218" s="33">
        <f>IF(DatiStorici[[#This Row],[Calend]]="X",(DatiStorici[[#This Row],[Balanced]]*C$2/DatiStorici[[#This Row],[Bond 10Y]]),R217)</f>
        <v>25.318595534160284</v>
      </c>
      <c r="S218" s="33">
        <f>IF(DatiStorici[[#This Row],[Calend]]="X",(DatiStorici[[#This Row],[Balanced]]*D$2/DatiStorici[[#This Row],[SXXR]]),S217)</f>
        <v>15.043415900024105</v>
      </c>
      <c r="T218" s="33">
        <f>IF(DatiStorici[[#This Row],[Calend]]="X",(DatiStorici[[#This Row],[Balanced]]*E$2/DatiStorici[[#This Row],[Gold]]),T217)</f>
        <v>39.440742886901461</v>
      </c>
      <c r="U218" s="34">
        <f>SUMPRODUCT(DatiStorici[[#This Row],[Bond 3Y]:[Gold]],Q217:T217)</f>
        <v>10836.040292929531</v>
      </c>
      <c r="V218" s="32">
        <f t="shared" si="38"/>
        <v>-1.9249553165731038E-3</v>
      </c>
      <c r="W218" s="32">
        <f>-(1-U218/MAX(U$5:U218))</f>
        <v>-1.9231037783210558E-3</v>
      </c>
      <c r="X218" s="53" t="str">
        <f t="shared" si="39"/>
        <v/>
      </c>
    </row>
    <row r="219" spans="1:24" x14ac:dyDescent="0.3">
      <c r="A219" s="4">
        <v>39388</v>
      </c>
      <c r="B219" s="1">
        <v>104.333567</v>
      </c>
      <c r="C219" s="1">
        <v>100.35695699999999</v>
      </c>
      <c r="D219" s="1">
        <v>174.71449100000001</v>
      </c>
      <c r="E219" s="1">
        <v>78.896990000000002</v>
      </c>
      <c r="F219" s="3">
        <f t="shared" si="32"/>
        <v>10856.505397017294</v>
      </c>
      <c r="G219" s="36">
        <f t="shared" si="33"/>
        <v>7.8577013616246551E-4</v>
      </c>
      <c r="H219" s="31">
        <f t="shared" si="34"/>
        <v>2.4277391014064925E-3</v>
      </c>
      <c r="I219" s="37">
        <f t="shared" si="35"/>
        <v>-6.8338519980642295E-3</v>
      </c>
      <c r="J219" s="37">
        <f t="shared" si="36"/>
        <v>9.7862506024950485E-3</v>
      </c>
      <c r="K219" s="39">
        <f t="shared" si="37"/>
        <v>1.886833426728777E-3</v>
      </c>
      <c r="L219" s="36">
        <f>-(1-B219/MAX(B$5:B219))</f>
        <v>-1.6327648507641346E-4</v>
      </c>
      <c r="M219" s="37">
        <f>-(1-C219/MAX(C$5:C219))</f>
        <v>-1.9362685358964571E-3</v>
      </c>
      <c r="N219" s="37">
        <f>-(1-D219/MAX(D$5:D219))</f>
        <v>-4.4714328810663173E-2</v>
      </c>
      <c r="O219" s="37">
        <f>-(1-E219/MAX(E$5:E219))</f>
        <v>0</v>
      </c>
      <c r="P219" s="39">
        <f>-(1-F219/MAX(F$5:F219))</f>
        <v>-3.8121163214333009E-5</v>
      </c>
      <c r="Q219" s="33">
        <f>IF(DatiStorici[[#This Row],[Calend]]="X",(DatiStorici[[#This Row],[Balanced]]*B$2/DatiStorici[[#This Row],[Bond 3Y]]),Q218)</f>
        <v>24.685723096965759</v>
      </c>
      <c r="R219" s="33">
        <f>IF(DatiStorici[[#This Row],[Calend]]="X",(DatiStorici[[#This Row],[Balanced]]*C$2/DatiStorici[[#This Row],[Bond 10Y]]),R218)</f>
        <v>25.318595534160284</v>
      </c>
      <c r="S219" s="33">
        <f>IF(DatiStorici[[#This Row],[Calend]]="X",(DatiStorici[[#This Row],[Balanced]]*D$2/DatiStorici[[#This Row],[SXXR]]),S218)</f>
        <v>15.043415900024105</v>
      </c>
      <c r="T219" s="33">
        <f>IF(DatiStorici[[#This Row],[Calend]]="X",(DatiStorici[[#This Row],[Balanced]]*E$2/DatiStorici[[#This Row],[Gold]]),T218)</f>
        <v>39.440742886901461</v>
      </c>
      <c r="U219" s="34">
        <f>SUMPRODUCT(DatiStorici[[#This Row],[Bond 3Y]:[Gold]],Q218:T218)</f>
        <v>10856.505397017294</v>
      </c>
      <c r="V219" s="32">
        <f t="shared" si="38"/>
        <v>1.886833426728777E-3</v>
      </c>
      <c r="W219" s="32">
        <f>-(1-U219/MAX(U$5:U219))</f>
        <v>-3.8121163214333009E-5</v>
      </c>
      <c r="X219" s="53" t="str">
        <f t="shared" si="39"/>
        <v/>
      </c>
    </row>
    <row r="220" spans="1:24" x14ac:dyDescent="0.3">
      <c r="A220" s="4">
        <v>39391</v>
      </c>
      <c r="B220" s="1">
        <v>104.34322400000001</v>
      </c>
      <c r="C220" s="1">
        <v>100.380939</v>
      </c>
      <c r="D220" s="1">
        <v>173.53240199999999</v>
      </c>
      <c r="E220" s="1">
        <v>79.298659999999998</v>
      </c>
      <c r="F220" s="3">
        <f t="shared" si="32"/>
        <v>10855.41048434088</v>
      </c>
      <c r="G220" s="36">
        <f t="shared" si="33"/>
        <v>9.2554614824356284E-5</v>
      </c>
      <c r="H220" s="31">
        <f t="shared" si="34"/>
        <v>2.3893844253597315E-4</v>
      </c>
      <c r="I220" s="37">
        <f t="shared" si="35"/>
        <v>-6.788824617138014E-3</v>
      </c>
      <c r="J220" s="37">
        <f t="shared" si="36"/>
        <v>5.0781530740746181E-3</v>
      </c>
      <c r="K220" s="39">
        <f t="shared" si="37"/>
        <v>-1.0085822765016034E-4</v>
      </c>
      <c r="L220" s="36">
        <f>-(1-B220/MAX(B$5:B220))</f>
        <v>-7.0732699633091478E-5</v>
      </c>
      <c r="M220" s="37">
        <f>-(1-C220/MAX(C$5:C220))</f>
        <v>-1.6977642495620282E-3</v>
      </c>
      <c r="N220" s="37">
        <f>-(1-D220/MAX(D$5:D220))</f>
        <v>-5.1177631753122288E-2</v>
      </c>
      <c r="O220" s="37">
        <f>-(1-E220/MAX(E$5:E220))</f>
        <v>0</v>
      </c>
      <c r="P220" s="39">
        <f>-(1-F220/MAX(F$5:F220))</f>
        <v>-1.3897046020538983E-4</v>
      </c>
      <c r="Q220" s="33">
        <f>IF(DatiStorici[[#This Row],[Calend]]="X",(DatiStorici[[#This Row],[Balanced]]*B$2/DatiStorici[[#This Row],[Bond 3Y]]),Q219)</f>
        <v>24.685723096965759</v>
      </c>
      <c r="R220" s="33">
        <f>IF(DatiStorici[[#This Row],[Calend]]="X",(DatiStorici[[#This Row],[Balanced]]*C$2/DatiStorici[[#This Row],[Bond 10Y]]),R219)</f>
        <v>25.318595534160284</v>
      </c>
      <c r="S220" s="33">
        <f>IF(DatiStorici[[#This Row],[Calend]]="X",(DatiStorici[[#This Row],[Balanced]]*D$2/DatiStorici[[#This Row],[SXXR]]),S219)</f>
        <v>15.043415900024105</v>
      </c>
      <c r="T220" s="33">
        <f>IF(DatiStorici[[#This Row],[Calend]]="X",(DatiStorici[[#This Row],[Balanced]]*E$2/DatiStorici[[#This Row],[Gold]]),T219)</f>
        <v>39.440742886901461</v>
      </c>
      <c r="U220" s="34">
        <f>SUMPRODUCT(DatiStorici[[#This Row],[Bond 3Y]:[Gold]],Q219:T219)</f>
        <v>10855.41048434088</v>
      </c>
      <c r="V220" s="32">
        <f t="shared" si="38"/>
        <v>-1.0085822765016034E-4</v>
      </c>
      <c r="W220" s="32">
        <f>-(1-U220/MAX(U$5:U220))</f>
        <v>-1.3897046020538983E-4</v>
      </c>
      <c r="X220" s="53" t="str">
        <f t="shared" si="39"/>
        <v/>
      </c>
    </row>
    <row r="221" spans="1:24" x14ac:dyDescent="0.3">
      <c r="A221" s="4">
        <v>39392</v>
      </c>
      <c r="B221" s="1">
        <v>104.329072</v>
      </c>
      <c r="C221" s="1">
        <v>100.305021</v>
      </c>
      <c r="D221" s="1">
        <v>174.13576900000001</v>
      </c>
      <c r="E221" s="1">
        <v>81.299580000000006</v>
      </c>
      <c r="F221" s="3">
        <f t="shared" si="32"/>
        <v>10941.133466830459</v>
      </c>
      <c r="G221" s="36">
        <f t="shared" si="33"/>
        <v>-1.3563851352558053E-4</v>
      </c>
      <c r="H221" s="31">
        <f t="shared" si="34"/>
        <v>-7.5658510063604371E-4</v>
      </c>
      <c r="I221" s="37">
        <f t="shared" si="35"/>
        <v>3.4709395687031381E-3</v>
      </c>
      <c r="J221" s="37">
        <f t="shared" si="36"/>
        <v>2.4919619846970491E-2</v>
      </c>
      <c r="K221" s="39">
        <f t="shared" si="37"/>
        <v>7.8657813512324291E-3</v>
      </c>
      <c r="L221" s="36">
        <f>-(1-B221/MAX(B$5:B221))</f>
        <v>-2.0635242124378284E-4</v>
      </c>
      <c r="M221" s="37">
        <f>-(1-C221/MAX(C$5:C221))</f>
        <v>-2.4527791945179178E-3</v>
      </c>
      <c r="N221" s="37">
        <f>-(1-D221/MAX(D$5:D221))</f>
        <v>-4.7878604601627961E-2</v>
      </c>
      <c r="O221" s="37">
        <f>-(1-E221/MAX(E$5:E221))</f>
        <v>0</v>
      </c>
      <c r="P221" s="39">
        <f>-(1-F221/MAX(F$5:F221))</f>
        <v>0</v>
      </c>
      <c r="Q221" s="33">
        <f>IF(DatiStorici[[#This Row],[Calend]]="X",(DatiStorici[[#This Row],[Balanced]]*B$2/DatiStorici[[#This Row],[Bond 3Y]]),Q220)</f>
        <v>24.685723096965759</v>
      </c>
      <c r="R221" s="33">
        <f>IF(DatiStorici[[#This Row],[Calend]]="X",(DatiStorici[[#This Row],[Balanced]]*C$2/DatiStorici[[#This Row],[Bond 10Y]]),R220)</f>
        <v>25.318595534160284</v>
      </c>
      <c r="S221" s="33">
        <f>IF(DatiStorici[[#This Row],[Calend]]="X",(DatiStorici[[#This Row],[Balanced]]*D$2/DatiStorici[[#This Row],[SXXR]]),S220)</f>
        <v>15.043415900024105</v>
      </c>
      <c r="T221" s="33">
        <f>IF(DatiStorici[[#This Row],[Calend]]="X",(DatiStorici[[#This Row],[Balanced]]*E$2/DatiStorici[[#This Row],[Gold]]),T220)</f>
        <v>39.440742886901461</v>
      </c>
      <c r="U221" s="34">
        <f>SUMPRODUCT(DatiStorici[[#This Row],[Bond 3Y]:[Gold]],Q220:T220)</f>
        <v>10941.133466830459</v>
      </c>
      <c r="V221" s="32">
        <f t="shared" si="38"/>
        <v>7.8657813512324291E-3</v>
      </c>
      <c r="W221" s="32">
        <f>-(1-U221/MAX(U$5:U221))</f>
        <v>0</v>
      </c>
      <c r="X221" s="53" t="str">
        <f t="shared" si="39"/>
        <v/>
      </c>
    </row>
    <row r="222" spans="1:24" x14ac:dyDescent="0.3">
      <c r="A222" s="4">
        <v>39393</v>
      </c>
      <c r="B222" s="1">
        <v>104.437302</v>
      </c>
      <c r="C222" s="1">
        <v>100.59072399999999</v>
      </c>
      <c r="D222" s="1">
        <v>172.78435500000001</v>
      </c>
      <c r="E222" s="1">
        <v>82.679209999999998</v>
      </c>
      <c r="F222" s="3">
        <f t="shared" si="32"/>
        <v>10985.122550595079</v>
      </c>
      <c r="G222" s="36">
        <f t="shared" si="33"/>
        <v>1.0368528956315023E-3</v>
      </c>
      <c r="H222" s="31">
        <f t="shared" si="34"/>
        <v>2.8442931194136828E-3</v>
      </c>
      <c r="I222" s="37">
        <f t="shared" si="35"/>
        <v>-7.7909624856113205E-3</v>
      </c>
      <c r="J222" s="37">
        <f t="shared" si="36"/>
        <v>1.6827329368660434E-2</v>
      </c>
      <c r="K222" s="39">
        <f t="shared" si="37"/>
        <v>4.0124627522190384E-3</v>
      </c>
      <c r="L222" s="36">
        <f>-(1-B222/MAX(B$5:B222))</f>
        <v>0</v>
      </c>
      <c r="M222" s="37">
        <f>-(1-C222/MAX(C$5:C222))</f>
        <v>0</v>
      </c>
      <c r="N222" s="37">
        <f>-(1-D222/MAX(D$5:D222))</f>
        <v>-5.5267725118509858E-2</v>
      </c>
      <c r="O222" s="37">
        <f>-(1-E222/MAX(E$5:E222))</f>
        <v>0</v>
      </c>
      <c r="P222" s="39">
        <f>-(1-F222/MAX(F$5:F222))</f>
        <v>0</v>
      </c>
      <c r="Q222" s="33">
        <f>IF(DatiStorici[[#This Row],[Calend]]="X",(DatiStorici[[#This Row],[Balanced]]*B$2/DatiStorici[[#This Row],[Bond 3Y]]),Q221)</f>
        <v>24.685723096965759</v>
      </c>
      <c r="R222" s="33">
        <f>IF(DatiStorici[[#This Row],[Calend]]="X",(DatiStorici[[#This Row],[Balanced]]*C$2/DatiStorici[[#This Row],[Bond 10Y]]),R221)</f>
        <v>25.318595534160284</v>
      </c>
      <c r="S222" s="33">
        <f>IF(DatiStorici[[#This Row],[Calend]]="X",(DatiStorici[[#This Row],[Balanced]]*D$2/DatiStorici[[#This Row],[SXXR]]),S221)</f>
        <v>15.043415900024105</v>
      </c>
      <c r="T222" s="33">
        <f>IF(DatiStorici[[#This Row],[Calend]]="X",(DatiStorici[[#This Row],[Balanced]]*E$2/DatiStorici[[#This Row],[Gold]]),T221)</f>
        <v>39.440742886901461</v>
      </c>
      <c r="U222" s="34">
        <f>SUMPRODUCT(DatiStorici[[#This Row],[Bond 3Y]:[Gold]],Q221:T221)</f>
        <v>10985.122550595079</v>
      </c>
      <c r="V222" s="32">
        <f t="shared" si="38"/>
        <v>4.0124627522190384E-3</v>
      </c>
      <c r="W222" s="32">
        <f>-(1-U222/MAX(U$5:U222))</f>
        <v>0</v>
      </c>
      <c r="X222" s="53" t="str">
        <f t="shared" si="39"/>
        <v/>
      </c>
    </row>
    <row r="223" spans="1:24" x14ac:dyDescent="0.3">
      <c r="A223" s="4">
        <v>39394</v>
      </c>
      <c r="B223" s="1">
        <v>104.513301</v>
      </c>
      <c r="C223" s="1">
        <v>100.745216</v>
      </c>
      <c r="D223" s="1">
        <v>171.83001200000001</v>
      </c>
      <c r="E223" s="1">
        <v>83.269940000000005</v>
      </c>
      <c r="F223" s="3">
        <f t="shared" si="32"/>
        <v>10999.852412711292</v>
      </c>
      <c r="G223" s="36">
        <f t="shared" si="33"/>
        <v>7.2743511873289116E-4</v>
      </c>
      <c r="H223" s="31">
        <f t="shared" si="34"/>
        <v>1.5346691735389679E-3</v>
      </c>
      <c r="I223" s="37">
        <f t="shared" si="35"/>
        <v>-5.5386282815634656E-3</v>
      </c>
      <c r="J223" s="37">
        <f t="shared" si="36"/>
        <v>7.1194398424314796E-3</v>
      </c>
      <c r="K223" s="39">
        <f t="shared" si="37"/>
        <v>1.3399937316149124E-3</v>
      </c>
      <c r="L223" s="36">
        <f>-(1-B223/MAX(B$5:B223))</f>
        <v>0</v>
      </c>
      <c r="M223" s="37">
        <f>-(1-C223/MAX(C$5:C223))</f>
        <v>0</v>
      </c>
      <c r="N223" s="37">
        <f>-(1-D223/MAX(D$5:D223))</f>
        <v>-6.0485782236049279E-2</v>
      </c>
      <c r="O223" s="37">
        <f>-(1-E223/MAX(E$5:E223))</f>
        <v>0</v>
      </c>
      <c r="P223" s="39">
        <f>-(1-F223/MAX(F$5:F223))</f>
        <v>0</v>
      </c>
      <c r="Q223" s="33">
        <f>IF(DatiStorici[[#This Row],[Calend]]="X",(DatiStorici[[#This Row],[Balanced]]*B$2/DatiStorici[[#This Row],[Bond 3Y]]),Q222)</f>
        <v>24.685723096965759</v>
      </c>
      <c r="R223" s="33">
        <f>IF(DatiStorici[[#This Row],[Calend]]="X",(DatiStorici[[#This Row],[Balanced]]*C$2/DatiStorici[[#This Row],[Bond 10Y]]),R222)</f>
        <v>25.318595534160284</v>
      </c>
      <c r="S223" s="33">
        <f>IF(DatiStorici[[#This Row],[Calend]]="X",(DatiStorici[[#This Row],[Balanced]]*D$2/DatiStorici[[#This Row],[SXXR]]),S222)</f>
        <v>15.043415900024105</v>
      </c>
      <c r="T223" s="33">
        <f>IF(DatiStorici[[#This Row],[Calend]]="X",(DatiStorici[[#This Row],[Balanced]]*E$2/DatiStorici[[#This Row],[Gold]]),T222)</f>
        <v>39.440742886901461</v>
      </c>
      <c r="U223" s="34">
        <f>SUMPRODUCT(DatiStorici[[#This Row],[Bond 3Y]:[Gold]],Q222:T222)</f>
        <v>10999.852412711292</v>
      </c>
      <c r="V223" s="32">
        <f t="shared" si="38"/>
        <v>1.3399937316149124E-3</v>
      </c>
      <c r="W223" s="32">
        <f>-(1-U223/MAX(U$5:U223))</f>
        <v>0</v>
      </c>
      <c r="X223" s="53" t="str">
        <f t="shared" si="39"/>
        <v/>
      </c>
    </row>
    <row r="224" spans="1:24" x14ac:dyDescent="0.3">
      <c r="A224" s="4">
        <v>39395</v>
      </c>
      <c r="B224" s="1">
        <v>104.610497</v>
      </c>
      <c r="C224" s="1">
        <v>101.120209</v>
      </c>
      <c r="D224" s="1">
        <v>169.13174699999999</v>
      </c>
      <c r="E224" s="1">
        <v>81.957539999999995</v>
      </c>
      <c r="F224" s="3">
        <f t="shared" si="32"/>
        <v>10919.392908780317</v>
      </c>
      <c r="G224" s="36">
        <f t="shared" si="33"/>
        <v>9.2955472240117498E-4</v>
      </c>
      <c r="H224" s="31">
        <f t="shared" si="34"/>
        <v>3.7152814192472046E-3</v>
      </c>
      <c r="I224" s="37">
        <f t="shared" si="35"/>
        <v>-1.582770653004812E-2</v>
      </c>
      <c r="J224" s="37">
        <f t="shared" si="36"/>
        <v>-1.5886311420890142E-2</v>
      </c>
      <c r="K224" s="39">
        <f t="shared" si="37"/>
        <v>-7.3414813448209855E-3</v>
      </c>
      <c r="L224" s="36">
        <f>-(1-B224/MAX(B$5:B224))</f>
        <v>0</v>
      </c>
      <c r="M224" s="37">
        <f>-(1-C224/MAX(C$5:C224))</f>
        <v>0</v>
      </c>
      <c r="N224" s="37">
        <f>-(1-D224/MAX(D$5:D224))</f>
        <v>-7.5239074174333509E-2</v>
      </c>
      <c r="O224" s="37">
        <f>-(1-E224/MAX(E$5:E224))</f>
        <v>-1.5760789547825005E-2</v>
      </c>
      <c r="P224" s="39">
        <f>-(1-F224/MAX(F$5:F224))</f>
        <v>-7.3145984975213629E-3</v>
      </c>
      <c r="Q224" s="33">
        <f>IF(DatiStorici[[#This Row],[Calend]]="X",(DatiStorici[[#This Row],[Balanced]]*B$2/DatiStorici[[#This Row],[Bond 3Y]]),Q223)</f>
        <v>24.685723096965759</v>
      </c>
      <c r="R224" s="33">
        <f>IF(DatiStorici[[#This Row],[Calend]]="X",(DatiStorici[[#This Row],[Balanced]]*C$2/DatiStorici[[#This Row],[Bond 10Y]]),R223)</f>
        <v>25.318595534160284</v>
      </c>
      <c r="S224" s="33">
        <f>IF(DatiStorici[[#This Row],[Calend]]="X",(DatiStorici[[#This Row],[Balanced]]*D$2/DatiStorici[[#This Row],[SXXR]]),S223)</f>
        <v>15.043415900024105</v>
      </c>
      <c r="T224" s="33">
        <f>IF(DatiStorici[[#This Row],[Calend]]="X",(DatiStorici[[#This Row],[Balanced]]*E$2/DatiStorici[[#This Row],[Gold]]),T223)</f>
        <v>39.440742886901461</v>
      </c>
      <c r="U224" s="34">
        <f>SUMPRODUCT(DatiStorici[[#This Row],[Bond 3Y]:[Gold]],Q223:T223)</f>
        <v>10919.392908780317</v>
      </c>
      <c r="V224" s="32">
        <f t="shared" si="38"/>
        <v>-7.3414813448209855E-3</v>
      </c>
      <c r="W224" s="32">
        <f>-(1-U224/MAX(U$5:U224))</f>
        <v>-7.3145984975213629E-3</v>
      </c>
      <c r="X224" s="53" t="str">
        <f t="shared" si="39"/>
        <v/>
      </c>
    </row>
    <row r="225" spans="1:24" x14ac:dyDescent="0.3">
      <c r="A225" s="4">
        <v>39398</v>
      </c>
      <c r="B225" s="1">
        <v>104.588092</v>
      </c>
      <c r="C225" s="1">
        <v>100.99102000000001</v>
      </c>
      <c r="D225" s="1">
        <v>169.180126</v>
      </c>
      <c r="E225" s="1">
        <v>78.725520000000003</v>
      </c>
      <c r="F225" s="3">
        <f t="shared" si="32"/>
        <v>10788.823456708371</v>
      </c>
      <c r="G225" s="36">
        <f t="shared" si="33"/>
        <v>-2.1419838625823742E-4</v>
      </c>
      <c r="H225" s="31">
        <f t="shared" si="34"/>
        <v>-1.2783952503143648E-3</v>
      </c>
      <c r="I225" s="37">
        <f t="shared" si="35"/>
        <v>2.8600237940683786E-4</v>
      </c>
      <c r="J225" s="37">
        <f t="shared" si="36"/>
        <v>-4.0233936042173721E-2</v>
      </c>
      <c r="K225" s="39">
        <f t="shared" si="37"/>
        <v>-1.2029641169338506E-2</v>
      </c>
      <c r="L225" s="36">
        <f>-(1-B225/MAX(B$5:B225))</f>
        <v>-2.1417544742174943E-4</v>
      </c>
      <c r="M225" s="37">
        <f>-(1-C225/MAX(C$5:C225))</f>
        <v>-1.2775784512074617E-3</v>
      </c>
      <c r="N225" s="37">
        <f>-(1-D225/MAX(D$5:D225))</f>
        <v>-7.497455252405727E-2</v>
      </c>
      <c r="O225" s="37">
        <f>-(1-E225/MAX(E$5:E225))</f>
        <v>-5.4574555956207083E-2</v>
      </c>
      <c r="P225" s="39">
        <f>-(1-F225/MAX(F$5:F225))</f>
        <v>-1.9184707947450197E-2</v>
      </c>
      <c r="Q225" s="33">
        <f>IF(DatiStorici[[#This Row],[Calend]]="X",(DatiStorici[[#This Row],[Balanced]]*B$2/DatiStorici[[#This Row],[Bond 3Y]]),Q224)</f>
        <v>24.685723096965759</v>
      </c>
      <c r="R225" s="33">
        <f>IF(DatiStorici[[#This Row],[Calend]]="X",(DatiStorici[[#This Row],[Balanced]]*C$2/DatiStorici[[#This Row],[Bond 10Y]]),R224)</f>
        <v>25.318595534160284</v>
      </c>
      <c r="S225" s="33">
        <f>IF(DatiStorici[[#This Row],[Calend]]="X",(DatiStorici[[#This Row],[Balanced]]*D$2/DatiStorici[[#This Row],[SXXR]]),S224)</f>
        <v>15.043415900024105</v>
      </c>
      <c r="T225" s="33">
        <f>IF(DatiStorici[[#This Row],[Calend]]="X",(DatiStorici[[#This Row],[Balanced]]*E$2/DatiStorici[[#This Row],[Gold]]),T224)</f>
        <v>39.440742886901461</v>
      </c>
      <c r="U225" s="34">
        <f>SUMPRODUCT(DatiStorici[[#This Row],[Bond 3Y]:[Gold]],Q224:T224)</f>
        <v>10788.823456708371</v>
      </c>
      <c r="V225" s="32">
        <f t="shared" si="38"/>
        <v>-1.2029641169338506E-2</v>
      </c>
      <c r="W225" s="32">
        <f>-(1-U225/MAX(U$5:U225))</f>
        <v>-1.9184707947450197E-2</v>
      </c>
      <c r="X225" s="53" t="str">
        <f t="shared" si="39"/>
        <v/>
      </c>
    </row>
    <row r="226" spans="1:24" x14ac:dyDescent="0.3">
      <c r="A226" s="4">
        <v>39399</v>
      </c>
      <c r="B226" s="1">
        <v>104.553877</v>
      </c>
      <c r="C226" s="1">
        <v>100.860026</v>
      </c>
      <c r="D226" s="1">
        <v>169.56168099999999</v>
      </c>
      <c r="E226" s="1">
        <v>78.320369999999997</v>
      </c>
      <c r="F226" s="3">
        <f t="shared" si="32"/>
        <v>10774.422724162314</v>
      </c>
      <c r="G226" s="36">
        <f t="shared" si="33"/>
        <v>-3.2719401532689421E-4</v>
      </c>
      <c r="H226" s="31">
        <f t="shared" si="34"/>
        <v>-1.2979275657511407E-3</v>
      </c>
      <c r="I226" s="37">
        <f t="shared" si="35"/>
        <v>2.2527786856041433E-3</v>
      </c>
      <c r="J226" s="37">
        <f t="shared" si="36"/>
        <v>-5.1596498173167322E-3</v>
      </c>
      <c r="K226" s="39">
        <f t="shared" si="37"/>
        <v>-1.3356740971377143E-3</v>
      </c>
      <c r="L226" s="36">
        <f>-(1-B226/MAX(B$5:B226))</f>
        <v>-5.4124587516291012E-4</v>
      </c>
      <c r="M226" s="37">
        <f>-(1-C226/MAX(C$5:C226))</f>
        <v>-2.5730069446355808E-3</v>
      </c>
      <c r="N226" s="37">
        <f>-(1-D226/MAX(D$5:D226))</f>
        <v>-7.2888325891198091E-2</v>
      </c>
      <c r="O226" s="37">
        <f>-(1-E226/MAX(E$5:E226))</f>
        <v>-5.9440057240343958E-2</v>
      </c>
      <c r="P226" s="39">
        <f>-(1-F226/MAX(F$5:F226))</f>
        <v>-2.0493883016873493E-2</v>
      </c>
      <c r="Q226" s="33">
        <f>IF(DatiStorici[[#This Row],[Calend]]="X",(DatiStorici[[#This Row],[Balanced]]*B$2/DatiStorici[[#This Row],[Bond 3Y]]),Q225)</f>
        <v>24.685723096965759</v>
      </c>
      <c r="R226" s="33">
        <f>IF(DatiStorici[[#This Row],[Calend]]="X",(DatiStorici[[#This Row],[Balanced]]*C$2/DatiStorici[[#This Row],[Bond 10Y]]),R225)</f>
        <v>25.318595534160284</v>
      </c>
      <c r="S226" s="33">
        <f>IF(DatiStorici[[#This Row],[Calend]]="X",(DatiStorici[[#This Row],[Balanced]]*D$2/DatiStorici[[#This Row],[SXXR]]),S225)</f>
        <v>15.043415900024105</v>
      </c>
      <c r="T226" s="33">
        <f>IF(DatiStorici[[#This Row],[Calend]]="X",(DatiStorici[[#This Row],[Balanced]]*E$2/DatiStorici[[#This Row],[Gold]]),T225)</f>
        <v>39.440742886901461</v>
      </c>
      <c r="U226" s="34">
        <f>SUMPRODUCT(DatiStorici[[#This Row],[Bond 3Y]:[Gold]],Q225:T225)</f>
        <v>10774.422724162314</v>
      </c>
      <c r="V226" s="32">
        <f t="shared" si="38"/>
        <v>-1.3356740971377143E-3</v>
      </c>
      <c r="W226" s="32">
        <f>-(1-U226/MAX(U$5:U226))</f>
        <v>-2.0493883016873493E-2</v>
      </c>
      <c r="X226" s="53" t="str">
        <f t="shared" si="39"/>
        <v/>
      </c>
    </row>
    <row r="227" spans="1:24" x14ac:dyDescent="0.3">
      <c r="A227" s="4">
        <v>39400</v>
      </c>
      <c r="B227" s="1">
        <v>104.52981800000001</v>
      </c>
      <c r="C227" s="1">
        <v>100.732401</v>
      </c>
      <c r="D227" s="1">
        <v>170.48727</v>
      </c>
      <c r="E227" s="1">
        <v>79.764020000000002</v>
      </c>
      <c r="F227" s="3">
        <f t="shared" si="32"/>
        <v>10841.460173343439</v>
      </c>
      <c r="G227" s="36">
        <f t="shared" si="33"/>
        <v>-2.301375064773472E-4</v>
      </c>
      <c r="H227" s="31">
        <f t="shared" si="34"/>
        <v>-1.2661687638745422E-3</v>
      </c>
      <c r="I227" s="37">
        <f t="shared" si="35"/>
        <v>5.4438708494904424E-3</v>
      </c>
      <c r="J227" s="37">
        <f t="shared" si="36"/>
        <v>1.8264803167624095E-2</v>
      </c>
      <c r="K227" s="39">
        <f t="shared" si="37"/>
        <v>6.2026302070925868E-3</v>
      </c>
      <c r="L227" s="36">
        <f>-(1-B227/MAX(B$5:B227))</f>
        <v>-7.712323553915601E-4</v>
      </c>
      <c r="M227" s="37">
        <f>-(1-C227/MAX(C$5:C227))</f>
        <v>-3.8351186556586647E-3</v>
      </c>
      <c r="N227" s="37">
        <f>-(1-D227/MAX(D$5:D227))</f>
        <v>-6.7827486895819855E-2</v>
      </c>
      <c r="O227" s="37">
        <f>-(1-E227/MAX(E$5:E227))</f>
        <v>-4.2103068646380692E-2</v>
      </c>
      <c r="P227" s="39">
        <f>-(1-F227/MAX(F$5:F227))</f>
        <v>-1.4399487686290846E-2</v>
      </c>
      <c r="Q227" s="33">
        <f>IF(DatiStorici[[#This Row],[Calend]]="X",(DatiStorici[[#This Row],[Balanced]]*B$2/DatiStorici[[#This Row],[Bond 3Y]]),Q226)</f>
        <v>24.685723096965759</v>
      </c>
      <c r="R227" s="33">
        <f>IF(DatiStorici[[#This Row],[Calend]]="X",(DatiStorici[[#This Row],[Balanced]]*C$2/DatiStorici[[#This Row],[Bond 10Y]]),R226)</f>
        <v>25.318595534160284</v>
      </c>
      <c r="S227" s="33">
        <f>IF(DatiStorici[[#This Row],[Calend]]="X",(DatiStorici[[#This Row],[Balanced]]*D$2/DatiStorici[[#This Row],[SXXR]]),S226)</f>
        <v>15.043415900024105</v>
      </c>
      <c r="T227" s="33">
        <f>IF(DatiStorici[[#This Row],[Calend]]="X",(DatiStorici[[#This Row],[Balanced]]*E$2/DatiStorici[[#This Row],[Gold]]),T226)</f>
        <v>39.440742886901461</v>
      </c>
      <c r="U227" s="34">
        <f>SUMPRODUCT(DatiStorici[[#This Row],[Bond 3Y]:[Gold]],Q226:T226)</f>
        <v>10841.460173343439</v>
      </c>
      <c r="V227" s="32">
        <f t="shared" si="38"/>
        <v>6.2026302070925868E-3</v>
      </c>
      <c r="W227" s="32">
        <f>-(1-U227/MAX(U$5:U227))</f>
        <v>-1.4399487686290846E-2</v>
      </c>
      <c r="X227" s="53" t="str">
        <f t="shared" si="39"/>
        <v/>
      </c>
    </row>
    <row r="228" spans="1:24" x14ac:dyDescent="0.3">
      <c r="A228" s="4">
        <v>39401</v>
      </c>
      <c r="B228" s="1">
        <v>104.607872</v>
      </c>
      <c r="C228" s="1">
        <v>100.888384</v>
      </c>
      <c r="D228" s="1">
        <v>168.366356</v>
      </c>
      <c r="E228" s="1">
        <v>78.121430000000004</v>
      </c>
      <c r="F228" s="3">
        <f t="shared" si="32"/>
        <v>10750.645502012474</v>
      </c>
      <c r="G228" s="36">
        <f t="shared" si="33"/>
        <v>7.4643650911591919E-4</v>
      </c>
      <c r="H228" s="31">
        <f t="shared" si="34"/>
        <v>1.5472911795283999E-3</v>
      </c>
      <c r="I228" s="37">
        <f t="shared" si="35"/>
        <v>-1.2518335554548491E-2</v>
      </c>
      <c r="J228" s="37">
        <f t="shared" si="36"/>
        <v>-2.0808114574624142E-2</v>
      </c>
      <c r="K228" s="39">
        <f t="shared" si="37"/>
        <v>-8.4118898081347333E-3</v>
      </c>
      <c r="L228" s="36">
        <f>-(1-B228/MAX(B$5:B228))</f>
        <v>-2.5093084109806263E-5</v>
      </c>
      <c r="M228" s="37">
        <f>-(1-C228/MAX(C$5:C228))</f>
        <v>-2.2925684419817793E-3</v>
      </c>
      <c r="N228" s="37">
        <f>-(1-D228/MAX(D$5:D228))</f>
        <v>-7.9423999253943944E-2</v>
      </c>
      <c r="O228" s="37">
        <f>-(1-E228/MAX(E$5:E228))</f>
        <v>-6.1829154674544085E-2</v>
      </c>
      <c r="P228" s="39">
        <f>-(1-F228/MAX(F$5:F228))</f>
        <v>-2.2655477669031088E-2</v>
      </c>
      <c r="Q228" s="33">
        <f>IF(DatiStorici[[#This Row],[Calend]]="X",(DatiStorici[[#This Row],[Balanced]]*B$2/DatiStorici[[#This Row],[Bond 3Y]]),Q227)</f>
        <v>24.685723096965759</v>
      </c>
      <c r="R228" s="33">
        <f>IF(DatiStorici[[#This Row],[Calend]]="X",(DatiStorici[[#This Row],[Balanced]]*C$2/DatiStorici[[#This Row],[Bond 10Y]]),R227)</f>
        <v>25.318595534160284</v>
      </c>
      <c r="S228" s="33">
        <f>IF(DatiStorici[[#This Row],[Calend]]="X",(DatiStorici[[#This Row],[Balanced]]*D$2/DatiStorici[[#This Row],[SXXR]]),S227)</f>
        <v>15.043415900024105</v>
      </c>
      <c r="T228" s="33">
        <f>IF(DatiStorici[[#This Row],[Calend]]="X",(DatiStorici[[#This Row],[Balanced]]*E$2/DatiStorici[[#This Row],[Gold]]),T227)</f>
        <v>39.440742886901461</v>
      </c>
      <c r="U228" s="34">
        <f>SUMPRODUCT(DatiStorici[[#This Row],[Bond 3Y]:[Gold]],Q227:T227)</f>
        <v>10750.645502012474</v>
      </c>
      <c r="V228" s="32">
        <f t="shared" si="38"/>
        <v>-8.4118898081347333E-3</v>
      </c>
      <c r="W228" s="32">
        <f>-(1-U228/MAX(U$5:U228))</f>
        <v>-2.2655477669031088E-2</v>
      </c>
      <c r="X228" s="53" t="str">
        <f t="shared" si="39"/>
        <v/>
      </c>
    </row>
    <row r="229" spans="1:24" x14ac:dyDescent="0.3">
      <c r="A229" s="4">
        <v>39402</v>
      </c>
      <c r="B229" s="1">
        <v>104.692128</v>
      </c>
      <c r="C229" s="1">
        <v>101.053513</v>
      </c>
      <c r="D229" s="1">
        <v>167.00261900000001</v>
      </c>
      <c r="E229" s="1">
        <v>77.612780000000001</v>
      </c>
      <c r="F229" s="3">
        <f t="shared" si="32"/>
        <v>10716.32945992102</v>
      </c>
      <c r="G229" s="36">
        <f t="shared" si="33"/>
        <v>8.051218781785222E-4</v>
      </c>
      <c r="H229" s="31">
        <f t="shared" si="34"/>
        <v>1.6354113659147835E-3</v>
      </c>
      <c r="I229" s="37">
        <f t="shared" si="35"/>
        <v>-8.1328006965079563E-3</v>
      </c>
      <c r="J229" s="37">
        <f t="shared" si="36"/>
        <v>-6.5323066616771565E-3</v>
      </c>
      <c r="K229" s="39">
        <f t="shared" si="37"/>
        <v>-3.1971035865404215E-3</v>
      </c>
      <c r="L229" s="36">
        <f>-(1-B229/MAX(B$5:B229))</f>
        <v>0</v>
      </c>
      <c r="M229" s="37">
        <f>-(1-C229/MAX(C$5:C229))</f>
        <v>-6.595714215741344E-4</v>
      </c>
      <c r="N229" s="37">
        <f>-(1-D229/MAX(D$5:D229))</f>
        <v>-8.688049818493826E-2</v>
      </c>
      <c r="O229" s="37">
        <f>-(1-E229/MAX(E$5:E229))</f>
        <v>-6.7937601492207178E-2</v>
      </c>
      <c r="P229" s="39">
        <f>-(1-F229/MAX(F$5:F229))</f>
        <v>-2.577515971601918E-2</v>
      </c>
      <c r="Q229" s="33">
        <f>IF(DatiStorici[[#This Row],[Calend]]="X",(DatiStorici[[#This Row],[Balanced]]*B$2/DatiStorici[[#This Row],[Bond 3Y]]),Q228)</f>
        <v>24.685723096965759</v>
      </c>
      <c r="R229" s="33">
        <f>IF(DatiStorici[[#This Row],[Calend]]="X",(DatiStorici[[#This Row],[Balanced]]*C$2/DatiStorici[[#This Row],[Bond 10Y]]),R228)</f>
        <v>25.318595534160284</v>
      </c>
      <c r="S229" s="33">
        <f>IF(DatiStorici[[#This Row],[Calend]]="X",(DatiStorici[[#This Row],[Balanced]]*D$2/DatiStorici[[#This Row],[SXXR]]),S228)</f>
        <v>15.043415900024105</v>
      </c>
      <c r="T229" s="33">
        <f>IF(DatiStorici[[#This Row],[Calend]]="X",(DatiStorici[[#This Row],[Balanced]]*E$2/DatiStorici[[#This Row],[Gold]]),T228)</f>
        <v>39.440742886901461</v>
      </c>
      <c r="U229" s="34">
        <f>SUMPRODUCT(DatiStorici[[#This Row],[Bond 3Y]:[Gold]],Q228:T228)</f>
        <v>10716.32945992102</v>
      </c>
      <c r="V229" s="32">
        <f t="shared" si="38"/>
        <v>-3.1971035865404215E-3</v>
      </c>
      <c r="W229" s="32">
        <f>-(1-U229/MAX(U$5:U229))</f>
        <v>-2.577515971601918E-2</v>
      </c>
      <c r="X229" s="53" t="str">
        <f t="shared" si="39"/>
        <v/>
      </c>
    </row>
    <row r="230" spans="1:24" x14ac:dyDescent="0.3">
      <c r="A230" s="4">
        <v>39405</v>
      </c>
      <c r="B230" s="1">
        <v>104.832545</v>
      </c>
      <c r="C230" s="1">
        <v>101.45758600000001</v>
      </c>
      <c r="D230" s="1">
        <v>163.37100599999999</v>
      </c>
      <c r="E230" s="1">
        <v>76.762259999999998</v>
      </c>
      <c r="F230" s="3">
        <f t="shared" si="32"/>
        <v>10641.849310567301</v>
      </c>
      <c r="G230" s="36">
        <f t="shared" si="33"/>
        <v>1.3403387678517847E-3</v>
      </c>
      <c r="H230" s="31">
        <f t="shared" si="34"/>
        <v>3.9906310146783008E-3</v>
      </c>
      <c r="I230" s="37">
        <f t="shared" si="35"/>
        <v>-2.1985770107746577E-2</v>
      </c>
      <c r="J230" s="37">
        <f t="shared" si="36"/>
        <v>-1.1018991226788791E-2</v>
      </c>
      <c r="K230" s="39">
        <f t="shared" si="37"/>
        <v>-6.9744196883456512E-3</v>
      </c>
      <c r="L230" s="36">
        <f>-(1-B230/MAX(B$5:B230))</f>
        <v>0</v>
      </c>
      <c r="M230" s="37">
        <f>-(1-C230/MAX(C$5:C230))</f>
        <v>0</v>
      </c>
      <c r="N230" s="37">
        <f>-(1-D230/MAX(D$5:D230))</f>
        <v>-0.10673705296953784</v>
      </c>
      <c r="O230" s="37">
        <f>-(1-E230/MAX(E$5:E230))</f>
        <v>-7.8151611493895712E-2</v>
      </c>
      <c r="P230" s="39">
        <f>-(1-F230/MAX(F$5:F230))</f>
        <v>-3.2546173231405184E-2</v>
      </c>
      <c r="Q230" s="33">
        <f>IF(DatiStorici[[#This Row],[Calend]]="X",(DatiStorici[[#This Row],[Balanced]]*B$2/DatiStorici[[#This Row],[Bond 3Y]]),Q229)</f>
        <v>24.685723096965759</v>
      </c>
      <c r="R230" s="33">
        <f>IF(DatiStorici[[#This Row],[Calend]]="X",(DatiStorici[[#This Row],[Balanced]]*C$2/DatiStorici[[#This Row],[Bond 10Y]]),R229)</f>
        <v>25.318595534160284</v>
      </c>
      <c r="S230" s="33">
        <f>IF(DatiStorici[[#This Row],[Calend]]="X",(DatiStorici[[#This Row],[Balanced]]*D$2/DatiStorici[[#This Row],[SXXR]]),S229)</f>
        <v>15.043415900024105</v>
      </c>
      <c r="T230" s="33">
        <f>IF(DatiStorici[[#This Row],[Calend]]="X",(DatiStorici[[#This Row],[Balanced]]*E$2/DatiStorici[[#This Row],[Gold]]),T229)</f>
        <v>39.440742886901461</v>
      </c>
      <c r="U230" s="34">
        <f>SUMPRODUCT(DatiStorici[[#This Row],[Bond 3Y]:[Gold]],Q229:T229)</f>
        <v>10641.849310567301</v>
      </c>
      <c r="V230" s="32">
        <f t="shared" si="38"/>
        <v>-6.9744196883456512E-3</v>
      </c>
      <c r="W230" s="32">
        <f>-(1-U230/MAX(U$5:U230))</f>
        <v>-3.2546173231405184E-2</v>
      </c>
      <c r="X230" s="53" t="str">
        <f t="shared" si="39"/>
        <v/>
      </c>
    </row>
    <row r="231" spans="1:24" x14ac:dyDescent="0.3">
      <c r="A231" s="4">
        <v>39406</v>
      </c>
      <c r="B231" s="1">
        <v>104.757936</v>
      </c>
      <c r="C231" s="1">
        <v>101.21173899999999</v>
      </c>
      <c r="D231" s="1">
        <v>165.16787199999999</v>
      </c>
      <c r="E231" s="1">
        <v>78.230469999999997</v>
      </c>
      <c r="F231" s="3">
        <f t="shared" si="32"/>
        <v>10718.72132836506</v>
      </c>
      <c r="G231" s="36">
        <f t="shared" si="33"/>
        <v>-7.1195030227960351E-4</v>
      </c>
      <c r="H231" s="31">
        <f t="shared" si="34"/>
        <v>-2.4260910780284318E-3</v>
      </c>
      <c r="I231" s="37">
        <f t="shared" si="35"/>
        <v>1.093863793364909E-2</v>
      </c>
      <c r="J231" s="37">
        <f t="shared" si="36"/>
        <v>1.8946100480284379E-2</v>
      </c>
      <c r="K231" s="39">
        <f t="shared" si="37"/>
        <v>7.1975932630286843E-3</v>
      </c>
      <c r="L231" s="36">
        <f>-(1-B231/MAX(B$5:B231))</f>
        <v>-7.1169692579720056E-4</v>
      </c>
      <c r="M231" s="37">
        <f>-(1-C231/MAX(C$5:C231))</f>
        <v>-2.4231504975883444E-3</v>
      </c>
      <c r="N231" s="37">
        <f>-(1-D231/MAX(D$5:D231))</f>
        <v>-9.6912336467646187E-2</v>
      </c>
      <c r="O231" s="37">
        <f>-(1-E231/MAX(E$5:E231))</f>
        <v>-6.0519678529851295E-2</v>
      </c>
      <c r="P231" s="39">
        <f>-(1-F231/MAX(F$5:F231))</f>
        <v>-2.5557714212725346E-2</v>
      </c>
      <c r="Q231" s="33">
        <f>IF(DatiStorici[[#This Row],[Calend]]="X",(DatiStorici[[#This Row],[Balanced]]*B$2/DatiStorici[[#This Row],[Bond 3Y]]),Q230)</f>
        <v>24.685723096965759</v>
      </c>
      <c r="R231" s="33">
        <f>IF(DatiStorici[[#This Row],[Calend]]="X",(DatiStorici[[#This Row],[Balanced]]*C$2/DatiStorici[[#This Row],[Bond 10Y]]),R230)</f>
        <v>25.318595534160284</v>
      </c>
      <c r="S231" s="33">
        <f>IF(DatiStorici[[#This Row],[Calend]]="X",(DatiStorici[[#This Row],[Balanced]]*D$2/DatiStorici[[#This Row],[SXXR]]),S230)</f>
        <v>15.043415900024105</v>
      </c>
      <c r="T231" s="33">
        <f>IF(DatiStorici[[#This Row],[Calend]]="X",(DatiStorici[[#This Row],[Balanced]]*E$2/DatiStorici[[#This Row],[Gold]]),T230)</f>
        <v>39.440742886901461</v>
      </c>
      <c r="U231" s="34">
        <f>SUMPRODUCT(DatiStorici[[#This Row],[Bond 3Y]:[Gold]],Q230:T230)</f>
        <v>10718.72132836506</v>
      </c>
      <c r="V231" s="32">
        <f t="shared" si="38"/>
        <v>7.1975932630286843E-3</v>
      </c>
      <c r="W231" s="32">
        <f>-(1-U231/MAX(U$5:U231))</f>
        <v>-2.5557714212725346E-2</v>
      </c>
      <c r="X231" s="53" t="str">
        <f t="shared" si="39"/>
        <v/>
      </c>
    </row>
    <row r="232" spans="1:24" x14ac:dyDescent="0.3">
      <c r="A232" s="4">
        <v>39407</v>
      </c>
      <c r="B232" s="1">
        <v>104.918087</v>
      </c>
      <c r="C232" s="1">
        <v>101.61099</v>
      </c>
      <c r="D232" s="1">
        <v>160.93699899999999</v>
      </c>
      <c r="E232" s="1">
        <v>78.599339999999998</v>
      </c>
      <c r="F232" s="3">
        <f t="shared" si="32"/>
        <v>10683.684970859882</v>
      </c>
      <c r="G232" s="36">
        <f t="shared" si="33"/>
        <v>1.5276046240510319E-3</v>
      </c>
      <c r="H232" s="31">
        <f t="shared" si="34"/>
        <v>3.9369504360140814E-3</v>
      </c>
      <c r="I232" s="37">
        <f t="shared" si="35"/>
        <v>-2.5949384910915998E-2</v>
      </c>
      <c r="J232" s="37">
        <f t="shared" si="36"/>
        <v>4.7040888490513235E-3</v>
      </c>
      <c r="K232" s="39">
        <f t="shared" si="37"/>
        <v>-3.2740607119536775E-3</v>
      </c>
      <c r="L232" s="36">
        <f>-(1-B232/MAX(B$5:B232))</f>
        <v>0</v>
      </c>
      <c r="M232" s="37">
        <f>-(1-C232/MAX(C$5:C232))</f>
        <v>0</v>
      </c>
      <c r="N232" s="37">
        <f>-(1-D232/MAX(D$5:D232))</f>
        <v>-0.1200454625774996</v>
      </c>
      <c r="O232" s="37">
        <f>-(1-E232/MAX(E$5:E232))</f>
        <v>-5.6089868684906063E-2</v>
      </c>
      <c r="P232" s="39">
        <f>-(1-F232/MAX(F$5:F232))</f>
        <v>-2.8742880357744749E-2</v>
      </c>
      <c r="Q232" s="33">
        <f>IF(DatiStorici[[#This Row],[Calend]]="X",(DatiStorici[[#This Row],[Balanced]]*B$2/DatiStorici[[#This Row],[Bond 3Y]]),Q231)</f>
        <v>24.685723096965759</v>
      </c>
      <c r="R232" s="33">
        <f>IF(DatiStorici[[#This Row],[Calend]]="X",(DatiStorici[[#This Row],[Balanced]]*C$2/DatiStorici[[#This Row],[Bond 10Y]]),R231)</f>
        <v>25.318595534160284</v>
      </c>
      <c r="S232" s="33">
        <f>IF(DatiStorici[[#This Row],[Calend]]="X",(DatiStorici[[#This Row],[Balanced]]*D$2/DatiStorici[[#This Row],[SXXR]]),S231)</f>
        <v>15.043415900024105</v>
      </c>
      <c r="T232" s="33">
        <f>IF(DatiStorici[[#This Row],[Calend]]="X",(DatiStorici[[#This Row],[Balanced]]*E$2/DatiStorici[[#This Row],[Gold]]),T231)</f>
        <v>39.440742886901461</v>
      </c>
      <c r="U232" s="34">
        <f>SUMPRODUCT(DatiStorici[[#This Row],[Bond 3Y]:[Gold]],Q231:T231)</f>
        <v>10683.684970859882</v>
      </c>
      <c r="V232" s="32">
        <f t="shared" si="38"/>
        <v>-3.2740607119536775E-3</v>
      </c>
      <c r="W232" s="32">
        <f>-(1-U232/MAX(U$5:U232))</f>
        <v>-2.8742880357744749E-2</v>
      </c>
      <c r="X232" s="53" t="str">
        <f t="shared" si="39"/>
        <v/>
      </c>
    </row>
    <row r="233" spans="1:24" x14ac:dyDescent="0.3">
      <c r="A233" s="4">
        <v>39408</v>
      </c>
      <c r="B233" s="1">
        <v>104.92198500000001</v>
      </c>
      <c r="C233" s="1">
        <v>101.71556699999999</v>
      </c>
      <c r="D233" s="1">
        <v>162.15970799999999</v>
      </c>
      <c r="E233" s="1">
        <v>79.190020000000004</v>
      </c>
      <c r="F233" s="3">
        <f t="shared" si="32"/>
        <v>10728.119516593826</v>
      </c>
      <c r="G233" s="36">
        <f t="shared" si="33"/>
        <v>3.7152103154588332E-5</v>
      </c>
      <c r="H233" s="31">
        <f t="shared" si="34"/>
        <v>1.028660601590164E-3</v>
      </c>
      <c r="I233" s="37">
        <f t="shared" si="35"/>
        <v>7.5687236079464044E-3</v>
      </c>
      <c r="J233" s="37">
        <f t="shared" si="36"/>
        <v>7.4869783260888799E-3</v>
      </c>
      <c r="K233" s="39">
        <f t="shared" si="37"/>
        <v>4.1504777934505445E-3</v>
      </c>
      <c r="L233" s="36">
        <f>-(1-B233/MAX(B$5:B233))</f>
        <v>0</v>
      </c>
      <c r="M233" s="37">
        <f>-(1-C233/MAX(C$5:C233))</f>
        <v>0</v>
      </c>
      <c r="N233" s="37">
        <f>-(1-D233/MAX(D$5:D233))</f>
        <v>-0.11336006183570169</v>
      </c>
      <c r="O233" s="37">
        <f>-(1-E233/MAX(E$5:E233))</f>
        <v>-4.8996312474825832E-2</v>
      </c>
      <c r="P233" s="39">
        <f>-(1-F233/MAX(F$5:F233))</f>
        <v>-2.4703322001252914E-2</v>
      </c>
      <c r="Q233" s="33">
        <f>IF(DatiStorici[[#This Row],[Calend]]="X",(DatiStorici[[#This Row],[Balanced]]*B$2/DatiStorici[[#This Row],[Bond 3Y]]),Q232)</f>
        <v>24.685723096965759</v>
      </c>
      <c r="R233" s="33">
        <f>IF(DatiStorici[[#This Row],[Calend]]="X",(DatiStorici[[#This Row],[Balanced]]*C$2/DatiStorici[[#This Row],[Bond 10Y]]),R232)</f>
        <v>25.318595534160284</v>
      </c>
      <c r="S233" s="33">
        <f>IF(DatiStorici[[#This Row],[Calend]]="X",(DatiStorici[[#This Row],[Balanced]]*D$2/DatiStorici[[#This Row],[SXXR]]),S232)</f>
        <v>15.043415900024105</v>
      </c>
      <c r="T233" s="33">
        <f>IF(DatiStorici[[#This Row],[Calend]]="X",(DatiStorici[[#This Row],[Balanced]]*E$2/DatiStorici[[#This Row],[Gold]]),T232)</f>
        <v>39.440742886901461</v>
      </c>
      <c r="U233" s="34">
        <f>SUMPRODUCT(DatiStorici[[#This Row],[Bond 3Y]:[Gold]],Q232:T232)</f>
        <v>10728.119516593826</v>
      </c>
      <c r="V233" s="32">
        <f t="shared" si="38"/>
        <v>4.1504777934505445E-3</v>
      </c>
      <c r="W233" s="32">
        <f>-(1-U233/MAX(U$5:U233))</f>
        <v>-2.4703322001252914E-2</v>
      </c>
      <c r="X233" s="53" t="str">
        <f t="shared" si="39"/>
        <v/>
      </c>
    </row>
    <row r="234" spans="1:24" x14ac:dyDescent="0.3">
      <c r="A234" s="4">
        <v>39409</v>
      </c>
      <c r="B234" s="1">
        <v>104.899794</v>
      </c>
      <c r="C234" s="1">
        <v>101.60736799999999</v>
      </c>
      <c r="D234" s="1">
        <v>164.83697799999999</v>
      </c>
      <c r="E234" s="1">
        <v>80.613789999999995</v>
      </c>
      <c r="F234" s="3">
        <f t="shared" si="32"/>
        <v>10821.262101581122</v>
      </c>
      <c r="G234" s="36">
        <f t="shared" si="33"/>
        <v>-2.1152237092363215E-4</v>
      </c>
      <c r="H234" s="31">
        <f t="shared" si="34"/>
        <v>-1.0643069874387244E-3</v>
      </c>
      <c r="I234" s="37">
        <f t="shared" si="35"/>
        <v>1.6375271922218215E-2</v>
      </c>
      <c r="J234" s="37">
        <f t="shared" si="36"/>
        <v>1.7819445910031741E-2</v>
      </c>
      <c r="K234" s="39">
        <f t="shared" si="37"/>
        <v>8.6446253241853864E-3</v>
      </c>
      <c r="L234" s="36">
        <f>-(1-B234/MAX(B$5:B234))</f>
        <v>-2.1150000164416038E-4</v>
      </c>
      <c r="M234" s="37">
        <f>-(1-C234/MAX(C$5:C234))</f>
        <v>-1.0637408136356941E-3</v>
      </c>
      <c r="N234" s="37">
        <f>-(1-D234/MAX(D$5:D234))</f>
        <v>-9.8721564168641751E-2</v>
      </c>
      <c r="O234" s="37">
        <f>-(1-E234/MAX(E$5:E234))</f>
        <v>-3.189806549638452E-2</v>
      </c>
      <c r="P234" s="39">
        <f>-(1-F234/MAX(F$5:F234))</f>
        <v>-1.6235700664837482E-2</v>
      </c>
      <c r="Q234" s="33">
        <f>IF(DatiStorici[[#This Row],[Calend]]="X",(DatiStorici[[#This Row],[Balanced]]*B$2/DatiStorici[[#This Row],[Bond 3Y]]),Q233)</f>
        <v>24.685723096965759</v>
      </c>
      <c r="R234" s="33">
        <f>IF(DatiStorici[[#This Row],[Calend]]="X",(DatiStorici[[#This Row],[Balanced]]*C$2/DatiStorici[[#This Row],[Bond 10Y]]),R233)</f>
        <v>25.318595534160284</v>
      </c>
      <c r="S234" s="33">
        <f>IF(DatiStorici[[#This Row],[Calend]]="X",(DatiStorici[[#This Row],[Balanced]]*D$2/DatiStorici[[#This Row],[SXXR]]),S233)</f>
        <v>15.043415900024105</v>
      </c>
      <c r="T234" s="33">
        <f>IF(DatiStorici[[#This Row],[Calend]]="X",(DatiStorici[[#This Row],[Balanced]]*E$2/DatiStorici[[#This Row],[Gold]]),T233)</f>
        <v>39.440742886901461</v>
      </c>
      <c r="U234" s="34">
        <f>SUMPRODUCT(DatiStorici[[#This Row],[Bond 3Y]:[Gold]],Q233:T233)</f>
        <v>10821.262101581122</v>
      </c>
      <c r="V234" s="32">
        <f t="shared" si="38"/>
        <v>8.6446253241853864E-3</v>
      </c>
      <c r="W234" s="32">
        <f>-(1-U234/MAX(U$5:U234))</f>
        <v>-1.6235700664837482E-2</v>
      </c>
      <c r="X234" s="53" t="str">
        <f t="shared" si="39"/>
        <v/>
      </c>
    </row>
    <row r="235" spans="1:24" x14ac:dyDescent="0.3">
      <c r="A235" s="4">
        <v>39412</v>
      </c>
      <c r="B235" s="1">
        <v>104.93972599999999</v>
      </c>
      <c r="C235" s="1">
        <v>101.66956999999999</v>
      </c>
      <c r="D235" s="1">
        <v>163.94607600000001</v>
      </c>
      <c r="E235" s="1">
        <v>81.424469999999999</v>
      </c>
      <c r="F235" s="3">
        <f t="shared" si="32"/>
        <v>10842.394331286636</v>
      </c>
      <c r="G235" s="36">
        <f t="shared" si="33"/>
        <v>3.8059561403891684E-4</v>
      </c>
      <c r="H235" s="31">
        <f t="shared" si="34"/>
        <v>6.1199270860138255E-4</v>
      </c>
      <c r="I235" s="37">
        <f t="shared" si="35"/>
        <v>-5.4194044956920769E-3</v>
      </c>
      <c r="J235" s="37">
        <f t="shared" si="36"/>
        <v>1.000611539423611E-2</v>
      </c>
      <c r="K235" s="39">
        <f t="shared" si="37"/>
        <v>1.9509390276498586E-3</v>
      </c>
      <c r="L235" s="36">
        <f>-(1-B235/MAX(B$5:B235))</f>
        <v>0</v>
      </c>
      <c r="M235" s="37">
        <f>-(1-C235/MAX(C$5:C235))</f>
        <v>-4.5221200015532759E-4</v>
      </c>
      <c r="N235" s="37">
        <f>-(1-D235/MAX(D$5:D235))</f>
        <v>-0.10359274520326989</v>
      </c>
      <c r="O235" s="37">
        <f>-(1-E235/MAX(E$5:E235))</f>
        <v>-2.216249945658666E-2</v>
      </c>
      <c r="P235" s="39">
        <f>-(1-F235/MAX(F$5:F235))</f>
        <v>-1.431456309747392E-2</v>
      </c>
      <c r="Q235" s="33">
        <f>IF(DatiStorici[[#This Row],[Calend]]="X",(DatiStorici[[#This Row],[Balanced]]*B$2/DatiStorici[[#This Row],[Bond 3Y]]),Q234)</f>
        <v>24.685723096965759</v>
      </c>
      <c r="R235" s="33">
        <f>IF(DatiStorici[[#This Row],[Calend]]="X",(DatiStorici[[#This Row],[Balanced]]*C$2/DatiStorici[[#This Row],[Bond 10Y]]),R234)</f>
        <v>25.318595534160284</v>
      </c>
      <c r="S235" s="33">
        <f>IF(DatiStorici[[#This Row],[Calend]]="X",(DatiStorici[[#This Row],[Balanced]]*D$2/DatiStorici[[#This Row],[SXXR]]),S234)</f>
        <v>15.043415900024105</v>
      </c>
      <c r="T235" s="33">
        <f>IF(DatiStorici[[#This Row],[Calend]]="X",(DatiStorici[[#This Row],[Balanced]]*E$2/DatiStorici[[#This Row],[Gold]]),T234)</f>
        <v>39.440742886901461</v>
      </c>
      <c r="U235" s="34">
        <f>SUMPRODUCT(DatiStorici[[#This Row],[Bond 3Y]:[Gold]],Q234:T234)</f>
        <v>10842.394331286636</v>
      </c>
      <c r="V235" s="32">
        <f t="shared" si="38"/>
        <v>1.9509390276498586E-3</v>
      </c>
      <c r="W235" s="32">
        <f>-(1-U235/MAX(U$5:U235))</f>
        <v>-1.431456309747392E-2</v>
      </c>
      <c r="X235" s="53" t="str">
        <f t="shared" si="39"/>
        <v/>
      </c>
    </row>
    <row r="236" spans="1:24" x14ac:dyDescent="0.3">
      <c r="A236" s="4">
        <v>39413</v>
      </c>
      <c r="B236" s="1">
        <v>104.930848</v>
      </c>
      <c r="C236" s="1">
        <v>101.569036</v>
      </c>
      <c r="D236" s="1">
        <v>163.259187</v>
      </c>
      <c r="E236" s="1">
        <v>79.979249999999993</v>
      </c>
      <c r="F236" s="3">
        <f t="shared" si="32"/>
        <v>10772.296084414391</v>
      </c>
      <c r="G236" s="36">
        <f t="shared" si="33"/>
        <v>-8.4604523979560958E-5</v>
      </c>
      <c r="H236" s="31">
        <f t="shared" si="34"/>
        <v>-9.8931999366140989E-4</v>
      </c>
      <c r="I236" s="37">
        <f t="shared" si="35"/>
        <v>-4.198526654005847E-3</v>
      </c>
      <c r="J236" s="37">
        <f t="shared" si="36"/>
        <v>-1.7908616053329777E-2</v>
      </c>
      <c r="K236" s="39">
        <f t="shared" si="37"/>
        <v>-6.4861898348329066E-3</v>
      </c>
      <c r="L236" s="36">
        <f>-(1-B236/MAX(B$5:B236))</f>
        <v>-8.4600945117752069E-5</v>
      </c>
      <c r="M236" s="37">
        <f>-(1-C236/MAX(C$5:C236))</f>
        <v>-1.4405956169913914E-3</v>
      </c>
      <c r="N236" s="37">
        <f>-(1-D236/MAX(D$5:D236))</f>
        <v>-0.10734844523502951</v>
      </c>
      <c r="O236" s="37">
        <f>-(1-E236/MAX(E$5:E236))</f>
        <v>-3.9518342393425665E-2</v>
      </c>
      <c r="P236" s="39">
        <f>-(1-F236/MAX(F$5:F236))</f>
        <v>-2.0687216497008665E-2</v>
      </c>
      <c r="Q236" s="33">
        <f>IF(DatiStorici[[#This Row],[Calend]]="X",(DatiStorici[[#This Row],[Balanced]]*B$2/DatiStorici[[#This Row],[Bond 3Y]]),Q235)</f>
        <v>24.685723096965759</v>
      </c>
      <c r="R236" s="33">
        <f>IF(DatiStorici[[#This Row],[Calend]]="X",(DatiStorici[[#This Row],[Balanced]]*C$2/DatiStorici[[#This Row],[Bond 10Y]]),R235)</f>
        <v>25.318595534160284</v>
      </c>
      <c r="S236" s="33">
        <f>IF(DatiStorici[[#This Row],[Calend]]="X",(DatiStorici[[#This Row],[Balanced]]*D$2/DatiStorici[[#This Row],[SXXR]]),S235)</f>
        <v>15.043415900024105</v>
      </c>
      <c r="T236" s="33">
        <f>IF(DatiStorici[[#This Row],[Calend]]="X",(DatiStorici[[#This Row],[Balanced]]*E$2/DatiStorici[[#This Row],[Gold]]),T235)</f>
        <v>39.440742886901461</v>
      </c>
      <c r="U236" s="34">
        <f>SUMPRODUCT(DatiStorici[[#This Row],[Bond 3Y]:[Gold]],Q235:T235)</f>
        <v>10772.296084414391</v>
      </c>
      <c r="V236" s="32">
        <f t="shared" si="38"/>
        <v>-6.4861898348329066E-3</v>
      </c>
      <c r="W236" s="32">
        <f>-(1-U236/MAX(U$5:U236))</f>
        <v>-2.0687216497008665E-2</v>
      </c>
      <c r="X236" s="53" t="str">
        <f t="shared" si="39"/>
        <v/>
      </c>
    </row>
    <row r="237" spans="1:24" x14ac:dyDescent="0.3">
      <c r="A237" s="4">
        <v>39414</v>
      </c>
      <c r="B237" s="1">
        <v>104.863265</v>
      </c>
      <c r="C237" s="1">
        <v>101.083392</v>
      </c>
      <c r="D237" s="1">
        <v>167.76801</v>
      </c>
      <c r="E237" s="1">
        <v>78.62773</v>
      </c>
      <c r="F237" s="3">
        <f t="shared" si="32"/>
        <v>10772.855071962827</v>
      </c>
      <c r="G237" s="36">
        <f t="shared" si="33"/>
        <v>-6.442793019438486E-4</v>
      </c>
      <c r="H237" s="31">
        <f t="shared" si="34"/>
        <v>-4.7928853798290183E-3</v>
      </c>
      <c r="I237" s="37">
        <f t="shared" si="35"/>
        <v>2.7243090010971433E-2</v>
      </c>
      <c r="J237" s="37">
        <f t="shared" si="36"/>
        <v>-1.7042789831946879E-2</v>
      </c>
      <c r="K237" s="39">
        <f t="shared" si="37"/>
        <v>5.1889870208455924E-5</v>
      </c>
      <c r="L237" s="36">
        <f>-(1-B237/MAX(B$5:B237))</f>
        <v>-7.2861825463499397E-4</v>
      </c>
      <c r="M237" s="37">
        <f>-(1-C237/MAX(C$5:C237))</f>
        <v>-6.21512536030977E-3</v>
      </c>
      <c r="N237" s="37">
        <f>-(1-D237/MAX(D$5:D237))</f>
        <v>-8.2695573105327824E-2</v>
      </c>
      <c r="O237" s="37">
        <f>-(1-E237/MAX(E$5:E237))</f>
        <v>-5.5748929325516561E-2</v>
      </c>
      <c r="P237" s="39">
        <f>-(1-F237/MAX(F$5:F237))</f>
        <v>-2.0636398765327968E-2</v>
      </c>
      <c r="Q237" s="33">
        <f>IF(DatiStorici[[#This Row],[Calend]]="X",(DatiStorici[[#This Row],[Balanced]]*B$2/DatiStorici[[#This Row],[Bond 3Y]]),Q236)</f>
        <v>24.685723096965759</v>
      </c>
      <c r="R237" s="33">
        <f>IF(DatiStorici[[#This Row],[Calend]]="X",(DatiStorici[[#This Row],[Balanced]]*C$2/DatiStorici[[#This Row],[Bond 10Y]]),R236)</f>
        <v>25.318595534160284</v>
      </c>
      <c r="S237" s="33">
        <f>IF(DatiStorici[[#This Row],[Calend]]="X",(DatiStorici[[#This Row],[Balanced]]*D$2/DatiStorici[[#This Row],[SXXR]]),S236)</f>
        <v>15.043415900024105</v>
      </c>
      <c r="T237" s="33">
        <f>IF(DatiStorici[[#This Row],[Calend]]="X",(DatiStorici[[#This Row],[Balanced]]*E$2/DatiStorici[[#This Row],[Gold]]),T236)</f>
        <v>39.440742886901461</v>
      </c>
      <c r="U237" s="34">
        <f>SUMPRODUCT(DatiStorici[[#This Row],[Bond 3Y]:[Gold]],Q236:T236)</f>
        <v>10772.855071962827</v>
      </c>
      <c r="V237" s="32">
        <f t="shared" si="38"/>
        <v>5.1889870208455924E-5</v>
      </c>
      <c r="W237" s="32">
        <f>-(1-U237/MAX(U$5:U237))</f>
        <v>-2.0636398765327968E-2</v>
      </c>
      <c r="X237" s="53" t="str">
        <f t="shared" si="39"/>
        <v/>
      </c>
    </row>
    <row r="238" spans="1:24" x14ac:dyDescent="0.3">
      <c r="A238" s="4">
        <v>39415</v>
      </c>
      <c r="B238" s="1">
        <v>104.927646</v>
      </c>
      <c r="C238" s="1">
        <v>101.388019</v>
      </c>
      <c r="D238" s="1">
        <v>168.50875500000001</v>
      </c>
      <c r="E238" s="1">
        <v>78.917680000000004</v>
      </c>
      <c r="F238" s="3">
        <f t="shared" si="32"/>
        <v>10804.736269814237</v>
      </c>
      <c r="G238" s="36">
        <f t="shared" si="33"/>
        <v>6.1376350113719535E-4</v>
      </c>
      <c r="H238" s="31">
        <f t="shared" si="34"/>
        <v>3.0090888224873244E-3</v>
      </c>
      <c r="I238" s="37">
        <f t="shared" si="35"/>
        <v>4.4055746646567695E-3</v>
      </c>
      <c r="J238" s="37">
        <f t="shared" si="36"/>
        <v>3.6808476663196723E-3</v>
      </c>
      <c r="K238" s="39">
        <f t="shared" si="37"/>
        <v>2.9550305727693189E-3</v>
      </c>
      <c r="L238" s="36">
        <f>-(1-B238/MAX(B$5:B238))</f>
        <v>-1.1511369869587895E-4</v>
      </c>
      <c r="M238" s="37">
        <f>-(1-C238/MAX(C$5:C238))</f>
        <v>-3.2202347158915012E-3</v>
      </c>
      <c r="N238" s="37">
        <f>-(1-D238/MAX(D$5:D238))</f>
        <v>-7.8645404853942447E-2</v>
      </c>
      <c r="O238" s="37">
        <f>-(1-E238/MAX(E$5:E238))</f>
        <v>-5.2266880461304566E-2</v>
      </c>
      <c r="P238" s="39">
        <f>-(1-F238/MAX(F$5:F238))</f>
        <v>-1.773806916459908E-2</v>
      </c>
      <c r="Q238" s="33">
        <f>IF(DatiStorici[[#This Row],[Calend]]="X",(DatiStorici[[#This Row],[Balanced]]*B$2/DatiStorici[[#This Row],[Bond 3Y]]),Q237)</f>
        <v>24.685723096965759</v>
      </c>
      <c r="R238" s="33">
        <f>IF(DatiStorici[[#This Row],[Calend]]="X",(DatiStorici[[#This Row],[Balanced]]*C$2/DatiStorici[[#This Row],[Bond 10Y]]),R237)</f>
        <v>25.318595534160284</v>
      </c>
      <c r="S238" s="33">
        <f>IF(DatiStorici[[#This Row],[Calend]]="X",(DatiStorici[[#This Row],[Balanced]]*D$2/DatiStorici[[#This Row],[SXXR]]),S237)</f>
        <v>15.043415900024105</v>
      </c>
      <c r="T238" s="33">
        <f>IF(DatiStorici[[#This Row],[Calend]]="X",(DatiStorici[[#This Row],[Balanced]]*E$2/DatiStorici[[#This Row],[Gold]]),T237)</f>
        <v>39.440742886901461</v>
      </c>
      <c r="U238" s="34">
        <f>SUMPRODUCT(DatiStorici[[#This Row],[Bond 3Y]:[Gold]],Q237:T237)</f>
        <v>10804.736269814237</v>
      </c>
      <c r="V238" s="32">
        <f t="shared" si="38"/>
        <v>2.9550305727693189E-3</v>
      </c>
      <c r="W238" s="32">
        <f>-(1-U238/MAX(U$5:U238))</f>
        <v>-1.773806916459908E-2</v>
      </c>
      <c r="X238" s="53" t="str">
        <f t="shared" si="39"/>
        <v/>
      </c>
    </row>
    <row r="239" spans="1:24" x14ac:dyDescent="0.3">
      <c r="A239" s="4">
        <v>39416</v>
      </c>
      <c r="B239" s="1">
        <v>104.824451</v>
      </c>
      <c r="C239" s="1">
        <v>101.015443</v>
      </c>
      <c r="D239" s="1">
        <v>170.638285</v>
      </c>
      <c r="E239" s="1">
        <v>77.314800000000005</v>
      </c>
      <c r="F239" s="3">
        <f t="shared" si="32"/>
        <v>10761.572353072532</v>
      </c>
      <c r="G239" s="36">
        <f t="shared" si="33"/>
        <v>-9.8397117170282572E-4</v>
      </c>
      <c r="H239" s="31">
        <f t="shared" si="34"/>
        <v>-3.6815222144001955E-3</v>
      </c>
      <c r="I239" s="37">
        <f t="shared" si="35"/>
        <v>1.2558316814493953E-2</v>
      </c>
      <c r="J239" s="37">
        <f t="shared" si="36"/>
        <v>-2.051988476084458E-2</v>
      </c>
      <c r="K239" s="39">
        <f t="shared" si="37"/>
        <v>-4.00290797392025E-3</v>
      </c>
      <c r="L239" s="36">
        <f>-(1-B239/MAX(B$5:B239))</f>
        <v>-1.0984877166536622E-3</v>
      </c>
      <c r="M239" s="37">
        <f>-(1-C239/MAX(C$5:C239))</f>
        <v>-6.883154866550445E-3</v>
      </c>
      <c r="N239" s="37">
        <f>-(1-D239/MAX(D$5:D239))</f>
        <v>-6.7001782829666179E-2</v>
      </c>
      <c r="O239" s="37">
        <f>-(1-E239/MAX(E$5:E239))</f>
        <v>-7.1516083715203793E-2</v>
      </c>
      <c r="P239" s="39">
        <f>-(1-F239/MAX(F$5:F239))</f>
        <v>-2.1662114244679009E-2</v>
      </c>
      <c r="Q239" s="33">
        <f>IF(DatiStorici[[#This Row],[Calend]]="X",(DatiStorici[[#This Row],[Balanced]]*B$2/DatiStorici[[#This Row],[Bond 3Y]]),Q238)</f>
        <v>24.685723096965759</v>
      </c>
      <c r="R239" s="33">
        <f>IF(DatiStorici[[#This Row],[Calend]]="X",(DatiStorici[[#This Row],[Balanced]]*C$2/DatiStorici[[#This Row],[Bond 10Y]]),R238)</f>
        <v>25.318595534160284</v>
      </c>
      <c r="S239" s="33">
        <f>IF(DatiStorici[[#This Row],[Calend]]="X",(DatiStorici[[#This Row],[Balanced]]*D$2/DatiStorici[[#This Row],[SXXR]]),S238)</f>
        <v>15.043415900024105</v>
      </c>
      <c r="T239" s="33">
        <f>IF(DatiStorici[[#This Row],[Calend]]="X",(DatiStorici[[#This Row],[Balanced]]*E$2/DatiStorici[[#This Row],[Gold]]),T238)</f>
        <v>39.440742886901461</v>
      </c>
      <c r="U239" s="34">
        <f>SUMPRODUCT(DatiStorici[[#This Row],[Bond 3Y]:[Gold]],Q238:T238)</f>
        <v>10761.572353072532</v>
      </c>
      <c r="V239" s="32">
        <f t="shared" si="38"/>
        <v>-4.00290797392025E-3</v>
      </c>
      <c r="W239" s="32">
        <f>-(1-U239/MAX(U$5:U239))</f>
        <v>-2.1662114244679009E-2</v>
      </c>
      <c r="X239" s="53" t="str">
        <f t="shared" si="39"/>
        <v/>
      </c>
    </row>
    <row r="240" spans="1:24" x14ac:dyDescent="0.3">
      <c r="A240" s="4">
        <v>39419</v>
      </c>
      <c r="B240" s="1">
        <v>104.90611800000001</v>
      </c>
      <c r="C240" s="1">
        <v>101.41385200000001</v>
      </c>
      <c r="D240" s="1">
        <v>169.93359699999999</v>
      </c>
      <c r="E240" s="1">
        <v>77.681910000000002</v>
      </c>
      <c r="F240" s="3">
        <f t="shared" si="32"/>
        <v>10777.553694806316</v>
      </c>
      <c r="G240" s="36">
        <f t="shared" si="33"/>
        <v>7.7878017035837093E-4</v>
      </c>
      <c r="H240" s="31">
        <f t="shared" si="34"/>
        <v>3.9362831790041462E-3</v>
      </c>
      <c r="I240" s="37">
        <f t="shared" si="35"/>
        <v>-4.1382688525297756E-3</v>
      </c>
      <c r="J240" s="37">
        <f t="shared" si="36"/>
        <v>4.7370126304446059E-3</v>
      </c>
      <c r="K240" s="39">
        <f t="shared" si="37"/>
        <v>1.4839362220106856E-3</v>
      </c>
      <c r="L240" s="36">
        <f>-(1-B240/MAX(B$5:B240))</f>
        <v>-3.2026003193474928E-4</v>
      </c>
      <c r="M240" s="37">
        <f>-(1-C240/MAX(C$5:C240))</f>
        <v>-2.9662617915701128E-3</v>
      </c>
      <c r="N240" s="37">
        <f>-(1-D240/MAX(D$5:D240))</f>
        <v>-7.0854802377192327E-2</v>
      </c>
      <c r="O240" s="37">
        <f>-(1-E240/MAX(E$5:E240))</f>
        <v>-6.7107409948896413E-2</v>
      </c>
      <c r="P240" s="39">
        <f>-(1-F240/MAX(F$5:F240))</f>
        <v>-2.0209245502975093E-2</v>
      </c>
      <c r="Q240" s="33">
        <f>IF(DatiStorici[[#This Row],[Calend]]="X",(DatiStorici[[#This Row],[Balanced]]*B$2/DatiStorici[[#This Row],[Bond 3Y]]),Q239)</f>
        <v>24.685723096965759</v>
      </c>
      <c r="R240" s="33">
        <f>IF(DatiStorici[[#This Row],[Calend]]="X",(DatiStorici[[#This Row],[Balanced]]*C$2/DatiStorici[[#This Row],[Bond 10Y]]),R239)</f>
        <v>25.318595534160284</v>
      </c>
      <c r="S240" s="33">
        <f>IF(DatiStorici[[#This Row],[Calend]]="X",(DatiStorici[[#This Row],[Balanced]]*D$2/DatiStorici[[#This Row],[SXXR]]),S239)</f>
        <v>15.043415900024105</v>
      </c>
      <c r="T240" s="33">
        <f>IF(DatiStorici[[#This Row],[Calend]]="X",(DatiStorici[[#This Row],[Balanced]]*E$2/DatiStorici[[#This Row],[Gold]]),T239)</f>
        <v>39.440742886901461</v>
      </c>
      <c r="U240" s="34">
        <f>SUMPRODUCT(DatiStorici[[#This Row],[Bond 3Y]:[Gold]],Q239:T239)</f>
        <v>10777.553694806316</v>
      </c>
      <c r="V240" s="32">
        <f t="shared" si="38"/>
        <v>1.4839362220106856E-3</v>
      </c>
      <c r="W240" s="32">
        <f>-(1-U240/MAX(U$5:U240))</f>
        <v>-2.0209245502975093E-2</v>
      </c>
      <c r="X240" s="53" t="str">
        <f t="shared" si="39"/>
        <v/>
      </c>
    </row>
    <row r="241" spans="1:24" x14ac:dyDescent="0.3">
      <c r="A241" s="4">
        <v>39420</v>
      </c>
      <c r="B241" s="1">
        <v>104.93572399999999</v>
      </c>
      <c r="C241" s="1">
        <v>101.755133</v>
      </c>
      <c r="D241" s="1">
        <v>167.43660700000001</v>
      </c>
      <c r="E241" s="1">
        <v>78.745699999999999</v>
      </c>
      <c r="F241" s="3">
        <f t="shared" si="32"/>
        <v>10791.318704734273</v>
      </c>
      <c r="G241" s="36">
        <f t="shared" si="33"/>
        <v>2.8217442159546644E-4</v>
      </c>
      <c r="H241" s="31">
        <f t="shared" si="34"/>
        <v>3.3595809025379142E-3</v>
      </c>
      <c r="I241" s="37">
        <f t="shared" si="35"/>
        <v>-1.480294090428803E-2</v>
      </c>
      <c r="J241" s="37">
        <f t="shared" si="36"/>
        <v>1.3601261305990381E-2</v>
      </c>
      <c r="K241" s="39">
        <f t="shared" si="37"/>
        <v>1.2763775075241898E-3</v>
      </c>
      <c r="L241" s="36">
        <f>-(1-B241/MAX(B$5:B241))</f>
        <v>-3.8136177332837029E-5</v>
      </c>
      <c r="M241" s="37">
        <f>-(1-C241/MAX(C$5:C241))</f>
        <v>0</v>
      </c>
      <c r="N241" s="37">
        <f>-(1-D241/MAX(D$5:D241))</f>
        <v>-8.4507583863434599E-2</v>
      </c>
      <c r="O241" s="37">
        <f>-(1-E241/MAX(E$5:E241))</f>
        <v>-5.4332211600008451E-2</v>
      </c>
      <c r="P241" s="39">
        <f>-(1-F241/MAX(F$5:F241))</f>
        <v>-1.8957864174253936E-2</v>
      </c>
      <c r="Q241" s="33">
        <f>IF(DatiStorici[[#This Row],[Calend]]="X",(DatiStorici[[#This Row],[Balanced]]*B$2/DatiStorici[[#This Row],[Bond 3Y]]),Q240)</f>
        <v>24.685723096965759</v>
      </c>
      <c r="R241" s="33">
        <f>IF(DatiStorici[[#This Row],[Calend]]="X",(DatiStorici[[#This Row],[Balanced]]*C$2/DatiStorici[[#This Row],[Bond 10Y]]),R240)</f>
        <v>25.318595534160284</v>
      </c>
      <c r="S241" s="33">
        <f>IF(DatiStorici[[#This Row],[Calend]]="X",(DatiStorici[[#This Row],[Balanced]]*D$2/DatiStorici[[#This Row],[SXXR]]),S240)</f>
        <v>15.043415900024105</v>
      </c>
      <c r="T241" s="33">
        <f>IF(DatiStorici[[#This Row],[Calend]]="X",(DatiStorici[[#This Row],[Balanced]]*E$2/DatiStorici[[#This Row],[Gold]]),T240)</f>
        <v>39.440742886901461</v>
      </c>
      <c r="U241" s="34">
        <f>SUMPRODUCT(DatiStorici[[#This Row],[Bond 3Y]:[Gold]],Q240:T240)</f>
        <v>10791.318704734273</v>
      </c>
      <c r="V241" s="32">
        <f t="shared" si="38"/>
        <v>1.2763775075241898E-3</v>
      </c>
      <c r="W241" s="32">
        <f>-(1-U241/MAX(U$5:U241))</f>
        <v>-1.8957864174253936E-2</v>
      </c>
      <c r="X241" s="53" t="str">
        <f t="shared" si="39"/>
        <v/>
      </c>
    </row>
    <row r="242" spans="1:24" x14ac:dyDescent="0.3">
      <c r="A242" s="4">
        <v>39421</v>
      </c>
      <c r="B242" s="1">
        <v>104.953732</v>
      </c>
      <c r="C242" s="1">
        <v>101.680665</v>
      </c>
      <c r="D242" s="1">
        <v>170.31652</v>
      </c>
      <c r="E242" s="1">
        <v>78.730040000000002</v>
      </c>
      <c r="F242" s="3">
        <f t="shared" si="32"/>
        <v>10832.583907044842</v>
      </c>
      <c r="G242" s="36">
        <f t="shared" si="33"/>
        <v>1.7159508998110975E-4</v>
      </c>
      <c r="H242" s="31">
        <f t="shared" si="34"/>
        <v>-7.3210323903836604E-4</v>
      </c>
      <c r="I242" s="37">
        <f t="shared" si="35"/>
        <v>1.7053774291453723E-2</v>
      </c>
      <c r="J242" s="37">
        <f t="shared" si="36"/>
        <v>-1.9888777854442041E-4</v>
      </c>
      <c r="K242" s="39">
        <f t="shared" si="37"/>
        <v>3.8166332084317214E-3</v>
      </c>
      <c r="L242" s="36">
        <f>-(1-B242/MAX(B$5:B242))</f>
        <v>0</v>
      </c>
      <c r="M242" s="37">
        <f>-(1-C242/MAX(C$5:C242))</f>
        <v>-7.3183531684828385E-4</v>
      </c>
      <c r="N242" s="37">
        <f>-(1-D242/MAX(D$5:D242))</f>
        <v>-6.876109593661528E-2</v>
      </c>
      <c r="O242" s="37">
        <f>-(1-E242/MAX(E$5:E242))</f>
        <v>-5.4520274663341972E-2</v>
      </c>
      <c r="P242" s="39">
        <f>-(1-F242/MAX(F$5:F242))</f>
        <v>-1.5206431812953891E-2</v>
      </c>
      <c r="Q242" s="33">
        <f>IF(DatiStorici[[#This Row],[Calend]]="X",(DatiStorici[[#This Row],[Balanced]]*B$2/DatiStorici[[#This Row],[Bond 3Y]]),Q241)</f>
        <v>24.685723096965759</v>
      </c>
      <c r="R242" s="33">
        <f>IF(DatiStorici[[#This Row],[Calend]]="X",(DatiStorici[[#This Row],[Balanced]]*C$2/DatiStorici[[#This Row],[Bond 10Y]]),R241)</f>
        <v>25.318595534160284</v>
      </c>
      <c r="S242" s="33">
        <f>IF(DatiStorici[[#This Row],[Calend]]="X",(DatiStorici[[#This Row],[Balanced]]*D$2/DatiStorici[[#This Row],[SXXR]]),S241)</f>
        <v>15.043415900024105</v>
      </c>
      <c r="T242" s="33">
        <f>IF(DatiStorici[[#This Row],[Calend]]="X",(DatiStorici[[#This Row],[Balanced]]*E$2/DatiStorici[[#This Row],[Gold]]),T241)</f>
        <v>39.440742886901461</v>
      </c>
      <c r="U242" s="34">
        <f>SUMPRODUCT(DatiStorici[[#This Row],[Bond 3Y]:[Gold]],Q241:T241)</f>
        <v>10832.583907044842</v>
      </c>
      <c r="V242" s="32">
        <f t="shared" si="38"/>
        <v>3.8166332084317214E-3</v>
      </c>
      <c r="W242" s="32">
        <f>-(1-U242/MAX(U$5:U242))</f>
        <v>-1.5206431812953891E-2</v>
      </c>
      <c r="X242" s="53" t="str">
        <f t="shared" si="39"/>
        <v/>
      </c>
    </row>
    <row r="243" spans="1:24" x14ac:dyDescent="0.3">
      <c r="A243" s="4">
        <v>39422</v>
      </c>
      <c r="B243" s="1">
        <v>104.937037</v>
      </c>
      <c r="C243" s="1">
        <v>101.424882</v>
      </c>
      <c r="D243" s="1">
        <v>170.43335999999999</v>
      </c>
      <c r="E243" s="1">
        <v>79.029830000000004</v>
      </c>
      <c r="F243" s="3">
        <f t="shared" si="32"/>
        <v>10839.277325600047</v>
      </c>
      <c r="G243" s="36">
        <f t="shared" si="33"/>
        <v>-1.5908274684727728E-4</v>
      </c>
      <c r="H243" s="31">
        <f t="shared" si="34"/>
        <v>-2.5187213151103569E-3</v>
      </c>
      <c r="I243" s="37">
        <f t="shared" si="35"/>
        <v>6.8578163302126258E-4</v>
      </c>
      <c r="J243" s="37">
        <f t="shared" si="36"/>
        <v>3.8005908709155671E-3</v>
      </c>
      <c r="K243" s="39">
        <f t="shared" si="37"/>
        <v>6.1770594562064892E-4</v>
      </c>
      <c r="L243" s="36">
        <f>-(1-B243/MAX(B$5:B243))</f>
        <v>-1.5907009385807136E-4</v>
      </c>
      <c r="M243" s="37">
        <f>-(1-C243/MAX(C$5:C243))</f>
        <v>-3.2455463450674626E-3</v>
      </c>
      <c r="N243" s="37">
        <f>-(1-D243/MAX(D$5:D243))</f>
        <v>-6.8122250371013271E-2</v>
      </c>
      <c r="O243" s="37">
        <f>-(1-E243/MAX(E$5:E243))</f>
        <v>-5.0920055904927986E-2</v>
      </c>
      <c r="P243" s="39">
        <f>-(1-F243/MAX(F$5:F243))</f>
        <v>-1.459793105275542E-2</v>
      </c>
      <c r="Q243" s="33">
        <f>IF(DatiStorici[[#This Row],[Calend]]="X",(DatiStorici[[#This Row],[Balanced]]*B$2/DatiStorici[[#This Row],[Bond 3Y]]),Q242)</f>
        <v>24.685723096965759</v>
      </c>
      <c r="R243" s="33">
        <f>IF(DatiStorici[[#This Row],[Calend]]="X",(DatiStorici[[#This Row],[Balanced]]*C$2/DatiStorici[[#This Row],[Bond 10Y]]),R242)</f>
        <v>25.318595534160284</v>
      </c>
      <c r="S243" s="33">
        <f>IF(DatiStorici[[#This Row],[Calend]]="X",(DatiStorici[[#This Row],[Balanced]]*D$2/DatiStorici[[#This Row],[SXXR]]),S242)</f>
        <v>15.043415900024105</v>
      </c>
      <c r="T243" s="33">
        <f>IF(DatiStorici[[#This Row],[Calend]]="X",(DatiStorici[[#This Row],[Balanced]]*E$2/DatiStorici[[#This Row],[Gold]]),T242)</f>
        <v>39.440742886901461</v>
      </c>
      <c r="U243" s="34">
        <f>SUMPRODUCT(DatiStorici[[#This Row],[Bond 3Y]:[Gold]],Q242:T242)</f>
        <v>10839.277325600047</v>
      </c>
      <c r="V243" s="32">
        <f t="shared" si="38"/>
        <v>6.1770594562064892E-4</v>
      </c>
      <c r="W243" s="32">
        <f>-(1-U243/MAX(U$5:U243))</f>
        <v>-1.459793105275542E-2</v>
      </c>
      <c r="X243" s="53" t="str">
        <f t="shared" si="39"/>
        <v/>
      </c>
    </row>
    <row r="244" spans="1:24" x14ac:dyDescent="0.3">
      <c r="A244" s="4">
        <v>39423</v>
      </c>
      <c r="B244" s="1">
        <v>104.759085</v>
      </c>
      <c r="C244" s="1">
        <v>100.591539</v>
      </c>
      <c r="D244" s="1">
        <v>171.80850699999999</v>
      </c>
      <c r="E244" s="1">
        <v>78.452269999999999</v>
      </c>
      <c r="F244" s="3">
        <f t="shared" si="32"/>
        <v>10811.692890228183</v>
      </c>
      <c r="G244" s="36">
        <f t="shared" si="33"/>
        <v>-1.697237326282997E-3</v>
      </c>
      <c r="H244" s="31">
        <f t="shared" si="34"/>
        <v>-8.2502969097960743E-3</v>
      </c>
      <c r="I244" s="37">
        <f t="shared" si="35"/>
        <v>8.0361553225807379E-3</v>
      </c>
      <c r="J244" s="37">
        <f t="shared" si="36"/>
        <v>-7.3349617444999574E-3</v>
      </c>
      <c r="K244" s="39">
        <f t="shared" si="37"/>
        <v>-2.548102927672095E-3</v>
      </c>
      <c r="L244" s="36">
        <f>-(1-B244/MAX(B$5:B244))</f>
        <v>-1.8545981766517894E-3</v>
      </c>
      <c r="M244" s="37">
        <f>-(1-C244/MAX(C$5:C244))</f>
        <v>-1.1435236392448145E-2</v>
      </c>
      <c r="N244" s="37">
        <f>-(1-D244/MAX(D$5:D244))</f>
        <v>-6.0603365032080525E-2</v>
      </c>
      <c r="O244" s="37">
        <f>-(1-E244/MAX(E$5:E244))</f>
        <v>-5.7856052256072266E-2</v>
      </c>
      <c r="P244" s="39">
        <f>-(1-F244/MAX(F$5:F244))</f>
        <v>-1.7105640641657538E-2</v>
      </c>
      <c r="Q244" s="33">
        <f>IF(DatiStorici[[#This Row],[Calend]]="X",(DatiStorici[[#This Row],[Balanced]]*B$2/DatiStorici[[#This Row],[Bond 3Y]]),Q243)</f>
        <v>24.685723096965759</v>
      </c>
      <c r="R244" s="33">
        <f>IF(DatiStorici[[#This Row],[Calend]]="X",(DatiStorici[[#This Row],[Balanced]]*C$2/DatiStorici[[#This Row],[Bond 10Y]]),R243)</f>
        <v>25.318595534160284</v>
      </c>
      <c r="S244" s="33">
        <f>IF(DatiStorici[[#This Row],[Calend]]="X",(DatiStorici[[#This Row],[Balanced]]*D$2/DatiStorici[[#This Row],[SXXR]]),S243)</f>
        <v>15.043415900024105</v>
      </c>
      <c r="T244" s="33">
        <f>IF(DatiStorici[[#This Row],[Calend]]="X",(DatiStorici[[#This Row],[Balanced]]*E$2/DatiStorici[[#This Row],[Gold]]),T243)</f>
        <v>39.440742886901461</v>
      </c>
      <c r="U244" s="34">
        <f>SUMPRODUCT(DatiStorici[[#This Row],[Bond 3Y]:[Gold]],Q243:T243)</f>
        <v>10811.692890228183</v>
      </c>
      <c r="V244" s="32">
        <f t="shared" si="38"/>
        <v>-2.548102927672095E-3</v>
      </c>
      <c r="W244" s="32">
        <f>-(1-U244/MAX(U$5:U244))</f>
        <v>-1.7105640641657538E-2</v>
      </c>
      <c r="X244" s="53" t="str">
        <f t="shared" si="39"/>
        <v/>
      </c>
    </row>
    <row r="245" spans="1:24" x14ac:dyDescent="0.3">
      <c r="A245" s="4">
        <v>39426</v>
      </c>
      <c r="B245" s="1">
        <v>104.666792</v>
      </c>
      <c r="C245" s="1">
        <v>100.168504</v>
      </c>
      <c r="D245" s="1">
        <v>172.80073100000001</v>
      </c>
      <c r="E245" s="1">
        <v>79.731110000000001</v>
      </c>
      <c r="F245" s="3">
        <f t="shared" si="32"/>
        <v>10864.068756656074</v>
      </c>
      <c r="G245" s="36">
        <f t="shared" si="33"/>
        <v>-8.8139065999766624E-4</v>
      </c>
      <c r="H245" s="31">
        <f t="shared" si="34"/>
        <v>-4.2143408598014284E-3</v>
      </c>
      <c r="I245" s="37">
        <f t="shared" si="35"/>
        <v>5.7585614807537664E-3</v>
      </c>
      <c r="J245" s="37">
        <f t="shared" si="36"/>
        <v>1.6169434015996541E-2</v>
      </c>
      <c r="K245" s="39">
        <f t="shared" si="37"/>
        <v>4.8326761676546056E-3</v>
      </c>
      <c r="L245" s="36">
        <f>-(1-B245/MAX(B$5:B245))</f>
        <v>-2.7339666206438462E-3</v>
      </c>
      <c r="M245" s="37">
        <f>-(1-C245/MAX(C$5:C245))</f>
        <v>-1.5592618801844593E-2</v>
      </c>
      <c r="N245" s="37">
        <f>-(1-D245/MAX(D$5:D245))</f>
        <v>-5.5178186133724605E-2</v>
      </c>
      <c r="O245" s="37">
        <f>-(1-E245/MAX(E$5:E245))</f>
        <v>-4.2498289298635306E-2</v>
      </c>
      <c r="P245" s="39">
        <f>-(1-F245/MAX(F$5:F245))</f>
        <v>-1.2344134353867164E-2</v>
      </c>
      <c r="Q245" s="33">
        <f>IF(DatiStorici[[#This Row],[Calend]]="X",(DatiStorici[[#This Row],[Balanced]]*B$2/DatiStorici[[#This Row],[Bond 3Y]]),Q244)</f>
        <v>24.685723096965759</v>
      </c>
      <c r="R245" s="33">
        <f>IF(DatiStorici[[#This Row],[Calend]]="X",(DatiStorici[[#This Row],[Balanced]]*C$2/DatiStorici[[#This Row],[Bond 10Y]]),R244)</f>
        <v>25.318595534160284</v>
      </c>
      <c r="S245" s="33">
        <f>IF(DatiStorici[[#This Row],[Calend]]="X",(DatiStorici[[#This Row],[Balanced]]*D$2/DatiStorici[[#This Row],[SXXR]]),S244)</f>
        <v>15.043415900024105</v>
      </c>
      <c r="T245" s="33">
        <f>IF(DatiStorici[[#This Row],[Calend]]="X",(DatiStorici[[#This Row],[Balanced]]*E$2/DatiStorici[[#This Row],[Gold]]),T244)</f>
        <v>39.440742886901461</v>
      </c>
      <c r="U245" s="34">
        <f>SUMPRODUCT(DatiStorici[[#This Row],[Bond 3Y]:[Gold]],Q244:T244)</f>
        <v>10864.068756656074</v>
      </c>
      <c r="V245" s="32">
        <f t="shared" si="38"/>
        <v>4.8326761676546056E-3</v>
      </c>
      <c r="W245" s="32">
        <f>-(1-U245/MAX(U$5:U245))</f>
        <v>-1.2344134353867164E-2</v>
      </c>
      <c r="X245" s="53" t="str">
        <f t="shared" si="39"/>
        <v/>
      </c>
    </row>
    <row r="246" spans="1:24" x14ac:dyDescent="0.3">
      <c r="A246" s="4">
        <v>39427</v>
      </c>
      <c r="B246" s="1">
        <v>104.722757</v>
      </c>
      <c r="C246" s="1">
        <v>100.389589</v>
      </c>
      <c r="D246" s="1">
        <v>172.11384200000001</v>
      </c>
      <c r="E246" s="1">
        <v>79.720370000000003</v>
      </c>
      <c r="F246" s="3">
        <f t="shared" si="32"/>
        <v>10860.291104360109</v>
      </c>
      <c r="G246" s="36">
        <f t="shared" si="33"/>
        <v>5.3455391255144771E-4</v>
      </c>
      <c r="H246" s="31">
        <f t="shared" si="34"/>
        <v>2.2046987607951107E-3</v>
      </c>
      <c r="I246" s="37">
        <f t="shared" si="35"/>
        <v>-3.9829567193371725E-3</v>
      </c>
      <c r="J246" s="37">
        <f t="shared" si="36"/>
        <v>-1.3471182602053456E-4</v>
      </c>
      <c r="K246" s="39">
        <f t="shared" si="37"/>
        <v>-3.477803128109455E-4</v>
      </c>
      <c r="L246" s="36">
        <f>-(1-B246/MAX(B$5:B246))</f>
        <v>-2.2007316519244702E-3</v>
      </c>
      <c r="M246" s="37">
        <f>-(1-C246/MAX(C$5:C246))</f>
        <v>-1.3419902856399379E-2</v>
      </c>
      <c r="N246" s="37">
        <f>-(1-D246/MAX(D$5:D246))</f>
        <v>-5.8933886165484339E-2</v>
      </c>
      <c r="O246" s="37">
        <f>-(1-E246/MAX(E$5:E246))</f>
        <v>-4.2627267414867887E-2</v>
      </c>
      <c r="P246" s="39">
        <f>-(1-F246/MAX(F$5:F246))</f>
        <v>-1.268756189764042E-2</v>
      </c>
      <c r="Q246" s="33">
        <f>IF(DatiStorici[[#This Row],[Calend]]="X",(DatiStorici[[#This Row],[Balanced]]*B$2/DatiStorici[[#This Row],[Bond 3Y]]),Q245)</f>
        <v>24.685723096965759</v>
      </c>
      <c r="R246" s="33">
        <f>IF(DatiStorici[[#This Row],[Calend]]="X",(DatiStorici[[#This Row],[Balanced]]*C$2/DatiStorici[[#This Row],[Bond 10Y]]),R245)</f>
        <v>25.318595534160284</v>
      </c>
      <c r="S246" s="33">
        <f>IF(DatiStorici[[#This Row],[Calend]]="X",(DatiStorici[[#This Row],[Balanced]]*D$2/DatiStorici[[#This Row],[SXXR]]),S245)</f>
        <v>15.043415900024105</v>
      </c>
      <c r="T246" s="33">
        <f>IF(DatiStorici[[#This Row],[Calend]]="X",(DatiStorici[[#This Row],[Balanced]]*E$2/DatiStorici[[#This Row],[Gold]]),T245)</f>
        <v>39.440742886901461</v>
      </c>
      <c r="U246" s="34">
        <f>SUMPRODUCT(DatiStorici[[#This Row],[Bond 3Y]:[Gold]],Q245:T245)</f>
        <v>10860.291104360109</v>
      </c>
      <c r="V246" s="32">
        <f t="shared" si="38"/>
        <v>-3.477803128109455E-4</v>
      </c>
      <c r="W246" s="32">
        <f>-(1-U246/MAX(U$5:U246))</f>
        <v>-1.268756189764042E-2</v>
      </c>
      <c r="X246" s="53" t="str">
        <f t="shared" si="39"/>
        <v/>
      </c>
    </row>
    <row r="247" spans="1:24" x14ac:dyDescent="0.3">
      <c r="A247" s="4">
        <v>39428</v>
      </c>
      <c r="B247" s="1">
        <v>104.642375</v>
      </c>
      <c r="C247" s="1">
        <v>99.913319000000001</v>
      </c>
      <c r="D247" s="1">
        <v>172.66700399999999</v>
      </c>
      <c r="E247" s="1">
        <v>80.187700000000007</v>
      </c>
      <c r="F247" s="3">
        <f t="shared" si="32"/>
        <v>10873.001617470498</v>
      </c>
      <c r="G247" s="36">
        <f t="shared" si="33"/>
        <v>-7.6786428744536747E-4</v>
      </c>
      <c r="H247" s="31">
        <f t="shared" si="34"/>
        <v>-4.7555065707176195E-3</v>
      </c>
      <c r="I247" s="37">
        <f t="shared" si="35"/>
        <v>3.2087772916740594E-3</v>
      </c>
      <c r="J247" s="37">
        <f t="shared" si="36"/>
        <v>5.8449999488919624E-3</v>
      </c>
      <c r="K247" s="39">
        <f t="shared" si="37"/>
        <v>1.1696814396451709E-3</v>
      </c>
      <c r="L247" s="36">
        <f>-(1-B247/MAX(B$5:B247))</f>
        <v>-2.9666119924158796E-3</v>
      </c>
      <c r="M247" s="37">
        <f>-(1-C247/MAX(C$5:C247))</f>
        <v>-1.8100452976657189E-2</v>
      </c>
      <c r="N247" s="37">
        <f>-(1-D247/MAX(D$5:D247))</f>
        <v>-5.590936467661467E-2</v>
      </c>
      <c r="O247" s="37">
        <f>-(1-E247/MAX(E$5:E247))</f>
        <v>-3.7015038079768026E-2</v>
      </c>
      <c r="P247" s="39">
        <f>-(1-F247/MAX(F$5:F247))</f>
        <v>-1.1532045202188979E-2</v>
      </c>
      <c r="Q247" s="33">
        <f>IF(DatiStorici[[#This Row],[Calend]]="X",(DatiStorici[[#This Row],[Balanced]]*B$2/DatiStorici[[#This Row],[Bond 3Y]]),Q246)</f>
        <v>24.685723096965759</v>
      </c>
      <c r="R247" s="33">
        <f>IF(DatiStorici[[#This Row],[Calend]]="X",(DatiStorici[[#This Row],[Balanced]]*C$2/DatiStorici[[#This Row],[Bond 10Y]]),R246)</f>
        <v>25.318595534160284</v>
      </c>
      <c r="S247" s="33">
        <f>IF(DatiStorici[[#This Row],[Calend]]="X",(DatiStorici[[#This Row],[Balanced]]*D$2/DatiStorici[[#This Row],[SXXR]]),S246)</f>
        <v>15.043415900024105</v>
      </c>
      <c r="T247" s="33">
        <f>IF(DatiStorici[[#This Row],[Calend]]="X",(DatiStorici[[#This Row],[Balanced]]*E$2/DatiStorici[[#This Row],[Gold]]),T246)</f>
        <v>39.440742886901461</v>
      </c>
      <c r="U247" s="34">
        <f>SUMPRODUCT(DatiStorici[[#This Row],[Bond 3Y]:[Gold]],Q246:T246)</f>
        <v>10873.001617470498</v>
      </c>
      <c r="V247" s="32">
        <f t="shared" si="38"/>
        <v>1.1696814396451709E-3</v>
      </c>
      <c r="W247" s="32">
        <f>-(1-U247/MAX(U$5:U247))</f>
        <v>-1.1532045202188979E-2</v>
      </c>
      <c r="X247" s="53" t="str">
        <f t="shared" si="39"/>
        <v/>
      </c>
    </row>
    <row r="248" spans="1:24" x14ac:dyDescent="0.3">
      <c r="A248" s="4">
        <v>39429</v>
      </c>
      <c r="B248" s="1">
        <v>104.673777</v>
      </c>
      <c r="C248" s="1">
        <v>100.072597</v>
      </c>
      <c r="D248" s="1">
        <v>168.49592200000001</v>
      </c>
      <c r="E248" s="1">
        <v>78.348479999999995</v>
      </c>
      <c r="F248" s="3">
        <f t="shared" si="32"/>
        <v>10742.521969395128</v>
      </c>
      <c r="G248" s="36">
        <f t="shared" si="33"/>
        <v>3.0004373705075398E-4</v>
      </c>
      <c r="H248" s="31">
        <f t="shared" si="34"/>
        <v>1.5928925082712771E-3</v>
      </c>
      <c r="I248" s="37">
        <f t="shared" si="35"/>
        <v>-2.4453359538285403E-2</v>
      </c>
      <c r="J248" s="37">
        <f t="shared" si="36"/>
        <v>-2.3203568040858186E-2</v>
      </c>
      <c r="K248" s="39">
        <f t="shared" si="37"/>
        <v>-1.2072919019485902E-2</v>
      </c>
      <c r="L248" s="36">
        <f>-(1-B248/MAX(B$5:B248))</f>
        <v>-2.6674134846391695E-3</v>
      </c>
      <c r="M248" s="37">
        <f>-(1-C248/MAX(C$5:C248))</f>
        <v>-1.65351461925759E-2</v>
      </c>
      <c r="N248" s="37">
        <f>-(1-D248/MAX(D$5:D248))</f>
        <v>-7.8715571792862149E-2</v>
      </c>
      <c r="O248" s="37">
        <f>-(1-E248/MAX(E$5:E248))</f>
        <v>-5.9102480438919636E-2</v>
      </c>
      <c r="P248" s="39">
        <f>-(1-F248/MAX(F$5:F248))</f>
        <v>-2.3393990542891041E-2</v>
      </c>
      <c r="Q248" s="33">
        <f>IF(DatiStorici[[#This Row],[Calend]]="X",(DatiStorici[[#This Row],[Balanced]]*B$2/DatiStorici[[#This Row],[Bond 3Y]]),Q247)</f>
        <v>24.685723096965759</v>
      </c>
      <c r="R248" s="33">
        <f>IF(DatiStorici[[#This Row],[Calend]]="X",(DatiStorici[[#This Row],[Balanced]]*C$2/DatiStorici[[#This Row],[Bond 10Y]]),R247)</f>
        <v>25.318595534160284</v>
      </c>
      <c r="S248" s="33">
        <f>IF(DatiStorici[[#This Row],[Calend]]="X",(DatiStorici[[#This Row],[Balanced]]*D$2/DatiStorici[[#This Row],[SXXR]]),S247)</f>
        <v>15.043415900024105</v>
      </c>
      <c r="T248" s="33">
        <f>IF(DatiStorici[[#This Row],[Calend]]="X",(DatiStorici[[#This Row],[Balanced]]*E$2/DatiStorici[[#This Row],[Gold]]),T247)</f>
        <v>39.440742886901461</v>
      </c>
      <c r="U248" s="34">
        <f>SUMPRODUCT(DatiStorici[[#This Row],[Bond 3Y]:[Gold]],Q247:T247)</f>
        <v>10742.521969395128</v>
      </c>
      <c r="V248" s="32">
        <f t="shared" si="38"/>
        <v>-1.2072919019485902E-2</v>
      </c>
      <c r="W248" s="32">
        <f>-(1-U248/MAX(U$5:U248))</f>
        <v>-2.3393990542891041E-2</v>
      </c>
      <c r="X248" s="53" t="str">
        <f t="shared" si="39"/>
        <v/>
      </c>
    </row>
    <row r="249" spans="1:24" x14ac:dyDescent="0.3">
      <c r="A249" s="4">
        <v>39430</v>
      </c>
      <c r="B249" s="1">
        <v>104.62893699999999</v>
      </c>
      <c r="C249" s="1">
        <v>99.863487000000006</v>
      </c>
      <c r="D249" s="1">
        <v>169.23894899999999</v>
      </c>
      <c r="E249" s="1">
        <v>78.086389999999994</v>
      </c>
      <c r="F249" s="3">
        <f t="shared" si="32"/>
        <v>10736.961329942031</v>
      </c>
      <c r="G249" s="36">
        <f t="shared" si="33"/>
        <v>-4.2847032252056952E-4</v>
      </c>
      <c r="H249" s="31">
        <f t="shared" si="34"/>
        <v>-2.0917692500838935E-3</v>
      </c>
      <c r="I249" s="37">
        <f t="shared" si="35"/>
        <v>4.4000679976387274E-3</v>
      </c>
      <c r="J249" s="37">
        <f t="shared" si="36"/>
        <v>-3.3507905906708176E-3</v>
      </c>
      <c r="K249" s="39">
        <f t="shared" si="37"/>
        <v>-5.1776288096208774E-4</v>
      </c>
      <c r="L249" s="36">
        <f>-(1-B249/MAX(B$5:B249))</f>
        <v>-3.0946493641599293E-3</v>
      </c>
      <c r="M249" s="37">
        <f>-(1-C249/MAX(C$5:C249))</f>
        <v>-1.8590177657180185E-2</v>
      </c>
      <c r="N249" s="37">
        <f>-(1-D249/MAX(D$5:D249))</f>
        <v>-7.4652926259889174E-2</v>
      </c>
      <c r="O249" s="37">
        <f>-(1-E249/MAX(E$5:E249))</f>
        <v>-6.2249954785604578E-2</v>
      </c>
      <c r="P249" s="39">
        <f>-(1-F249/MAX(F$5:F249))</f>
        <v>-2.3899510003013158E-2</v>
      </c>
      <c r="Q249" s="33">
        <f>IF(DatiStorici[[#This Row],[Calend]]="X",(DatiStorici[[#This Row],[Balanced]]*B$2/DatiStorici[[#This Row],[Bond 3Y]]),Q248)</f>
        <v>24.685723096965759</v>
      </c>
      <c r="R249" s="33">
        <f>IF(DatiStorici[[#This Row],[Calend]]="X",(DatiStorici[[#This Row],[Balanced]]*C$2/DatiStorici[[#This Row],[Bond 10Y]]),R248)</f>
        <v>25.318595534160284</v>
      </c>
      <c r="S249" s="33">
        <f>IF(DatiStorici[[#This Row],[Calend]]="X",(DatiStorici[[#This Row],[Balanced]]*D$2/DatiStorici[[#This Row],[SXXR]]),S248)</f>
        <v>15.043415900024105</v>
      </c>
      <c r="T249" s="33">
        <f>IF(DatiStorici[[#This Row],[Calend]]="X",(DatiStorici[[#This Row],[Balanced]]*E$2/DatiStorici[[#This Row],[Gold]]),T248)</f>
        <v>39.440742886901461</v>
      </c>
      <c r="U249" s="34">
        <f>SUMPRODUCT(DatiStorici[[#This Row],[Bond 3Y]:[Gold]],Q248:T248)</f>
        <v>10736.961329942031</v>
      </c>
      <c r="V249" s="32">
        <f t="shared" si="38"/>
        <v>-5.1776288096208774E-4</v>
      </c>
      <c r="W249" s="32">
        <f>-(1-U249/MAX(U$5:U249))</f>
        <v>-2.3899510003013158E-2</v>
      </c>
      <c r="X249" s="53" t="str">
        <f t="shared" si="39"/>
        <v/>
      </c>
    </row>
    <row r="250" spans="1:24" x14ac:dyDescent="0.3">
      <c r="A250" s="4">
        <v>39433</v>
      </c>
      <c r="B250" s="1">
        <v>104.660275</v>
      </c>
      <c r="C250" s="1">
        <v>99.983745999999996</v>
      </c>
      <c r="D250" s="1">
        <v>166.31658999999999</v>
      </c>
      <c r="E250" s="1">
        <v>78.083789999999993</v>
      </c>
      <c r="F250" s="3">
        <f t="shared" si="32"/>
        <v>10696.714912335101</v>
      </c>
      <c r="G250" s="36">
        <f t="shared" si="33"/>
        <v>2.9947076521283898E-4</v>
      </c>
      <c r="H250" s="31">
        <f t="shared" si="34"/>
        <v>1.2035094277798796E-3</v>
      </c>
      <c r="I250" s="37">
        <f t="shared" si="35"/>
        <v>-1.7418475022699331E-2</v>
      </c>
      <c r="J250" s="37">
        <f t="shared" si="36"/>
        <v>-3.329700971391819E-5</v>
      </c>
      <c r="K250" s="39">
        <f t="shared" si="37"/>
        <v>-3.7554420858791964E-3</v>
      </c>
      <c r="L250" s="36">
        <f>-(1-B250/MAX(B$5:B250))</f>
        <v>-2.7960606488962592E-3</v>
      </c>
      <c r="M250" s="37">
        <f>-(1-C250/MAX(C$5:C250))</f>
        <v>-1.7408330644116066E-2</v>
      </c>
      <c r="N250" s="37">
        <f>-(1-D250/MAX(D$5:D250))</f>
        <v>-9.0631495998395928E-2</v>
      </c>
      <c r="O250" s="37">
        <f>-(1-E250/MAX(E$5:E250))</f>
        <v>-6.2281178538137638E-2</v>
      </c>
      <c r="P250" s="39">
        <f>-(1-F250/MAX(F$5:F250))</f>
        <v>-2.7558324330414607E-2</v>
      </c>
      <c r="Q250" s="33">
        <f>IF(DatiStorici[[#This Row],[Calend]]="X",(DatiStorici[[#This Row],[Balanced]]*B$2/DatiStorici[[#This Row],[Bond 3Y]]),Q249)</f>
        <v>24.685723096965759</v>
      </c>
      <c r="R250" s="33">
        <f>IF(DatiStorici[[#This Row],[Calend]]="X",(DatiStorici[[#This Row],[Balanced]]*C$2/DatiStorici[[#This Row],[Bond 10Y]]),R249)</f>
        <v>25.318595534160284</v>
      </c>
      <c r="S250" s="33">
        <f>IF(DatiStorici[[#This Row],[Calend]]="X",(DatiStorici[[#This Row],[Balanced]]*D$2/DatiStorici[[#This Row],[SXXR]]),S249)</f>
        <v>15.043415900024105</v>
      </c>
      <c r="T250" s="33">
        <f>IF(DatiStorici[[#This Row],[Calend]]="X",(DatiStorici[[#This Row],[Balanced]]*E$2/DatiStorici[[#This Row],[Gold]]),T249)</f>
        <v>39.440742886901461</v>
      </c>
      <c r="U250" s="34">
        <f>SUMPRODUCT(DatiStorici[[#This Row],[Bond 3Y]:[Gold]],Q249:T249)</f>
        <v>10696.714912335101</v>
      </c>
      <c r="V250" s="32">
        <f t="shared" si="38"/>
        <v>-3.7554420858791964E-3</v>
      </c>
      <c r="W250" s="32">
        <f>-(1-U250/MAX(U$5:U250))</f>
        <v>-2.7558324330414607E-2</v>
      </c>
      <c r="X250" s="53" t="str">
        <f t="shared" si="39"/>
        <v/>
      </c>
    </row>
    <row r="251" spans="1:24" x14ac:dyDescent="0.3">
      <c r="A251" s="4">
        <v>39434</v>
      </c>
      <c r="B251" s="1">
        <v>104.698126</v>
      </c>
      <c r="C251" s="1">
        <v>100.04038199999999</v>
      </c>
      <c r="D251" s="1">
        <v>166.13357199999999</v>
      </c>
      <c r="E251" s="1">
        <v>78.767949999999999</v>
      </c>
      <c r="F251" s="3">
        <f t="shared" si="32"/>
        <v>10723.313798379029</v>
      </c>
      <c r="G251" s="36">
        <f t="shared" si="33"/>
        <v>3.6159046144426112E-4</v>
      </c>
      <c r="H251" s="31">
        <f t="shared" si="34"/>
        <v>5.6629169770498907E-4</v>
      </c>
      <c r="I251" s="37">
        <f t="shared" si="35"/>
        <v>-1.1010252928601793E-3</v>
      </c>
      <c r="J251" s="37">
        <f t="shared" si="36"/>
        <v>8.7237073542721661E-3</v>
      </c>
      <c r="K251" s="39">
        <f t="shared" si="37"/>
        <v>2.4835540675574364E-3</v>
      </c>
      <c r="L251" s="36">
        <f>-(1-B251/MAX(B$5:B251))</f>
        <v>-2.4354160174123729E-3</v>
      </c>
      <c r="M251" s="37">
        <f>-(1-C251/MAX(C$5:C251))</f>
        <v>-1.6851739557944501E-2</v>
      </c>
      <c r="N251" s="37">
        <f>-(1-D251/MAX(D$5:D251))</f>
        <v>-9.1632182730040479E-2</v>
      </c>
      <c r="O251" s="37">
        <f>-(1-E251/MAX(E$5:E251))</f>
        <v>-5.4065008333139208E-2</v>
      </c>
      <c r="P251" s="39">
        <f>-(1-F251/MAX(F$5:F251))</f>
        <v>-2.5140211337081109E-2</v>
      </c>
      <c r="Q251" s="33">
        <f>IF(DatiStorici[[#This Row],[Calend]]="X",(DatiStorici[[#This Row],[Balanced]]*B$2/DatiStorici[[#This Row],[Bond 3Y]]),Q250)</f>
        <v>24.685723096965759</v>
      </c>
      <c r="R251" s="33">
        <f>IF(DatiStorici[[#This Row],[Calend]]="X",(DatiStorici[[#This Row],[Balanced]]*C$2/DatiStorici[[#This Row],[Bond 10Y]]),R250)</f>
        <v>25.318595534160284</v>
      </c>
      <c r="S251" s="33">
        <f>IF(DatiStorici[[#This Row],[Calend]]="X",(DatiStorici[[#This Row],[Balanced]]*D$2/DatiStorici[[#This Row],[SXXR]]),S250)</f>
        <v>15.043415900024105</v>
      </c>
      <c r="T251" s="33">
        <f>IF(DatiStorici[[#This Row],[Calend]]="X",(DatiStorici[[#This Row],[Balanced]]*E$2/DatiStorici[[#This Row],[Gold]]),T250)</f>
        <v>39.440742886901461</v>
      </c>
      <c r="U251" s="34">
        <f>SUMPRODUCT(DatiStorici[[#This Row],[Bond 3Y]:[Gold]],Q250:T250)</f>
        <v>10723.313798379029</v>
      </c>
      <c r="V251" s="32">
        <f t="shared" si="38"/>
        <v>2.4835540675574364E-3</v>
      </c>
      <c r="W251" s="32">
        <f>-(1-U251/MAX(U$5:U251))</f>
        <v>-2.5140211337081109E-2</v>
      </c>
      <c r="X251" s="53" t="str">
        <f t="shared" si="39"/>
        <v/>
      </c>
    </row>
    <row r="252" spans="1:24" x14ac:dyDescent="0.3">
      <c r="A252" s="4">
        <v>39435</v>
      </c>
      <c r="B252" s="1">
        <v>104.79953500000001</v>
      </c>
      <c r="C252" s="1">
        <v>100.04196899999999</v>
      </c>
      <c r="D252" s="1">
        <v>165.36863700000001</v>
      </c>
      <c r="E252" s="1">
        <v>79.102189999999993</v>
      </c>
      <c r="F252" s="3">
        <f t="shared" si="32"/>
        <v>10727.532772044715</v>
      </c>
      <c r="G252" s="36">
        <f t="shared" si="33"/>
        <v>9.681158962482814E-4</v>
      </c>
      <c r="H252" s="31">
        <f t="shared" si="34"/>
        <v>1.5863468138073835E-5</v>
      </c>
      <c r="I252" s="37">
        <f t="shared" si="35"/>
        <v>-4.6149698967964999E-3</v>
      </c>
      <c r="J252" s="37">
        <f t="shared" si="36"/>
        <v>4.2343726230639886E-3</v>
      </c>
      <c r="K252" s="39">
        <f t="shared" si="37"/>
        <v>3.9336197816115885E-4</v>
      </c>
      <c r="L252" s="36">
        <f>-(1-B252/MAX(B$5:B252))</f>
        <v>-1.4691902523293887E-3</v>
      </c>
      <c r="M252" s="37">
        <f>-(1-C252/MAX(C$5:C252))</f>
        <v>-1.6836143293134986E-2</v>
      </c>
      <c r="N252" s="37">
        <f>-(1-D252/MAX(D$5:D252))</f>
        <v>-9.5814614540411513E-2</v>
      </c>
      <c r="O252" s="37">
        <f>-(1-E252/MAX(E$5:E252))</f>
        <v>-5.005107485366278E-2</v>
      </c>
      <c r="P252" s="39">
        <f>-(1-F252/MAX(F$5:F252))</f>
        <v>-2.4756663130487855E-2</v>
      </c>
      <c r="Q252" s="33">
        <f>IF(DatiStorici[[#This Row],[Calend]]="X",(DatiStorici[[#This Row],[Balanced]]*B$2/DatiStorici[[#This Row],[Bond 3Y]]),Q251)</f>
        <v>24.685723096965759</v>
      </c>
      <c r="R252" s="33">
        <f>IF(DatiStorici[[#This Row],[Calend]]="X",(DatiStorici[[#This Row],[Balanced]]*C$2/DatiStorici[[#This Row],[Bond 10Y]]),R251)</f>
        <v>25.318595534160284</v>
      </c>
      <c r="S252" s="33">
        <f>IF(DatiStorici[[#This Row],[Calend]]="X",(DatiStorici[[#This Row],[Balanced]]*D$2/DatiStorici[[#This Row],[SXXR]]),S251)</f>
        <v>15.043415900024105</v>
      </c>
      <c r="T252" s="33">
        <f>IF(DatiStorici[[#This Row],[Calend]]="X",(DatiStorici[[#This Row],[Balanced]]*E$2/DatiStorici[[#This Row],[Gold]]),T251)</f>
        <v>39.440742886901461</v>
      </c>
      <c r="U252" s="34">
        <f>SUMPRODUCT(DatiStorici[[#This Row],[Bond 3Y]:[Gold]],Q251:T251)</f>
        <v>10727.532772044715</v>
      </c>
      <c r="V252" s="32">
        <f t="shared" si="38"/>
        <v>3.9336197816115885E-4</v>
      </c>
      <c r="W252" s="32">
        <f>-(1-U252/MAX(U$5:U252))</f>
        <v>-2.4756663130487855E-2</v>
      </c>
      <c r="X252" s="53" t="str">
        <f t="shared" si="39"/>
        <v/>
      </c>
    </row>
    <row r="253" spans="1:24" x14ac:dyDescent="0.3">
      <c r="A253" s="4">
        <v>39436</v>
      </c>
      <c r="B253" s="1">
        <v>104.841809</v>
      </c>
      <c r="C253" s="1">
        <v>100.360519</v>
      </c>
      <c r="D253" s="1">
        <v>165.69359800000001</v>
      </c>
      <c r="E253" s="1">
        <v>78.396590000000003</v>
      </c>
      <c r="F253" s="3">
        <f t="shared" si="32"/>
        <v>10713.700710203615</v>
      </c>
      <c r="G253" s="36">
        <f t="shared" si="33"/>
        <v>4.0329831670017267E-4</v>
      </c>
      <c r="H253" s="31">
        <f t="shared" si="34"/>
        <v>3.1791049249942846E-3</v>
      </c>
      <c r="I253" s="37">
        <f t="shared" si="35"/>
        <v>1.9631420923903091E-3</v>
      </c>
      <c r="J253" s="37">
        <f t="shared" si="36"/>
        <v>-8.9601293506914939E-3</v>
      </c>
      <c r="K253" s="39">
        <f t="shared" si="37"/>
        <v>-1.2902302259240599E-3</v>
      </c>
      <c r="L253" s="36">
        <f>-(1-B253/MAX(B$5:B253))</f>
        <v>-1.0664032413826297E-3</v>
      </c>
      <c r="M253" s="37">
        <f>-(1-C253/MAX(C$5:C253))</f>
        <v>-1.3705588690056558E-2</v>
      </c>
      <c r="N253" s="37">
        <f>-(1-D253/MAX(D$5:D253))</f>
        <v>-9.4037826678004865E-2</v>
      </c>
      <c r="O253" s="37">
        <f>-(1-E253/MAX(E$5:E253))</f>
        <v>-5.85247209257026E-2</v>
      </c>
      <c r="P253" s="39">
        <f>-(1-F253/MAX(F$5:F253))</f>
        <v>-2.6014140169463018E-2</v>
      </c>
      <c r="Q253" s="33">
        <f>IF(DatiStorici[[#This Row],[Calend]]="X",(DatiStorici[[#This Row],[Balanced]]*B$2/DatiStorici[[#This Row],[Bond 3Y]]),Q252)</f>
        <v>24.685723096965759</v>
      </c>
      <c r="R253" s="33">
        <f>IF(DatiStorici[[#This Row],[Calend]]="X",(DatiStorici[[#This Row],[Balanced]]*C$2/DatiStorici[[#This Row],[Bond 10Y]]),R252)</f>
        <v>25.318595534160284</v>
      </c>
      <c r="S253" s="33">
        <f>IF(DatiStorici[[#This Row],[Calend]]="X",(DatiStorici[[#This Row],[Balanced]]*D$2/DatiStorici[[#This Row],[SXXR]]),S252)</f>
        <v>15.043415900024105</v>
      </c>
      <c r="T253" s="33">
        <f>IF(DatiStorici[[#This Row],[Calend]]="X",(DatiStorici[[#This Row],[Balanced]]*E$2/DatiStorici[[#This Row],[Gold]]),T252)</f>
        <v>39.440742886901461</v>
      </c>
      <c r="U253" s="34">
        <f>SUMPRODUCT(DatiStorici[[#This Row],[Bond 3Y]:[Gold]],Q252:T252)</f>
        <v>10713.700710203615</v>
      </c>
      <c r="V253" s="32">
        <f t="shared" si="38"/>
        <v>-1.2902302259240599E-3</v>
      </c>
      <c r="W253" s="32">
        <f>-(1-U253/MAX(U$5:U253))</f>
        <v>-2.6014140169463018E-2</v>
      </c>
      <c r="X253" s="53" t="str">
        <f t="shared" si="39"/>
        <v/>
      </c>
    </row>
    <row r="254" spans="1:24" x14ac:dyDescent="0.3">
      <c r="A254" s="4">
        <v>39437</v>
      </c>
      <c r="B254" s="1">
        <v>104.83569</v>
      </c>
      <c r="C254" s="1">
        <v>99.974549999999994</v>
      </c>
      <c r="D254" s="1">
        <v>167.98566199999999</v>
      </c>
      <c r="E254" s="1">
        <v>79.943129999999996</v>
      </c>
      <c r="F254" s="3">
        <f t="shared" si="32"/>
        <v>10799.254623790041</v>
      </c>
      <c r="G254" s="36">
        <f t="shared" si="33"/>
        <v>-5.836582400034551E-5</v>
      </c>
      <c r="H254" s="31">
        <f t="shared" si="34"/>
        <v>-3.8532392704005406E-3</v>
      </c>
      <c r="I254" s="37">
        <f t="shared" si="35"/>
        <v>1.3738342926245279E-2</v>
      </c>
      <c r="J254" s="37">
        <f t="shared" si="36"/>
        <v>1.9535075369967049E-2</v>
      </c>
      <c r="K254" s="39">
        <f t="shared" si="37"/>
        <v>7.9537528233553333E-3</v>
      </c>
      <c r="L254" s="36">
        <f>-(1-B254/MAX(B$5:B254))</f>
        <v>-1.124705122443892E-3</v>
      </c>
      <c r="M254" s="37">
        <f>-(1-C254/MAX(C$5:C254))</f>
        <v>-1.7498704463390635E-2</v>
      </c>
      <c r="N254" s="37">
        <f>-(1-D254/MAX(D$5:D254))</f>
        <v>-8.1505518200805427E-2</v>
      </c>
      <c r="O254" s="37">
        <f>-(1-E254/MAX(E$5:E254))</f>
        <v>-3.9952112370922888E-2</v>
      </c>
      <c r="P254" s="39">
        <f>-(1-F254/MAX(F$5:F254))</f>
        <v>-1.8236407307560154E-2</v>
      </c>
      <c r="Q254" s="33">
        <f>IF(DatiStorici[[#This Row],[Calend]]="X",(DatiStorici[[#This Row],[Balanced]]*B$2/DatiStorici[[#This Row],[Bond 3Y]]),Q253)</f>
        <v>24.685723096965759</v>
      </c>
      <c r="R254" s="33">
        <f>IF(DatiStorici[[#This Row],[Calend]]="X",(DatiStorici[[#This Row],[Balanced]]*C$2/DatiStorici[[#This Row],[Bond 10Y]]),R253)</f>
        <v>25.318595534160284</v>
      </c>
      <c r="S254" s="33">
        <f>IF(DatiStorici[[#This Row],[Calend]]="X",(DatiStorici[[#This Row],[Balanced]]*D$2/DatiStorici[[#This Row],[SXXR]]),S253)</f>
        <v>15.043415900024105</v>
      </c>
      <c r="T254" s="33">
        <f>IF(DatiStorici[[#This Row],[Calend]]="X",(DatiStorici[[#This Row],[Balanced]]*E$2/DatiStorici[[#This Row],[Gold]]),T253)</f>
        <v>39.440742886901461</v>
      </c>
      <c r="U254" s="34">
        <f>SUMPRODUCT(DatiStorici[[#This Row],[Bond 3Y]:[Gold]],Q253:T253)</f>
        <v>10799.254623790041</v>
      </c>
      <c r="V254" s="32">
        <f t="shared" si="38"/>
        <v>7.9537528233553333E-3</v>
      </c>
      <c r="W254" s="32">
        <f>-(1-U254/MAX(U$5:U254))</f>
        <v>-1.8236407307560154E-2</v>
      </c>
      <c r="X254" s="53" t="str">
        <f t="shared" si="39"/>
        <v/>
      </c>
    </row>
    <row r="255" spans="1:24" x14ac:dyDescent="0.3">
      <c r="A255" s="4">
        <v>39440</v>
      </c>
      <c r="B255" s="1">
        <v>104.84503599999999</v>
      </c>
      <c r="C255" s="1">
        <v>99.972544999999997</v>
      </c>
      <c r="D255" s="1">
        <v>168.124865</v>
      </c>
      <c r="E255" s="1">
        <v>80.093220000000002</v>
      </c>
      <c r="F255" s="3">
        <f t="shared" si="32"/>
        <v>10807.448322497485</v>
      </c>
      <c r="G255" s="36">
        <f t="shared" si="33"/>
        <v>8.9145055766123721E-5</v>
      </c>
      <c r="H255" s="31">
        <f t="shared" si="34"/>
        <v>-2.0055305130206926E-5</v>
      </c>
      <c r="I255" s="37">
        <f t="shared" si="35"/>
        <v>8.2831685875182546E-4</v>
      </c>
      <c r="J255" s="37">
        <f t="shared" si="36"/>
        <v>1.8756994145955007E-3</v>
      </c>
      <c r="K255" s="39">
        <f t="shared" si="37"/>
        <v>7.5844048215838265E-4</v>
      </c>
      <c r="L255" s="36">
        <f>-(1-B255/MAX(B$5:B255))</f>
        <v>-1.0356563595090851E-3</v>
      </c>
      <c r="M255" s="37">
        <f>-(1-C255/MAX(C$5:C255))</f>
        <v>-1.7518408629076276E-2</v>
      </c>
      <c r="N255" s="37">
        <f>-(1-D255/MAX(D$5:D255))</f>
        <v>-8.0744398556261587E-2</v>
      </c>
      <c r="O255" s="37">
        <f>-(1-E255/MAX(E$5:E255))</f>
        <v>-3.8149661210275965E-2</v>
      </c>
      <c r="P255" s="39">
        <f>-(1-F255/MAX(F$5:F255))</f>
        <v>-1.7491515612652053E-2</v>
      </c>
      <c r="Q255" s="33">
        <f>IF(DatiStorici[[#This Row],[Calend]]="X",(DatiStorici[[#This Row],[Balanced]]*B$2/DatiStorici[[#This Row],[Bond 3Y]]),Q254)</f>
        <v>24.685723096965759</v>
      </c>
      <c r="R255" s="33">
        <f>IF(DatiStorici[[#This Row],[Calend]]="X",(DatiStorici[[#This Row],[Balanced]]*C$2/DatiStorici[[#This Row],[Bond 10Y]]),R254)</f>
        <v>25.318595534160284</v>
      </c>
      <c r="S255" s="33">
        <f>IF(DatiStorici[[#This Row],[Calend]]="X",(DatiStorici[[#This Row],[Balanced]]*D$2/DatiStorici[[#This Row],[SXXR]]),S254)</f>
        <v>15.043415900024105</v>
      </c>
      <c r="T255" s="33">
        <f>IF(DatiStorici[[#This Row],[Calend]]="X",(DatiStorici[[#This Row],[Balanced]]*E$2/DatiStorici[[#This Row],[Gold]]),T254)</f>
        <v>39.440742886901461</v>
      </c>
      <c r="U255" s="34">
        <f>SUMPRODUCT(DatiStorici[[#This Row],[Bond 3Y]:[Gold]],Q254:T254)</f>
        <v>10807.448322497485</v>
      </c>
      <c r="V255" s="32">
        <f t="shared" si="38"/>
        <v>7.5844048215838265E-4</v>
      </c>
      <c r="W255" s="32">
        <f>-(1-U255/MAX(U$5:U255))</f>
        <v>-1.7491515612652053E-2</v>
      </c>
      <c r="X255" s="53" t="str">
        <f t="shared" si="39"/>
        <v/>
      </c>
    </row>
    <row r="256" spans="1:24" x14ac:dyDescent="0.3">
      <c r="A256" s="4">
        <v>39443</v>
      </c>
      <c r="B256" s="1">
        <v>104.803642</v>
      </c>
      <c r="C256" s="1">
        <v>99.787160999999998</v>
      </c>
      <c r="D256" s="1">
        <v>168.26406800000001</v>
      </c>
      <c r="E256" s="1">
        <v>81.864540000000005</v>
      </c>
      <c r="F256" s="3">
        <f t="shared" si="32"/>
        <v>10873.689084475063</v>
      </c>
      <c r="G256" s="36">
        <f t="shared" si="33"/>
        <v>-3.9488921115837203E-4</v>
      </c>
      <c r="H256" s="31">
        <f t="shared" si="34"/>
        <v>-1.8560705452842551E-3</v>
      </c>
      <c r="I256" s="37">
        <f t="shared" si="35"/>
        <v>8.2763131773934027E-4</v>
      </c>
      <c r="J256" s="37">
        <f t="shared" si="36"/>
        <v>2.1874723771732361E-2</v>
      </c>
      <c r="K256" s="39">
        <f t="shared" si="37"/>
        <v>6.1104698375652041E-3</v>
      </c>
      <c r="L256" s="36">
        <f>-(1-B256/MAX(B$5:B256))</f>
        <v>-1.4300587234001849E-3</v>
      </c>
      <c r="M256" s="37">
        <f>-(1-C256/MAX(C$5:C256))</f>
        <v>-1.9340272495147803E-2</v>
      </c>
      <c r="N256" s="37">
        <f>-(1-D256/MAX(D$5:D256))</f>
        <v>-7.9983278911717748E-2</v>
      </c>
      <c r="O256" s="37">
        <f>-(1-E256/MAX(E$5:E256))</f>
        <v>-1.6877639157660052E-2</v>
      </c>
      <c r="P256" s="39">
        <f>-(1-F256/MAX(F$5:F256))</f>
        <v>-1.1469547363238797E-2</v>
      </c>
      <c r="Q256" s="33">
        <f>IF(DatiStorici[[#This Row],[Calend]]="X",(DatiStorici[[#This Row],[Balanced]]*B$2/DatiStorici[[#This Row],[Bond 3Y]]),Q255)</f>
        <v>24.685723096965759</v>
      </c>
      <c r="R256" s="33">
        <f>IF(DatiStorici[[#This Row],[Calend]]="X",(DatiStorici[[#This Row],[Balanced]]*C$2/DatiStorici[[#This Row],[Bond 10Y]]),R255)</f>
        <v>25.318595534160284</v>
      </c>
      <c r="S256" s="33">
        <f>IF(DatiStorici[[#This Row],[Calend]]="X",(DatiStorici[[#This Row],[Balanced]]*D$2/DatiStorici[[#This Row],[SXXR]]),S255)</f>
        <v>15.043415900024105</v>
      </c>
      <c r="T256" s="33">
        <f>IF(DatiStorici[[#This Row],[Calend]]="X",(DatiStorici[[#This Row],[Balanced]]*E$2/DatiStorici[[#This Row],[Gold]]),T255)</f>
        <v>39.440742886901461</v>
      </c>
      <c r="U256" s="34">
        <f>SUMPRODUCT(DatiStorici[[#This Row],[Bond 3Y]:[Gold]],Q255:T255)</f>
        <v>10873.689084475063</v>
      </c>
      <c r="V256" s="32">
        <f t="shared" si="38"/>
        <v>6.1104698375652041E-3</v>
      </c>
      <c r="W256" s="32">
        <f>-(1-U256/MAX(U$5:U256))</f>
        <v>-1.1469547363238797E-2</v>
      </c>
      <c r="X256" s="53" t="str">
        <f t="shared" si="39"/>
        <v/>
      </c>
    </row>
    <row r="257" spans="1:24" x14ac:dyDescent="0.3">
      <c r="A257" s="4">
        <v>39444</v>
      </c>
      <c r="B257" s="1">
        <v>104.83745500000001</v>
      </c>
      <c r="C257" s="1">
        <v>100.00312599999999</v>
      </c>
      <c r="D257" s="1">
        <v>167.94367199999999</v>
      </c>
      <c r="E257" s="1">
        <v>82.371179999999995</v>
      </c>
      <c r="F257" s="3">
        <f t="shared" si="32"/>
        <v>10895.15412101019</v>
      </c>
      <c r="G257" s="36">
        <f t="shared" si="33"/>
        <v>3.2257988321085696E-4</v>
      </c>
      <c r="H257" s="31">
        <f t="shared" si="34"/>
        <v>2.1619177524516944E-3</v>
      </c>
      <c r="I257" s="37">
        <f t="shared" si="35"/>
        <v>-1.9059412313918776E-3</v>
      </c>
      <c r="J257" s="37">
        <f t="shared" si="36"/>
        <v>6.1696883857614709E-3</v>
      </c>
      <c r="K257" s="39">
        <f t="shared" si="37"/>
        <v>1.9720885753282966E-3</v>
      </c>
      <c r="L257" s="36">
        <f>-(1-B257/MAX(B$5:B257))</f>
        <v>-1.1078881882923275E-3</v>
      </c>
      <c r="M257" s="37">
        <f>-(1-C257/MAX(C$5:C257))</f>
        <v>-1.7217873421677909E-2</v>
      </c>
      <c r="N257" s="37">
        <f>-(1-D257/MAX(D$5:D257))</f>
        <v>-8.173510674325335E-2</v>
      </c>
      <c r="O257" s="37">
        <f>-(1-E257/MAX(E$5:E257))</f>
        <v>-1.0793330702532189E-2</v>
      </c>
      <c r="P257" s="39">
        <f>-(1-F257/MAX(F$5:F257))</f>
        <v>-9.5181542236071337E-3</v>
      </c>
      <c r="Q257" s="33">
        <f>IF(DatiStorici[[#This Row],[Calend]]="X",(DatiStorici[[#This Row],[Balanced]]*B$2/DatiStorici[[#This Row],[Bond 3Y]]),Q256)</f>
        <v>24.685723096965759</v>
      </c>
      <c r="R257" s="33">
        <f>IF(DatiStorici[[#This Row],[Calend]]="X",(DatiStorici[[#This Row],[Balanced]]*C$2/DatiStorici[[#This Row],[Bond 10Y]]),R256)</f>
        <v>25.318595534160284</v>
      </c>
      <c r="S257" s="33">
        <f>IF(DatiStorici[[#This Row],[Calend]]="X",(DatiStorici[[#This Row],[Balanced]]*D$2/DatiStorici[[#This Row],[SXXR]]),S256)</f>
        <v>15.043415900024105</v>
      </c>
      <c r="T257" s="33">
        <f>IF(DatiStorici[[#This Row],[Calend]]="X",(DatiStorici[[#This Row],[Balanced]]*E$2/DatiStorici[[#This Row],[Gold]]),T256)</f>
        <v>39.440742886901461</v>
      </c>
      <c r="U257" s="34">
        <f>SUMPRODUCT(DatiStorici[[#This Row],[Bond 3Y]:[Gold]],Q256:T256)</f>
        <v>10895.15412101019</v>
      </c>
      <c r="V257" s="32">
        <f t="shared" si="38"/>
        <v>1.9720885753282966E-3</v>
      </c>
      <c r="W257" s="32">
        <f>-(1-U257/MAX(U$5:U257))</f>
        <v>-9.5181542236071337E-3</v>
      </c>
      <c r="X257" s="53" t="str">
        <f t="shared" si="39"/>
        <v/>
      </c>
    </row>
    <row r="258" spans="1:24" x14ac:dyDescent="0.3">
      <c r="A258" s="4">
        <v>39447</v>
      </c>
      <c r="B258" s="1">
        <v>104.9905365</v>
      </c>
      <c r="C258" s="1">
        <v>100.00312599999999</v>
      </c>
      <c r="D258" s="1">
        <v>166.96453750000001</v>
      </c>
      <c r="E258" s="1">
        <v>82.003799999999998</v>
      </c>
      <c r="F258" s="3">
        <f t="shared" si="32"/>
        <v>10869.713780903106</v>
      </c>
      <c r="G258" s="36">
        <f t="shared" si="33"/>
        <v>1.4591144495552191E-3</v>
      </c>
      <c r="H258" s="31">
        <f t="shared" si="34"/>
        <v>0</v>
      </c>
      <c r="I258" s="37">
        <f t="shared" si="35"/>
        <v>-5.8471979003142252E-3</v>
      </c>
      <c r="J258" s="37">
        <f t="shared" si="36"/>
        <v>-4.4700308005935982E-3</v>
      </c>
      <c r="K258" s="39">
        <f t="shared" si="37"/>
        <v>-2.3377446449750231E-3</v>
      </c>
      <c r="L258" s="36">
        <f>-(1-B258/MAX(B$5:B258))</f>
        <v>0</v>
      </c>
      <c r="M258" s="37">
        <f>-(1-C258/MAX(C$5:C258))</f>
        <v>-1.7217873421677909E-2</v>
      </c>
      <c r="N258" s="37">
        <f>-(1-D258/MAX(D$5:D258))</f>
        <v>-8.708871623874237E-2</v>
      </c>
      <c r="O258" s="37">
        <f>-(1-E258/MAX(E$5:E258))</f>
        <v>-1.520524693544878E-2</v>
      </c>
      <c r="P258" s="39">
        <f>-(1-F258/MAX(F$5:F258))</f>
        <v>-1.1830943445913844E-2</v>
      </c>
      <c r="Q258" s="33">
        <f>IF(DatiStorici[[#This Row],[Calend]]="X",(DatiStorici[[#This Row],[Balanced]]*B$2/DatiStorici[[#This Row],[Bond 3Y]]),Q257)</f>
        <v>24.685723096965759</v>
      </c>
      <c r="R258" s="33">
        <f>IF(DatiStorici[[#This Row],[Calend]]="X",(DatiStorici[[#This Row],[Balanced]]*C$2/DatiStorici[[#This Row],[Bond 10Y]]),R257)</f>
        <v>25.318595534160284</v>
      </c>
      <c r="S258" s="33">
        <f>IF(DatiStorici[[#This Row],[Calend]]="X",(DatiStorici[[#This Row],[Balanced]]*D$2/DatiStorici[[#This Row],[SXXR]]),S257)</f>
        <v>15.043415900024105</v>
      </c>
      <c r="T258" s="33">
        <f>IF(DatiStorici[[#This Row],[Calend]]="X",(DatiStorici[[#This Row],[Balanced]]*E$2/DatiStorici[[#This Row],[Gold]]),T257)</f>
        <v>39.440742886901461</v>
      </c>
      <c r="U258" s="34">
        <f>SUMPRODUCT(DatiStorici[[#This Row],[Bond 3Y]:[Gold]],Q257:T257)</f>
        <v>10869.713780903106</v>
      </c>
      <c r="V258" s="32">
        <f t="shared" si="38"/>
        <v>-2.3377446449750231E-3</v>
      </c>
      <c r="W258" s="32">
        <f>-(1-U258/MAX(U$5:U258))</f>
        <v>-1.1830943445913844E-2</v>
      </c>
      <c r="X258" s="53" t="str">
        <f t="shared" si="39"/>
        <v/>
      </c>
    </row>
    <row r="259" spans="1:24" x14ac:dyDescent="0.3">
      <c r="A259" s="4">
        <v>39449</v>
      </c>
      <c r="B259" s="1">
        <v>105.143618</v>
      </c>
      <c r="C259" s="1">
        <v>100.99671499999999</v>
      </c>
      <c r="D259" s="1">
        <v>165.98540299999999</v>
      </c>
      <c r="E259" s="1">
        <v>84.416399999999996</v>
      </c>
      <c r="F259" s="3">
        <f t="shared" si="32"/>
        <v>10979.074195224941</v>
      </c>
      <c r="G259" s="36">
        <f t="shared" si="33"/>
        <v>1.4569885361526039E-3</v>
      </c>
      <c r="H259" s="31">
        <f t="shared" si="34"/>
        <v>9.8865460603351201E-3</v>
      </c>
      <c r="I259" s="37">
        <f t="shared" si="35"/>
        <v>-5.881588812630895E-3</v>
      </c>
      <c r="J259" s="37">
        <f t="shared" si="36"/>
        <v>2.8996107867898469E-2</v>
      </c>
      <c r="K259" s="39">
        <f t="shared" si="37"/>
        <v>1.0010745468918829E-2</v>
      </c>
      <c r="L259" s="36">
        <f>-(1-B259/MAX(B$5:B259))</f>
        <v>0</v>
      </c>
      <c r="M259" s="37">
        <f>-(1-C259/MAX(C$5:C259))</f>
        <v>-7.4533635566080836E-3</v>
      </c>
      <c r="N259" s="37">
        <f>-(1-D259/MAX(D$5:D259))</f>
        <v>-9.2442325734231501E-2</v>
      </c>
      <c r="O259" s="37">
        <f>-(1-E259/MAX(E$5:E259))</f>
        <v>0</v>
      </c>
      <c r="P259" s="39">
        <f>-(1-F259/MAX(F$5:F259))</f>
        <v>-1.8889542065437803E-3</v>
      </c>
      <c r="Q259" s="33">
        <f>IF(DatiStorici[[#This Row],[Calend]]="X",(DatiStorici[[#This Row],[Balanced]]*B$2/DatiStorici[[#This Row],[Bond 3Y]]),Q258)</f>
        <v>26.104946748229981</v>
      </c>
      <c r="R259" s="33">
        <f>IF(DatiStorici[[#This Row],[Calend]]="X",(DatiStorici[[#This Row],[Balanced]]*C$2/DatiStorici[[#This Row],[Bond 10Y]]),R258)</f>
        <v>27.176810144827339</v>
      </c>
      <c r="S259" s="33">
        <f>IF(DatiStorici[[#This Row],[Calend]]="X",(DatiStorici[[#This Row],[Balanced]]*D$2/DatiStorici[[#This Row],[SXXR]]),S258)</f>
        <v>16.5362043842267</v>
      </c>
      <c r="T259" s="33">
        <f>IF(DatiStorici[[#This Row],[Calend]]="X",(DatiStorici[[#This Row],[Balanced]]*E$2/DatiStorici[[#This Row],[Gold]]),T258)</f>
        <v>32.514636359833339</v>
      </c>
      <c r="U259" s="34">
        <f>SUMPRODUCT(DatiStorici[[#This Row],[Bond 3Y]:[Gold]],Q258:T258)</f>
        <v>10979.074195224941</v>
      </c>
      <c r="V259" s="32">
        <f t="shared" si="38"/>
        <v>1.0010745468918829E-2</v>
      </c>
      <c r="W259" s="32">
        <f>-(1-U259/MAX(U$5:U259))</f>
        <v>-1.8889542065437803E-3</v>
      </c>
      <c r="X259" s="53" t="str">
        <f t="shared" si="39"/>
        <v>X</v>
      </c>
    </row>
    <row r="260" spans="1:24" x14ac:dyDescent="0.3">
      <c r="A260" s="4">
        <v>39450</v>
      </c>
      <c r="B260" s="1">
        <v>105.205569</v>
      </c>
      <c r="C260" s="1">
        <v>101.16642899999999</v>
      </c>
      <c r="D260" s="1">
        <v>165.47423000000001</v>
      </c>
      <c r="E260" s="1">
        <v>85.159499999999994</v>
      </c>
      <c r="F260" s="3">
        <f t="shared" si="32"/>
        <v>11006.519048582399</v>
      </c>
      <c r="G260" s="36">
        <f t="shared" si="33"/>
        <v>5.8903010441561411E-4</v>
      </c>
      <c r="H260" s="31">
        <f t="shared" si="34"/>
        <v>1.678981010191761E-3</v>
      </c>
      <c r="I260" s="37">
        <f t="shared" si="35"/>
        <v>-3.0843780319326844E-3</v>
      </c>
      <c r="J260" s="37">
        <f t="shared" si="36"/>
        <v>8.7642731851283479E-3</v>
      </c>
      <c r="K260" s="39">
        <f t="shared" si="37"/>
        <v>2.4966228846963713E-3</v>
      </c>
      <c r="L260" s="36">
        <f>-(1-B260/MAX(B$5:B260))</f>
        <v>0</v>
      </c>
      <c r="M260" s="37">
        <f>-(1-C260/MAX(C$5:C260))</f>
        <v>-5.785496835820636E-3</v>
      </c>
      <c r="N260" s="37">
        <f>-(1-D260/MAX(D$5:D260))</f>
        <v>-9.5237264148348766E-2</v>
      </c>
      <c r="O260" s="37">
        <f>-(1-E260/MAX(E$5:E260))</f>
        <v>0</v>
      </c>
      <c r="P260" s="39">
        <f>-(1-F260/MAX(F$5:F260))</f>
        <v>0</v>
      </c>
      <c r="Q260" s="33">
        <f>IF(DatiStorici[[#This Row],[Calend]]="X",(DatiStorici[[#This Row],[Balanced]]*B$2/DatiStorici[[#This Row],[Bond 3Y]]),Q259)</f>
        <v>26.104946748229981</v>
      </c>
      <c r="R260" s="33">
        <f>IF(DatiStorici[[#This Row],[Calend]]="X",(DatiStorici[[#This Row],[Balanced]]*C$2/DatiStorici[[#This Row],[Bond 10Y]]),R259)</f>
        <v>27.176810144827339</v>
      </c>
      <c r="S260" s="33">
        <f>IF(DatiStorici[[#This Row],[Calend]]="X",(DatiStorici[[#This Row],[Balanced]]*D$2/DatiStorici[[#This Row],[SXXR]]),S259)</f>
        <v>16.5362043842267</v>
      </c>
      <c r="T260" s="33">
        <f>IF(DatiStorici[[#This Row],[Calend]]="X",(DatiStorici[[#This Row],[Balanced]]*E$2/DatiStorici[[#This Row],[Gold]]),T259)</f>
        <v>32.514636359833339</v>
      </c>
      <c r="U260" s="34">
        <f>SUMPRODUCT(DatiStorici[[#This Row],[Bond 3Y]:[Gold]],Q259:T259)</f>
        <v>11001.012473013154</v>
      </c>
      <c r="V260" s="32">
        <f t="shared" si="38"/>
        <v>1.9961964121720868E-3</v>
      </c>
      <c r="W260" s="32">
        <f>-(1-U260/MAX(U$5:U260))</f>
        <v>0</v>
      </c>
      <c r="X260" s="53" t="str">
        <f t="shared" si="39"/>
        <v/>
      </c>
    </row>
    <row r="261" spans="1:24" x14ac:dyDescent="0.3">
      <c r="A261" s="4">
        <v>39451</v>
      </c>
      <c r="B261" s="1">
        <v>105.28694900000001</v>
      </c>
      <c r="C261" s="1">
        <v>101.580547</v>
      </c>
      <c r="D261" s="1">
        <v>162.304496</v>
      </c>
      <c r="E261" s="1">
        <v>84.537610000000001</v>
      </c>
      <c r="F261" s="3">
        <f t="shared" si="32"/>
        <v>10946.801428425064</v>
      </c>
      <c r="G261" s="36">
        <f t="shared" si="33"/>
        <v>7.7323417314721957E-4</v>
      </c>
      <c r="H261" s="31">
        <f t="shared" si="34"/>
        <v>4.0850777068567184E-3</v>
      </c>
      <c r="I261" s="37">
        <f t="shared" si="35"/>
        <v>-1.934129679960055E-2</v>
      </c>
      <c r="J261" s="37">
        <f t="shared" si="36"/>
        <v>-7.3294446090570462E-3</v>
      </c>
      <c r="K261" s="39">
        <f t="shared" si="37"/>
        <v>-5.4404314385863729E-3</v>
      </c>
      <c r="L261" s="36">
        <f>-(1-B261/MAX(B$5:B261))</f>
        <v>0</v>
      </c>
      <c r="M261" s="37">
        <f>-(1-C261/MAX(C$5:C261))</f>
        <v>-1.7157463692766273E-3</v>
      </c>
      <c r="N261" s="37">
        <f>-(1-D261/MAX(D$5:D261))</f>
        <v>-0.11256840511067268</v>
      </c>
      <c r="O261" s="37">
        <f>-(1-E261/MAX(E$5:E261))</f>
        <v>-7.3026497337348451E-3</v>
      </c>
      <c r="P261" s="39">
        <f>-(1-F261/MAX(F$5:F261))</f>
        <v>-5.4256590929196991E-3</v>
      </c>
      <c r="Q261" s="33">
        <f>IF(DatiStorici[[#This Row],[Calend]]="X",(DatiStorici[[#This Row],[Balanced]]*B$2/DatiStorici[[#This Row],[Bond 3Y]]),Q260)</f>
        <v>26.104946748229981</v>
      </c>
      <c r="R261" s="33">
        <f>IF(DatiStorici[[#This Row],[Calend]]="X",(DatiStorici[[#This Row],[Balanced]]*C$2/DatiStorici[[#This Row],[Bond 10Y]]),R260)</f>
        <v>27.176810144827339</v>
      </c>
      <c r="S261" s="33">
        <f>IF(DatiStorici[[#This Row],[Calend]]="X",(DatiStorici[[#This Row],[Balanced]]*D$2/DatiStorici[[#This Row],[SXXR]]),S260)</f>
        <v>16.5362043842267</v>
      </c>
      <c r="T261" s="33">
        <f>IF(DatiStorici[[#This Row],[Calend]]="X",(DatiStorici[[#This Row],[Balanced]]*E$2/DatiStorici[[#This Row],[Gold]]),T260)</f>
        <v>32.514636359833339</v>
      </c>
      <c r="U261" s="34">
        <f>SUMPRODUCT(DatiStorici[[#This Row],[Bond 3Y]:[Gold]],Q260:T260)</f>
        <v>10941.755403369631</v>
      </c>
      <c r="V261" s="32">
        <f t="shared" si="38"/>
        <v>-5.4010700955358015E-3</v>
      </c>
      <c r="W261" s="32">
        <f>-(1-U261/MAX(U$5:U261))</f>
        <v>-5.3865105406332159E-3</v>
      </c>
      <c r="X261" s="53" t="str">
        <f t="shared" si="39"/>
        <v/>
      </c>
    </row>
    <row r="262" spans="1:24" x14ac:dyDescent="0.3">
      <c r="A262" s="4">
        <v>39454</v>
      </c>
      <c r="B262" s="1">
        <v>105.28037399999999</v>
      </c>
      <c r="C262" s="1">
        <v>101.621725</v>
      </c>
      <c r="D262" s="1">
        <v>161.96721299999999</v>
      </c>
      <c r="E262" s="1">
        <v>84.574209999999994</v>
      </c>
      <c r="F262" s="3">
        <f t="shared" si="32"/>
        <v>10944.051331667259</v>
      </c>
      <c r="G262" s="36">
        <f t="shared" si="33"/>
        <v>-6.2450335678643248E-5</v>
      </c>
      <c r="H262" s="31">
        <f t="shared" si="34"/>
        <v>4.0529074954094731E-4</v>
      </c>
      <c r="I262" s="37">
        <f t="shared" si="35"/>
        <v>-2.080250063572469E-3</v>
      </c>
      <c r="J262" s="37">
        <f t="shared" si="36"/>
        <v>4.3284970348533158E-4</v>
      </c>
      <c r="K262" s="39">
        <f t="shared" si="37"/>
        <v>-2.5125533503990319E-4</v>
      </c>
      <c r="L262" s="36">
        <f>-(1-B262/MAX(B$5:B262))</f>
        <v>-6.2448385697022601E-5</v>
      </c>
      <c r="M262" s="37">
        <f>-(1-C262/MAX(C$5:C262))</f>
        <v>-1.3110689954088928E-3</v>
      </c>
      <c r="N262" s="37">
        <f>-(1-D262/MAX(D$5:D262))</f>
        <v>-0.11441256591949633</v>
      </c>
      <c r="O262" s="37">
        <f>-(1-E262/MAX(E$5:E262))</f>
        <v>-6.8728679712773966E-3</v>
      </c>
      <c r="P262" s="39">
        <f>-(1-F262/MAX(F$5:F262))</f>
        <v>-5.675519811432661E-3</v>
      </c>
      <c r="Q262" s="33">
        <f>IF(DatiStorici[[#This Row],[Calend]]="X",(DatiStorici[[#This Row],[Balanced]]*B$2/DatiStorici[[#This Row],[Bond 3Y]]),Q261)</f>
        <v>26.104946748229981</v>
      </c>
      <c r="R262" s="33">
        <f>IF(DatiStorici[[#This Row],[Calend]]="X",(DatiStorici[[#This Row],[Balanced]]*C$2/DatiStorici[[#This Row],[Bond 10Y]]),R261)</f>
        <v>27.176810144827339</v>
      </c>
      <c r="S262" s="33">
        <f>IF(DatiStorici[[#This Row],[Calend]]="X",(DatiStorici[[#This Row],[Balanced]]*D$2/DatiStorici[[#This Row],[SXXR]]),S261)</f>
        <v>16.5362043842267</v>
      </c>
      <c r="T262" s="33">
        <f>IF(DatiStorici[[#This Row],[Calend]]="X",(DatiStorici[[#This Row],[Balanced]]*E$2/DatiStorici[[#This Row],[Gold]]),T261)</f>
        <v>32.514636359833339</v>
      </c>
      <c r="U262" s="34">
        <f>SUMPRODUCT(DatiStorici[[#This Row],[Bond 3Y]:[Gold]],Q261:T261)</f>
        <v>10938.315505100349</v>
      </c>
      <c r="V262" s="32">
        <f t="shared" si="38"/>
        <v>-3.1443209777642873E-4</v>
      </c>
      <c r="W262" s="32">
        <f>-(1-U262/MAX(U$5:U262))</f>
        <v>-5.6991997842570363E-3</v>
      </c>
      <c r="X262" s="53" t="str">
        <f t="shared" si="39"/>
        <v/>
      </c>
    </row>
    <row r="263" spans="1:24" x14ac:dyDescent="0.3">
      <c r="A263" s="4">
        <v>39455</v>
      </c>
      <c r="B263" s="1">
        <v>105.220224</v>
      </c>
      <c r="C263" s="1">
        <v>101.37630299999999</v>
      </c>
      <c r="D263" s="1">
        <v>162.953048</v>
      </c>
      <c r="E263" s="1">
        <v>86.213989999999995</v>
      </c>
      <c r="F263" s="3">
        <f t="shared" ref="F263:F326" si="40">SUMPRODUCT(B263:E263,B$3:E$3)</f>
        <v>11015.857212354676</v>
      </c>
      <c r="G263" s="36">
        <f t="shared" ref="G263:G326" si="41">LN(B263/B262)</f>
        <v>-5.7149482907513697E-4</v>
      </c>
      <c r="H263" s="31">
        <f t="shared" ref="H263:H326" si="42">LN(C263/C262)</f>
        <v>-2.4179754058871062E-3</v>
      </c>
      <c r="I263" s="37">
        <f t="shared" ref="I263:I326" si="43">LN(D263/D262)</f>
        <v>6.0681843728029221E-3</v>
      </c>
      <c r="J263" s="37">
        <f t="shared" ref="J263:J326" si="44">LN(E263/E262)</f>
        <v>1.9203087683284794E-2</v>
      </c>
      <c r="K263" s="39">
        <f t="shared" ref="K263:K326" si="45">LN(F263/F262)</f>
        <v>6.5397482381390863E-3</v>
      </c>
      <c r="L263" s="36">
        <f>-(1-B263/MAX(B$5:B263))</f>
        <v>-6.3374426397333483E-4</v>
      </c>
      <c r="M263" s="37">
        <f>-(1-C263/MAX(C$5:C263))</f>
        <v>-3.7229571504762138E-3</v>
      </c>
      <c r="N263" s="37">
        <f>-(1-D263/MAX(D$5:D263))</f>
        <v>-0.10902232012896851</v>
      </c>
      <c r="O263" s="37">
        <f>-(1-E263/MAX(E$5:E263))</f>
        <v>0</v>
      </c>
      <c r="P263" s="39">
        <f>-(1-F263/MAX(F$5:F263))</f>
        <v>0</v>
      </c>
      <c r="Q263" s="33">
        <f>IF(DatiStorici[[#This Row],[Calend]]="X",(DatiStorici[[#This Row],[Balanced]]*B$2/DatiStorici[[#This Row],[Bond 3Y]]),Q262)</f>
        <v>26.104946748229981</v>
      </c>
      <c r="R263" s="33">
        <f>IF(DatiStorici[[#This Row],[Calend]]="X",(DatiStorici[[#This Row],[Balanced]]*C$2/DatiStorici[[#This Row],[Bond 10Y]]),R262)</f>
        <v>27.176810144827339</v>
      </c>
      <c r="S263" s="33">
        <f>IF(DatiStorici[[#This Row],[Calend]]="X",(DatiStorici[[#This Row],[Balanced]]*D$2/DatiStorici[[#This Row],[SXXR]]),S262)</f>
        <v>16.5362043842267</v>
      </c>
      <c r="T263" s="33">
        <f>IF(DatiStorici[[#This Row],[Calend]]="X",(DatiStorici[[#This Row],[Balanced]]*E$2/DatiStorici[[#This Row],[Gold]]),T262)</f>
        <v>32.514636359833339</v>
      </c>
      <c r="U263" s="34">
        <f>SUMPRODUCT(DatiStorici[[#This Row],[Bond 3Y]:[Gold]],Q262:T262)</f>
        <v>10999.694324913333</v>
      </c>
      <c r="V263" s="32">
        <f t="shared" ref="V263:V326" si="46">LN(U263/U262)</f>
        <v>5.5956743974594795E-3</v>
      </c>
      <c r="W263" s="32">
        <f>-(1-U263/MAX(U$5:U263))</f>
        <v>-1.1982061678905698E-4</v>
      </c>
      <c r="X263" s="53" t="str">
        <f t="shared" ref="X263:X326" si="47">IF(AND(MONTH(A263)&lt;&gt;MONTH(A262),MONTH(A263)=X$2),"X","")</f>
        <v/>
      </c>
    </row>
    <row r="264" spans="1:24" x14ac:dyDescent="0.3">
      <c r="A264" s="4">
        <v>39456</v>
      </c>
      <c r="B264" s="1">
        <v>105.3826</v>
      </c>
      <c r="C264" s="1">
        <v>101.902704</v>
      </c>
      <c r="D264" s="1">
        <v>160.831221</v>
      </c>
      <c r="E264" s="1">
        <v>86.720519999999993</v>
      </c>
      <c r="F264" s="3">
        <f t="shared" si="40"/>
        <v>11021.251708801647</v>
      </c>
      <c r="G264" s="36">
        <f t="shared" si="41"/>
        <v>1.5420119169419976E-3</v>
      </c>
      <c r="H264" s="31">
        <f t="shared" si="42"/>
        <v>5.1791100754959522E-3</v>
      </c>
      <c r="I264" s="37">
        <f t="shared" si="43"/>
        <v>-1.3106611886976156E-2</v>
      </c>
      <c r="J264" s="37">
        <f t="shared" si="44"/>
        <v>5.8580724986458249E-3</v>
      </c>
      <c r="K264" s="39">
        <f t="shared" si="45"/>
        <v>4.895829642647437E-4</v>
      </c>
      <c r="L264" s="36">
        <f>-(1-B264/MAX(B$5:B264))</f>
        <v>0</v>
      </c>
      <c r="M264" s="37">
        <f>-(1-C264/MAX(C$5:C264))</f>
        <v>0</v>
      </c>
      <c r="N264" s="37">
        <f>-(1-D264/MAX(D$5:D264))</f>
        <v>-0.12062382449326681</v>
      </c>
      <c r="O264" s="37">
        <f>-(1-E264/MAX(E$5:E264))</f>
        <v>0</v>
      </c>
      <c r="P264" s="39">
        <f>-(1-F264/MAX(F$5:F264))</f>
        <v>0</v>
      </c>
      <c r="Q264" s="33">
        <f>IF(DatiStorici[[#This Row],[Calend]]="X",(DatiStorici[[#This Row],[Balanced]]*B$2/DatiStorici[[#This Row],[Bond 3Y]]),Q263)</f>
        <v>26.104946748229981</v>
      </c>
      <c r="R264" s="33">
        <f>IF(DatiStorici[[#This Row],[Calend]]="X",(DatiStorici[[#This Row],[Balanced]]*C$2/DatiStorici[[#This Row],[Bond 10Y]]),R263)</f>
        <v>27.176810144827339</v>
      </c>
      <c r="S264" s="33">
        <f>IF(DatiStorici[[#This Row],[Calend]]="X",(DatiStorici[[#This Row],[Balanced]]*D$2/DatiStorici[[#This Row],[SXXR]]),S263)</f>
        <v>16.5362043842267</v>
      </c>
      <c r="T264" s="33">
        <f>IF(DatiStorici[[#This Row],[Calend]]="X",(DatiStorici[[#This Row],[Balanced]]*E$2/DatiStorici[[#This Row],[Gold]]),T263)</f>
        <v>32.514636359833339</v>
      </c>
      <c r="U264" s="34">
        <f>SUMPRODUCT(DatiStorici[[#This Row],[Bond 3Y]:[Gold]],Q263:T263)</f>
        <v>10999.621715598945</v>
      </c>
      <c r="V264" s="32">
        <f t="shared" si="46"/>
        <v>-6.6010519831250773E-6</v>
      </c>
      <c r="W264" s="32">
        <f>-(1-U264/MAX(U$5:U264))</f>
        <v>-1.2642085604575026E-4</v>
      </c>
      <c r="X264" s="53" t="str">
        <f t="shared" si="47"/>
        <v/>
      </c>
    </row>
    <row r="265" spans="1:24" x14ac:dyDescent="0.3">
      <c r="A265" s="4">
        <v>39457</v>
      </c>
      <c r="B265" s="1">
        <v>105.35565200000001</v>
      </c>
      <c r="C265" s="1">
        <v>101.844683</v>
      </c>
      <c r="D265" s="1">
        <v>159.293136</v>
      </c>
      <c r="E265" s="1">
        <v>87.005319999999998</v>
      </c>
      <c r="F265" s="3">
        <f t="shared" si="40"/>
        <v>11007.212138933743</v>
      </c>
      <c r="G265" s="36">
        <f t="shared" si="41"/>
        <v>-2.5574854010720476E-4</v>
      </c>
      <c r="H265" s="31">
        <f t="shared" si="42"/>
        <v>-5.6953860780925266E-4</v>
      </c>
      <c r="I265" s="37">
        <f t="shared" si="43"/>
        <v>-9.6093708705017392E-3</v>
      </c>
      <c r="J265" s="37">
        <f t="shared" si="44"/>
        <v>3.2787322269997548E-3</v>
      </c>
      <c r="K265" s="39">
        <f t="shared" si="45"/>
        <v>-1.2746755167226816E-3</v>
      </c>
      <c r="L265" s="36">
        <f>-(1-B265/MAX(B$5:B265))</f>
        <v>-2.5571583923711394E-4</v>
      </c>
      <c r="M265" s="37">
        <f>-(1-C265/MAX(C$5:C265))</f>
        <v>-5.6937645148258387E-4</v>
      </c>
      <c r="N265" s="37">
        <f>-(1-D265/MAX(D$5:D265))</f>
        <v>-0.12903360523418572</v>
      </c>
      <c r="O265" s="37">
        <f>-(1-E265/MAX(E$5:E265))</f>
        <v>0</v>
      </c>
      <c r="P265" s="39">
        <f>-(1-F265/MAX(F$5:F265))</f>
        <v>-1.2738634629578804E-3</v>
      </c>
      <c r="Q265" s="33">
        <f>IF(DatiStorici[[#This Row],[Calend]]="X",(DatiStorici[[#This Row],[Balanced]]*B$2/DatiStorici[[#This Row],[Bond 3Y]]),Q264)</f>
        <v>26.104946748229981</v>
      </c>
      <c r="R265" s="33">
        <f>IF(DatiStorici[[#This Row],[Calend]]="X",(DatiStorici[[#This Row],[Balanced]]*C$2/DatiStorici[[#This Row],[Bond 10Y]]),R264)</f>
        <v>27.176810144827339</v>
      </c>
      <c r="S265" s="33">
        <f>IF(DatiStorici[[#This Row],[Calend]]="X",(DatiStorici[[#This Row],[Balanced]]*D$2/DatiStorici[[#This Row],[SXXR]]),S264)</f>
        <v>16.5362043842267</v>
      </c>
      <c r="T265" s="33">
        <f>IF(DatiStorici[[#This Row],[Calend]]="X",(DatiStorici[[#This Row],[Balanced]]*E$2/DatiStorici[[#This Row],[Gold]]),T264)</f>
        <v>32.514636359833339</v>
      </c>
      <c r="U265" s="34">
        <f>SUMPRODUCT(DatiStorici[[#This Row],[Bond 3Y]:[Gold]],Q264:T264)</f>
        <v>10981.167494307529</v>
      </c>
      <c r="V265" s="32">
        <f t="shared" si="46"/>
        <v>-1.6791231152884977E-3</v>
      </c>
      <c r="W265" s="32">
        <f>-(1-U265/MAX(U$5:U265))</f>
        <v>-1.80392293475784E-3</v>
      </c>
      <c r="X265" s="53" t="str">
        <f t="shared" si="47"/>
        <v/>
      </c>
    </row>
    <row r="266" spans="1:24" x14ac:dyDescent="0.3">
      <c r="A266" s="4">
        <v>39458</v>
      </c>
      <c r="B266" s="1">
        <v>105.403668</v>
      </c>
      <c r="C266" s="1">
        <v>101.87792</v>
      </c>
      <c r="D266" s="1">
        <v>158.52865700000001</v>
      </c>
      <c r="E266" s="1">
        <v>88.280420000000007</v>
      </c>
      <c r="F266" s="3">
        <f t="shared" si="40"/>
        <v>11048.02947848499</v>
      </c>
      <c r="G266" s="36">
        <f t="shared" si="41"/>
        <v>4.5564771067522591E-4</v>
      </c>
      <c r="H266" s="31">
        <f t="shared" si="42"/>
        <v>3.2629663871792838E-4</v>
      </c>
      <c r="I266" s="37">
        <f t="shared" si="43"/>
        <v>-4.810749238838564E-3</v>
      </c>
      <c r="J266" s="37">
        <f t="shared" si="44"/>
        <v>1.4549072756385303E-2</v>
      </c>
      <c r="K266" s="39">
        <f t="shared" si="45"/>
        <v>3.7013773741165277E-3</v>
      </c>
      <c r="L266" s="36">
        <f>-(1-B266/MAX(B$5:B266))</f>
        <v>0</v>
      </c>
      <c r="M266" s="37">
        <f>-(1-C266/MAX(C$5:C266))</f>
        <v>-2.4321238816193969E-4</v>
      </c>
      <c r="N266" s="37">
        <f>-(1-D266/MAX(D$5:D266))</f>
        <v>-0.13321354377531769</v>
      </c>
      <c r="O266" s="37">
        <f>-(1-E266/MAX(E$5:E266))</f>
        <v>0</v>
      </c>
      <c r="P266" s="39">
        <f>-(1-F266/MAX(F$5:F266))</f>
        <v>0</v>
      </c>
      <c r="Q266" s="33">
        <f>IF(DatiStorici[[#This Row],[Calend]]="X",(DatiStorici[[#This Row],[Balanced]]*B$2/DatiStorici[[#This Row],[Bond 3Y]]),Q265)</f>
        <v>26.104946748229981</v>
      </c>
      <c r="R266" s="33">
        <f>IF(DatiStorici[[#This Row],[Calend]]="X",(DatiStorici[[#This Row],[Balanced]]*C$2/DatiStorici[[#This Row],[Bond 10Y]]),R265)</f>
        <v>27.176810144827339</v>
      </c>
      <c r="S266" s="33">
        <f>IF(DatiStorici[[#This Row],[Calend]]="X",(DatiStorici[[#This Row],[Balanced]]*D$2/DatiStorici[[#This Row],[SXXR]]),S265)</f>
        <v>16.5362043842267</v>
      </c>
      <c r="T266" s="33">
        <f>IF(DatiStorici[[#This Row],[Calend]]="X",(DatiStorici[[#This Row],[Balanced]]*E$2/DatiStorici[[#This Row],[Gold]]),T265)</f>
        <v>32.514636359833339</v>
      </c>
      <c r="U266" s="34">
        <f>SUMPRODUCT(DatiStorici[[#This Row],[Bond 3Y]:[Gold]],Q265:T265)</f>
        <v>11012.142056900349</v>
      </c>
      <c r="V266" s="32">
        <f t="shared" si="46"/>
        <v>2.8167277871419061E-3</v>
      </c>
      <c r="W266" s="32">
        <f>-(1-U266/MAX(U$5:U266))</f>
        <v>0</v>
      </c>
      <c r="X266" s="53" t="str">
        <f t="shared" si="47"/>
        <v/>
      </c>
    </row>
    <row r="267" spans="1:24" x14ac:dyDescent="0.3">
      <c r="A267" s="4">
        <v>39461</v>
      </c>
      <c r="B267" s="1">
        <v>105.495496</v>
      </c>
      <c r="C267" s="1">
        <v>102.13480300000001</v>
      </c>
      <c r="D267" s="1">
        <v>159.020205</v>
      </c>
      <c r="E267" s="1">
        <v>89.558440000000004</v>
      </c>
      <c r="F267" s="3">
        <f t="shared" si="40"/>
        <v>11114.600855065284</v>
      </c>
      <c r="G267" s="36">
        <f t="shared" si="41"/>
        <v>8.7082380092355952E-4</v>
      </c>
      <c r="H267" s="31">
        <f t="shared" si="42"/>
        <v>2.5183050545298982E-3</v>
      </c>
      <c r="I267" s="37">
        <f t="shared" si="43"/>
        <v>3.0958913819392367E-3</v>
      </c>
      <c r="J267" s="37">
        <f t="shared" si="44"/>
        <v>1.4373034121746626E-2</v>
      </c>
      <c r="K267" s="39">
        <f t="shared" si="45"/>
        <v>6.0075519733401089E-3</v>
      </c>
      <c r="L267" s="36">
        <f>-(1-B267/MAX(B$5:B267))</f>
        <v>0</v>
      </c>
      <c r="M267" s="37">
        <f>-(1-C267/MAX(C$5:C267))</f>
        <v>0</v>
      </c>
      <c r="N267" s="37">
        <f>-(1-D267/MAX(D$5:D267))</f>
        <v>-0.13052590888931515</v>
      </c>
      <c r="O267" s="37">
        <f>-(1-E267/MAX(E$5:E267))</f>
        <v>0</v>
      </c>
      <c r="P267" s="39">
        <f>-(1-F267/MAX(F$5:F267))</f>
        <v>0</v>
      </c>
      <c r="Q267" s="33">
        <f>IF(DatiStorici[[#This Row],[Calend]]="X",(DatiStorici[[#This Row],[Balanced]]*B$2/DatiStorici[[#This Row],[Bond 3Y]]),Q266)</f>
        <v>26.104946748229981</v>
      </c>
      <c r="R267" s="33">
        <f>IF(DatiStorici[[#This Row],[Calend]]="X",(DatiStorici[[#This Row],[Balanced]]*C$2/DatiStorici[[#This Row],[Bond 10Y]]),R266)</f>
        <v>27.176810144827339</v>
      </c>
      <c r="S267" s="33">
        <f>IF(DatiStorici[[#This Row],[Calend]]="X",(DatiStorici[[#This Row],[Balanced]]*D$2/DatiStorici[[#This Row],[SXXR]]),S266)</f>
        <v>16.5362043842267</v>
      </c>
      <c r="T267" s="33">
        <f>IF(DatiStorici[[#This Row],[Calend]]="X",(DatiStorici[[#This Row],[Balanced]]*E$2/DatiStorici[[#This Row],[Gold]]),T266)</f>
        <v>32.514636359833339</v>
      </c>
      <c r="U267" s="34">
        <f>SUMPRODUCT(DatiStorici[[#This Row],[Bond 3Y]:[Gold]],Q266:T266)</f>
        <v>11071.203176224033</v>
      </c>
      <c r="V267" s="32">
        <f t="shared" si="46"/>
        <v>5.3489414323295431E-3</v>
      </c>
      <c r="W267" s="32">
        <f>-(1-U267/MAX(U$5:U267))</f>
        <v>0</v>
      </c>
      <c r="X267" s="53" t="str">
        <f t="shared" si="47"/>
        <v/>
      </c>
    </row>
    <row r="268" spans="1:24" x14ac:dyDescent="0.3">
      <c r="A268" s="4">
        <v>39462</v>
      </c>
      <c r="B268" s="1">
        <v>105.566385</v>
      </c>
      <c r="C268" s="1">
        <v>102.39149399999999</v>
      </c>
      <c r="D268" s="1">
        <v>154.996994</v>
      </c>
      <c r="E268" s="1">
        <v>89.197800000000001</v>
      </c>
      <c r="F268" s="3">
        <f t="shared" si="40"/>
        <v>11048.103111054879</v>
      </c>
      <c r="G268" s="36">
        <f t="shared" si="41"/>
        <v>6.7173667106280313E-4</v>
      </c>
      <c r="H268" s="31">
        <f t="shared" si="42"/>
        <v>2.5101039674722543E-3</v>
      </c>
      <c r="I268" s="37">
        <f t="shared" si="43"/>
        <v>-2.5625546435723564E-2</v>
      </c>
      <c r="J268" s="37">
        <f t="shared" si="44"/>
        <v>-4.0349974837728207E-3</v>
      </c>
      <c r="K268" s="39">
        <f t="shared" si="45"/>
        <v>-6.0008872260510051E-3</v>
      </c>
      <c r="L268" s="36">
        <f>-(1-B268/MAX(B$5:B268))</f>
        <v>0</v>
      </c>
      <c r="M268" s="37">
        <f>-(1-C268/MAX(C$5:C268))</f>
        <v>0</v>
      </c>
      <c r="N268" s="37">
        <f>-(1-D268/MAX(D$5:D268))</f>
        <v>-0.1525236023746902</v>
      </c>
      <c r="O268" s="37">
        <f>-(1-E268/MAX(E$5:E268))</f>
        <v>-4.0268678194931296E-3</v>
      </c>
      <c r="P268" s="39">
        <f>-(1-F268/MAX(F$5:F268))</f>
        <v>-5.9829178643063807E-3</v>
      </c>
      <c r="Q268" s="33">
        <f>IF(DatiStorici[[#This Row],[Calend]]="X",(DatiStorici[[#This Row],[Balanced]]*B$2/DatiStorici[[#This Row],[Bond 3Y]]),Q267)</f>
        <v>26.104946748229981</v>
      </c>
      <c r="R268" s="33">
        <f>IF(DatiStorici[[#This Row],[Calend]]="X",(DatiStorici[[#This Row],[Balanced]]*C$2/DatiStorici[[#This Row],[Bond 10Y]]),R267)</f>
        <v>27.176810144827339</v>
      </c>
      <c r="S268" s="33">
        <f>IF(DatiStorici[[#This Row],[Calend]]="X",(DatiStorici[[#This Row],[Balanced]]*D$2/DatiStorici[[#This Row],[SXXR]]),S267)</f>
        <v>16.5362043842267</v>
      </c>
      <c r="T268" s="33">
        <f>IF(DatiStorici[[#This Row],[Calend]]="X",(DatiStorici[[#This Row],[Balanced]]*E$2/DatiStorici[[#This Row],[Gold]]),T267)</f>
        <v>32.514636359833339</v>
      </c>
      <c r="U268" s="34">
        <f>SUMPRODUCT(DatiStorici[[#This Row],[Bond 3Y]:[Gold]],Q267:T267)</f>
        <v>11001.775054533275</v>
      </c>
      <c r="V268" s="32">
        <f t="shared" si="46"/>
        <v>-6.2908004464229395E-3</v>
      </c>
      <c r="W268" s="32">
        <f>-(1-U268/MAX(U$5:U268))</f>
        <v>-6.2710547883231271E-3</v>
      </c>
      <c r="X268" s="53" t="str">
        <f t="shared" si="47"/>
        <v/>
      </c>
    </row>
    <row r="269" spans="1:24" x14ac:dyDescent="0.3">
      <c r="A269" s="4">
        <v>39463</v>
      </c>
      <c r="B269" s="1">
        <v>105.745538</v>
      </c>
      <c r="C269" s="1">
        <v>102.786033</v>
      </c>
      <c r="D269" s="1">
        <v>153.555667</v>
      </c>
      <c r="E269" s="1">
        <v>86.797539999999998</v>
      </c>
      <c r="F269" s="3">
        <f t="shared" si="40"/>
        <v>10946.164286737674</v>
      </c>
      <c r="G269" s="36">
        <f t="shared" si="41"/>
        <v>1.6956264500445173E-3</v>
      </c>
      <c r="H269" s="31">
        <f t="shared" si="42"/>
        <v>3.8458352827691884E-3</v>
      </c>
      <c r="I269" s="37">
        <f t="shared" si="43"/>
        <v>-9.3425704319013772E-3</v>
      </c>
      <c r="J269" s="37">
        <f t="shared" si="44"/>
        <v>-2.7278095353814754E-2</v>
      </c>
      <c r="K269" s="39">
        <f t="shared" si="45"/>
        <v>-9.2696476230401774E-3</v>
      </c>
      <c r="L269" s="36">
        <f>-(1-B269/MAX(B$5:B269))</f>
        <v>0</v>
      </c>
      <c r="M269" s="37">
        <f>-(1-C269/MAX(C$5:C269))</f>
        <v>0</v>
      </c>
      <c r="N269" s="37">
        <f>-(1-D269/MAX(D$5:D269))</f>
        <v>-0.16040433981505697</v>
      </c>
      <c r="O269" s="37">
        <f>-(1-E269/MAX(E$5:E269))</f>
        <v>-3.082791526962736E-2</v>
      </c>
      <c r="P269" s="39">
        <f>-(1-F269/MAX(F$5:F269))</f>
        <v>-1.5154531460376153E-2</v>
      </c>
      <c r="Q269" s="33">
        <f>IF(DatiStorici[[#This Row],[Calend]]="X",(DatiStorici[[#This Row],[Balanced]]*B$2/DatiStorici[[#This Row],[Bond 3Y]]),Q268)</f>
        <v>26.104946748229981</v>
      </c>
      <c r="R269" s="33">
        <f>IF(DatiStorici[[#This Row],[Calend]]="X",(DatiStorici[[#This Row],[Balanced]]*C$2/DatiStorici[[#This Row],[Bond 10Y]]),R268)</f>
        <v>27.176810144827339</v>
      </c>
      <c r="S269" s="33">
        <f>IF(DatiStorici[[#This Row],[Calend]]="X",(DatiStorici[[#This Row],[Balanced]]*D$2/DatiStorici[[#This Row],[SXXR]]),S268)</f>
        <v>16.5362043842267</v>
      </c>
      <c r="T269" s="33">
        <f>IF(DatiStorici[[#This Row],[Calend]]="X",(DatiStorici[[#This Row],[Balanced]]*E$2/DatiStorici[[#This Row],[Gold]]),T268)</f>
        <v>32.514636359833339</v>
      </c>
      <c r="U269" s="34">
        <f>SUMPRODUCT(DatiStorici[[#This Row],[Bond 3Y]:[Gold]],Q268:T268)</f>
        <v>10915.296486630232</v>
      </c>
      <c r="V269" s="32">
        <f t="shared" si="46"/>
        <v>-7.8914755131105178E-3</v>
      </c>
      <c r="W269" s="32">
        <f>-(1-U269/MAX(U$5:U269))</f>
        <v>-1.4082181232896063E-2</v>
      </c>
      <c r="X269" s="53" t="str">
        <f t="shared" si="47"/>
        <v/>
      </c>
    </row>
    <row r="270" spans="1:24" x14ac:dyDescent="0.3">
      <c r="A270" s="4">
        <v>39464</v>
      </c>
      <c r="B270" s="1">
        <v>105.79369199999999</v>
      </c>
      <c r="C270" s="1">
        <v>102.783659</v>
      </c>
      <c r="D270" s="1">
        <v>152.79255800000001</v>
      </c>
      <c r="E270" s="1">
        <v>87.254750000000001</v>
      </c>
      <c r="F270" s="3">
        <f t="shared" si="40"/>
        <v>10953.845832693156</v>
      </c>
      <c r="G270" s="36">
        <f t="shared" si="41"/>
        <v>4.5527253580111338E-4</v>
      </c>
      <c r="H270" s="31">
        <f t="shared" si="42"/>
        <v>-2.3096789969528669E-5</v>
      </c>
      <c r="I270" s="37">
        <f t="shared" si="43"/>
        <v>-4.981981393049827E-3</v>
      </c>
      <c r="J270" s="37">
        <f t="shared" si="44"/>
        <v>5.2537206105444188E-3</v>
      </c>
      <c r="K270" s="39">
        <f t="shared" si="45"/>
        <v>7.0151075078138316E-4</v>
      </c>
      <c r="L270" s="36">
        <f>-(1-B270/MAX(B$5:B270))</f>
        <v>0</v>
      </c>
      <c r="M270" s="37">
        <f>-(1-C270/MAX(C$5:C270))</f>
        <v>-2.309652324072875E-5</v>
      </c>
      <c r="N270" s="37">
        <f>-(1-D270/MAX(D$5:D270))</f>
        <v>-0.1645767876130797</v>
      </c>
      <c r="O270" s="37">
        <f>-(1-E270/MAX(E$5:E270))</f>
        <v>-2.5722757118145423E-2</v>
      </c>
      <c r="P270" s="39">
        <f>-(1-F270/MAX(F$5:F270))</f>
        <v>-1.4463409389898763E-2</v>
      </c>
      <c r="Q270" s="33">
        <f>IF(DatiStorici[[#This Row],[Calend]]="X",(DatiStorici[[#This Row],[Balanced]]*B$2/DatiStorici[[#This Row],[Bond 3Y]]),Q269)</f>
        <v>26.104946748229981</v>
      </c>
      <c r="R270" s="33">
        <f>IF(DatiStorici[[#This Row],[Calend]]="X",(DatiStorici[[#This Row],[Balanced]]*C$2/DatiStorici[[#This Row],[Bond 10Y]]),R269)</f>
        <v>27.176810144827339</v>
      </c>
      <c r="S270" s="33">
        <f>IF(DatiStorici[[#This Row],[Calend]]="X",(DatiStorici[[#This Row],[Balanced]]*D$2/DatiStorici[[#This Row],[SXXR]]),S269)</f>
        <v>16.5362043842267</v>
      </c>
      <c r="T270" s="33">
        <f>IF(DatiStorici[[#This Row],[Calend]]="X",(DatiStorici[[#This Row],[Balanced]]*E$2/DatiStorici[[#This Row],[Gold]]),T269)</f>
        <v>32.514636359833339</v>
      </c>
      <c r="U270" s="34">
        <f>SUMPRODUCT(DatiStorici[[#This Row],[Bond 3Y]:[Gold]],Q269:T269)</f>
        <v>10918.736116987298</v>
      </c>
      <c r="V270" s="32">
        <f t="shared" si="46"/>
        <v>3.1507055503349012E-4</v>
      </c>
      <c r="W270" s="32">
        <f>-(1-U270/MAX(U$5:U270))</f>
        <v>-1.3771498617617728E-2</v>
      </c>
      <c r="X270" s="53" t="str">
        <f t="shared" si="47"/>
        <v/>
      </c>
    </row>
    <row r="271" spans="1:24" x14ac:dyDescent="0.3">
      <c r="A271" s="4">
        <v>39465</v>
      </c>
      <c r="B271" s="1">
        <v>105.868627</v>
      </c>
      <c r="C271" s="1">
        <v>102.92994</v>
      </c>
      <c r="D271" s="1">
        <v>151.16866899999999</v>
      </c>
      <c r="E271" s="1">
        <v>86.746350000000007</v>
      </c>
      <c r="F271" s="3">
        <f t="shared" si="40"/>
        <v>10914.918775540584</v>
      </c>
      <c r="G271" s="36">
        <f t="shared" si="41"/>
        <v>7.0806181737755318E-4</v>
      </c>
      <c r="H271" s="31">
        <f t="shared" si="42"/>
        <v>1.4221813761147852E-3</v>
      </c>
      <c r="I271" s="37">
        <f t="shared" si="43"/>
        <v>-1.0684944693004581E-2</v>
      </c>
      <c r="J271" s="37">
        <f t="shared" si="44"/>
        <v>-5.8436578475697578E-3</v>
      </c>
      <c r="K271" s="39">
        <f t="shared" si="45"/>
        <v>-3.5600637679864293E-3</v>
      </c>
      <c r="L271" s="36">
        <f>-(1-B271/MAX(B$5:B271))</f>
        <v>0</v>
      </c>
      <c r="M271" s="37">
        <f>-(1-C271/MAX(C$5:C271))</f>
        <v>0</v>
      </c>
      <c r="N271" s="37">
        <f>-(1-D271/MAX(D$5:D271))</f>
        <v>-0.17345571851585184</v>
      </c>
      <c r="O271" s="37">
        <f>-(1-E271/MAX(E$5:E271))</f>
        <v>-3.1399497356139672E-2</v>
      </c>
      <c r="P271" s="39">
        <f>-(1-F271/MAX(F$5:F271))</f>
        <v>-1.7965744530870742E-2</v>
      </c>
      <c r="Q271" s="33">
        <f>IF(DatiStorici[[#This Row],[Calend]]="X",(DatiStorici[[#This Row],[Balanced]]*B$2/DatiStorici[[#This Row],[Bond 3Y]]),Q270)</f>
        <v>26.104946748229981</v>
      </c>
      <c r="R271" s="33">
        <f>IF(DatiStorici[[#This Row],[Calend]]="X",(DatiStorici[[#This Row],[Balanced]]*C$2/DatiStorici[[#This Row],[Bond 10Y]]),R270)</f>
        <v>27.176810144827339</v>
      </c>
      <c r="S271" s="33">
        <f>IF(DatiStorici[[#This Row],[Calend]]="X",(DatiStorici[[#This Row],[Balanced]]*D$2/DatiStorici[[#This Row],[SXXR]]),S270)</f>
        <v>16.5362043842267</v>
      </c>
      <c r="T271" s="33">
        <f>IF(DatiStorici[[#This Row],[Calend]]="X",(DatiStorici[[#This Row],[Balanced]]*E$2/DatiStorici[[#This Row],[Gold]]),T270)</f>
        <v>32.514636359833339</v>
      </c>
      <c r="U271" s="34">
        <f>SUMPRODUCT(DatiStorici[[#This Row],[Bond 3Y]:[Gold]],Q270:T270)</f>
        <v>10881.284340610036</v>
      </c>
      <c r="V271" s="32">
        <f t="shared" si="46"/>
        <v>-3.4359429428502865E-3</v>
      </c>
      <c r="W271" s="32">
        <f>-(1-U271/MAX(U$5:U271))</f>
        <v>-1.7154308577938204E-2</v>
      </c>
      <c r="X271" s="53" t="str">
        <f t="shared" si="47"/>
        <v/>
      </c>
    </row>
    <row r="272" spans="1:24" x14ac:dyDescent="0.3">
      <c r="A272" s="4">
        <v>39468</v>
      </c>
      <c r="B272" s="1">
        <v>106.044616</v>
      </c>
      <c r="C272" s="1">
        <v>103.329072</v>
      </c>
      <c r="D272" s="1">
        <v>142.616094</v>
      </c>
      <c r="E272" s="1">
        <v>85.240920000000003</v>
      </c>
      <c r="F272" s="3">
        <f t="shared" si="40"/>
        <v>10741.333432630059</v>
      </c>
      <c r="G272" s="36">
        <f t="shared" si="41"/>
        <v>1.6609536805529828E-3</v>
      </c>
      <c r="H272" s="31">
        <f t="shared" si="42"/>
        <v>3.8702066331989487E-3</v>
      </c>
      <c r="I272" s="37">
        <f t="shared" si="43"/>
        <v>-5.8239863902921164E-2</v>
      </c>
      <c r="J272" s="37">
        <f t="shared" si="44"/>
        <v>-1.7506742786764489E-2</v>
      </c>
      <c r="K272" s="39">
        <f t="shared" si="45"/>
        <v>-1.6031311317209314E-2</v>
      </c>
      <c r="L272" s="36">
        <f>-(1-B272/MAX(B$5:B272))</f>
        <v>0</v>
      </c>
      <c r="M272" s="37">
        <f>-(1-C272/MAX(C$5:C272))</f>
        <v>0</v>
      </c>
      <c r="N272" s="37">
        <f>-(1-D272/MAX(D$5:D272))</f>
        <v>-0.22021859606830463</v>
      </c>
      <c r="O272" s="37">
        <f>-(1-E272/MAX(E$5:E272))</f>
        <v>-4.8208968356304616E-2</v>
      </c>
      <c r="P272" s="39">
        <f>-(1-F272/MAX(F$5:F272))</f>
        <v>-3.3583520209375273E-2</v>
      </c>
      <c r="Q272" s="33">
        <f>IF(DatiStorici[[#This Row],[Calend]]="X",(DatiStorici[[#This Row],[Balanced]]*B$2/DatiStorici[[#This Row],[Bond 3Y]]),Q271)</f>
        <v>26.104946748229981</v>
      </c>
      <c r="R272" s="33">
        <f>IF(DatiStorici[[#This Row],[Calend]]="X",(DatiStorici[[#This Row],[Balanced]]*C$2/DatiStorici[[#This Row],[Bond 10Y]]),R271)</f>
        <v>27.176810144827339</v>
      </c>
      <c r="S272" s="33">
        <f>IF(DatiStorici[[#This Row],[Calend]]="X",(DatiStorici[[#This Row],[Balanced]]*D$2/DatiStorici[[#This Row],[SXXR]]),S271)</f>
        <v>16.5362043842267</v>
      </c>
      <c r="T272" s="33">
        <f>IF(DatiStorici[[#This Row],[Calend]]="X",(DatiStorici[[#This Row],[Balanced]]*E$2/DatiStorici[[#This Row],[Gold]]),T271)</f>
        <v>32.514636359833339</v>
      </c>
      <c r="U272" s="34">
        <f>SUMPRODUCT(DatiStorici[[#This Row],[Bond 3Y]:[Gold]],Q271:T271)</f>
        <v>10706.350021443424</v>
      </c>
      <c r="V272" s="32">
        <f t="shared" si="46"/>
        <v>-1.6207255084737009E-2</v>
      </c>
      <c r="W272" s="32">
        <f>-(1-U272/MAX(U$5:U272))</f>
        <v>-3.295514940635802E-2</v>
      </c>
      <c r="X272" s="53" t="str">
        <f t="shared" si="47"/>
        <v/>
      </c>
    </row>
    <row r="273" spans="1:24" x14ac:dyDescent="0.3">
      <c r="A273" s="4">
        <v>39469</v>
      </c>
      <c r="B273" s="1">
        <v>105.99491</v>
      </c>
      <c r="C273" s="1">
        <v>102.70168099999999</v>
      </c>
      <c r="D273" s="1">
        <v>145.71371500000001</v>
      </c>
      <c r="E273" s="1">
        <v>87.619380000000007</v>
      </c>
      <c r="F273" s="3">
        <f t="shared" si="40"/>
        <v>10864.628775437459</v>
      </c>
      <c r="G273" s="36">
        <f t="shared" si="41"/>
        <v>-4.6883712530545031E-4</v>
      </c>
      <c r="H273" s="31">
        <f t="shared" si="42"/>
        <v>-6.0902843881911516E-3</v>
      </c>
      <c r="I273" s="37">
        <f t="shared" si="43"/>
        <v>2.1487477786741409E-2</v>
      </c>
      <c r="J273" s="37">
        <f t="shared" si="44"/>
        <v>2.752060612359836E-2</v>
      </c>
      <c r="K273" s="39">
        <f t="shared" si="45"/>
        <v>1.1413209002389856E-2</v>
      </c>
      <c r="L273" s="36">
        <f>-(1-B273/MAX(B$5:B273))</f>
        <v>-4.6872723835411634E-4</v>
      </c>
      <c r="M273" s="37">
        <f>-(1-C273/MAX(C$5:C273))</f>
        <v>-6.0717761986675001E-3</v>
      </c>
      <c r="N273" s="37">
        <f>-(1-D273/MAX(D$5:D273))</f>
        <v>-0.20328174704600355</v>
      </c>
      <c r="O273" s="37">
        <f>-(1-E273/MAX(E$5:E273))</f>
        <v>-2.1651337383723934E-2</v>
      </c>
      <c r="P273" s="39">
        <f>-(1-F273/MAX(F$5:F273))</f>
        <v>-2.2490423442772967E-2</v>
      </c>
      <c r="Q273" s="33">
        <f>IF(DatiStorici[[#This Row],[Calend]]="X",(DatiStorici[[#This Row],[Balanced]]*B$2/DatiStorici[[#This Row],[Bond 3Y]]),Q272)</f>
        <v>26.104946748229981</v>
      </c>
      <c r="R273" s="33">
        <f>IF(DatiStorici[[#This Row],[Calend]]="X",(DatiStorici[[#This Row],[Balanced]]*C$2/DatiStorici[[#This Row],[Bond 10Y]]),R272)</f>
        <v>27.176810144827339</v>
      </c>
      <c r="S273" s="33">
        <f>IF(DatiStorici[[#This Row],[Calend]]="X",(DatiStorici[[#This Row],[Balanced]]*D$2/DatiStorici[[#This Row],[SXXR]]),S272)</f>
        <v>16.5362043842267</v>
      </c>
      <c r="T273" s="33">
        <f>IF(DatiStorici[[#This Row],[Calend]]="X",(DatiStorici[[#This Row],[Balanced]]*E$2/DatiStorici[[#This Row],[Gold]]),T272)</f>
        <v>32.514636359833339</v>
      </c>
      <c r="U273" s="34">
        <f>SUMPRODUCT(DatiStorici[[#This Row],[Bond 3Y]:[Gold]],Q272:T272)</f>
        <v>10816.559618824065</v>
      </c>
      <c r="V273" s="32">
        <f t="shared" si="46"/>
        <v>1.0241232480087218E-2</v>
      </c>
      <c r="W273" s="32">
        <f>-(1-U273/MAX(U$5:U273))</f>
        <v>-2.3000531500210197E-2</v>
      </c>
      <c r="X273" s="53" t="str">
        <f t="shared" si="47"/>
        <v/>
      </c>
    </row>
    <row r="274" spans="1:24" x14ac:dyDescent="0.3">
      <c r="A274" s="4">
        <v>39470</v>
      </c>
      <c r="B274" s="1">
        <v>106.27897400000001</v>
      </c>
      <c r="C274" s="1">
        <v>103.541031</v>
      </c>
      <c r="D274" s="1">
        <v>141.36873800000001</v>
      </c>
      <c r="E274" s="1">
        <v>87.835160000000002</v>
      </c>
      <c r="F274" s="3">
        <f t="shared" si="40"/>
        <v>10836.039491257969</v>
      </c>
      <c r="G274" s="36">
        <f t="shared" si="41"/>
        <v>2.6763930089902899E-3</v>
      </c>
      <c r="H274" s="31">
        <f t="shared" si="42"/>
        <v>8.1394840656512785E-3</v>
      </c>
      <c r="I274" s="37">
        <f t="shared" si="43"/>
        <v>-3.0272200638905063E-2</v>
      </c>
      <c r="J274" s="37">
        <f t="shared" si="44"/>
        <v>2.4596697103264091E-3</v>
      </c>
      <c r="K274" s="39">
        <f t="shared" si="45"/>
        <v>-2.6348774487876775E-3</v>
      </c>
      <c r="L274" s="36">
        <f>-(1-B274/MAX(B$5:B274))</f>
        <v>0</v>
      </c>
      <c r="M274" s="37">
        <f>-(1-C274/MAX(C$5:C274))</f>
        <v>0</v>
      </c>
      <c r="N274" s="37">
        <f>-(1-D274/MAX(D$5:D274))</f>
        <v>-0.22703875910602345</v>
      </c>
      <c r="O274" s="37">
        <f>-(1-E274/MAX(E$5:E274))</f>
        <v>-1.9241960891681509E-2</v>
      </c>
      <c r="P274" s="39">
        <f>-(1-F274/MAX(F$5:F274))</f>
        <v>-2.5062651141481762E-2</v>
      </c>
      <c r="Q274" s="33">
        <f>IF(DatiStorici[[#This Row],[Calend]]="X",(DatiStorici[[#This Row],[Balanced]]*B$2/DatiStorici[[#This Row],[Bond 3Y]]),Q273)</f>
        <v>26.104946748229981</v>
      </c>
      <c r="R274" s="33">
        <f>IF(DatiStorici[[#This Row],[Calend]]="X",(DatiStorici[[#This Row],[Balanced]]*C$2/DatiStorici[[#This Row],[Bond 10Y]]),R273)</f>
        <v>27.176810144827339</v>
      </c>
      <c r="S274" s="33">
        <f>IF(DatiStorici[[#This Row],[Calend]]="X",(DatiStorici[[#This Row],[Balanced]]*D$2/DatiStorici[[#This Row],[SXXR]]),S273)</f>
        <v>16.5362043842267</v>
      </c>
      <c r="T274" s="33">
        <f>IF(DatiStorici[[#This Row],[Calend]]="X",(DatiStorici[[#This Row],[Balanced]]*E$2/DatiStorici[[#This Row],[Gold]]),T273)</f>
        <v>32.514636359833339</v>
      </c>
      <c r="U274" s="34">
        <f>SUMPRODUCT(DatiStorici[[#This Row],[Bond 3Y]:[Gold]],Q273:T273)</f>
        <v>10781.952530529175</v>
      </c>
      <c r="V274" s="32">
        <f t="shared" si="46"/>
        <v>-3.2045835075692084E-3</v>
      </c>
      <c r="W274" s="32">
        <f>-(1-U274/MAX(U$5:U274))</f>
        <v>-2.6126396660846929E-2</v>
      </c>
      <c r="X274" s="53" t="str">
        <f t="shared" si="47"/>
        <v/>
      </c>
    </row>
    <row r="275" spans="1:24" x14ac:dyDescent="0.3">
      <c r="A275" s="4">
        <v>39471</v>
      </c>
      <c r="B275" s="1">
        <v>105.90981600000001</v>
      </c>
      <c r="C275" s="1">
        <v>102.641975</v>
      </c>
      <c r="D275" s="1">
        <v>148.69632200000001</v>
      </c>
      <c r="E275" s="1">
        <v>89.292349999999999</v>
      </c>
      <c r="F275" s="3">
        <f t="shared" si="40"/>
        <v>10971.868273646105</v>
      </c>
      <c r="G275" s="36">
        <f t="shared" si="41"/>
        <v>-3.4795275702645297E-3</v>
      </c>
      <c r="H275" s="31">
        <f t="shared" si="42"/>
        <v>-8.7210067953580155E-3</v>
      </c>
      <c r="I275" s="37">
        <f t="shared" si="43"/>
        <v>5.0534478885956226E-2</v>
      </c>
      <c r="J275" s="37">
        <f t="shared" si="44"/>
        <v>1.6453941858493529E-2</v>
      </c>
      <c r="K275" s="39">
        <f t="shared" si="45"/>
        <v>1.245699865428442E-2</v>
      </c>
      <c r="L275" s="36">
        <f>-(1-B275/MAX(B$5:B275))</f>
        <v>-3.4734810292768037E-3</v>
      </c>
      <c r="M275" s="37">
        <f>-(1-C275/MAX(C$5:C275))</f>
        <v>-8.6830891224175533E-3</v>
      </c>
      <c r="N275" s="37">
        <f>-(1-D275/MAX(D$5:D275))</f>
        <v>-0.18697375957695606</v>
      </c>
      <c r="O275" s="37">
        <f>-(1-E275/MAX(E$5:E275))</f>
        <v>-2.9711325923051923E-3</v>
      </c>
      <c r="P275" s="39">
        <f>-(1-F275/MAX(F$5:F275))</f>
        <v>-1.2841898983185773E-2</v>
      </c>
      <c r="Q275" s="33">
        <f>IF(DatiStorici[[#This Row],[Calend]]="X",(DatiStorici[[#This Row],[Balanced]]*B$2/DatiStorici[[#This Row],[Bond 3Y]]),Q274)</f>
        <v>26.104946748229981</v>
      </c>
      <c r="R275" s="33">
        <f>IF(DatiStorici[[#This Row],[Calend]]="X",(DatiStorici[[#This Row],[Balanced]]*C$2/DatiStorici[[#This Row],[Bond 10Y]]),R274)</f>
        <v>27.176810144827339</v>
      </c>
      <c r="S275" s="33">
        <f>IF(DatiStorici[[#This Row],[Calend]]="X",(DatiStorici[[#This Row],[Balanced]]*D$2/DatiStorici[[#This Row],[SXXR]]),S274)</f>
        <v>16.5362043842267</v>
      </c>
      <c r="T275" s="33">
        <f>IF(DatiStorici[[#This Row],[Calend]]="X",(DatiStorici[[#This Row],[Balanced]]*E$2/DatiStorici[[#This Row],[Gold]]),T274)</f>
        <v>32.514636359833339</v>
      </c>
      <c r="U275" s="34">
        <f>SUMPRODUCT(DatiStorici[[#This Row],[Bond 3Y]:[Gold]],Q274:T274)</f>
        <v>10916.432635999699</v>
      </c>
      <c r="V275" s="32">
        <f t="shared" si="46"/>
        <v>1.2395560899016595E-2</v>
      </c>
      <c r="W275" s="32">
        <f>-(1-U275/MAX(U$5:U275))</f>
        <v>-1.3979559200639646E-2</v>
      </c>
      <c r="X275" s="53" t="str">
        <f t="shared" si="47"/>
        <v/>
      </c>
    </row>
    <row r="276" spans="1:24" x14ac:dyDescent="0.3">
      <c r="A276" s="4">
        <v>39472</v>
      </c>
      <c r="B276" s="1">
        <v>105.97215799999999</v>
      </c>
      <c r="C276" s="1">
        <v>102.88773399999999</v>
      </c>
      <c r="D276" s="1">
        <v>148.794906</v>
      </c>
      <c r="E276" s="1">
        <v>89.769189999999995</v>
      </c>
      <c r="F276" s="3">
        <f t="shared" si="40"/>
        <v>10999.919467666574</v>
      </c>
      <c r="G276" s="36">
        <f t="shared" si="41"/>
        <v>5.8845970350443445E-4</v>
      </c>
      <c r="H276" s="31">
        <f t="shared" si="42"/>
        <v>2.3914704917654146E-3</v>
      </c>
      <c r="I276" s="37">
        <f t="shared" si="43"/>
        <v>6.6276914631375615E-4</v>
      </c>
      <c r="J276" s="37">
        <f t="shared" si="44"/>
        <v>5.3260027494668261E-3</v>
      </c>
      <c r="K276" s="39">
        <f t="shared" si="45"/>
        <v>2.553384330064194E-3</v>
      </c>
      <c r="L276" s="36">
        <f>-(1-B276/MAX(B$5:B276))</f>
        <v>-2.8868927545350198E-3</v>
      </c>
      <c r="M276" s="37">
        <f>-(1-C276/MAX(C$5:C276))</f>
        <v>-6.3095469852914032E-3</v>
      </c>
      <c r="N276" s="37">
        <f>-(1-D276/MAX(D$5:D276))</f>
        <v>-0.18643473226405549</v>
      </c>
      <c r="O276" s="37">
        <f>-(1-E276/MAX(E$5:E276))</f>
        <v>0</v>
      </c>
      <c r="P276" s="39">
        <f>-(1-F276/MAX(F$5:F276))</f>
        <v>-1.031808419340996E-2</v>
      </c>
      <c r="Q276" s="33">
        <f>IF(DatiStorici[[#This Row],[Calend]]="X",(DatiStorici[[#This Row],[Balanced]]*B$2/DatiStorici[[#This Row],[Bond 3Y]]),Q275)</f>
        <v>26.104946748229981</v>
      </c>
      <c r="R276" s="33">
        <f>IF(DatiStorici[[#This Row],[Calend]]="X",(DatiStorici[[#This Row],[Balanced]]*C$2/DatiStorici[[#This Row],[Bond 10Y]]),R275)</f>
        <v>27.176810144827339</v>
      </c>
      <c r="S276" s="33">
        <f>IF(DatiStorici[[#This Row],[Calend]]="X",(DatiStorici[[#This Row],[Balanced]]*D$2/DatiStorici[[#This Row],[SXXR]]),S275)</f>
        <v>16.5362043842267</v>
      </c>
      <c r="T276" s="33">
        <f>IF(DatiStorici[[#This Row],[Calend]]="X",(DatiStorici[[#This Row],[Balanced]]*E$2/DatiStorici[[#This Row],[Gold]]),T275)</f>
        <v>32.514636359833339</v>
      </c>
      <c r="U276" s="34">
        <f>SUMPRODUCT(DatiStorici[[#This Row],[Bond 3Y]:[Gold]],Q275:T275)</f>
        <v>10941.873500649097</v>
      </c>
      <c r="V276" s="32">
        <f t="shared" si="46"/>
        <v>2.3277994166866003E-3</v>
      </c>
      <c r="W276" s="32">
        <f>-(1-U276/MAX(U$5:U276))</f>
        <v>-1.1681627869740363E-2</v>
      </c>
      <c r="X276" s="53" t="str">
        <f t="shared" si="47"/>
        <v/>
      </c>
    </row>
    <row r="277" spans="1:24" x14ac:dyDescent="0.3">
      <c r="A277" s="4">
        <v>39475</v>
      </c>
      <c r="B277" s="1">
        <v>105.99157200000001</v>
      </c>
      <c r="C277" s="1">
        <v>103.105784</v>
      </c>
      <c r="D277" s="1">
        <v>147.18744699999999</v>
      </c>
      <c r="E277" s="1">
        <v>91.258780000000002</v>
      </c>
      <c r="F277" s="3">
        <f t="shared" si="40"/>
        <v>11040.488297968664</v>
      </c>
      <c r="G277" s="36">
        <f t="shared" si="41"/>
        <v>1.8318228363213465E-4</v>
      </c>
      <c r="H277" s="31">
        <f t="shared" si="42"/>
        <v>2.1170576973248327E-3</v>
      </c>
      <c r="I277" s="37">
        <f t="shared" si="43"/>
        <v>-1.0861963816285078E-2</v>
      </c>
      <c r="J277" s="37">
        <f t="shared" si="44"/>
        <v>1.6457386342954194E-2</v>
      </c>
      <c r="K277" s="39">
        <f t="shared" si="45"/>
        <v>3.6813181089520369E-3</v>
      </c>
      <c r="L277" s="36">
        <f>-(1-B277/MAX(B$5:B277))</f>
        <v>-2.7042225680500298E-3</v>
      </c>
      <c r="M277" s="37">
        <f>-(1-C277/MAX(C$5:C277))</f>
        <v>-4.2036185635432322E-3</v>
      </c>
      <c r="N277" s="37">
        <f>-(1-D277/MAX(D$5:D277))</f>
        <v>-0.1952238289264745</v>
      </c>
      <c r="O277" s="37">
        <f>-(1-E277/MAX(E$5:E277))</f>
        <v>0</v>
      </c>
      <c r="P277" s="39">
        <f>-(1-F277/MAX(F$5:F277))</f>
        <v>-6.6680358622904778E-3</v>
      </c>
      <c r="Q277" s="33">
        <f>IF(DatiStorici[[#This Row],[Calend]]="X",(DatiStorici[[#This Row],[Balanced]]*B$2/DatiStorici[[#This Row],[Bond 3Y]]),Q276)</f>
        <v>26.104946748229981</v>
      </c>
      <c r="R277" s="33">
        <f>IF(DatiStorici[[#This Row],[Calend]]="X",(DatiStorici[[#This Row],[Balanced]]*C$2/DatiStorici[[#This Row],[Bond 10Y]]),R276)</f>
        <v>27.176810144827339</v>
      </c>
      <c r="S277" s="33">
        <f>IF(DatiStorici[[#This Row],[Calend]]="X",(DatiStorici[[#This Row],[Balanced]]*D$2/DatiStorici[[#This Row],[SXXR]]),S276)</f>
        <v>16.5362043842267</v>
      </c>
      <c r="T277" s="33">
        <f>IF(DatiStorici[[#This Row],[Calend]]="X",(DatiStorici[[#This Row],[Balanced]]*E$2/DatiStorici[[#This Row],[Gold]]),T276)</f>
        <v>32.514636359833339</v>
      </c>
      <c r="U277" s="34">
        <f>SUMPRODUCT(DatiStorici[[#This Row],[Bond 3Y]:[Gold]],Q276:T276)</f>
        <v>10970.158412149327</v>
      </c>
      <c r="V277" s="32">
        <f t="shared" si="46"/>
        <v>2.5816799941576866E-3</v>
      </c>
      <c r="W277" s="32">
        <f>-(1-U277/MAX(U$5:U277))</f>
        <v>-9.1268096580239266E-3</v>
      </c>
      <c r="X277" s="53" t="str">
        <f t="shared" si="47"/>
        <v/>
      </c>
    </row>
    <row r="278" spans="1:24" x14ac:dyDescent="0.3">
      <c r="A278" s="4">
        <v>39476</v>
      </c>
      <c r="B278" s="1">
        <v>105.933578</v>
      </c>
      <c r="C278" s="1">
        <v>102.75881</v>
      </c>
      <c r="D278" s="1">
        <v>149.74970500000001</v>
      </c>
      <c r="E278" s="1">
        <v>91.311949999999996</v>
      </c>
      <c r="F278" s="3">
        <f t="shared" si="40"/>
        <v>11070.91395681297</v>
      </c>
      <c r="G278" s="36">
        <f t="shared" si="41"/>
        <v>-5.4730645652637368E-4</v>
      </c>
      <c r="H278" s="31">
        <f t="shared" si="42"/>
        <v>-3.3708985290997642E-3</v>
      </c>
      <c r="I278" s="37">
        <f t="shared" si="43"/>
        <v>1.7258342917955676E-2</v>
      </c>
      <c r="J278" s="37">
        <f t="shared" si="44"/>
        <v>5.8245920913166599E-4</v>
      </c>
      <c r="K278" s="39">
        <f t="shared" si="45"/>
        <v>2.7520351442766474E-3</v>
      </c>
      <c r="L278" s="36">
        <f>-(1-B278/MAX(B$5:B278))</f>
        <v>-3.2498996461897134E-3</v>
      </c>
      <c r="M278" s="37">
        <f>-(1-C278/MAX(C$5:C278))</f>
        <v>-7.5546958770383865E-3</v>
      </c>
      <c r="N278" s="37">
        <f>-(1-D278/MAX(D$5:D278))</f>
        <v>-0.18121418187727667</v>
      </c>
      <c r="O278" s="37">
        <f>-(1-E278/MAX(E$5:E278))</f>
        <v>0</v>
      </c>
      <c r="P278" s="39">
        <f>-(1-F278/MAX(F$5:F278))</f>
        <v>-3.9305863361169813E-3</v>
      </c>
      <c r="Q278" s="33">
        <f>IF(DatiStorici[[#This Row],[Calend]]="X",(DatiStorici[[#This Row],[Balanced]]*B$2/DatiStorici[[#This Row],[Bond 3Y]]),Q277)</f>
        <v>26.104946748229981</v>
      </c>
      <c r="R278" s="33">
        <f>IF(DatiStorici[[#This Row],[Calend]]="X",(DatiStorici[[#This Row],[Balanced]]*C$2/DatiStorici[[#This Row],[Bond 10Y]]),R277)</f>
        <v>27.176810144827339</v>
      </c>
      <c r="S278" s="33">
        <f>IF(DatiStorici[[#This Row],[Calend]]="X",(DatiStorici[[#This Row],[Balanced]]*D$2/DatiStorici[[#This Row],[SXXR]]),S277)</f>
        <v>16.5362043842267</v>
      </c>
      <c r="T278" s="33">
        <f>IF(DatiStorici[[#This Row],[Calend]]="X",(DatiStorici[[#This Row],[Balanced]]*E$2/DatiStorici[[#This Row],[Gold]]),T277)</f>
        <v>32.514636359833339</v>
      </c>
      <c r="U278" s="34">
        <f>SUMPRODUCT(DatiStorici[[#This Row],[Bond 3Y]:[Gold]],Q277:T277)</f>
        <v>11003.313660532791</v>
      </c>
      <c r="V278" s="32">
        <f t="shared" si="46"/>
        <v>3.0177546302586353E-3</v>
      </c>
      <c r="W278" s="32">
        <f>-(1-U278/MAX(U$5:U278))</f>
        <v>-6.1320810945858506E-3</v>
      </c>
      <c r="X278" s="53" t="str">
        <f t="shared" si="47"/>
        <v/>
      </c>
    </row>
    <row r="279" spans="1:24" x14ac:dyDescent="0.3">
      <c r="A279" s="4">
        <v>39477</v>
      </c>
      <c r="B279" s="1">
        <v>105.97067699999999</v>
      </c>
      <c r="C279" s="1">
        <v>102.663922</v>
      </c>
      <c r="D279" s="1">
        <v>148.78623400000001</v>
      </c>
      <c r="E279" s="1">
        <v>90.778940000000006</v>
      </c>
      <c r="F279" s="3">
        <f t="shared" si="40"/>
        <v>11033.911136234339</v>
      </c>
      <c r="G279" s="36">
        <f t="shared" si="41"/>
        <v>3.5014870634894E-4</v>
      </c>
      <c r="H279" s="31">
        <f t="shared" si="42"/>
        <v>-9.2383161128073302E-4</v>
      </c>
      <c r="I279" s="37">
        <f t="shared" si="43"/>
        <v>-6.4546623652028626E-3</v>
      </c>
      <c r="J279" s="37">
        <f t="shared" si="44"/>
        <v>-5.8543458416434003E-3</v>
      </c>
      <c r="K279" s="39">
        <f t="shared" si="45"/>
        <v>-3.347943716880142E-3</v>
      </c>
      <c r="L279" s="36">
        <f>-(1-B279/MAX(B$5:B279))</f>
        <v>-2.9008277780326885E-3</v>
      </c>
      <c r="M279" s="37">
        <f>-(1-C279/MAX(C$5:C279))</f>
        <v>-8.4711248432517428E-3</v>
      </c>
      <c r="N279" s="37">
        <f>-(1-D279/MAX(D$5:D279))</f>
        <v>-0.18648214812116692</v>
      </c>
      <c r="O279" s="37">
        <f>-(1-E279/MAX(E$5:E279))</f>
        <v>-5.8372425514950921E-3</v>
      </c>
      <c r="P279" s="39">
        <f>-(1-F279/MAX(F$5:F279))</f>
        <v>-7.2597945606092118E-3</v>
      </c>
      <c r="Q279" s="33">
        <f>IF(DatiStorici[[#This Row],[Calend]]="X",(DatiStorici[[#This Row],[Balanced]]*B$2/DatiStorici[[#This Row],[Bond 3Y]]),Q278)</f>
        <v>26.104946748229981</v>
      </c>
      <c r="R279" s="33">
        <f>IF(DatiStorici[[#This Row],[Calend]]="X",(DatiStorici[[#This Row],[Balanced]]*C$2/DatiStorici[[#This Row],[Bond 10Y]]),R278)</f>
        <v>27.176810144827339</v>
      </c>
      <c r="S279" s="33">
        <f>IF(DatiStorici[[#This Row],[Calend]]="X",(DatiStorici[[#This Row],[Balanced]]*D$2/DatiStorici[[#This Row],[SXXR]]),S278)</f>
        <v>16.5362043842267</v>
      </c>
      <c r="T279" s="33">
        <f>IF(DatiStorici[[#This Row],[Calend]]="X",(DatiStorici[[#This Row],[Balanced]]*E$2/DatiStorici[[#This Row],[Gold]]),T278)</f>
        <v>32.514636359833339</v>
      </c>
      <c r="U279" s="34">
        <f>SUMPRODUCT(DatiStorici[[#This Row],[Bond 3Y]:[Gold]],Q278:T278)</f>
        <v>10968.440595090751</v>
      </c>
      <c r="V279" s="32">
        <f t="shared" si="46"/>
        <v>-3.174356887451023E-3</v>
      </c>
      <c r="W279" s="32">
        <f>-(1-U279/MAX(U$5:U279))</f>
        <v>-9.2819704866378139E-3</v>
      </c>
      <c r="X279" s="53" t="str">
        <f t="shared" si="47"/>
        <v/>
      </c>
    </row>
    <row r="280" spans="1:24" x14ac:dyDescent="0.3">
      <c r="A280" s="4">
        <v>39478</v>
      </c>
      <c r="B280" s="1">
        <v>106.16462199999999</v>
      </c>
      <c r="C280" s="1">
        <v>103.377616</v>
      </c>
      <c r="D280" s="1">
        <v>148.77043599999999</v>
      </c>
      <c r="E280" s="1">
        <v>91.171999999999997</v>
      </c>
      <c r="F280" s="3">
        <f t="shared" si="40"/>
        <v>11072.033461036273</v>
      </c>
      <c r="G280" s="36">
        <f t="shared" si="41"/>
        <v>1.8285033650784707E-3</v>
      </c>
      <c r="H280" s="31">
        <f t="shared" si="42"/>
        <v>6.9276987668186463E-3</v>
      </c>
      <c r="I280" s="37">
        <f t="shared" si="43"/>
        <v>-1.0618481524790616E-4</v>
      </c>
      <c r="J280" s="37">
        <f t="shared" si="44"/>
        <v>4.3205120174880573E-3</v>
      </c>
      <c r="K280" s="39">
        <f t="shared" si="45"/>
        <v>3.4490598152143318E-3</v>
      </c>
      <c r="L280" s="36">
        <f>-(1-B280/MAX(B$5:B280))</f>
        <v>-1.075960706959922E-3</v>
      </c>
      <c r="M280" s="37">
        <f>-(1-C280/MAX(C$5:C280))</f>
        <v>-1.5782632104561767E-3</v>
      </c>
      <c r="N280" s="37">
        <f>-(1-D280/MAX(D$5:D280))</f>
        <v>-0.18656852677783742</v>
      </c>
      <c r="O280" s="37">
        <f>-(1-E280/MAX(E$5:E280))</f>
        <v>-1.5326581022527819E-3</v>
      </c>
      <c r="P280" s="39">
        <f>-(1-F280/MAX(F$5:F280))</f>
        <v>-3.8298625910269113E-3</v>
      </c>
      <c r="Q280" s="33">
        <f>IF(DatiStorici[[#This Row],[Calend]]="X",(DatiStorici[[#This Row],[Balanced]]*B$2/DatiStorici[[#This Row],[Bond 3Y]]),Q279)</f>
        <v>26.104946748229981</v>
      </c>
      <c r="R280" s="33">
        <f>IF(DatiStorici[[#This Row],[Calend]]="X",(DatiStorici[[#This Row],[Balanced]]*C$2/DatiStorici[[#This Row],[Bond 10Y]]),R279)</f>
        <v>27.176810144827339</v>
      </c>
      <c r="S280" s="33">
        <f>IF(DatiStorici[[#This Row],[Calend]]="X",(DatiStorici[[#This Row],[Balanced]]*D$2/DatiStorici[[#This Row],[SXXR]]),S279)</f>
        <v>16.5362043842267</v>
      </c>
      <c r="T280" s="33">
        <f>IF(DatiStorici[[#This Row],[Calend]]="X",(DatiStorici[[#This Row],[Balanced]]*E$2/DatiStorici[[#This Row],[Gold]]),T279)</f>
        <v>32.514636359833339</v>
      </c>
      <c r="U280" s="34">
        <f>SUMPRODUCT(DatiStorici[[#This Row],[Bond 3Y]:[Gold]],Q279:T279)</f>
        <v>11005.418409338072</v>
      </c>
      <c r="V280" s="32">
        <f t="shared" si="46"/>
        <v>3.3656217731349168E-3</v>
      </c>
      <c r="W280" s="32">
        <f>-(1-U280/MAX(U$5:U280))</f>
        <v>-5.9419708805666938E-3</v>
      </c>
      <c r="X280" s="53" t="str">
        <f t="shared" si="47"/>
        <v/>
      </c>
    </row>
    <row r="281" spans="1:24" x14ac:dyDescent="0.3">
      <c r="A281" s="4">
        <v>39479</v>
      </c>
      <c r="B281" s="1">
        <v>106.17727499999999</v>
      </c>
      <c r="C281" s="1">
        <v>103.493196</v>
      </c>
      <c r="D281" s="1">
        <v>151.638024</v>
      </c>
      <c r="E281" s="1">
        <v>89.437119999999993</v>
      </c>
      <c r="F281" s="3">
        <f t="shared" si="40"/>
        <v>11049.985495656749</v>
      </c>
      <c r="G281" s="36">
        <f t="shared" si="41"/>
        <v>1.1917572738806171E-4</v>
      </c>
      <c r="H281" s="31">
        <f t="shared" si="42"/>
        <v>1.1174124653814477E-3</v>
      </c>
      <c r="I281" s="37">
        <f t="shared" si="43"/>
        <v>1.9091839837411244E-2</v>
      </c>
      <c r="J281" s="37">
        <f t="shared" si="44"/>
        <v>-1.9212023866326696E-2</v>
      </c>
      <c r="K281" s="39">
        <f t="shared" si="45"/>
        <v>-1.9933056492620642E-3</v>
      </c>
      <c r="L281" s="36">
        <f>-(1-B281/MAX(B$5:B281))</f>
        <v>-9.5690611390364388E-4</v>
      </c>
      <c r="M281" s="37">
        <f>-(1-C281/MAX(C$5:C281))</f>
        <v>-4.6199076383546256E-4</v>
      </c>
      <c r="N281" s="37">
        <f>-(1-D281/MAX(D$5:D281))</f>
        <v>-0.170889428200522</v>
      </c>
      <c r="O281" s="37">
        <f>-(1-E281/MAX(E$5:E281))</f>
        <v>-2.0532142835631095E-2</v>
      </c>
      <c r="P281" s="39">
        <f>-(1-F281/MAX(F$5:F281))</f>
        <v>-5.8135564426579078E-3</v>
      </c>
      <c r="Q281" s="33">
        <f>IF(DatiStorici[[#This Row],[Calend]]="X",(DatiStorici[[#This Row],[Balanced]]*B$2/DatiStorici[[#This Row],[Bond 3Y]]),Q280)</f>
        <v>26.104946748229981</v>
      </c>
      <c r="R281" s="33">
        <f>IF(DatiStorici[[#This Row],[Calend]]="X",(DatiStorici[[#This Row],[Balanced]]*C$2/DatiStorici[[#This Row],[Bond 10Y]]),R280)</f>
        <v>27.176810144827339</v>
      </c>
      <c r="S281" s="33">
        <f>IF(DatiStorici[[#This Row],[Calend]]="X",(DatiStorici[[#This Row],[Balanced]]*D$2/DatiStorici[[#This Row],[SXXR]]),S280)</f>
        <v>16.5362043842267</v>
      </c>
      <c r="T281" s="33">
        <f>IF(DatiStorici[[#This Row],[Calend]]="X",(DatiStorici[[#This Row],[Balanced]]*E$2/DatiStorici[[#This Row],[Gold]]),T280)</f>
        <v>32.514636359833339</v>
      </c>
      <c r="U281" s="34">
        <f>SUMPRODUCT(DatiStorici[[#This Row],[Bond 3Y]:[Gold]],Q280:T280)</f>
        <v>10999.899839875627</v>
      </c>
      <c r="V281" s="32">
        <f t="shared" si="46"/>
        <v>-5.0156689538754541E-4</v>
      </c>
      <c r="W281" s="32">
        <f>-(1-U281/MAX(U$5:U281))</f>
        <v>-6.4404324637031829E-3</v>
      </c>
      <c r="X281" s="53" t="str">
        <f t="shared" si="47"/>
        <v/>
      </c>
    </row>
    <row r="282" spans="1:24" x14ac:dyDescent="0.3">
      <c r="A282" s="4">
        <v>39482</v>
      </c>
      <c r="B282" s="1">
        <v>106.12351099999999</v>
      </c>
      <c r="C282" s="1">
        <v>103.312968</v>
      </c>
      <c r="D282" s="1">
        <v>151.960702</v>
      </c>
      <c r="E282" s="1">
        <v>88.399770000000004</v>
      </c>
      <c r="F282" s="3">
        <f t="shared" si="40"/>
        <v>11008.035497326295</v>
      </c>
      <c r="G282" s="36">
        <f t="shared" si="41"/>
        <v>-5.064889505339953E-4</v>
      </c>
      <c r="H282" s="31">
        <f t="shared" si="42"/>
        <v>-1.7429658975413674E-3</v>
      </c>
      <c r="I282" s="37">
        <f t="shared" si="43"/>
        <v>2.1256882448384431E-3</v>
      </c>
      <c r="J282" s="37">
        <f t="shared" si="44"/>
        <v>-1.1666440700306178E-2</v>
      </c>
      <c r="K282" s="39">
        <f t="shared" si="45"/>
        <v>-3.8036094824247173E-3</v>
      </c>
      <c r="L282" s="36">
        <f>-(1-B282/MAX(B$5:B282))</f>
        <v>-1.4627822809054614E-3</v>
      </c>
      <c r="M282" s="37">
        <f>-(1-C282/MAX(C$5:C282))</f>
        <v>-2.202634045627816E-3</v>
      </c>
      <c r="N282" s="37">
        <f>-(1-D282/MAX(D$5:D282))</f>
        <v>-0.16912512308739869</v>
      </c>
      <c r="O282" s="37">
        <f>-(1-E282/MAX(E$5:E282))</f>
        <v>-3.189264931917446E-2</v>
      </c>
      <c r="P282" s="39">
        <f>-(1-F282/MAX(F$5:F282))</f>
        <v>-9.5878708672137991E-3</v>
      </c>
      <c r="Q282" s="33">
        <f>IF(DatiStorici[[#This Row],[Calend]]="X",(DatiStorici[[#This Row],[Balanced]]*B$2/DatiStorici[[#This Row],[Bond 3Y]]),Q281)</f>
        <v>26.104946748229981</v>
      </c>
      <c r="R282" s="33">
        <f>IF(DatiStorici[[#This Row],[Calend]]="X",(DatiStorici[[#This Row],[Balanced]]*C$2/DatiStorici[[#This Row],[Bond 10Y]]),R281)</f>
        <v>27.176810144827339</v>
      </c>
      <c r="S282" s="33">
        <f>IF(DatiStorici[[#This Row],[Calend]]="X",(DatiStorici[[#This Row],[Balanced]]*D$2/DatiStorici[[#This Row],[SXXR]]),S281)</f>
        <v>16.5362043842267</v>
      </c>
      <c r="T282" s="33">
        <f>IF(DatiStorici[[#This Row],[Calend]]="X",(DatiStorici[[#This Row],[Balanced]]*E$2/DatiStorici[[#This Row],[Gold]]),T281)</f>
        <v>32.514636359833339</v>
      </c>
      <c r="U282" s="34">
        <f>SUMPRODUCT(DatiStorici[[#This Row],[Bond 3Y]:[Gold]],Q281:T281)</f>
        <v>10965.205122710293</v>
      </c>
      <c r="V282" s="32">
        <f t="shared" si="46"/>
        <v>-3.1590785546639789E-3</v>
      </c>
      <c r="W282" s="32">
        <f>-(1-U282/MAX(U$5:U282))</f>
        <v>-9.5742126511937364E-3</v>
      </c>
      <c r="X282" s="53" t="str">
        <f t="shared" si="47"/>
        <v/>
      </c>
    </row>
    <row r="283" spans="1:24" x14ac:dyDescent="0.3">
      <c r="A283" s="4">
        <v>39483</v>
      </c>
      <c r="B283" s="1">
        <v>106.38823499999999</v>
      </c>
      <c r="C283" s="1">
        <v>104.044995</v>
      </c>
      <c r="D283" s="1">
        <v>147.222769</v>
      </c>
      <c r="E283" s="1">
        <v>87.866829999999993</v>
      </c>
      <c r="F283" s="3">
        <f t="shared" si="40"/>
        <v>10940.810050080905</v>
      </c>
      <c r="G283" s="36">
        <f t="shared" si="41"/>
        <v>2.4913835767769021E-3</v>
      </c>
      <c r="H283" s="31">
        <f t="shared" si="42"/>
        <v>7.0605442920758472E-3</v>
      </c>
      <c r="I283" s="37">
        <f t="shared" si="43"/>
        <v>-3.1675072906030215E-2</v>
      </c>
      <c r="J283" s="37">
        <f t="shared" si="44"/>
        <v>-6.0469949946571257E-3</v>
      </c>
      <c r="K283" s="39">
        <f t="shared" si="45"/>
        <v>-6.12566682041447E-3</v>
      </c>
      <c r="L283" s="36">
        <f>-(1-B283/MAX(B$5:B283))</f>
        <v>0</v>
      </c>
      <c r="M283" s="37">
        <f>-(1-C283/MAX(C$5:C283))</f>
        <v>0</v>
      </c>
      <c r="N283" s="37">
        <f>-(1-D283/MAX(D$5:D283))</f>
        <v>-0.19503069897895486</v>
      </c>
      <c r="O283" s="37">
        <f>-(1-E283/MAX(E$5:E283))</f>
        <v>-3.7729125267831898E-2</v>
      </c>
      <c r="P283" s="39">
        <f>-(1-F283/MAX(F$5:F283))</f>
        <v>-1.5636261459193723E-2</v>
      </c>
      <c r="Q283" s="33">
        <f>IF(DatiStorici[[#This Row],[Calend]]="X",(DatiStorici[[#This Row],[Balanced]]*B$2/DatiStorici[[#This Row],[Bond 3Y]]),Q282)</f>
        <v>26.104946748229981</v>
      </c>
      <c r="R283" s="33">
        <f>IF(DatiStorici[[#This Row],[Calend]]="X",(DatiStorici[[#This Row],[Balanced]]*C$2/DatiStorici[[#This Row],[Bond 10Y]]),R282)</f>
        <v>27.176810144827339</v>
      </c>
      <c r="S283" s="33">
        <f>IF(DatiStorici[[#This Row],[Calend]]="X",(DatiStorici[[#This Row],[Balanced]]*D$2/DatiStorici[[#This Row],[SXXR]]),S282)</f>
        <v>16.5362043842267</v>
      </c>
      <c r="T283" s="33">
        <f>IF(DatiStorici[[#This Row],[Calend]]="X",(DatiStorici[[#This Row],[Balanced]]*E$2/DatiStorici[[#This Row],[Gold]]),T282)</f>
        <v>32.514636359833339</v>
      </c>
      <c r="U283" s="34">
        <f>SUMPRODUCT(DatiStorici[[#This Row],[Bond 3Y]:[Gold]],Q282:T282)</f>
        <v>10896.334108684776</v>
      </c>
      <c r="V283" s="32">
        <f t="shared" si="46"/>
        <v>-6.300676373807595E-3</v>
      </c>
      <c r="W283" s="32">
        <f>-(1-U283/MAX(U$5:U283))</f>
        <v>-1.5794947013057947E-2</v>
      </c>
      <c r="X283" s="53" t="str">
        <f t="shared" si="47"/>
        <v/>
      </c>
    </row>
    <row r="284" spans="1:24" x14ac:dyDescent="0.3">
      <c r="A284" s="4">
        <v>39484</v>
      </c>
      <c r="B284" s="1">
        <v>106.376389</v>
      </c>
      <c r="C284" s="1">
        <v>103.699122</v>
      </c>
      <c r="D284" s="1">
        <v>148.01645600000001</v>
      </c>
      <c r="E284" s="1">
        <v>89.131699999999995</v>
      </c>
      <c r="F284" s="3">
        <f t="shared" si="40"/>
        <v>10993.587780502712</v>
      </c>
      <c r="G284" s="36">
        <f t="shared" si="41"/>
        <v>-1.1135309798714134E-4</v>
      </c>
      <c r="H284" s="31">
        <f t="shared" si="42"/>
        <v>-3.3298013399281775E-3</v>
      </c>
      <c r="I284" s="37">
        <f t="shared" si="43"/>
        <v>5.3765817327738894E-3</v>
      </c>
      <c r="J284" s="37">
        <f t="shared" si="44"/>
        <v>1.4292678388904382E-2</v>
      </c>
      <c r="K284" s="39">
        <f t="shared" si="45"/>
        <v>4.8123347341578948E-3</v>
      </c>
      <c r="L284" s="36">
        <f>-(1-B284/MAX(B$5:B284))</f>
        <v>-1.1134689846103996E-4</v>
      </c>
      <c r="M284" s="37">
        <f>-(1-C284/MAX(C$5:C284))</f>
        <v>-3.3242636995657326E-3</v>
      </c>
      <c r="N284" s="37">
        <f>-(1-D284/MAX(D$5:D284))</f>
        <v>-0.19069105998181379</v>
      </c>
      <c r="O284" s="37">
        <f>-(1-E284/MAX(E$5:E284))</f>
        <v>-2.3876940531880053E-2</v>
      </c>
      <c r="P284" s="39">
        <f>-(1-F284/MAX(F$5:F284))</f>
        <v>-1.0887757117019836E-2</v>
      </c>
      <c r="Q284" s="33">
        <f>IF(DatiStorici[[#This Row],[Calend]]="X",(DatiStorici[[#This Row],[Balanced]]*B$2/DatiStorici[[#This Row],[Bond 3Y]]),Q283)</f>
        <v>26.104946748229981</v>
      </c>
      <c r="R284" s="33">
        <f>IF(DatiStorici[[#This Row],[Calend]]="X",(DatiStorici[[#This Row],[Balanced]]*C$2/DatiStorici[[#This Row],[Bond 10Y]]),R283)</f>
        <v>27.176810144827339</v>
      </c>
      <c r="S284" s="33">
        <f>IF(DatiStorici[[#This Row],[Calend]]="X",(DatiStorici[[#This Row],[Balanced]]*D$2/DatiStorici[[#This Row],[SXXR]]),S283)</f>
        <v>16.5362043842267</v>
      </c>
      <c r="T284" s="33">
        <f>IF(DatiStorici[[#This Row],[Calend]]="X",(DatiStorici[[#This Row],[Balanced]]*E$2/DatiStorici[[#This Row],[Gold]]),T283)</f>
        <v>32.514636359833339</v>
      </c>
      <c r="U284" s="34">
        <f>SUMPRODUCT(DatiStorici[[#This Row],[Bond 3Y]:[Gold]],Q283:T283)</f>
        <v>10940.876503171941</v>
      </c>
      <c r="V284" s="32">
        <f t="shared" si="46"/>
        <v>4.0795005417996657E-3</v>
      </c>
      <c r="W284" s="32">
        <f>-(1-U284/MAX(U$5:U284))</f>
        <v>-1.1771681088102004E-2</v>
      </c>
      <c r="X284" s="53" t="str">
        <f t="shared" si="47"/>
        <v/>
      </c>
    </row>
    <row r="285" spans="1:24" x14ac:dyDescent="0.3">
      <c r="A285" s="4">
        <v>39485</v>
      </c>
      <c r="B285" s="1">
        <v>106.62588599999999</v>
      </c>
      <c r="C285" s="1">
        <v>104.012601</v>
      </c>
      <c r="D285" s="1">
        <v>145.17534000000001</v>
      </c>
      <c r="E285" s="1">
        <v>89.342510000000004</v>
      </c>
      <c r="F285" s="3">
        <f t="shared" si="40"/>
        <v>10973.258055767463</v>
      </c>
      <c r="G285" s="36">
        <f t="shared" si="41"/>
        <v>2.3426708856091362E-3</v>
      </c>
      <c r="H285" s="31">
        <f t="shared" si="42"/>
        <v>3.0184067945278783E-3</v>
      </c>
      <c r="I285" s="37">
        <f t="shared" si="43"/>
        <v>-1.9381203515840183E-2</v>
      </c>
      <c r="J285" s="37">
        <f t="shared" si="44"/>
        <v>2.3623592231019571E-3</v>
      </c>
      <c r="K285" s="39">
        <f t="shared" si="45"/>
        <v>-1.8509467122334905E-3</v>
      </c>
      <c r="L285" s="36">
        <f>-(1-B285/MAX(B$5:B285))</f>
        <v>0</v>
      </c>
      <c r="M285" s="37">
        <f>-(1-C285/MAX(C$5:C285))</f>
        <v>-3.1134606715099711E-4</v>
      </c>
      <c r="N285" s="37">
        <f>-(1-D285/MAX(D$5:D285))</f>
        <v>-0.20622541771855563</v>
      </c>
      <c r="O285" s="37">
        <f>-(1-E285/MAX(E$5:E285))</f>
        <v>-2.1568261328336447E-2</v>
      </c>
      <c r="P285" s="39">
        <f>-(1-F285/MAX(F$5:F285))</f>
        <v>-1.2716857864797482E-2</v>
      </c>
      <c r="Q285" s="33">
        <f>IF(DatiStorici[[#This Row],[Calend]]="X",(DatiStorici[[#This Row],[Balanced]]*B$2/DatiStorici[[#This Row],[Bond 3Y]]),Q284)</f>
        <v>26.104946748229981</v>
      </c>
      <c r="R285" s="33">
        <f>IF(DatiStorici[[#This Row],[Calend]]="X",(DatiStorici[[#This Row],[Balanced]]*C$2/DatiStorici[[#This Row],[Bond 10Y]]),R284)</f>
        <v>27.176810144827339</v>
      </c>
      <c r="S285" s="33">
        <f>IF(DatiStorici[[#This Row],[Calend]]="X",(DatiStorici[[#This Row],[Balanced]]*D$2/DatiStorici[[#This Row],[SXXR]]),S284)</f>
        <v>16.5362043842267</v>
      </c>
      <c r="T285" s="33">
        <f>IF(DatiStorici[[#This Row],[Calend]]="X",(DatiStorici[[#This Row],[Balanced]]*E$2/DatiStorici[[#This Row],[Gold]]),T284)</f>
        <v>32.514636359833339</v>
      </c>
      <c r="U285" s="34">
        <f>SUMPRODUCT(DatiStorici[[#This Row],[Bond 3Y]:[Gold]],Q284:T284)</f>
        <v>10915.782103973894</v>
      </c>
      <c r="V285" s="32">
        <f t="shared" si="46"/>
        <v>-2.2962714178507886E-3</v>
      </c>
      <c r="W285" s="32">
        <f>-(1-U285/MAX(U$5:U285))</f>
        <v>-1.4038318128233196E-2</v>
      </c>
      <c r="X285" s="53" t="str">
        <f t="shared" si="47"/>
        <v/>
      </c>
    </row>
    <row r="286" spans="1:24" x14ac:dyDescent="0.3">
      <c r="A286" s="4">
        <v>39486</v>
      </c>
      <c r="B286" s="1">
        <v>106.65335399999999</v>
      </c>
      <c r="C286" s="1">
        <v>104.062656</v>
      </c>
      <c r="D286" s="1">
        <v>145.80107000000001</v>
      </c>
      <c r="E286" s="1">
        <v>90.533460000000005</v>
      </c>
      <c r="F286" s="3">
        <f t="shared" si="40"/>
        <v>11031.58851488123</v>
      </c>
      <c r="G286" s="36">
        <f t="shared" si="41"/>
        <v>2.5757781349797058E-4</v>
      </c>
      <c r="H286" s="31">
        <f t="shared" si="42"/>
        <v>4.8112400952669452E-4</v>
      </c>
      <c r="I286" s="37">
        <f t="shared" si="43"/>
        <v>4.3009051115261874E-3</v>
      </c>
      <c r="J286" s="37">
        <f t="shared" si="44"/>
        <v>1.324209568419262E-2</v>
      </c>
      <c r="K286" s="39">
        <f t="shared" si="45"/>
        <v>5.3016134924148842E-3</v>
      </c>
      <c r="L286" s="36">
        <f>-(1-B286/MAX(B$5:B286))</f>
        <v>0</v>
      </c>
      <c r="M286" s="37">
        <f>-(1-C286/MAX(C$5:C286))</f>
        <v>0</v>
      </c>
      <c r="N286" s="37">
        <f>-(1-D286/MAX(D$5:D286))</f>
        <v>-0.20280411648811958</v>
      </c>
      <c r="O286" s="37">
        <f>-(1-E286/MAX(E$5:E286))</f>
        <v>-8.5256091891585672E-3</v>
      </c>
      <c r="P286" s="39">
        <f>-(1-F286/MAX(F$5:F286))</f>
        <v>-7.4687648496367665E-3</v>
      </c>
      <c r="Q286" s="33">
        <f>IF(DatiStorici[[#This Row],[Calend]]="X",(DatiStorici[[#This Row],[Balanced]]*B$2/DatiStorici[[#This Row],[Bond 3Y]]),Q285)</f>
        <v>26.104946748229981</v>
      </c>
      <c r="R286" s="33">
        <f>IF(DatiStorici[[#This Row],[Calend]]="X",(DatiStorici[[#This Row],[Balanced]]*C$2/DatiStorici[[#This Row],[Bond 10Y]]),R285)</f>
        <v>27.176810144827339</v>
      </c>
      <c r="S286" s="33">
        <f>IF(DatiStorici[[#This Row],[Calend]]="X",(DatiStorici[[#This Row],[Balanced]]*D$2/DatiStorici[[#This Row],[SXXR]]),S285)</f>
        <v>16.5362043842267</v>
      </c>
      <c r="T286" s="33">
        <f>IF(DatiStorici[[#This Row],[Calend]]="X",(DatiStorici[[#This Row],[Balanced]]*E$2/DatiStorici[[#This Row],[Gold]]),T285)</f>
        <v>32.514636359833339</v>
      </c>
      <c r="U286" s="34">
        <f>SUMPRODUCT(DatiStorici[[#This Row],[Bond 3Y]:[Gold]],Q285:T285)</f>
        <v>10966.92999522506</v>
      </c>
      <c r="V286" s="32">
        <f t="shared" si="46"/>
        <v>4.6747390510491326E-3</v>
      </c>
      <c r="W286" s="32">
        <f>-(1-U286/MAX(U$5:U286))</f>
        <v>-9.4184145425950661E-3</v>
      </c>
      <c r="X286" s="53" t="str">
        <f t="shared" si="47"/>
        <v/>
      </c>
    </row>
    <row r="287" spans="1:24" x14ac:dyDescent="0.3">
      <c r="A287" s="4">
        <v>39489</v>
      </c>
      <c r="B287" s="1">
        <v>106.69520900000001</v>
      </c>
      <c r="C287" s="1">
        <v>104.22083000000001</v>
      </c>
      <c r="D287" s="1">
        <v>144.46198000000001</v>
      </c>
      <c r="E287" s="1">
        <v>91.057450000000003</v>
      </c>
      <c r="F287" s="3">
        <f t="shared" si="40"/>
        <v>11037.148546419217</v>
      </c>
      <c r="G287" s="36">
        <f t="shared" si="41"/>
        <v>3.9236261963454115E-4</v>
      </c>
      <c r="H287" s="31">
        <f t="shared" si="42"/>
        <v>1.5188340990899625E-3</v>
      </c>
      <c r="I287" s="37">
        <f t="shared" si="43"/>
        <v>-9.2267996229054294E-3</v>
      </c>
      <c r="J287" s="37">
        <f t="shared" si="44"/>
        <v>5.7711198685635413E-3</v>
      </c>
      <c r="K287" s="39">
        <f t="shared" si="45"/>
        <v>5.0388308494355946E-4</v>
      </c>
      <c r="L287" s="36">
        <f>-(1-B287/MAX(B$5:B287))</f>
        <v>0</v>
      </c>
      <c r="M287" s="37">
        <f>-(1-C287/MAX(C$5:C287))</f>
        <v>0</v>
      </c>
      <c r="N287" s="37">
        <f>-(1-D287/MAX(D$5:D287))</f>
        <v>-0.2101258531231931</v>
      </c>
      <c r="O287" s="37">
        <f>-(1-E287/MAX(E$5:E287))</f>
        <v>-2.7871488890555129E-3</v>
      </c>
      <c r="P287" s="39">
        <f>-(1-F287/MAX(F$5:F287))</f>
        <v>-6.9685191268716862E-3</v>
      </c>
      <c r="Q287" s="33">
        <f>IF(DatiStorici[[#This Row],[Calend]]="X",(DatiStorici[[#This Row],[Balanced]]*B$2/DatiStorici[[#This Row],[Bond 3Y]]),Q286)</f>
        <v>26.104946748229981</v>
      </c>
      <c r="R287" s="33">
        <f>IF(DatiStorici[[#This Row],[Calend]]="X",(DatiStorici[[#This Row],[Balanced]]*C$2/DatiStorici[[#This Row],[Bond 10Y]]),R286)</f>
        <v>27.176810144827339</v>
      </c>
      <c r="S287" s="33">
        <f>IF(DatiStorici[[#This Row],[Calend]]="X",(DatiStorici[[#This Row],[Balanced]]*D$2/DatiStorici[[#This Row],[SXXR]]),S286)</f>
        <v>16.5362043842267</v>
      </c>
      <c r="T287" s="33">
        <f>IF(DatiStorici[[#This Row],[Calend]]="X",(DatiStorici[[#This Row],[Balanced]]*E$2/DatiStorici[[#This Row],[Gold]]),T286)</f>
        <v>32.514636359833339</v>
      </c>
      <c r="U287" s="34">
        <f>SUMPRODUCT(DatiStorici[[#This Row],[Bond 3Y]:[Gold]],Q286:T286)</f>
        <v>10967.21516091637</v>
      </c>
      <c r="V287" s="32">
        <f t="shared" si="46"/>
        <v>2.6001988160011669E-5</v>
      </c>
      <c r="W287" s="32">
        <f>-(1-U287/MAX(U$5:U287))</f>
        <v>-9.3926571170677153E-3</v>
      </c>
      <c r="X287" s="53" t="str">
        <f t="shared" si="47"/>
        <v/>
      </c>
    </row>
    <row r="288" spans="1:24" x14ac:dyDescent="0.3">
      <c r="A288" s="4">
        <v>39490</v>
      </c>
      <c r="B288" s="1">
        <v>106.539447</v>
      </c>
      <c r="C288" s="1">
        <v>103.431433</v>
      </c>
      <c r="D288" s="1">
        <v>149.23003499999999</v>
      </c>
      <c r="E288" s="1">
        <v>90.022149999999996</v>
      </c>
      <c r="F288" s="3">
        <f t="shared" si="40"/>
        <v>11044.211858747687</v>
      </c>
      <c r="G288" s="36">
        <f t="shared" si="41"/>
        <v>-1.4609447697315418E-3</v>
      </c>
      <c r="H288" s="31">
        <f t="shared" si="42"/>
        <v>-7.6031032970815052E-3</v>
      </c>
      <c r="I288" s="37">
        <f t="shared" si="43"/>
        <v>3.2472615735615239E-2</v>
      </c>
      <c r="J288" s="37">
        <f t="shared" si="44"/>
        <v>-1.1434874839359141E-2</v>
      </c>
      <c r="K288" s="39">
        <f t="shared" si="45"/>
        <v>6.3975338835790948E-4</v>
      </c>
      <c r="L288" s="36">
        <f>-(1-B288/MAX(B$5:B288))</f>
        <v>-1.4598781094286029E-3</v>
      </c>
      <c r="M288" s="37">
        <f>-(1-C288/MAX(C$5:C288))</f>
        <v>-7.5742728205101528E-3</v>
      </c>
      <c r="N288" s="37">
        <f>-(1-D288/MAX(D$5:D288))</f>
        <v>-0.18405557930175809</v>
      </c>
      <c r="O288" s="37">
        <f>-(1-E288/MAX(E$5:E288))</f>
        <v>-1.4125204860919061E-2</v>
      </c>
      <c r="P288" s="39">
        <f>-(1-F288/MAX(F$5:F288))</f>
        <v>-6.333020612748208E-3</v>
      </c>
      <c r="Q288" s="33">
        <f>IF(DatiStorici[[#This Row],[Calend]]="X",(DatiStorici[[#This Row],[Balanced]]*B$2/DatiStorici[[#This Row],[Bond 3Y]]),Q287)</f>
        <v>26.104946748229981</v>
      </c>
      <c r="R288" s="33">
        <f>IF(DatiStorici[[#This Row],[Calend]]="X",(DatiStorici[[#This Row],[Balanced]]*C$2/DatiStorici[[#This Row],[Bond 10Y]]),R287)</f>
        <v>27.176810144827339</v>
      </c>
      <c r="S288" s="33">
        <f>IF(DatiStorici[[#This Row],[Calend]]="X",(DatiStorici[[#This Row],[Balanced]]*D$2/DatiStorici[[#This Row],[SXXR]]),S287)</f>
        <v>16.5362043842267</v>
      </c>
      <c r="T288" s="33">
        <f>IF(DatiStorici[[#This Row],[Calend]]="X",(DatiStorici[[#This Row],[Balanced]]*E$2/DatiStorici[[#This Row],[Gold]]),T287)</f>
        <v>32.514636359833339</v>
      </c>
      <c r="U288" s="34">
        <f>SUMPRODUCT(DatiStorici[[#This Row],[Bond 3Y]:[Gold]],Q287:T287)</f>
        <v>10986.878838774974</v>
      </c>
      <c r="V288" s="32">
        <f t="shared" si="46"/>
        <v>1.791345442644229E-3</v>
      </c>
      <c r="W288" s="32">
        <f>-(1-U288/MAX(U$5:U288))</f>
        <v>-7.6165468293590832E-3</v>
      </c>
      <c r="X288" s="53" t="str">
        <f t="shared" si="47"/>
        <v/>
      </c>
    </row>
    <row r="289" spans="1:24" x14ac:dyDescent="0.3">
      <c r="A289" s="4">
        <v>39491</v>
      </c>
      <c r="B289" s="1">
        <v>106.632955</v>
      </c>
      <c r="C289" s="1">
        <v>103.56738300000001</v>
      </c>
      <c r="D289" s="1">
        <v>149.37973600000001</v>
      </c>
      <c r="E289" s="1">
        <v>89.27758</v>
      </c>
      <c r="F289" s="3">
        <f t="shared" si="40"/>
        <v>11022.847854878259</v>
      </c>
      <c r="G289" s="36">
        <f t="shared" si="41"/>
        <v>8.7729936070626998E-4</v>
      </c>
      <c r="H289" s="31">
        <f t="shared" si="42"/>
        <v>1.3135342720707978E-3</v>
      </c>
      <c r="I289" s="37">
        <f t="shared" si="43"/>
        <v>1.0026531418583257E-3</v>
      </c>
      <c r="J289" s="37">
        <f t="shared" si="44"/>
        <v>-8.3053586301380013E-3</v>
      </c>
      <c r="K289" s="39">
        <f t="shared" si="45"/>
        <v>-1.9362806664299224E-3</v>
      </c>
      <c r="L289" s="36">
        <f>-(1-B289/MAX(B$5:B289))</f>
        <v>-5.8347512117451483E-4</v>
      </c>
      <c r="M289" s="37">
        <f>-(1-C289/MAX(C$5:C289))</f>
        <v>-6.2698310884685693E-3</v>
      </c>
      <c r="N289" s="37">
        <f>-(1-D289/MAX(D$5:D289))</f>
        <v>-0.18323705978775429</v>
      </c>
      <c r="O289" s="37">
        <f>-(1-E289/MAX(E$5:E289))</f>
        <v>-2.2279340217791765E-2</v>
      </c>
      <c r="P289" s="39">
        <f>-(1-F289/MAX(F$5:F289))</f>
        <v>-8.2551772558895342E-3</v>
      </c>
      <c r="Q289" s="33">
        <f>IF(DatiStorici[[#This Row],[Calend]]="X",(DatiStorici[[#This Row],[Balanced]]*B$2/DatiStorici[[#This Row],[Bond 3Y]]),Q288)</f>
        <v>26.104946748229981</v>
      </c>
      <c r="R289" s="33">
        <f>IF(DatiStorici[[#This Row],[Calend]]="X",(DatiStorici[[#This Row],[Balanced]]*C$2/DatiStorici[[#This Row],[Bond 10Y]]),R288)</f>
        <v>27.176810144827339</v>
      </c>
      <c r="S289" s="33">
        <f>IF(DatiStorici[[#This Row],[Calend]]="X",(DatiStorici[[#This Row],[Balanced]]*D$2/DatiStorici[[#This Row],[SXXR]]),S288)</f>
        <v>16.5362043842267</v>
      </c>
      <c r="T289" s="33">
        <f>IF(DatiStorici[[#This Row],[Calend]]="X",(DatiStorici[[#This Row],[Balanced]]*E$2/DatiStorici[[#This Row],[Gold]]),T288)</f>
        <v>32.514636359833339</v>
      </c>
      <c r="U289" s="34">
        <f>SUMPRODUCT(DatiStorici[[#This Row],[Bond 3Y]:[Gold]],Q288:T288)</f>
        <v>10971.28061101278</v>
      </c>
      <c r="V289" s="32">
        <f t="shared" si="46"/>
        <v>-1.4207229364149236E-3</v>
      </c>
      <c r="W289" s="32">
        <f>-(1-U289/MAX(U$5:U289))</f>
        <v>-9.0254476971248776E-3</v>
      </c>
      <c r="X289" s="53" t="str">
        <f t="shared" si="47"/>
        <v/>
      </c>
    </row>
    <row r="290" spans="1:24" x14ac:dyDescent="0.3">
      <c r="A290" s="4">
        <v>39492</v>
      </c>
      <c r="B290" s="1">
        <v>106.55884500000001</v>
      </c>
      <c r="C290" s="1">
        <v>103.25694799999999</v>
      </c>
      <c r="D290" s="1">
        <v>149.54175900000001</v>
      </c>
      <c r="E290" s="1">
        <v>89.586870000000005</v>
      </c>
      <c r="F290" s="3">
        <f t="shared" si="40"/>
        <v>11027.794624476755</v>
      </c>
      <c r="G290" s="36">
        <f t="shared" si="41"/>
        <v>-6.9524252795042003E-4</v>
      </c>
      <c r="H290" s="31">
        <f t="shared" si="42"/>
        <v>-3.0019217915383469E-3</v>
      </c>
      <c r="I290" s="37">
        <f t="shared" si="43"/>
        <v>1.0840506191566724E-3</v>
      </c>
      <c r="J290" s="37">
        <f t="shared" si="44"/>
        <v>3.4583765333856299E-3</v>
      </c>
      <c r="K290" s="39">
        <f t="shared" si="45"/>
        <v>4.4867351925122363E-4</v>
      </c>
      <c r="L290" s="36">
        <f>-(1-B290/MAX(B$5:B290))</f>
        <v>-1.2780705083018651E-3</v>
      </c>
      <c r="M290" s="37">
        <f>-(1-C290/MAX(C$5:C290))</f>
        <v>-9.2484582976359864E-3</v>
      </c>
      <c r="N290" s="37">
        <f>-(1-D290/MAX(D$5:D290))</f>
        <v>-0.18235116732733381</v>
      </c>
      <c r="O290" s="37">
        <f>-(1-E290/MAX(E$5:E290))</f>
        <v>-1.8892160336078545E-2</v>
      </c>
      <c r="P290" s="39">
        <f>-(1-F290/MAX(F$5:F290))</f>
        <v>-7.8101077780915462E-3</v>
      </c>
      <c r="Q290" s="33">
        <f>IF(DatiStorici[[#This Row],[Calend]]="X",(DatiStorici[[#This Row],[Balanced]]*B$2/DatiStorici[[#This Row],[Bond 3Y]]),Q289)</f>
        <v>26.104946748229981</v>
      </c>
      <c r="R290" s="33">
        <f>IF(DatiStorici[[#This Row],[Calend]]="X",(DatiStorici[[#This Row],[Balanced]]*C$2/DatiStorici[[#This Row],[Bond 10Y]]),R289)</f>
        <v>27.176810144827339</v>
      </c>
      <c r="S290" s="33">
        <f>IF(DatiStorici[[#This Row],[Calend]]="X",(DatiStorici[[#This Row],[Balanced]]*D$2/DatiStorici[[#This Row],[SXXR]]),S289)</f>
        <v>16.5362043842267</v>
      </c>
      <c r="T290" s="33">
        <f>IF(DatiStorici[[#This Row],[Calend]]="X",(DatiStorici[[#This Row],[Balanced]]*E$2/DatiStorici[[#This Row],[Gold]]),T289)</f>
        <v>32.514636359833339</v>
      </c>
      <c r="U290" s="34">
        <f>SUMPRODUCT(DatiStorici[[#This Row],[Bond 3Y]:[Gold]],Q289:T289)</f>
        <v>10973.645037674636</v>
      </c>
      <c r="V290" s="32">
        <f t="shared" si="46"/>
        <v>2.1548732575871844E-4</v>
      </c>
      <c r="W290" s="32">
        <f>-(1-U290/MAX(U$5:U290))</f>
        <v>-8.8118822314550149E-3</v>
      </c>
      <c r="X290" s="53" t="str">
        <f t="shared" si="47"/>
        <v/>
      </c>
    </row>
    <row r="291" spans="1:24" x14ac:dyDescent="0.3">
      <c r="A291" s="4">
        <v>39493</v>
      </c>
      <c r="B291" s="1">
        <v>106.630377</v>
      </c>
      <c r="C291" s="1">
        <v>103.48909500000001</v>
      </c>
      <c r="D291" s="1">
        <v>146.66413</v>
      </c>
      <c r="E291" s="1">
        <v>89.196799999999996</v>
      </c>
      <c r="F291" s="3">
        <f t="shared" si="40"/>
        <v>10976.76405918793</v>
      </c>
      <c r="G291" s="36">
        <f t="shared" si="41"/>
        <v>6.7106584482412232E-4</v>
      </c>
      <c r="H291" s="31">
        <f t="shared" si="42"/>
        <v>2.2457222803048439E-3</v>
      </c>
      <c r="I291" s="37">
        <f t="shared" si="43"/>
        <v>-1.9430535601571996E-2</v>
      </c>
      <c r="J291" s="37">
        <f t="shared" si="44"/>
        <v>-4.3636045612536764E-3</v>
      </c>
      <c r="K291" s="39">
        <f t="shared" si="45"/>
        <v>-4.6381895230536499E-3</v>
      </c>
      <c r="L291" s="36">
        <f>-(1-B291/MAX(B$5:B291))</f>
        <v>-6.0763740572467029E-4</v>
      </c>
      <c r="M291" s="37">
        <f>-(1-C291/MAX(C$5:C291))</f>
        <v>-7.0210053019151841E-3</v>
      </c>
      <c r="N291" s="37">
        <f>-(1-D291/MAX(D$5:D291))</f>
        <v>-0.19808516703717416</v>
      </c>
      <c r="O291" s="37">
        <f>-(1-E291/MAX(E$5:E291))</f>
        <v>-2.3163999892675591E-2</v>
      </c>
      <c r="P291" s="39">
        <f>-(1-F291/MAX(F$5:F291))</f>
        <v>-1.2401416629778228E-2</v>
      </c>
      <c r="Q291" s="33">
        <f>IF(DatiStorici[[#This Row],[Calend]]="X",(DatiStorici[[#This Row],[Balanced]]*B$2/DatiStorici[[#This Row],[Bond 3Y]]),Q290)</f>
        <v>26.104946748229981</v>
      </c>
      <c r="R291" s="33">
        <f>IF(DatiStorici[[#This Row],[Calend]]="X",(DatiStorici[[#This Row],[Balanced]]*C$2/DatiStorici[[#This Row],[Bond 10Y]]),R290)</f>
        <v>27.176810144827339</v>
      </c>
      <c r="S291" s="33">
        <f>IF(DatiStorici[[#This Row],[Calend]]="X",(DatiStorici[[#This Row],[Balanced]]*D$2/DatiStorici[[#This Row],[SXXR]]),S290)</f>
        <v>16.5362043842267</v>
      </c>
      <c r="T291" s="33">
        <f>IF(DatiStorici[[#This Row],[Calend]]="X",(DatiStorici[[#This Row],[Balanced]]*E$2/DatiStorici[[#This Row],[Gold]]),T290)</f>
        <v>32.514636359833339</v>
      </c>
      <c r="U291" s="34">
        <f>SUMPRODUCT(DatiStorici[[#This Row],[Bond 3Y]:[Gold]],Q290:T290)</f>
        <v>10921.553346179264</v>
      </c>
      <c r="V291" s="32">
        <f t="shared" si="46"/>
        <v>-4.7582843386264166E-3</v>
      </c>
      <c r="W291" s="32">
        <f>-(1-U291/MAX(U$5:U291))</f>
        <v>-1.3517034026270025E-2</v>
      </c>
      <c r="X291" s="53" t="str">
        <f t="shared" si="47"/>
        <v/>
      </c>
    </row>
    <row r="292" spans="1:24" x14ac:dyDescent="0.3">
      <c r="A292" s="4">
        <v>39496</v>
      </c>
      <c r="B292" s="1">
        <v>106.505163</v>
      </c>
      <c r="C292" s="1">
        <v>103.085447</v>
      </c>
      <c r="D292" s="1">
        <v>149.47558000000001</v>
      </c>
      <c r="E292" s="1">
        <v>89.041160000000005</v>
      </c>
      <c r="F292" s="3">
        <f t="shared" si="40"/>
        <v>10999.608515015099</v>
      </c>
      <c r="G292" s="36">
        <f t="shared" si="41"/>
        <v>-1.1749707665405077E-3</v>
      </c>
      <c r="H292" s="31">
        <f t="shared" si="42"/>
        <v>-3.9080179950690104E-3</v>
      </c>
      <c r="I292" s="37">
        <f t="shared" si="43"/>
        <v>1.8987892366889372E-2</v>
      </c>
      <c r="J292" s="37">
        <f t="shared" si="44"/>
        <v>-1.7464297679204857E-3</v>
      </c>
      <c r="K292" s="39">
        <f t="shared" si="45"/>
        <v>2.0790022537452166E-3</v>
      </c>
      <c r="L292" s="36">
        <f>-(1-B292/MAX(B$5:B292))</f>
        <v>-1.7812046274731097E-3</v>
      </c>
      <c r="M292" s="37">
        <f>-(1-C292/MAX(C$5:C292))</f>
        <v>-1.0894012262232078E-2</v>
      </c>
      <c r="N292" s="37">
        <f>-(1-D292/MAX(D$5:D292))</f>
        <v>-0.18271301396107198</v>
      </c>
      <c r="O292" s="37">
        <f>-(1-E292/MAX(E$5:E292))</f>
        <v>-2.4868486545298718E-2</v>
      </c>
      <c r="P292" s="39">
        <f>-(1-F292/MAX(F$5:F292))</f>
        <v>-1.0346061145126817E-2</v>
      </c>
      <c r="Q292" s="33">
        <f>IF(DatiStorici[[#This Row],[Calend]]="X",(DatiStorici[[#This Row],[Balanced]]*B$2/DatiStorici[[#This Row],[Bond 3Y]]),Q291)</f>
        <v>26.104946748229981</v>
      </c>
      <c r="R292" s="33">
        <f>IF(DatiStorici[[#This Row],[Calend]]="X",(DatiStorici[[#This Row],[Balanced]]*C$2/DatiStorici[[#This Row],[Bond 10Y]]),R291)</f>
        <v>27.176810144827339</v>
      </c>
      <c r="S292" s="33">
        <f>IF(DatiStorici[[#This Row],[Calend]]="X",(DatiStorici[[#This Row],[Balanced]]*D$2/DatiStorici[[#This Row],[SXXR]]),S291)</f>
        <v>16.5362043842267</v>
      </c>
      <c r="T292" s="33">
        <f>IF(DatiStorici[[#This Row],[Calend]]="X",(DatiStorici[[#This Row],[Balanced]]*E$2/DatiStorici[[#This Row],[Gold]]),T291)</f>
        <v>32.514636359833339</v>
      </c>
      <c r="U292" s="34">
        <f>SUMPRODUCT(DatiStorici[[#This Row],[Bond 3Y]:[Gold]],Q291:T291)</f>
        <v>10948.744910128782</v>
      </c>
      <c r="V292" s="32">
        <f t="shared" si="46"/>
        <v>2.4866215944520194E-3</v>
      </c>
      <c r="W292" s="32">
        <f>-(1-U292/MAX(U$5:U292))</f>
        <v>-1.1060971797377528E-2</v>
      </c>
      <c r="X292" s="53" t="str">
        <f t="shared" si="47"/>
        <v/>
      </c>
    </row>
    <row r="293" spans="1:24" x14ac:dyDescent="0.3">
      <c r="A293" s="4">
        <v>39497</v>
      </c>
      <c r="B293" s="1">
        <v>106.573283</v>
      </c>
      <c r="C293" s="1">
        <v>103.348794</v>
      </c>
      <c r="D293" s="1">
        <v>149.763115</v>
      </c>
      <c r="E293" s="1">
        <v>91.407979999999995</v>
      </c>
      <c r="F293" s="3">
        <f t="shared" si="40"/>
        <v>11105.63233032099</v>
      </c>
      <c r="G293" s="36">
        <f t="shared" si="41"/>
        <v>6.393889536882118E-4</v>
      </c>
      <c r="H293" s="31">
        <f t="shared" si="42"/>
        <v>2.5513901335462836E-3</v>
      </c>
      <c r="I293" s="37">
        <f t="shared" si="43"/>
        <v>1.9217774525741012E-3</v>
      </c>
      <c r="J293" s="37">
        <f t="shared" si="44"/>
        <v>2.6234048447774744E-2</v>
      </c>
      <c r="K293" s="39">
        <f t="shared" si="45"/>
        <v>9.5927141508096846E-3</v>
      </c>
      <c r="L293" s="36">
        <f>-(1-B293/MAX(B$5:B293))</f>
        <v>-1.1427504678303002E-3</v>
      </c>
      <c r="M293" s="37">
        <f>-(1-C293/MAX(C$5:C293))</f>
        <v>-8.3671949263885992E-3</v>
      </c>
      <c r="N293" s="37">
        <f>-(1-D293/MAX(D$5:D293))</f>
        <v>-0.18114086007793806</v>
      </c>
      <c r="O293" s="37">
        <f>-(1-E293/MAX(E$5:E293))</f>
        <v>0</v>
      </c>
      <c r="P293" s="39">
        <f>-(1-F293/MAX(F$5:F293))</f>
        <v>-8.0691379395836371E-4</v>
      </c>
      <c r="Q293" s="33">
        <f>IF(DatiStorici[[#This Row],[Calend]]="X",(DatiStorici[[#This Row],[Balanced]]*B$2/DatiStorici[[#This Row],[Bond 3Y]]),Q292)</f>
        <v>26.104946748229981</v>
      </c>
      <c r="R293" s="33">
        <f>IF(DatiStorici[[#This Row],[Calend]]="X",(DatiStorici[[#This Row],[Balanced]]*C$2/DatiStorici[[#This Row],[Bond 10Y]]),R292)</f>
        <v>27.176810144827339</v>
      </c>
      <c r="S293" s="33">
        <f>IF(DatiStorici[[#This Row],[Calend]]="X",(DatiStorici[[#This Row],[Balanced]]*D$2/DatiStorici[[#This Row],[SXXR]]),S292)</f>
        <v>16.5362043842267</v>
      </c>
      <c r="T293" s="33">
        <f>IF(DatiStorici[[#This Row],[Calend]]="X",(DatiStorici[[#This Row],[Balanced]]*E$2/DatiStorici[[#This Row],[Gold]]),T292)</f>
        <v>32.514636359833339</v>
      </c>
      <c r="U293" s="34">
        <f>SUMPRODUCT(DatiStorici[[#This Row],[Bond 3Y]:[Gold]],Q292:T292)</f>
        <v>11039.391139679281</v>
      </c>
      <c r="V293" s="32">
        <f t="shared" si="46"/>
        <v>8.24505932317777E-3</v>
      </c>
      <c r="W293" s="32">
        <f>-(1-U293/MAX(U$5:U293))</f>
        <v>-2.8734037338480345E-3</v>
      </c>
      <c r="X293" s="53" t="str">
        <f t="shared" si="47"/>
        <v/>
      </c>
    </row>
    <row r="294" spans="1:24" x14ac:dyDescent="0.3">
      <c r="A294" s="4">
        <v>39498</v>
      </c>
      <c r="B294" s="1">
        <v>106.483788</v>
      </c>
      <c r="C294" s="1">
        <v>103.107949</v>
      </c>
      <c r="D294" s="1">
        <v>148.07989599999999</v>
      </c>
      <c r="E294" s="1">
        <v>91.068169999999995</v>
      </c>
      <c r="F294" s="3">
        <f t="shared" si="40"/>
        <v>11058.60150208278</v>
      </c>
      <c r="G294" s="36">
        <f t="shared" si="41"/>
        <v>-8.4010359143256181E-4</v>
      </c>
      <c r="H294" s="31">
        <f t="shared" si="42"/>
        <v>-2.3331290201852747E-3</v>
      </c>
      <c r="I294" s="37">
        <f t="shared" si="43"/>
        <v>-1.1302846517620476E-2</v>
      </c>
      <c r="J294" s="37">
        <f t="shared" si="44"/>
        <v>-3.7244362378754687E-3</v>
      </c>
      <c r="K294" s="39">
        <f t="shared" si="45"/>
        <v>-4.2438551389100028E-3</v>
      </c>
      <c r="L294" s="36">
        <f>-(1-B294/MAX(B$5:B294))</f>
        <v>-1.9815416454173063E-3</v>
      </c>
      <c r="M294" s="37">
        <f>-(1-C294/MAX(C$5:C294))</f>
        <v>-1.0678105326929366E-2</v>
      </c>
      <c r="N294" s="37">
        <f>-(1-D294/MAX(D$5:D294))</f>
        <v>-0.19034418936659825</v>
      </c>
      <c r="O294" s="37">
        <f>-(1-E294/MAX(E$5:E294))</f>
        <v>-3.7175091277589223E-3</v>
      </c>
      <c r="P294" s="39">
        <f>-(1-F294/MAX(F$5:F294))</f>
        <v>-5.0383593358626078E-3</v>
      </c>
      <c r="Q294" s="33">
        <f>IF(DatiStorici[[#This Row],[Calend]]="X",(DatiStorici[[#This Row],[Balanced]]*B$2/DatiStorici[[#This Row],[Bond 3Y]]),Q293)</f>
        <v>26.104946748229981</v>
      </c>
      <c r="R294" s="33">
        <f>IF(DatiStorici[[#This Row],[Calend]]="X",(DatiStorici[[#This Row],[Balanced]]*C$2/DatiStorici[[#This Row],[Bond 10Y]]),R293)</f>
        <v>27.176810144827339</v>
      </c>
      <c r="S294" s="33">
        <f>IF(DatiStorici[[#This Row],[Calend]]="X",(DatiStorici[[#This Row],[Balanced]]*D$2/DatiStorici[[#This Row],[SXXR]]),S293)</f>
        <v>16.5362043842267</v>
      </c>
      <c r="T294" s="33">
        <f>IF(DatiStorici[[#This Row],[Calend]]="X",(DatiStorici[[#This Row],[Balanced]]*E$2/DatiStorici[[#This Row],[Gold]]),T293)</f>
        <v>32.514636359833339</v>
      </c>
      <c r="U294" s="34">
        <f>SUMPRODUCT(DatiStorici[[#This Row],[Bond 3Y]:[Gold]],Q293:T293)</f>
        <v>10991.626626641868</v>
      </c>
      <c r="V294" s="32">
        <f t="shared" si="46"/>
        <v>-4.3361217700298403E-3</v>
      </c>
      <c r="W294" s="32">
        <f>-(1-U294/MAX(U$5:U294))</f>
        <v>-7.1877056463980349E-3</v>
      </c>
      <c r="X294" s="53" t="str">
        <f t="shared" si="47"/>
        <v/>
      </c>
    </row>
    <row r="295" spans="1:24" x14ac:dyDescent="0.3">
      <c r="A295" s="4">
        <v>39499</v>
      </c>
      <c r="B295" s="1">
        <v>106.344207</v>
      </c>
      <c r="C295" s="1">
        <v>103.093</v>
      </c>
      <c r="D295" s="1">
        <v>149.03332499999999</v>
      </c>
      <c r="E295" s="1">
        <v>93.573819999999998</v>
      </c>
      <c r="F295" s="3">
        <f t="shared" si="40"/>
        <v>11167.944882875252</v>
      </c>
      <c r="G295" s="36">
        <f t="shared" si="41"/>
        <v>-1.3116791333062853E-3</v>
      </c>
      <c r="H295" s="31">
        <f t="shared" si="42"/>
        <v>-1.4499448328134863E-4</v>
      </c>
      <c r="I295" s="37">
        <f t="shared" si="43"/>
        <v>6.4179727139944149E-3</v>
      </c>
      <c r="J295" s="37">
        <f t="shared" si="44"/>
        <v>2.7142296560288527E-2</v>
      </c>
      <c r="K295" s="39">
        <f t="shared" si="45"/>
        <v>9.8390691023410148E-3</v>
      </c>
      <c r="L295" s="36">
        <f>-(1-B295/MAX(B$5:B295))</f>
        <v>-3.2897634607005344E-3</v>
      </c>
      <c r="M295" s="37">
        <f>-(1-C295/MAX(C$5:C295))</f>
        <v>-1.0821541144893976E-2</v>
      </c>
      <c r="N295" s="37">
        <f>-(1-D295/MAX(D$5:D295))</f>
        <v>-0.18513112972292867</v>
      </c>
      <c r="O295" s="37">
        <f>-(1-E295/MAX(E$5:E295))</f>
        <v>0</v>
      </c>
      <c r="P295" s="39">
        <f>-(1-F295/MAX(F$5:F295))</f>
        <v>0</v>
      </c>
      <c r="Q295" s="33">
        <f>IF(DatiStorici[[#This Row],[Calend]]="X",(DatiStorici[[#This Row],[Balanced]]*B$2/DatiStorici[[#This Row],[Bond 3Y]]),Q294)</f>
        <v>26.104946748229981</v>
      </c>
      <c r="R295" s="33">
        <f>IF(DatiStorici[[#This Row],[Calend]]="X",(DatiStorici[[#This Row],[Balanced]]*C$2/DatiStorici[[#This Row],[Bond 10Y]]),R294)</f>
        <v>27.176810144827339</v>
      </c>
      <c r="S295" s="33">
        <f>IF(DatiStorici[[#This Row],[Calend]]="X",(DatiStorici[[#This Row],[Balanced]]*D$2/DatiStorici[[#This Row],[SXXR]]),S294)</f>
        <v>16.5362043842267</v>
      </c>
      <c r="T295" s="33">
        <f>IF(DatiStorici[[#This Row],[Calend]]="X",(DatiStorici[[#This Row],[Balanced]]*E$2/DatiStorici[[#This Row],[Gold]]),T294)</f>
        <v>32.514636359833339</v>
      </c>
      <c r="U295" s="34">
        <f>SUMPRODUCT(DatiStorici[[#This Row],[Bond 3Y]:[Gold]],Q294:T294)</f>
        <v>11084.813001339815</v>
      </c>
      <c r="V295" s="32">
        <f t="shared" si="46"/>
        <v>8.4422062364763288E-3</v>
      </c>
      <c r="W295" s="32">
        <f>-(1-U295/MAX(U$5:U295))</f>
        <v>0</v>
      </c>
      <c r="X295" s="53" t="str">
        <f t="shared" si="47"/>
        <v/>
      </c>
    </row>
    <row r="296" spans="1:24" x14ac:dyDescent="0.3">
      <c r="A296" s="4">
        <v>39500</v>
      </c>
      <c r="B296" s="1">
        <v>106.39633499999999</v>
      </c>
      <c r="C296" s="1">
        <v>103.19961600000001</v>
      </c>
      <c r="D296" s="1">
        <v>147.86903799999999</v>
      </c>
      <c r="E296" s="1">
        <v>93.07047</v>
      </c>
      <c r="F296" s="3">
        <f t="shared" si="40"/>
        <v>11134.563716130206</v>
      </c>
      <c r="G296" s="36">
        <f t="shared" si="41"/>
        <v>4.9006174895654725E-4</v>
      </c>
      <c r="H296" s="31">
        <f t="shared" si="42"/>
        <v>1.033638639712172E-3</v>
      </c>
      <c r="I296" s="37">
        <f t="shared" si="43"/>
        <v>-7.8429350061663353E-3</v>
      </c>
      <c r="J296" s="37">
        <f t="shared" si="44"/>
        <v>-5.3936953580039767E-3</v>
      </c>
      <c r="K296" s="39">
        <f t="shared" si="45"/>
        <v>-2.993492101951583E-3</v>
      </c>
      <c r="L296" s="36">
        <f>-(1-B296/MAX(B$5:B296))</f>
        <v>-2.8011941942024388E-3</v>
      </c>
      <c r="M296" s="37">
        <f>-(1-C296/MAX(C$5:C296))</f>
        <v>-9.798559462633305E-3</v>
      </c>
      <c r="N296" s="37">
        <f>-(1-D296/MAX(D$5:D296))</f>
        <v>-0.19149709674653415</v>
      </c>
      <c r="O296" s="37">
        <f>-(1-E296/MAX(E$5:E296))</f>
        <v>-5.379175500155875E-3</v>
      </c>
      <c r="P296" s="39">
        <f>-(1-F296/MAX(F$5:F296))</f>
        <v>-2.9890160719034942E-3</v>
      </c>
      <c r="Q296" s="33">
        <f>IF(DatiStorici[[#This Row],[Calend]]="X",(DatiStorici[[#This Row],[Balanced]]*B$2/DatiStorici[[#This Row],[Bond 3Y]]),Q295)</f>
        <v>26.104946748229981</v>
      </c>
      <c r="R296" s="33">
        <f>IF(DatiStorici[[#This Row],[Calend]]="X",(DatiStorici[[#This Row],[Balanced]]*C$2/DatiStorici[[#This Row],[Bond 10Y]]),R295)</f>
        <v>27.176810144827339</v>
      </c>
      <c r="S296" s="33">
        <f>IF(DatiStorici[[#This Row],[Calend]]="X",(DatiStorici[[#This Row],[Balanced]]*D$2/DatiStorici[[#This Row],[SXXR]]),S295)</f>
        <v>16.5362043842267</v>
      </c>
      <c r="T296" s="33">
        <f>IF(DatiStorici[[#This Row],[Calend]]="X",(DatiStorici[[#This Row],[Balanced]]*E$2/DatiStorici[[#This Row],[Gold]]),T295)</f>
        <v>32.514636359833339</v>
      </c>
      <c r="U296" s="34">
        <f>SUMPRODUCT(DatiStorici[[#This Row],[Bond 3Y]:[Gold]],Q295:T295)</f>
        <v>11053.452152788686</v>
      </c>
      <c r="V296" s="32">
        <f t="shared" si="46"/>
        <v>-2.8331822128227452E-3</v>
      </c>
      <c r="W296" s="32">
        <f>-(1-U296/MAX(U$5:U296))</f>
        <v>-2.8291725397026068E-3</v>
      </c>
      <c r="X296" s="53" t="str">
        <f t="shared" si="47"/>
        <v/>
      </c>
    </row>
    <row r="297" spans="1:24" x14ac:dyDescent="0.3">
      <c r="A297" s="4">
        <v>39503</v>
      </c>
      <c r="B297" s="1">
        <v>106.376442</v>
      </c>
      <c r="C297" s="1">
        <v>102.855582</v>
      </c>
      <c r="D297" s="1">
        <v>150.34137899999999</v>
      </c>
      <c r="E297" s="1">
        <v>92.195750000000004</v>
      </c>
      <c r="F297" s="3">
        <f t="shared" si="40"/>
        <v>11128.05503263629</v>
      </c>
      <c r="G297" s="36">
        <f t="shared" si="41"/>
        <v>-1.8698820721746798E-4</v>
      </c>
      <c r="H297" s="31">
        <f t="shared" si="42"/>
        <v>-3.3392442706609684E-3</v>
      </c>
      <c r="I297" s="37">
        <f t="shared" si="43"/>
        <v>1.6581564599737902E-2</v>
      </c>
      <c r="J297" s="37">
        <f t="shared" si="44"/>
        <v>-9.4429140918269785E-3</v>
      </c>
      <c r="K297" s="39">
        <f t="shared" si="45"/>
        <v>-5.8471860411450204E-4</v>
      </c>
      <c r="L297" s="36">
        <f>-(1-B297/MAX(B$5:B297))</f>
        <v>-2.9876411789024893E-3</v>
      </c>
      <c r="M297" s="37">
        <f>-(1-C297/MAX(C$5:C297))</f>
        <v>-1.3099569443075887E-2</v>
      </c>
      <c r="N297" s="37">
        <f>-(1-D297/MAX(D$5:D297))</f>
        <v>-0.17797908849160404</v>
      </c>
      <c r="O297" s="37">
        <f>-(1-E297/MAX(E$5:E297))</f>
        <v>-1.472708926492472E-2</v>
      </c>
      <c r="P297" s="39">
        <f>-(1-F297/MAX(F$5:F297))</f>
        <v>-3.5718165389702072E-3</v>
      </c>
      <c r="Q297" s="33">
        <f>IF(DatiStorici[[#This Row],[Calend]]="X",(DatiStorici[[#This Row],[Balanced]]*B$2/DatiStorici[[#This Row],[Bond 3Y]]),Q296)</f>
        <v>26.104946748229981</v>
      </c>
      <c r="R297" s="33">
        <f>IF(DatiStorici[[#This Row],[Calend]]="X",(DatiStorici[[#This Row],[Balanced]]*C$2/DatiStorici[[#This Row],[Bond 10Y]]),R296)</f>
        <v>27.176810144827339</v>
      </c>
      <c r="S297" s="33">
        <f>IF(DatiStorici[[#This Row],[Calend]]="X",(DatiStorici[[#This Row],[Balanced]]*D$2/DatiStorici[[#This Row],[SXXR]]),S296)</f>
        <v>16.5362043842267</v>
      </c>
      <c r="T297" s="33">
        <f>IF(DatiStorici[[#This Row],[Calend]]="X",(DatiStorici[[#This Row],[Balanced]]*E$2/DatiStorici[[#This Row],[Gold]]),T296)</f>
        <v>32.514636359833339</v>
      </c>
      <c r="U297" s="34">
        <f>SUMPRODUCT(DatiStorici[[#This Row],[Bond 3Y]:[Gold]],Q296:T296)</f>
        <v>11056.025033748489</v>
      </c>
      <c r="V297" s="32">
        <f t="shared" si="46"/>
        <v>2.3274010051976636E-4</v>
      </c>
      <c r="W297" s="32">
        <f>-(1-U297/MAX(U$5:U297))</f>
        <v>-2.5970638916368305E-3</v>
      </c>
      <c r="X297" s="53" t="str">
        <f t="shared" si="47"/>
        <v/>
      </c>
    </row>
    <row r="298" spans="1:24" x14ac:dyDescent="0.3">
      <c r="A298" s="4">
        <v>39504</v>
      </c>
      <c r="B298" s="1">
        <v>106.33224</v>
      </c>
      <c r="C298" s="1">
        <v>102.691897</v>
      </c>
      <c r="D298" s="1">
        <v>152.49195599999999</v>
      </c>
      <c r="E298" s="1">
        <v>92.746260000000007</v>
      </c>
      <c r="F298" s="3">
        <f t="shared" si="40"/>
        <v>11176.884147596644</v>
      </c>
      <c r="G298" s="36">
        <f t="shared" si="41"/>
        <v>-4.1561068613323249E-4</v>
      </c>
      <c r="H298" s="31">
        <f t="shared" si="42"/>
        <v>-1.5926737257664443E-3</v>
      </c>
      <c r="I298" s="37">
        <f t="shared" si="43"/>
        <v>1.4203278865789227E-2</v>
      </c>
      <c r="J298" s="37">
        <f t="shared" si="44"/>
        <v>5.9533431689624897E-3</v>
      </c>
      <c r="K298" s="39">
        <f t="shared" si="45"/>
        <v>4.3783300702469087E-3</v>
      </c>
      <c r="L298" s="36">
        <f>-(1-B298/MAX(B$5:B298))</f>
        <v>-3.4019240732731104E-3</v>
      </c>
      <c r="M298" s="37">
        <f>-(1-C298/MAX(C$5:C298))</f>
        <v>-1.4670128802466875E-2</v>
      </c>
      <c r="N298" s="37">
        <f>-(1-D298/MAX(D$5:D298))</f>
        <v>-0.1662203878759273</v>
      </c>
      <c r="O298" s="37">
        <f>-(1-E298/MAX(E$5:E298))</f>
        <v>-8.843926645294542E-3</v>
      </c>
      <c r="P298" s="39">
        <f>-(1-F298/MAX(F$5:F298))</f>
        <v>0</v>
      </c>
      <c r="Q298" s="33">
        <f>IF(DatiStorici[[#This Row],[Calend]]="X",(DatiStorici[[#This Row],[Balanced]]*B$2/DatiStorici[[#This Row],[Bond 3Y]]),Q297)</f>
        <v>26.104946748229981</v>
      </c>
      <c r="R298" s="33">
        <f>IF(DatiStorici[[#This Row],[Calend]]="X",(DatiStorici[[#This Row],[Balanced]]*C$2/DatiStorici[[#This Row],[Bond 10Y]]),R297)</f>
        <v>27.176810144827339</v>
      </c>
      <c r="S298" s="33">
        <f>IF(DatiStorici[[#This Row],[Calend]]="X",(DatiStorici[[#This Row],[Balanced]]*D$2/DatiStorici[[#This Row],[SXXR]]),S297)</f>
        <v>16.5362043842267</v>
      </c>
      <c r="T298" s="33">
        <f>IF(DatiStorici[[#This Row],[Calend]]="X",(DatiStorici[[#This Row],[Balanced]]*E$2/DatiStorici[[#This Row],[Gold]]),T297)</f>
        <v>32.514636359833339</v>
      </c>
      <c r="U298" s="34">
        <f>SUMPRODUCT(DatiStorici[[#This Row],[Bond 3Y]:[Gold]],Q297:T297)</f>
        <v>11103.884720002236</v>
      </c>
      <c r="V298" s="32">
        <f t="shared" si="46"/>
        <v>4.3194905754933236E-3</v>
      </c>
      <c r="W298" s="32">
        <f>-(1-U298/MAX(U$5:U298))</f>
        <v>0</v>
      </c>
      <c r="X298" s="53" t="str">
        <f t="shared" si="47"/>
        <v/>
      </c>
    </row>
    <row r="299" spans="1:24" x14ac:dyDescent="0.3">
      <c r="A299" s="4">
        <v>39505</v>
      </c>
      <c r="B299" s="1">
        <v>106.39603</v>
      </c>
      <c r="C299" s="1">
        <v>102.62536900000001</v>
      </c>
      <c r="D299" s="1">
        <v>152.23682600000001</v>
      </c>
      <c r="E299" s="1">
        <v>94.242230000000006</v>
      </c>
      <c r="F299" s="3">
        <f t="shared" si="40"/>
        <v>11231.938595787247</v>
      </c>
      <c r="G299" s="36">
        <f t="shared" si="41"/>
        <v>5.997322491456278E-4</v>
      </c>
      <c r="H299" s="31">
        <f t="shared" si="42"/>
        <v>-6.4805073264807183E-4</v>
      </c>
      <c r="I299" s="37">
        <f t="shared" si="43"/>
        <v>-1.6744730047349363E-3</v>
      </c>
      <c r="J299" s="37">
        <f t="shared" si="44"/>
        <v>1.6001005387030403E-2</v>
      </c>
      <c r="K299" s="39">
        <f t="shared" si="45"/>
        <v>4.9136502698408054E-3</v>
      </c>
      <c r="L299" s="36">
        <f>-(1-B299/MAX(B$5:B299))</f>
        <v>-2.8040528042829749E-3</v>
      </c>
      <c r="M299" s="37">
        <f>-(1-C299/MAX(C$5:C299))</f>
        <v>-1.5308465687713269E-2</v>
      </c>
      <c r="N299" s="37">
        <f>-(1-D299/MAX(D$5:D299))</f>
        <v>-0.16761536107989872</v>
      </c>
      <c r="O299" s="37">
        <f>-(1-E299/MAX(E$5:E299))</f>
        <v>0</v>
      </c>
      <c r="P299" s="39">
        <f>-(1-F299/MAX(F$5:F299))</f>
        <v>0</v>
      </c>
      <c r="Q299" s="33">
        <f>IF(DatiStorici[[#This Row],[Calend]]="X",(DatiStorici[[#This Row],[Balanced]]*B$2/DatiStorici[[#This Row],[Bond 3Y]]),Q298)</f>
        <v>26.104946748229981</v>
      </c>
      <c r="R299" s="33">
        <f>IF(DatiStorici[[#This Row],[Calend]]="X",(DatiStorici[[#This Row],[Balanced]]*C$2/DatiStorici[[#This Row],[Bond 10Y]]),R298)</f>
        <v>27.176810144827339</v>
      </c>
      <c r="S299" s="33">
        <f>IF(DatiStorici[[#This Row],[Calend]]="X",(DatiStorici[[#This Row],[Balanced]]*D$2/DatiStorici[[#This Row],[SXXR]]),S298)</f>
        <v>16.5362043842267</v>
      </c>
      <c r="T299" s="33">
        <f>IF(DatiStorici[[#This Row],[Calend]]="X",(DatiStorici[[#This Row],[Balanced]]*E$2/DatiStorici[[#This Row],[Gold]]),T298)</f>
        <v>32.514636359833339</v>
      </c>
      <c r="U299" s="34">
        <f>SUMPRODUCT(DatiStorici[[#This Row],[Bond 3Y]:[Gold]],Q298:T298)</f>
        <v>11148.163974460664</v>
      </c>
      <c r="V299" s="32">
        <f t="shared" si="46"/>
        <v>3.9797965131675404E-3</v>
      </c>
      <c r="W299" s="32">
        <f>-(1-U299/MAX(U$5:U299))</f>
        <v>0</v>
      </c>
      <c r="X299" s="53" t="str">
        <f t="shared" si="47"/>
        <v/>
      </c>
    </row>
    <row r="300" spans="1:24" x14ac:dyDescent="0.3">
      <c r="A300" s="4">
        <v>39506</v>
      </c>
      <c r="B300" s="1">
        <v>106.586996</v>
      </c>
      <c r="C300" s="1">
        <v>103.322365</v>
      </c>
      <c r="D300" s="1">
        <v>149.47284200000001</v>
      </c>
      <c r="E300" s="1">
        <v>95.181719999999999</v>
      </c>
      <c r="F300" s="3">
        <f t="shared" si="40"/>
        <v>11249.774112078914</v>
      </c>
      <c r="G300" s="36">
        <f t="shared" si="41"/>
        <v>1.7932513661903578E-3</v>
      </c>
      <c r="H300" s="31">
        <f t="shared" si="42"/>
        <v>6.7686946347640612E-3</v>
      </c>
      <c r="I300" s="37">
        <f t="shared" si="43"/>
        <v>-1.8322656644652015E-2</v>
      </c>
      <c r="J300" s="37">
        <f t="shared" si="44"/>
        <v>9.9195239415815293E-3</v>
      </c>
      <c r="K300" s="39">
        <f t="shared" si="45"/>
        <v>1.5866691532979394E-3</v>
      </c>
      <c r="L300" s="36">
        <f>-(1-B300/MAX(B$5:B300))</f>
        <v>-1.0142254841077891E-3</v>
      </c>
      <c r="M300" s="37">
        <f>-(1-C300/MAX(C$5:C300))</f>
        <v>-8.6207814695008489E-3</v>
      </c>
      <c r="N300" s="37">
        <f>-(1-D300/MAX(D$5:D300))</f>
        <v>-0.18272798451189887</v>
      </c>
      <c r="O300" s="37">
        <f>-(1-E300/MAX(E$5:E300))</f>
        <v>0</v>
      </c>
      <c r="P300" s="39">
        <f>-(1-F300/MAX(F$5:F300))</f>
        <v>0</v>
      </c>
      <c r="Q300" s="33">
        <f>IF(DatiStorici[[#This Row],[Calend]]="X",(DatiStorici[[#This Row],[Balanced]]*B$2/DatiStorici[[#This Row],[Bond 3Y]]),Q299)</f>
        <v>26.104946748229981</v>
      </c>
      <c r="R300" s="33">
        <f>IF(DatiStorici[[#This Row],[Calend]]="X",(DatiStorici[[#This Row],[Balanced]]*C$2/DatiStorici[[#This Row],[Bond 10Y]]),R299)</f>
        <v>27.176810144827339</v>
      </c>
      <c r="S300" s="33">
        <f>IF(DatiStorici[[#This Row],[Calend]]="X",(DatiStorici[[#This Row],[Balanced]]*D$2/DatiStorici[[#This Row],[SXXR]]),S299)</f>
        <v>16.5362043842267</v>
      </c>
      <c r="T300" s="33">
        <f>IF(DatiStorici[[#This Row],[Calend]]="X",(DatiStorici[[#This Row],[Balanced]]*E$2/DatiStorici[[#This Row],[Gold]]),T299)</f>
        <v>32.514636359833339</v>
      </c>
      <c r="U300" s="34">
        <f>SUMPRODUCT(DatiStorici[[#This Row],[Bond 3Y]:[Gold]],Q299:T299)</f>
        <v>11156.932631060055</v>
      </c>
      <c r="V300" s="32">
        <f t="shared" si="46"/>
        <v>7.8624694671288451E-4</v>
      </c>
      <c r="W300" s="32">
        <f>-(1-U300/MAX(U$5:U300))</f>
        <v>0</v>
      </c>
      <c r="X300" s="53" t="str">
        <f t="shared" si="47"/>
        <v/>
      </c>
    </row>
    <row r="301" spans="1:24" x14ac:dyDescent="0.3">
      <c r="A301" s="4">
        <v>39507</v>
      </c>
      <c r="B301" s="1">
        <v>106.74646799999999</v>
      </c>
      <c r="C301" s="1">
        <v>104.139563</v>
      </c>
      <c r="D301" s="1">
        <v>147.50703999999999</v>
      </c>
      <c r="E301" s="1">
        <v>95.682940000000002</v>
      </c>
      <c r="F301" s="3">
        <f t="shared" si="40"/>
        <v>11264.597211432629</v>
      </c>
      <c r="G301" s="36">
        <f t="shared" si="41"/>
        <v>1.4950493627567351E-3</v>
      </c>
      <c r="H301" s="31">
        <f t="shared" si="42"/>
        <v>7.8780934357066956E-3</v>
      </c>
      <c r="I301" s="37">
        <f t="shared" si="43"/>
        <v>-1.323881401144507E-2</v>
      </c>
      <c r="J301" s="37">
        <f t="shared" si="44"/>
        <v>5.2521106019834613E-3</v>
      </c>
      <c r="K301" s="39">
        <f t="shared" si="45"/>
        <v>1.3167679685572662E-3</v>
      </c>
      <c r="L301" s="36">
        <f>-(1-B301/MAX(B$5:B301))</f>
        <v>0</v>
      </c>
      <c r="M301" s="37">
        <f>-(1-C301/MAX(C$5:C301))</f>
        <v>-7.7975775092187227E-4</v>
      </c>
      <c r="N301" s="37">
        <f>-(1-D301/MAX(D$5:D301))</f>
        <v>-0.19347639165458619</v>
      </c>
      <c r="O301" s="37">
        <f>-(1-E301/MAX(E$5:E301))</f>
        <v>0</v>
      </c>
      <c r="P301" s="39">
        <f>-(1-F301/MAX(F$5:F301))</f>
        <v>0</v>
      </c>
      <c r="Q301" s="33">
        <f>IF(DatiStorici[[#This Row],[Calend]]="X",(DatiStorici[[#This Row],[Balanced]]*B$2/DatiStorici[[#This Row],[Bond 3Y]]),Q300)</f>
        <v>26.104946748229981</v>
      </c>
      <c r="R301" s="33">
        <f>IF(DatiStorici[[#This Row],[Calend]]="X",(DatiStorici[[#This Row],[Balanced]]*C$2/DatiStorici[[#This Row],[Bond 10Y]]),R300)</f>
        <v>27.176810144827339</v>
      </c>
      <c r="S301" s="33">
        <f>IF(DatiStorici[[#This Row],[Calend]]="X",(DatiStorici[[#This Row],[Balanced]]*D$2/DatiStorici[[#This Row],[SXXR]]),S300)</f>
        <v>16.5362043842267</v>
      </c>
      <c r="T301" s="33">
        <f>IF(DatiStorici[[#This Row],[Calend]]="X",(DatiStorici[[#This Row],[Balanced]]*E$2/DatiStorici[[#This Row],[Gold]]),T300)</f>
        <v>32.514636359833339</v>
      </c>
      <c r="U301" s="34">
        <f>SUMPRODUCT(DatiStorici[[#This Row],[Bond 3Y]:[Gold]],Q300:T300)</f>
        <v>11167.094556409975</v>
      </c>
      <c r="V301" s="32">
        <f t="shared" si="46"/>
        <v>9.104025869938249E-4</v>
      </c>
      <c r="W301" s="32">
        <f>-(1-U301/MAX(U$5:U301))</f>
        <v>0</v>
      </c>
      <c r="X301" s="53" t="str">
        <f t="shared" si="47"/>
        <v/>
      </c>
    </row>
    <row r="302" spans="1:24" x14ac:dyDescent="0.3">
      <c r="A302" s="4">
        <v>39510</v>
      </c>
      <c r="B302" s="1">
        <v>106.671492</v>
      </c>
      <c r="C302" s="1">
        <v>104.361828</v>
      </c>
      <c r="D302" s="1">
        <v>145.45641699999999</v>
      </c>
      <c r="E302" s="1">
        <v>97.024029999999996</v>
      </c>
      <c r="F302" s="3">
        <f t="shared" si="40"/>
        <v>11290.419023529153</v>
      </c>
      <c r="G302" s="36">
        <f t="shared" si="41"/>
        <v>-7.0262130782702565E-4</v>
      </c>
      <c r="H302" s="31">
        <f t="shared" si="42"/>
        <v>2.1320249531830539E-3</v>
      </c>
      <c r="I302" s="37">
        <f t="shared" si="43"/>
        <v>-1.3999401232725743E-2</v>
      </c>
      <c r="J302" s="37">
        <f t="shared" si="44"/>
        <v>1.3918662626657799E-2</v>
      </c>
      <c r="K302" s="39">
        <f t="shared" si="45"/>
        <v>2.2896745547573015E-3</v>
      </c>
      <c r="L302" s="36">
        <f>-(1-B302/MAX(B$5:B302))</f>
        <v>-7.0237452727706096E-4</v>
      </c>
      <c r="M302" s="37">
        <f>-(1-C302/MAX(C$5:C302))</f>
        <v>0</v>
      </c>
      <c r="N302" s="37">
        <f>-(1-D302/MAX(D$5:D302))</f>
        <v>-0.20468857421425313</v>
      </c>
      <c r="O302" s="37">
        <f>-(1-E302/MAX(E$5:E302))</f>
        <v>0</v>
      </c>
      <c r="P302" s="39">
        <f>-(1-F302/MAX(F$5:F302))</f>
        <v>0</v>
      </c>
      <c r="Q302" s="33">
        <f>IF(DatiStorici[[#This Row],[Calend]]="X",(DatiStorici[[#This Row],[Balanced]]*B$2/DatiStorici[[#This Row],[Bond 3Y]]),Q301)</f>
        <v>26.104946748229981</v>
      </c>
      <c r="R302" s="33">
        <f>IF(DatiStorici[[#This Row],[Calend]]="X",(DatiStorici[[#This Row],[Balanced]]*C$2/DatiStorici[[#This Row],[Bond 10Y]]),R301)</f>
        <v>27.176810144827339</v>
      </c>
      <c r="S302" s="33">
        <f>IF(DatiStorici[[#This Row],[Calend]]="X",(DatiStorici[[#This Row],[Balanced]]*D$2/DatiStorici[[#This Row],[SXXR]]),S301)</f>
        <v>16.5362043842267</v>
      </c>
      <c r="T302" s="33">
        <f>IF(DatiStorici[[#This Row],[Calend]]="X",(DatiStorici[[#This Row],[Balanced]]*E$2/DatiStorici[[#This Row],[Gold]]),T301)</f>
        <v>32.514636359833339</v>
      </c>
      <c r="U302" s="34">
        <f>SUMPRODUCT(DatiStorici[[#This Row],[Bond 3Y]:[Gold]],Q301:T301)</f>
        <v>11180.873298262235</v>
      </c>
      <c r="V302" s="32">
        <f t="shared" si="46"/>
        <v>1.2331093088920999E-3</v>
      </c>
      <c r="W302" s="32">
        <f>-(1-U302/MAX(U$5:U302))</f>
        <v>0</v>
      </c>
      <c r="X302" s="53" t="str">
        <f t="shared" si="47"/>
        <v/>
      </c>
    </row>
    <row r="303" spans="1:24" x14ac:dyDescent="0.3">
      <c r="A303" s="4">
        <v>39511</v>
      </c>
      <c r="B303" s="1">
        <v>106.673742</v>
      </c>
      <c r="C303" s="1">
        <v>104.506356</v>
      </c>
      <c r="D303" s="1">
        <v>143.54180199999999</v>
      </c>
      <c r="E303" s="1">
        <v>95.491579999999999</v>
      </c>
      <c r="F303" s="3">
        <f t="shared" si="40"/>
        <v>11204.890496211025</v>
      </c>
      <c r="G303" s="36">
        <f t="shared" si="41"/>
        <v>2.1092573364747161E-5</v>
      </c>
      <c r="H303" s="31">
        <f t="shared" si="42"/>
        <v>1.383916116845615E-3</v>
      </c>
      <c r="I303" s="37">
        <f t="shared" si="43"/>
        <v>-1.3250206306680759E-2</v>
      </c>
      <c r="J303" s="37">
        <f t="shared" si="44"/>
        <v>-1.5920603721219301E-2</v>
      </c>
      <c r="K303" s="39">
        <f t="shared" si="45"/>
        <v>-7.6041576018797486E-3</v>
      </c>
      <c r="L303" s="36">
        <f>-(1-B303/MAX(B$5:B303))</f>
        <v>-6.8129654650483928E-4</v>
      </c>
      <c r="M303" s="37">
        <f>-(1-C303/MAX(C$5:C303))</f>
        <v>0</v>
      </c>
      <c r="N303" s="37">
        <f>-(1-D303/MAX(D$5:D303))</f>
        <v>-0.21515710641713814</v>
      </c>
      <c r="O303" s="37">
        <f>-(1-E303/MAX(E$5:E303))</f>
        <v>-1.5794540795718293E-2</v>
      </c>
      <c r="P303" s="39">
        <f>-(1-F303/MAX(F$5:F303))</f>
        <v>-7.5753191391646491E-3</v>
      </c>
      <c r="Q303" s="33">
        <f>IF(DatiStorici[[#This Row],[Calend]]="X",(DatiStorici[[#This Row],[Balanced]]*B$2/DatiStorici[[#This Row],[Bond 3Y]]),Q302)</f>
        <v>26.104946748229981</v>
      </c>
      <c r="R303" s="33">
        <f>IF(DatiStorici[[#This Row],[Calend]]="X",(DatiStorici[[#This Row],[Balanced]]*C$2/DatiStorici[[#This Row],[Bond 10Y]]),R302)</f>
        <v>27.176810144827339</v>
      </c>
      <c r="S303" s="33">
        <f>IF(DatiStorici[[#This Row],[Calend]]="X",(DatiStorici[[#This Row],[Balanced]]*D$2/DatiStorici[[#This Row],[SXXR]]),S302)</f>
        <v>16.5362043842267</v>
      </c>
      <c r="T303" s="33">
        <f>IF(DatiStorici[[#This Row],[Calend]]="X",(DatiStorici[[#This Row],[Balanced]]*E$2/DatiStorici[[#This Row],[Gold]]),T302)</f>
        <v>32.514636359833339</v>
      </c>
      <c r="U303" s="34">
        <f>SUMPRODUCT(DatiStorici[[#This Row],[Bond 3Y]:[Gold]],Q302:T302)</f>
        <v>11103.372324962296</v>
      </c>
      <c r="V303" s="32">
        <f t="shared" si="46"/>
        <v>-6.9557019860315584E-3</v>
      </c>
      <c r="W303" s="32">
        <f>-(1-U303/MAX(U$5:U303))</f>
        <v>-6.9315670817935437E-3</v>
      </c>
      <c r="X303" s="53" t="str">
        <f t="shared" si="47"/>
        <v/>
      </c>
    </row>
    <row r="304" spans="1:24" x14ac:dyDescent="0.3">
      <c r="A304" s="4">
        <v>39512</v>
      </c>
      <c r="B304" s="1">
        <v>106.52901799999999</v>
      </c>
      <c r="C304" s="1">
        <v>103.920543</v>
      </c>
      <c r="D304" s="1">
        <v>146.22363200000001</v>
      </c>
      <c r="E304" s="1">
        <v>97.341930000000005</v>
      </c>
      <c r="F304" s="3">
        <f t="shared" si="40"/>
        <v>11299.808979879828</v>
      </c>
      <c r="G304" s="36">
        <f t="shared" si="41"/>
        <v>-1.3576186558631196E-3</v>
      </c>
      <c r="H304" s="31">
        <f t="shared" si="42"/>
        <v>-5.6212949998281228E-3</v>
      </c>
      <c r="I304" s="37">
        <f t="shared" si="43"/>
        <v>1.8510879924908148E-2</v>
      </c>
      <c r="J304" s="37">
        <f t="shared" si="44"/>
        <v>1.9191755557397824E-2</v>
      </c>
      <c r="K304" s="39">
        <f t="shared" si="45"/>
        <v>8.4354866960390604E-3</v>
      </c>
      <c r="L304" s="36">
        <f>-(1-B304/MAX(B$5:B304))</f>
        <v>-2.0370697417361194E-3</v>
      </c>
      <c r="M304" s="37">
        <f>-(1-C304/MAX(C$5:C304))</f>
        <v>-5.605525084043661E-3</v>
      </c>
      <c r="N304" s="37">
        <f>-(1-D304/MAX(D$5:D304))</f>
        <v>-0.20049367605768553</v>
      </c>
      <c r="O304" s="37">
        <f>-(1-E304/MAX(E$5:E304))</f>
        <v>0</v>
      </c>
      <c r="P304" s="39">
        <f>-(1-F304/MAX(F$5:F304))</f>
        <v>0</v>
      </c>
      <c r="Q304" s="33">
        <f>IF(DatiStorici[[#This Row],[Calend]]="X",(DatiStorici[[#This Row],[Balanced]]*B$2/DatiStorici[[#This Row],[Bond 3Y]]),Q303)</f>
        <v>26.104946748229981</v>
      </c>
      <c r="R304" s="33">
        <f>IF(DatiStorici[[#This Row],[Calend]]="X",(DatiStorici[[#This Row],[Balanced]]*C$2/DatiStorici[[#This Row],[Bond 10Y]]),R303)</f>
        <v>27.176810144827339</v>
      </c>
      <c r="S304" s="33">
        <f>IF(DatiStorici[[#This Row],[Calend]]="X",(DatiStorici[[#This Row],[Balanced]]*D$2/DatiStorici[[#This Row],[SXXR]]),S303)</f>
        <v>16.5362043842267</v>
      </c>
      <c r="T304" s="33">
        <f>IF(DatiStorici[[#This Row],[Calend]]="X",(DatiStorici[[#This Row],[Balanced]]*E$2/DatiStorici[[#This Row],[Gold]]),T303)</f>
        <v>32.514636359833339</v>
      </c>
      <c r="U304" s="34">
        <f>SUMPRODUCT(DatiStorici[[#This Row],[Bond 3Y]:[Gold]],Q303:T303)</f>
        <v>11188.184530359902</v>
      </c>
      <c r="V304" s="32">
        <f t="shared" si="46"/>
        <v>7.6093935642849277E-3</v>
      </c>
      <c r="W304" s="32">
        <f>-(1-U304/MAX(U$5:U304))</f>
        <v>0</v>
      </c>
      <c r="X304" s="53" t="str">
        <f t="shared" si="47"/>
        <v/>
      </c>
    </row>
    <row r="305" spans="1:24" x14ac:dyDescent="0.3">
      <c r="A305" s="4">
        <v>39513</v>
      </c>
      <c r="B305" s="1">
        <v>106.442043</v>
      </c>
      <c r="C305" s="1">
        <v>104.229131</v>
      </c>
      <c r="D305" s="1">
        <v>144.312668</v>
      </c>
      <c r="E305" s="1">
        <v>96.602270000000004</v>
      </c>
      <c r="F305" s="3">
        <f t="shared" si="40"/>
        <v>11247.554787766465</v>
      </c>
      <c r="G305" s="36">
        <f t="shared" si="41"/>
        <v>-8.167776826285588E-4</v>
      </c>
      <c r="H305" s="31">
        <f t="shared" si="42"/>
        <v>2.9650608636692332E-3</v>
      </c>
      <c r="I305" s="37">
        <f t="shared" si="43"/>
        <v>-1.3154924585594845E-2</v>
      </c>
      <c r="J305" s="37">
        <f t="shared" si="44"/>
        <v>-7.6275917106501086E-3</v>
      </c>
      <c r="K305" s="39">
        <f t="shared" si="45"/>
        <v>-4.6350683125195788E-3</v>
      </c>
      <c r="L305" s="36">
        <f>-(1-B305/MAX(B$5:B305))</f>
        <v>-2.8518507984731656E-3</v>
      </c>
      <c r="M305" s="37">
        <f>-(1-C305/MAX(C$5:C305))</f>
        <v>-2.6527094677379903E-3</v>
      </c>
      <c r="N305" s="37">
        <f>-(1-D305/MAX(D$5:D305))</f>
        <v>-0.21094224570356945</v>
      </c>
      <c r="O305" s="37">
        <f>-(1-E305/MAX(E$5:E305))</f>
        <v>-7.5985754545857542E-3</v>
      </c>
      <c r="P305" s="39">
        <f>-(1-F305/MAX(F$5:F305))</f>
        <v>-4.6243429607001341E-3</v>
      </c>
      <c r="Q305" s="33">
        <f>IF(DatiStorici[[#This Row],[Calend]]="X",(DatiStorici[[#This Row],[Balanced]]*B$2/DatiStorici[[#This Row],[Bond 3Y]]),Q304)</f>
        <v>26.104946748229981</v>
      </c>
      <c r="R305" s="33">
        <f>IF(DatiStorici[[#This Row],[Calend]]="X",(DatiStorici[[#This Row],[Balanced]]*C$2/DatiStorici[[#This Row],[Bond 10Y]]),R304)</f>
        <v>27.176810144827339</v>
      </c>
      <c r="S305" s="33">
        <f>IF(DatiStorici[[#This Row],[Calend]]="X",(DatiStorici[[#This Row],[Balanced]]*D$2/DatiStorici[[#This Row],[SXXR]]),S304)</f>
        <v>16.5362043842267</v>
      </c>
      <c r="T305" s="33">
        <f>IF(DatiStorici[[#This Row],[Calend]]="X",(DatiStorici[[#This Row],[Balanced]]*E$2/DatiStorici[[#This Row],[Gold]]),T304)</f>
        <v>32.514636359833339</v>
      </c>
      <c r="U305" s="34">
        <f>SUMPRODUCT(DatiStorici[[#This Row],[Bond 3Y]:[Gold]],Q304:T304)</f>
        <v>11138.650622900634</v>
      </c>
      <c r="V305" s="32">
        <f t="shared" si="46"/>
        <v>-4.4371706415034864E-3</v>
      </c>
      <c r="W305" s="32">
        <f>-(1-U305/MAX(U$5:U305))</f>
        <v>-4.4273409439087308E-3</v>
      </c>
      <c r="X305" s="53" t="str">
        <f t="shared" si="47"/>
        <v/>
      </c>
    </row>
    <row r="306" spans="1:24" x14ac:dyDescent="0.3">
      <c r="A306" s="4">
        <v>39514</v>
      </c>
      <c r="B306" s="1">
        <v>106.510869</v>
      </c>
      <c r="C306" s="1">
        <v>104.318924</v>
      </c>
      <c r="D306" s="1">
        <v>142.77504300000001</v>
      </c>
      <c r="E306" s="1">
        <v>96.118660000000006</v>
      </c>
      <c r="F306" s="3">
        <f t="shared" si="40"/>
        <v>11209.322169952326</v>
      </c>
      <c r="G306" s="36">
        <f t="shared" si="41"/>
        <v>6.4639644276347197E-4</v>
      </c>
      <c r="H306" s="31">
        <f t="shared" si="42"/>
        <v>8.6112532239857357E-4</v>
      </c>
      <c r="I306" s="37">
        <f t="shared" si="43"/>
        <v>-1.0711985530301135E-2</v>
      </c>
      <c r="J306" s="37">
        <f t="shared" si="44"/>
        <v>-5.0187700432857973E-3</v>
      </c>
      <c r="K306" s="39">
        <f t="shared" si="45"/>
        <v>-3.4049841235655387E-3</v>
      </c>
      <c r="L306" s="36">
        <f>-(1-B306/MAX(B$5:B306))</f>
        <v>-2.207089418640007E-3</v>
      </c>
      <c r="M306" s="37">
        <f>-(1-C306/MAX(C$5:C306))</f>
        <v>-1.7934985695989836E-3</v>
      </c>
      <c r="N306" s="37">
        <f>-(1-D306/MAX(D$5:D306))</f>
        <v>-0.21934951130446634</v>
      </c>
      <c r="O306" s="37">
        <f>-(1-E306/MAX(E$5:E306))</f>
        <v>-1.2566732547834247E-2</v>
      </c>
      <c r="P306" s="39">
        <f>-(1-F306/MAX(F$5:F306))</f>
        <v>-8.0078176621057873E-3</v>
      </c>
      <c r="Q306" s="33">
        <f>IF(DatiStorici[[#This Row],[Calend]]="X",(DatiStorici[[#This Row],[Balanced]]*B$2/DatiStorici[[#This Row],[Bond 3Y]]),Q305)</f>
        <v>26.104946748229981</v>
      </c>
      <c r="R306" s="33">
        <f>IF(DatiStorici[[#This Row],[Calend]]="X",(DatiStorici[[#This Row],[Balanced]]*C$2/DatiStorici[[#This Row],[Bond 10Y]]),R305)</f>
        <v>27.176810144827339</v>
      </c>
      <c r="S306" s="33">
        <f>IF(DatiStorici[[#This Row],[Calend]]="X",(DatiStorici[[#This Row],[Balanced]]*D$2/DatiStorici[[#This Row],[SXXR]]),S305)</f>
        <v>16.5362043842267</v>
      </c>
      <c r="T306" s="33">
        <f>IF(DatiStorici[[#This Row],[Calend]]="X",(DatiStorici[[#This Row],[Balanced]]*E$2/DatiStorici[[#This Row],[Gold]]),T305)</f>
        <v>32.514636359833339</v>
      </c>
      <c r="U306" s="34">
        <f>SUMPRODUCT(DatiStorici[[#This Row],[Bond 3Y]:[Gold]],Q305:T305)</f>
        <v>11101.736724722587</v>
      </c>
      <c r="V306" s="32">
        <f t="shared" si="46"/>
        <v>-3.3195403927390745E-3</v>
      </c>
      <c r="W306" s="32">
        <f>-(1-U306/MAX(U$5:U306))</f>
        <v>-7.7267053830524235E-3</v>
      </c>
      <c r="X306" s="53" t="str">
        <f t="shared" si="47"/>
        <v/>
      </c>
    </row>
    <row r="307" spans="1:24" x14ac:dyDescent="0.3">
      <c r="A307" s="4">
        <v>39517</v>
      </c>
      <c r="B307" s="1">
        <v>106.655911</v>
      </c>
      <c r="C307" s="1">
        <v>104.898805</v>
      </c>
      <c r="D307" s="1">
        <v>141.03157999999999</v>
      </c>
      <c r="E307" s="1">
        <v>95.613240000000005</v>
      </c>
      <c r="F307" s="3">
        <f t="shared" si="40"/>
        <v>11181.4226298135</v>
      </c>
      <c r="G307" s="36">
        <f t="shared" si="41"/>
        <v>1.3608313864209825E-3</v>
      </c>
      <c r="H307" s="31">
        <f t="shared" si="42"/>
        <v>5.5433398276776066E-3</v>
      </c>
      <c r="I307" s="37">
        <f t="shared" si="43"/>
        <v>-1.2286428792583449E-2</v>
      </c>
      <c r="J307" s="37">
        <f t="shared" si="44"/>
        <v>-5.2721656720588848E-3</v>
      </c>
      <c r="K307" s="39">
        <f t="shared" si="45"/>
        <v>-2.4920613250870708E-3</v>
      </c>
      <c r="L307" s="36">
        <f>-(1-B307/MAX(B$5:B307))</f>
        <v>-8.4833720212640351E-4</v>
      </c>
      <c r="M307" s="37">
        <f>-(1-C307/MAX(C$5:C307))</f>
        <v>0</v>
      </c>
      <c r="N307" s="37">
        <f>-(1-D307/MAX(D$5:D307))</f>
        <v>-0.22888223645288452</v>
      </c>
      <c r="O307" s="37">
        <f>-(1-E307/MAX(E$5:E307))</f>
        <v>-1.7758945194532361E-2</v>
      </c>
      <c r="P307" s="39">
        <f>-(1-F307/MAX(F$5:F307))</f>
        <v>-1.0476845252616607E-2</v>
      </c>
      <c r="Q307" s="33">
        <f>IF(DatiStorici[[#This Row],[Calend]]="X",(DatiStorici[[#This Row],[Balanced]]*B$2/DatiStorici[[#This Row],[Bond 3Y]]),Q306)</f>
        <v>26.104946748229981</v>
      </c>
      <c r="R307" s="33">
        <f>IF(DatiStorici[[#This Row],[Calend]]="X",(DatiStorici[[#This Row],[Balanced]]*C$2/DatiStorici[[#This Row],[Bond 10Y]]),R306)</f>
        <v>27.176810144827339</v>
      </c>
      <c r="S307" s="33">
        <f>IF(DatiStorici[[#This Row],[Calend]]="X",(DatiStorici[[#This Row],[Balanced]]*D$2/DatiStorici[[#This Row],[SXXR]]),S306)</f>
        <v>16.5362043842267</v>
      </c>
      <c r="T307" s="33">
        <f>IF(DatiStorici[[#This Row],[Calend]]="X",(DatiStorici[[#This Row],[Balanced]]*E$2/DatiStorici[[#This Row],[Gold]]),T306)</f>
        <v>32.514636359833339</v>
      </c>
      <c r="U307" s="34">
        <f>SUMPRODUCT(DatiStorici[[#This Row],[Bond 3Y]:[Gold]],Q306:T306)</f>
        <v>11076.018546239111</v>
      </c>
      <c r="V307" s="32">
        <f t="shared" si="46"/>
        <v>-2.3192780060504845E-3</v>
      </c>
      <c r="W307" s="32">
        <f>-(1-U307/MAX(U$5:U307))</f>
        <v>-1.0025396329173986E-2</v>
      </c>
      <c r="X307" s="53" t="str">
        <f t="shared" si="47"/>
        <v/>
      </c>
    </row>
    <row r="308" spans="1:24" x14ac:dyDescent="0.3">
      <c r="A308" s="4">
        <v>39518</v>
      </c>
      <c r="B308" s="1">
        <v>106.47058199999999</v>
      </c>
      <c r="C308" s="1">
        <v>104.46779100000001</v>
      </c>
      <c r="D308" s="1">
        <v>142.701562</v>
      </c>
      <c r="E308" s="1">
        <v>96.045460000000006</v>
      </c>
      <c r="F308" s="3">
        <f t="shared" si="40"/>
        <v>11208.104291964231</v>
      </c>
      <c r="G308" s="36">
        <f t="shared" si="41"/>
        <v>-1.73914602641755E-3</v>
      </c>
      <c r="H308" s="31">
        <f t="shared" si="42"/>
        <v>-4.1173197360526896E-3</v>
      </c>
      <c r="I308" s="37">
        <f t="shared" si="43"/>
        <v>1.1771633532055412E-2</v>
      </c>
      <c r="J308" s="37">
        <f t="shared" si="44"/>
        <v>4.5103168571966898E-3</v>
      </c>
      <c r="K308" s="39">
        <f t="shared" si="45"/>
        <v>2.3834067485806179E-3</v>
      </c>
      <c r="L308" s="36">
        <f>-(1-B308/MAX(B$5:B308))</f>
        <v>-2.5844976903591776E-3</v>
      </c>
      <c r="M308" s="37">
        <f>-(1-C308/MAX(C$5:C308))</f>
        <v>-4.1088551962054076E-3</v>
      </c>
      <c r="N308" s="37">
        <f>-(1-D308/MAX(D$5:D308))</f>
        <v>-0.21975128305220692</v>
      </c>
      <c r="O308" s="37">
        <f>-(1-E308/MAX(E$5:E308))</f>
        <v>-1.3318720925299066E-2</v>
      </c>
      <c r="P308" s="39">
        <f>-(1-F308/MAX(F$5:F308))</f>
        <v>-8.1155962971484197E-3</v>
      </c>
      <c r="Q308" s="33">
        <f>IF(DatiStorici[[#This Row],[Calend]]="X",(DatiStorici[[#This Row],[Balanced]]*B$2/DatiStorici[[#This Row],[Bond 3Y]]),Q307)</f>
        <v>26.104946748229981</v>
      </c>
      <c r="R308" s="33">
        <f>IF(DatiStorici[[#This Row],[Calend]]="X",(DatiStorici[[#This Row],[Balanced]]*C$2/DatiStorici[[#This Row],[Bond 10Y]]),R307)</f>
        <v>27.176810144827339</v>
      </c>
      <c r="S308" s="33">
        <f>IF(DatiStorici[[#This Row],[Calend]]="X",(DatiStorici[[#This Row],[Balanced]]*D$2/DatiStorici[[#This Row],[SXXR]]),S307)</f>
        <v>16.5362043842267</v>
      </c>
      <c r="T308" s="33">
        <f>IF(DatiStorici[[#This Row],[Calend]]="X",(DatiStorici[[#This Row],[Balanced]]*E$2/DatiStorici[[#This Row],[Gold]]),T307)</f>
        <v>32.514636359833339</v>
      </c>
      <c r="U308" s="34">
        <f>SUMPRODUCT(DatiStorici[[#This Row],[Bond 3Y]:[Gold]],Q307:T307)</f>
        <v>11101.135596712873</v>
      </c>
      <c r="V308" s="32">
        <f t="shared" si="46"/>
        <v>2.2651293354498153E-3</v>
      </c>
      <c r="W308" s="32">
        <f>-(1-U308/MAX(U$5:U308))</f>
        <v>-7.7804342081430056E-3</v>
      </c>
      <c r="X308" s="53" t="str">
        <f t="shared" si="47"/>
        <v/>
      </c>
    </row>
    <row r="309" spans="1:24" x14ac:dyDescent="0.3">
      <c r="A309" s="4">
        <v>39519</v>
      </c>
      <c r="B309" s="1">
        <v>106.48459200000001</v>
      </c>
      <c r="C309" s="1">
        <v>104.66374</v>
      </c>
      <c r="D309" s="1">
        <v>144.441374</v>
      </c>
      <c r="E309" s="1">
        <v>96.541669999999996</v>
      </c>
      <c r="F309" s="3">
        <f t="shared" si="40"/>
        <v>11259.154898952906</v>
      </c>
      <c r="G309" s="36">
        <f t="shared" si="41"/>
        <v>1.3157698643391082E-4</v>
      </c>
      <c r="H309" s="31">
        <f t="shared" si="42"/>
        <v>1.8739312661705295E-3</v>
      </c>
      <c r="I309" s="37">
        <f t="shared" si="43"/>
        <v>1.2118238500872128E-2</v>
      </c>
      <c r="J309" s="37">
        <f t="shared" si="44"/>
        <v>5.153107562804831E-3</v>
      </c>
      <c r="K309" s="39">
        <f t="shared" si="45"/>
        <v>4.5444523885298039E-3</v>
      </c>
      <c r="L309" s="36">
        <f>-(1-B309/MAX(B$5:B309))</f>
        <v>-2.4532521300844046E-3</v>
      </c>
      <c r="M309" s="37">
        <f>-(1-C309/MAX(C$5:C309))</f>
        <v>-2.2408739546651013E-3</v>
      </c>
      <c r="N309" s="37">
        <f>-(1-D309/MAX(D$5:D309))</f>
        <v>-0.21023852046078984</v>
      </c>
      <c r="O309" s="37">
        <f>-(1-E309/MAX(E$5:E309))</f>
        <v>-8.221123209700143E-3</v>
      </c>
      <c r="P309" s="39">
        <f>-(1-F309/MAX(F$5:F309))</f>
        <v>-3.5977670949403073E-3</v>
      </c>
      <c r="Q309" s="33">
        <f>IF(DatiStorici[[#This Row],[Calend]]="X",(DatiStorici[[#This Row],[Balanced]]*B$2/DatiStorici[[#This Row],[Bond 3Y]]),Q308)</f>
        <v>26.104946748229981</v>
      </c>
      <c r="R309" s="33">
        <f>IF(DatiStorici[[#This Row],[Calend]]="X",(DatiStorici[[#This Row],[Balanced]]*C$2/DatiStorici[[#This Row],[Bond 10Y]]),R308)</f>
        <v>27.176810144827339</v>
      </c>
      <c r="S309" s="33">
        <f>IF(DatiStorici[[#This Row],[Calend]]="X",(DatiStorici[[#This Row],[Balanced]]*D$2/DatiStorici[[#This Row],[SXXR]]),S308)</f>
        <v>16.5362043842267</v>
      </c>
      <c r="T309" s="33">
        <f>IF(DatiStorici[[#This Row],[Calend]]="X",(DatiStorici[[#This Row],[Balanced]]*E$2/DatiStorici[[#This Row],[Gold]]),T308)</f>
        <v>32.514636359833339</v>
      </c>
      <c r="U309" s="34">
        <f>SUMPRODUCT(DatiStorici[[#This Row],[Bond 3Y]:[Gold]],Q308:T308)</f>
        <v>11151.730570318128</v>
      </c>
      <c r="V309" s="32">
        <f t="shared" si="46"/>
        <v>4.5472848673231599E-3</v>
      </c>
      <c r="W309" s="32">
        <f>-(1-U309/MAX(U$5:U309))</f>
        <v>-3.2582551657825976E-3</v>
      </c>
      <c r="X309" s="53" t="str">
        <f t="shared" si="47"/>
        <v/>
      </c>
    </row>
    <row r="310" spans="1:24" x14ac:dyDescent="0.3">
      <c r="A310" s="4">
        <v>39520</v>
      </c>
      <c r="B310" s="1">
        <v>106.541059</v>
      </c>
      <c r="C310" s="1">
        <v>104.704105</v>
      </c>
      <c r="D310" s="1">
        <v>142.515806</v>
      </c>
      <c r="E310" s="1">
        <v>97.717330000000004</v>
      </c>
      <c r="F310" s="3">
        <f t="shared" si="40"/>
        <v>11278.972596302396</v>
      </c>
      <c r="G310" s="36">
        <f t="shared" si="41"/>
        <v>5.3014274156588524E-4</v>
      </c>
      <c r="H310" s="31">
        <f t="shared" si="42"/>
        <v>3.8558930097513049E-4</v>
      </c>
      <c r="I310" s="37">
        <f t="shared" si="43"/>
        <v>-1.3420796108539869E-2</v>
      </c>
      <c r="J310" s="37">
        <f t="shared" si="44"/>
        <v>1.2104194440855384E-2</v>
      </c>
      <c r="K310" s="39">
        <f t="shared" si="45"/>
        <v>1.7585935176821785E-3</v>
      </c>
      <c r="L310" s="36">
        <f>-(1-B310/MAX(B$5:B310))</f>
        <v>-1.9242697566348443E-3</v>
      </c>
      <c r="M310" s="37">
        <f>-(1-C310/MAX(C$5:C310))</f>
        <v>-1.8560745282083513E-3</v>
      </c>
      <c r="N310" s="37">
        <f>-(1-D310/MAX(D$5:D310))</f>
        <v>-0.22076694033467836</v>
      </c>
      <c r="O310" s="37">
        <f>-(1-E310/MAX(E$5:E310))</f>
        <v>0</v>
      </c>
      <c r="P310" s="39">
        <f>-(1-F310/MAX(F$5:F310))</f>
        <v>-1.8439589212997376E-3</v>
      </c>
      <c r="Q310" s="33">
        <f>IF(DatiStorici[[#This Row],[Calend]]="X",(DatiStorici[[#This Row],[Balanced]]*B$2/DatiStorici[[#This Row],[Bond 3Y]]),Q309)</f>
        <v>26.104946748229981</v>
      </c>
      <c r="R310" s="33">
        <f>IF(DatiStorici[[#This Row],[Calend]]="X",(DatiStorici[[#This Row],[Balanced]]*C$2/DatiStorici[[#This Row],[Bond 10Y]]),R309)</f>
        <v>27.176810144827339</v>
      </c>
      <c r="S310" s="33">
        <f>IF(DatiStorici[[#This Row],[Calend]]="X",(DatiStorici[[#This Row],[Balanced]]*D$2/DatiStorici[[#This Row],[SXXR]]),S309)</f>
        <v>16.5362043842267</v>
      </c>
      <c r="T310" s="33">
        <f>IF(DatiStorici[[#This Row],[Calend]]="X",(DatiStorici[[#This Row],[Balanced]]*E$2/DatiStorici[[#This Row],[Gold]]),T309)</f>
        <v>32.514636359833339</v>
      </c>
      <c r="U310" s="34">
        <f>SUMPRODUCT(DatiStorici[[#This Row],[Bond 3Y]:[Gold]],Q309:T309)</f>
        <v>11160.686201666731</v>
      </c>
      <c r="V310" s="32">
        <f t="shared" si="46"/>
        <v>8.0274870454814893E-4</v>
      </c>
      <c r="W310" s="32">
        <f>-(1-U310/MAX(U$5:U310))</f>
        <v>-2.4578007824730408E-3</v>
      </c>
      <c r="X310" s="53" t="str">
        <f t="shared" si="47"/>
        <v/>
      </c>
    </row>
    <row r="311" spans="1:24" x14ac:dyDescent="0.3">
      <c r="A311" s="4">
        <v>39521</v>
      </c>
      <c r="B311" s="1">
        <v>106.587108</v>
      </c>
      <c r="C311" s="1">
        <v>104.79469</v>
      </c>
      <c r="D311" s="1">
        <v>141.10049699999999</v>
      </c>
      <c r="E311" s="1">
        <v>98.336600000000004</v>
      </c>
      <c r="F311" s="3">
        <f t="shared" si="40"/>
        <v>11285.536221075274</v>
      </c>
      <c r="G311" s="36">
        <f t="shared" si="41"/>
        <v>4.3212496372246651E-4</v>
      </c>
      <c r="H311" s="31">
        <f t="shared" si="42"/>
        <v>8.6477829760563357E-4</v>
      </c>
      <c r="I311" s="37">
        <f t="shared" si="43"/>
        <v>-9.9805316787029523E-3</v>
      </c>
      <c r="J311" s="37">
        <f t="shared" si="44"/>
        <v>6.3173644062186098E-3</v>
      </c>
      <c r="K311" s="39">
        <f t="shared" si="45"/>
        <v>5.8176537420962481E-4</v>
      </c>
      <c r="L311" s="36">
        <f>-(1-B311/MAX(B$5:B311))</f>
        <v>-1.4928831181560964E-3</v>
      </c>
      <c r="M311" s="37">
        <f>-(1-C311/MAX(C$5:C311))</f>
        <v>-9.9252798923676888E-4</v>
      </c>
      <c r="N311" s="37">
        <f>-(1-D311/MAX(D$5:D311))</f>
        <v>-0.22850541926831935</v>
      </c>
      <c r="O311" s="37">
        <f>-(1-E311/MAX(E$5:E311))</f>
        <v>0</v>
      </c>
      <c r="P311" s="39">
        <f>-(1-F311/MAX(F$5:F311))</f>
        <v>-1.2630973523506395E-3</v>
      </c>
      <c r="Q311" s="33">
        <f>IF(DatiStorici[[#This Row],[Calend]]="X",(DatiStorici[[#This Row],[Balanced]]*B$2/DatiStorici[[#This Row],[Bond 3Y]]),Q310)</f>
        <v>26.104946748229981</v>
      </c>
      <c r="R311" s="33">
        <f>IF(DatiStorici[[#This Row],[Calend]]="X",(DatiStorici[[#This Row],[Balanced]]*C$2/DatiStorici[[#This Row],[Bond 10Y]]),R310)</f>
        <v>27.176810144827339</v>
      </c>
      <c r="S311" s="33">
        <f>IF(DatiStorici[[#This Row],[Calend]]="X",(DatiStorici[[#This Row],[Balanced]]*D$2/DatiStorici[[#This Row],[SXXR]]),S310)</f>
        <v>16.5362043842267</v>
      </c>
      <c r="T311" s="33">
        <f>IF(DatiStorici[[#This Row],[Calend]]="X",(DatiStorici[[#This Row],[Balanced]]*E$2/DatiStorici[[#This Row],[Gold]]),T310)</f>
        <v>32.514636359833339</v>
      </c>
      <c r="U311" s="34">
        <f>SUMPRODUCT(DatiStorici[[#This Row],[Bond 3Y]:[Gold]],Q310:T310)</f>
        <v>11161.081619674227</v>
      </c>
      <c r="V311" s="32">
        <f t="shared" si="46"/>
        <v>3.5428915012722221E-5</v>
      </c>
      <c r="W311" s="32">
        <f>-(1-U311/MAX(U$5:U311))</f>
        <v>-2.4224583186065463E-3</v>
      </c>
      <c r="X311" s="53" t="str">
        <f t="shared" si="47"/>
        <v/>
      </c>
    </row>
    <row r="312" spans="1:24" x14ac:dyDescent="0.3">
      <c r="A312" s="4">
        <v>39524</v>
      </c>
      <c r="B312" s="1">
        <v>106.793302</v>
      </c>
      <c r="C312" s="1">
        <v>105.093926</v>
      </c>
      <c r="D312" s="1">
        <v>134.69598500000001</v>
      </c>
      <c r="E312" s="1">
        <v>99.485380000000006</v>
      </c>
      <c r="F312" s="3">
        <f t="shared" si="40"/>
        <v>11247.165503277709</v>
      </c>
      <c r="G312" s="36">
        <f t="shared" si="41"/>
        <v>1.9326428717587555E-3</v>
      </c>
      <c r="H312" s="31">
        <f t="shared" si="42"/>
        <v>2.851380970006093E-3</v>
      </c>
      <c r="I312" s="37">
        <f t="shared" si="43"/>
        <v>-4.6452105183546519E-2</v>
      </c>
      <c r="J312" s="37">
        <f t="shared" si="44"/>
        <v>1.1614411236313599E-2</v>
      </c>
      <c r="K312" s="39">
        <f t="shared" si="45"/>
        <v>-3.4057837676646423E-3</v>
      </c>
      <c r="L312" s="36">
        <f>-(1-B312/MAX(B$5:B312))</f>
        <v>0</v>
      </c>
      <c r="M312" s="37">
        <f>-(1-C312/MAX(C$5:C312))</f>
        <v>0</v>
      </c>
      <c r="N312" s="37">
        <f>-(1-D312/MAX(D$5:D312))</f>
        <v>-0.2635233419920856</v>
      </c>
      <c r="O312" s="37">
        <f>-(1-E312/MAX(E$5:E312))</f>
        <v>0</v>
      </c>
      <c r="P312" s="39">
        <f>-(1-F312/MAX(F$5:F312))</f>
        <v>-4.6587934978241652E-3</v>
      </c>
      <c r="Q312" s="33">
        <f>IF(DatiStorici[[#This Row],[Calend]]="X",(DatiStorici[[#This Row],[Balanced]]*B$2/DatiStorici[[#This Row],[Bond 3Y]]),Q311)</f>
        <v>26.104946748229981</v>
      </c>
      <c r="R312" s="33">
        <f>IF(DatiStorici[[#This Row],[Calend]]="X",(DatiStorici[[#This Row],[Balanced]]*C$2/DatiStorici[[#This Row],[Bond 10Y]]),R311)</f>
        <v>27.176810144827339</v>
      </c>
      <c r="S312" s="33">
        <f>IF(DatiStorici[[#This Row],[Calend]]="X",(DatiStorici[[#This Row],[Balanced]]*D$2/DatiStorici[[#This Row],[SXXR]]),S311)</f>
        <v>16.5362043842267</v>
      </c>
      <c r="T312" s="33">
        <f>IF(DatiStorici[[#This Row],[Calend]]="X",(DatiStorici[[#This Row],[Balanced]]*E$2/DatiStorici[[#This Row],[Gold]]),T311)</f>
        <v>32.514636359833339</v>
      </c>
      <c r="U312" s="34">
        <f>SUMPRODUCT(DatiStorici[[#This Row],[Bond 3Y]:[Gold]],Q311:T311)</f>
        <v>11106.042427568747</v>
      </c>
      <c r="V312" s="32">
        <f t="shared" si="46"/>
        <v>-4.9435485318226986E-3</v>
      </c>
      <c r="W312" s="32">
        <f>-(1-U312/MAX(U$5:U312))</f>
        <v>-7.3418616370025669E-3</v>
      </c>
      <c r="X312" s="53" t="str">
        <f t="shared" si="47"/>
        <v/>
      </c>
    </row>
    <row r="313" spans="1:24" x14ac:dyDescent="0.3">
      <c r="A313" s="4">
        <v>39525</v>
      </c>
      <c r="B313" s="1">
        <v>106.621545</v>
      </c>
      <c r="C313" s="1">
        <v>104.618127</v>
      </c>
      <c r="D313" s="1">
        <v>139.441126</v>
      </c>
      <c r="E313" s="1">
        <v>98.942719999999994</v>
      </c>
      <c r="F313" s="3">
        <f t="shared" si="40"/>
        <v>11280.859211131436</v>
      </c>
      <c r="G313" s="36">
        <f t="shared" si="41"/>
        <v>-1.6096071992857729E-3</v>
      </c>
      <c r="H313" s="31">
        <f t="shared" si="42"/>
        <v>-4.5376487387842708E-3</v>
      </c>
      <c r="I313" s="37">
        <f t="shared" si="43"/>
        <v>3.4622200343324548E-2</v>
      </c>
      <c r="J313" s="37">
        <f t="shared" si="44"/>
        <v>-5.4696018646083642E-3</v>
      </c>
      <c r="K313" s="39">
        <f t="shared" si="45"/>
        <v>2.9912727284642508E-3</v>
      </c>
      <c r="L313" s="36">
        <f>-(1-B313/MAX(B$5:B313))</f>
        <v>-1.6083124763760503E-3</v>
      </c>
      <c r="M313" s="37">
        <f>-(1-C313/MAX(C$5:C313))</f>
        <v>-4.5273691649886372E-3</v>
      </c>
      <c r="N313" s="37">
        <f>-(1-D313/MAX(D$5:D313))</f>
        <v>-0.23757835494992297</v>
      </c>
      <c r="O313" s="37">
        <f>-(1-E313/MAX(E$5:E313))</f>
        <v>-5.4546708270101218E-3</v>
      </c>
      <c r="P313" s="39">
        <f>-(1-F313/MAX(F$5:F313))</f>
        <v>-1.6769990344203123E-3</v>
      </c>
      <c r="Q313" s="33">
        <f>IF(DatiStorici[[#This Row],[Calend]]="X",(DatiStorici[[#This Row],[Balanced]]*B$2/DatiStorici[[#This Row],[Bond 3Y]]),Q312)</f>
        <v>26.104946748229981</v>
      </c>
      <c r="R313" s="33">
        <f>IF(DatiStorici[[#This Row],[Calend]]="X",(DatiStorici[[#This Row],[Balanced]]*C$2/DatiStorici[[#This Row],[Bond 10Y]]),R312)</f>
        <v>27.176810144827339</v>
      </c>
      <c r="S313" s="33">
        <f>IF(DatiStorici[[#This Row],[Calend]]="X",(DatiStorici[[#This Row],[Balanced]]*D$2/DatiStorici[[#This Row],[SXXR]]),S312)</f>
        <v>16.5362043842267</v>
      </c>
      <c r="T313" s="33">
        <f>IF(DatiStorici[[#This Row],[Calend]]="X",(DatiStorici[[#This Row],[Balanced]]*E$2/DatiStorici[[#This Row],[Gold]]),T312)</f>
        <v>32.514636359833339</v>
      </c>
      <c r="U313" s="34">
        <f>SUMPRODUCT(DatiStorici[[#This Row],[Bond 3Y]:[Gold]],Q312:T312)</f>
        <v>11149.450249980959</v>
      </c>
      <c r="V313" s="32">
        <f t="shared" si="46"/>
        <v>3.9008687055411139E-3</v>
      </c>
      <c r="W313" s="32">
        <f>-(1-U313/MAX(U$5:U313))</f>
        <v>-3.4620702111084478E-3</v>
      </c>
      <c r="X313" s="53" t="str">
        <f t="shared" si="47"/>
        <v/>
      </c>
    </row>
    <row r="314" spans="1:24" x14ac:dyDescent="0.3">
      <c r="A314" s="4">
        <v>39526</v>
      </c>
      <c r="B314" s="1">
        <v>106.506688</v>
      </c>
      <c r="C314" s="1">
        <v>104.673163</v>
      </c>
      <c r="D314" s="1">
        <v>138.104052</v>
      </c>
      <c r="E314" s="1">
        <v>93.102699999999999</v>
      </c>
      <c r="F314" s="3">
        <f t="shared" si="40"/>
        <v>11028.968429712033</v>
      </c>
      <c r="G314" s="36">
        <f t="shared" si="41"/>
        <v>-1.0778207044872797E-3</v>
      </c>
      <c r="H314" s="31">
        <f t="shared" si="42"/>
        <v>5.259272974865259E-4</v>
      </c>
      <c r="I314" s="37">
        <f t="shared" si="43"/>
        <v>-9.6350752949245604E-3</v>
      </c>
      <c r="J314" s="37">
        <f t="shared" si="44"/>
        <v>-6.0837911894003165E-2</v>
      </c>
      <c r="K314" s="39">
        <f t="shared" si="45"/>
        <v>-2.2582109528358256E-2</v>
      </c>
      <c r="L314" s="36">
        <f>-(1-B314/MAX(B$5:B314))</f>
        <v>-2.6838200021196412E-3</v>
      </c>
      <c r="M314" s="37">
        <f>-(1-C314/MAX(C$5:C314))</f>
        <v>-4.0036852367661968E-3</v>
      </c>
      <c r="N314" s="37">
        <f>-(1-D314/MAX(D$5:D314))</f>
        <v>-0.24488906871046512</v>
      </c>
      <c r="O314" s="37">
        <f>-(1-E314/MAX(E$5:E314))</f>
        <v>-6.4156964571075781E-2</v>
      </c>
      <c r="P314" s="39">
        <f>-(1-F314/MAX(F$5:F314))</f>
        <v>-2.396859545590968E-2</v>
      </c>
      <c r="Q314" s="33">
        <f>IF(DatiStorici[[#This Row],[Calend]]="X",(DatiStorici[[#This Row],[Balanced]]*B$2/DatiStorici[[#This Row],[Bond 3Y]]),Q313)</f>
        <v>26.104946748229981</v>
      </c>
      <c r="R314" s="33">
        <f>IF(DatiStorici[[#This Row],[Calend]]="X",(DatiStorici[[#This Row],[Balanced]]*C$2/DatiStorici[[#This Row],[Bond 10Y]]),R313)</f>
        <v>27.176810144827339</v>
      </c>
      <c r="S314" s="33">
        <f>IF(DatiStorici[[#This Row],[Calend]]="X",(DatiStorici[[#This Row],[Balanced]]*D$2/DatiStorici[[#This Row],[SXXR]]),S313)</f>
        <v>16.5362043842267</v>
      </c>
      <c r="T314" s="33">
        <f>IF(DatiStorici[[#This Row],[Calend]]="X",(DatiStorici[[#This Row],[Balanced]]*E$2/DatiStorici[[#This Row],[Gold]]),T313)</f>
        <v>32.514636359833339</v>
      </c>
      <c r="U314" s="34">
        <f>SUMPRODUCT(DatiStorici[[#This Row],[Bond 3Y]:[Gold]],Q313:T313)</f>
        <v>10935.951361460438</v>
      </c>
      <c r="V314" s="32">
        <f t="shared" si="46"/>
        <v>-1.9334539906538183E-2</v>
      </c>
      <c r="W314" s="32">
        <f>-(1-U314/MAX(U$5:U314))</f>
        <v>-2.2544602139427661E-2</v>
      </c>
      <c r="X314" s="53" t="str">
        <f t="shared" si="47"/>
        <v/>
      </c>
    </row>
    <row r="315" spans="1:24" x14ac:dyDescent="0.3">
      <c r="A315" s="4">
        <v>39527</v>
      </c>
      <c r="B315" s="1">
        <v>106.40325799999999</v>
      </c>
      <c r="C315" s="1">
        <v>104.660709</v>
      </c>
      <c r="D315" s="1">
        <v>137.81628599999999</v>
      </c>
      <c r="E315" s="1">
        <v>90.718860000000006</v>
      </c>
      <c r="F315" s="3">
        <f t="shared" si="40"/>
        <v>10927.750463439934</v>
      </c>
      <c r="G315" s="36">
        <f t="shared" si="41"/>
        <v>-9.7158456032203926E-4</v>
      </c>
      <c r="H315" s="31">
        <f t="shared" si="42"/>
        <v>-1.1898695510392541E-4</v>
      </c>
      <c r="I315" s="37">
        <f t="shared" si="43"/>
        <v>-2.0858636693537489E-3</v>
      </c>
      <c r="J315" s="37">
        <f t="shared" si="44"/>
        <v>-2.5937911173690917E-2</v>
      </c>
      <c r="K315" s="39">
        <f t="shared" si="45"/>
        <v>-9.2198368772419617E-3</v>
      </c>
      <c r="L315" s="36">
        <f>-(1-B315/MAX(B$5:B315))</f>
        <v>-3.6523264352290585E-3</v>
      </c>
      <c r="M315" s="37">
        <f>-(1-C315/MAX(C$5:C315))</f>
        <v>-4.1221887552282954E-3</v>
      </c>
      <c r="N315" s="37">
        <f>-(1-D315/MAX(D$5:D315))</f>
        <v>-0.24646248563130579</v>
      </c>
      <c r="O315" s="37">
        <f>-(1-E315/MAX(E$5:E315))</f>
        <v>-8.8118676332140433E-2</v>
      </c>
      <c r="P315" s="39">
        <f>-(1-F315/MAX(F$5:F315))</f>
        <v>-3.2926089025254623E-2</v>
      </c>
      <c r="Q315" s="33">
        <f>IF(DatiStorici[[#This Row],[Calend]]="X",(DatiStorici[[#This Row],[Balanced]]*B$2/DatiStorici[[#This Row],[Bond 3Y]]),Q314)</f>
        <v>26.104946748229981</v>
      </c>
      <c r="R315" s="33">
        <f>IF(DatiStorici[[#This Row],[Calend]]="X",(DatiStorici[[#This Row],[Balanced]]*C$2/DatiStorici[[#This Row],[Bond 10Y]]),R314)</f>
        <v>27.176810144827339</v>
      </c>
      <c r="S315" s="33">
        <f>IF(DatiStorici[[#This Row],[Calend]]="X",(DatiStorici[[#This Row],[Balanced]]*D$2/DatiStorici[[#This Row],[SXXR]]),S314)</f>
        <v>16.5362043842267</v>
      </c>
      <c r="T315" s="33">
        <f>IF(DatiStorici[[#This Row],[Calend]]="X",(DatiStorici[[#This Row],[Balanced]]*E$2/DatiStorici[[#This Row],[Gold]]),T314)</f>
        <v>32.514636359833339</v>
      </c>
      <c r="U315" s="34">
        <f>SUMPRODUCT(DatiStorici[[#This Row],[Bond 3Y]:[Gold]],Q314:T314)</f>
        <v>10850.644618693868</v>
      </c>
      <c r="V315" s="32">
        <f t="shared" si="46"/>
        <v>-7.8311617667783055E-3</v>
      </c>
      <c r="W315" s="32">
        <f>-(1-U315/MAX(U$5:U315))</f>
        <v>-3.0169319316292631E-2</v>
      </c>
      <c r="X315" s="53" t="str">
        <f t="shared" si="47"/>
        <v/>
      </c>
    </row>
    <row r="316" spans="1:24" x14ac:dyDescent="0.3">
      <c r="A316" s="4">
        <v>39532</v>
      </c>
      <c r="B316" s="1">
        <v>106.179412</v>
      </c>
      <c r="C316" s="1">
        <v>103.63822999999999</v>
      </c>
      <c r="D316" s="1">
        <v>142.32108600000001</v>
      </c>
      <c r="E316" s="1">
        <v>92.013469999999998</v>
      </c>
      <c r="F316" s="3">
        <f t="shared" si="40"/>
        <v>11015.164890919639</v>
      </c>
      <c r="G316" s="36">
        <f t="shared" si="41"/>
        <v>-2.1059673653697161E-3</v>
      </c>
      <c r="H316" s="31">
        <f t="shared" si="42"/>
        <v>-9.8174980380072614E-3</v>
      </c>
      <c r="I316" s="37">
        <f t="shared" si="43"/>
        <v>3.2164136647208755E-2</v>
      </c>
      <c r="J316" s="37">
        <f t="shared" si="44"/>
        <v>1.4169705612253742E-2</v>
      </c>
      <c r="K316" s="39">
        <f t="shared" si="45"/>
        <v>7.96748184964928E-3</v>
      </c>
      <c r="L316" s="36">
        <f>-(1-B316/MAX(B$5:B316))</f>
        <v>-5.7483942204540339E-3</v>
      </c>
      <c r="M316" s="37">
        <f>-(1-C316/MAX(C$5:C316))</f>
        <v>-1.3851380906637734E-2</v>
      </c>
      <c r="N316" s="37">
        <f>-(1-D316/MAX(D$5:D316))</f>
        <v>-0.22183161004140561</v>
      </c>
      <c r="O316" s="37">
        <f>-(1-E316/MAX(E$5:E316))</f>
        <v>-7.5105608482372022E-2</v>
      </c>
      <c r="P316" s="39">
        <f>-(1-F316/MAX(F$5:F316))</f>
        <v>-2.5190168211429054E-2</v>
      </c>
      <c r="Q316" s="33">
        <f>IF(DatiStorici[[#This Row],[Calend]]="X",(DatiStorici[[#This Row],[Balanced]]*B$2/DatiStorici[[#This Row],[Bond 3Y]]),Q315)</f>
        <v>26.104946748229981</v>
      </c>
      <c r="R316" s="33">
        <f>IF(DatiStorici[[#This Row],[Calend]]="X",(DatiStorici[[#This Row],[Balanced]]*C$2/DatiStorici[[#This Row],[Bond 10Y]]),R315)</f>
        <v>27.176810144827339</v>
      </c>
      <c r="S316" s="33">
        <f>IF(DatiStorici[[#This Row],[Calend]]="X",(DatiStorici[[#This Row],[Balanced]]*D$2/DatiStorici[[#This Row],[SXXR]]),S315)</f>
        <v>16.5362043842267</v>
      </c>
      <c r="T316" s="33">
        <f>IF(DatiStorici[[#This Row],[Calend]]="X",(DatiStorici[[#This Row],[Balanced]]*E$2/DatiStorici[[#This Row],[Gold]]),T315)</f>
        <v>32.514636359833339</v>
      </c>
      <c r="U316" s="34">
        <f>SUMPRODUCT(DatiStorici[[#This Row],[Bond 3Y]:[Gold]],Q315:T315)</f>
        <v>10933.599480011861</v>
      </c>
      <c r="V316" s="32">
        <f t="shared" si="46"/>
        <v>7.6160790268818904E-3</v>
      </c>
      <c r="W316" s="32">
        <f>-(1-U316/MAX(U$5:U316))</f>
        <v>-2.2754813317317657E-2</v>
      </c>
      <c r="X316" s="53" t="str">
        <f t="shared" si="47"/>
        <v/>
      </c>
    </row>
    <row r="317" spans="1:24" x14ac:dyDescent="0.3">
      <c r="A317" s="4">
        <v>39533</v>
      </c>
      <c r="B317" s="1">
        <v>106.22826000000001</v>
      </c>
      <c r="C317" s="1">
        <v>103.613165</v>
      </c>
      <c r="D317" s="1">
        <v>141.42463799999999</v>
      </c>
      <c r="E317" s="1">
        <v>93.459760000000003</v>
      </c>
      <c r="F317" s="3">
        <f t="shared" si="40"/>
        <v>11059.293240457568</v>
      </c>
      <c r="G317" s="36">
        <f t="shared" si="41"/>
        <v>4.5994572984307878E-4</v>
      </c>
      <c r="H317" s="31">
        <f t="shared" si="42"/>
        <v>-2.4188015836707277E-4</v>
      </c>
      <c r="I317" s="37">
        <f t="shared" si="43"/>
        <v>-6.3186924545199589E-3</v>
      </c>
      <c r="J317" s="37">
        <f t="shared" si="44"/>
        <v>1.5595989950302761E-2</v>
      </c>
      <c r="K317" s="39">
        <f t="shared" si="45"/>
        <v>3.9981419302280797E-3</v>
      </c>
      <c r="L317" s="36">
        <f>-(1-B317/MAX(B$5:B317))</f>
        <v>-5.290987256859947E-3</v>
      </c>
      <c r="M317" s="37">
        <f>-(1-C317/MAX(C$5:C317))</f>
        <v>-1.4089881845312346E-2</v>
      </c>
      <c r="N317" s="37">
        <f>-(1-D317/MAX(D$5:D317))</f>
        <v>-0.22673311491638681</v>
      </c>
      <c r="O317" s="37">
        <f>-(1-E317/MAX(E$5:E317))</f>
        <v>-6.0567894498669061E-2</v>
      </c>
      <c r="P317" s="39">
        <f>-(1-F317/MAX(F$5:F317))</f>
        <v>-2.1284938519803065E-2</v>
      </c>
      <c r="Q317" s="33">
        <f>IF(DatiStorici[[#This Row],[Calend]]="X",(DatiStorici[[#This Row],[Balanced]]*B$2/DatiStorici[[#This Row],[Bond 3Y]]),Q316)</f>
        <v>26.104946748229981</v>
      </c>
      <c r="R317" s="33">
        <f>IF(DatiStorici[[#This Row],[Calend]]="X",(DatiStorici[[#This Row],[Balanced]]*C$2/DatiStorici[[#This Row],[Bond 10Y]]),R316)</f>
        <v>27.176810144827339</v>
      </c>
      <c r="S317" s="33">
        <f>IF(DatiStorici[[#This Row],[Calend]]="X",(DatiStorici[[#This Row],[Balanced]]*D$2/DatiStorici[[#This Row],[SXXR]]),S316)</f>
        <v>16.5362043842267</v>
      </c>
      <c r="T317" s="33">
        <f>IF(DatiStorici[[#This Row],[Calend]]="X",(DatiStorici[[#This Row],[Balanced]]*E$2/DatiStorici[[#This Row],[Gold]]),T316)</f>
        <v>32.514636359833339</v>
      </c>
      <c r="U317" s="34">
        <f>SUMPRODUCT(DatiStorici[[#This Row],[Bond 3Y]:[Gold]],Q316:T316)</f>
        <v>10966.395213777369</v>
      </c>
      <c r="V317" s="32">
        <f t="shared" si="46"/>
        <v>2.9950471440485498E-3</v>
      </c>
      <c r="W317" s="32">
        <f>-(1-U317/MAX(U$5:U317))</f>
        <v>-1.9823530437909076E-2</v>
      </c>
      <c r="X317" s="53" t="str">
        <f t="shared" si="47"/>
        <v/>
      </c>
    </row>
    <row r="318" spans="1:24" x14ac:dyDescent="0.3">
      <c r="A318" s="4">
        <v>39534</v>
      </c>
      <c r="B318" s="1">
        <v>106.299637</v>
      </c>
      <c r="C318" s="1">
        <v>103.425529</v>
      </c>
      <c r="D318" s="1">
        <v>143.16780700000001</v>
      </c>
      <c r="E318" s="1">
        <v>92.927059999999997</v>
      </c>
      <c r="F318" s="3">
        <f t="shared" si="40"/>
        <v>11061.517685838588</v>
      </c>
      <c r="G318" s="36">
        <f t="shared" si="41"/>
        <v>6.7169537450060017E-4</v>
      </c>
      <c r="H318" s="31">
        <f t="shared" si="42"/>
        <v>-1.8125698896821647E-3</v>
      </c>
      <c r="I318" s="37">
        <f t="shared" si="43"/>
        <v>1.2250436234802957E-2</v>
      </c>
      <c r="J318" s="37">
        <f t="shared" si="44"/>
        <v>-5.7160849724888262E-3</v>
      </c>
      <c r="K318" s="39">
        <f t="shared" si="45"/>
        <v>2.0111788812159822E-4</v>
      </c>
      <c r="L318" s="36">
        <f>-(1-B318/MAX(B$5:B318))</f>
        <v>-4.6226213700180097E-3</v>
      </c>
      <c r="M318" s="37">
        <f>-(1-C318/MAX(C$5:C318))</f>
        <v>-1.5875294258204775E-2</v>
      </c>
      <c r="N318" s="37">
        <f>-(1-D318/MAX(D$5:D318))</f>
        <v>-0.21720199727050438</v>
      </c>
      <c r="O318" s="37">
        <f>-(1-E318/MAX(E$5:E318))</f>
        <v>-6.5922450112770425E-2</v>
      </c>
      <c r="P318" s="39">
        <f>-(1-F318/MAX(F$5:F318))</f>
        <v>-2.1088081618506727E-2</v>
      </c>
      <c r="Q318" s="33">
        <f>IF(DatiStorici[[#This Row],[Calend]]="X",(DatiStorici[[#This Row],[Balanced]]*B$2/DatiStorici[[#This Row],[Bond 3Y]]),Q317)</f>
        <v>26.104946748229981</v>
      </c>
      <c r="R318" s="33">
        <f>IF(DatiStorici[[#This Row],[Calend]]="X",(DatiStorici[[#This Row],[Balanced]]*C$2/DatiStorici[[#This Row],[Bond 10Y]]),R317)</f>
        <v>27.176810144827339</v>
      </c>
      <c r="S318" s="33">
        <f>IF(DatiStorici[[#This Row],[Calend]]="X",(DatiStorici[[#This Row],[Balanced]]*D$2/DatiStorici[[#This Row],[SXXR]]),S317)</f>
        <v>16.5362043842267</v>
      </c>
      <c r="T318" s="33">
        <f>IF(DatiStorici[[#This Row],[Calend]]="X",(DatiStorici[[#This Row],[Balanced]]*E$2/DatiStorici[[#This Row],[Gold]]),T317)</f>
        <v>32.514636359833339</v>
      </c>
      <c r="U318" s="34">
        <f>SUMPRODUCT(DatiStorici[[#This Row],[Bond 3Y]:[Gold]],Q317:T317)</f>
        <v>10974.664010684448</v>
      </c>
      <c r="V318" s="32">
        <f t="shared" si="46"/>
        <v>7.5372817820244548E-4</v>
      </c>
      <c r="W318" s="32">
        <f>-(1-U318/MAX(U$5:U318))</f>
        <v>-1.9084465321076105E-2</v>
      </c>
      <c r="X318" s="53" t="str">
        <f t="shared" si="47"/>
        <v/>
      </c>
    </row>
    <row r="319" spans="1:24" x14ac:dyDescent="0.3">
      <c r="A319" s="4">
        <v>39535</v>
      </c>
      <c r="B319" s="1">
        <v>106.246765</v>
      </c>
      <c r="C319" s="1">
        <v>103.37350499999999</v>
      </c>
      <c r="D319" s="1">
        <v>142.407645</v>
      </c>
      <c r="E319" s="1">
        <v>91.212919999999997</v>
      </c>
      <c r="F319" s="3">
        <f t="shared" si="40"/>
        <v>10979.852939543387</v>
      </c>
      <c r="G319" s="36">
        <f t="shared" si="41"/>
        <v>-4.9751019629645972E-4</v>
      </c>
      <c r="H319" s="31">
        <f t="shared" si="42"/>
        <v>-5.0313582313417414E-4</v>
      </c>
      <c r="I319" s="37">
        <f t="shared" si="43"/>
        <v>-5.3237334656051089E-3</v>
      </c>
      <c r="J319" s="37">
        <f t="shared" si="44"/>
        <v>-1.8618330639811095E-2</v>
      </c>
      <c r="K319" s="39">
        <f t="shared" si="45"/>
        <v>-7.4101671235462744E-3</v>
      </c>
      <c r="L319" s="36">
        <f>-(1-B319/MAX(B$5:B319))</f>
        <v>-5.1177085993651117E-3</v>
      </c>
      <c r="M319" s="37">
        <f>-(1-C319/MAX(C$5:C319))</f>
        <v>-1.6370318109535709E-2</v>
      </c>
      <c r="N319" s="37">
        <f>-(1-D319/MAX(D$5:D319))</f>
        <v>-0.22135833176929898</v>
      </c>
      <c r="O319" s="37">
        <f>-(1-E319/MAX(E$5:E319))</f>
        <v>-8.315251949582958E-2</v>
      </c>
      <c r="P319" s="39">
        <f>-(1-F319/MAX(F$5:F319))</f>
        <v>-2.8315172487087814E-2</v>
      </c>
      <c r="Q319" s="33">
        <f>IF(DatiStorici[[#This Row],[Calend]]="X",(DatiStorici[[#This Row],[Balanced]]*B$2/DatiStorici[[#This Row],[Bond 3Y]]),Q318)</f>
        <v>26.104946748229981</v>
      </c>
      <c r="R319" s="33">
        <f>IF(DatiStorici[[#This Row],[Calend]]="X",(DatiStorici[[#This Row],[Balanced]]*C$2/DatiStorici[[#This Row],[Bond 10Y]]),R318)</f>
        <v>27.176810144827339</v>
      </c>
      <c r="S319" s="33">
        <f>IF(DatiStorici[[#This Row],[Calend]]="X",(DatiStorici[[#This Row],[Balanced]]*D$2/DatiStorici[[#This Row],[SXXR]]),S318)</f>
        <v>16.5362043842267</v>
      </c>
      <c r="T319" s="33">
        <f>IF(DatiStorici[[#This Row],[Calend]]="X",(DatiStorici[[#This Row],[Balanced]]*E$2/DatiStorici[[#This Row],[Gold]]),T318)</f>
        <v>32.514636359833339</v>
      </c>
      <c r="U319" s="34">
        <f>SUMPRODUCT(DatiStorici[[#This Row],[Bond 3Y]:[Gold]],Q318:T318)</f>
        <v>10903.565110602034</v>
      </c>
      <c r="V319" s="32">
        <f t="shared" si="46"/>
        <v>-6.4995343068758784E-3</v>
      </c>
      <c r="W319" s="32">
        <f>-(1-U319/MAX(U$5:U319))</f>
        <v>-2.5439285434159076E-2</v>
      </c>
      <c r="X319" s="53" t="str">
        <f t="shared" si="47"/>
        <v/>
      </c>
    </row>
    <row r="320" spans="1:24" x14ac:dyDescent="0.3">
      <c r="A320" s="4">
        <v>39538</v>
      </c>
      <c r="B320" s="1">
        <v>106.316295</v>
      </c>
      <c r="C320" s="1">
        <v>103.66103</v>
      </c>
      <c r="D320" s="1">
        <v>142.07369199999999</v>
      </c>
      <c r="E320" s="1">
        <v>91.938419999999994</v>
      </c>
      <c r="F320" s="3">
        <f t="shared" si="40"/>
        <v>11012.439532145667</v>
      </c>
      <c r="G320" s="36">
        <f t="shared" si="41"/>
        <v>6.5420588581866748E-4</v>
      </c>
      <c r="H320" s="31">
        <f t="shared" si="42"/>
        <v>2.7775577137450378E-3</v>
      </c>
      <c r="I320" s="37">
        <f t="shared" si="43"/>
        <v>-2.3478035988055103E-3</v>
      </c>
      <c r="J320" s="37">
        <f t="shared" si="44"/>
        <v>7.9224513965072529E-3</v>
      </c>
      <c r="K320" s="39">
        <f t="shared" si="45"/>
        <v>2.963457901663013E-3</v>
      </c>
      <c r="L320" s="36">
        <f>-(1-B320/MAX(B$5:B320))</f>
        <v>-4.4666378046818167E-3</v>
      </c>
      <c r="M320" s="37">
        <f>-(1-C320/MAX(C$5:C320))</f>
        <v>-1.3634432117418438E-2</v>
      </c>
      <c r="N320" s="37">
        <f>-(1-D320/MAX(D$5:D320))</f>
        <v>-0.22318428515144118</v>
      </c>
      <c r="O320" s="37">
        <f>-(1-E320/MAX(E$5:E320))</f>
        <v>-7.5859990684058465E-2</v>
      </c>
      <c r="P320" s="39">
        <f>-(1-F320/MAX(F$5:F320))</f>
        <v>-2.5431354480933699E-2</v>
      </c>
      <c r="Q320" s="33">
        <f>IF(DatiStorici[[#This Row],[Calend]]="X",(DatiStorici[[#This Row],[Balanced]]*B$2/DatiStorici[[#This Row],[Bond 3Y]]),Q319)</f>
        <v>26.104946748229981</v>
      </c>
      <c r="R320" s="33">
        <f>IF(DatiStorici[[#This Row],[Calend]]="X",(DatiStorici[[#This Row],[Balanced]]*C$2/DatiStorici[[#This Row],[Bond 10Y]]),R319)</f>
        <v>27.176810144827339</v>
      </c>
      <c r="S320" s="33">
        <f>IF(DatiStorici[[#This Row],[Calend]]="X",(DatiStorici[[#This Row],[Balanced]]*D$2/DatiStorici[[#This Row],[SXXR]]),S319)</f>
        <v>16.5362043842267</v>
      </c>
      <c r="T320" s="33">
        <f>IF(DatiStorici[[#This Row],[Calend]]="X",(DatiStorici[[#This Row],[Balanced]]*E$2/DatiStorici[[#This Row],[Gold]]),T319)</f>
        <v>32.514636359833339</v>
      </c>
      <c r="U320" s="34">
        <f>SUMPRODUCT(DatiStorici[[#This Row],[Bond 3Y]:[Gold]],Q319:T319)</f>
        <v>10931.261253502664</v>
      </c>
      <c r="V320" s="32">
        <f t="shared" si="46"/>
        <v>2.5368791390949948E-3</v>
      </c>
      <c r="W320" s="32">
        <f>-(1-U320/MAX(U$5:U320))</f>
        <v>-2.296380401664444E-2</v>
      </c>
      <c r="X320" s="53" t="str">
        <f t="shared" si="47"/>
        <v/>
      </c>
    </row>
    <row r="321" spans="1:24" x14ac:dyDescent="0.3">
      <c r="A321" s="4">
        <v>39539</v>
      </c>
      <c r="B321" s="1">
        <v>106.177802</v>
      </c>
      <c r="C321" s="1">
        <v>103.21939399999999</v>
      </c>
      <c r="D321" s="1">
        <v>146.76083</v>
      </c>
      <c r="E321" s="1">
        <v>86.591579999999993</v>
      </c>
      <c r="F321" s="3">
        <f t="shared" si="40"/>
        <v>10857.466353656881</v>
      </c>
      <c r="G321" s="36">
        <f t="shared" si="41"/>
        <v>-1.3034999236669427E-3</v>
      </c>
      <c r="H321" s="31">
        <f t="shared" si="42"/>
        <v>-4.2694872944003892E-3</v>
      </c>
      <c r="I321" s="37">
        <f t="shared" si="43"/>
        <v>3.2458374227310606E-2</v>
      </c>
      <c r="J321" s="37">
        <f t="shared" si="44"/>
        <v>-5.9916422905719489E-2</v>
      </c>
      <c r="K321" s="39">
        <f t="shared" si="45"/>
        <v>-1.417251389045672E-2</v>
      </c>
      <c r="L321" s="36">
        <f>-(1-B321/MAX(B$5:B321))</f>
        <v>-5.7634700723084853E-3</v>
      </c>
      <c r="M321" s="37">
        <f>-(1-C321/MAX(C$5:C321))</f>
        <v>-1.783673016459586E-2</v>
      </c>
      <c r="N321" s="37">
        <f>-(1-D321/MAX(D$5:D321))</f>
        <v>-0.19755644086297253</v>
      </c>
      <c r="O321" s="37">
        <f>-(1-E321/MAX(E$5:E321))</f>
        <v>-0.1296049731126323</v>
      </c>
      <c r="P321" s="39">
        <f>-(1-F321/MAX(F$5:F321))</f>
        <v>-3.914602689395652E-2</v>
      </c>
      <c r="Q321" s="33">
        <f>IF(DatiStorici[[#This Row],[Calend]]="X",(DatiStorici[[#This Row],[Balanced]]*B$2/DatiStorici[[#This Row],[Bond 3Y]]),Q320)</f>
        <v>26.104946748229981</v>
      </c>
      <c r="R321" s="33">
        <f>IF(DatiStorici[[#This Row],[Calend]]="X",(DatiStorici[[#This Row],[Balanced]]*C$2/DatiStorici[[#This Row],[Bond 10Y]]),R320)</f>
        <v>27.176810144827339</v>
      </c>
      <c r="S321" s="33">
        <f>IF(DatiStorici[[#This Row],[Calend]]="X",(DatiStorici[[#This Row],[Balanced]]*D$2/DatiStorici[[#This Row],[SXXR]]),S320)</f>
        <v>16.5362043842267</v>
      </c>
      <c r="T321" s="33">
        <f>IF(DatiStorici[[#This Row],[Calend]]="X",(DatiStorici[[#This Row],[Balanced]]*E$2/DatiStorici[[#This Row],[Gold]]),T320)</f>
        <v>32.514636359833339</v>
      </c>
      <c r="U321" s="34">
        <f>SUMPRODUCT(DatiStorici[[#This Row],[Bond 3Y]:[Gold]],Q320:T320)</f>
        <v>10819.300557058405</v>
      </c>
      <c r="V321" s="32">
        <f t="shared" si="46"/>
        <v>-1.0295061460440133E-2</v>
      </c>
      <c r="W321" s="32">
        <f>-(1-U321/MAX(U$5:U321))</f>
        <v>-3.2970851732066597E-2</v>
      </c>
      <c r="X321" s="53" t="str">
        <f t="shared" si="47"/>
        <v/>
      </c>
    </row>
    <row r="322" spans="1:24" x14ac:dyDescent="0.3">
      <c r="A322" s="4">
        <v>39540</v>
      </c>
      <c r="B322" s="1">
        <v>106.072829</v>
      </c>
      <c r="C322" s="1">
        <v>103.102647</v>
      </c>
      <c r="D322" s="1">
        <v>148.43125599999999</v>
      </c>
      <c r="E322" s="1">
        <v>87.388050000000007</v>
      </c>
      <c r="F322" s="3">
        <f t="shared" si="40"/>
        <v>10908.461430708741</v>
      </c>
      <c r="G322" s="36">
        <f t="shared" si="41"/>
        <v>-9.8914201634402372E-4</v>
      </c>
      <c r="H322" s="31">
        <f t="shared" si="42"/>
        <v>-1.1316969519526681E-3</v>
      </c>
      <c r="I322" s="37">
        <f t="shared" si="43"/>
        <v>1.1317673539056057E-2</v>
      </c>
      <c r="J322" s="37">
        <f t="shared" si="44"/>
        <v>9.155963420654601E-3</v>
      </c>
      <c r="K322" s="39">
        <f t="shared" si="45"/>
        <v>4.6857796151196732E-3</v>
      </c>
      <c r="L322" s="36">
        <f>-(1-B322/MAX(B$5:B322))</f>
        <v>-6.7464249771019835E-3</v>
      </c>
      <c r="M322" s="37">
        <f>-(1-C322/MAX(C$5:C322))</f>
        <v>-1.8947612633673949E-2</v>
      </c>
      <c r="N322" s="37">
        <f>-(1-D322/MAX(D$5:D322))</f>
        <v>-0.18842305980540408</v>
      </c>
      <c r="O322" s="37">
        <f>-(1-E322/MAX(E$5:E322))</f>
        <v>-0.12159907315024576</v>
      </c>
      <c r="P322" s="39">
        <f>-(1-F322/MAX(F$5:F322))</f>
        <v>-3.4633111928521143E-2</v>
      </c>
      <c r="Q322" s="33">
        <f>IF(DatiStorici[[#This Row],[Calend]]="X",(DatiStorici[[#This Row],[Balanced]]*B$2/DatiStorici[[#This Row],[Bond 3Y]]),Q321)</f>
        <v>26.104946748229981</v>
      </c>
      <c r="R322" s="33">
        <f>IF(DatiStorici[[#This Row],[Calend]]="X",(DatiStorici[[#This Row],[Balanced]]*C$2/DatiStorici[[#This Row],[Bond 10Y]]),R321)</f>
        <v>27.176810144827339</v>
      </c>
      <c r="S322" s="33">
        <f>IF(DatiStorici[[#This Row],[Calend]]="X",(DatiStorici[[#This Row],[Balanced]]*D$2/DatiStorici[[#This Row],[SXXR]]),S321)</f>
        <v>16.5362043842267</v>
      </c>
      <c r="T322" s="33">
        <f>IF(DatiStorici[[#This Row],[Calend]]="X",(DatiStorici[[#This Row],[Balanced]]*E$2/DatiStorici[[#This Row],[Gold]]),T321)</f>
        <v>32.514636359833339</v>
      </c>
      <c r="U322" s="34">
        <f>SUMPRODUCT(DatiStorici[[#This Row],[Bond 3Y]:[Gold]],Q321:T321)</f>
        <v>10866.906869595667</v>
      </c>
      <c r="V322" s="32">
        <f t="shared" si="46"/>
        <v>4.3904762205168061E-3</v>
      </c>
      <c r="W322" s="32">
        <f>-(1-U322/MAX(U$5:U322))</f>
        <v>-2.8715799233774431E-2</v>
      </c>
      <c r="X322" s="53" t="str">
        <f t="shared" si="47"/>
        <v/>
      </c>
    </row>
    <row r="323" spans="1:24" x14ac:dyDescent="0.3">
      <c r="A323" s="4">
        <v>39541</v>
      </c>
      <c r="B323" s="1">
        <v>106.175448</v>
      </c>
      <c r="C323" s="1">
        <v>103.178989</v>
      </c>
      <c r="D323" s="1">
        <v>147.67661799999999</v>
      </c>
      <c r="E323" s="1">
        <v>89.474170000000001</v>
      </c>
      <c r="F323" s="3">
        <f t="shared" si="40"/>
        <v>10983.853316410758</v>
      </c>
      <c r="G323" s="36">
        <f t="shared" si="41"/>
        <v>9.6697141146662592E-4</v>
      </c>
      <c r="H323" s="31">
        <f t="shared" si="42"/>
        <v>7.4017256180153171E-4</v>
      </c>
      <c r="I323" s="37">
        <f t="shared" si="43"/>
        <v>-5.0970588765304956E-3</v>
      </c>
      <c r="J323" s="37">
        <f t="shared" si="44"/>
        <v>2.3591434650272268E-2</v>
      </c>
      <c r="K323" s="39">
        <f t="shared" si="45"/>
        <v>6.8875479465120648E-3</v>
      </c>
      <c r="L323" s="36">
        <f>-(1-B323/MAX(B$5:B323))</f>
        <v>-5.785512653218583E-3</v>
      </c>
      <c r="M323" s="37">
        <f>-(1-C323/MAX(C$5:C323))</f>
        <v>-1.8221195771104703E-2</v>
      </c>
      <c r="N323" s="37">
        <f>-(1-D323/MAX(D$5:D323))</f>
        <v>-0.19254919075315124</v>
      </c>
      <c r="O323" s="37">
        <f>-(1-E323/MAX(E$5:E323))</f>
        <v>-0.10062996190998119</v>
      </c>
      <c r="P323" s="39">
        <f>-(1-F323/MAX(F$5:F323))</f>
        <v>-2.7961150850572269E-2</v>
      </c>
      <c r="Q323" s="33">
        <f>IF(DatiStorici[[#This Row],[Calend]]="X",(DatiStorici[[#This Row],[Balanced]]*B$2/DatiStorici[[#This Row],[Bond 3Y]]),Q322)</f>
        <v>26.104946748229981</v>
      </c>
      <c r="R323" s="33">
        <f>IF(DatiStorici[[#This Row],[Calend]]="X",(DatiStorici[[#This Row],[Balanced]]*C$2/DatiStorici[[#This Row],[Bond 10Y]]),R322)</f>
        <v>27.176810144827339</v>
      </c>
      <c r="S323" s="33">
        <f>IF(DatiStorici[[#This Row],[Calend]]="X",(DatiStorici[[#This Row],[Balanced]]*D$2/DatiStorici[[#This Row],[SXXR]]),S322)</f>
        <v>16.5362043842267</v>
      </c>
      <c r="T323" s="33">
        <f>IF(DatiStorici[[#This Row],[Calend]]="X",(DatiStorici[[#This Row],[Balanced]]*E$2/DatiStorici[[#This Row],[Gold]]),T322)</f>
        <v>32.514636359833339</v>
      </c>
      <c r="U323" s="34">
        <f>SUMPRODUCT(DatiStorici[[#This Row],[Bond 3Y]:[Gold]],Q322:T322)</f>
        <v>10927.011050164971</v>
      </c>
      <c r="V323" s="32">
        <f t="shared" si="46"/>
        <v>5.5156978354466042E-3</v>
      </c>
      <c r="W323" s="32">
        <f>-(1-U323/MAX(U$5:U323))</f>
        <v>-2.334368721629676E-2</v>
      </c>
      <c r="X323" s="53" t="str">
        <f t="shared" si="47"/>
        <v/>
      </c>
    </row>
    <row r="324" spans="1:24" x14ac:dyDescent="0.3">
      <c r="A324" s="4">
        <v>39542</v>
      </c>
      <c r="B324" s="1">
        <v>106.219854</v>
      </c>
      <c r="C324" s="1">
        <v>103.40494700000001</v>
      </c>
      <c r="D324" s="1">
        <v>148.25169</v>
      </c>
      <c r="E324" s="1">
        <v>89.167990000000003</v>
      </c>
      <c r="F324" s="3">
        <f t="shared" si="40"/>
        <v>10987.245530451657</v>
      </c>
      <c r="G324" s="36">
        <f t="shared" si="41"/>
        <v>4.1814484810983211E-4</v>
      </c>
      <c r="H324" s="31">
        <f t="shared" si="42"/>
        <v>2.1875668988047183E-3</v>
      </c>
      <c r="I324" s="37">
        <f t="shared" si="43"/>
        <v>3.886567850016902E-3</v>
      </c>
      <c r="J324" s="37">
        <f t="shared" si="44"/>
        <v>-3.4278615955739386E-3</v>
      </c>
      <c r="K324" s="39">
        <f t="shared" si="45"/>
        <v>3.0878874939281863E-4</v>
      </c>
      <c r="L324" s="36">
        <f>-(1-B324/MAX(B$5:B324))</f>
        <v>-5.3697000585298804E-3</v>
      </c>
      <c r="M324" s="37">
        <f>-(1-C324/MAX(C$5:C324))</f>
        <v>-1.6071138116963923E-2</v>
      </c>
      <c r="N324" s="37">
        <f>-(1-D324/MAX(D$5:D324))</f>
        <v>-0.18940487205149181</v>
      </c>
      <c r="O324" s="37">
        <f>-(1-E324/MAX(E$5:E324))</f>
        <v>-0.10370760005138446</v>
      </c>
      <c r="P324" s="39">
        <f>-(1-F324/MAX(F$5:F324))</f>
        <v>-2.7660949843020699E-2</v>
      </c>
      <c r="Q324" s="33">
        <f>IF(DatiStorici[[#This Row],[Calend]]="X",(DatiStorici[[#This Row],[Balanced]]*B$2/DatiStorici[[#This Row],[Bond 3Y]]),Q323)</f>
        <v>26.104946748229981</v>
      </c>
      <c r="R324" s="33">
        <f>IF(DatiStorici[[#This Row],[Calend]]="X",(DatiStorici[[#This Row],[Balanced]]*C$2/DatiStorici[[#This Row],[Bond 10Y]]),R323)</f>
        <v>27.176810144827339</v>
      </c>
      <c r="S324" s="33">
        <f>IF(DatiStorici[[#This Row],[Calend]]="X",(DatiStorici[[#This Row],[Balanced]]*D$2/DatiStorici[[#This Row],[SXXR]]),S323)</f>
        <v>16.5362043842267</v>
      </c>
      <c r="T324" s="33">
        <f>IF(DatiStorici[[#This Row],[Calend]]="X",(DatiStorici[[#This Row],[Balanced]]*E$2/DatiStorici[[#This Row],[Gold]]),T323)</f>
        <v>32.514636359833339</v>
      </c>
      <c r="U324" s="34">
        <f>SUMPRODUCT(DatiStorici[[#This Row],[Bond 3Y]:[Gold]],Q323:T323)</f>
        <v>10933.865260863971</v>
      </c>
      <c r="V324" s="32">
        <f t="shared" si="46"/>
        <v>6.2707558709759292E-4</v>
      </c>
      <c r="W324" s="32">
        <f>-(1-U324/MAX(U$5:U324))</f>
        <v>-2.2731057823172085E-2</v>
      </c>
      <c r="X324" s="53" t="str">
        <f t="shared" si="47"/>
        <v/>
      </c>
    </row>
    <row r="325" spans="1:24" x14ac:dyDescent="0.3">
      <c r="A325" s="4">
        <v>39545</v>
      </c>
      <c r="B325" s="1">
        <v>106.131709</v>
      </c>
      <c r="C325" s="1">
        <v>103.034762</v>
      </c>
      <c r="D325" s="1">
        <v>149.58462399999999</v>
      </c>
      <c r="E325" s="1">
        <v>91.232330000000005</v>
      </c>
      <c r="F325" s="3">
        <f t="shared" si="40"/>
        <v>11077.16802680189</v>
      </c>
      <c r="G325" s="36">
        <f t="shared" si="41"/>
        <v>-8.3017995080593887E-4</v>
      </c>
      <c r="H325" s="31">
        <f t="shared" si="42"/>
        <v>-3.5863778201684028E-3</v>
      </c>
      <c r="I325" s="37">
        <f t="shared" si="43"/>
        <v>8.9508420338195744E-3</v>
      </c>
      <c r="J325" s="37">
        <f t="shared" si="44"/>
        <v>2.2887211196277676E-2</v>
      </c>
      <c r="K325" s="39">
        <f t="shared" si="45"/>
        <v>8.1509525709764913E-3</v>
      </c>
      <c r="L325" s="36">
        <f>-(1-B325/MAX(B$5:B325))</f>
        <v>-6.1950795378533652E-3</v>
      </c>
      <c r="M325" s="37">
        <f>-(1-C325/MAX(C$5:C325))</f>
        <v>-1.9593558622978846E-2</v>
      </c>
      <c r="N325" s="37">
        <f>-(1-D325/MAX(D$5:D325))</f>
        <v>-0.18211679455114826</v>
      </c>
      <c r="O325" s="37">
        <f>-(1-E325/MAX(E$5:E325))</f>
        <v>-8.295741545139601E-2</v>
      </c>
      <c r="P325" s="39">
        <f>-(1-F325/MAX(F$5:F325))</f>
        <v>-1.9703072279749767E-2</v>
      </c>
      <c r="Q325" s="33">
        <f>IF(DatiStorici[[#This Row],[Calend]]="X",(DatiStorici[[#This Row],[Balanced]]*B$2/DatiStorici[[#This Row],[Bond 3Y]]),Q324)</f>
        <v>26.104946748229981</v>
      </c>
      <c r="R325" s="33">
        <f>IF(DatiStorici[[#This Row],[Calend]]="X",(DatiStorici[[#This Row],[Balanced]]*C$2/DatiStorici[[#This Row],[Bond 10Y]]),R324)</f>
        <v>27.176810144827339</v>
      </c>
      <c r="S325" s="33">
        <f>IF(DatiStorici[[#This Row],[Calend]]="X",(DatiStorici[[#This Row],[Balanced]]*D$2/DatiStorici[[#This Row],[SXXR]]),S324)</f>
        <v>16.5362043842267</v>
      </c>
      <c r="T325" s="33">
        <f>IF(DatiStorici[[#This Row],[Calend]]="X",(DatiStorici[[#This Row],[Balanced]]*E$2/DatiStorici[[#This Row],[Gold]]),T324)</f>
        <v>32.514636359833339</v>
      </c>
      <c r="U325" s="34">
        <f>SUMPRODUCT(DatiStorici[[#This Row],[Bond 3Y]:[Gold]],Q324:T324)</f>
        <v>11010.666726347128</v>
      </c>
      <c r="V325" s="32">
        <f t="shared" si="46"/>
        <v>6.9996278891071252E-3</v>
      </c>
      <c r="W325" s="32">
        <f>-(1-U325/MAX(U$5:U325))</f>
        <v>-1.5866542380586157E-2</v>
      </c>
      <c r="X325" s="53" t="str">
        <f t="shared" si="47"/>
        <v/>
      </c>
    </row>
    <row r="326" spans="1:24" x14ac:dyDescent="0.3">
      <c r="A326" s="4">
        <v>39546</v>
      </c>
      <c r="B326" s="1">
        <v>106.15635899999999</v>
      </c>
      <c r="C326" s="1">
        <v>102.932485</v>
      </c>
      <c r="D326" s="1">
        <v>148.09836799999999</v>
      </c>
      <c r="E326" s="1">
        <v>89.5578</v>
      </c>
      <c r="F326" s="3">
        <f t="shared" si="40"/>
        <v>10986.783945552474</v>
      </c>
      <c r="G326" s="36">
        <f t="shared" si="41"/>
        <v>2.3223161191304964E-4</v>
      </c>
      <c r="H326" s="31">
        <f t="shared" si="42"/>
        <v>-9.9313856835227753E-4</v>
      </c>
      <c r="I326" s="37">
        <f t="shared" si="43"/>
        <v>-9.9855778777374823E-3</v>
      </c>
      <c r="J326" s="37">
        <f t="shared" si="44"/>
        <v>-1.8525102984495365E-2</v>
      </c>
      <c r="K326" s="39">
        <f t="shared" si="45"/>
        <v>-8.192964428633662E-3</v>
      </c>
      <c r="L326" s="36">
        <f>-(1-B326/MAX(B$5:B326))</f>
        <v>-5.9642598184669326E-3</v>
      </c>
      <c r="M326" s="37">
        <f>-(1-C326/MAX(C$5:C326))</f>
        <v>-2.0566754733284953E-2</v>
      </c>
      <c r="N326" s="37">
        <f>-(1-D326/MAX(D$5:D326))</f>
        <v>-0.1902431900916256</v>
      </c>
      <c r="O326" s="37">
        <f>-(1-E326/MAX(E$5:E326))</f>
        <v>-9.9789335880307251E-2</v>
      </c>
      <c r="P326" s="39">
        <f>-(1-F326/MAX(F$5:F326))</f>
        <v>-2.7701798754715234E-2</v>
      </c>
      <c r="Q326" s="33">
        <f>IF(DatiStorici[[#This Row],[Calend]]="X",(DatiStorici[[#This Row],[Balanced]]*B$2/DatiStorici[[#This Row],[Bond 3Y]]),Q325)</f>
        <v>26.104946748229981</v>
      </c>
      <c r="R326" s="33">
        <f>IF(DatiStorici[[#This Row],[Calend]]="X",(DatiStorici[[#This Row],[Balanced]]*C$2/DatiStorici[[#This Row],[Bond 10Y]]),R325)</f>
        <v>27.176810144827339</v>
      </c>
      <c r="S326" s="33">
        <f>IF(DatiStorici[[#This Row],[Calend]]="X",(DatiStorici[[#This Row],[Balanced]]*D$2/DatiStorici[[#This Row],[SXXR]]),S325)</f>
        <v>16.5362043842267</v>
      </c>
      <c r="T326" s="33">
        <f>IF(DatiStorici[[#This Row],[Calend]]="X",(DatiStorici[[#This Row],[Balanced]]*E$2/DatiStorici[[#This Row],[Gold]]),T325)</f>
        <v>32.514636359833339</v>
      </c>
      <c r="U326" s="34">
        <f>SUMPRODUCT(DatiStorici[[#This Row],[Bond 3Y]:[Gold]],Q325:T325)</f>
        <v>10929.506883666374</v>
      </c>
      <c r="V326" s="32">
        <f t="shared" si="46"/>
        <v>-7.3983200237438653E-3</v>
      </c>
      <c r="W326" s="32">
        <f>-(1-U326/MAX(U$5:U326))</f>
        <v>-2.3120609603067277E-2</v>
      </c>
      <c r="X326" s="53" t="str">
        <f t="shared" si="47"/>
        <v/>
      </c>
    </row>
    <row r="327" spans="1:24" x14ac:dyDescent="0.3">
      <c r="A327" s="4">
        <v>39547</v>
      </c>
      <c r="B327" s="1">
        <v>106.226094</v>
      </c>
      <c r="C327" s="1">
        <v>102.966723</v>
      </c>
      <c r="D327" s="1">
        <v>147.11627899999999</v>
      </c>
      <c r="E327" s="1">
        <v>91.269679999999994</v>
      </c>
      <c r="F327" s="3">
        <f t="shared" ref="F327:F390" si="48">SUMPRODUCT(B327:E327,B$3:E$3)</f>
        <v>11042.11610818193</v>
      </c>
      <c r="G327" s="36">
        <f t="shared" ref="G327:G390" si="49">LN(B327/B326)</f>
        <v>6.566926930266781E-4</v>
      </c>
      <c r="H327" s="31">
        <f t="shared" ref="H327:H390" si="50">LN(C327/C326)</f>
        <v>3.3257049066043841E-4</v>
      </c>
      <c r="I327" s="37">
        <f t="shared" ref="I327:I390" si="51">LN(D327/D326)</f>
        <v>-6.6534139338746941E-3</v>
      </c>
      <c r="J327" s="37">
        <f t="shared" ref="J327:J390" si="52">LN(E327/E326)</f>
        <v>1.8934413550679704E-2</v>
      </c>
      <c r="K327" s="39">
        <f t="shared" ref="K327:K390" si="53">LN(F327/F326)</f>
        <v>5.0236079750611944E-3</v>
      </c>
      <c r="L327" s="36">
        <f>-(1-B327/MAX(B$5:B327))</f>
        <v>-5.3112694277398509E-3</v>
      </c>
      <c r="M327" s="37">
        <f>-(1-C327/MAX(C$5:C327))</f>
        <v>-2.0240969968140621E-2</v>
      </c>
      <c r="N327" s="37">
        <f>-(1-D327/MAX(D$5:D327))</f>
        <v>-0.19561295389406064</v>
      </c>
      <c r="O327" s="37">
        <f>-(1-E327/MAX(E$5:E327))</f>
        <v>-8.2581983402988612E-2</v>
      </c>
      <c r="P327" s="39">
        <f>-(1-F327/MAX(F$5:F327))</f>
        <v>-2.2805064418056964E-2</v>
      </c>
      <c r="Q327" s="33">
        <f>IF(DatiStorici[[#This Row],[Calend]]="X",(DatiStorici[[#This Row],[Balanced]]*B$2/DatiStorici[[#This Row],[Bond 3Y]]),Q326)</f>
        <v>26.104946748229981</v>
      </c>
      <c r="R327" s="33">
        <f>IF(DatiStorici[[#This Row],[Calend]]="X",(DatiStorici[[#This Row],[Balanced]]*C$2/DatiStorici[[#This Row],[Bond 10Y]]),R326)</f>
        <v>27.176810144827339</v>
      </c>
      <c r="S327" s="33">
        <f>IF(DatiStorici[[#This Row],[Calend]]="X",(DatiStorici[[#This Row],[Balanced]]*D$2/DatiStorici[[#This Row],[SXXR]]),S326)</f>
        <v>16.5362043842267</v>
      </c>
      <c r="T327" s="33">
        <f>IF(DatiStorici[[#This Row],[Calend]]="X",(DatiStorici[[#This Row],[Balanced]]*E$2/DatiStorici[[#This Row],[Gold]]),T326)</f>
        <v>32.514636359833339</v>
      </c>
      <c r="U327" s="34">
        <f>SUMPRODUCT(DatiStorici[[#This Row],[Bond 3Y]:[Gold]],Q326:T326)</f>
        <v>10971.678923017771</v>
      </c>
      <c r="V327" s="32">
        <f t="shared" ref="V327:V390" si="54">LN(U327/U326)</f>
        <v>3.8511240300229473E-3</v>
      </c>
      <c r="W327" s="32">
        <f>-(1-U327/MAX(U$5:U327))</f>
        <v>-1.9351272474513515E-2</v>
      </c>
      <c r="X327" s="53" t="str">
        <f t="shared" ref="X327:X390" si="55">IF(AND(MONTH(A327)&lt;&gt;MONTH(A326),MONTH(A327)=X$2),"X","")</f>
        <v/>
      </c>
    </row>
    <row r="328" spans="1:24" x14ac:dyDescent="0.3">
      <c r="A328" s="4">
        <v>39548</v>
      </c>
      <c r="B328" s="1">
        <v>106.308538</v>
      </c>
      <c r="C328" s="1">
        <v>103.267988</v>
      </c>
      <c r="D328" s="1">
        <v>146.63052999999999</v>
      </c>
      <c r="E328" s="1">
        <v>91.239140000000006</v>
      </c>
      <c r="F328" s="3">
        <f t="shared" si="48"/>
        <v>11043.267060102749</v>
      </c>
      <c r="G328" s="36">
        <f t="shared" si="49"/>
        <v>7.7581713021908523E-4</v>
      </c>
      <c r="H328" s="31">
        <f t="shared" si="50"/>
        <v>2.9215762257398577E-3</v>
      </c>
      <c r="I328" s="37">
        <f t="shared" si="51"/>
        <v>-3.3072661753443208E-3</v>
      </c>
      <c r="J328" s="37">
        <f t="shared" si="52"/>
        <v>-3.3466876050193773E-4</v>
      </c>
      <c r="K328" s="39">
        <f t="shared" si="53"/>
        <v>1.0422748050981189E-4</v>
      </c>
      <c r="L328" s="36">
        <f>-(1-B328/MAX(B$5:B328))</f>
        <v>-4.539273446194203E-3</v>
      </c>
      <c r="M328" s="37">
        <f>-(1-C328/MAX(C$5:C328))</f>
        <v>-1.7374343784625546E-2</v>
      </c>
      <c r="N328" s="37">
        <f>-(1-D328/MAX(D$5:D328))</f>
        <v>-0.19826888161269818</v>
      </c>
      <c r="O328" s="37">
        <f>-(1-E328/MAX(E$5:E328))</f>
        <v>-8.2888963182328856E-2</v>
      </c>
      <c r="P328" s="39">
        <f>-(1-F328/MAX(F$5:F328))</f>
        <v>-2.2703208543956022E-2</v>
      </c>
      <c r="Q328" s="33">
        <f>IF(DatiStorici[[#This Row],[Calend]]="X",(DatiStorici[[#This Row],[Balanced]]*B$2/DatiStorici[[#This Row],[Bond 3Y]]),Q327)</f>
        <v>26.104946748229981</v>
      </c>
      <c r="R328" s="33">
        <f>IF(DatiStorici[[#This Row],[Calend]]="X",(DatiStorici[[#This Row],[Balanced]]*C$2/DatiStorici[[#This Row],[Bond 10Y]]),R327)</f>
        <v>27.176810144827339</v>
      </c>
      <c r="S328" s="33">
        <f>IF(DatiStorici[[#This Row],[Calend]]="X",(DatiStorici[[#This Row],[Balanced]]*D$2/DatiStorici[[#This Row],[SXXR]]),S327)</f>
        <v>16.5362043842267</v>
      </c>
      <c r="T328" s="33">
        <f>IF(DatiStorici[[#This Row],[Calend]]="X",(DatiStorici[[#This Row],[Balanced]]*E$2/DatiStorici[[#This Row],[Gold]]),T327)</f>
        <v>32.514636359833339</v>
      </c>
      <c r="U328" s="34">
        <f>SUMPRODUCT(DatiStorici[[#This Row],[Bond 3Y]:[Gold]],Q327:T327)</f>
        <v>10972.9930992179</v>
      </c>
      <c r="V328" s="32">
        <f t="shared" si="54"/>
        <v>1.1977177880523007E-4</v>
      </c>
      <c r="W328" s="32">
        <f>-(1-U328/MAX(U$5:U328))</f>
        <v>-1.9233811397914136E-2</v>
      </c>
      <c r="X328" s="53" t="str">
        <f t="shared" si="55"/>
        <v/>
      </c>
    </row>
    <row r="329" spans="1:24" x14ac:dyDescent="0.3">
      <c r="A329" s="4">
        <v>39549</v>
      </c>
      <c r="B329" s="1">
        <v>106.397656</v>
      </c>
      <c r="C329" s="1">
        <v>103.747018</v>
      </c>
      <c r="D329" s="1">
        <v>144.55769100000001</v>
      </c>
      <c r="E329" s="1">
        <v>90.90343</v>
      </c>
      <c r="F329" s="3">
        <f t="shared" si="48"/>
        <v>11013.172138227081</v>
      </c>
      <c r="G329" s="36">
        <f t="shared" si="49"/>
        <v>8.3794461777193709E-4</v>
      </c>
      <c r="H329" s="31">
        <f t="shared" si="50"/>
        <v>4.6279819444301389E-3</v>
      </c>
      <c r="I329" s="37">
        <f t="shared" si="51"/>
        <v>-1.4237347972574543E-2</v>
      </c>
      <c r="J329" s="37">
        <f t="shared" si="52"/>
        <v>-3.6862374363690266E-3</v>
      </c>
      <c r="K329" s="39">
        <f t="shared" si="53"/>
        <v>-2.7289029095983464E-3</v>
      </c>
      <c r="L329" s="36">
        <f>-(1-B329/MAX(B$5:B329))</f>
        <v>-3.7047829085760098E-3</v>
      </c>
      <c r="M329" s="37">
        <f>-(1-C329/MAX(C$5:C329))</f>
        <v>-1.2816230692533015E-2</v>
      </c>
      <c r="N329" s="37">
        <f>-(1-D329/MAX(D$5:D329))</f>
        <v>-0.20960253450003896</v>
      </c>
      <c r="O329" s="37">
        <f>-(1-E329/MAX(E$5:E329))</f>
        <v>-8.6263428857586977E-2</v>
      </c>
      <c r="P329" s="39">
        <f>-(1-F329/MAX(F$5:F329))</f>
        <v>-2.5366520988374774E-2</v>
      </c>
      <c r="Q329" s="33">
        <f>IF(DatiStorici[[#This Row],[Calend]]="X",(DatiStorici[[#This Row],[Balanced]]*B$2/DatiStorici[[#This Row],[Bond 3Y]]),Q328)</f>
        <v>26.104946748229981</v>
      </c>
      <c r="R329" s="33">
        <f>IF(DatiStorici[[#This Row],[Calend]]="X",(DatiStorici[[#This Row],[Balanced]]*C$2/DatiStorici[[#This Row],[Bond 10Y]]),R328)</f>
        <v>27.176810144827339</v>
      </c>
      <c r="S329" s="33">
        <f>IF(DatiStorici[[#This Row],[Calend]]="X",(DatiStorici[[#This Row],[Balanced]]*D$2/DatiStorici[[#This Row],[SXXR]]),S328)</f>
        <v>16.5362043842267</v>
      </c>
      <c r="T329" s="33">
        <f>IF(DatiStorici[[#This Row],[Calend]]="X",(DatiStorici[[#This Row],[Balanced]]*E$2/DatiStorici[[#This Row],[Gold]]),T328)</f>
        <v>32.514636359833339</v>
      </c>
      <c r="U329" s="34">
        <f>SUMPRODUCT(DatiStorici[[#This Row],[Bond 3Y]:[Gold]],Q328:T328)</f>
        <v>10943.145649293931</v>
      </c>
      <c r="V329" s="32">
        <f t="shared" si="54"/>
        <v>-2.7237889593343142E-3</v>
      </c>
      <c r="W329" s="32">
        <f>-(1-U329/MAX(U$5:U329))</f>
        <v>-2.190157664999548E-2</v>
      </c>
      <c r="X329" s="53" t="str">
        <f t="shared" si="55"/>
        <v/>
      </c>
    </row>
    <row r="330" spans="1:24" x14ac:dyDescent="0.3">
      <c r="A330" s="4">
        <v>39552</v>
      </c>
      <c r="B330" s="1">
        <v>106.392726</v>
      </c>
      <c r="C330" s="1">
        <v>103.79096</v>
      </c>
      <c r="D330" s="1">
        <v>143.41675499999999</v>
      </c>
      <c r="E330" s="1">
        <v>91.441800000000001</v>
      </c>
      <c r="F330" s="3">
        <f t="shared" si="48"/>
        <v>11018.233125321885</v>
      </c>
      <c r="G330" s="36">
        <f t="shared" si="49"/>
        <v>-4.6336680770508716E-5</v>
      </c>
      <c r="H330" s="31">
        <f t="shared" si="50"/>
        <v>4.2345985134963516E-4</v>
      </c>
      <c r="I330" s="37">
        <f t="shared" si="51"/>
        <v>-7.9239112055539771E-3</v>
      </c>
      <c r="J330" s="37">
        <f t="shared" si="52"/>
        <v>5.9049700872678516E-3</v>
      </c>
      <c r="K330" s="39">
        <f t="shared" si="53"/>
        <v>4.5943389659305428E-4</v>
      </c>
      <c r="L330" s="36">
        <f>-(1-B330/MAX(B$5:B330))</f>
        <v>-3.7509468524533629E-3</v>
      </c>
      <c r="M330" s="37">
        <f>-(1-C330/MAX(C$5:C330))</f>
        <v>-1.2398109477801733E-2</v>
      </c>
      <c r="N330" s="37">
        <f>-(1-D330/MAX(D$5:D330))</f>
        <v>-0.21584082536135107</v>
      </c>
      <c r="O330" s="37">
        <f>-(1-E330/MAX(E$5:E330))</f>
        <v>-8.085187994457077E-2</v>
      </c>
      <c r="P330" s="39">
        <f>-(1-F330/MAX(F$5:F330))</f>
        <v>-2.4918638453031439E-2</v>
      </c>
      <c r="Q330" s="33">
        <f>IF(DatiStorici[[#This Row],[Calend]]="X",(DatiStorici[[#This Row],[Balanced]]*B$2/DatiStorici[[#This Row],[Bond 3Y]]),Q329)</f>
        <v>26.104946748229981</v>
      </c>
      <c r="R330" s="33">
        <f>IF(DatiStorici[[#This Row],[Calend]]="X",(DatiStorici[[#This Row],[Balanced]]*C$2/DatiStorici[[#This Row],[Bond 10Y]]),R329)</f>
        <v>27.176810144827339</v>
      </c>
      <c r="S330" s="33">
        <f>IF(DatiStorici[[#This Row],[Calend]]="X",(DatiStorici[[#This Row],[Balanced]]*D$2/DatiStorici[[#This Row],[SXXR]]),S329)</f>
        <v>16.5362043842267</v>
      </c>
      <c r="T330" s="33">
        <f>IF(DatiStorici[[#This Row],[Calend]]="X",(DatiStorici[[#This Row],[Balanced]]*E$2/DatiStorici[[#This Row],[Gold]]),T329)</f>
        <v>32.514636359833339</v>
      </c>
      <c r="U330" s="34">
        <f>SUMPRODUCT(DatiStorici[[#This Row],[Bond 3Y]:[Gold]],Q329:T329)</f>
        <v>10942.849309189565</v>
      </c>
      <c r="V330" s="32">
        <f t="shared" si="54"/>
        <v>-2.7080341098982716E-5</v>
      </c>
      <c r="W330" s="32">
        <f>-(1-U330/MAX(U$5:U330))</f>
        <v>-2.1928063530289754E-2</v>
      </c>
      <c r="X330" s="53" t="str">
        <f t="shared" si="55"/>
        <v/>
      </c>
    </row>
    <row r="331" spans="1:24" x14ac:dyDescent="0.3">
      <c r="A331" s="4">
        <v>39553</v>
      </c>
      <c r="B331" s="1">
        <v>106.27225</v>
      </c>
      <c r="C331" s="1">
        <v>103.398071</v>
      </c>
      <c r="D331" s="1">
        <v>144.03694899999999</v>
      </c>
      <c r="E331" s="1">
        <v>91.332509999999999</v>
      </c>
      <c r="F331" s="3">
        <f t="shared" si="48"/>
        <v>11010.331047955824</v>
      </c>
      <c r="G331" s="36">
        <f t="shared" si="49"/>
        <v>-1.1330122632706927E-3</v>
      </c>
      <c r="H331" s="31">
        <f t="shared" si="50"/>
        <v>-3.7925701861056334E-3</v>
      </c>
      <c r="I331" s="37">
        <f t="shared" si="51"/>
        <v>4.3150945957974559E-3</v>
      </c>
      <c r="J331" s="37">
        <f t="shared" si="52"/>
        <v>-1.1959012513887664E-3</v>
      </c>
      <c r="K331" s="39">
        <f t="shared" si="53"/>
        <v>-7.1743919783864667E-4</v>
      </c>
      <c r="L331" s="36">
        <f>-(1-B331/MAX(B$5:B331))</f>
        <v>-4.879070037557165E-3</v>
      </c>
      <c r="M331" s="37">
        <f>-(1-C331/MAX(C$5:C331))</f>
        <v>-1.6136565304449624E-2</v>
      </c>
      <c r="N331" s="37">
        <f>-(1-D331/MAX(D$5:D331))</f>
        <v>-0.21244979329431091</v>
      </c>
      <c r="O331" s="37">
        <f>-(1-E331/MAX(E$5:E331))</f>
        <v>-8.1950433319951221E-2</v>
      </c>
      <c r="P331" s="39">
        <f>-(1-F331/MAX(F$5:F331))</f>
        <v>-2.5617949156436337E-2</v>
      </c>
      <c r="Q331" s="33">
        <f>IF(DatiStorici[[#This Row],[Calend]]="X",(DatiStorici[[#This Row],[Balanced]]*B$2/DatiStorici[[#This Row],[Bond 3Y]]),Q330)</f>
        <v>26.104946748229981</v>
      </c>
      <c r="R331" s="33">
        <f>IF(DatiStorici[[#This Row],[Calend]]="X",(DatiStorici[[#This Row],[Balanced]]*C$2/DatiStorici[[#This Row],[Bond 10Y]]),R330)</f>
        <v>27.176810144827339</v>
      </c>
      <c r="S331" s="33">
        <f>IF(DatiStorici[[#This Row],[Calend]]="X",(DatiStorici[[#This Row],[Balanced]]*D$2/DatiStorici[[#This Row],[SXXR]]),S330)</f>
        <v>16.5362043842267</v>
      </c>
      <c r="T331" s="33">
        <f>IF(DatiStorici[[#This Row],[Calend]]="X",(DatiStorici[[#This Row],[Balanced]]*E$2/DatiStorici[[#This Row],[Gold]]),T330)</f>
        <v>32.514636359833339</v>
      </c>
      <c r="U331" s="34">
        <f>SUMPRODUCT(DatiStorici[[#This Row],[Bond 3Y]:[Gold]],Q330:T330)</f>
        <v>10935.72894999824</v>
      </c>
      <c r="V331" s="32">
        <f t="shared" si="54"/>
        <v>-6.5089781962630986E-4</v>
      </c>
      <c r="W331" s="32">
        <f>-(1-U331/MAX(U$5:U331))</f>
        <v>-2.2564481277244419E-2</v>
      </c>
      <c r="X331" s="53" t="str">
        <f t="shared" si="55"/>
        <v/>
      </c>
    </row>
    <row r="332" spans="1:24" x14ac:dyDescent="0.3">
      <c r="A332" s="4">
        <v>39554</v>
      </c>
      <c r="B332" s="1">
        <v>106.14065600000001</v>
      </c>
      <c r="C332" s="1">
        <v>102.835655</v>
      </c>
      <c r="D332" s="1">
        <v>146.61395400000001</v>
      </c>
      <c r="E332" s="1">
        <v>93.270629999999997</v>
      </c>
      <c r="F332" s="3">
        <f t="shared" si="48"/>
        <v>11108.050822280067</v>
      </c>
      <c r="G332" s="36">
        <f t="shared" si="49"/>
        <v>-1.239039748700204E-3</v>
      </c>
      <c r="H332" s="31">
        <f t="shared" si="50"/>
        <v>-5.4541747864229441E-3</v>
      </c>
      <c r="I332" s="37">
        <f t="shared" si="51"/>
        <v>1.7733112157326862E-2</v>
      </c>
      <c r="J332" s="37">
        <f t="shared" si="52"/>
        <v>2.0998464218638668E-2</v>
      </c>
      <c r="K332" s="39">
        <f t="shared" si="53"/>
        <v>8.8361265035898102E-3</v>
      </c>
      <c r="L332" s="36">
        <f>-(1-B332/MAX(B$5:B332))</f>
        <v>-6.1113008754050124E-3</v>
      </c>
      <c r="M332" s="37">
        <f>-(1-C332/MAX(C$5:C332))</f>
        <v>-2.1488121016622674E-2</v>
      </c>
      <c r="N332" s="37">
        <f>-(1-D332/MAX(D$5:D332))</f>
        <v>-0.19835951413662334</v>
      </c>
      <c r="O332" s="37">
        <f>-(1-E332/MAX(E$5:E332))</f>
        <v>-6.2468977853831431E-2</v>
      </c>
      <c r="P332" s="39">
        <f>-(1-F332/MAX(F$5:F332))</f>
        <v>-1.6970035329022082E-2</v>
      </c>
      <c r="Q332" s="33">
        <f>IF(DatiStorici[[#This Row],[Calend]]="X",(DatiStorici[[#This Row],[Balanced]]*B$2/DatiStorici[[#This Row],[Bond 3Y]]),Q331)</f>
        <v>26.104946748229981</v>
      </c>
      <c r="R332" s="33">
        <f>IF(DatiStorici[[#This Row],[Calend]]="X",(DatiStorici[[#This Row],[Balanced]]*C$2/DatiStorici[[#This Row],[Bond 10Y]]),R331)</f>
        <v>27.176810144827339</v>
      </c>
      <c r="S332" s="33">
        <f>IF(DatiStorici[[#This Row],[Calend]]="X",(DatiStorici[[#This Row],[Balanced]]*D$2/DatiStorici[[#This Row],[SXXR]]),S331)</f>
        <v>16.5362043842267</v>
      </c>
      <c r="T332" s="33">
        <f>IF(DatiStorici[[#This Row],[Calend]]="X",(DatiStorici[[#This Row],[Balanced]]*E$2/DatiStorici[[#This Row],[Gold]]),T331)</f>
        <v>32.514636359833339</v>
      </c>
      <c r="U332" s="34">
        <f>SUMPRODUCT(DatiStorici[[#This Row],[Bond 3Y]:[Gold]],Q331:T331)</f>
        <v>11022.640171182335</v>
      </c>
      <c r="V332" s="32">
        <f t="shared" si="54"/>
        <v>7.9160409912270979E-3</v>
      </c>
      <c r="W332" s="32">
        <f>-(1-U332/MAX(U$5:U332))</f>
        <v>-1.4796355809859163E-2</v>
      </c>
      <c r="X332" s="53" t="str">
        <f t="shared" si="55"/>
        <v/>
      </c>
    </row>
    <row r="333" spans="1:24" x14ac:dyDescent="0.3">
      <c r="A333" s="4">
        <v>39555</v>
      </c>
      <c r="B333" s="1">
        <v>106.000412</v>
      </c>
      <c r="C333" s="1">
        <v>102.53147300000001</v>
      </c>
      <c r="D333" s="1">
        <v>145.81787800000001</v>
      </c>
      <c r="E333" s="1">
        <v>92.688850000000002</v>
      </c>
      <c r="F333" s="3">
        <f t="shared" si="48"/>
        <v>11061.965798950514</v>
      </c>
      <c r="G333" s="36">
        <f t="shared" si="49"/>
        <v>-1.3221769999825289E-3</v>
      </c>
      <c r="H333" s="31">
        <f t="shared" si="50"/>
        <v>-2.9623263022172572E-3</v>
      </c>
      <c r="I333" s="37">
        <f t="shared" si="51"/>
        <v>-5.4445370126782631E-3</v>
      </c>
      <c r="J333" s="37">
        <f t="shared" si="52"/>
        <v>-6.2570824365436126E-3</v>
      </c>
      <c r="K333" s="39">
        <f t="shared" si="53"/>
        <v>-4.1574249126990637E-3</v>
      </c>
      <c r="L333" s="36">
        <f>-(1-B333/MAX(B$5:B333))</f>
        <v>-7.4245293024088888E-3</v>
      </c>
      <c r="M333" s="37">
        <f>-(1-C333/MAX(C$5:C333))</f>
        <v>-2.4382503323741034E-2</v>
      </c>
      <c r="N333" s="37">
        <f>-(1-D333/MAX(D$5:D333))</f>
        <v>-0.20271221545879192</v>
      </c>
      <c r="O333" s="37">
        <f>-(1-E333/MAX(E$5:E333))</f>
        <v>-6.8316872288169406E-2</v>
      </c>
      <c r="P333" s="39">
        <f>-(1-F333/MAX(F$5:F333))</f>
        <v>-2.1048424920528497E-2</v>
      </c>
      <c r="Q333" s="33">
        <f>IF(DatiStorici[[#This Row],[Calend]]="X",(DatiStorici[[#This Row],[Balanced]]*B$2/DatiStorici[[#This Row],[Bond 3Y]]),Q332)</f>
        <v>26.104946748229981</v>
      </c>
      <c r="R333" s="33">
        <f>IF(DatiStorici[[#This Row],[Calend]]="X",(DatiStorici[[#This Row],[Balanced]]*C$2/DatiStorici[[#This Row],[Bond 10Y]]),R332)</f>
        <v>27.176810144827339</v>
      </c>
      <c r="S333" s="33">
        <f>IF(DatiStorici[[#This Row],[Calend]]="X",(DatiStorici[[#This Row],[Balanced]]*D$2/DatiStorici[[#This Row],[SXXR]]),S332)</f>
        <v>16.5362043842267</v>
      </c>
      <c r="T333" s="33">
        <f>IF(DatiStorici[[#This Row],[Calend]]="X",(DatiStorici[[#This Row],[Balanced]]*E$2/DatiStorici[[#This Row],[Gold]]),T332)</f>
        <v>32.514636359833339</v>
      </c>
      <c r="U333" s="34">
        <f>SUMPRODUCT(DatiStorici[[#This Row],[Bond 3Y]:[Gold]],Q332:T332)</f>
        <v>10978.631971984301</v>
      </c>
      <c r="V333" s="32">
        <f t="shared" si="54"/>
        <v>-4.0005193885594833E-3</v>
      </c>
      <c r="W333" s="32">
        <f>-(1-U333/MAX(U$5:U333))</f>
        <v>-1.8729808916448043E-2</v>
      </c>
      <c r="X333" s="53" t="str">
        <f t="shared" si="55"/>
        <v/>
      </c>
    </row>
    <row r="334" spans="1:24" x14ac:dyDescent="0.3">
      <c r="A334" s="4">
        <v>39556</v>
      </c>
      <c r="B334" s="1">
        <v>105.749381</v>
      </c>
      <c r="C334" s="1">
        <v>102.164028</v>
      </c>
      <c r="D334" s="1">
        <v>149.37420900000001</v>
      </c>
      <c r="E334" s="1">
        <v>89.912049999999994</v>
      </c>
      <c r="F334" s="3">
        <f t="shared" si="48"/>
        <v>10990.446037322512</v>
      </c>
      <c r="G334" s="36">
        <f t="shared" si="49"/>
        <v>-2.371016415606358E-3</v>
      </c>
      <c r="H334" s="31">
        <f t="shared" si="50"/>
        <v>-3.5901658109756423E-3</v>
      </c>
      <c r="I334" s="37">
        <f t="shared" si="51"/>
        <v>2.4096195189493429E-2</v>
      </c>
      <c r="J334" s="37">
        <f t="shared" si="52"/>
        <v>-3.041621454777528E-2</v>
      </c>
      <c r="K334" s="39">
        <f t="shared" si="53"/>
        <v>-6.4863664720910376E-3</v>
      </c>
      <c r="L334" s="36">
        <f>-(1-B334/MAX(B$5:B334))</f>
        <v>-9.7751542507786837E-3</v>
      </c>
      <c r="M334" s="37">
        <f>-(1-C334/MAX(C$5:C334))</f>
        <v>-2.7878851913858416E-2</v>
      </c>
      <c r="N334" s="37">
        <f>-(1-D334/MAX(D$5:D334))</f>
        <v>-0.18326727974188883</v>
      </c>
      <c r="O334" s="37">
        <f>-(1-E334/MAX(E$5:E334))</f>
        <v>-9.6228511164153097E-2</v>
      </c>
      <c r="P334" s="39">
        <f>-(1-F334/MAX(F$5:F334))</f>
        <v>-2.7377714358548966E-2</v>
      </c>
      <c r="Q334" s="33">
        <f>IF(DatiStorici[[#This Row],[Calend]]="X",(DatiStorici[[#This Row],[Balanced]]*B$2/DatiStorici[[#This Row],[Bond 3Y]]),Q333)</f>
        <v>26.104946748229981</v>
      </c>
      <c r="R334" s="33">
        <f>IF(DatiStorici[[#This Row],[Calend]]="X",(DatiStorici[[#This Row],[Balanced]]*C$2/DatiStorici[[#This Row],[Bond 10Y]]),R333)</f>
        <v>27.176810144827339</v>
      </c>
      <c r="S334" s="33">
        <f>IF(DatiStorici[[#This Row],[Calend]]="X",(DatiStorici[[#This Row],[Balanced]]*D$2/DatiStorici[[#This Row],[SXXR]]),S333)</f>
        <v>16.5362043842267</v>
      </c>
      <c r="T334" s="33">
        <f>IF(DatiStorici[[#This Row],[Calend]]="X",(DatiStorici[[#This Row],[Balanced]]*E$2/DatiStorici[[#This Row],[Gold]]),T333)</f>
        <v>32.514636359833339</v>
      </c>
      <c r="U334" s="34">
        <f>SUMPRODUCT(DatiStorici[[#This Row],[Bond 3Y]:[Gold]],Q333:T333)</f>
        <v>10930.614412123456</v>
      </c>
      <c r="V334" s="32">
        <f t="shared" si="54"/>
        <v>-4.3833216260510547E-3</v>
      </c>
      <c r="W334" s="32">
        <f>-(1-U334/MAX(U$5:U334))</f>
        <v>-2.3021618702972924E-2</v>
      </c>
      <c r="X334" s="53" t="str">
        <f t="shared" si="55"/>
        <v/>
      </c>
    </row>
    <row r="335" spans="1:24" x14ac:dyDescent="0.3">
      <c r="A335" s="4">
        <v>39559</v>
      </c>
      <c r="B335" s="1">
        <v>105.90071399999999</v>
      </c>
      <c r="C335" s="1">
        <v>102.348111</v>
      </c>
      <c r="D335" s="1">
        <v>147.688129</v>
      </c>
      <c r="E335" s="1">
        <v>89.869690000000006</v>
      </c>
      <c r="F335" s="3">
        <f t="shared" si="48"/>
        <v>10971.807412328257</v>
      </c>
      <c r="G335" s="36">
        <f t="shared" si="49"/>
        <v>1.4300303129038308E-3</v>
      </c>
      <c r="H335" s="31">
        <f t="shared" si="50"/>
        <v>1.8002163648032797E-3</v>
      </c>
      <c r="I335" s="37">
        <f t="shared" si="51"/>
        <v>-1.1351813343402068E-2</v>
      </c>
      <c r="J335" s="37">
        <f t="shared" si="52"/>
        <v>-4.712380777255838E-4</v>
      </c>
      <c r="K335" s="39">
        <f t="shared" si="53"/>
        <v>-1.6973330639057042E-3</v>
      </c>
      <c r="L335" s="36">
        <f>-(1-B335/MAX(B$5:B335))</f>
        <v>-8.3580897236420482E-3</v>
      </c>
      <c r="M335" s="37">
        <f>-(1-C335/MAX(C$5:C335))</f>
        <v>-2.6127247353952665E-2</v>
      </c>
      <c r="N335" s="37">
        <f>-(1-D335/MAX(D$5:D335))</f>
        <v>-0.19248625210794701</v>
      </c>
      <c r="O335" s="37">
        <f>-(1-E335/MAX(E$5:E335))</f>
        <v>-9.6654302370860923E-2</v>
      </c>
      <c r="P335" s="39">
        <f>-(1-F335/MAX(F$5:F335))</f>
        <v>-2.9027178082001504E-2</v>
      </c>
      <c r="Q335" s="33">
        <f>IF(DatiStorici[[#This Row],[Calend]]="X",(DatiStorici[[#This Row],[Balanced]]*B$2/DatiStorici[[#This Row],[Bond 3Y]]),Q334)</f>
        <v>26.104946748229981</v>
      </c>
      <c r="R335" s="33">
        <f>IF(DatiStorici[[#This Row],[Calend]]="X",(DatiStorici[[#This Row],[Balanced]]*C$2/DatiStorici[[#This Row],[Bond 10Y]]),R334)</f>
        <v>27.176810144827339</v>
      </c>
      <c r="S335" s="33">
        <f>IF(DatiStorici[[#This Row],[Calend]]="X",(DatiStorici[[#This Row],[Balanced]]*D$2/DatiStorici[[#This Row],[SXXR]]),S334)</f>
        <v>16.5362043842267</v>
      </c>
      <c r="T335" s="33">
        <f>IF(DatiStorici[[#This Row],[Calend]]="X",(DatiStorici[[#This Row],[Balanced]]*E$2/DatiStorici[[#This Row],[Gold]]),T334)</f>
        <v>32.514636359833339</v>
      </c>
      <c r="U335" s="34">
        <f>SUMPRODUCT(DatiStorici[[#This Row],[Bond 3Y]:[Gold]],Q334:T334)</f>
        <v>10910.309057287239</v>
      </c>
      <c r="V335" s="32">
        <f t="shared" si="54"/>
        <v>-1.8593866431360787E-3</v>
      </c>
      <c r="W335" s="32">
        <f>-(1-U335/MAX(U$5:U335))</f>
        <v>-2.4836511439244591E-2</v>
      </c>
      <c r="X335" s="53" t="str">
        <f t="shared" si="55"/>
        <v/>
      </c>
    </row>
    <row r="336" spans="1:24" x14ac:dyDescent="0.3">
      <c r="A336" s="4">
        <v>39560</v>
      </c>
      <c r="B336" s="1">
        <v>105.725858</v>
      </c>
      <c r="C336" s="1">
        <v>102.04982200000001</v>
      </c>
      <c r="D336" s="1">
        <v>147.01774800000001</v>
      </c>
      <c r="E336" s="1">
        <v>90.665949999999995</v>
      </c>
      <c r="F336" s="3">
        <f t="shared" si="48"/>
        <v>10981.258972723776</v>
      </c>
      <c r="G336" s="36">
        <f t="shared" si="49"/>
        <v>-1.6524960749311297E-3</v>
      </c>
      <c r="H336" s="31">
        <f t="shared" si="50"/>
        <v>-2.9187106481855813E-3</v>
      </c>
      <c r="I336" s="37">
        <f t="shared" si="51"/>
        <v>-4.5494997460955163E-3</v>
      </c>
      <c r="J336" s="37">
        <f t="shared" si="52"/>
        <v>8.8211409474999447E-3</v>
      </c>
      <c r="K336" s="39">
        <f t="shared" si="53"/>
        <v>8.6106977619628867E-4</v>
      </c>
      <c r="L336" s="36">
        <f>-(1-B336/MAX(B$5:B336))</f>
        <v>-9.9954208738670669E-3</v>
      </c>
      <c r="M336" s="37">
        <f>-(1-C336/MAX(C$5:C336))</f>
        <v>-2.8965556011295912E-2</v>
      </c>
      <c r="N336" s="37">
        <f>-(1-D336/MAX(D$5:D336))</f>
        <v>-0.19615169141908906</v>
      </c>
      <c r="O336" s="37">
        <f>-(1-E336/MAX(E$5:E336))</f>
        <v>-8.8650513271397391E-2</v>
      </c>
      <c r="P336" s="39">
        <f>-(1-F336/MAX(F$5:F336))</f>
        <v>-2.8190742668593338E-2</v>
      </c>
      <c r="Q336" s="33">
        <f>IF(DatiStorici[[#This Row],[Calend]]="X",(DatiStorici[[#This Row],[Balanced]]*B$2/DatiStorici[[#This Row],[Bond 3Y]]),Q335)</f>
        <v>26.104946748229981</v>
      </c>
      <c r="R336" s="33">
        <f>IF(DatiStorici[[#This Row],[Calend]]="X",(DatiStorici[[#This Row],[Balanced]]*C$2/DatiStorici[[#This Row],[Bond 10Y]]),R335)</f>
        <v>27.176810144827339</v>
      </c>
      <c r="S336" s="33">
        <f>IF(DatiStorici[[#This Row],[Calend]]="X",(DatiStorici[[#This Row],[Balanced]]*D$2/DatiStorici[[#This Row],[SXXR]]),S335)</f>
        <v>16.5362043842267</v>
      </c>
      <c r="T336" s="33">
        <f>IF(DatiStorici[[#This Row],[Calend]]="X",(DatiStorici[[#This Row],[Balanced]]*E$2/DatiStorici[[#This Row],[Gold]]),T335)</f>
        <v>32.514636359833339</v>
      </c>
      <c r="U336" s="34">
        <f>SUMPRODUCT(DatiStorici[[#This Row],[Bond 3Y]:[Gold]],Q335:T335)</f>
        <v>10912.442454313918</v>
      </c>
      <c r="V336" s="32">
        <f t="shared" si="54"/>
        <v>1.9552044409633943E-4</v>
      </c>
      <c r="W336" s="32">
        <f>-(1-U336/MAX(U$5:U336))</f>
        <v>-2.4645828400285952E-2</v>
      </c>
      <c r="X336" s="53" t="str">
        <f t="shared" si="55"/>
        <v/>
      </c>
    </row>
    <row r="337" spans="1:24" x14ac:dyDescent="0.3">
      <c r="A337" s="4">
        <v>39561</v>
      </c>
      <c r="B337" s="1">
        <v>105.837835</v>
      </c>
      <c r="C337" s="1">
        <v>102.20013400000001</v>
      </c>
      <c r="D337" s="1">
        <v>147.968988</v>
      </c>
      <c r="E337" s="1">
        <v>88.922809999999998</v>
      </c>
      <c r="F337" s="3">
        <f t="shared" si="48"/>
        <v>10933.388057055799</v>
      </c>
      <c r="G337" s="36">
        <f t="shared" si="49"/>
        <v>1.0585654737688261E-3</v>
      </c>
      <c r="H337" s="31">
        <f t="shared" si="50"/>
        <v>1.4718439120289209E-3</v>
      </c>
      <c r="I337" s="37">
        <f t="shared" si="51"/>
        <v>6.4493970821207945E-3</v>
      </c>
      <c r="J337" s="37">
        <f t="shared" si="52"/>
        <v>-1.941318314870584E-2</v>
      </c>
      <c r="K337" s="39">
        <f t="shared" si="53"/>
        <v>-4.3688581198928159E-3</v>
      </c>
      <c r="L337" s="36">
        <f>-(1-B337/MAX(B$5:B337))</f>
        <v>-8.9468813315651818E-3</v>
      </c>
      <c r="M337" s="37">
        <f>-(1-C337/MAX(C$5:C337))</f>
        <v>-2.7535292572474557E-2</v>
      </c>
      <c r="N337" s="37">
        <f>-(1-D337/MAX(D$5:D337))</f>
        <v>-0.19095060056130708</v>
      </c>
      <c r="O337" s="37">
        <f>-(1-E337/MAX(E$5:E337))</f>
        <v>-0.10617208277236323</v>
      </c>
      <c r="P337" s="39">
        <f>-(1-F337/MAX(F$5:F337))</f>
        <v>-3.2427178501554299E-2</v>
      </c>
      <c r="Q337" s="33">
        <f>IF(DatiStorici[[#This Row],[Calend]]="X",(DatiStorici[[#This Row],[Balanced]]*B$2/DatiStorici[[#This Row],[Bond 3Y]]),Q336)</f>
        <v>26.104946748229981</v>
      </c>
      <c r="R337" s="33">
        <f>IF(DatiStorici[[#This Row],[Calend]]="X",(DatiStorici[[#This Row],[Balanced]]*C$2/DatiStorici[[#This Row],[Bond 10Y]]),R336)</f>
        <v>27.176810144827339</v>
      </c>
      <c r="S337" s="33">
        <f>IF(DatiStorici[[#This Row],[Calend]]="X",(DatiStorici[[#This Row],[Balanced]]*D$2/DatiStorici[[#This Row],[SXXR]]),S336)</f>
        <v>16.5362043842267</v>
      </c>
      <c r="T337" s="33">
        <f>IF(DatiStorici[[#This Row],[Calend]]="X",(DatiStorici[[#This Row],[Balanced]]*E$2/DatiStorici[[#This Row],[Gold]]),T336)</f>
        <v>32.514636359833339</v>
      </c>
      <c r="U337" s="34">
        <f>SUMPRODUCT(DatiStorici[[#This Row],[Bond 3Y]:[Gold]],Q336:T336)</f>
        <v>10878.502944456604</v>
      </c>
      <c r="V337" s="32">
        <f t="shared" si="54"/>
        <v>-3.1150128349189134E-3</v>
      </c>
      <c r="W337" s="32">
        <f>-(1-U337/MAX(U$5:U337))</f>
        <v>-2.7679341993596562E-2</v>
      </c>
      <c r="X337" s="53" t="str">
        <f t="shared" si="55"/>
        <v/>
      </c>
    </row>
    <row r="338" spans="1:24" x14ac:dyDescent="0.3">
      <c r="A338" s="4">
        <v>39562</v>
      </c>
      <c r="B338" s="1">
        <v>105.83377299999999</v>
      </c>
      <c r="C338" s="1">
        <v>101.90696</v>
      </c>
      <c r="D338" s="1">
        <v>148.19966199999999</v>
      </c>
      <c r="E338" s="1">
        <v>87.563559999999995</v>
      </c>
      <c r="F338" s="3">
        <f t="shared" si="48"/>
        <v>10875.725324871748</v>
      </c>
      <c r="G338" s="36">
        <f t="shared" si="49"/>
        <v>-3.8380206385537128E-5</v>
      </c>
      <c r="H338" s="31">
        <f t="shared" si="50"/>
        <v>-2.8727487700423685E-3</v>
      </c>
      <c r="I338" s="37">
        <f t="shared" si="51"/>
        <v>1.5577208907429881E-3</v>
      </c>
      <c r="J338" s="37">
        <f t="shared" si="52"/>
        <v>-1.5403760373394564E-2</v>
      </c>
      <c r="K338" s="39">
        <f t="shared" si="53"/>
        <v>-5.287960637417214E-3</v>
      </c>
      <c r="L338" s="36">
        <f>-(1-B338/MAX(B$5:B338))</f>
        <v>-8.9849174248775032E-3</v>
      </c>
      <c r="M338" s="37">
        <f>-(1-C338/MAX(C$5:C338))</f>
        <v>-3.0324930481710255E-2</v>
      </c>
      <c r="N338" s="37">
        <f>-(1-D338/MAX(D$5:D338))</f>
        <v>-0.18968934532337767</v>
      </c>
      <c r="O338" s="37">
        <f>-(1-E338/MAX(E$5:E338))</f>
        <v>-0.1198348943332177</v>
      </c>
      <c r="P338" s="39">
        <f>-(1-F338/MAX(F$5:F338))</f>
        <v>-3.7530161418055208E-2</v>
      </c>
      <c r="Q338" s="33">
        <f>IF(DatiStorici[[#This Row],[Calend]]="X",(DatiStorici[[#This Row],[Balanced]]*B$2/DatiStorici[[#This Row],[Bond 3Y]]),Q337)</f>
        <v>26.104946748229981</v>
      </c>
      <c r="R338" s="33">
        <f>IF(DatiStorici[[#This Row],[Calend]]="X",(DatiStorici[[#This Row],[Balanced]]*C$2/DatiStorici[[#This Row],[Bond 10Y]]),R337)</f>
        <v>27.176810144827339</v>
      </c>
      <c r="S338" s="33">
        <f>IF(DatiStorici[[#This Row],[Calend]]="X",(DatiStorici[[#This Row],[Balanced]]*D$2/DatiStorici[[#This Row],[SXXR]]),S337)</f>
        <v>16.5362043842267</v>
      </c>
      <c r="T338" s="33">
        <f>IF(DatiStorici[[#This Row],[Calend]]="X",(DatiStorici[[#This Row],[Balanced]]*E$2/DatiStorici[[#This Row],[Gold]]),T337)</f>
        <v>32.514636359833339</v>
      </c>
      <c r="U338" s="34">
        <f>SUMPRODUCT(DatiStorici[[#This Row],[Bond 3Y]:[Gold]],Q337:T337)</f>
        <v>10830.048324963536</v>
      </c>
      <c r="V338" s="32">
        <f t="shared" si="54"/>
        <v>-4.4641118018277958E-3</v>
      </c>
      <c r="W338" s="32">
        <f>-(1-U338/MAX(U$5:U338))</f>
        <v>-3.2010216172654204E-2</v>
      </c>
      <c r="X338" s="53" t="str">
        <f t="shared" si="55"/>
        <v/>
      </c>
    </row>
    <row r="339" spans="1:24" x14ac:dyDescent="0.3">
      <c r="A339" s="4">
        <v>39563</v>
      </c>
      <c r="B339" s="1">
        <v>105.872145</v>
      </c>
      <c r="C339" s="1">
        <v>102.055739</v>
      </c>
      <c r="D339" s="1">
        <v>150.187782</v>
      </c>
      <c r="E339" s="1">
        <v>87.759429999999995</v>
      </c>
      <c r="F339" s="3">
        <f t="shared" si="48"/>
        <v>10918.072815091817</v>
      </c>
      <c r="G339" s="36">
        <f t="shared" si="49"/>
        <v>3.6250286040866468E-4</v>
      </c>
      <c r="H339" s="31">
        <f t="shared" si="50"/>
        <v>1.4588846599618516E-3</v>
      </c>
      <c r="I339" s="37">
        <f t="shared" si="51"/>
        <v>1.3325958990227536E-2</v>
      </c>
      <c r="J339" s="37">
        <f t="shared" si="52"/>
        <v>2.2343912967735086E-3</v>
      </c>
      <c r="K339" s="39">
        <f t="shared" si="53"/>
        <v>3.88620131694239E-3</v>
      </c>
      <c r="L339" s="36">
        <f>-(1-B339/MAX(B$5:B339))</f>
        <v>-8.625606501051819E-3</v>
      </c>
      <c r="M339" s="37">
        <f>-(1-C339/MAX(C$5:C339))</f>
        <v>-2.8909253994374495E-2</v>
      </c>
      <c r="N339" s="37">
        <f>-(1-D339/MAX(D$5:D339))</f>
        <v>-0.17881891014805529</v>
      </c>
      <c r="O339" s="37">
        <f>-(1-E339/MAX(E$5:E339))</f>
        <v>-0.11786606232996255</v>
      </c>
      <c r="P339" s="39">
        <f>-(1-F339/MAX(F$5:F339))</f>
        <v>-3.3782532560304501E-2</v>
      </c>
      <c r="Q339" s="33">
        <f>IF(DatiStorici[[#This Row],[Calend]]="X",(DatiStorici[[#This Row],[Balanced]]*B$2/DatiStorici[[#This Row],[Bond 3Y]]),Q338)</f>
        <v>26.104946748229981</v>
      </c>
      <c r="R339" s="33">
        <f>IF(DatiStorici[[#This Row],[Calend]]="X",(DatiStorici[[#This Row],[Balanced]]*C$2/DatiStorici[[#This Row],[Bond 10Y]]),R338)</f>
        <v>27.176810144827339</v>
      </c>
      <c r="S339" s="33">
        <f>IF(DatiStorici[[#This Row],[Calend]]="X",(DatiStorici[[#This Row],[Balanced]]*D$2/DatiStorici[[#This Row],[SXXR]]),S338)</f>
        <v>16.5362043842267</v>
      </c>
      <c r="T339" s="33">
        <f>IF(DatiStorici[[#This Row],[Calend]]="X",(DatiStorici[[#This Row],[Balanced]]*E$2/DatiStorici[[#This Row],[Gold]]),T338)</f>
        <v>32.514636359833339</v>
      </c>
      <c r="U339" s="34">
        <f>SUMPRODUCT(DatiStorici[[#This Row],[Bond 3Y]:[Gold]],Q338:T338)</f>
        <v>10874.337963100868</v>
      </c>
      <c r="V339" s="32">
        <f t="shared" si="54"/>
        <v>4.0811750236541457E-3</v>
      </c>
      <c r="W339" s="32">
        <f>-(1-U339/MAX(U$5:U339))</f>
        <v>-2.8051608051993582E-2</v>
      </c>
      <c r="X339" s="53" t="str">
        <f t="shared" si="55"/>
        <v/>
      </c>
    </row>
    <row r="340" spans="1:24" x14ac:dyDescent="0.3">
      <c r="A340" s="4">
        <v>39566</v>
      </c>
      <c r="B340" s="1">
        <v>105.95168700000001</v>
      </c>
      <c r="C340" s="1">
        <v>101.973776</v>
      </c>
      <c r="D340" s="1">
        <v>151.13487900000001</v>
      </c>
      <c r="E340" s="1">
        <v>87.973029999999994</v>
      </c>
      <c r="F340" s="3">
        <f t="shared" si="48"/>
        <v>10940.633295581936</v>
      </c>
      <c r="G340" s="36">
        <f t="shared" si="49"/>
        <v>7.5102034542257545E-4</v>
      </c>
      <c r="H340" s="31">
        <f t="shared" si="50"/>
        <v>-8.0344262357394706E-4</v>
      </c>
      <c r="I340" s="37">
        <f t="shared" si="51"/>
        <v>6.2862853776378697E-3</v>
      </c>
      <c r="J340" s="37">
        <f t="shared" si="52"/>
        <v>2.4309692721661666E-3</v>
      </c>
      <c r="K340" s="39">
        <f t="shared" si="53"/>
        <v>2.0642107896668869E-3</v>
      </c>
      <c r="L340" s="36">
        <f>-(1-B340/MAX(B$5:B340))</f>
        <v>-7.8807845083767036E-3</v>
      </c>
      <c r="M340" s="37">
        <f>-(1-C340/MAX(C$5:C340))</f>
        <v>-2.9689156345724443E-2</v>
      </c>
      <c r="N340" s="37">
        <f>-(1-D340/MAX(D$5:D340))</f>
        <v>-0.17364047195355869</v>
      </c>
      <c r="O340" s="37">
        <f>-(1-E340/MAX(E$5:E340))</f>
        <v>-0.11571901318565614</v>
      </c>
      <c r="P340" s="39">
        <f>-(1-F340/MAX(F$5:F340))</f>
        <v>-3.1785996111742376E-2</v>
      </c>
      <c r="Q340" s="33">
        <f>IF(DatiStorici[[#This Row],[Calend]]="X",(DatiStorici[[#This Row],[Balanced]]*B$2/DatiStorici[[#This Row],[Bond 3Y]]),Q339)</f>
        <v>26.104946748229981</v>
      </c>
      <c r="R340" s="33">
        <f>IF(DatiStorici[[#This Row],[Calend]]="X",(DatiStorici[[#This Row],[Balanced]]*C$2/DatiStorici[[#This Row],[Bond 10Y]]),R339)</f>
        <v>27.176810144827339</v>
      </c>
      <c r="S340" s="33">
        <f>IF(DatiStorici[[#This Row],[Calend]]="X",(DatiStorici[[#This Row],[Balanced]]*D$2/DatiStorici[[#This Row],[SXXR]]),S339)</f>
        <v>16.5362043842267</v>
      </c>
      <c r="T340" s="33">
        <f>IF(DatiStorici[[#This Row],[Calend]]="X",(DatiStorici[[#This Row],[Balanced]]*E$2/DatiStorici[[#This Row],[Gold]]),T339)</f>
        <v>32.514636359833339</v>
      </c>
      <c r="U340" s="34">
        <f>SUMPRODUCT(DatiStorici[[#This Row],[Bond 3Y]:[Gold]],Q339:T339)</f>
        <v>10896.793425775362</v>
      </c>
      <c r="V340" s="32">
        <f t="shared" si="54"/>
        <v>2.0628666683885221E-3</v>
      </c>
      <c r="W340" s="32">
        <f>-(1-U340/MAX(U$5:U340))</f>
        <v>-2.6044538664323102E-2</v>
      </c>
      <c r="X340" s="53" t="str">
        <f t="shared" si="55"/>
        <v/>
      </c>
    </row>
    <row r="341" spans="1:24" x14ac:dyDescent="0.3">
      <c r="A341" s="4">
        <v>39567</v>
      </c>
      <c r="B341" s="1">
        <v>106.111374</v>
      </c>
      <c r="C341" s="1">
        <v>102.45291899999999</v>
      </c>
      <c r="D341" s="1">
        <v>149.77201700000001</v>
      </c>
      <c r="E341" s="1">
        <v>86.289090000000002</v>
      </c>
      <c r="F341" s="3">
        <f t="shared" si="48"/>
        <v>10869.788568008837</v>
      </c>
      <c r="G341" s="36">
        <f t="shared" si="49"/>
        <v>1.5060334358057493E-3</v>
      </c>
      <c r="H341" s="31">
        <f t="shared" si="50"/>
        <v>4.6876840366235229E-3</v>
      </c>
      <c r="I341" s="37">
        <f t="shared" si="51"/>
        <v>-9.058425295323691E-3</v>
      </c>
      <c r="J341" s="37">
        <f t="shared" si="52"/>
        <v>-1.9327119600929636E-2</v>
      </c>
      <c r="K341" s="39">
        <f t="shared" si="53"/>
        <v>-6.4964334183753997E-3</v>
      </c>
      <c r="L341" s="36">
        <f>-(1-B341/MAX(B$5:B341))</f>
        <v>-6.3854941014933608E-3</v>
      </c>
      <c r="M341" s="37">
        <f>-(1-C341/MAX(C$5:C341))</f>
        <v>-2.5129968024983684E-2</v>
      </c>
      <c r="N341" s="37">
        <f>-(1-D341/MAX(D$5:D341))</f>
        <v>-0.18109218665081561</v>
      </c>
      <c r="O341" s="37">
        <f>-(1-E341/MAX(E$5:E341))</f>
        <v>-0.13264552037696398</v>
      </c>
      <c r="P341" s="39">
        <f>-(1-F341/MAX(F$5:F341))</f>
        <v>-3.8055547012934121E-2</v>
      </c>
      <c r="Q341" s="33">
        <f>IF(DatiStorici[[#This Row],[Calend]]="X",(DatiStorici[[#This Row],[Balanced]]*B$2/DatiStorici[[#This Row],[Bond 3Y]]),Q340)</f>
        <v>26.104946748229981</v>
      </c>
      <c r="R341" s="33">
        <f>IF(DatiStorici[[#This Row],[Calend]]="X",(DatiStorici[[#This Row],[Balanced]]*C$2/DatiStorici[[#This Row],[Bond 10Y]]),R340)</f>
        <v>27.176810144827339</v>
      </c>
      <c r="S341" s="33">
        <f>IF(DatiStorici[[#This Row],[Calend]]="X",(DatiStorici[[#This Row],[Balanced]]*D$2/DatiStorici[[#This Row],[SXXR]]),S340)</f>
        <v>16.5362043842267</v>
      </c>
      <c r="T341" s="33">
        <f>IF(DatiStorici[[#This Row],[Calend]]="X",(DatiStorici[[#This Row],[Balanced]]*E$2/DatiStorici[[#This Row],[Gold]]),T340)</f>
        <v>32.514636359833339</v>
      </c>
      <c r="U341" s="34">
        <f>SUMPRODUCT(DatiStorici[[#This Row],[Bond 3Y]:[Gold]],Q340:T340)</f>
        <v>10836.694363418697</v>
      </c>
      <c r="V341" s="32">
        <f t="shared" si="54"/>
        <v>-5.5305633525260123E-3</v>
      </c>
      <c r="W341" s="32">
        <f>-(1-U341/MAX(U$5:U341))</f>
        <v>-3.1416193215924593E-2</v>
      </c>
      <c r="X341" s="53" t="str">
        <f t="shared" si="55"/>
        <v/>
      </c>
    </row>
    <row r="342" spans="1:24" x14ac:dyDescent="0.3">
      <c r="A342" s="4">
        <v>39568</v>
      </c>
      <c r="B342" s="1">
        <v>106.13106500000001</v>
      </c>
      <c r="C342" s="1">
        <v>102.554053</v>
      </c>
      <c r="D342" s="1">
        <v>150.95277400000001</v>
      </c>
      <c r="E342" s="1">
        <v>85.451570000000004</v>
      </c>
      <c r="F342" s="3">
        <f t="shared" si="48"/>
        <v>10857.565433068319</v>
      </c>
      <c r="G342" s="36">
        <f t="shared" si="49"/>
        <v>1.855519579333272E-4</v>
      </c>
      <c r="H342" s="31">
        <f t="shared" si="50"/>
        <v>9.8663969539675329E-4</v>
      </c>
      <c r="I342" s="37">
        <f t="shared" si="51"/>
        <v>7.8527816998295846E-3</v>
      </c>
      <c r="J342" s="37">
        <f t="shared" si="52"/>
        <v>-9.7533879202499722E-3</v>
      </c>
      <c r="K342" s="39">
        <f t="shared" si="53"/>
        <v>-1.125138038381171E-3</v>
      </c>
      <c r="L342" s="36">
        <f>-(1-B342/MAX(B$5:B342))</f>
        <v>-6.2011098785951235E-3</v>
      </c>
      <c r="M342" s="37">
        <f>-(1-C342/MAX(C$5:C342))</f>
        <v>-2.4167647900031786E-2</v>
      </c>
      <c r="N342" s="37">
        <f>-(1-D342/MAX(D$5:D342))</f>
        <v>-0.17463616667902915</v>
      </c>
      <c r="O342" s="37">
        <f>-(1-E342/MAX(E$5:E342))</f>
        <v>-0.14106404378211157</v>
      </c>
      <c r="P342" s="39">
        <f>-(1-F342/MAX(F$5:F342))</f>
        <v>-3.9137258656226637E-2</v>
      </c>
      <c r="Q342" s="33">
        <f>IF(DatiStorici[[#This Row],[Calend]]="X",(DatiStorici[[#This Row],[Balanced]]*B$2/DatiStorici[[#This Row],[Bond 3Y]]),Q341)</f>
        <v>26.104946748229981</v>
      </c>
      <c r="R342" s="33">
        <f>IF(DatiStorici[[#This Row],[Calend]]="X",(DatiStorici[[#This Row],[Balanced]]*C$2/DatiStorici[[#This Row],[Bond 10Y]]),R341)</f>
        <v>27.176810144827339</v>
      </c>
      <c r="S342" s="33">
        <f>IF(DatiStorici[[#This Row],[Calend]]="X",(DatiStorici[[#This Row],[Balanced]]*D$2/DatiStorici[[#This Row],[SXXR]]),S341)</f>
        <v>16.5362043842267</v>
      </c>
      <c r="T342" s="33">
        <f>IF(DatiStorici[[#This Row],[Calend]]="X",(DatiStorici[[#This Row],[Balanced]]*E$2/DatiStorici[[#This Row],[Gold]]),T341)</f>
        <v>32.514636359833339</v>
      </c>
      <c r="U342" s="34">
        <f>SUMPRODUCT(DatiStorici[[#This Row],[Bond 3Y]:[Gold]],Q341:T341)</f>
        <v>10832.250476278321</v>
      </c>
      <c r="V342" s="32">
        <f t="shared" si="54"/>
        <v>-4.1016184549378038E-4</v>
      </c>
      <c r="W342" s="32">
        <f>-(1-U342/MAX(U$5:U342))</f>
        <v>-3.1813387875014865E-2</v>
      </c>
      <c r="X342" s="53" t="str">
        <f t="shared" si="55"/>
        <v/>
      </c>
    </row>
    <row r="343" spans="1:24" x14ac:dyDescent="0.3">
      <c r="A343" s="4">
        <v>39570</v>
      </c>
      <c r="B343" s="1">
        <v>106.040367</v>
      </c>
      <c r="C343" s="1">
        <v>102.008938</v>
      </c>
      <c r="D343" s="1">
        <v>153.951064</v>
      </c>
      <c r="E343" s="1">
        <v>84.406469999999999</v>
      </c>
      <c r="F343" s="3">
        <f t="shared" si="48"/>
        <v>10845.409944218049</v>
      </c>
      <c r="G343" s="36">
        <f t="shared" si="49"/>
        <v>-8.5495021332156792E-4</v>
      </c>
      <c r="H343" s="31">
        <f t="shared" si="50"/>
        <v>-5.3295690255182795E-3</v>
      </c>
      <c r="I343" s="37">
        <f t="shared" si="51"/>
        <v>1.9667752751472742E-2</v>
      </c>
      <c r="J343" s="37">
        <f t="shared" si="52"/>
        <v>-1.2305725278991505E-2</v>
      </c>
      <c r="K343" s="39">
        <f t="shared" si="53"/>
        <v>-1.1201680792604473E-3</v>
      </c>
      <c r="L343" s="36">
        <f>-(1-B343/MAX(B$5:B343))</f>
        <v>-7.0503953515735907E-3</v>
      </c>
      <c r="M343" s="37">
        <f>-(1-C343/MAX(C$5:C343))</f>
        <v>-2.9354579445438178E-2</v>
      </c>
      <c r="N343" s="37">
        <f>-(1-D343/MAX(D$5:D343))</f>
        <v>-0.15824242933831667</v>
      </c>
      <c r="O343" s="37">
        <f>-(1-E343/MAX(E$5:E343))</f>
        <v>-0.15156910492777942</v>
      </c>
      <c r="P343" s="39">
        <f>-(1-F343/MAX(F$5:F343))</f>
        <v>-4.0212983818653236E-2</v>
      </c>
      <c r="Q343" s="33">
        <f>IF(DatiStorici[[#This Row],[Calend]]="X",(DatiStorici[[#This Row],[Balanced]]*B$2/DatiStorici[[#This Row],[Bond 3Y]]),Q342)</f>
        <v>26.104946748229981</v>
      </c>
      <c r="R343" s="33">
        <f>IF(DatiStorici[[#This Row],[Calend]]="X",(DatiStorici[[#This Row],[Balanced]]*C$2/DatiStorici[[#This Row],[Bond 10Y]]),R342)</f>
        <v>27.176810144827339</v>
      </c>
      <c r="S343" s="33">
        <f>IF(DatiStorici[[#This Row],[Calend]]="X",(DatiStorici[[#This Row],[Balanced]]*D$2/DatiStorici[[#This Row],[SXXR]]),S342)</f>
        <v>16.5362043842267</v>
      </c>
      <c r="T343" s="33">
        <f>IF(DatiStorici[[#This Row],[Calend]]="X",(DatiStorici[[#This Row],[Balanced]]*E$2/DatiStorici[[#This Row],[Gold]]),T342)</f>
        <v>32.514636359833339</v>
      </c>
      <c r="U343" s="34">
        <f>SUMPRODUCT(DatiStorici[[#This Row],[Bond 3Y]:[Gold]],Q342:T342)</f>
        <v>10830.667612739573</v>
      </c>
      <c r="V343" s="32">
        <f t="shared" si="54"/>
        <v>-1.4613576389480712E-4</v>
      </c>
      <c r="W343" s="32">
        <f>-(1-U343/MAX(U$5:U343))</f>
        <v>-3.1954864227541346E-2</v>
      </c>
      <c r="X343" s="53" t="str">
        <f t="shared" si="55"/>
        <v/>
      </c>
    </row>
    <row r="344" spans="1:24" x14ac:dyDescent="0.3">
      <c r="A344" s="4">
        <v>39573</v>
      </c>
      <c r="B344" s="1">
        <v>106.040367</v>
      </c>
      <c r="C344" s="1">
        <v>102.008938</v>
      </c>
      <c r="D344" s="1">
        <v>153.52240800000001</v>
      </c>
      <c r="E344" s="1">
        <v>85.639659999999992</v>
      </c>
      <c r="F344" s="3">
        <f t="shared" si="48"/>
        <v>10887.599423452706</v>
      </c>
      <c r="G344" s="36">
        <f t="shared" si="49"/>
        <v>0</v>
      </c>
      <c r="H344" s="31">
        <f t="shared" si="50"/>
        <v>0</v>
      </c>
      <c r="I344" s="37">
        <f t="shared" si="51"/>
        <v>-2.7882488523071004E-3</v>
      </c>
      <c r="J344" s="37">
        <f t="shared" si="52"/>
        <v>1.4504436174623936E-2</v>
      </c>
      <c r="K344" s="39">
        <f t="shared" si="53"/>
        <v>3.8825301658006075E-3</v>
      </c>
      <c r="L344" s="36">
        <f>-(1-B344/MAX(B$5:B344))</f>
        <v>-7.0503953515735907E-3</v>
      </c>
      <c r="M344" s="37">
        <f>-(1-C344/MAX(C$5:C344))</f>
        <v>-2.9354579445438178E-2</v>
      </c>
      <c r="N344" s="37">
        <f>-(1-D344/MAX(D$5:D344))</f>
        <v>-0.16058618990634721</v>
      </c>
      <c r="O344" s="37">
        <f>-(1-E344/MAX(E$5:E344))</f>
        <v>-0.13917341422428109</v>
      </c>
      <c r="P344" s="39">
        <f>-(1-F344/MAX(F$5:F344))</f>
        <v>-3.6479338470331024E-2</v>
      </c>
      <c r="Q344" s="33">
        <f>IF(DatiStorici[[#This Row],[Calend]]="X",(DatiStorici[[#This Row],[Balanced]]*B$2/DatiStorici[[#This Row],[Bond 3Y]]),Q343)</f>
        <v>26.104946748229981</v>
      </c>
      <c r="R344" s="33">
        <f>IF(DatiStorici[[#This Row],[Calend]]="X",(DatiStorici[[#This Row],[Balanced]]*C$2/DatiStorici[[#This Row],[Bond 10Y]]),R343)</f>
        <v>27.176810144827339</v>
      </c>
      <c r="S344" s="33">
        <f>IF(DatiStorici[[#This Row],[Calend]]="X",(DatiStorici[[#This Row],[Balanced]]*D$2/DatiStorici[[#This Row],[SXXR]]),S343)</f>
        <v>16.5362043842267</v>
      </c>
      <c r="T344" s="33">
        <f>IF(DatiStorici[[#This Row],[Calend]]="X",(DatiStorici[[#This Row],[Balanced]]*E$2/DatiStorici[[#This Row],[Gold]]),T343)</f>
        <v>32.514636359833339</v>
      </c>
      <c r="U344" s="34">
        <f>SUMPRODUCT(DatiStorici[[#This Row],[Bond 3Y]:[Gold]],Q343:T343)</f>
        <v>10863.675993925632</v>
      </c>
      <c r="V344" s="32">
        <f t="shared" si="54"/>
        <v>3.0430426710565273E-3</v>
      </c>
      <c r="W344" s="32">
        <f>-(1-U344/MAX(U$5:U344))</f>
        <v>-2.9004574920416637E-2</v>
      </c>
      <c r="X344" s="53" t="str">
        <f t="shared" si="55"/>
        <v/>
      </c>
    </row>
    <row r="345" spans="1:24" x14ac:dyDescent="0.3">
      <c r="A345" s="4">
        <v>39574</v>
      </c>
      <c r="B345" s="1">
        <v>106.14905</v>
      </c>
      <c r="C345" s="1">
        <v>102.49795899999999</v>
      </c>
      <c r="D345" s="1">
        <v>152.81565499999999</v>
      </c>
      <c r="E345" s="1">
        <v>86.87285</v>
      </c>
      <c r="F345" s="3">
        <f t="shared" si="48"/>
        <v>10940.669617205873</v>
      </c>
      <c r="G345" s="36">
        <f t="shared" si="49"/>
        <v>1.0243961366293028E-3</v>
      </c>
      <c r="H345" s="31">
        <f t="shared" si="50"/>
        <v>4.7824492888998652E-3</v>
      </c>
      <c r="I345" s="37">
        <f t="shared" si="51"/>
        <v>-4.6142111563381829E-3</v>
      </c>
      <c r="J345" s="37">
        <f t="shared" si="52"/>
        <v>1.4297061771101044E-2</v>
      </c>
      <c r="K345" s="39">
        <f t="shared" si="53"/>
        <v>4.8625292478381814E-3</v>
      </c>
      <c r="L345" s="36">
        <f>-(1-B345/MAX(B$5:B345))</f>
        <v>-6.0327004403327722E-3</v>
      </c>
      <c r="M345" s="37">
        <f>-(1-C345/MAX(C$5:C345))</f>
        <v>-2.4701399013297931E-2</v>
      </c>
      <c r="N345" s="37">
        <f>-(1-D345/MAX(D$5:D345))</f>
        <v>-0.16445050024549412</v>
      </c>
      <c r="O345" s="37">
        <f>-(1-E345/MAX(E$5:E345))</f>
        <v>-0.12677772352078276</v>
      </c>
      <c r="P345" s="39">
        <f>-(1-F345/MAX(F$5:F345))</f>
        <v>-3.1782781754402301E-2</v>
      </c>
      <c r="Q345" s="33">
        <f>IF(DatiStorici[[#This Row],[Calend]]="X",(DatiStorici[[#This Row],[Balanced]]*B$2/DatiStorici[[#This Row],[Bond 3Y]]),Q344)</f>
        <v>26.104946748229981</v>
      </c>
      <c r="R345" s="33">
        <f>IF(DatiStorici[[#This Row],[Calend]]="X",(DatiStorici[[#This Row],[Balanced]]*C$2/DatiStorici[[#This Row],[Bond 10Y]]),R344)</f>
        <v>27.176810144827339</v>
      </c>
      <c r="S345" s="33">
        <f>IF(DatiStorici[[#This Row],[Calend]]="X",(DatiStorici[[#This Row],[Balanced]]*D$2/DatiStorici[[#This Row],[SXXR]]),S344)</f>
        <v>16.5362043842267</v>
      </c>
      <c r="T345" s="33">
        <f>IF(DatiStorici[[#This Row],[Calend]]="X",(DatiStorici[[#This Row],[Balanced]]*E$2/DatiStorici[[#This Row],[Gold]]),T344)</f>
        <v>32.514636359833339</v>
      </c>
      <c r="U345" s="34">
        <f>SUMPRODUCT(DatiStorici[[#This Row],[Bond 3Y]:[Gold]],Q344:T344)</f>
        <v>10908.212901082321</v>
      </c>
      <c r="V345" s="32">
        <f t="shared" si="54"/>
        <v>4.0912361342462554E-3</v>
      </c>
      <c r="W345" s="32">
        <f>-(1-U345/MAX(U$5:U345))</f>
        <v>-2.5023865893332276E-2</v>
      </c>
      <c r="X345" s="53" t="str">
        <f t="shared" si="55"/>
        <v/>
      </c>
    </row>
    <row r="346" spans="1:24" x14ac:dyDescent="0.3">
      <c r="A346" s="4">
        <v>39575</v>
      </c>
      <c r="B346" s="1">
        <v>106.18545899999999</v>
      </c>
      <c r="C346" s="1">
        <v>102.242926</v>
      </c>
      <c r="D346" s="1">
        <v>154.103926</v>
      </c>
      <c r="E346" s="1">
        <v>85.316999999999993</v>
      </c>
      <c r="F346" s="3">
        <f t="shared" si="48"/>
        <v>10893.1274389476</v>
      </c>
      <c r="G346" s="36">
        <f t="shared" si="49"/>
        <v>3.4294001976676675E-4</v>
      </c>
      <c r="H346" s="31">
        <f t="shared" si="50"/>
        <v>-2.4912770295425334E-3</v>
      </c>
      <c r="I346" s="37">
        <f t="shared" si="51"/>
        <v>8.3948932917190192E-3</v>
      </c>
      <c r="J346" s="37">
        <f t="shared" si="52"/>
        <v>-1.8071824136336991E-2</v>
      </c>
      <c r="K346" s="39">
        <f t="shared" si="53"/>
        <v>-4.354923083129735E-3</v>
      </c>
      <c r="L346" s="36">
        <f>-(1-B346/MAX(B$5:B346))</f>
        <v>-5.6917708191099869E-3</v>
      </c>
      <c r="M346" s="37">
        <f>-(1-C346/MAX(C$5:C346))</f>
        <v>-2.7128113950181998E-2</v>
      </c>
      <c r="N346" s="37">
        <f>-(1-D346/MAX(D$5:D346))</f>
        <v>-0.15740662643820491</v>
      </c>
      <c r="O346" s="37">
        <f>-(1-E346/MAX(E$5:E346))</f>
        <v>-0.14241670484648106</v>
      </c>
      <c r="P346" s="39">
        <f>-(1-F346/MAX(F$5:F346))</f>
        <v>-3.5990125289405817E-2</v>
      </c>
      <c r="Q346" s="33">
        <f>IF(DatiStorici[[#This Row],[Calend]]="X",(DatiStorici[[#This Row],[Balanced]]*B$2/DatiStorici[[#This Row],[Bond 3Y]]),Q345)</f>
        <v>26.104946748229981</v>
      </c>
      <c r="R346" s="33">
        <f>IF(DatiStorici[[#This Row],[Calend]]="X",(DatiStorici[[#This Row],[Balanced]]*C$2/DatiStorici[[#This Row],[Bond 10Y]]),R345)</f>
        <v>27.176810144827339</v>
      </c>
      <c r="S346" s="33">
        <f>IF(DatiStorici[[#This Row],[Calend]]="X",(DatiStorici[[#This Row],[Balanced]]*D$2/DatiStorici[[#This Row],[SXXR]]),S345)</f>
        <v>16.5362043842267</v>
      </c>
      <c r="T346" s="33">
        <f>IF(DatiStorici[[#This Row],[Calend]]="X",(DatiStorici[[#This Row],[Balanced]]*E$2/DatiStorici[[#This Row],[Gold]]),T345)</f>
        <v>32.514636359833339</v>
      </c>
      <c r="U346" s="34">
        <f>SUMPRODUCT(DatiStorici[[#This Row],[Bond 3Y]:[Gold]],Q345:T345)</f>
        <v>10872.947588244637</v>
      </c>
      <c r="V346" s="32">
        <f t="shared" si="54"/>
        <v>-3.2381510314709937E-3</v>
      </c>
      <c r="W346" s="32">
        <f>-(1-U346/MAX(U$5:U346))</f>
        <v>-2.8175879764929523E-2</v>
      </c>
      <c r="X346" s="53" t="str">
        <f t="shared" si="55"/>
        <v/>
      </c>
    </row>
    <row r="347" spans="1:24" x14ac:dyDescent="0.3">
      <c r="A347" s="4">
        <v>39576</v>
      </c>
      <c r="B347" s="1">
        <v>106.28986500000001</v>
      </c>
      <c r="C347" s="1">
        <v>102.99824099999999</v>
      </c>
      <c r="D347" s="1">
        <v>154.07307700000001</v>
      </c>
      <c r="E347" s="1">
        <v>86.939809999999994</v>
      </c>
      <c r="F347" s="3">
        <f t="shared" si="48"/>
        <v>10978.36904916634</v>
      </c>
      <c r="G347" s="36">
        <f t="shared" si="49"/>
        <v>9.8275890524660643E-4</v>
      </c>
      <c r="H347" s="31">
        <f t="shared" si="50"/>
        <v>7.3603012583597083E-3</v>
      </c>
      <c r="I347" s="37">
        <f t="shared" si="51"/>
        <v>-2.0020312873919577E-4</v>
      </c>
      <c r="J347" s="37">
        <f t="shared" si="52"/>
        <v>1.8842308902090377E-2</v>
      </c>
      <c r="K347" s="39">
        <f t="shared" si="53"/>
        <v>7.7948065295187436E-3</v>
      </c>
      <c r="L347" s="36">
        <f>-(1-B347/MAX(B$5:B347))</f>
        <v>-4.7141252360564101E-3</v>
      </c>
      <c r="M347" s="37">
        <f>-(1-C347/MAX(C$5:C347))</f>
        <v>-1.9941066812938391E-2</v>
      </c>
      <c r="N347" s="37">
        <f>-(1-D347/MAX(D$5:D347))</f>
        <v>-0.15757529938285786</v>
      </c>
      <c r="O347" s="37">
        <f>-(1-E347/MAX(E$5:E347))</f>
        <v>-0.1261046598002642</v>
      </c>
      <c r="P347" s="39">
        <f>-(1-F347/MAX(F$5:F347))</f>
        <v>-2.8446492439459514E-2</v>
      </c>
      <c r="Q347" s="33">
        <f>IF(DatiStorici[[#This Row],[Calend]]="X",(DatiStorici[[#This Row],[Balanced]]*B$2/DatiStorici[[#This Row],[Bond 3Y]]),Q346)</f>
        <v>26.104946748229981</v>
      </c>
      <c r="R347" s="33">
        <f>IF(DatiStorici[[#This Row],[Calend]]="X",(DatiStorici[[#This Row],[Balanced]]*C$2/DatiStorici[[#This Row],[Bond 10Y]]),R346)</f>
        <v>27.176810144827339</v>
      </c>
      <c r="S347" s="33">
        <f>IF(DatiStorici[[#This Row],[Calend]]="X",(DatiStorici[[#This Row],[Balanced]]*D$2/DatiStorici[[#This Row],[SXXR]]),S346)</f>
        <v>16.5362043842267</v>
      </c>
      <c r="T347" s="33">
        <f>IF(DatiStorici[[#This Row],[Calend]]="X",(DatiStorici[[#This Row],[Balanced]]*E$2/DatiStorici[[#This Row],[Gold]]),T346)</f>
        <v>32.514636359833339</v>
      </c>
      <c r="U347" s="34">
        <f>SUMPRODUCT(DatiStorici[[#This Row],[Bond 3Y]:[Gold]],Q346:T346)</f>
        <v>10948.455105331424</v>
      </c>
      <c r="V347" s="32">
        <f t="shared" si="54"/>
        <v>6.9205283920685621E-3</v>
      </c>
      <c r="W347" s="32">
        <f>-(1-U347/MAX(U$5:U347))</f>
        <v>-2.1427017437722351E-2</v>
      </c>
      <c r="X347" s="53" t="str">
        <f t="shared" si="55"/>
        <v/>
      </c>
    </row>
    <row r="348" spans="1:24" x14ac:dyDescent="0.3">
      <c r="A348" s="4">
        <v>39577</v>
      </c>
      <c r="B348" s="1">
        <v>106.363542</v>
      </c>
      <c r="C348" s="1">
        <v>103.435939</v>
      </c>
      <c r="D348" s="1">
        <v>152.22585000000001</v>
      </c>
      <c r="E348" s="1">
        <v>86.171260000000004</v>
      </c>
      <c r="F348" s="3">
        <f t="shared" si="48"/>
        <v>10933.168930846585</v>
      </c>
      <c r="G348" s="36">
        <f t="shared" si="49"/>
        <v>6.9293037894296449E-4</v>
      </c>
      <c r="H348" s="31">
        <f t="shared" si="50"/>
        <v>4.2405638049297064E-3</v>
      </c>
      <c r="I348" s="37">
        <f t="shared" si="51"/>
        <v>-1.2061742517050405E-2</v>
      </c>
      <c r="J348" s="37">
        <f t="shared" si="52"/>
        <v>-8.8793287399311378E-3</v>
      </c>
      <c r="K348" s="39">
        <f t="shared" si="53"/>
        <v>-4.1256969250613165E-3</v>
      </c>
      <c r="L348" s="36">
        <f>-(1-B348/MAX(B$5:B348))</f>
        <v>-4.024222417993939E-3</v>
      </c>
      <c r="M348" s="37">
        <f>-(1-C348/MAX(C$5:C348))</f>
        <v>-1.5776240008390174E-2</v>
      </c>
      <c r="N348" s="37">
        <f>-(1-D348/MAX(D$5:D348))</f>
        <v>-0.16767537450790326</v>
      </c>
      <c r="O348" s="37">
        <f>-(1-E348/MAX(E$5:E348))</f>
        <v>-0.13382991551120382</v>
      </c>
      <c r="P348" s="39">
        <f>-(1-F348/MAX(F$5:F348))</f>
        <v>-3.2446570529296004E-2</v>
      </c>
      <c r="Q348" s="33">
        <f>IF(DatiStorici[[#This Row],[Calend]]="X",(DatiStorici[[#This Row],[Balanced]]*B$2/DatiStorici[[#This Row],[Bond 3Y]]),Q347)</f>
        <v>26.104946748229981</v>
      </c>
      <c r="R348" s="33">
        <f>IF(DatiStorici[[#This Row],[Calend]]="X",(DatiStorici[[#This Row],[Balanced]]*C$2/DatiStorici[[#This Row],[Bond 10Y]]),R347)</f>
        <v>27.176810144827339</v>
      </c>
      <c r="S348" s="33">
        <f>IF(DatiStorici[[#This Row],[Calend]]="X",(DatiStorici[[#This Row],[Balanced]]*D$2/DatiStorici[[#This Row],[SXXR]]),S347)</f>
        <v>16.5362043842267</v>
      </c>
      <c r="T348" s="33">
        <f>IF(DatiStorici[[#This Row],[Calend]]="X",(DatiStorici[[#This Row],[Balanced]]*E$2/DatiStorici[[#This Row],[Gold]]),T347)</f>
        <v>32.514636359833339</v>
      </c>
      <c r="U348" s="34">
        <f>SUMPRODUCT(DatiStorici[[#This Row],[Bond 3Y]:[Gold]],Q347:T347)</f>
        <v>10906.738427949353</v>
      </c>
      <c r="V348" s="32">
        <f t="shared" si="54"/>
        <v>-3.817557413303193E-3</v>
      </c>
      <c r="W348" s="32">
        <f>-(1-U348/MAX(U$5:U348))</f>
        <v>-2.515565431074418E-2</v>
      </c>
      <c r="X348" s="53" t="str">
        <f t="shared" si="55"/>
        <v/>
      </c>
    </row>
    <row r="349" spans="1:24" x14ac:dyDescent="0.3">
      <c r="A349" s="4">
        <v>39580</v>
      </c>
      <c r="B349" s="1">
        <v>106.26572899999999</v>
      </c>
      <c r="C349" s="1">
        <v>103.299916</v>
      </c>
      <c r="D349" s="1">
        <v>152.751656</v>
      </c>
      <c r="E349" s="1">
        <v>87.034350000000003</v>
      </c>
      <c r="F349" s="3">
        <f t="shared" si="48"/>
        <v>10969.261264011941</v>
      </c>
      <c r="G349" s="36">
        <f t="shared" si="49"/>
        <v>-9.2003331845664994E-4</v>
      </c>
      <c r="H349" s="31">
        <f t="shared" si="50"/>
        <v>-1.3159112591125273E-3</v>
      </c>
      <c r="I349" s="37">
        <f t="shared" si="51"/>
        <v>3.4481659180420378E-3</v>
      </c>
      <c r="J349" s="37">
        <f t="shared" si="52"/>
        <v>9.96615691379177E-3</v>
      </c>
      <c r="K349" s="39">
        <f t="shared" si="53"/>
        <v>3.2957407478117103E-3</v>
      </c>
      <c r="L349" s="36">
        <f>-(1-B349/MAX(B$5:B349))</f>
        <v>-4.9401319195093718E-3</v>
      </c>
      <c r="M349" s="37">
        <f>-(1-C349/MAX(C$5:C349))</f>
        <v>-1.7070539357336378E-2</v>
      </c>
      <c r="N349" s="37">
        <f>-(1-D349/MAX(D$5:D349))</f>
        <v>-0.16480042730260602</v>
      </c>
      <c r="O349" s="37">
        <f>-(1-E349/MAX(E$5:E349))</f>
        <v>-0.12515436941588809</v>
      </c>
      <c r="P349" s="39">
        <f>-(1-F349/MAX(F$5:F349))</f>
        <v>-2.9252504750872599E-2</v>
      </c>
      <c r="Q349" s="33">
        <f>IF(DatiStorici[[#This Row],[Calend]]="X",(DatiStorici[[#This Row],[Balanced]]*B$2/DatiStorici[[#This Row],[Bond 3Y]]),Q348)</f>
        <v>26.104946748229981</v>
      </c>
      <c r="R349" s="33">
        <f>IF(DatiStorici[[#This Row],[Calend]]="X",(DatiStorici[[#This Row],[Balanced]]*C$2/DatiStorici[[#This Row],[Bond 10Y]]),R348)</f>
        <v>27.176810144827339</v>
      </c>
      <c r="S349" s="33">
        <f>IF(DatiStorici[[#This Row],[Calend]]="X",(DatiStorici[[#This Row],[Balanced]]*D$2/DatiStorici[[#This Row],[SXXR]]),S348)</f>
        <v>16.5362043842267</v>
      </c>
      <c r="T349" s="33">
        <f>IF(DatiStorici[[#This Row],[Calend]]="X",(DatiStorici[[#This Row],[Balanced]]*E$2/DatiStorici[[#This Row],[Gold]]),T348)</f>
        <v>32.514636359833339</v>
      </c>
      <c r="U349" s="34">
        <f>SUMPRODUCT(DatiStorici[[#This Row],[Bond 3Y]:[Gold]],Q348:T348)</f>
        <v>10937.246246524999</v>
      </c>
      <c r="V349" s="32">
        <f t="shared" si="54"/>
        <v>2.7932484723872789E-3</v>
      </c>
      <c r="W349" s="32">
        <f>-(1-U349/MAX(U$5:U349))</f>
        <v>-2.2428865304640278E-2</v>
      </c>
      <c r="X349" s="53" t="str">
        <f t="shared" si="55"/>
        <v/>
      </c>
    </row>
    <row r="350" spans="1:24" x14ac:dyDescent="0.3">
      <c r="A350" s="4">
        <v>39581</v>
      </c>
      <c r="B350" s="1">
        <v>106.118527</v>
      </c>
      <c r="C350" s="1">
        <v>102.75274400000001</v>
      </c>
      <c r="D350" s="1">
        <v>152.61260799999999</v>
      </c>
      <c r="E350" s="1">
        <v>85.606530000000006</v>
      </c>
      <c r="F350" s="3">
        <f t="shared" si="48"/>
        <v>10893.367811242162</v>
      </c>
      <c r="G350" s="36">
        <f t="shared" si="49"/>
        <v>-1.3861858345173693E-3</v>
      </c>
      <c r="H350" s="31">
        <f t="shared" si="50"/>
        <v>-5.3110043438619097E-3</v>
      </c>
      <c r="I350" s="37">
        <f t="shared" si="51"/>
        <v>-9.1070256741171115E-4</v>
      </c>
      <c r="J350" s="37">
        <f t="shared" si="52"/>
        <v>-1.6541303032020331E-2</v>
      </c>
      <c r="K350" s="39">
        <f t="shared" si="53"/>
        <v>-6.942784178539765E-3</v>
      </c>
      <c r="L350" s="36">
        <f>-(1-B350/MAX(B$5:B350))</f>
        <v>-6.3185142453970888E-3</v>
      </c>
      <c r="M350" s="37">
        <f>-(1-C350/MAX(C$5:C350))</f>
        <v>-2.2277043870261304E-2</v>
      </c>
      <c r="N350" s="37">
        <f>-(1-D350/MAX(D$5:D350))</f>
        <v>-0.1655606994543164</v>
      </c>
      <c r="O350" s="37">
        <f>-(1-E350/MAX(E$5:E350))</f>
        <v>-0.13950642797966895</v>
      </c>
      <c r="P350" s="39">
        <f>-(1-F350/MAX(F$5:F350))</f>
        <v>-3.5968853045336036E-2</v>
      </c>
      <c r="Q350" s="33">
        <f>IF(DatiStorici[[#This Row],[Calend]]="X",(DatiStorici[[#This Row],[Balanced]]*B$2/DatiStorici[[#This Row],[Bond 3Y]]),Q349)</f>
        <v>26.104946748229981</v>
      </c>
      <c r="R350" s="33">
        <f>IF(DatiStorici[[#This Row],[Calend]]="X",(DatiStorici[[#This Row],[Balanced]]*C$2/DatiStorici[[#This Row],[Bond 10Y]]),R349)</f>
        <v>27.176810144827339</v>
      </c>
      <c r="S350" s="33">
        <f>IF(DatiStorici[[#This Row],[Calend]]="X",(DatiStorici[[#This Row],[Balanced]]*D$2/DatiStorici[[#This Row],[SXXR]]),S349)</f>
        <v>16.5362043842267</v>
      </c>
      <c r="T350" s="33">
        <f>IF(DatiStorici[[#This Row],[Calend]]="X",(DatiStorici[[#This Row],[Balanced]]*E$2/DatiStorici[[#This Row],[Gold]]),T349)</f>
        <v>32.514636359833339</v>
      </c>
      <c r="U350" s="34">
        <f>SUMPRODUCT(DatiStorici[[#This Row],[Bond 3Y]:[Gold]],Q349:T349)</f>
        <v>10869.808782358687</v>
      </c>
      <c r="V350" s="32">
        <f t="shared" si="54"/>
        <v>-6.1849414378460071E-3</v>
      </c>
      <c r="W350" s="32">
        <f>-(1-U350/MAX(U$5:U350))</f>
        <v>-2.8456426253721578E-2</v>
      </c>
      <c r="X350" s="53" t="str">
        <f t="shared" si="55"/>
        <v/>
      </c>
    </row>
    <row r="351" spans="1:24" x14ac:dyDescent="0.3">
      <c r="A351" s="4">
        <v>39582</v>
      </c>
      <c r="B351" s="1">
        <v>106.008341</v>
      </c>
      <c r="C351" s="1">
        <v>102.24503799999999</v>
      </c>
      <c r="D351" s="1">
        <v>153.43769</v>
      </c>
      <c r="E351" s="1">
        <v>85.320210000000003</v>
      </c>
      <c r="F351" s="3">
        <f t="shared" si="48"/>
        <v>10878.912765466979</v>
      </c>
      <c r="G351" s="36">
        <f t="shared" si="49"/>
        <v>-1.0388689650557279E-3</v>
      </c>
      <c r="H351" s="31">
        <f t="shared" si="50"/>
        <v>-4.9532929878386032E-3</v>
      </c>
      <c r="I351" s="37">
        <f t="shared" si="51"/>
        <v>5.391819607889127E-3</v>
      </c>
      <c r="J351" s="37">
        <f t="shared" si="52"/>
        <v>-3.350210362666855E-3</v>
      </c>
      <c r="K351" s="39">
        <f t="shared" si="53"/>
        <v>-1.3278395754759307E-3</v>
      </c>
      <c r="L351" s="36">
        <f>-(1-B351/MAX(B$5:B351))</f>
        <v>-7.3502830729964552E-3</v>
      </c>
      <c r="M351" s="37">
        <f>-(1-C351/MAX(C$5:C351))</f>
        <v>-2.7108017641286009E-2</v>
      </c>
      <c r="N351" s="37">
        <f>-(1-D351/MAX(D$5:D351))</f>
        <v>-0.16104940215066998</v>
      </c>
      <c r="O351" s="37">
        <f>-(1-E351/MAX(E$5:E351))</f>
        <v>-0.14238443879894713</v>
      </c>
      <c r="P351" s="39">
        <f>-(1-F351/MAX(F$5:F351))</f>
        <v>-3.724808226070786E-2</v>
      </c>
      <c r="Q351" s="33">
        <f>IF(DatiStorici[[#This Row],[Calend]]="X",(DatiStorici[[#This Row],[Balanced]]*B$2/DatiStorici[[#This Row],[Bond 3Y]]),Q350)</f>
        <v>26.104946748229981</v>
      </c>
      <c r="R351" s="33">
        <f>IF(DatiStorici[[#This Row],[Calend]]="X",(DatiStorici[[#This Row],[Balanced]]*C$2/DatiStorici[[#This Row],[Bond 10Y]]),R350)</f>
        <v>27.176810144827339</v>
      </c>
      <c r="S351" s="33">
        <f>IF(DatiStorici[[#This Row],[Calend]]="X",(DatiStorici[[#This Row],[Balanced]]*D$2/DatiStorici[[#This Row],[SXXR]]),S350)</f>
        <v>16.5362043842267</v>
      </c>
      <c r="T351" s="33">
        <f>IF(DatiStorici[[#This Row],[Calend]]="X",(DatiStorici[[#This Row],[Balanced]]*E$2/DatiStorici[[#This Row],[Gold]]),T350)</f>
        <v>32.514636359833339</v>
      </c>
      <c r="U351" s="34">
        <f>SUMPRODUCT(DatiStorici[[#This Row],[Bond 3Y]:[Gold]],Q350:T350)</f>
        <v>10857.468687028097</v>
      </c>
      <c r="V351" s="32">
        <f t="shared" si="54"/>
        <v>-1.1359082310089242E-3</v>
      </c>
      <c r="W351" s="32">
        <f>-(1-U351/MAX(U$5:U351))</f>
        <v>-2.955938404791103E-2</v>
      </c>
      <c r="X351" s="53" t="str">
        <f t="shared" si="55"/>
        <v/>
      </c>
    </row>
    <row r="352" spans="1:24" x14ac:dyDescent="0.3">
      <c r="A352" s="4">
        <v>39583</v>
      </c>
      <c r="B352" s="1">
        <v>105.87801899999999</v>
      </c>
      <c r="C352" s="1">
        <v>101.845483</v>
      </c>
      <c r="D352" s="1">
        <v>154.020128</v>
      </c>
      <c r="E352" s="1">
        <v>87.139690000000002</v>
      </c>
      <c r="F352" s="3">
        <f t="shared" si="48"/>
        <v>10946.103001160722</v>
      </c>
      <c r="G352" s="36">
        <f t="shared" si="49"/>
        <v>-1.2301123718709707E-3</v>
      </c>
      <c r="H352" s="31">
        <f t="shared" si="50"/>
        <v>-3.9154734723071448E-3</v>
      </c>
      <c r="I352" s="37">
        <f t="shared" si="51"/>
        <v>3.7887388943811605E-3</v>
      </c>
      <c r="J352" s="37">
        <f t="shared" si="52"/>
        <v>2.110110826707744E-2</v>
      </c>
      <c r="K352" s="39">
        <f t="shared" si="53"/>
        <v>6.1571958236510717E-3</v>
      </c>
      <c r="L352" s="36">
        <f>-(1-B352/MAX(B$5:B352))</f>
        <v>-8.5706030514910436E-3</v>
      </c>
      <c r="M352" s="37">
        <f>-(1-C352/MAX(C$5:C352))</f>
        <v>-3.0909902442887049E-2</v>
      </c>
      <c r="N352" s="37">
        <f>-(1-D352/MAX(D$5:D352))</f>
        <v>-0.15786480840248363</v>
      </c>
      <c r="O352" s="37">
        <f>-(1-E352/MAX(E$5:E352))</f>
        <v>-0.12409552036691229</v>
      </c>
      <c r="P352" s="39">
        <f>-(1-F352/MAX(F$5:F352))</f>
        <v>-3.1301943187615588E-2</v>
      </c>
      <c r="Q352" s="33">
        <f>IF(DatiStorici[[#This Row],[Calend]]="X",(DatiStorici[[#This Row],[Balanced]]*B$2/DatiStorici[[#This Row],[Bond 3Y]]),Q351)</f>
        <v>26.104946748229981</v>
      </c>
      <c r="R352" s="33">
        <f>IF(DatiStorici[[#This Row],[Calend]]="X",(DatiStorici[[#This Row],[Balanced]]*C$2/DatiStorici[[#This Row],[Bond 10Y]]),R351)</f>
        <v>27.176810144827339</v>
      </c>
      <c r="S352" s="33">
        <f>IF(DatiStorici[[#This Row],[Calend]]="X",(DatiStorici[[#This Row],[Balanced]]*D$2/DatiStorici[[#This Row],[SXXR]]),S351)</f>
        <v>16.5362043842267</v>
      </c>
      <c r="T352" s="33">
        <f>IF(DatiStorici[[#This Row],[Calend]]="X",(DatiStorici[[#This Row],[Balanced]]*E$2/DatiStorici[[#This Row],[Gold]]),T351)</f>
        <v>32.514636359833339</v>
      </c>
      <c r="U352" s="34">
        <f>SUMPRODUCT(DatiStorici[[#This Row],[Bond 3Y]:[Gold]],Q351:T351)</f>
        <v>10911.999052153686</v>
      </c>
      <c r="V352" s="32">
        <f t="shared" si="54"/>
        <v>5.0098128103218311E-3</v>
      </c>
      <c r="W352" s="32">
        <f>-(1-U352/MAX(U$5:U352))</f>
        <v>-2.4685459688009947E-2</v>
      </c>
      <c r="X352" s="53" t="str">
        <f t="shared" si="55"/>
        <v/>
      </c>
    </row>
    <row r="353" spans="1:24" x14ac:dyDescent="0.3">
      <c r="A353" s="4">
        <v>39584</v>
      </c>
      <c r="B353" s="1">
        <v>105.954899</v>
      </c>
      <c r="C353" s="1">
        <v>102.276881</v>
      </c>
      <c r="D353" s="1">
        <v>154.84751299999999</v>
      </c>
      <c r="E353" s="1">
        <v>88.880420000000001</v>
      </c>
      <c r="F353" s="3">
        <f t="shared" si="48"/>
        <v>11040.025612058622</v>
      </c>
      <c r="G353" s="36">
        <f t="shared" si="49"/>
        <v>7.2585511356118928E-4</v>
      </c>
      <c r="H353" s="31">
        <f t="shared" si="50"/>
        <v>4.2268630819197895E-3</v>
      </c>
      <c r="I353" s="37">
        <f t="shared" si="51"/>
        <v>5.3575504146702582E-3</v>
      </c>
      <c r="J353" s="37">
        <f t="shared" si="52"/>
        <v>1.9779407603476962E-2</v>
      </c>
      <c r="K353" s="39">
        <f t="shared" si="53"/>
        <v>8.5438581655355641E-3</v>
      </c>
      <c r="L353" s="36">
        <f>-(1-B353/MAX(B$5:B353))</f>
        <v>-7.8507077157329297E-3</v>
      </c>
      <c r="M353" s="37">
        <f>-(1-C353/MAX(C$5:C353))</f>
        <v>-2.6805022014307456E-2</v>
      </c>
      <c r="N353" s="37">
        <f>-(1-D353/MAX(D$5:D353))</f>
        <v>-0.15334091899563995</v>
      </c>
      <c r="O353" s="37">
        <f>-(1-E353/MAX(E$5:E353))</f>
        <v>-0.10659817553091722</v>
      </c>
      <c r="P353" s="39">
        <f>-(1-F353/MAX(F$5:F353))</f>
        <v>-2.2990067202354525E-2</v>
      </c>
      <c r="Q353" s="33">
        <f>IF(DatiStorici[[#This Row],[Calend]]="X",(DatiStorici[[#This Row],[Balanced]]*B$2/DatiStorici[[#This Row],[Bond 3Y]]),Q352)</f>
        <v>26.104946748229981</v>
      </c>
      <c r="R353" s="33">
        <f>IF(DatiStorici[[#This Row],[Calend]]="X",(DatiStorici[[#This Row],[Balanced]]*C$2/DatiStorici[[#This Row],[Bond 10Y]]),R352)</f>
        <v>27.176810144827339</v>
      </c>
      <c r="S353" s="33">
        <f>IF(DatiStorici[[#This Row],[Calend]]="X",(DatiStorici[[#This Row],[Balanced]]*D$2/DatiStorici[[#This Row],[SXXR]]),S352)</f>
        <v>16.5362043842267</v>
      </c>
      <c r="T353" s="33">
        <f>IF(DatiStorici[[#This Row],[Calend]]="X",(DatiStorici[[#This Row],[Balanced]]*E$2/DatiStorici[[#This Row],[Gold]]),T352)</f>
        <v>32.514636359833339</v>
      </c>
      <c r="U353" s="34">
        <f>SUMPRODUCT(DatiStorici[[#This Row],[Bond 3Y]:[Gold]],Q352:T352)</f>
        <v>10996.011032417642</v>
      </c>
      <c r="V353" s="32">
        <f t="shared" si="54"/>
        <v>7.6695593760411707E-3</v>
      </c>
      <c r="W353" s="32">
        <f>-(1-U353/MAX(U$5:U353))</f>
        <v>-1.717646839134479E-2</v>
      </c>
      <c r="X353" s="53" t="str">
        <f t="shared" si="55"/>
        <v/>
      </c>
    </row>
    <row r="354" spans="1:24" x14ac:dyDescent="0.3">
      <c r="A354" s="4">
        <v>39587</v>
      </c>
      <c r="B354" s="1">
        <v>105.90218400000001</v>
      </c>
      <c r="C354" s="1">
        <v>101.988298</v>
      </c>
      <c r="D354" s="1">
        <v>156.49767700000001</v>
      </c>
      <c r="E354" s="1">
        <v>88.946330000000003</v>
      </c>
      <c r="F354" s="3">
        <f t="shared" si="48"/>
        <v>11058.841430629453</v>
      </c>
      <c r="G354" s="36">
        <f t="shared" si="49"/>
        <v>-4.9764681304427375E-4</v>
      </c>
      <c r="H354" s="31">
        <f t="shared" si="50"/>
        <v>-2.8255740250344194E-3</v>
      </c>
      <c r="I354" s="37">
        <f t="shared" si="51"/>
        <v>1.0600320833233279E-2</v>
      </c>
      <c r="J354" s="37">
        <f t="shared" si="52"/>
        <v>7.4128333356077083E-4</v>
      </c>
      <c r="K354" s="39">
        <f t="shared" si="53"/>
        <v>1.7028767204498889E-3</v>
      </c>
      <c r="L354" s="36">
        <f>-(1-B354/MAX(B$5:B354))</f>
        <v>-8.3443248154270178E-3</v>
      </c>
      <c r="M354" s="37">
        <f>-(1-C354/MAX(C$5:C354))</f>
        <v>-2.955097519146821E-2</v>
      </c>
      <c r="N354" s="37">
        <f>-(1-D354/MAX(D$5:D354))</f>
        <v>-0.14431832438834713</v>
      </c>
      <c r="O354" s="37">
        <f>-(1-E354/MAX(E$5:E354))</f>
        <v>-0.1059356661250126</v>
      </c>
      <c r="P354" s="39">
        <f>-(1-F354/MAX(F$5:F354))</f>
        <v>-2.1324922366337096E-2</v>
      </c>
      <c r="Q354" s="33">
        <f>IF(DatiStorici[[#This Row],[Calend]]="X",(DatiStorici[[#This Row],[Balanced]]*B$2/DatiStorici[[#This Row],[Bond 3Y]]),Q353)</f>
        <v>26.104946748229981</v>
      </c>
      <c r="R354" s="33">
        <f>IF(DatiStorici[[#This Row],[Calend]]="X",(DatiStorici[[#This Row],[Balanced]]*C$2/DatiStorici[[#This Row],[Bond 10Y]]),R353)</f>
        <v>27.176810144827339</v>
      </c>
      <c r="S354" s="33">
        <f>IF(DatiStorici[[#This Row],[Calend]]="X",(DatiStorici[[#This Row],[Balanced]]*D$2/DatiStorici[[#This Row],[SXXR]]),S353)</f>
        <v>16.5362043842267</v>
      </c>
      <c r="T354" s="33">
        <f>IF(DatiStorici[[#This Row],[Calend]]="X",(DatiStorici[[#This Row],[Balanced]]*E$2/DatiStorici[[#This Row],[Gold]]),T353)</f>
        <v>32.514636359833339</v>
      </c>
      <c r="U354" s="34">
        <f>SUMPRODUCT(DatiStorici[[#This Row],[Bond 3Y]:[Gold]],Q353:T353)</f>
        <v>11016.222633601756</v>
      </c>
      <c r="V354" s="32">
        <f t="shared" si="54"/>
        <v>1.8363976296847477E-3</v>
      </c>
      <c r="W354" s="32">
        <f>-(1-U354/MAX(U$5:U354))</f>
        <v>-1.5369955357056875E-2</v>
      </c>
      <c r="X354" s="53" t="str">
        <f t="shared" si="55"/>
        <v/>
      </c>
    </row>
    <row r="355" spans="1:24" x14ac:dyDescent="0.3">
      <c r="A355" s="4">
        <v>39588</v>
      </c>
      <c r="B355" s="1">
        <v>105.949107</v>
      </c>
      <c r="C355" s="1">
        <v>102.230046</v>
      </c>
      <c r="D355" s="1">
        <v>153.39487</v>
      </c>
      <c r="E355" s="1">
        <v>90.332729999999998</v>
      </c>
      <c r="F355" s="3">
        <f t="shared" si="48"/>
        <v>11074.124308427417</v>
      </c>
      <c r="G355" s="36">
        <f t="shared" si="49"/>
        <v>4.4298055060995405E-4</v>
      </c>
      <c r="H355" s="31">
        <f t="shared" si="50"/>
        <v>2.3675455219824429E-3</v>
      </c>
      <c r="I355" s="37">
        <f t="shared" si="51"/>
        <v>-2.0025720027350417E-2</v>
      </c>
      <c r="J355" s="37">
        <f t="shared" si="52"/>
        <v>1.5466699096179504E-2</v>
      </c>
      <c r="K355" s="39">
        <f t="shared" si="53"/>
        <v>1.3810060890237937E-3</v>
      </c>
      <c r="L355" s="36">
        <f>-(1-B355/MAX(B$5:B355))</f>
        <v>-7.9049433268764124E-3</v>
      </c>
      <c r="M355" s="37">
        <f>-(1-C355/MAX(C$5:C355))</f>
        <v>-2.7250670985495384E-2</v>
      </c>
      <c r="N355" s="37">
        <f>-(1-D355/MAX(D$5:D355))</f>
        <v>-0.1612835288805492</v>
      </c>
      <c r="O355" s="37">
        <f>-(1-E355/MAX(E$5:E355))</f>
        <v>-9.1999950143428211E-2</v>
      </c>
      <c r="P355" s="39">
        <f>-(1-F355/MAX(F$5:F355))</f>
        <v>-1.9972432441491716E-2</v>
      </c>
      <c r="Q355" s="33">
        <f>IF(DatiStorici[[#This Row],[Calend]]="X",(DatiStorici[[#This Row],[Balanced]]*B$2/DatiStorici[[#This Row],[Bond 3Y]]),Q354)</f>
        <v>26.104946748229981</v>
      </c>
      <c r="R355" s="33">
        <f>IF(DatiStorici[[#This Row],[Calend]]="X",(DatiStorici[[#This Row],[Balanced]]*C$2/DatiStorici[[#This Row],[Bond 10Y]]),R354)</f>
        <v>27.176810144827339</v>
      </c>
      <c r="S355" s="33">
        <f>IF(DatiStorici[[#This Row],[Calend]]="X",(DatiStorici[[#This Row],[Balanced]]*D$2/DatiStorici[[#This Row],[SXXR]]),S354)</f>
        <v>16.5362043842267</v>
      </c>
      <c r="T355" s="33">
        <f>IF(DatiStorici[[#This Row],[Calend]]="X",(DatiStorici[[#This Row],[Balanced]]*E$2/DatiStorici[[#This Row],[Gold]]),T354)</f>
        <v>32.514636359833339</v>
      </c>
      <c r="U355" s="34">
        <f>SUMPRODUCT(DatiStorici[[#This Row],[Bond 3Y]:[Gold]],Q354:T354)</f>
        <v>11017.787136649378</v>
      </c>
      <c r="V355" s="32">
        <f t="shared" si="54"/>
        <v>1.4200802001671455E-4</v>
      </c>
      <c r="W355" s="32">
        <f>-(1-U355/MAX(U$5:U355))</f>
        <v>-1.5230120065336639E-2</v>
      </c>
      <c r="X355" s="53" t="str">
        <f t="shared" si="55"/>
        <v/>
      </c>
    </row>
    <row r="356" spans="1:24" x14ac:dyDescent="0.3">
      <c r="A356" s="4">
        <v>39589</v>
      </c>
      <c r="B356" s="1">
        <v>105.84174299999999</v>
      </c>
      <c r="C356" s="1">
        <v>101.785966</v>
      </c>
      <c r="D356" s="1">
        <v>152.20052699999999</v>
      </c>
      <c r="E356" s="1">
        <v>91.296000000000006</v>
      </c>
      <c r="F356" s="3">
        <f t="shared" si="48"/>
        <v>11080.255554472409</v>
      </c>
      <c r="G356" s="36">
        <f t="shared" si="49"/>
        <v>-1.0138682497084024E-3</v>
      </c>
      <c r="H356" s="31">
        <f t="shared" si="50"/>
        <v>-4.3533906676943559E-3</v>
      </c>
      <c r="I356" s="37">
        <f t="shared" si="51"/>
        <v>-7.8165384213450765E-3</v>
      </c>
      <c r="J356" s="37">
        <f t="shared" si="52"/>
        <v>1.0607121808592444E-2</v>
      </c>
      <c r="K356" s="39">
        <f t="shared" si="53"/>
        <v>5.5350194764796452E-4</v>
      </c>
      <c r="L356" s="36">
        <f>-(1-B356/MAX(B$5:B356))</f>
        <v>-8.9102872762563123E-3</v>
      </c>
      <c r="M356" s="37">
        <f>-(1-C356/MAX(C$5:C356))</f>
        <v>-3.14762244204293E-2</v>
      </c>
      <c r="N356" s="37">
        <f>-(1-D356/MAX(D$5:D356))</f>
        <v>-0.16781383296611752</v>
      </c>
      <c r="O356" s="37">
        <f>-(1-E356/MAX(E$5:E356))</f>
        <v>-8.2317421916667577E-2</v>
      </c>
      <c r="P356" s="39">
        <f>-(1-F356/MAX(F$5:F356))</f>
        <v>-1.9429835123615846E-2</v>
      </c>
      <c r="Q356" s="33">
        <f>IF(DatiStorici[[#This Row],[Calend]]="X",(DatiStorici[[#This Row],[Balanced]]*B$2/DatiStorici[[#This Row],[Bond 3Y]]),Q355)</f>
        <v>26.104946748229981</v>
      </c>
      <c r="R356" s="33">
        <f>IF(DatiStorici[[#This Row],[Calend]]="X",(DatiStorici[[#This Row],[Balanced]]*C$2/DatiStorici[[#This Row],[Bond 10Y]]),R355)</f>
        <v>27.176810144827339</v>
      </c>
      <c r="S356" s="33">
        <f>IF(DatiStorici[[#This Row],[Calend]]="X",(DatiStorici[[#This Row],[Balanced]]*D$2/DatiStorici[[#This Row],[SXXR]]),S355)</f>
        <v>16.5362043842267</v>
      </c>
      <c r="T356" s="33">
        <f>IF(DatiStorici[[#This Row],[Calend]]="X",(DatiStorici[[#This Row],[Balanced]]*E$2/DatiStorici[[#This Row],[Gold]]),T355)</f>
        <v>32.514636359833339</v>
      </c>
      <c r="U356" s="34">
        <f>SUMPRODUCT(DatiStorici[[#This Row],[Bond 3Y]:[Gold]],Q355:T355)</f>
        <v>11014.486201111053</v>
      </c>
      <c r="V356" s="32">
        <f t="shared" si="54"/>
        <v>-2.9964548028435327E-4</v>
      </c>
      <c r="W356" s="32">
        <f>-(1-U356/MAX(U$5:U356))</f>
        <v>-1.552515770342433E-2</v>
      </c>
      <c r="X356" s="53" t="str">
        <f t="shared" si="55"/>
        <v/>
      </c>
    </row>
    <row r="357" spans="1:24" x14ac:dyDescent="0.3">
      <c r="A357" s="4">
        <v>39590</v>
      </c>
      <c r="B357" s="1">
        <v>105.703934</v>
      </c>
      <c r="C357" s="1">
        <v>101.537676</v>
      </c>
      <c r="D357" s="1">
        <v>152.8861</v>
      </c>
      <c r="E357" s="1">
        <v>90.557029999999997</v>
      </c>
      <c r="F357" s="3">
        <f t="shared" si="48"/>
        <v>11051.735119570656</v>
      </c>
      <c r="G357" s="36">
        <f t="shared" si="49"/>
        <v>-1.302877198422649E-3</v>
      </c>
      <c r="H357" s="31">
        <f t="shared" si="50"/>
        <v>-2.4423143415729974E-3</v>
      </c>
      <c r="I357" s="37">
        <f t="shared" si="51"/>
        <v>4.494291740757648E-3</v>
      </c>
      <c r="J357" s="37">
        <f t="shared" si="52"/>
        <v>-8.1271570504110827E-3</v>
      </c>
      <c r="K357" s="39">
        <f t="shared" si="53"/>
        <v>-2.5773055039697147E-3</v>
      </c>
      <c r="L357" s="36">
        <f>-(1-B357/MAX(B$5:B357))</f>
        <v>-1.0200714647815579E-2</v>
      </c>
      <c r="M357" s="37">
        <f>-(1-C357/MAX(C$5:C357))</f>
        <v>-3.3838777704431666E-2</v>
      </c>
      <c r="N357" s="37">
        <f>-(1-D357/MAX(D$5:D357))</f>
        <v>-0.16406532842189914</v>
      </c>
      <c r="O357" s="37">
        <f>-(1-E357/MAX(E$5:E357))</f>
        <v>-8.9745347507342421E-2</v>
      </c>
      <c r="P357" s="39">
        <f>-(1-F357/MAX(F$5:F357))</f>
        <v>-2.1953810082178116E-2</v>
      </c>
      <c r="Q357" s="33">
        <f>IF(DatiStorici[[#This Row],[Calend]]="X",(DatiStorici[[#This Row],[Balanced]]*B$2/DatiStorici[[#This Row],[Bond 3Y]]),Q356)</f>
        <v>26.104946748229981</v>
      </c>
      <c r="R357" s="33">
        <f>IF(DatiStorici[[#This Row],[Calend]]="X",(DatiStorici[[#This Row],[Balanced]]*C$2/DatiStorici[[#This Row],[Bond 10Y]]),R356)</f>
        <v>27.176810144827339</v>
      </c>
      <c r="S357" s="33">
        <f>IF(DatiStorici[[#This Row],[Calend]]="X",(DatiStorici[[#This Row],[Balanced]]*D$2/DatiStorici[[#This Row],[SXXR]]),S356)</f>
        <v>16.5362043842267</v>
      </c>
      <c r="T357" s="33">
        <f>IF(DatiStorici[[#This Row],[Calend]]="X",(DatiStorici[[#This Row],[Balanced]]*E$2/DatiStorici[[#This Row],[Gold]]),T356)</f>
        <v>32.514636359833339</v>
      </c>
      <c r="U357" s="34">
        <f>SUMPRODUCT(DatiStorici[[#This Row],[Bond 3Y]:[Gold]],Q356:T356)</f>
        <v>10991.450408731249</v>
      </c>
      <c r="V357" s="32">
        <f t="shared" si="54"/>
        <v>-2.0935987594931822E-3</v>
      </c>
      <c r="W357" s="32">
        <f>-(1-U357/MAX(U$5:U357))</f>
        <v>-1.7584096963613849E-2</v>
      </c>
      <c r="X357" s="53" t="str">
        <f t="shared" si="55"/>
        <v/>
      </c>
    </row>
    <row r="358" spans="1:24" x14ac:dyDescent="0.3">
      <c r="A358" s="4">
        <v>39591</v>
      </c>
      <c r="B358" s="1">
        <v>105.734899</v>
      </c>
      <c r="C358" s="1">
        <v>101.78882299999999</v>
      </c>
      <c r="D358" s="1">
        <v>150.420062</v>
      </c>
      <c r="E358" s="1">
        <v>91.126710000000003</v>
      </c>
      <c r="F358" s="3">
        <f t="shared" si="48"/>
        <v>11044.229169447517</v>
      </c>
      <c r="G358" s="36">
        <f t="shared" si="49"/>
        <v>2.9289794861246107E-4</v>
      </c>
      <c r="H358" s="31">
        <f t="shared" si="50"/>
        <v>2.4703826501707091E-3</v>
      </c>
      <c r="I358" s="37">
        <f t="shared" si="51"/>
        <v>-1.6261406134222074E-2</v>
      </c>
      <c r="J358" s="37">
        <f t="shared" si="52"/>
        <v>6.2711376041739847E-3</v>
      </c>
      <c r="K358" s="39">
        <f t="shared" si="53"/>
        <v>-6.7939559583604561E-4</v>
      </c>
      <c r="L358" s="36">
        <f>-(1-B358/MAX(B$5:B358))</f>
        <v>-9.9107620064037283E-3</v>
      </c>
      <c r="M358" s="37">
        <f>-(1-C358/MAX(C$5:C358))</f>
        <v>-3.1449039214692553E-2</v>
      </c>
      <c r="N358" s="37">
        <f>-(1-D358/MAX(D$5:D358))</f>
        <v>-0.1775488737908314</v>
      </c>
      <c r="O358" s="37">
        <f>-(1-E358/MAX(E$5:E358))</f>
        <v>-8.4019078984268858E-2</v>
      </c>
      <c r="P358" s="39">
        <f>-(1-F358/MAX(F$5:F358))</f>
        <v>-2.2618064684756245E-2</v>
      </c>
      <c r="Q358" s="33">
        <f>IF(DatiStorici[[#This Row],[Calend]]="X",(DatiStorici[[#This Row],[Balanced]]*B$2/DatiStorici[[#This Row],[Bond 3Y]]),Q357)</f>
        <v>26.104946748229981</v>
      </c>
      <c r="R358" s="33">
        <f>IF(DatiStorici[[#This Row],[Calend]]="X",(DatiStorici[[#This Row],[Balanced]]*C$2/DatiStorici[[#This Row],[Bond 10Y]]),R357)</f>
        <v>27.176810144827339</v>
      </c>
      <c r="S358" s="33">
        <f>IF(DatiStorici[[#This Row],[Calend]]="X",(DatiStorici[[#This Row],[Balanced]]*D$2/DatiStorici[[#This Row],[SXXR]]),S357)</f>
        <v>16.5362043842267</v>
      </c>
      <c r="T358" s="33">
        <f>IF(DatiStorici[[#This Row],[Calend]]="X",(DatiStorici[[#This Row],[Balanced]]*E$2/DatiStorici[[#This Row],[Gold]]),T357)</f>
        <v>32.514636359833339</v>
      </c>
      <c r="U358" s="34">
        <f>SUMPRODUCT(DatiStorici[[#This Row],[Bond 3Y]:[Gold]],Q357:T357)</f>
        <v>10976.82815239895</v>
      </c>
      <c r="V358" s="32">
        <f t="shared" si="54"/>
        <v>-1.3312156845603472E-3</v>
      </c>
      <c r="W358" s="32">
        <f>-(1-U358/MAX(U$5:U358))</f>
        <v>-1.8891034321736666E-2</v>
      </c>
      <c r="X358" s="53" t="str">
        <f t="shared" si="55"/>
        <v/>
      </c>
    </row>
    <row r="359" spans="1:24" x14ac:dyDescent="0.3">
      <c r="A359" s="4">
        <v>39595</v>
      </c>
      <c r="B359" s="1">
        <v>105.719538</v>
      </c>
      <c r="C359" s="1">
        <v>101.477233</v>
      </c>
      <c r="D359" s="1">
        <v>149.65713700000001</v>
      </c>
      <c r="E359" s="1">
        <v>89.538600000000002</v>
      </c>
      <c r="F359" s="3">
        <f t="shared" si="48"/>
        <v>10961.847714610893</v>
      </c>
      <c r="G359" s="36">
        <f t="shared" si="49"/>
        <v>-1.4528898277050862E-4</v>
      </c>
      <c r="H359" s="31">
        <f t="shared" si="50"/>
        <v>-3.0658364725884082E-3</v>
      </c>
      <c r="I359" s="37">
        <f t="shared" si="51"/>
        <v>-5.0848691362359649E-3</v>
      </c>
      <c r="J359" s="37">
        <f t="shared" si="52"/>
        <v>-1.7581138364449137E-2</v>
      </c>
      <c r="K359" s="39">
        <f t="shared" si="53"/>
        <v>-7.4871900262249817E-3</v>
      </c>
      <c r="L359" s="36">
        <f>-(1-B359/MAX(B$5:B359))</f>
        <v>-1.0054600615308273E-2</v>
      </c>
      <c r="M359" s="37">
        <f>-(1-C359/MAX(C$5:C359))</f>
        <v>-3.4413910847711615E-2</v>
      </c>
      <c r="N359" s="37">
        <f>-(1-D359/MAX(D$5:D359))</f>
        <v>-0.1817203155328454</v>
      </c>
      <c r="O359" s="37">
        <f>-(1-E359/MAX(E$5:E359))</f>
        <v>-9.9982329061817921E-2</v>
      </c>
      <c r="P359" s="39">
        <f>-(1-F359/MAX(F$5:F359))</f>
        <v>-2.9908582160167563E-2</v>
      </c>
      <c r="Q359" s="33">
        <f>IF(DatiStorici[[#This Row],[Calend]]="X",(DatiStorici[[#This Row],[Balanced]]*B$2/DatiStorici[[#This Row],[Bond 3Y]]),Q358)</f>
        <v>26.104946748229981</v>
      </c>
      <c r="R359" s="33">
        <f>IF(DatiStorici[[#This Row],[Calend]]="X",(DatiStorici[[#This Row],[Balanced]]*C$2/DatiStorici[[#This Row],[Bond 10Y]]),R358)</f>
        <v>27.176810144827339</v>
      </c>
      <c r="S359" s="33">
        <f>IF(DatiStorici[[#This Row],[Calend]]="X",(DatiStorici[[#This Row],[Balanced]]*D$2/DatiStorici[[#This Row],[SXXR]]),S358)</f>
        <v>16.5362043842267</v>
      </c>
      <c r="T359" s="33">
        <f>IF(DatiStorici[[#This Row],[Calend]]="X",(DatiStorici[[#This Row],[Balanced]]*E$2/DatiStorici[[#This Row],[Gold]]),T358)</f>
        <v>32.514636359833339</v>
      </c>
      <c r="U359" s="34">
        <f>SUMPRODUCT(DatiStorici[[#This Row],[Bond 3Y]:[Gold]],Q358:T358)</f>
        <v>10903.706429159673</v>
      </c>
      <c r="V359" s="32">
        <f t="shared" si="54"/>
        <v>-6.6837485324986873E-3</v>
      </c>
      <c r="W359" s="32">
        <f>-(1-U359/MAX(U$5:U359))</f>
        <v>-2.5426654380635072E-2</v>
      </c>
      <c r="X359" s="53" t="str">
        <f t="shared" si="55"/>
        <v/>
      </c>
    </row>
    <row r="360" spans="1:24" x14ac:dyDescent="0.3">
      <c r="A360" s="4">
        <v>39596</v>
      </c>
      <c r="B360" s="1">
        <v>105.73727700000001</v>
      </c>
      <c r="C360" s="1">
        <v>101.219329</v>
      </c>
      <c r="D360" s="1">
        <v>151.053607</v>
      </c>
      <c r="E360" s="1">
        <v>88.445499999999996</v>
      </c>
      <c r="F360" s="3">
        <f t="shared" si="48"/>
        <v>10933.650850542503</v>
      </c>
      <c r="G360" s="36">
        <f t="shared" si="49"/>
        <v>1.6777893908605316E-4</v>
      </c>
      <c r="H360" s="31">
        <f t="shared" si="50"/>
        <v>-2.5447312636195873E-3</v>
      </c>
      <c r="I360" s="37">
        <f t="shared" si="51"/>
        <v>9.2878626164984782E-3</v>
      </c>
      <c r="J360" s="37">
        <f t="shared" si="52"/>
        <v>-1.2283274110090572E-2</v>
      </c>
      <c r="K360" s="39">
        <f t="shared" si="53"/>
        <v>-2.5755869017390449E-3</v>
      </c>
      <c r="L360" s="36">
        <f>-(1-B360/MAX(B$5:B360))</f>
        <v>-9.8884946922981332E-3</v>
      </c>
      <c r="M360" s="37">
        <f>-(1-C360/MAX(C$5:C360))</f>
        <v>-3.6867944204501346E-2</v>
      </c>
      <c r="N360" s="37">
        <f>-(1-D360/MAX(D$5:D360))</f>
        <v>-0.17408484251849898</v>
      </c>
      <c r="O360" s="37">
        <f>-(1-E360/MAX(E$5:E360))</f>
        <v>-0.11096987316126261</v>
      </c>
      <c r="P360" s="39">
        <f>-(1-F360/MAX(F$5:F360))</f>
        <v>-3.240392204764686E-2</v>
      </c>
      <c r="Q360" s="33">
        <f>IF(DatiStorici[[#This Row],[Calend]]="X",(DatiStorici[[#This Row],[Balanced]]*B$2/DatiStorici[[#This Row],[Bond 3Y]]),Q359)</f>
        <v>26.104946748229981</v>
      </c>
      <c r="R360" s="33">
        <f>IF(DatiStorici[[#This Row],[Calend]]="X",(DatiStorici[[#This Row],[Balanced]]*C$2/DatiStorici[[#This Row],[Bond 10Y]]),R359)</f>
        <v>27.176810144827339</v>
      </c>
      <c r="S360" s="33">
        <f>IF(DatiStorici[[#This Row],[Calend]]="X",(DatiStorici[[#This Row],[Balanced]]*D$2/DatiStorici[[#This Row],[SXXR]]),S359)</f>
        <v>16.5362043842267</v>
      </c>
      <c r="T360" s="33">
        <f>IF(DatiStorici[[#This Row],[Calend]]="X",(DatiStorici[[#This Row],[Balanced]]*E$2/DatiStorici[[#This Row],[Gold]]),T359)</f>
        <v>32.514636359833339</v>
      </c>
      <c r="U360" s="34">
        <f>SUMPRODUCT(DatiStorici[[#This Row],[Bond 3Y]:[Gold]],Q359:T359)</f>
        <v>10884.711061097956</v>
      </c>
      <c r="V360" s="32">
        <f t="shared" si="54"/>
        <v>-1.7436211586004326E-3</v>
      </c>
      <c r="W360" s="32">
        <f>-(1-U360/MAX(U$5:U360))</f>
        <v>-2.712446049119499E-2</v>
      </c>
      <c r="X360" s="53" t="str">
        <f t="shared" si="55"/>
        <v/>
      </c>
    </row>
    <row r="361" spans="1:24" x14ac:dyDescent="0.3">
      <c r="A361" s="4">
        <v>39597</v>
      </c>
      <c r="B361" s="1">
        <v>105.562276</v>
      </c>
      <c r="C361" s="1">
        <v>100.60374899999999</v>
      </c>
      <c r="D361" s="1">
        <v>151.46384599999999</v>
      </c>
      <c r="E361" s="1">
        <v>86.762110000000007</v>
      </c>
      <c r="F361" s="3">
        <f t="shared" si="48"/>
        <v>10853.522447002921</v>
      </c>
      <c r="G361" s="36">
        <f t="shared" si="49"/>
        <v>-1.6564260314664283E-3</v>
      </c>
      <c r="H361" s="31">
        <f t="shared" si="50"/>
        <v>-6.1002132664262007E-3</v>
      </c>
      <c r="I361" s="37">
        <f t="shared" si="51"/>
        <v>2.7121691486125775E-3</v>
      </c>
      <c r="J361" s="37">
        <f t="shared" si="52"/>
        <v>-1.9216537484247877E-2</v>
      </c>
      <c r="K361" s="39">
        <f t="shared" si="53"/>
        <v>-7.3555907158748841E-3</v>
      </c>
      <c r="L361" s="36">
        <f>-(1-B361/MAX(B$5:B361))</f>
        <v>-1.1527183605578584E-2</v>
      </c>
      <c r="M361" s="37">
        <f>-(1-C361/MAX(C$5:C361))</f>
        <v>-4.2725371207466334E-2</v>
      </c>
      <c r="N361" s="37">
        <f>-(1-D361/MAX(D$5:D361))</f>
        <v>-0.17184178050217758</v>
      </c>
      <c r="O361" s="37">
        <f>-(1-E361/MAX(E$5:E361))</f>
        <v>-0.1278908519020584</v>
      </c>
      <c r="P361" s="39">
        <f>-(1-F361/MAX(F$5:F361))</f>
        <v>-3.9495051081974486E-2</v>
      </c>
      <c r="Q361" s="33">
        <f>IF(DatiStorici[[#This Row],[Calend]]="X",(DatiStorici[[#This Row],[Balanced]]*B$2/DatiStorici[[#This Row],[Bond 3Y]]),Q360)</f>
        <v>26.104946748229981</v>
      </c>
      <c r="R361" s="33">
        <f>IF(DatiStorici[[#This Row],[Calend]]="X",(DatiStorici[[#This Row],[Balanced]]*C$2/DatiStorici[[#This Row],[Bond 10Y]]),R360)</f>
        <v>27.176810144827339</v>
      </c>
      <c r="S361" s="33">
        <f>IF(DatiStorici[[#This Row],[Calend]]="X",(DatiStorici[[#This Row],[Balanced]]*D$2/DatiStorici[[#This Row],[SXXR]]),S360)</f>
        <v>16.5362043842267</v>
      </c>
      <c r="T361" s="33">
        <f>IF(DatiStorici[[#This Row],[Calend]]="X",(DatiStorici[[#This Row],[Balanced]]*E$2/DatiStorici[[#This Row],[Gold]]),T360)</f>
        <v>32.514636359833339</v>
      </c>
      <c r="U361" s="34">
        <f>SUMPRODUCT(DatiStorici[[#This Row],[Bond 3Y]:[Gold]],Q360:T360)</f>
        <v>10815.462150771717</v>
      </c>
      <c r="V361" s="32">
        <f t="shared" si="54"/>
        <v>-6.3823587690565254E-3</v>
      </c>
      <c r="W361" s="32">
        <f>-(1-U361/MAX(U$5:U361))</f>
        <v>-3.3313928508845958E-2</v>
      </c>
      <c r="X361" s="53" t="str">
        <f t="shared" si="55"/>
        <v/>
      </c>
    </row>
    <row r="362" spans="1:24" x14ac:dyDescent="0.3">
      <c r="A362" s="4">
        <v>39598</v>
      </c>
      <c r="B362" s="1">
        <v>105.61318900000001</v>
      </c>
      <c r="C362" s="1">
        <v>100.88645699999999</v>
      </c>
      <c r="D362" s="1">
        <v>152.08680200000001</v>
      </c>
      <c r="E362" s="1">
        <v>87.253069999999994</v>
      </c>
      <c r="F362" s="3">
        <f t="shared" si="48"/>
        <v>10890.672254052395</v>
      </c>
      <c r="G362" s="36">
        <f t="shared" si="49"/>
        <v>4.8218670655186222E-4</v>
      </c>
      <c r="H362" s="31">
        <f t="shared" si="50"/>
        <v>2.8061729761478357E-3</v>
      </c>
      <c r="I362" s="37">
        <f t="shared" si="51"/>
        <v>4.1044674334549244E-3</v>
      </c>
      <c r="J362" s="37">
        <f t="shared" si="52"/>
        <v>5.6427410838684406E-3</v>
      </c>
      <c r="K362" s="39">
        <f t="shared" si="53"/>
        <v>3.4169895649309064E-3</v>
      </c>
      <c r="L362" s="36">
        <f>-(1-B362/MAX(B$5:B362))</f>
        <v>-1.1050440223301594E-2</v>
      </c>
      <c r="M362" s="37">
        <f>-(1-C362/MAX(C$5:C362))</f>
        <v>-4.0035320404720687E-2</v>
      </c>
      <c r="N362" s="37">
        <f>-(1-D362/MAX(D$5:D362))</f>
        <v>-0.16843564665961352</v>
      </c>
      <c r="O362" s="37">
        <f>-(1-E362/MAX(E$5:E362))</f>
        <v>-0.12295585542317888</v>
      </c>
      <c r="P362" s="39">
        <f>-(1-F362/MAX(F$5:F362))</f>
        <v>-3.620740196192096E-2</v>
      </c>
      <c r="Q362" s="33">
        <f>IF(DatiStorici[[#This Row],[Calend]]="X",(DatiStorici[[#This Row],[Balanced]]*B$2/DatiStorici[[#This Row],[Bond 3Y]]),Q361)</f>
        <v>26.104946748229981</v>
      </c>
      <c r="R362" s="33">
        <f>IF(DatiStorici[[#This Row],[Calend]]="X",(DatiStorici[[#This Row],[Balanced]]*C$2/DatiStorici[[#This Row],[Bond 10Y]]),R361)</f>
        <v>27.176810144827339</v>
      </c>
      <c r="S362" s="33">
        <f>IF(DatiStorici[[#This Row],[Calend]]="X",(DatiStorici[[#This Row],[Balanced]]*D$2/DatiStorici[[#This Row],[SXXR]]),S361)</f>
        <v>16.5362043842267</v>
      </c>
      <c r="T362" s="33">
        <f>IF(DatiStorici[[#This Row],[Calend]]="X",(DatiStorici[[#This Row],[Balanced]]*E$2/DatiStorici[[#This Row],[Gold]]),T361)</f>
        <v>32.514636359833339</v>
      </c>
      <c r="U362" s="34">
        <f>SUMPRODUCT(DatiStorici[[#This Row],[Bond 3Y]:[Gold]],Q361:T361)</f>
        <v>10850.739047173538</v>
      </c>
      <c r="V362" s="32">
        <f t="shared" si="54"/>
        <v>3.2564017340174349E-3</v>
      </c>
      <c r="W362" s="32">
        <f>-(1-U362/MAX(U$5:U362))</f>
        <v>-3.0160879298217091E-2</v>
      </c>
      <c r="X362" s="53" t="str">
        <f t="shared" si="55"/>
        <v/>
      </c>
    </row>
    <row r="363" spans="1:24" x14ac:dyDescent="0.3">
      <c r="A363" s="4">
        <v>39601</v>
      </c>
      <c r="B363" s="1">
        <v>105.685146</v>
      </c>
      <c r="C363" s="1">
        <v>101.218514</v>
      </c>
      <c r="D363" s="1">
        <v>150.391931</v>
      </c>
      <c r="E363" s="1">
        <v>88.027389999999997</v>
      </c>
      <c r="F363" s="3">
        <f t="shared" si="48"/>
        <v>10905.898888188869</v>
      </c>
      <c r="G363" s="36">
        <f t="shared" si="49"/>
        <v>6.8109389297060232E-4</v>
      </c>
      <c r="H363" s="31">
        <f t="shared" si="50"/>
        <v>3.2859884360603173E-3</v>
      </c>
      <c r="I363" s="37">
        <f t="shared" si="51"/>
        <v>-1.1206663829178455E-2</v>
      </c>
      <c r="J363" s="37">
        <f t="shared" si="52"/>
        <v>8.835269340040499E-3</v>
      </c>
      <c r="K363" s="39">
        <f t="shared" si="53"/>
        <v>1.3971588938498918E-3</v>
      </c>
      <c r="L363" s="36">
        <f>-(1-B363/MAX(B$5:B363))</f>
        <v>-1.0376643284238929E-2</v>
      </c>
      <c r="M363" s="37">
        <f>-(1-C363/MAX(C$5:C363))</f>
        <v>-3.6875699172186249E-2</v>
      </c>
      <c r="N363" s="37">
        <f>-(1-D363/MAX(D$5:D363))</f>
        <v>-0.17770268553857149</v>
      </c>
      <c r="O363" s="37">
        <f>-(1-E363/MAX(E$5:E363))</f>
        <v>-0.11517260124050399</v>
      </c>
      <c r="P363" s="39">
        <f>-(1-F363/MAX(F$5:F363))</f>
        <v>-3.4859889436391955E-2</v>
      </c>
      <c r="Q363" s="33">
        <f>IF(DatiStorici[[#This Row],[Calend]]="X",(DatiStorici[[#This Row],[Balanced]]*B$2/DatiStorici[[#This Row],[Bond 3Y]]),Q362)</f>
        <v>26.104946748229981</v>
      </c>
      <c r="R363" s="33">
        <f>IF(DatiStorici[[#This Row],[Calend]]="X",(DatiStorici[[#This Row],[Balanced]]*C$2/DatiStorici[[#This Row],[Bond 10Y]]),R362)</f>
        <v>27.176810144827339</v>
      </c>
      <c r="S363" s="33">
        <f>IF(DatiStorici[[#This Row],[Calend]]="X",(DatiStorici[[#This Row],[Balanced]]*D$2/DatiStorici[[#This Row],[SXXR]]),S362)</f>
        <v>16.5362043842267</v>
      </c>
      <c r="T363" s="33">
        <f>IF(DatiStorici[[#This Row],[Calend]]="X",(DatiStorici[[#This Row],[Balanced]]*E$2/DatiStorici[[#This Row],[Gold]]),T362)</f>
        <v>32.514636359833339</v>
      </c>
      <c r="U363" s="34">
        <f>SUMPRODUCT(DatiStorici[[#This Row],[Bond 3Y]:[Gold]],Q362:T362)</f>
        <v>10858.791730838208</v>
      </c>
      <c r="V363" s="32">
        <f t="shared" si="54"/>
        <v>7.4185703194861103E-4</v>
      </c>
      <c r="W363" s="32">
        <f>-(1-U363/MAX(U$5:U363))</f>
        <v>-2.9441130384278535E-2</v>
      </c>
      <c r="X363" s="53" t="str">
        <f t="shared" si="55"/>
        <v/>
      </c>
    </row>
    <row r="364" spans="1:24" x14ac:dyDescent="0.3">
      <c r="A364" s="4">
        <v>39602</v>
      </c>
      <c r="B364" s="1">
        <v>105.669646</v>
      </c>
      <c r="C364" s="1">
        <v>100.66798900000001</v>
      </c>
      <c r="D364" s="1">
        <v>151.609756</v>
      </c>
      <c r="E364" s="1">
        <v>86.737620000000007</v>
      </c>
      <c r="F364" s="3">
        <f t="shared" si="48"/>
        <v>10859.028500689628</v>
      </c>
      <c r="G364" s="36">
        <f t="shared" si="49"/>
        <v>-1.4667280435062564E-4</v>
      </c>
      <c r="H364" s="31">
        <f t="shared" si="50"/>
        <v>-5.4538204029863637E-3</v>
      </c>
      <c r="I364" s="37">
        <f t="shared" si="51"/>
        <v>8.0650648891198874E-3</v>
      </c>
      <c r="J364" s="37">
        <f t="shared" si="52"/>
        <v>-1.476031634061147E-2</v>
      </c>
      <c r="K364" s="39">
        <f t="shared" si="53"/>
        <v>-4.3069714054718624E-3</v>
      </c>
      <c r="L364" s="36">
        <f>-(1-B364/MAX(B$5:B364))</f>
        <v>-1.0521783472899782E-2</v>
      </c>
      <c r="M364" s="37">
        <f>-(1-C364/MAX(C$5:C364))</f>
        <v>-4.2114108478543244E-2</v>
      </c>
      <c r="N364" s="37">
        <f>-(1-D364/MAX(D$5:D364))</f>
        <v>-0.1710439890225729</v>
      </c>
      <c r="O364" s="37">
        <f>-(1-E364/MAX(E$5:E364))</f>
        <v>-0.12813701872576655</v>
      </c>
      <c r="P364" s="39">
        <f>-(1-F364/MAX(F$5:F364))</f>
        <v>-3.9007781456752322E-2</v>
      </c>
      <c r="Q364" s="33">
        <f>IF(DatiStorici[[#This Row],[Calend]]="X",(DatiStorici[[#This Row],[Balanced]]*B$2/DatiStorici[[#This Row],[Bond 3Y]]),Q363)</f>
        <v>26.104946748229981</v>
      </c>
      <c r="R364" s="33">
        <f>IF(DatiStorici[[#This Row],[Calend]]="X",(DatiStorici[[#This Row],[Balanced]]*C$2/DatiStorici[[#This Row],[Bond 10Y]]),R363)</f>
        <v>27.176810144827339</v>
      </c>
      <c r="S364" s="33">
        <f>IF(DatiStorici[[#This Row],[Calend]]="X",(DatiStorici[[#This Row],[Balanced]]*D$2/DatiStorici[[#This Row],[SXXR]]),S363)</f>
        <v>16.5362043842267</v>
      </c>
      <c r="T364" s="33">
        <f>IF(DatiStorici[[#This Row],[Calend]]="X",(DatiStorici[[#This Row],[Balanced]]*E$2/DatiStorici[[#This Row],[Gold]]),T363)</f>
        <v>32.514636359833339</v>
      </c>
      <c r="U364" s="34">
        <f>SUMPRODUCT(DatiStorici[[#This Row],[Bond 3Y]:[Gold]],Q363:T363)</f>
        <v>10821.627391325028</v>
      </c>
      <c r="V364" s="32">
        <f t="shared" si="54"/>
        <v>-3.428381684469749E-3</v>
      </c>
      <c r="W364" s="32">
        <f>-(1-U364/MAX(U$5:U364))</f>
        <v>-3.2762879271448941E-2</v>
      </c>
      <c r="X364" s="53" t="str">
        <f t="shared" si="55"/>
        <v/>
      </c>
    </row>
    <row r="365" spans="1:24" x14ac:dyDescent="0.3">
      <c r="A365" s="4">
        <v>39603</v>
      </c>
      <c r="B365" s="1">
        <v>105.782861</v>
      </c>
      <c r="C365" s="1">
        <v>101.046536</v>
      </c>
      <c r="D365" s="1">
        <v>149.91677200000001</v>
      </c>
      <c r="E365" s="1">
        <v>86.628439999999998</v>
      </c>
      <c r="F365" s="3">
        <f t="shared" si="48"/>
        <v>10841.633170481244</v>
      </c>
      <c r="G365" s="36">
        <f t="shared" si="49"/>
        <v>1.0708315774987764E-3</v>
      </c>
      <c r="H365" s="31">
        <f t="shared" si="50"/>
        <v>3.7532988206028994E-3</v>
      </c>
      <c r="I365" s="37">
        <f t="shared" si="51"/>
        <v>-1.1229537924826383E-2</v>
      </c>
      <c r="J365" s="37">
        <f t="shared" si="52"/>
        <v>-1.2595315880603703E-3</v>
      </c>
      <c r="K365" s="39">
        <f t="shared" si="53"/>
        <v>-1.603207699182054E-3</v>
      </c>
      <c r="L365" s="36">
        <f>-(1-B365/MAX(B$5:B365))</f>
        <v>-9.4616514432712684E-3</v>
      </c>
      <c r="M365" s="37">
        <f>-(1-C365/MAX(C$5:C365))</f>
        <v>-3.8512121052552528E-2</v>
      </c>
      <c r="N365" s="37">
        <f>-(1-D365/MAX(D$5:D365))</f>
        <v>-0.18030071035974471</v>
      </c>
      <c r="O365" s="37">
        <f>-(1-E365/MAX(E$5:E365))</f>
        <v>-0.12923446641104464</v>
      </c>
      <c r="P365" s="39">
        <f>-(1-F365/MAX(F$5:F365))</f>
        <v>-4.0547217232999366E-2</v>
      </c>
      <c r="Q365" s="33">
        <f>IF(DatiStorici[[#This Row],[Calend]]="X",(DatiStorici[[#This Row],[Balanced]]*B$2/DatiStorici[[#This Row],[Bond 3Y]]),Q364)</f>
        <v>26.104946748229981</v>
      </c>
      <c r="R365" s="33">
        <f>IF(DatiStorici[[#This Row],[Calend]]="X",(DatiStorici[[#This Row],[Balanced]]*C$2/DatiStorici[[#This Row],[Bond 10Y]]),R364)</f>
        <v>27.176810144827339</v>
      </c>
      <c r="S365" s="33">
        <f>IF(DatiStorici[[#This Row],[Calend]]="X",(DatiStorici[[#This Row],[Balanced]]*D$2/DatiStorici[[#This Row],[SXXR]]),S364)</f>
        <v>16.5362043842267</v>
      </c>
      <c r="T365" s="33">
        <f>IF(DatiStorici[[#This Row],[Calend]]="X",(DatiStorici[[#This Row],[Balanced]]*E$2/DatiStorici[[#This Row],[Gold]]),T364)</f>
        <v>32.514636359833339</v>
      </c>
      <c r="U365" s="34">
        <f>SUMPRODUCT(DatiStorici[[#This Row],[Bond 3Y]:[Gold]],Q364:T364)</f>
        <v>10803.325085380031</v>
      </c>
      <c r="V365" s="32">
        <f t="shared" si="54"/>
        <v>-1.6927029397876023E-3</v>
      </c>
      <c r="W365" s="32">
        <f>-(1-U365/MAX(U$5:U365))</f>
        <v>-3.4398739485886121E-2</v>
      </c>
      <c r="X365" s="53" t="str">
        <f t="shared" si="55"/>
        <v/>
      </c>
    </row>
    <row r="366" spans="1:24" x14ac:dyDescent="0.3">
      <c r="A366" s="4">
        <v>39604</v>
      </c>
      <c r="B366" s="1">
        <v>105.279281</v>
      </c>
      <c r="C366" s="1">
        <v>100.38474600000001</v>
      </c>
      <c r="D366" s="1">
        <v>149.70912000000001</v>
      </c>
      <c r="E366" s="1">
        <v>85.751900000000006</v>
      </c>
      <c r="F366" s="3">
        <f t="shared" si="48"/>
        <v>10774.751156536966</v>
      </c>
      <c r="G366" s="36">
        <f t="shared" si="49"/>
        <v>-4.7718738263862427E-3</v>
      </c>
      <c r="H366" s="31">
        <f t="shared" si="50"/>
        <v>-6.5708997588428755E-3</v>
      </c>
      <c r="I366" s="37">
        <f t="shared" si="51"/>
        <v>-1.3860753612385706E-3</v>
      </c>
      <c r="J366" s="37">
        <f t="shared" si="52"/>
        <v>-1.01699248863225E-2</v>
      </c>
      <c r="K366" s="39">
        <f t="shared" si="53"/>
        <v>-6.1881049445105677E-3</v>
      </c>
      <c r="L366" s="36">
        <f>-(1-B366/MAX(B$5:B366))</f>
        <v>-1.4177115714616662E-2</v>
      </c>
      <c r="M366" s="37">
        <f>-(1-C366/MAX(C$5:C366))</f>
        <v>-4.480924996559732E-2</v>
      </c>
      <c r="N366" s="37">
        <f>-(1-D366/MAX(D$5:D366))</f>
        <v>-0.18143608830726599</v>
      </c>
      <c r="O366" s="37">
        <f>-(1-E366/MAX(E$5:E366))</f>
        <v>-0.13804520825069977</v>
      </c>
      <c r="P366" s="39">
        <f>-(1-F366/MAX(F$5:F366))</f>
        <v>-4.6466079583979525E-2</v>
      </c>
      <c r="Q366" s="33">
        <f>IF(DatiStorici[[#This Row],[Calend]]="X",(DatiStorici[[#This Row],[Balanced]]*B$2/DatiStorici[[#This Row],[Bond 3Y]]),Q365)</f>
        <v>26.104946748229981</v>
      </c>
      <c r="R366" s="33">
        <f>IF(DatiStorici[[#This Row],[Calend]]="X",(DatiStorici[[#This Row],[Balanced]]*C$2/DatiStorici[[#This Row],[Bond 10Y]]),R365)</f>
        <v>27.176810144827339</v>
      </c>
      <c r="S366" s="33">
        <f>IF(DatiStorici[[#This Row],[Calend]]="X",(DatiStorici[[#This Row],[Balanced]]*D$2/DatiStorici[[#This Row],[SXXR]]),S365)</f>
        <v>16.5362043842267</v>
      </c>
      <c r="T366" s="33">
        <f>IF(DatiStorici[[#This Row],[Calend]]="X",(DatiStorici[[#This Row],[Balanced]]*E$2/DatiStorici[[#This Row],[Gold]]),T365)</f>
        <v>32.514636359833339</v>
      </c>
      <c r="U366" s="34">
        <f>SUMPRODUCT(DatiStorici[[#This Row],[Bond 3Y]:[Gold]],Q365:T365)</f>
        <v>10740.25965984317</v>
      </c>
      <c r="V366" s="32">
        <f t="shared" si="54"/>
        <v>-5.8546993386998395E-3</v>
      </c>
      <c r="W366" s="32">
        <f>-(1-U366/MAX(U$5:U366))</f>
        <v>-4.0035527596211651E-2</v>
      </c>
      <c r="X366" s="53" t="str">
        <f t="shared" si="55"/>
        <v/>
      </c>
    </row>
    <row r="367" spans="1:24" x14ac:dyDescent="0.3">
      <c r="A367" s="4">
        <v>39605</v>
      </c>
      <c r="B367" s="1">
        <v>105.21087199999999</v>
      </c>
      <c r="C367" s="1">
        <v>100.691396</v>
      </c>
      <c r="D367" s="1">
        <v>146.79693</v>
      </c>
      <c r="E367" s="1">
        <v>88.348119999999994</v>
      </c>
      <c r="F367" s="3">
        <f t="shared" si="48"/>
        <v>10839.413938374113</v>
      </c>
      <c r="G367" s="36">
        <f t="shared" si="49"/>
        <v>-6.4999717500841242E-4</v>
      </c>
      <c r="H367" s="31">
        <f t="shared" si="50"/>
        <v>3.050090723659677E-3</v>
      </c>
      <c r="I367" s="37">
        <f t="shared" si="51"/>
        <v>-1.9644008258410086E-2</v>
      </c>
      <c r="J367" s="37">
        <f t="shared" si="52"/>
        <v>2.9826676300363335E-2</v>
      </c>
      <c r="K367" s="39">
        <f t="shared" si="53"/>
        <v>5.9833886221172493E-3</v>
      </c>
      <c r="L367" s="36">
        <f>-(1-B367/MAX(B$5:B367))</f>
        <v>-1.4817689596300698E-2</v>
      </c>
      <c r="M367" s="37">
        <f>-(1-C367/MAX(C$5:C367))</f>
        <v>-4.1891383903575941E-2</v>
      </c>
      <c r="N367" s="37">
        <f>-(1-D367/MAX(D$5:D367))</f>
        <v>-0.19735905704819823</v>
      </c>
      <c r="O367" s="37">
        <f>-(1-E367/MAX(E$5:E367))</f>
        <v>-0.11194871045373711</v>
      </c>
      <c r="P367" s="39">
        <f>-(1-F367/MAX(F$5:F367))</f>
        <v>-4.0743612774825078E-2</v>
      </c>
      <c r="Q367" s="33">
        <f>IF(DatiStorici[[#This Row],[Calend]]="X",(DatiStorici[[#This Row],[Balanced]]*B$2/DatiStorici[[#This Row],[Bond 3Y]]),Q366)</f>
        <v>26.104946748229981</v>
      </c>
      <c r="R367" s="33">
        <f>IF(DatiStorici[[#This Row],[Calend]]="X",(DatiStorici[[#This Row],[Balanced]]*C$2/DatiStorici[[#This Row],[Bond 10Y]]),R366)</f>
        <v>27.176810144827339</v>
      </c>
      <c r="S367" s="33">
        <f>IF(DatiStorici[[#This Row],[Calend]]="X",(DatiStorici[[#This Row],[Balanced]]*D$2/DatiStorici[[#This Row],[SXXR]]),S366)</f>
        <v>16.5362043842267</v>
      </c>
      <c r="T367" s="33">
        <f>IF(DatiStorici[[#This Row],[Calend]]="X",(DatiStorici[[#This Row],[Balanced]]*E$2/DatiStorici[[#This Row],[Gold]]),T366)</f>
        <v>32.514636359833339</v>
      </c>
      <c r="U367" s="34">
        <f>SUMPRODUCT(DatiStorici[[#This Row],[Bond 3Y]:[Gold]],Q366:T366)</f>
        <v>10783.066195536405</v>
      </c>
      <c r="V367" s="32">
        <f t="shared" si="54"/>
        <v>3.977693077864961E-3</v>
      </c>
      <c r="W367" s="32">
        <f>-(1-U367/MAX(U$5:U367))</f>
        <v>-3.6209479180843052E-2</v>
      </c>
      <c r="X367" s="53" t="str">
        <f t="shared" si="55"/>
        <v/>
      </c>
    </row>
    <row r="368" spans="1:24" x14ac:dyDescent="0.3">
      <c r="A368" s="4">
        <v>39608</v>
      </c>
      <c r="B368" s="1">
        <v>105.04132199999999</v>
      </c>
      <c r="C368" s="1">
        <v>99.982614999999996</v>
      </c>
      <c r="D368" s="1">
        <v>146.06669600000001</v>
      </c>
      <c r="E368" s="1">
        <v>88.502579999999995</v>
      </c>
      <c r="F368" s="3">
        <f t="shared" si="48"/>
        <v>10812.389937941698</v>
      </c>
      <c r="G368" s="36">
        <f t="shared" si="49"/>
        <v>-1.6128253743964934E-3</v>
      </c>
      <c r="H368" s="31">
        <f t="shared" si="50"/>
        <v>-7.0640332930671634E-3</v>
      </c>
      <c r="I368" s="37">
        <f t="shared" si="51"/>
        <v>-4.986863840420892E-3</v>
      </c>
      <c r="J368" s="37">
        <f t="shared" si="52"/>
        <v>1.7467845959868999E-3</v>
      </c>
      <c r="K368" s="39">
        <f t="shared" si="53"/>
        <v>-2.4962367680257972E-3</v>
      </c>
      <c r="L368" s="36">
        <f>-(1-B368/MAX(B$5:B368))</f>
        <v>-1.6405335982588198E-2</v>
      </c>
      <c r="M368" s="37">
        <f>-(1-C368/MAX(C$5:C368))</f>
        <v>-4.8635646174261304E-2</v>
      </c>
      <c r="N368" s="37">
        <f>-(1-D368/MAX(D$5:D368))</f>
        <v>-0.20135175435007957</v>
      </c>
      <c r="O368" s="37">
        <f>-(1-E368/MAX(E$5:E368))</f>
        <v>-0.11039612051539649</v>
      </c>
      <c r="P368" s="39">
        <f>-(1-F368/MAX(F$5:F368))</f>
        <v>-4.3135157665586843E-2</v>
      </c>
      <c r="Q368" s="33">
        <f>IF(DatiStorici[[#This Row],[Calend]]="X",(DatiStorici[[#This Row],[Balanced]]*B$2/DatiStorici[[#This Row],[Bond 3Y]]),Q367)</f>
        <v>26.104946748229981</v>
      </c>
      <c r="R368" s="33">
        <f>IF(DatiStorici[[#This Row],[Calend]]="X",(DatiStorici[[#This Row],[Balanced]]*C$2/DatiStorici[[#This Row],[Bond 10Y]]),R367)</f>
        <v>27.176810144827339</v>
      </c>
      <c r="S368" s="33">
        <f>IF(DatiStorici[[#This Row],[Calend]]="X",(DatiStorici[[#This Row],[Balanced]]*D$2/DatiStorici[[#This Row],[SXXR]]),S367)</f>
        <v>16.5362043842267</v>
      </c>
      <c r="T368" s="33">
        <f>IF(DatiStorici[[#This Row],[Calend]]="X",(DatiStorici[[#This Row],[Balanced]]*E$2/DatiStorici[[#This Row],[Gold]]),T367)</f>
        <v>32.514636359833339</v>
      </c>
      <c r="U368" s="34">
        <f>SUMPRODUCT(DatiStorici[[#This Row],[Bond 3Y]:[Gold]],Q367:T367)</f>
        <v>10752.324607203813</v>
      </c>
      <c r="V368" s="32">
        <f t="shared" si="54"/>
        <v>-2.8549850332640903E-3</v>
      </c>
      <c r="W368" s="32">
        <f>-(1-U368/MAX(U$5:U368))</f>
        <v>-3.8957162529215883E-2</v>
      </c>
      <c r="X368" s="53" t="str">
        <f t="shared" si="55"/>
        <v/>
      </c>
    </row>
    <row r="369" spans="1:24" x14ac:dyDescent="0.3">
      <c r="A369" s="4">
        <v>39609</v>
      </c>
      <c r="B369" s="1">
        <v>105.128022</v>
      </c>
      <c r="C369" s="1">
        <v>99.874413000000004</v>
      </c>
      <c r="D369" s="1">
        <v>145.10394600000001</v>
      </c>
      <c r="E369" s="1">
        <v>85.638930000000002</v>
      </c>
      <c r="F369" s="3">
        <f t="shared" si="48"/>
        <v>10684.363135434396</v>
      </c>
      <c r="G369" s="36">
        <f t="shared" si="49"/>
        <v>8.2504901302933207E-4</v>
      </c>
      <c r="H369" s="31">
        <f t="shared" si="50"/>
        <v>-1.0827941519446587E-3</v>
      </c>
      <c r="I369" s="37">
        <f t="shared" si="51"/>
        <v>-6.6129847565102968E-3</v>
      </c>
      <c r="J369" s="37">
        <f t="shared" si="52"/>
        <v>-3.2891734649506899E-2</v>
      </c>
      <c r="K369" s="39">
        <f t="shared" si="53"/>
        <v>-1.1911409670865625E-2</v>
      </c>
      <c r="L369" s="36">
        <f>-(1-B369/MAX(B$5:B369))</f>
        <v>-1.5593487314401022E-2</v>
      </c>
      <c r="M369" s="37">
        <f>-(1-C369/MAX(C$5:C369))</f>
        <v>-4.9665220423871004E-2</v>
      </c>
      <c r="N369" s="37">
        <f>-(1-D369/MAX(D$5:D369))</f>
        <v>-0.20661577838536993</v>
      </c>
      <c r="O369" s="37">
        <f>-(1-E369/MAX(E$5:E369))</f>
        <v>-0.13918075198586977</v>
      </c>
      <c r="P369" s="39">
        <f>-(1-F369/MAX(F$5:F369))</f>
        <v>-5.4465154724409937E-2</v>
      </c>
      <c r="Q369" s="33">
        <f>IF(DatiStorici[[#This Row],[Calend]]="X",(DatiStorici[[#This Row],[Balanced]]*B$2/DatiStorici[[#This Row],[Bond 3Y]]),Q368)</f>
        <v>26.104946748229981</v>
      </c>
      <c r="R369" s="33">
        <f>IF(DatiStorici[[#This Row],[Calend]]="X",(DatiStorici[[#This Row],[Balanced]]*C$2/DatiStorici[[#This Row],[Bond 10Y]]),R368)</f>
        <v>27.176810144827339</v>
      </c>
      <c r="S369" s="33">
        <f>IF(DatiStorici[[#This Row],[Calend]]="X",(DatiStorici[[#This Row],[Balanced]]*D$2/DatiStorici[[#This Row],[SXXR]]),S368)</f>
        <v>16.5362043842267</v>
      </c>
      <c r="T369" s="33">
        <f>IF(DatiStorici[[#This Row],[Calend]]="X",(DatiStorici[[#This Row],[Balanced]]*E$2/DatiStorici[[#This Row],[Gold]]),T368)</f>
        <v>32.514636359833339</v>
      </c>
      <c r="U369" s="34">
        <f>SUMPRODUCT(DatiStorici[[#This Row],[Bond 3Y]:[Gold]],Q368:T368)</f>
        <v>10642.616551692841</v>
      </c>
      <c r="V369" s="32">
        <f t="shared" si="54"/>
        <v>-1.0255603533738861E-2</v>
      </c>
      <c r="W369" s="32">
        <f>-(1-U369/MAX(U$5:U369))</f>
        <v>-4.8762869184596047E-2</v>
      </c>
      <c r="X369" s="53" t="str">
        <f t="shared" si="55"/>
        <v/>
      </c>
    </row>
    <row r="370" spans="1:24" x14ac:dyDescent="0.3">
      <c r="A370" s="4">
        <v>39610</v>
      </c>
      <c r="B370" s="1">
        <v>105.279668</v>
      </c>
      <c r="C370" s="1">
        <v>99.766825999999995</v>
      </c>
      <c r="D370" s="1">
        <v>142.728612</v>
      </c>
      <c r="E370" s="1">
        <v>86.700400000000002</v>
      </c>
      <c r="F370" s="3">
        <f t="shared" si="48"/>
        <v>10691.514702950115</v>
      </c>
      <c r="G370" s="36">
        <f t="shared" si="49"/>
        <v>1.4414494665780098E-3</v>
      </c>
      <c r="H370" s="31">
        <f t="shared" si="50"/>
        <v>-1.0778034734093415E-3</v>
      </c>
      <c r="I370" s="37">
        <f t="shared" si="51"/>
        <v>-1.6505345618819278E-2</v>
      </c>
      <c r="J370" s="37">
        <f t="shared" si="52"/>
        <v>1.2318527904180719E-2</v>
      </c>
      <c r="K370" s="39">
        <f t="shared" si="53"/>
        <v>6.69125061119858E-4</v>
      </c>
      <c r="L370" s="36">
        <f>-(1-B370/MAX(B$5:B370))</f>
        <v>-1.4173491891841694E-2</v>
      </c>
      <c r="M370" s="37">
        <f>-(1-C370/MAX(C$5:C370))</f>
        <v>-5.0688942765350742E-2</v>
      </c>
      <c r="N370" s="37">
        <f>-(1-D370/MAX(D$5:D370))</f>
        <v>-0.21960338188351858</v>
      </c>
      <c r="O370" s="37">
        <f>-(1-E370/MAX(E$5:E370))</f>
        <v>-0.12851114404950759</v>
      </c>
      <c r="P370" s="39">
        <f>-(1-F370/MAX(F$5:F370))</f>
        <v>-5.3832261944677828E-2</v>
      </c>
      <c r="Q370" s="33">
        <f>IF(DatiStorici[[#This Row],[Calend]]="X",(DatiStorici[[#This Row],[Balanced]]*B$2/DatiStorici[[#This Row],[Bond 3Y]]),Q369)</f>
        <v>26.104946748229981</v>
      </c>
      <c r="R370" s="33">
        <f>IF(DatiStorici[[#This Row],[Calend]]="X",(DatiStorici[[#This Row],[Balanced]]*C$2/DatiStorici[[#This Row],[Bond 10Y]]),R369)</f>
        <v>27.176810144827339</v>
      </c>
      <c r="S370" s="33">
        <f>IF(DatiStorici[[#This Row],[Calend]]="X",(DatiStorici[[#This Row],[Balanced]]*D$2/DatiStorici[[#This Row],[SXXR]]),S369)</f>
        <v>16.5362043842267</v>
      </c>
      <c r="T370" s="33">
        <f>IF(DatiStorici[[#This Row],[Calend]]="X",(DatiStorici[[#This Row],[Balanced]]*E$2/DatiStorici[[#This Row],[Gold]]),T369)</f>
        <v>32.514636359833339</v>
      </c>
      <c r="U370" s="34">
        <f>SUMPRODUCT(DatiStorici[[#This Row],[Bond 3Y]:[Gold]],Q369:T369)</f>
        <v>10638.885693526441</v>
      </c>
      <c r="V370" s="32">
        <f t="shared" si="54"/>
        <v>-3.5061981636741658E-4</v>
      </c>
      <c r="W370" s="32">
        <f>-(1-U370/MAX(U$5:U370))</f>
        <v>-4.9096333309743057E-2</v>
      </c>
      <c r="X370" s="53" t="str">
        <f t="shared" si="55"/>
        <v/>
      </c>
    </row>
    <row r="371" spans="1:24" x14ac:dyDescent="0.3">
      <c r="A371" s="4">
        <v>39611</v>
      </c>
      <c r="B371" s="1">
        <v>105.23129</v>
      </c>
      <c r="C371" s="1">
        <v>99.413263999999998</v>
      </c>
      <c r="D371" s="1">
        <v>143.98511300000001</v>
      </c>
      <c r="E371" s="1">
        <v>84.840220000000002</v>
      </c>
      <c r="F371" s="3">
        <f t="shared" si="48"/>
        <v>10626.903949782321</v>
      </c>
      <c r="G371" s="36">
        <f t="shared" si="49"/>
        <v>-4.5962453747108462E-4</v>
      </c>
      <c r="H371" s="31">
        <f t="shared" si="50"/>
        <v>-3.5501778450936269E-3</v>
      </c>
      <c r="I371" s="37">
        <f t="shared" si="51"/>
        <v>8.7649033478253268E-3</v>
      </c>
      <c r="J371" s="37">
        <f t="shared" si="52"/>
        <v>-2.168877457642935E-2</v>
      </c>
      <c r="K371" s="39">
        <f t="shared" si="53"/>
        <v>-6.0615144159876207E-3</v>
      </c>
      <c r="L371" s="36">
        <f>-(1-B371/MAX(B$5:B371))</f>
        <v>-1.4626497830360186E-2</v>
      </c>
      <c r="M371" s="37">
        <f>-(1-C371/MAX(C$5:C371))</f>
        <v>-5.40531904764886E-2</v>
      </c>
      <c r="N371" s="37">
        <f>-(1-D371/MAX(D$5:D371))</f>
        <v>-0.21273321676862222</v>
      </c>
      <c r="O371" s="37">
        <f>-(1-E371/MAX(E$5:E371))</f>
        <v>-0.14720916781943238</v>
      </c>
      <c r="P371" s="39">
        <f>-(1-F371/MAX(F$5:F371))</f>
        <v>-5.9550124368975221E-2</v>
      </c>
      <c r="Q371" s="33">
        <f>IF(DatiStorici[[#This Row],[Calend]]="X",(DatiStorici[[#This Row],[Balanced]]*B$2/DatiStorici[[#This Row],[Bond 3Y]]),Q370)</f>
        <v>26.104946748229981</v>
      </c>
      <c r="R371" s="33">
        <f>IF(DatiStorici[[#This Row],[Calend]]="X",(DatiStorici[[#This Row],[Balanced]]*C$2/DatiStorici[[#This Row],[Bond 10Y]]),R370)</f>
        <v>27.176810144827339</v>
      </c>
      <c r="S371" s="33">
        <f>IF(DatiStorici[[#This Row],[Calend]]="X",(DatiStorici[[#This Row],[Balanced]]*D$2/DatiStorici[[#This Row],[SXXR]]),S370)</f>
        <v>16.5362043842267</v>
      </c>
      <c r="T371" s="33">
        <f>IF(DatiStorici[[#This Row],[Calend]]="X",(DatiStorici[[#This Row],[Balanced]]*E$2/DatiStorici[[#This Row],[Gold]]),T370)</f>
        <v>32.514636359833339</v>
      </c>
      <c r="U371" s="34">
        <f>SUMPRODUCT(DatiStorici[[#This Row],[Bond 3Y]:[Gold]],Q370:T370)</f>
        <v>10588.308782145381</v>
      </c>
      <c r="V371" s="32">
        <f t="shared" si="54"/>
        <v>-4.765303031245254E-3</v>
      </c>
      <c r="W371" s="32">
        <f>-(1-U371/MAX(U$5:U371))</f>
        <v>-5.3616897950397369E-2</v>
      </c>
      <c r="X371" s="53" t="str">
        <f t="shared" si="55"/>
        <v/>
      </c>
    </row>
    <row r="372" spans="1:24" x14ac:dyDescent="0.3">
      <c r="A372" s="4">
        <v>39612</v>
      </c>
      <c r="B372" s="1">
        <v>105.097438</v>
      </c>
      <c r="C372" s="1">
        <v>98.933291999999994</v>
      </c>
      <c r="D372" s="1">
        <v>144.73054200000001</v>
      </c>
      <c r="E372" s="1">
        <v>85.252430000000004</v>
      </c>
      <c r="F372" s="3">
        <f t="shared" si="48"/>
        <v>10638.919166534972</v>
      </c>
      <c r="G372" s="36">
        <f t="shared" si="49"/>
        <v>-1.2727887373513828E-3</v>
      </c>
      <c r="H372" s="31">
        <f t="shared" si="50"/>
        <v>-4.8397405687098122E-3</v>
      </c>
      <c r="I372" s="37">
        <f t="shared" si="51"/>
        <v>5.163770259530959E-3</v>
      </c>
      <c r="J372" s="37">
        <f t="shared" si="52"/>
        <v>4.8468973466364151E-3</v>
      </c>
      <c r="K372" s="39">
        <f t="shared" si="53"/>
        <v>1.1300026305546998E-3</v>
      </c>
      <c r="L372" s="36">
        <f>-(1-B372/MAX(B$5:B372))</f>
        <v>-1.5879872316336807E-2</v>
      </c>
      <c r="M372" s="37">
        <f>-(1-C372/MAX(C$5:C372))</f>
        <v>-5.8620266979083069E-2</v>
      </c>
      <c r="N372" s="37">
        <f>-(1-D372/MAX(D$5:D372))</f>
        <v>-0.20865743783057755</v>
      </c>
      <c r="O372" s="37">
        <f>-(1-E372/MAX(E$5:E372))</f>
        <v>-0.14306574493659274</v>
      </c>
      <c r="P372" s="39">
        <f>-(1-F372/MAX(F$5:F372))</f>
        <v>-5.8486812876361149E-2</v>
      </c>
      <c r="Q372" s="33">
        <f>IF(DatiStorici[[#This Row],[Calend]]="X",(DatiStorici[[#This Row],[Balanced]]*B$2/DatiStorici[[#This Row],[Bond 3Y]]),Q371)</f>
        <v>26.104946748229981</v>
      </c>
      <c r="R372" s="33">
        <f>IF(DatiStorici[[#This Row],[Calend]]="X",(DatiStorici[[#This Row],[Balanced]]*C$2/DatiStorici[[#This Row],[Bond 10Y]]),R371)</f>
        <v>27.176810144827339</v>
      </c>
      <c r="S372" s="33">
        <f>IF(DatiStorici[[#This Row],[Calend]]="X",(DatiStorici[[#This Row],[Balanced]]*D$2/DatiStorici[[#This Row],[SXXR]]),S371)</f>
        <v>16.5362043842267</v>
      </c>
      <c r="T372" s="33">
        <f>IF(DatiStorici[[#This Row],[Calend]]="X",(DatiStorici[[#This Row],[Balanced]]*E$2/DatiStorici[[#This Row],[Gold]]),T371)</f>
        <v>32.514636359833339</v>
      </c>
      <c r="U372" s="34">
        <f>SUMPRODUCT(DatiStorici[[#This Row],[Bond 3Y]:[Gold]],Q371:T371)</f>
        <v>10597.499899446222</v>
      </c>
      <c r="V372" s="32">
        <f t="shared" si="54"/>
        <v>8.6766741035021043E-4</v>
      </c>
      <c r="W372" s="32">
        <f>-(1-U372/MAX(U$5:U372))</f>
        <v>-5.2795395831273351E-2</v>
      </c>
      <c r="X372" s="53" t="str">
        <f t="shared" si="55"/>
        <v/>
      </c>
    </row>
    <row r="373" spans="1:24" x14ac:dyDescent="0.3">
      <c r="A373" s="4">
        <v>39615</v>
      </c>
      <c r="B373" s="1">
        <v>105.01458599999999</v>
      </c>
      <c r="C373" s="1">
        <v>99.041978999999998</v>
      </c>
      <c r="D373" s="1">
        <v>144.37102200000001</v>
      </c>
      <c r="E373" s="1">
        <v>87.325130000000001</v>
      </c>
      <c r="F373" s="3">
        <f t="shared" si="48"/>
        <v>10715.966126095069</v>
      </c>
      <c r="G373" s="36">
        <f t="shared" si="49"/>
        <v>-7.8864600622992949E-4</v>
      </c>
      <c r="H373" s="31">
        <f t="shared" si="50"/>
        <v>1.0979857269059203E-3</v>
      </c>
      <c r="I373" s="37">
        <f t="shared" si="51"/>
        <v>-2.4871548970985822E-3</v>
      </c>
      <c r="J373" s="37">
        <f t="shared" si="52"/>
        <v>2.4021659227246056E-2</v>
      </c>
      <c r="K373" s="39">
        <f t="shared" si="53"/>
        <v>7.2158939575649988E-3</v>
      </c>
      <c r="L373" s="36">
        <f>-(1-B373/MAX(B$5:B373))</f>
        <v>-1.6655688762203469E-2</v>
      </c>
      <c r="M373" s="37">
        <f>-(1-C373/MAX(C$5:C373))</f>
        <v>-5.7586077810053427E-2</v>
      </c>
      <c r="N373" s="37">
        <f>-(1-D373/MAX(D$5:D373))</f>
        <v>-0.21062318378868461</v>
      </c>
      <c r="O373" s="37">
        <f>-(1-E373/MAX(E$5:E373))</f>
        <v>-0.12223152788882152</v>
      </c>
      <c r="P373" s="39">
        <f>-(1-F373/MAX(F$5:F373))</f>
        <v>-5.1668382609328711E-2</v>
      </c>
      <c r="Q373" s="33">
        <f>IF(DatiStorici[[#This Row],[Calend]]="X",(DatiStorici[[#This Row],[Balanced]]*B$2/DatiStorici[[#This Row],[Bond 3Y]]),Q372)</f>
        <v>26.104946748229981</v>
      </c>
      <c r="R373" s="33">
        <f>IF(DatiStorici[[#This Row],[Calend]]="X",(DatiStorici[[#This Row],[Balanced]]*C$2/DatiStorici[[#This Row],[Bond 10Y]]),R372)</f>
        <v>27.176810144827339</v>
      </c>
      <c r="S373" s="33">
        <f>IF(DatiStorici[[#This Row],[Calend]]="X",(DatiStorici[[#This Row],[Balanced]]*D$2/DatiStorici[[#This Row],[SXXR]]),S372)</f>
        <v>16.5362043842267</v>
      </c>
      <c r="T373" s="33">
        <f>IF(DatiStorici[[#This Row],[Calend]]="X",(DatiStorici[[#This Row],[Balanced]]*E$2/DatiStorici[[#This Row],[Gold]]),T372)</f>
        <v>32.514636359833339</v>
      </c>
      <c r="U373" s="34">
        <f>SUMPRODUCT(DatiStorici[[#This Row],[Bond 3Y]:[Gold]],Q372:T372)</f>
        <v>10659.738808945256</v>
      </c>
      <c r="V373" s="32">
        <f t="shared" si="54"/>
        <v>5.8558017061916996E-3</v>
      </c>
      <c r="W373" s="32">
        <f>-(1-U373/MAX(U$5:U373))</f>
        <v>-4.7232481729334364E-2</v>
      </c>
      <c r="X373" s="53" t="str">
        <f t="shared" si="55"/>
        <v/>
      </c>
    </row>
    <row r="374" spans="1:24" x14ac:dyDescent="0.3">
      <c r="A374" s="4">
        <v>39616</v>
      </c>
      <c r="B374" s="1">
        <v>105.123206</v>
      </c>
      <c r="C374" s="1">
        <v>99.168901000000005</v>
      </c>
      <c r="D374" s="1">
        <v>145.04564199999999</v>
      </c>
      <c r="E374" s="1">
        <v>87.16677</v>
      </c>
      <c r="F374" s="3">
        <f t="shared" si="48"/>
        <v>10725.763729311151</v>
      </c>
      <c r="G374" s="36">
        <f t="shared" si="49"/>
        <v>1.0337979536195856E-3</v>
      </c>
      <c r="H374" s="31">
        <f t="shared" si="50"/>
        <v>1.2806765940136307E-3</v>
      </c>
      <c r="I374" s="37">
        <f t="shared" si="51"/>
        <v>4.6619376542175548E-3</v>
      </c>
      <c r="J374" s="37">
        <f t="shared" si="52"/>
        <v>-1.8150990788402166E-3</v>
      </c>
      <c r="K374" s="39">
        <f t="shared" si="53"/>
        <v>9.1388185226183127E-4</v>
      </c>
      <c r="L374" s="36">
        <f>-(1-B374/MAX(B$5:B374))</f>
        <v>-1.5638583775600456E-2</v>
      </c>
      <c r="M374" s="37">
        <f>-(1-C374/MAX(C$5:C374))</f>
        <v>-5.6378377186137252E-2</v>
      </c>
      <c r="N374" s="37">
        <f>-(1-D374/MAX(D$5:D374))</f>
        <v>-0.20693456691546985</v>
      </c>
      <c r="O374" s="37">
        <f>-(1-E374/MAX(E$5:E374))</f>
        <v>-0.12382331956715653</v>
      </c>
      <c r="P374" s="39">
        <f>-(1-F374/MAX(F$5:F374))</f>
        <v>-5.0801323419785938E-2</v>
      </c>
      <c r="Q374" s="33">
        <f>IF(DatiStorici[[#This Row],[Calend]]="X",(DatiStorici[[#This Row],[Balanced]]*B$2/DatiStorici[[#This Row],[Bond 3Y]]),Q373)</f>
        <v>26.104946748229981</v>
      </c>
      <c r="R374" s="33">
        <f>IF(DatiStorici[[#This Row],[Calend]]="X",(DatiStorici[[#This Row],[Balanced]]*C$2/DatiStorici[[#This Row],[Bond 10Y]]),R373)</f>
        <v>27.176810144827339</v>
      </c>
      <c r="S374" s="33">
        <f>IF(DatiStorici[[#This Row],[Calend]]="X",(DatiStorici[[#This Row],[Balanced]]*D$2/DatiStorici[[#This Row],[SXXR]]),S373)</f>
        <v>16.5362043842267</v>
      </c>
      <c r="T374" s="33">
        <f>IF(DatiStorici[[#This Row],[Calend]]="X",(DatiStorici[[#This Row],[Balanced]]*E$2/DatiStorici[[#This Row],[Gold]]),T373)</f>
        <v>32.514636359833339</v>
      </c>
      <c r="U374" s="34">
        <f>SUMPRODUCT(DatiStorici[[#This Row],[Bond 3Y]:[Gold]],Q373:T373)</f>
        <v>10672.030299745995</v>
      </c>
      <c r="V374" s="32">
        <f t="shared" si="54"/>
        <v>1.1524118884300709E-3</v>
      </c>
      <c r="W374" s="32">
        <f>-(1-U374/MAX(U$5:U374))</f>
        <v>-4.6133868208312778E-2</v>
      </c>
      <c r="X374" s="53" t="str">
        <f t="shared" si="55"/>
        <v/>
      </c>
    </row>
    <row r="375" spans="1:24" x14ac:dyDescent="0.3">
      <c r="A375" s="4">
        <v>39617</v>
      </c>
      <c r="B375" s="1">
        <v>105.21265</v>
      </c>
      <c r="C375" s="1">
        <v>99.300805999999994</v>
      </c>
      <c r="D375" s="1">
        <v>142.90396899999999</v>
      </c>
      <c r="E375" s="1">
        <v>87.382210000000001</v>
      </c>
      <c r="F375" s="3">
        <f t="shared" si="48"/>
        <v>10707.590404458471</v>
      </c>
      <c r="G375" s="36">
        <f t="shared" si="49"/>
        <v>8.5048747362846981E-4</v>
      </c>
      <c r="H375" s="31">
        <f t="shared" si="50"/>
        <v>1.3292206797190999E-3</v>
      </c>
      <c r="I375" s="37">
        <f t="shared" si="51"/>
        <v>-1.48756060862124E-2</v>
      </c>
      <c r="J375" s="37">
        <f t="shared" si="52"/>
        <v>2.468534727634298E-3</v>
      </c>
      <c r="K375" s="39">
        <f t="shared" si="53"/>
        <v>-1.6957989024390858E-3</v>
      </c>
      <c r="L375" s="36">
        <f>-(1-B375/MAX(B$5:B375))</f>
        <v>-1.4801040612078875E-2</v>
      </c>
      <c r="M375" s="37">
        <f>-(1-C375/MAX(C$5:C375))</f>
        <v>-5.5123261833419424E-2</v>
      </c>
      <c r="N375" s="37">
        <f>-(1-D375/MAX(D$5:D375))</f>
        <v>-0.21864458316863278</v>
      </c>
      <c r="O375" s="37">
        <f>-(1-E375/MAX(E$5:E375))</f>
        <v>-0.1216577752429554</v>
      </c>
      <c r="P375" s="39">
        <f>-(1-F375/MAX(F$5:F375))</f>
        <v>-5.2409609443473504E-2</v>
      </c>
      <c r="Q375" s="33">
        <f>IF(DatiStorici[[#This Row],[Calend]]="X",(DatiStorici[[#This Row],[Balanced]]*B$2/DatiStorici[[#This Row],[Bond 3Y]]),Q374)</f>
        <v>26.104946748229981</v>
      </c>
      <c r="R375" s="33">
        <f>IF(DatiStorici[[#This Row],[Calend]]="X",(DatiStorici[[#This Row],[Balanced]]*C$2/DatiStorici[[#This Row],[Bond 10Y]]),R374)</f>
        <v>27.176810144827339</v>
      </c>
      <c r="S375" s="33">
        <f>IF(DatiStorici[[#This Row],[Calend]]="X",(DatiStorici[[#This Row],[Balanced]]*D$2/DatiStorici[[#This Row],[SXXR]]),S374)</f>
        <v>16.5362043842267</v>
      </c>
      <c r="T375" s="33">
        <f>IF(DatiStorici[[#This Row],[Calend]]="X",(DatiStorici[[#This Row],[Balanced]]*E$2/DatiStorici[[#This Row],[Gold]]),T374)</f>
        <v>32.514636359833339</v>
      </c>
      <c r="U375" s="34">
        <f>SUMPRODUCT(DatiStorici[[#This Row],[Bond 3Y]:[Gold]],Q374:T374)</f>
        <v>10649.539798550279</v>
      </c>
      <c r="V375" s="32">
        <f t="shared" si="54"/>
        <v>-2.1096485327688876E-3</v>
      </c>
      <c r="W375" s="32">
        <f>-(1-U375/MAX(U$5:U375))</f>
        <v>-4.8144069339218887E-2</v>
      </c>
      <c r="X375" s="53" t="str">
        <f t="shared" si="55"/>
        <v/>
      </c>
    </row>
    <row r="376" spans="1:24" x14ac:dyDescent="0.3">
      <c r="A376" s="4">
        <v>39618</v>
      </c>
      <c r="B376" s="1">
        <v>105.10811200000001</v>
      </c>
      <c r="C376" s="1">
        <v>98.893794999999997</v>
      </c>
      <c r="D376" s="1">
        <v>142.20831100000001</v>
      </c>
      <c r="E376" s="1">
        <v>88.846850000000003</v>
      </c>
      <c r="F376" s="3">
        <f t="shared" si="48"/>
        <v>10742.006278494102</v>
      </c>
      <c r="G376" s="36">
        <f t="shared" si="49"/>
        <v>-9.9408168375389049E-4</v>
      </c>
      <c r="H376" s="31">
        <f t="shared" si="50"/>
        <v>-4.1071913170454364E-3</v>
      </c>
      <c r="I376" s="37">
        <f t="shared" si="51"/>
        <v>-4.8798977055498783E-3</v>
      </c>
      <c r="J376" s="37">
        <f t="shared" si="52"/>
        <v>1.6622385929244608E-2</v>
      </c>
      <c r="K376" s="39">
        <f t="shared" si="53"/>
        <v>3.2090023955241298E-3</v>
      </c>
      <c r="L376" s="36">
        <f>-(1-B376/MAX(B$5:B376))</f>
        <v>-1.5779922227706633E-2</v>
      </c>
      <c r="M376" s="37">
        <f>-(1-C376/MAX(C$5:C376))</f>
        <v>-5.8996092695214331E-2</v>
      </c>
      <c r="N376" s="37">
        <f>-(1-D376/MAX(D$5:D376))</f>
        <v>-0.22244822942398668</v>
      </c>
      <c r="O376" s="37">
        <f>-(1-E376/MAX(E$5:E376))</f>
        <v>-0.10693561204671487</v>
      </c>
      <c r="P376" s="39">
        <f>-(1-F376/MAX(F$5:F376))</f>
        <v>-4.9363905388041251E-2</v>
      </c>
      <c r="Q376" s="33">
        <f>IF(DatiStorici[[#This Row],[Calend]]="X",(DatiStorici[[#This Row],[Balanced]]*B$2/DatiStorici[[#This Row],[Bond 3Y]]),Q375)</f>
        <v>26.104946748229981</v>
      </c>
      <c r="R376" s="33">
        <f>IF(DatiStorici[[#This Row],[Calend]]="X",(DatiStorici[[#This Row],[Balanced]]*C$2/DatiStorici[[#This Row],[Bond 10Y]]),R375)</f>
        <v>27.176810144827339</v>
      </c>
      <c r="S376" s="33">
        <f>IF(DatiStorici[[#This Row],[Calend]]="X",(DatiStorici[[#This Row],[Balanced]]*D$2/DatiStorici[[#This Row],[SXXR]]),S375)</f>
        <v>16.5362043842267</v>
      </c>
      <c r="T376" s="33">
        <f>IF(DatiStorici[[#This Row],[Calend]]="X",(DatiStorici[[#This Row],[Balanced]]*E$2/DatiStorici[[#This Row],[Gold]]),T375)</f>
        <v>32.514636359833339</v>
      </c>
      <c r="U376" s="34">
        <f>SUMPRODUCT(DatiStorici[[#This Row],[Bond 3Y]:[Gold]],Q375:T375)</f>
        <v>10671.868273081802</v>
      </c>
      <c r="V376" s="32">
        <f t="shared" si="54"/>
        <v>2.0944660520571591E-3</v>
      </c>
      <c r="W376" s="32">
        <f>-(1-U376/MAX(U$5:U376))</f>
        <v>-4.6148350152523943E-2</v>
      </c>
      <c r="X376" s="53" t="str">
        <f t="shared" si="55"/>
        <v/>
      </c>
    </row>
    <row r="377" spans="1:24" x14ac:dyDescent="0.3">
      <c r="A377" s="4">
        <v>39619</v>
      </c>
      <c r="B377" s="1">
        <v>105.24117699999999</v>
      </c>
      <c r="C377" s="1">
        <v>99.318235000000001</v>
      </c>
      <c r="D377" s="1">
        <v>139.79220799999999</v>
      </c>
      <c r="E377" s="1">
        <v>89.08193</v>
      </c>
      <c r="F377" s="3">
        <f t="shared" si="48"/>
        <v>10728.962596478073</v>
      </c>
      <c r="G377" s="36">
        <f t="shared" si="49"/>
        <v>1.2651815309874554E-3</v>
      </c>
      <c r="H377" s="31">
        <f t="shared" si="50"/>
        <v>4.282693121474653E-3</v>
      </c>
      <c r="I377" s="37">
        <f t="shared" si="51"/>
        <v>-1.713587003261385E-2</v>
      </c>
      <c r="J377" s="37">
        <f t="shared" si="52"/>
        <v>2.6424071112447038E-3</v>
      </c>
      <c r="K377" s="39">
        <f t="shared" si="53"/>
        <v>-1.2150065231446457E-3</v>
      </c>
      <c r="L377" s="36">
        <f>-(1-B377/MAX(B$5:B377))</f>
        <v>-1.4533917117760864E-2</v>
      </c>
      <c r="M377" s="37">
        <f>-(1-C377/MAX(C$5:C377))</f>
        <v>-5.4957419708537625E-2</v>
      </c>
      <c r="N377" s="37">
        <f>-(1-D377/MAX(D$5:D377))</f>
        <v>-0.23565874540813359</v>
      </c>
      <c r="O377" s="37">
        <f>-(1-E377/MAX(E$5:E377))</f>
        <v>-0.10457265178059338</v>
      </c>
      <c r="P377" s="39">
        <f>-(1-F377/MAX(F$5:F377))</f>
        <v>-5.0518233044309913E-2</v>
      </c>
      <c r="Q377" s="33">
        <f>IF(DatiStorici[[#This Row],[Calend]]="X",(DatiStorici[[#This Row],[Balanced]]*B$2/DatiStorici[[#This Row],[Bond 3Y]]),Q376)</f>
        <v>26.104946748229981</v>
      </c>
      <c r="R377" s="33">
        <f>IF(DatiStorici[[#This Row],[Calend]]="X",(DatiStorici[[#This Row],[Balanced]]*C$2/DatiStorici[[#This Row],[Bond 10Y]]),R376)</f>
        <v>27.176810144827339</v>
      </c>
      <c r="S377" s="33">
        <f>IF(DatiStorici[[#This Row],[Calend]]="X",(DatiStorici[[#This Row],[Balanced]]*D$2/DatiStorici[[#This Row],[SXXR]]),S376)</f>
        <v>16.5362043842267</v>
      </c>
      <c r="T377" s="33">
        <f>IF(DatiStorici[[#This Row],[Calend]]="X",(DatiStorici[[#This Row],[Balanced]]*E$2/DatiStorici[[#This Row],[Gold]]),T376)</f>
        <v>32.514636359833339</v>
      </c>
      <c r="U377" s="34">
        <f>SUMPRODUCT(DatiStorici[[#This Row],[Bond 3Y]:[Gold]],Q376:T376)</f>
        <v>10654.567220812851</v>
      </c>
      <c r="V377" s="32">
        <f t="shared" si="54"/>
        <v>-1.6224986186110827E-3</v>
      </c>
      <c r="W377" s="32">
        <f>-(1-U377/MAX(U$5:U377))</f>
        <v>-4.7694718307429107E-2</v>
      </c>
      <c r="X377" s="53" t="str">
        <f t="shared" si="55"/>
        <v/>
      </c>
    </row>
    <row r="378" spans="1:24" x14ac:dyDescent="0.3">
      <c r="A378" s="4">
        <v>39622</v>
      </c>
      <c r="B378" s="1">
        <v>105.317881</v>
      </c>
      <c r="C378" s="1">
        <v>99.488639000000006</v>
      </c>
      <c r="D378" s="1">
        <v>139.69590099999999</v>
      </c>
      <c r="E378" s="1">
        <v>86.728179999999995</v>
      </c>
      <c r="F378" s="3">
        <f t="shared" si="48"/>
        <v>10640.888045310778</v>
      </c>
      <c r="G378" s="36">
        <f t="shared" si="49"/>
        <v>7.2857472028608952E-4</v>
      </c>
      <c r="H378" s="31">
        <f t="shared" si="50"/>
        <v>1.7142671005499826E-3</v>
      </c>
      <c r="I378" s="37">
        <f t="shared" si="51"/>
        <v>-6.8916709305700088E-4</v>
      </c>
      <c r="J378" s="37">
        <f t="shared" si="52"/>
        <v>-2.6777648261609267E-2</v>
      </c>
      <c r="K378" s="39">
        <f t="shared" si="53"/>
        <v>-8.242926105065539E-3</v>
      </c>
      <c r="L378" s="36">
        <f>-(1-B378/MAX(B$5:B378))</f>
        <v>-1.3815669825435251E-2</v>
      </c>
      <c r="M378" s="37">
        <f>-(1-C378/MAX(C$5:C378))</f>
        <v>-5.3335974906865591E-2</v>
      </c>
      <c r="N378" s="37">
        <f>-(1-D378/MAX(D$5:D378))</f>
        <v>-0.23618532277792492</v>
      </c>
      <c r="O378" s="37">
        <f>-(1-E378/MAX(E$5:E378))</f>
        <v>-0.12823190704000942</v>
      </c>
      <c r="P378" s="39">
        <f>-(1-F378/MAX(F$5:F378))</f>
        <v>-5.8312572871126345E-2</v>
      </c>
      <c r="Q378" s="33">
        <f>IF(DatiStorici[[#This Row],[Calend]]="X",(DatiStorici[[#This Row],[Balanced]]*B$2/DatiStorici[[#This Row],[Bond 3Y]]),Q377)</f>
        <v>26.104946748229981</v>
      </c>
      <c r="R378" s="33">
        <f>IF(DatiStorici[[#This Row],[Calend]]="X",(DatiStorici[[#This Row],[Balanced]]*C$2/DatiStorici[[#This Row],[Bond 10Y]]),R377)</f>
        <v>27.176810144827339</v>
      </c>
      <c r="S378" s="33">
        <f>IF(DatiStorici[[#This Row],[Calend]]="X",(DatiStorici[[#This Row],[Balanced]]*D$2/DatiStorici[[#This Row],[SXXR]]),S377)</f>
        <v>16.5362043842267</v>
      </c>
      <c r="T378" s="33">
        <f>IF(DatiStorici[[#This Row],[Calend]]="X",(DatiStorici[[#This Row],[Balanced]]*E$2/DatiStorici[[#This Row],[Gold]]),T377)</f>
        <v>32.514636359833339</v>
      </c>
      <c r="U378" s="34">
        <f>SUMPRODUCT(DatiStorici[[#This Row],[Bond 3Y]:[Gold]],Q377:T377)</f>
        <v>10583.076734236556</v>
      </c>
      <c r="V378" s="32">
        <f t="shared" si="54"/>
        <v>-6.7324564587963511E-3</v>
      </c>
      <c r="W378" s="32">
        <f>-(1-U378/MAX(U$5:U378))</f>
        <v>-5.4084538423668671E-2</v>
      </c>
      <c r="X378" s="53" t="str">
        <f t="shared" si="55"/>
        <v/>
      </c>
    </row>
    <row r="379" spans="1:24" x14ac:dyDescent="0.3">
      <c r="A379" s="4">
        <v>39623</v>
      </c>
      <c r="B379" s="1">
        <v>105.36346399999999</v>
      </c>
      <c r="C379" s="1">
        <v>99.541462999999993</v>
      </c>
      <c r="D379" s="1">
        <v>138.63605100000001</v>
      </c>
      <c r="E379" s="1">
        <v>87.809160000000006</v>
      </c>
      <c r="F379" s="3">
        <f t="shared" si="48"/>
        <v>10670.041614021446</v>
      </c>
      <c r="G379" s="36">
        <f t="shared" si="49"/>
        <v>4.3271985672259378E-4</v>
      </c>
      <c r="H379" s="31">
        <f t="shared" si="50"/>
        <v>5.3081419051185467E-4</v>
      </c>
      <c r="I379" s="37">
        <f t="shared" si="51"/>
        <v>-7.6157632278602491E-3</v>
      </c>
      <c r="J379" s="37">
        <f t="shared" si="52"/>
        <v>1.2386963406374456E-2</v>
      </c>
      <c r="K379" s="39">
        <f t="shared" si="53"/>
        <v>2.7360220659750347E-3</v>
      </c>
      <c r="L379" s="36">
        <f>-(1-B379/MAX(B$5:B379))</f>
        <v>-1.3388835940291499E-2</v>
      </c>
      <c r="M379" s="37">
        <f>-(1-C379/MAX(C$5:C379))</f>
        <v>-5.2833338817316666E-2</v>
      </c>
      <c r="N379" s="37">
        <f>-(1-D379/MAX(D$5:D379))</f>
        <v>-0.24198026006569695</v>
      </c>
      <c r="O379" s="37">
        <f>-(1-E379/MAX(E$5:E379))</f>
        <v>-0.11736618988639336</v>
      </c>
      <c r="P379" s="39">
        <f>-(1-F379/MAX(F$5:F379))</f>
        <v>-5.5732567424788493E-2</v>
      </c>
      <c r="Q379" s="33">
        <f>IF(DatiStorici[[#This Row],[Calend]]="X",(DatiStorici[[#This Row],[Balanced]]*B$2/DatiStorici[[#This Row],[Bond 3Y]]),Q378)</f>
        <v>26.104946748229981</v>
      </c>
      <c r="R379" s="33">
        <f>IF(DatiStorici[[#This Row],[Calend]]="X",(DatiStorici[[#This Row],[Balanced]]*C$2/DatiStorici[[#This Row],[Bond 10Y]]),R378)</f>
        <v>27.176810144827339</v>
      </c>
      <c r="S379" s="33">
        <f>IF(DatiStorici[[#This Row],[Calend]]="X",(DatiStorici[[#This Row],[Balanced]]*D$2/DatiStorici[[#This Row],[SXXR]]),S378)</f>
        <v>16.5362043842267</v>
      </c>
      <c r="T379" s="33">
        <f>IF(DatiStorici[[#This Row],[Calend]]="X",(DatiStorici[[#This Row],[Balanced]]*E$2/DatiStorici[[#This Row],[Gold]]),T378)</f>
        <v>32.514636359833339</v>
      </c>
      <c r="U379" s="34">
        <f>SUMPRODUCT(DatiStorici[[#This Row],[Bond 3Y]:[Gold]],Q378:T378)</f>
        <v>10603.324039238902</v>
      </c>
      <c r="V379" s="32">
        <f t="shared" si="54"/>
        <v>1.9113497741198055E-3</v>
      </c>
      <c r="W379" s="32">
        <f>-(1-U379/MAX(U$5:U379))</f>
        <v>-5.2274834181894492E-2</v>
      </c>
      <c r="X379" s="53" t="str">
        <f t="shared" si="55"/>
        <v/>
      </c>
    </row>
    <row r="380" spans="1:24" x14ac:dyDescent="0.3">
      <c r="A380" s="4">
        <v>39624</v>
      </c>
      <c r="B380" s="1">
        <v>105.362194</v>
      </c>
      <c r="C380" s="1">
        <v>99.499934999999994</v>
      </c>
      <c r="D380" s="1">
        <v>140.31862699999999</v>
      </c>
      <c r="E380" s="1">
        <v>86.372169999999997</v>
      </c>
      <c r="F380" s="3">
        <f t="shared" si="48"/>
        <v>10637.59456994812</v>
      </c>
      <c r="G380" s="36">
        <f t="shared" si="49"/>
        <v>-1.2053586754118106E-5</v>
      </c>
      <c r="H380" s="31">
        <f t="shared" si="50"/>
        <v>-4.1728003339870981E-4</v>
      </c>
      <c r="I380" s="37">
        <f t="shared" si="51"/>
        <v>1.2063582639718875E-2</v>
      </c>
      <c r="J380" s="37">
        <f t="shared" si="52"/>
        <v>-1.650030577641182E-2</v>
      </c>
      <c r="K380" s="39">
        <f t="shared" si="53"/>
        <v>-3.0455812999212735E-3</v>
      </c>
      <c r="L380" s="36">
        <f>-(1-B380/MAX(B$5:B380))</f>
        <v>-1.3400728071878421E-2</v>
      </c>
      <c r="M380" s="37">
        <f>-(1-C380/MAX(C$5:C380))</f>
        <v>-5.3228490103224502E-2</v>
      </c>
      <c r="N380" s="37">
        <f>-(1-D380/MAX(D$5:D380))</f>
        <v>-0.23278044650537211</v>
      </c>
      <c r="O380" s="37">
        <f>-(1-E380/MAX(E$5:E380))</f>
        <v>-0.13181042279780208</v>
      </c>
      <c r="P380" s="39">
        <f>-(1-F380/MAX(F$5:F380))</f>
        <v>-5.8604035794837861E-2</v>
      </c>
      <c r="Q380" s="33">
        <f>IF(DatiStorici[[#This Row],[Calend]]="X",(DatiStorici[[#This Row],[Balanced]]*B$2/DatiStorici[[#This Row],[Bond 3Y]]),Q379)</f>
        <v>26.104946748229981</v>
      </c>
      <c r="R380" s="33">
        <f>IF(DatiStorici[[#This Row],[Calend]]="X",(DatiStorici[[#This Row],[Balanced]]*C$2/DatiStorici[[#This Row],[Bond 10Y]]),R379)</f>
        <v>27.176810144827339</v>
      </c>
      <c r="S380" s="33">
        <f>IF(DatiStorici[[#This Row],[Calend]]="X",(DatiStorici[[#This Row],[Balanced]]*D$2/DatiStorici[[#This Row],[SXXR]]),S379)</f>
        <v>16.5362043842267</v>
      </c>
      <c r="T380" s="33">
        <f>IF(DatiStorici[[#This Row],[Calend]]="X",(DatiStorici[[#This Row],[Balanced]]*E$2/DatiStorici[[#This Row],[Gold]]),T379)</f>
        <v>32.514636359833339</v>
      </c>
      <c r="U380" s="34">
        <f>SUMPRODUCT(DatiStorici[[#This Row],[Bond 3Y]:[Gold]],Q379:T379)</f>
        <v>10583.262500710114</v>
      </c>
      <c r="V380" s="32">
        <f t="shared" si="54"/>
        <v>-1.8937967649291303E-3</v>
      </c>
      <c r="W380" s="32">
        <f>-(1-U380/MAX(U$5:U380))</f>
        <v>-5.4067934615155022E-2</v>
      </c>
      <c r="X380" s="53" t="str">
        <f t="shared" si="55"/>
        <v/>
      </c>
    </row>
    <row r="381" spans="1:24" x14ac:dyDescent="0.3">
      <c r="A381" s="4">
        <v>39625</v>
      </c>
      <c r="B381" s="1">
        <v>105.53412</v>
      </c>
      <c r="C381" s="1">
        <v>100.10825800000001</v>
      </c>
      <c r="D381" s="1">
        <v>136.760392</v>
      </c>
      <c r="E381" s="1">
        <v>89.597279999999998</v>
      </c>
      <c r="F381" s="3">
        <f t="shared" si="48"/>
        <v>10730.913296885368</v>
      </c>
      <c r="G381" s="36">
        <f t="shared" si="49"/>
        <v>1.6304318916263306E-3</v>
      </c>
      <c r="H381" s="31">
        <f t="shared" si="50"/>
        <v>6.09518952293874E-3</v>
      </c>
      <c r="I381" s="37">
        <f t="shared" si="51"/>
        <v>-2.5685312696172219E-2</v>
      </c>
      <c r="J381" s="37">
        <f t="shared" si="52"/>
        <v>3.6659444936147097E-2</v>
      </c>
      <c r="K381" s="39">
        <f t="shared" si="53"/>
        <v>8.7342851240953846E-3</v>
      </c>
      <c r="L381" s="36">
        <f>-(1-B381/MAX(B$5:B381))</f>
        <v>-1.1790833099251774E-2</v>
      </c>
      <c r="M381" s="37">
        <f>-(1-C381/MAX(C$5:C381))</f>
        <v>-4.7440115616196432E-2</v>
      </c>
      <c r="N381" s="37">
        <f>-(1-D381/MAX(D$5:D381))</f>
        <v>-0.25223579271488816</v>
      </c>
      <c r="O381" s="37">
        <f>-(1-E381/MAX(E$5:E381))</f>
        <v>-9.9392493650825919E-2</v>
      </c>
      <c r="P381" s="39">
        <f>-(1-F381/MAX(F$5:F381))</f>
        <v>-5.0345601771447868E-2</v>
      </c>
      <c r="Q381" s="33">
        <f>IF(DatiStorici[[#This Row],[Calend]]="X",(DatiStorici[[#This Row],[Balanced]]*B$2/DatiStorici[[#This Row],[Bond 3Y]]),Q380)</f>
        <v>26.104946748229981</v>
      </c>
      <c r="R381" s="33">
        <f>IF(DatiStorici[[#This Row],[Calend]]="X",(DatiStorici[[#This Row],[Balanced]]*C$2/DatiStorici[[#This Row],[Bond 10Y]]),R380)</f>
        <v>27.176810144827339</v>
      </c>
      <c r="S381" s="33">
        <f>IF(DatiStorici[[#This Row],[Calend]]="X",(DatiStorici[[#This Row],[Balanced]]*D$2/DatiStorici[[#This Row],[SXXR]]),S380)</f>
        <v>16.5362043842267</v>
      </c>
      <c r="T381" s="33">
        <f>IF(DatiStorici[[#This Row],[Calend]]="X",(DatiStorici[[#This Row],[Balanced]]*E$2/DatiStorici[[#This Row],[Gold]]),T380)</f>
        <v>32.514636359833339</v>
      </c>
      <c r="U381" s="34">
        <f>SUMPRODUCT(DatiStorici[[#This Row],[Bond 3Y]:[Gold]],Q380:T380)</f>
        <v>10650.306476125836</v>
      </c>
      <c r="V381" s="32">
        <f t="shared" si="54"/>
        <v>6.3149250404933672E-3</v>
      </c>
      <c r="W381" s="32">
        <f>-(1-U381/MAX(U$5:U381))</f>
        <v>-4.8075543692946532E-2</v>
      </c>
      <c r="X381" s="53" t="str">
        <f t="shared" si="55"/>
        <v/>
      </c>
    </row>
    <row r="382" spans="1:24" x14ac:dyDescent="0.3">
      <c r="A382" s="4">
        <v>39626</v>
      </c>
      <c r="B382" s="1">
        <v>105.556037</v>
      </c>
      <c r="C382" s="1">
        <v>100.178029</v>
      </c>
      <c r="D382" s="1">
        <v>136.226493</v>
      </c>
      <c r="E382" s="1">
        <v>91.081440000000001</v>
      </c>
      <c r="F382" s="3">
        <f t="shared" si="48"/>
        <v>10783.725545864916</v>
      </c>
      <c r="G382" s="36">
        <f t="shared" si="49"/>
        <v>2.0765534869307932E-4</v>
      </c>
      <c r="H382" s="31">
        <f t="shared" si="50"/>
        <v>6.9671272923723358E-4</v>
      </c>
      <c r="I382" s="37">
        <f t="shared" si="51"/>
        <v>-3.9115408839352599E-3</v>
      </c>
      <c r="J382" s="37">
        <f t="shared" si="52"/>
        <v>1.6429088969997334E-2</v>
      </c>
      <c r="K382" s="39">
        <f t="shared" si="53"/>
        <v>4.9094344963276941E-3</v>
      </c>
      <c r="L382" s="36">
        <f>-(1-B382/MAX(B$5:B382))</f>
        <v>-1.1585604872485278E-2</v>
      </c>
      <c r="M382" s="37">
        <f>-(1-C382/MAX(C$5:C382))</f>
        <v>-4.6776223775292225E-2</v>
      </c>
      <c r="N382" s="37">
        <f>-(1-D382/MAX(D$5:D382))</f>
        <v>-0.25515498998148645</v>
      </c>
      <c r="O382" s="37">
        <f>-(1-E382/MAX(E$5:E382))</f>
        <v>-8.4474120720049561E-2</v>
      </c>
      <c r="P382" s="39">
        <f>-(1-F382/MAX(F$5:F382))</f>
        <v>-4.5671872412519354E-2</v>
      </c>
      <c r="Q382" s="33">
        <f>IF(DatiStorici[[#This Row],[Calend]]="X",(DatiStorici[[#This Row],[Balanced]]*B$2/DatiStorici[[#This Row],[Bond 3Y]]),Q381)</f>
        <v>26.104946748229981</v>
      </c>
      <c r="R382" s="33">
        <f>IF(DatiStorici[[#This Row],[Calend]]="X",(DatiStorici[[#This Row],[Balanced]]*C$2/DatiStorici[[#This Row],[Bond 10Y]]),R381)</f>
        <v>27.176810144827339</v>
      </c>
      <c r="S382" s="33">
        <f>IF(DatiStorici[[#This Row],[Calend]]="X",(DatiStorici[[#This Row],[Balanced]]*D$2/DatiStorici[[#This Row],[SXXR]]),S381)</f>
        <v>16.5362043842267</v>
      </c>
      <c r="T382" s="33">
        <f>IF(DatiStorici[[#This Row],[Calend]]="X",(DatiStorici[[#This Row],[Balanced]]*E$2/DatiStorici[[#This Row],[Gold]]),T381)</f>
        <v>32.514636359833339</v>
      </c>
      <c r="U382" s="34">
        <f>SUMPRODUCT(DatiStorici[[#This Row],[Bond 3Y]:[Gold]],Q381:T381)</f>
        <v>10692.203031179608</v>
      </c>
      <c r="V382" s="32">
        <f t="shared" si="54"/>
        <v>3.9261183280210965E-3</v>
      </c>
      <c r="W382" s="32">
        <f>-(1-U382/MAX(U$5:U382))</f>
        <v>-4.4330829352556167E-2</v>
      </c>
      <c r="X382" s="53" t="str">
        <f t="shared" si="55"/>
        <v/>
      </c>
    </row>
    <row r="383" spans="1:24" x14ac:dyDescent="0.3">
      <c r="A383" s="4">
        <v>39629</v>
      </c>
      <c r="B383" s="1">
        <v>105.34738900000001</v>
      </c>
      <c r="C383" s="1">
        <v>99.502989999999997</v>
      </c>
      <c r="D383" s="1">
        <v>137.191216</v>
      </c>
      <c r="E383" s="1">
        <v>90.685000000000002</v>
      </c>
      <c r="F383" s="3">
        <f t="shared" si="48"/>
        <v>10760.360720908633</v>
      </c>
      <c r="G383" s="36">
        <f t="shared" si="49"/>
        <v>-1.9786124106848896E-3</v>
      </c>
      <c r="H383" s="31">
        <f t="shared" si="50"/>
        <v>-6.7611991858742594E-3</v>
      </c>
      <c r="I383" s="37">
        <f t="shared" si="51"/>
        <v>7.0567997003460978E-3</v>
      </c>
      <c r="J383" s="37">
        <f t="shared" si="52"/>
        <v>-4.3620882778509932E-3</v>
      </c>
      <c r="K383" s="39">
        <f t="shared" si="53"/>
        <v>-2.1690253025614683E-3</v>
      </c>
      <c r="L383" s="36">
        <f>-(1-B383/MAX(B$5:B383))</f>
        <v>-1.3539360361757402E-2</v>
      </c>
      <c r="M383" s="37">
        <f>-(1-C383/MAX(C$5:C383))</f>
        <v>-5.319942086852858E-2</v>
      </c>
      <c r="N383" s="37">
        <f>-(1-D383/MAX(D$5:D383))</f>
        <v>-0.24988017818257979</v>
      </c>
      <c r="O383" s="37">
        <f>-(1-E383/MAX(E$5:E383))</f>
        <v>-8.8459027849117189E-2</v>
      </c>
      <c r="P383" s="39">
        <f>-(1-F383/MAX(F$5:F383))</f>
        <v>-4.7739590990584335E-2</v>
      </c>
      <c r="Q383" s="33">
        <f>IF(DatiStorici[[#This Row],[Calend]]="X",(DatiStorici[[#This Row],[Balanced]]*B$2/DatiStorici[[#This Row],[Bond 3Y]]),Q382)</f>
        <v>26.104946748229981</v>
      </c>
      <c r="R383" s="33">
        <f>IF(DatiStorici[[#This Row],[Calend]]="X",(DatiStorici[[#This Row],[Balanced]]*C$2/DatiStorici[[#This Row],[Bond 10Y]]),R382)</f>
        <v>27.176810144827339</v>
      </c>
      <c r="S383" s="33">
        <f>IF(DatiStorici[[#This Row],[Calend]]="X",(DatiStorici[[#This Row],[Balanced]]*D$2/DatiStorici[[#This Row],[SXXR]]),S382)</f>
        <v>16.5362043842267</v>
      </c>
      <c r="T383" s="33">
        <f>IF(DatiStorici[[#This Row],[Calend]]="X",(DatiStorici[[#This Row],[Balanced]]*E$2/DatiStorici[[#This Row],[Gold]]),T382)</f>
        <v>32.514636359833339</v>
      </c>
      <c r="U383" s="34">
        <f>SUMPRODUCT(DatiStorici[[#This Row],[Bond 3Y]:[Gold]],Q382:T382)</f>
        <v>10671.4736337708</v>
      </c>
      <c r="V383" s="32">
        <f t="shared" si="54"/>
        <v>-1.940621386431308E-3</v>
      </c>
      <c r="W383" s="32">
        <f>-(1-U383/MAX(U$5:U383))</f>
        <v>-4.6183623016493147E-2</v>
      </c>
      <c r="X383" s="53" t="str">
        <f t="shared" si="55"/>
        <v/>
      </c>
    </row>
    <row r="384" spans="1:24" x14ac:dyDescent="0.3">
      <c r="A384" s="4">
        <v>39630</v>
      </c>
      <c r="B384" s="1">
        <v>105.358436</v>
      </c>
      <c r="C384" s="1">
        <v>99.395140999999995</v>
      </c>
      <c r="D384" s="1">
        <v>134.23513199999999</v>
      </c>
      <c r="E384" s="1">
        <v>92.739519999999999</v>
      </c>
      <c r="F384" s="3">
        <f t="shared" si="48"/>
        <v>10794.465032910512</v>
      </c>
      <c r="G384" s="36">
        <f t="shared" si="49"/>
        <v>1.0485709173076878E-4</v>
      </c>
      <c r="H384" s="31">
        <f t="shared" si="50"/>
        <v>-1.0844647964015023E-3</v>
      </c>
      <c r="I384" s="37">
        <f t="shared" si="51"/>
        <v>-2.1782711266046573E-2</v>
      </c>
      <c r="J384" s="37">
        <f t="shared" si="52"/>
        <v>2.2402740120343965E-2</v>
      </c>
      <c r="K384" s="39">
        <f t="shared" si="53"/>
        <v>3.1644273862659281E-3</v>
      </c>
      <c r="L384" s="36">
        <f>-(1-B384/MAX(B$5:B384))</f>
        <v>-1.3435917544716403E-2</v>
      </c>
      <c r="M384" s="37">
        <f>-(1-C384/MAX(C$5:C384))</f>
        <v>-5.4225636218024675E-2</v>
      </c>
      <c r="N384" s="37">
        <f>-(1-D384/MAX(D$5:D384))</f>
        <v>-0.26604314595857304</v>
      </c>
      <c r="O384" s="37">
        <f>-(1-E384/MAX(E$5:E384))</f>
        <v>-6.7807551220088857E-2</v>
      </c>
      <c r="P384" s="39">
        <f>-(1-F384/MAX(F$5:F384))</f>
        <v>-4.4721459262640595E-2</v>
      </c>
      <c r="Q384" s="33">
        <f>IF(DatiStorici[[#This Row],[Calend]]="X",(DatiStorici[[#This Row],[Balanced]]*B$2/DatiStorici[[#This Row],[Bond 3Y]]),Q383)</f>
        <v>26.104946748229981</v>
      </c>
      <c r="R384" s="33">
        <f>IF(DatiStorici[[#This Row],[Calend]]="X",(DatiStorici[[#This Row],[Balanced]]*C$2/DatiStorici[[#This Row],[Bond 10Y]]),R383)</f>
        <v>27.176810144827339</v>
      </c>
      <c r="S384" s="33">
        <f>IF(DatiStorici[[#This Row],[Calend]]="X",(DatiStorici[[#This Row],[Balanced]]*D$2/DatiStorici[[#This Row],[SXXR]]),S383)</f>
        <v>16.5362043842267</v>
      </c>
      <c r="T384" s="33">
        <f>IF(DatiStorici[[#This Row],[Calend]]="X",(DatiStorici[[#This Row],[Balanced]]*E$2/DatiStorici[[#This Row],[Gold]]),T383)</f>
        <v>32.514636359833339</v>
      </c>
      <c r="U384" s="34">
        <f>SUMPRODUCT(DatiStorici[[#This Row],[Bond 3Y]:[Gold]],Q383:T383)</f>
        <v>10686.750584813282</v>
      </c>
      <c r="V384" s="32">
        <f t="shared" si="54"/>
        <v>1.4305453010924035E-3</v>
      </c>
      <c r="W384" s="32">
        <f>-(1-U384/MAX(U$5:U384))</f>
        <v>-4.4818169041272449E-2</v>
      </c>
      <c r="X384" s="53" t="str">
        <f t="shared" si="55"/>
        <v/>
      </c>
    </row>
    <row r="385" spans="1:24" x14ac:dyDescent="0.3">
      <c r="A385" s="4">
        <v>39631</v>
      </c>
      <c r="B385" s="1">
        <v>105.294439</v>
      </c>
      <c r="C385" s="1">
        <v>99.238983000000005</v>
      </c>
      <c r="D385" s="1">
        <v>133.16312500000001</v>
      </c>
      <c r="E385" s="1">
        <v>92.423770000000005</v>
      </c>
      <c r="F385" s="3">
        <f t="shared" si="48"/>
        <v>10760.351457732775</v>
      </c>
      <c r="G385" s="36">
        <f t="shared" si="49"/>
        <v>-6.0760625240836126E-4</v>
      </c>
      <c r="H385" s="31">
        <f t="shared" si="50"/>
        <v>-1.5723182807294166E-3</v>
      </c>
      <c r="I385" s="37">
        <f t="shared" si="51"/>
        <v>-8.0180982126768253E-3</v>
      </c>
      <c r="J385" s="37">
        <f t="shared" si="52"/>
        <v>-3.4105065432270482E-3</v>
      </c>
      <c r="K385" s="39">
        <f t="shared" si="53"/>
        <v>-3.1652882477263182E-3</v>
      </c>
      <c r="L385" s="36">
        <f>-(1-B385/MAX(B$5:B385))</f>
        <v>-1.4035177973989454E-2</v>
      </c>
      <c r="M385" s="37">
        <f>-(1-C385/MAX(C$5:C385))</f>
        <v>-5.5711526087625529E-2</v>
      </c>
      <c r="N385" s="37">
        <f>-(1-D385/MAX(D$5:D385))</f>
        <v>-0.27190455402297131</v>
      </c>
      <c r="O385" s="37">
        <f>-(1-E385/MAX(E$5:E385))</f>
        <v>-7.0981384400401359E-2</v>
      </c>
      <c r="P385" s="39">
        <f>-(1-F385/MAX(F$5:F385))</f>
        <v>-4.7740410754517959E-2</v>
      </c>
      <c r="Q385" s="33">
        <f>IF(DatiStorici[[#This Row],[Calend]]="X",(DatiStorici[[#This Row],[Balanced]]*B$2/DatiStorici[[#This Row],[Bond 3Y]]),Q384)</f>
        <v>26.104946748229981</v>
      </c>
      <c r="R385" s="33">
        <f>IF(DatiStorici[[#This Row],[Calend]]="X",(DatiStorici[[#This Row],[Balanced]]*C$2/DatiStorici[[#This Row],[Bond 10Y]]),R384)</f>
        <v>27.176810144827339</v>
      </c>
      <c r="S385" s="33">
        <f>IF(DatiStorici[[#This Row],[Calend]]="X",(DatiStorici[[#This Row],[Balanced]]*D$2/DatiStorici[[#This Row],[SXXR]]),S384)</f>
        <v>16.5362043842267</v>
      </c>
      <c r="T385" s="33">
        <f>IF(DatiStorici[[#This Row],[Calend]]="X",(DatiStorici[[#This Row],[Balanced]]*E$2/DatiStorici[[#This Row],[Gold]]),T384)</f>
        <v>32.514636359833339</v>
      </c>
      <c r="U385" s="34">
        <f>SUMPRODUCT(DatiStorici[[#This Row],[Bond 3Y]:[Gold]],Q384:T384)</f>
        <v>10652.842646933699</v>
      </c>
      <c r="V385" s="32">
        <f t="shared" si="54"/>
        <v>-3.1779393401306726E-3</v>
      </c>
      <c r="W385" s="32">
        <f>-(1-U385/MAX(U$5:U385))</f>
        <v>-4.7848860731025344E-2</v>
      </c>
      <c r="X385" s="53" t="str">
        <f t="shared" si="55"/>
        <v/>
      </c>
    </row>
    <row r="386" spans="1:24" x14ac:dyDescent="0.3">
      <c r="A386" s="4">
        <v>39632</v>
      </c>
      <c r="B386" s="1">
        <v>105.593647</v>
      </c>
      <c r="C386" s="1">
        <v>99.838986000000006</v>
      </c>
      <c r="D386" s="1">
        <v>134.30338900000001</v>
      </c>
      <c r="E386" s="1">
        <v>92.235879999999995</v>
      </c>
      <c r="F386" s="3">
        <f t="shared" si="48"/>
        <v>10792.67180125226</v>
      </c>
      <c r="G386" s="36">
        <f t="shared" si="49"/>
        <v>2.8376017483333306E-3</v>
      </c>
      <c r="H386" s="31">
        <f t="shared" si="50"/>
        <v>6.0278374323698885E-3</v>
      </c>
      <c r="I386" s="37">
        <f t="shared" si="51"/>
        <v>8.5264573204562218E-3</v>
      </c>
      <c r="J386" s="37">
        <f t="shared" si="52"/>
        <v>-2.0349877717243904E-3</v>
      </c>
      <c r="K386" s="39">
        <f t="shared" si="53"/>
        <v>2.999149340454491E-3</v>
      </c>
      <c r="L386" s="36">
        <f>-(1-B386/MAX(B$5:B386))</f>
        <v>-1.1233429227611946E-2</v>
      </c>
      <c r="M386" s="37">
        <f>-(1-C386/MAX(C$5:C386))</f>
        <v>-5.0002318878067165E-2</v>
      </c>
      <c r="N386" s="37">
        <f>-(1-D386/MAX(D$5:D386))</f>
        <v>-0.2656699374531698</v>
      </c>
      <c r="O386" s="37">
        <f>-(1-E386/MAX(E$5:E386))</f>
        <v>-7.2870003612591217E-2</v>
      </c>
      <c r="P386" s="39">
        <f>-(1-F386/MAX(F$5:F386))</f>
        <v>-4.488015501240461E-2</v>
      </c>
      <c r="Q386" s="33">
        <f>IF(DatiStorici[[#This Row],[Calend]]="X",(DatiStorici[[#This Row],[Balanced]]*B$2/DatiStorici[[#This Row],[Bond 3Y]]),Q385)</f>
        <v>26.104946748229981</v>
      </c>
      <c r="R386" s="33">
        <f>IF(DatiStorici[[#This Row],[Calend]]="X",(DatiStorici[[#This Row],[Balanced]]*C$2/DatiStorici[[#This Row],[Bond 10Y]]),R385)</f>
        <v>27.176810144827339</v>
      </c>
      <c r="S386" s="33">
        <f>IF(DatiStorici[[#This Row],[Calend]]="X",(DatiStorici[[#This Row],[Balanced]]*D$2/DatiStorici[[#This Row],[SXXR]]),S385)</f>
        <v>16.5362043842267</v>
      </c>
      <c r="T386" s="33">
        <f>IF(DatiStorici[[#This Row],[Calend]]="X",(DatiStorici[[#This Row],[Balanced]]*E$2/DatiStorici[[#This Row],[Gold]]),T385)</f>
        <v>32.514636359833339</v>
      </c>
      <c r="U386" s="34">
        <f>SUMPRODUCT(DatiStorici[[#This Row],[Bond 3Y]:[Gold]],Q385:T385)</f>
        <v>10689.706086987999</v>
      </c>
      <c r="V386" s="32">
        <f t="shared" si="54"/>
        <v>3.4544587127212367E-3</v>
      </c>
      <c r="W386" s="32">
        <f>-(1-U386/MAX(U$5:U386))</f>
        <v>-4.4554006239282851E-2</v>
      </c>
      <c r="X386" s="53" t="str">
        <f t="shared" si="55"/>
        <v/>
      </c>
    </row>
    <row r="387" spans="1:24" x14ac:dyDescent="0.3">
      <c r="A387" s="4">
        <v>39633</v>
      </c>
      <c r="B387" s="1">
        <v>105.72415599999999</v>
      </c>
      <c r="C387" s="1">
        <v>100.365759</v>
      </c>
      <c r="D387" s="1">
        <v>132.631562</v>
      </c>
      <c r="E387" s="1">
        <v>91.674279999999996</v>
      </c>
      <c r="F387" s="3">
        <f t="shared" si="48"/>
        <v>10761.930752734064</v>
      </c>
      <c r="G387" s="36">
        <f t="shared" si="49"/>
        <v>1.2351918744216591E-3</v>
      </c>
      <c r="H387" s="31">
        <f t="shared" si="50"/>
        <v>5.2623549520026194E-3</v>
      </c>
      <c r="I387" s="37">
        <f t="shared" si="51"/>
        <v>-1.2526264199079444E-2</v>
      </c>
      <c r="J387" s="37">
        <f t="shared" si="52"/>
        <v>-6.1073487797009655E-3</v>
      </c>
      <c r="K387" s="39">
        <f t="shared" si="53"/>
        <v>-2.8523902757160214E-3</v>
      </c>
      <c r="L387" s="36">
        <f>-(1-B387/MAX(B$5:B387))</f>
        <v>-1.0011358202970499E-2</v>
      </c>
      <c r="M387" s="37">
        <f>-(1-C387/MAX(C$5:C387))</f>
        <v>-4.4989916924409123E-2</v>
      </c>
      <c r="N387" s="37">
        <f>-(1-D387/MAX(D$5:D387))</f>
        <v>-0.27481097875241423</v>
      </c>
      <c r="O387" s="37">
        <f>-(1-E387/MAX(E$5:E387))</f>
        <v>-7.8515054171778953E-2</v>
      </c>
      <c r="P387" s="39">
        <f>-(1-F387/MAX(F$5:F387))</f>
        <v>-4.7600647772320537E-2</v>
      </c>
      <c r="Q387" s="33">
        <f>IF(DatiStorici[[#This Row],[Calend]]="X",(DatiStorici[[#This Row],[Balanced]]*B$2/DatiStorici[[#This Row],[Bond 3Y]]),Q386)</f>
        <v>26.104946748229981</v>
      </c>
      <c r="R387" s="33">
        <f>IF(DatiStorici[[#This Row],[Calend]]="X",(DatiStorici[[#This Row],[Balanced]]*C$2/DatiStorici[[#This Row],[Bond 10Y]]),R386)</f>
        <v>27.176810144827339</v>
      </c>
      <c r="S387" s="33">
        <f>IF(DatiStorici[[#This Row],[Calend]]="X",(DatiStorici[[#This Row],[Balanced]]*D$2/DatiStorici[[#This Row],[SXXR]]),S386)</f>
        <v>16.5362043842267</v>
      </c>
      <c r="T387" s="33">
        <f>IF(DatiStorici[[#This Row],[Calend]]="X",(DatiStorici[[#This Row],[Balanced]]*E$2/DatiStorici[[#This Row],[Gold]]),T386)</f>
        <v>32.514636359833339</v>
      </c>
      <c r="U387" s="34">
        <f>SUMPRODUCT(DatiStorici[[#This Row],[Bond 3Y]:[Gold]],Q386:T386)</f>
        <v>10661.523134546831</v>
      </c>
      <c r="V387" s="32">
        <f t="shared" si="54"/>
        <v>-2.6399387610564311E-3</v>
      </c>
      <c r="W387" s="32">
        <f>-(1-U387/MAX(U$5:U387))</f>
        <v>-4.7072998696431889E-2</v>
      </c>
      <c r="X387" s="53" t="str">
        <f t="shared" si="55"/>
        <v/>
      </c>
    </row>
    <row r="388" spans="1:24" x14ac:dyDescent="0.3">
      <c r="A388" s="4">
        <v>39636</v>
      </c>
      <c r="B388" s="1">
        <v>105.805902</v>
      </c>
      <c r="C388" s="1">
        <v>100.828796</v>
      </c>
      <c r="D388" s="1">
        <v>134.33518000000001</v>
      </c>
      <c r="E388" s="1">
        <v>90.530429999999996</v>
      </c>
      <c r="F388" s="3">
        <f t="shared" si="48"/>
        <v>10756.186098732285</v>
      </c>
      <c r="G388" s="36">
        <f t="shared" si="49"/>
        <v>7.7290201536706136E-4</v>
      </c>
      <c r="H388" s="31">
        <f t="shared" si="50"/>
        <v>4.6028861716777324E-3</v>
      </c>
      <c r="I388" s="37">
        <f t="shared" si="51"/>
        <v>1.2762946521105968E-2</v>
      </c>
      <c r="J388" s="37">
        <f t="shared" si="52"/>
        <v>-1.2555822812315704E-2</v>
      </c>
      <c r="K388" s="39">
        <f t="shared" si="53"/>
        <v>-5.3393651293098007E-4</v>
      </c>
      <c r="L388" s="36">
        <f>-(1-B388/MAX(B$5:B388))</f>
        <v>-9.2458982118559518E-3</v>
      </c>
      <c r="M388" s="37">
        <f>-(1-C388/MAX(C$5:C388))</f>
        <v>-4.0583981989596563E-2</v>
      </c>
      <c r="N388" s="37">
        <f>-(1-D388/MAX(D$5:D388))</f>
        <v>-0.26549611393916728</v>
      </c>
      <c r="O388" s="37">
        <f>-(1-E388/MAX(E$5:E388))</f>
        <v>-9.0012723477560286E-2</v>
      </c>
      <c r="P388" s="39">
        <f>-(1-F388/MAX(F$5:F388))</f>
        <v>-4.8109032826617271E-2</v>
      </c>
      <c r="Q388" s="33">
        <f>IF(DatiStorici[[#This Row],[Calend]]="X",(DatiStorici[[#This Row],[Balanced]]*B$2/DatiStorici[[#This Row],[Bond 3Y]]),Q387)</f>
        <v>26.104946748229981</v>
      </c>
      <c r="R388" s="33">
        <f>IF(DatiStorici[[#This Row],[Calend]]="X",(DatiStorici[[#This Row],[Balanced]]*C$2/DatiStorici[[#This Row],[Bond 10Y]]),R387)</f>
        <v>27.176810144827339</v>
      </c>
      <c r="S388" s="33">
        <f>IF(DatiStorici[[#This Row],[Calend]]="X",(DatiStorici[[#This Row],[Balanced]]*D$2/DatiStorici[[#This Row],[SXXR]]),S387)</f>
        <v>16.5362043842267</v>
      </c>
      <c r="T388" s="33">
        <f>IF(DatiStorici[[#This Row],[Calend]]="X",(DatiStorici[[#This Row],[Balanced]]*E$2/DatiStorici[[#This Row],[Gold]]),T387)</f>
        <v>32.514636359833339</v>
      </c>
      <c r="U388" s="34">
        <f>SUMPRODUCT(DatiStorici[[#This Row],[Bond 3Y]:[Gold]],Q387:T387)</f>
        <v>10667.220486803197</v>
      </c>
      <c r="V388" s="32">
        <f t="shared" si="54"/>
        <v>5.3424172497165072E-4</v>
      </c>
      <c r="W388" s="32">
        <f>-(1-U388/MAX(U$5:U388))</f>
        <v>-4.656376931780426E-2</v>
      </c>
      <c r="X388" s="53" t="str">
        <f t="shared" si="55"/>
        <v/>
      </c>
    </row>
    <row r="389" spans="1:24" x14ac:dyDescent="0.3">
      <c r="A389" s="4">
        <v>39637</v>
      </c>
      <c r="B389" s="1">
        <v>105.814086</v>
      </c>
      <c r="C389" s="1">
        <v>100.91014800000001</v>
      </c>
      <c r="D389" s="1">
        <v>132.37349499999999</v>
      </c>
      <c r="E389" s="1">
        <v>89.968869999999995</v>
      </c>
      <c r="F389" s="3">
        <f t="shared" si="48"/>
        <v>10706.789058178598</v>
      </c>
      <c r="G389" s="36">
        <f t="shared" si="49"/>
        <v>7.7346190985222836E-5</v>
      </c>
      <c r="H389" s="31">
        <f t="shared" si="50"/>
        <v>8.065076855924547E-4</v>
      </c>
      <c r="I389" s="37">
        <f t="shared" si="51"/>
        <v>-1.4710585441649932E-2</v>
      </c>
      <c r="J389" s="37">
        <f t="shared" si="52"/>
        <v>-6.2223156747457306E-3</v>
      </c>
      <c r="K389" s="39">
        <f t="shared" si="53"/>
        <v>-4.6030084282298921E-3</v>
      </c>
      <c r="L389" s="36">
        <f>-(1-B389/MAX(B$5:B389))</f>
        <v>-9.1692641922430651E-3</v>
      </c>
      <c r="M389" s="37">
        <f>-(1-C389/MAX(C$5:C389))</f>
        <v>-3.980989348518571E-2</v>
      </c>
      <c r="N389" s="37">
        <f>-(1-D389/MAX(D$5:D389))</f>
        <v>-0.27622201057865714</v>
      </c>
      <c r="O389" s="37">
        <f>-(1-E389/MAX(E$5:E389))</f>
        <v>-9.565737196761992E-2</v>
      </c>
      <c r="P389" s="39">
        <f>-(1-F389/MAX(F$5:F389))</f>
        <v>-5.2480526242270842E-2</v>
      </c>
      <c r="Q389" s="33">
        <f>IF(DatiStorici[[#This Row],[Calend]]="X",(DatiStorici[[#This Row],[Balanced]]*B$2/DatiStorici[[#This Row],[Bond 3Y]]),Q388)</f>
        <v>26.104946748229981</v>
      </c>
      <c r="R389" s="33">
        <f>IF(DatiStorici[[#This Row],[Calend]]="X",(DatiStorici[[#This Row],[Balanced]]*C$2/DatiStorici[[#This Row],[Bond 10Y]]),R388)</f>
        <v>27.176810144827339</v>
      </c>
      <c r="S389" s="33">
        <f>IF(DatiStorici[[#This Row],[Calend]]="X",(DatiStorici[[#This Row],[Balanced]]*D$2/DatiStorici[[#This Row],[SXXR]]),S388)</f>
        <v>16.5362043842267</v>
      </c>
      <c r="T389" s="33">
        <f>IF(DatiStorici[[#This Row],[Calend]]="X",(DatiStorici[[#This Row],[Balanced]]*E$2/DatiStorici[[#This Row],[Gold]]),T388)</f>
        <v>32.514636359833339</v>
      </c>
      <c r="U389" s="34">
        <f>SUMPRODUCT(DatiStorici[[#This Row],[Bond 3Y]:[Gold]],Q388:T388)</f>
        <v>10618.947274254586</v>
      </c>
      <c r="V389" s="32">
        <f t="shared" si="54"/>
        <v>-4.535649239195901E-3</v>
      </c>
      <c r="W389" s="32">
        <f>-(1-U389/MAX(U$5:U389))</f>
        <v>-5.0878429343085285E-2</v>
      </c>
      <c r="X389" s="53" t="str">
        <f t="shared" si="55"/>
        <v/>
      </c>
    </row>
    <row r="390" spans="1:24" x14ac:dyDescent="0.3">
      <c r="A390" s="4">
        <v>39638</v>
      </c>
      <c r="B390" s="1">
        <v>105.819245</v>
      </c>
      <c r="C390" s="1">
        <v>101.003444</v>
      </c>
      <c r="D390" s="1">
        <v>134.68628200000001</v>
      </c>
      <c r="E390" s="1">
        <v>90.636600000000001</v>
      </c>
      <c r="F390" s="3">
        <f t="shared" si="48"/>
        <v>10770.40651949005</v>
      </c>
      <c r="G390" s="36">
        <f t="shared" si="49"/>
        <v>4.8754135056478494E-5</v>
      </c>
      <c r="H390" s="31">
        <f t="shared" si="50"/>
        <v>9.2411814098682587E-4</v>
      </c>
      <c r="I390" s="37">
        <f t="shared" si="51"/>
        <v>1.7320802461026311E-2</v>
      </c>
      <c r="J390" s="37">
        <f t="shared" si="52"/>
        <v>7.3943833755209182E-3</v>
      </c>
      <c r="K390" s="39">
        <f t="shared" si="53"/>
        <v>5.9242043163589735E-3</v>
      </c>
      <c r="L390" s="36">
        <f>-(1-B390/MAX(B$5:B390))</f>
        <v>-9.1209559191268719E-3</v>
      </c>
      <c r="M390" s="37">
        <f>-(1-C390/MAX(C$5:C390))</f>
        <v>-3.8922154264176889E-2</v>
      </c>
      <c r="N390" s="37">
        <f>-(1-D390/MAX(D$5:D390))</f>
        <v>-0.26357639504346386</v>
      </c>
      <c r="O390" s="37">
        <f>-(1-E390/MAX(E$5:E390))</f>
        <v>-8.8945531494175389E-2</v>
      </c>
      <c r="P390" s="39">
        <f>-(1-F390/MAX(F$5:F390))</f>
        <v>-4.6850567238120533E-2</v>
      </c>
      <c r="Q390" s="33">
        <f>IF(DatiStorici[[#This Row],[Calend]]="X",(DatiStorici[[#This Row],[Balanced]]*B$2/DatiStorici[[#This Row],[Bond 3Y]]),Q389)</f>
        <v>26.104946748229981</v>
      </c>
      <c r="R390" s="33">
        <f>IF(DatiStorici[[#This Row],[Calend]]="X",(DatiStorici[[#This Row],[Balanced]]*C$2/DatiStorici[[#This Row],[Bond 10Y]]),R389)</f>
        <v>27.176810144827339</v>
      </c>
      <c r="S390" s="33">
        <f>IF(DatiStorici[[#This Row],[Calend]]="X",(DatiStorici[[#This Row],[Balanced]]*D$2/DatiStorici[[#This Row],[SXXR]]),S389)</f>
        <v>16.5362043842267</v>
      </c>
      <c r="T390" s="33">
        <f>IF(DatiStorici[[#This Row],[Calend]]="X",(DatiStorici[[#This Row],[Balanced]]*E$2/DatiStorici[[#This Row],[Gold]]),T389)</f>
        <v>32.514636359833339</v>
      </c>
      <c r="U390" s="34">
        <f>SUMPRODUCT(DatiStorici[[#This Row],[Bond 3Y]:[Gold]],Q389:T389)</f>
        <v>10681.573154019867</v>
      </c>
      <c r="V390" s="32">
        <f t="shared" si="54"/>
        <v>5.8802375677460923E-3</v>
      </c>
      <c r="W390" s="32">
        <f>-(1-U390/MAX(U$5:U390))</f>
        <v>-4.5280927836443108E-2</v>
      </c>
      <c r="X390" s="53" t="str">
        <f t="shared" si="55"/>
        <v/>
      </c>
    </row>
    <row r="391" spans="1:24" x14ac:dyDescent="0.3">
      <c r="A391" s="4">
        <v>39639</v>
      </c>
      <c r="B391" s="1">
        <v>105.873122</v>
      </c>
      <c r="C391" s="1">
        <v>101.106138</v>
      </c>
      <c r="D391" s="1">
        <v>131.927955</v>
      </c>
      <c r="E391" s="1">
        <v>92.612229999999997</v>
      </c>
      <c r="F391" s="3">
        <f t="shared" ref="F391:F454" si="56">SUMPRODUCT(B391:E391,B$3:E$3)</f>
        <v>10810.762234663514</v>
      </c>
      <c r="G391" s="36">
        <f t="shared" ref="G391:G454" si="57">LN(B391/B390)</f>
        <v>5.09012223036422E-4</v>
      </c>
      <c r="H391" s="31">
        <f t="shared" ref="H391:H454" si="58">LN(C391/C390)</f>
        <v>1.0162210798863598E-3</v>
      </c>
      <c r="I391" s="37">
        <f t="shared" ref="I391:I454" si="59">LN(D391/D390)</f>
        <v>-2.0692258970457018E-2</v>
      </c>
      <c r="J391" s="37">
        <f t="shared" ref="J391:J454" si="60">LN(E391/E390)</f>
        <v>2.1563101381792921E-2</v>
      </c>
      <c r="K391" s="39">
        <f t="shared" ref="K391:K454" si="61">LN(F391/F390)</f>
        <v>3.7399051618338818E-3</v>
      </c>
      <c r="L391" s="36">
        <f>-(1-B391/MAX(B$5:B391))</f>
        <v>-8.6164579872247682E-3</v>
      </c>
      <c r="M391" s="37">
        <f>-(1-C391/MAX(C$5:C391))</f>
        <v>-3.7944990274699553E-2</v>
      </c>
      <c r="N391" s="37">
        <f>-(1-D391/MAX(D$5:D391))</f>
        <v>-0.27865808772088851</v>
      </c>
      <c r="O391" s="37">
        <f>-(1-E391/MAX(E$5:E391))</f>
        <v>-6.9087035703135569E-2</v>
      </c>
      <c r="P391" s="39">
        <f>-(1-F391/MAX(F$5:F391))</f>
        <v>-4.3279204638511981E-2</v>
      </c>
      <c r="Q391" s="33">
        <f>IF(DatiStorici[[#This Row],[Calend]]="X",(DatiStorici[[#This Row],[Balanced]]*B$2/DatiStorici[[#This Row],[Bond 3Y]]),Q390)</f>
        <v>26.104946748229981</v>
      </c>
      <c r="R391" s="33">
        <f>IF(DatiStorici[[#This Row],[Calend]]="X",(DatiStorici[[#This Row],[Balanced]]*C$2/DatiStorici[[#This Row],[Bond 10Y]]),R390)</f>
        <v>27.176810144827339</v>
      </c>
      <c r="S391" s="33">
        <f>IF(DatiStorici[[#This Row],[Calend]]="X",(DatiStorici[[#This Row],[Balanced]]*D$2/DatiStorici[[#This Row],[SXXR]]),S390)</f>
        <v>16.5362043842267</v>
      </c>
      <c r="T391" s="33">
        <f>IF(DatiStorici[[#This Row],[Calend]]="X",(DatiStorici[[#This Row],[Balanced]]*E$2/DatiStorici[[#This Row],[Gold]]),T390)</f>
        <v>32.514636359833339</v>
      </c>
      <c r="U391" s="34">
        <f>SUMPRODUCT(DatiStorici[[#This Row],[Bond 3Y]:[Gold]],Q390:T390)</f>
        <v>10704.39513757788</v>
      </c>
      <c r="V391" s="32">
        <f t="shared" ref="V391:V454" si="62">LN(U391/U390)</f>
        <v>2.1342959000120588E-3</v>
      </c>
      <c r="W391" s="32">
        <f>-(1-U391/MAX(U$5:U391))</f>
        <v>-4.3241098810019363E-2</v>
      </c>
      <c r="X391" s="53" t="str">
        <f t="shared" ref="X391:X454" si="63">IF(AND(MONTH(A391)&lt;&gt;MONTH(A390),MONTH(A391)=X$2),"X","")</f>
        <v/>
      </c>
    </row>
    <row r="392" spans="1:24" x14ac:dyDescent="0.3">
      <c r="A392" s="4">
        <v>39640</v>
      </c>
      <c r="B392" s="1">
        <v>105.865184</v>
      </c>
      <c r="C392" s="1">
        <v>100.90801500000001</v>
      </c>
      <c r="D392" s="1">
        <v>128.39122</v>
      </c>
      <c r="E392" s="1">
        <v>94.804169999999999</v>
      </c>
      <c r="F392" s="3">
        <f t="shared" si="56"/>
        <v>10838.797249720898</v>
      </c>
      <c r="G392" s="36">
        <f t="shared" si="57"/>
        <v>-7.4979347418779592E-5</v>
      </c>
      <c r="H392" s="31">
        <f t="shared" si="58"/>
        <v>-1.9614770606829869E-3</v>
      </c>
      <c r="I392" s="37">
        <f t="shared" si="59"/>
        <v>-2.7173969275735416E-2</v>
      </c>
      <c r="J392" s="37">
        <f t="shared" si="60"/>
        <v>2.3392189270002677E-2</v>
      </c>
      <c r="K392" s="39">
        <f t="shared" si="61"/>
        <v>2.5898938727252911E-3</v>
      </c>
      <c r="L392" s="36">
        <f>-(1-B392/MAX(B$5:B392))</f>
        <v>-8.6907884915853328E-3</v>
      </c>
      <c r="M392" s="37">
        <f>-(1-C392/MAX(C$5:C392))</f>
        <v>-3.9830189615335021E-2</v>
      </c>
      <c r="N392" s="37">
        <f>-(1-D392/MAX(D$5:D392))</f>
        <v>-0.29799587847285203</v>
      </c>
      <c r="O392" s="37">
        <f>-(1-E392/MAX(E$5:E392))</f>
        <v>-4.7054250584357304E-2</v>
      </c>
      <c r="P392" s="39">
        <f>-(1-F392/MAX(F$5:F392))</f>
        <v>-4.0798187914485751E-2</v>
      </c>
      <c r="Q392" s="33">
        <f>IF(DatiStorici[[#This Row],[Calend]]="X",(DatiStorici[[#This Row],[Balanced]]*B$2/DatiStorici[[#This Row],[Bond 3Y]]),Q391)</f>
        <v>26.104946748229981</v>
      </c>
      <c r="R392" s="33">
        <f>IF(DatiStorici[[#This Row],[Calend]]="X",(DatiStorici[[#This Row],[Balanced]]*C$2/DatiStorici[[#This Row],[Bond 10Y]]),R391)</f>
        <v>27.176810144827339</v>
      </c>
      <c r="S392" s="33">
        <f>IF(DatiStorici[[#This Row],[Calend]]="X",(DatiStorici[[#This Row],[Balanced]]*D$2/DatiStorici[[#This Row],[SXXR]]),S391)</f>
        <v>16.5362043842267</v>
      </c>
      <c r="T392" s="33">
        <f>IF(DatiStorici[[#This Row],[Calend]]="X",(DatiStorici[[#This Row],[Balanced]]*E$2/DatiStorici[[#This Row],[Gold]]),T391)</f>
        <v>32.514636359833339</v>
      </c>
      <c r="U392" s="34">
        <f>SUMPRODUCT(DatiStorici[[#This Row],[Bond 3Y]:[Gold]],Q391:T391)</f>
        <v>10711.589524563993</v>
      </c>
      <c r="V392" s="32">
        <f t="shared" si="62"/>
        <v>6.718707890621679E-4</v>
      </c>
      <c r="W392" s="32">
        <f>-(1-U392/MAX(U$5:U392))</f>
        <v>-4.2598064458325258E-2</v>
      </c>
      <c r="X392" s="53" t="str">
        <f t="shared" si="63"/>
        <v/>
      </c>
    </row>
    <row r="393" spans="1:24" x14ac:dyDescent="0.3">
      <c r="A393" s="4">
        <v>39643</v>
      </c>
      <c r="B393" s="1">
        <v>105.92990899999999</v>
      </c>
      <c r="C393" s="1">
        <v>101.109711</v>
      </c>
      <c r="D393" s="1">
        <v>129.37439900000001</v>
      </c>
      <c r="E393" s="1">
        <v>95.174689999999998</v>
      </c>
      <c r="F393" s="3">
        <f t="shared" si="56"/>
        <v>10874.905647248834</v>
      </c>
      <c r="G393" s="36">
        <f t="shared" si="57"/>
        <v>6.1120398115107374E-4</v>
      </c>
      <c r="H393" s="31">
        <f t="shared" si="58"/>
        <v>1.9968155370490999E-3</v>
      </c>
      <c r="I393" s="37">
        <f t="shared" si="59"/>
        <v>7.6285097426832026E-3</v>
      </c>
      <c r="J393" s="37">
        <f t="shared" si="60"/>
        <v>3.9006494700559E-3</v>
      </c>
      <c r="K393" s="39">
        <f t="shared" si="61"/>
        <v>3.3258657892973995E-3</v>
      </c>
      <c r="L393" s="36">
        <f>-(1-B393/MAX(B$5:B393))</f>
        <v>-8.0847111553868922E-3</v>
      </c>
      <c r="M393" s="37">
        <f>-(1-C393/MAX(C$5:C393))</f>
        <v>-3.7910992115757436E-2</v>
      </c>
      <c r="N393" s="37">
        <f>-(1-D393/MAX(D$5:D393))</f>
        <v>-0.2926201548821038</v>
      </c>
      <c r="O393" s="37">
        <f>-(1-E393/MAX(E$5:E393))</f>
        <v>-4.3329884250329131E-2</v>
      </c>
      <c r="P393" s="39">
        <f>-(1-F393/MAX(F$5:F393))</f>
        <v>-3.7602700487023077E-2</v>
      </c>
      <c r="Q393" s="33">
        <f>IF(DatiStorici[[#This Row],[Calend]]="X",(DatiStorici[[#This Row],[Balanced]]*B$2/DatiStorici[[#This Row],[Bond 3Y]]),Q392)</f>
        <v>26.104946748229981</v>
      </c>
      <c r="R393" s="33">
        <f>IF(DatiStorici[[#This Row],[Calend]]="X",(DatiStorici[[#This Row],[Balanced]]*C$2/DatiStorici[[#This Row],[Bond 10Y]]),R392)</f>
        <v>27.176810144827339</v>
      </c>
      <c r="S393" s="33">
        <f>IF(DatiStorici[[#This Row],[Calend]]="X",(DatiStorici[[#This Row],[Balanced]]*D$2/DatiStorici[[#This Row],[SXXR]]),S392)</f>
        <v>16.5362043842267</v>
      </c>
      <c r="T393" s="33">
        <f>IF(DatiStorici[[#This Row],[Calend]]="X",(DatiStorici[[#This Row],[Balanced]]*E$2/DatiStorici[[#This Row],[Gold]]),T392)</f>
        <v>32.514636359833339</v>
      </c>
      <c r="U393" s="34">
        <f>SUMPRODUCT(DatiStorici[[#This Row],[Bond 3Y]:[Gold]],Q392:T392)</f>
        <v>10747.065993095568</v>
      </c>
      <c r="V393" s="32">
        <f t="shared" si="62"/>
        <v>3.3064980072197245E-3</v>
      </c>
      <c r="W393" s="32">
        <f>-(1-U393/MAX(U$5:U393))</f>
        <v>-3.9427177489549714E-2</v>
      </c>
      <c r="X393" s="53" t="str">
        <f t="shared" si="63"/>
        <v/>
      </c>
    </row>
    <row r="394" spans="1:24" x14ac:dyDescent="0.3">
      <c r="A394" s="4">
        <v>39644</v>
      </c>
      <c r="B394" s="1">
        <v>106.05387500000001</v>
      </c>
      <c r="C394" s="1">
        <v>101.203157</v>
      </c>
      <c r="D394" s="1">
        <v>126.59596999999999</v>
      </c>
      <c r="E394" s="1">
        <v>95.45881</v>
      </c>
      <c r="F394" s="3">
        <f t="shared" si="56"/>
        <v>10849.740599949895</v>
      </c>
      <c r="G394" s="36">
        <f t="shared" si="57"/>
        <v>1.1695801612002666E-3</v>
      </c>
      <c r="H394" s="31">
        <f t="shared" si="58"/>
        <v>9.2377719290980377E-4</v>
      </c>
      <c r="I394" s="37">
        <f t="shared" si="59"/>
        <v>-2.1709841938249999E-2</v>
      </c>
      <c r="J394" s="37">
        <f t="shared" si="60"/>
        <v>2.9808004403341017E-3</v>
      </c>
      <c r="K394" s="39">
        <f t="shared" si="61"/>
        <v>-2.3167289601080288E-3</v>
      </c>
      <c r="L394" s="36">
        <f>-(1-B394/MAX(B$5:B394))</f>
        <v>-6.9239080181263679E-3</v>
      </c>
      <c r="M394" s="37">
        <f>-(1-C394/MAX(C$5:C394))</f>
        <v>-3.7021825600082603E-2</v>
      </c>
      <c r="N394" s="37">
        <f>-(1-D394/MAX(D$5:D394))</f>
        <v>-0.30781175917849235</v>
      </c>
      <c r="O394" s="37">
        <f>-(1-E394/MAX(E$5:E394))</f>
        <v>-4.0473987233099029E-2</v>
      </c>
      <c r="P394" s="39">
        <f>-(1-F394/MAX(F$5:F394))</f>
        <v>-3.9829733469947559E-2</v>
      </c>
      <c r="Q394" s="33">
        <f>IF(DatiStorici[[#This Row],[Calend]]="X",(DatiStorici[[#This Row],[Balanced]]*B$2/DatiStorici[[#This Row],[Bond 3Y]]),Q393)</f>
        <v>26.104946748229981</v>
      </c>
      <c r="R394" s="33">
        <f>IF(DatiStorici[[#This Row],[Calend]]="X",(DatiStorici[[#This Row],[Balanced]]*C$2/DatiStorici[[#This Row],[Bond 10Y]]),R393)</f>
        <v>27.176810144827339</v>
      </c>
      <c r="S394" s="33">
        <f>IF(DatiStorici[[#This Row],[Calend]]="X",(DatiStorici[[#This Row],[Balanced]]*D$2/DatiStorici[[#This Row],[SXXR]]),S393)</f>
        <v>16.5362043842267</v>
      </c>
      <c r="T394" s="33">
        <f>IF(DatiStorici[[#This Row],[Calend]]="X",(DatiStorici[[#This Row],[Balanced]]*E$2/DatiStorici[[#This Row],[Gold]]),T393)</f>
        <v>32.514636359833339</v>
      </c>
      <c r="U394" s="34">
        <f>SUMPRODUCT(DatiStorici[[#This Row],[Bond 3Y]:[Gold]],Q393:T393)</f>
        <v>10716.135071796447</v>
      </c>
      <c r="V394" s="32">
        <f t="shared" si="62"/>
        <v>-2.8822301592551442E-3</v>
      </c>
      <c r="W394" s="32">
        <f>-(1-U394/MAX(U$5:U394))</f>
        <v>-4.2191783419599171E-2</v>
      </c>
      <c r="X394" s="53" t="str">
        <f t="shared" si="63"/>
        <v/>
      </c>
    </row>
    <row r="395" spans="1:24" x14ac:dyDescent="0.3">
      <c r="A395" s="4">
        <v>39645</v>
      </c>
      <c r="B395" s="1">
        <v>106.050133</v>
      </c>
      <c r="C395" s="1">
        <v>101.100503</v>
      </c>
      <c r="D395" s="1">
        <v>127.533333</v>
      </c>
      <c r="E395" s="1">
        <v>94.730069999999998</v>
      </c>
      <c r="F395" s="3">
        <f t="shared" si="56"/>
        <v>10832.408265354994</v>
      </c>
      <c r="G395" s="36">
        <f t="shared" si="57"/>
        <v>-3.528457605000715E-5</v>
      </c>
      <c r="H395" s="31">
        <f t="shared" si="58"/>
        <v>-1.0148507329078634E-3</v>
      </c>
      <c r="I395" s="37">
        <f t="shared" si="59"/>
        <v>7.3770890643814271E-3</v>
      </c>
      <c r="J395" s="37">
        <f t="shared" si="60"/>
        <v>-7.6633667162963968E-3</v>
      </c>
      <c r="K395" s="39">
        <f t="shared" si="61"/>
        <v>-1.5987657306880936E-3</v>
      </c>
      <c r="L395" s="36">
        <f>-(1-B395/MAX(B$5:B395))</f>
        <v>-6.9589476688340923E-3</v>
      </c>
      <c r="M395" s="37">
        <f>-(1-C395/MAX(C$5:C395))</f>
        <v>-3.7998608977649173E-2</v>
      </c>
      <c r="N395" s="37">
        <f>-(1-D395/MAX(D$5:D395))</f>
        <v>-0.30268654353394087</v>
      </c>
      <c r="O395" s="37">
        <f>-(1-E395/MAX(E$5:E395))</f>
        <v>-4.7799083644250118E-2</v>
      </c>
      <c r="P395" s="39">
        <f>-(1-F395/MAX(F$5:F395))</f>
        <v>-4.1363594318901908E-2</v>
      </c>
      <c r="Q395" s="33">
        <f>IF(DatiStorici[[#This Row],[Calend]]="X",(DatiStorici[[#This Row],[Balanced]]*B$2/DatiStorici[[#This Row],[Bond 3Y]]),Q394)</f>
        <v>26.104946748229981</v>
      </c>
      <c r="R395" s="33">
        <f>IF(DatiStorici[[#This Row],[Calend]]="X",(DatiStorici[[#This Row],[Balanced]]*C$2/DatiStorici[[#This Row],[Bond 10Y]]),R394)</f>
        <v>27.176810144827339</v>
      </c>
      <c r="S395" s="33">
        <f>IF(DatiStorici[[#This Row],[Calend]]="X",(DatiStorici[[#This Row],[Balanced]]*D$2/DatiStorici[[#This Row],[SXXR]]),S394)</f>
        <v>16.5362043842267</v>
      </c>
      <c r="T395" s="33">
        <f>IF(DatiStorici[[#This Row],[Calend]]="X",(DatiStorici[[#This Row],[Balanced]]*E$2/DatiStorici[[#This Row],[Gold]]),T394)</f>
        <v>32.514636359833339</v>
      </c>
      <c r="U395" s="34">
        <f>SUMPRODUCT(DatiStorici[[#This Row],[Bond 3Y]:[Gold]],Q394:T394)</f>
        <v>10705.053288866457</v>
      </c>
      <c r="V395" s="32">
        <f t="shared" si="62"/>
        <v>-1.0346563161678813E-3</v>
      </c>
      <c r="W395" s="32">
        <f>-(1-U395/MAX(U$5:U395))</f>
        <v>-4.3182273243924096E-2</v>
      </c>
      <c r="X395" s="53" t="str">
        <f t="shared" si="63"/>
        <v/>
      </c>
    </row>
    <row r="396" spans="1:24" x14ac:dyDescent="0.3">
      <c r="A396" s="4">
        <v>39646</v>
      </c>
      <c r="B396" s="1">
        <v>106.014504</v>
      </c>
      <c r="C396" s="1">
        <v>100.81093199999999</v>
      </c>
      <c r="D396" s="1">
        <v>131.15281899999999</v>
      </c>
      <c r="E396" s="1">
        <v>95.437020000000004</v>
      </c>
      <c r="F396" s="3">
        <f t="shared" si="56"/>
        <v>10906.529273125559</v>
      </c>
      <c r="G396" s="36">
        <f t="shared" si="57"/>
        <v>-3.3602019496761424E-4</v>
      </c>
      <c r="H396" s="31">
        <f t="shared" si="58"/>
        <v>-2.8682991483707418E-3</v>
      </c>
      <c r="I396" s="37">
        <f t="shared" si="59"/>
        <v>2.7985434829511466E-2</v>
      </c>
      <c r="J396" s="37">
        <f t="shared" si="60"/>
        <v>7.4350746672283427E-3</v>
      </c>
      <c r="K396" s="39">
        <f t="shared" si="61"/>
        <v>6.8192196485126573E-3</v>
      </c>
      <c r="L396" s="36">
        <f>-(1-B396/MAX(B$5:B396))</f>
        <v>-7.2925734612082627E-3</v>
      </c>
      <c r="M396" s="37">
        <f>-(1-C396/MAX(C$5:C396))</f>
        <v>-4.0753963269009486E-2</v>
      </c>
      <c r="N396" s="37">
        <f>-(1-D396/MAX(D$5:D396))</f>
        <v>-0.28289629549509665</v>
      </c>
      <c r="O396" s="37">
        <f>-(1-E396/MAX(E$5:E396))</f>
        <v>-4.0693014390657201E-2</v>
      </c>
      <c r="P396" s="39">
        <f>-(1-F396/MAX(F$5:F396))</f>
        <v>-3.4804102215757249E-2</v>
      </c>
      <c r="Q396" s="33">
        <f>IF(DatiStorici[[#This Row],[Calend]]="X",(DatiStorici[[#This Row],[Balanced]]*B$2/DatiStorici[[#This Row],[Bond 3Y]]),Q395)</f>
        <v>26.104946748229981</v>
      </c>
      <c r="R396" s="33">
        <f>IF(DatiStorici[[#This Row],[Calend]]="X",(DatiStorici[[#This Row],[Balanced]]*C$2/DatiStorici[[#This Row],[Bond 10Y]]),R395)</f>
        <v>27.176810144827339</v>
      </c>
      <c r="S396" s="33">
        <f>IF(DatiStorici[[#This Row],[Calend]]="X",(DatiStorici[[#This Row],[Balanced]]*D$2/DatiStorici[[#This Row],[SXXR]]),S395)</f>
        <v>16.5362043842267</v>
      </c>
      <c r="T396" s="33">
        <f>IF(DatiStorici[[#This Row],[Calend]]="X",(DatiStorici[[#This Row],[Balanced]]*E$2/DatiStorici[[#This Row],[Gold]]),T395)</f>
        <v>32.514636359833339</v>
      </c>
      <c r="U396" s="34">
        <f>SUMPRODUCT(DatiStorici[[#This Row],[Bond 3Y]:[Gold]],Q395:T395)</f>
        <v>10779.092362064745</v>
      </c>
      <c r="V396" s="32">
        <f t="shared" si="62"/>
        <v>6.8924654961734534E-3</v>
      </c>
      <c r="W396" s="32">
        <f>-(1-U396/MAX(U$5:U396))</f>
        <v>-3.656466044022233E-2</v>
      </c>
      <c r="X396" s="53" t="str">
        <f t="shared" si="63"/>
        <v/>
      </c>
    </row>
    <row r="397" spans="1:24" x14ac:dyDescent="0.3">
      <c r="A397" s="4">
        <v>39647</v>
      </c>
      <c r="B397" s="1">
        <v>105.76733299999999</v>
      </c>
      <c r="C397" s="1">
        <v>99.938205999999994</v>
      </c>
      <c r="D397" s="1">
        <v>133.207538</v>
      </c>
      <c r="E397" s="1">
        <v>94.088809999999995</v>
      </c>
      <c r="F397" s="3">
        <f t="shared" si="56"/>
        <v>10856.067070162946</v>
      </c>
      <c r="G397" s="36">
        <f t="shared" si="57"/>
        <v>-2.3342050076390047E-3</v>
      </c>
      <c r="H397" s="31">
        <f t="shared" si="58"/>
        <v>-8.6947471532066254E-3</v>
      </c>
      <c r="I397" s="37">
        <f t="shared" si="59"/>
        <v>1.5545147542778207E-2</v>
      </c>
      <c r="J397" s="37">
        <f t="shared" si="60"/>
        <v>-1.4227430023153851E-2</v>
      </c>
      <c r="K397" s="39">
        <f t="shared" si="61"/>
        <v>-4.6375251009522439E-3</v>
      </c>
      <c r="L397" s="36">
        <f>-(1-B397/MAX(B$5:B397))</f>
        <v>-9.607053820660072E-3</v>
      </c>
      <c r="M397" s="37">
        <f>-(1-C397/MAX(C$5:C397))</f>
        <v>-4.9058211033052523E-2</v>
      </c>
      <c r="N397" s="37">
        <f>-(1-D397/MAX(D$5:D397))</f>
        <v>-0.27166171725384203</v>
      </c>
      <c r="O397" s="37">
        <f>-(1-E397/MAX(E$5:E397))</f>
        <v>-5.4244854872143144E-2</v>
      </c>
      <c r="P397" s="39">
        <f>-(1-F397/MAX(F$5:F397))</f>
        <v>-3.9269859384968187E-2</v>
      </c>
      <c r="Q397" s="33">
        <f>IF(DatiStorici[[#This Row],[Calend]]="X",(DatiStorici[[#This Row],[Balanced]]*B$2/DatiStorici[[#This Row],[Bond 3Y]]),Q396)</f>
        <v>26.104946748229981</v>
      </c>
      <c r="R397" s="33">
        <f>IF(DatiStorici[[#This Row],[Calend]]="X",(DatiStorici[[#This Row],[Balanced]]*C$2/DatiStorici[[#This Row],[Bond 10Y]]),R396)</f>
        <v>27.176810144827339</v>
      </c>
      <c r="S397" s="33">
        <f>IF(DatiStorici[[#This Row],[Calend]]="X",(DatiStorici[[#This Row],[Balanced]]*D$2/DatiStorici[[#This Row],[SXXR]]),S396)</f>
        <v>16.5362043842267</v>
      </c>
      <c r="T397" s="33">
        <f>IF(DatiStorici[[#This Row],[Calend]]="X",(DatiStorici[[#This Row],[Balanced]]*E$2/DatiStorici[[#This Row],[Gold]]),T396)</f>
        <v>32.514636359833339</v>
      </c>
      <c r="U397" s="34">
        <f>SUMPRODUCT(DatiStorici[[#This Row],[Bond 3Y]:[Gold]],Q396:T396)</f>
        <v>10739.062762911048</v>
      </c>
      <c r="V397" s="32">
        <f t="shared" si="62"/>
        <v>-3.7205462175440378E-3</v>
      </c>
      <c r="W397" s="32">
        <f>-(1-U397/MAX(U$5:U397))</f>
        <v>-4.0142506251137688E-2</v>
      </c>
      <c r="X397" s="53" t="str">
        <f t="shared" si="63"/>
        <v/>
      </c>
    </row>
    <row r="398" spans="1:24" x14ac:dyDescent="0.3">
      <c r="A398" s="4">
        <v>39650</v>
      </c>
      <c r="B398" s="1">
        <v>105.62029800000001</v>
      </c>
      <c r="C398" s="1">
        <v>99.487029000000007</v>
      </c>
      <c r="D398" s="1">
        <v>133.98734999999999</v>
      </c>
      <c r="E398" s="1">
        <v>94.616650000000007</v>
      </c>
      <c r="F398" s="3">
        <f t="shared" si="56"/>
        <v>10873.563674855322</v>
      </c>
      <c r="G398" s="36">
        <f t="shared" si="57"/>
        <v>-1.3911412225697708E-3</v>
      </c>
      <c r="H398" s="31">
        <f t="shared" si="58"/>
        <v>-4.5247811268168724E-3</v>
      </c>
      <c r="I398" s="37">
        <f t="shared" si="59"/>
        <v>5.8370444129577804E-3</v>
      </c>
      <c r="J398" s="37">
        <f t="shared" si="60"/>
        <v>5.594341325734037E-3</v>
      </c>
      <c r="K398" s="39">
        <f t="shared" si="61"/>
        <v>1.6103916977639689E-3</v>
      </c>
      <c r="L398" s="36">
        <f>-(1-B398/MAX(B$5:B398))</f>
        <v>-1.0983872378063531E-2</v>
      </c>
      <c r="M398" s="37">
        <f>-(1-C398/MAX(C$5:C398))</f>
        <v>-5.3351294536279736E-2</v>
      </c>
      <c r="N398" s="37">
        <f>-(1-D398/MAX(D$5:D398))</f>
        <v>-0.26739794253454008</v>
      </c>
      <c r="O398" s="37">
        <f>-(1-E398/MAX(E$5:E398))</f>
        <v>-4.893915065711163E-2</v>
      </c>
      <c r="P398" s="39">
        <f>-(1-F398/MAX(F$5:F398))</f>
        <v>-3.7721461113499166E-2</v>
      </c>
      <c r="Q398" s="33">
        <f>IF(DatiStorici[[#This Row],[Calend]]="X",(DatiStorici[[#This Row],[Balanced]]*B$2/DatiStorici[[#This Row],[Bond 3Y]]),Q397)</f>
        <v>26.104946748229981</v>
      </c>
      <c r="R398" s="33">
        <f>IF(DatiStorici[[#This Row],[Calend]]="X",(DatiStorici[[#This Row],[Balanced]]*C$2/DatiStorici[[#This Row],[Bond 10Y]]),R397)</f>
        <v>27.176810144827339</v>
      </c>
      <c r="S398" s="33">
        <f>IF(DatiStorici[[#This Row],[Calend]]="X",(DatiStorici[[#This Row],[Balanced]]*D$2/DatiStorici[[#This Row],[SXXR]]),S397)</f>
        <v>16.5362043842267</v>
      </c>
      <c r="T398" s="33">
        <f>IF(DatiStorici[[#This Row],[Calend]]="X",(DatiStorici[[#This Row],[Balanced]]*E$2/DatiStorici[[#This Row],[Gold]]),T397)</f>
        <v>32.514636359833339</v>
      </c>
      <c r="U398" s="34">
        <f>SUMPRODUCT(DatiStorici[[#This Row],[Bond 3Y]:[Gold]],Q397:T397)</f>
        <v>10753.020526664655</v>
      </c>
      <c r="V398" s="32">
        <f t="shared" si="62"/>
        <v>1.2988750813836558E-3</v>
      </c>
      <c r="W398" s="32">
        <f>-(1-U398/MAX(U$5:U398))</f>
        <v>-3.8894961243658432E-2</v>
      </c>
      <c r="X398" s="53" t="str">
        <f t="shared" si="63"/>
        <v/>
      </c>
    </row>
    <row r="399" spans="1:24" x14ac:dyDescent="0.3">
      <c r="A399" s="4">
        <v>39651</v>
      </c>
      <c r="B399" s="1">
        <v>105.702945</v>
      </c>
      <c r="C399" s="1">
        <v>99.564115000000001</v>
      </c>
      <c r="D399" s="1">
        <v>133.30665099999999</v>
      </c>
      <c r="E399" s="1">
        <v>93.022689999999997</v>
      </c>
      <c r="F399" s="3">
        <f t="shared" si="56"/>
        <v>10804.448580375727</v>
      </c>
      <c r="G399" s="36">
        <f t="shared" si="57"/>
        <v>7.821856511421824E-4</v>
      </c>
      <c r="H399" s="31">
        <f t="shared" si="58"/>
        <v>7.7453464777549829E-4</v>
      </c>
      <c r="I399" s="37">
        <f t="shared" si="59"/>
        <v>-5.0932715959009309E-3</v>
      </c>
      <c r="J399" s="37">
        <f t="shared" si="60"/>
        <v>-1.6990022909268689E-2</v>
      </c>
      <c r="K399" s="39">
        <f t="shared" si="61"/>
        <v>-6.3765374658889861E-3</v>
      </c>
      <c r="L399" s="36">
        <f>-(1-B399/MAX(B$5:B399))</f>
        <v>-1.0209975528240545E-2</v>
      </c>
      <c r="M399" s="37">
        <f>-(1-C399/MAX(C$5:C399))</f>
        <v>-5.2617798292167617E-2</v>
      </c>
      <c r="N399" s="37">
        <f>-(1-D399/MAX(D$5:D399))</f>
        <v>-0.27111979752991611</v>
      </c>
      <c r="O399" s="37">
        <f>-(1-E399/MAX(E$5:E399))</f>
        <v>-6.4961203344652385E-2</v>
      </c>
      <c r="P399" s="39">
        <f>-(1-F399/MAX(F$5:F399))</f>
        <v>-4.3837944551640473E-2</v>
      </c>
      <c r="Q399" s="33">
        <f>IF(DatiStorici[[#This Row],[Calend]]="X",(DatiStorici[[#This Row],[Balanced]]*B$2/DatiStorici[[#This Row],[Bond 3Y]]),Q398)</f>
        <v>26.104946748229981</v>
      </c>
      <c r="R399" s="33">
        <f>IF(DatiStorici[[#This Row],[Calend]]="X",(DatiStorici[[#This Row],[Balanced]]*C$2/DatiStorici[[#This Row],[Bond 10Y]]),R398)</f>
        <v>27.176810144827339</v>
      </c>
      <c r="S399" s="33">
        <f>IF(DatiStorici[[#This Row],[Calend]]="X",(DatiStorici[[#This Row],[Balanced]]*D$2/DatiStorici[[#This Row],[SXXR]]),S398)</f>
        <v>16.5362043842267</v>
      </c>
      <c r="T399" s="33">
        <f>IF(DatiStorici[[#This Row],[Calend]]="X",(DatiStorici[[#This Row],[Balanced]]*E$2/DatiStorici[[#This Row],[Gold]]),T398)</f>
        <v>32.514636359833339</v>
      </c>
      <c r="U399" s="34">
        <f>SUMPRODUCT(DatiStorici[[#This Row],[Bond 3Y]:[Gold]],Q398:T398)</f>
        <v>10694.189766225123</v>
      </c>
      <c r="V399" s="32">
        <f t="shared" si="62"/>
        <v>-5.4861128501678125E-3</v>
      </c>
      <c r="W399" s="32">
        <f>-(1-U399/MAX(U$5:U399))</f>
        <v>-4.415325496234801E-2</v>
      </c>
      <c r="X399" s="53" t="str">
        <f t="shared" si="63"/>
        <v/>
      </c>
    </row>
    <row r="400" spans="1:24" x14ac:dyDescent="0.3">
      <c r="A400" s="4">
        <v>39652</v>
      </c>
      <c r="B400" s="1">
        <v>105.731049</v>
      </c>
      <c r="C400" s="1">
        <v>99.450415000000007</v>
      </c>
      <c r="D400" s="1">
        <v>136.07058799999999</v>
      </c>
      <c r="E400" s="1">
        <v>90.917469999999994</v>
      </c>
      <c r="F400" s="3">
        <f t="shared" si="56"/>
        <v>10760.811236697511</v>
      </c>
      <c r="G400" s="36">
        <f t="shared" si="57"/>
        <v>2.6584183208991222E-4</v>
      </c>
      <c r="H400" s="31">
        <f t="shared" si="58"/>
        <v>-1.1426302629319674E-3</v>
      </c>
      <c r="I400" s="37">
        <f t="shared" si="59"/>
        <v>2.0521659584947234E-2</v>
      </c>
      <c r="J400" s="37">
        <f t="shared" si="60"/>
        <v>-2.2891269953593769E-2</v>
      </c>
      <c r="K400" s="39">
        <f t="shared" si="61"/>
        <v>-4.0470092739050938E-3</v>
      </c>
      <c r="L400" s="36">
        <f>-(1-B400/MAX(B$5:B400))</f>
        <v>-9.9468129564904695E-3</v>
      </c>
      <c r="M400" s="37">
        <f>-(1-C400/MAX(C$5:C400))</f>
        <v>-5.3699687648932182E-2</v>
      </c>
      <c r="N400" s="37">
        <f>-(1-D400/MAX(D$5:D400))</f>
        <v>-0.25600743107961377</v>
      </c>
      <c r="O400" s="37">
        <f>-(1-E400/MAX(E$5:E400))</f>
        <v>-8.6122302593607314E-2</v>
      </c>
      <c r="P400" s="39">
        <f>-(1-F400/MAX(F$5:F400))</f>
        <v>-4.7699721662732841E-2</v>
      </c>
      <c r="Q400" s="33">
        <f>IF(DatiStorici[[#This Row],[Calend]]="X",(DatiStorici[[#This Row],[Balanced]]*B$2/DatiStorici[[#This Row],[Bond 3Y]]),Q399)</f>
        <v>26.104946748229981</v>
      </c>
      <c r="R400" s="33">
        <f>IF(DatiStorici[[#This Row],[Calend]]="X",(DatiStorici[[#This Row],[Balanced]]*C$2/DatiStorici[[#This Row],[Bond 10Y]]),R399)</f>
        <v>27.176810144827339</v>
      </c>
      <c r="S400" s="33">
        <f>IF(DatiStorici[[#This Row],[Calend]]="X",(DatiStorici[[#This Row],[Balanced]]*D$2/DatiStorici[[#This Row],[SXXR]]),S399)</f>
        <v>16.5362043842267</v>
      </c>
      <c r="T400" s="33">
        <f>IF(DatiStorici[[#This Row],[Calend]]="X",(DatiStorici[[#This Row],[Balanced]]*E$2/DatiStorici[[#This Row],[Gold]]),T399)</f>
        <v>32.514636359833339</v>
      </c>
      <c r="U400" s="34">
        <f>SUMPRODUCT(DatiStorici[[#This Row],[Bond 3Y]:[Gold]],Q399:T399)</f>
        <v>10669.087980714745</v>
      </c>
      <c r="V400" s="32">
        <f t="shared" si="62"/>
        <v>-2.349994917420742E-3</v>
      </c>
      <c r="W400" s="32">
        <f>-(1-U400/MAX(U$5:U400))</f>
        <v>-4.6396852700860691E-2</v>
      </c>
      <c r="X400" s="53" t="str">
        <f t="shared" si="63"/>
        <v/>
      </c>
    </row>
    <row r="401" spans="1:24" x14ac:dyDescent="0.3">
      <c r="A401" s="4">
        <v>39653</v>
      </c>
      <c r="B401" s="1">
        <v>106.00484</v>
      </c>
      <c r="C401" s="1">
        <v>100.140882</v>
      </c>
      <c r="D401" s="1">
        <v>133.93545599999999</v>
      </c>
      <c r="E401" s="1">
        <v>90.81814</v>
      </c>
      <c r="F401" s="3">
        <f t="shared" si="56"/>
        <v>10749.014292544232</v>
      </c>
      <c r="G401" s="36">
        <f t="shared" si="57"/>
        <v>2.5861572536493693E-3</v>
      </c>
      <c r="H401" s="31">
        <f t="shared" si="58"/>
        <v>6.9188362897681446E-3</v>
      </c>
      <c r="I401" s="37">
        <f t="shared" si="59"/>
        <v>-1.5815768230569717E-2</v>
      </c>
      <c r="J401" s="37">
        <f t="shared" si="60"/>
        <v>-1.0931265467564869E-3</v>
      </c>
      <c r="K401" s="39">
        <f t="shared" si="61"/>
        <v>-1.0968889840643095E-3</v>
      </c>
      <c r="L401" s="36">
        <f>-(1-B401/MAX(B$5:B401))</f>
        <v>-7.3830660278675353E-3</v>
      </c>
      <c r="M401" s="37">
        <f>-(1-C401/MAX(C$5:C401))</f>
        <v>-4.7129688541657444E-2</v>
      </c>
      <c r="N401" s="37">
        <f>-(1-D401/MAX(D$5:D401))</f>
        <v>-0.26768168313520213</v>
      </c>
      <c r="O401" s="37">
        <f>-(1-E401/MAX(E$5:E401))</f>
        <v>-8.7120740756079007E-2</v>
      </c>
      <c r="P401" s="39">
        <f>-(1-F401/MAX(F$5:F401))</f>
        <v>-4.874371666957622E-2</v>
      </c>
      <c r="Q401" s="33">
        <f>IF(DatiStorici[[#This Row],[Calend]]="X",(DatiStorici[[#This Row],[Balanced]]*B$2/DatiStorici[[#This Row],[Bond 3Y]]),Q400)</f>
        <v>26.104946748229981</v>
      </c>
      <c r="R401" s="33">
        <f>IF(DatiStorici[[#This Row],[Calend]]="X",(DatiStorici[[#This Row],[Balanced]]*C$2/DatiStorici[[#This Row],[Bond 10Y]]),R400)</f>
        <v>27.176810144827339</v>
      </c>
      <c r="S401" s="33">
        <f>IF(DatiStorici[[#This Row],[Calend]]="X",(DatiStorici[[#This Row],[Balanced]]*D$2/DatiStorici[[#This Row],[SXXR]]),S400)</f>
        <v>16.5362043842267</v>
      </c>
      <c r="T401" s="33">
        <f>IF(DatiStorici[[#This Row],[Calend]]="X",(DatiStorici[[#This Row],[Balanced]]*E$2/DatiStorici[[#This Row],[Gold]]),T400)</f>
        <v>32.514636359833339</v>
      </c>
      <c r="U401" s="34">
        <f>SUMPRODUCT(DatiStorici[[#This Row],[Bond 3Y]:[Gold]],Q400:T400)</f>
        <v>10656.463312791235</v>
      </c>
      <c r="V401" s="32">
        <f t="shared" si="62"/>
        <v>-1.1839946573547326E-3</v>
      </c>
      <c r="W401" s="32">
        <f>-(1-U401/MAX(U$5:U401))</f>
        <v>-4.7525245595101295E-2</v>
      </c>
      <c r="X401" s="53" t="str">
        <f t="shared" si="63"/>
        <v/>
      </c>
    </row>
    <row r="402" spans="1:24" x14ac:dyDescent="0.3">
      <c r="A402" s="4">
        <v>39654</v>
      </c>
      <c r="B402" s="1">
        <v>106.017977</v>
      </c>
      <c r="C402" s="1">
        <v>100.002183</v>
      </c>
      <c r="D402" s="1">
        <v>133.72414000000001</v>
      </c>
      <c r="E402" s="1">
        <v>90.856459999999998</v>
      </c>
      <c r="F402" s="3">
        <f t="shared" si="56"/>
        <v>10744.159379799661</v>
      </c>
      <c r="G402" s="36">
        <f t="shared" si="57"/>
        <v>1.2392062517331282E-4</v>
      </c>
      <c r="H402" s="31">
        <f t="shared" si="58"/>
        <v>-1.3859987824541235E-3</v>
      </c>
      <c r="I402" s="37">
        <f t="shared" si="59"/>
        <v>-1.5789909800552478E-3</v>
      </c>
      <c r="J402" s="37">
        <f t="shared" si="60"/>
        <v>4.2185314367879762E-4</v>
      </c>
      <c r="K402" s="39">
        <f t="shared" si="61"/>
        <v>-4.517632343322694E-4</v>
      </c>
      <c r="L402" s="36">
        <f>-(1-B402/MAX(B$5:B402))</f>
        <v>-7.2600526950650224E-3</v>
      </c>
      <c r="M402" s="37">
        <f>-(1-C402/MAX(C$5:C402))</f>
        <v>-4.8449450827443563E-2</v>
      </c>
      <c r="N402" s="37">
        <f>-(1-D402/MAX(D$5:D402))</f>
        <v>-0.26883709471976858</v>
      </c>
      <c r="O402" s="37">
        <f>-(1-E402/MAX(E$5:E402))</f>
        <v>-8.6735558531313872E-2</v>
      </c>
      <c r="P402" s="39">
        <f>-(1-F402/MAX(F$5:F402))</f>
        <v>-4.9173362228471573E-2</v>
      </c>
      <c r="Q402" s="33">
        <f>IF(DatiStorici[[#This Row],[Calend]]="X",(DatiStorici[[#This Row],[Balanced]]*B$2/DatiStorici[[#This Row],[Bond 3Y]]),Q401)</f>
        <v>26.104946748229981</v>
      </c>
      <c r="R402" s="33">
        <f>IF(DatiStorici[[#This Row],[Calend]]="X",(DatiStorici[[#This Row],[Balanced]]*C$2/DatiStorici[[#This Row],[Bond 10Y]]),R401)</f>
        <v>27.176810144827339</v>
      </c>
      <c r="S402" s="33">
        <f>IF(DatiStorici[[#This Row],[Calend]]="X",(DatiStorici[[#This Row],[Balanced]]*D$2/DatiStorici[[#This Row],[SXXR]]),S401)</f>
        <v>16.5362043842267</v>
      </c>
      <c r="T402" s="33">
        <f>IF(DatiStorici[[#This Row],[Calend]]="X",(DatiStorici[[#This Row],[Balanced]]*E$2/DatiStorici[[#This Row],[Gold]]),T401)</f>
        <v>32.514636359833339</v>
      </c>
      <c r="U402" s="34">
        <f>SUMPRODUCT(DatiStorici[[#This Row],[Bond 3Y]:[Gold]],Q401:T401)</f>
        <v>10650.78845338604</v>
      </c>
      <c r="V402" s="32">
        <f t="shared" si="62"/>
        <v>-5.3266930917699557E-4</v>
      </c>
      <c r="W402" s="32">
        <f>-(1-U402/MAX(U$5:U402))</f>
        <v>-4.8032464562557164E-2</v>
      </c>
      <c r="X402" s="53" t="str">
        <f t="shared" si="63"/>
        <v/>
      </c>
    </row>
    <row r="403" spans="1:24" x14ac:dyDescent="0.3">
      <c r="A403" s="4">
        <v>39657</v>
      </c>
      <c r="B403" s="1">
        <v>106.144458</v>
      </c>
      <c r="C403" s="1">
        <v>100.499044</v>
      </c>
      <c r="D403" s="1">
        <v>132.307108</v>
      </c>
      <c r="E403" s="1">
        <v>91.531840000000003</v>
      </c>
      <c r="F403" s="3">
        <f t="shared" si="56"/>
        <v>10765.181964649699</v>
      </c>
      <c r="G403" s="36">
        <f t="shared" si="57"/>
        <v>1.1923035761127296E-3</v>
      </c>
      <c r="H403" s="31">
        <f t="shared" si="58"/>
        <v>4.9561992662554566E-3</v>
      </c>
      <c r="I403" s="37">
        <f t="shared" si="59"/>
        <v>-1.0653225230875316E-2</v>
      </c>
      <c r="J403" s="37">
        <f t="shared" si="60"/>
        <v>7.4059913599050847E-3</v>
      </c>
      <c r="K403" s="39">
        <f t="shared" si="61"/>
        <v>1.9547406131450928E-3</v>
      </c>
      <c r="L403" s="36">
        <f>-(1-B403/MAX(B$5:B403))</f>
        <v>-6.0756993917090441E-3</v>
      </c>
      <c r="M403" s="37">
        <f>-(1-C403/MAX(C$5:C403))</f>
        <v>-4.3721670460764805E-2</v>
      </c>
      <c r="N403" s="37">
        <f>-(1-D403/MAX(D$5:D403))</f>
        <v>-0.27658499449310092</v>
      </c>
      <c r="O403" s="37">
        <f>-(1-E403/MAX(E$5:E403))</f>
        <v>-7.9946822337111256E-2</v>
      </c>
      <c r="P403" s="39">
        <f>-(1-F403/MAX(F$5:F403))</f>
        <v>-4.731292503988993E-2</v>
      </c>
      <c r="Q403" s="33">
        <f>IF(DatiStorici[[#This Row],[Calend]]="X",(DatiStorici[[#This Row],[Balanced]]*B$2/DatiStorici[[#This Row],[Bond 3Y]]),Q402)</f>
        <v>26.104946748229981</v>
      </c>
      <c r="R403" s="33">
        <f>IF(DatiStorici[[#This Row],[Calend]]="X",(DatiStorici[[#This Row],[Balanced]]*C$2/DatiStorici[[#This Row],[Bond 10Y]]),R402)</f>
        <v>27.176810144827339</v>
      </c>
      <c r="S403" s="33">
        <f>IF(DatiStorici[[#This Row],[Calend]]="X",(DatiStorici[[#This Row],[Balanced]]*D$2/DatiStorici[[#This Row],[SXXR]]),S402)</f>
        <v>16.5362043842267</v>
      </c>
      <c r="T403" s="33">
        <f>IF(DatiStorici[[#This Row],[Calend]]="X",(DatiStorici[[#This Row],[Balanced]]*E$2/DatiStorici[[#This Row],[Gold]]),T402)</f>
        <v>32.514636359833339</v>
      </c>
      <c r="U403" s="34">
        <f>SUMPRODUCT(DatiStorici[[#This Row],[Bond 3Y]:[Gold]],Q402:T402)</f>
        <v>10666.120734554786</v>
      </c>
      <c r="V403" s="32">
        <f t="shared" si="62"/>
        <v>1.4385090894279502E-3</v>
      </c>
      <c r="W403" s="32">
        <f>-(1-U403/MAX(U$5:U403))</f>
        <v>-4.6662065180321233E-2</v>
      </c>
      <c r="X403" s="53" t="str">
        <f t="shared" si="63"/>
        <v/>
      </c>
    </row>
    <row r="404" spans="1:24" x14ac:dyDescent="0.3">
      <c r="A404" s="4">
        <v>39658</v>
      </c>
      <c r="B404" s="1">
        <v>106.201425</v>
      </c>
      <c r="C404" s="1">
        <v>100.882277</v>
      </c>
      <c r="D404" s="1">
        <v>132.73628500000001</v>
      </c>
      <c r="E404" s="1">
        <v>90.311660000000003</v>
      </c>
      <c r="F404" s="3">
        <f t="shared" si="56"/>
        <v>10734.622640009691</v>
      </c>
      <c r="G404" s="36">
        <f t="shared" si="57"/>
        <v>5.3654914860449198E-4</v>
      </c>
      <c r="H404" s="31">
        <f t="shared" si="58"/>
        <v>3.8060477577857152E-3</v>
      </c>
      <c r="I404" s="37">
        <f t="shared" si="59"/>
        <v>3.2385442266555562E-3</v>
      </c>
      <c r="J404" s="37">
        <f t="shared" si="60"/>
        <v>-1.3420312667766157E-2</v>
      </c>
      <c r="K404" s="39">
        <f t="shared" si="61"/>
        <v>-2.8427556232954927E-3</v>
      </c>
      <c r="L404" s="36">
        <f>-(1-B404/MAX(B$5:B404))</f>
        <v>-5.5422670609061031E-3</v>
      </c>
      <c r="M404" s="37">
        <f>-(1-C404/MAX(C$5:C404))</f>
        <v>-4.0075094349410811E-2</v>
      </c>
      <c r="N404" s="37">
        <f>-(1-D404/MAX(D$5:D404))</f>
        <v>-0.27423838525561051</v>
      </c>
      <c r="O404" s="37">
        <f>-(1-E404/MAX(E$5:E404))</f>
        <v>-9.2211740056679758E-2</v>
      </c>
      <c r="P404" s="39">
        <f>-(1-F404/MAX(F$5:F404))</f>
        <v>-5.0017335768816507E-2</v>
      </c>
      <c r="Q404" s="33">
        <f>IF(DatiStorici[[#This Row],[Calend]]="X",(DatiStorici[[#This Row],[Balanced]]*B$2/DatiStorici[[#This Row],[Bond 3Y]]),Q403)</f>
        <v>26.104946748229981</v>
      </c>
      <c r="R404" s="33">
        <f>IF(DatiStorici[[#This Row],[Calend]]="X",(DatiStorici[[#This Row],[Balanced]]*C$2/DatiStorici[[#This Row],[Bond 10Y]]),R403)</f>
        <v>27.176810144827339</v>
      </c>
      <c r="S404" s="33">
        <f>IF(DatiStorici[[#This Row],[Calend]]="X",(DatiStorici[[#This Row],[Balanced]]*D$2/DatiStorici[[#This Row],[SXXR]]),S403)</f>
        <v>16.5362043842267</v>
      </c>
      <c r="T404" s="33">
        <f>IF(DatiStorici[[#This Row],[Calend]]="X",(DatiStorici[[#This Row],[Balanced]]*E$2/DatiStorici[[#This Row],[Gold]]),T403)</f>
        <v>32.514636359833339</v>
      </c>
      <c r="U404" s="34">
        <f>SUMPRODUCT(DatiStorici[[#This Row],[Bond 3Y]:[Gold]],Q403:T403)</f>
        <v>10645.446155133894</v>
      </c>
      <c r="V404" s="32">
        <f t="shared" si="62"/>
        <v>-1.9402220412631916E-3</v>
      </c>
      <c r="W404" s="32">
        <f>-(1-U404/MAX(U$5:U404))</f>
        <v>-4.8509959212171605E-2</v>
      </c>
      <c r="X404" s="53" t="str">
        <f t="shared" si="63"/>
        <v/>
      </c>
    </row>
    <row r="405" spans="1:24" x14ac:dyDescent="0.3">
      <c r="A405" s="4">
        <v>39659</v>
      </c>
      <c r="B405" s="1">
        <v>106.30787599999999</v>
      </c>
      <c r="C405" s="1">
        <v>101.266244</v>
      </c>
      <c r="D405" s="1">
        <v>134.79942</v>
      </c>
      <c r="E405" s="1">
        <v>88.442599999999999</v>
      </c>
      <c r="F405" s="3">
        <f t="shared" si="56"/>
        <v>10704.291448053256</v>
      </c>
      <c r="G405" s="36">
        <f t="shared" si="57"/>
        <v>1.001847998208155E-3</v>
      </c>
      <c r="H405" s="31">
        <f t="shared" si="58"/>
        <v>3.7988649124391745E-3</v>
      </c>
      <c r="I405" s="37">
        <f t="shared" si="59"/>
        <v>1.5423555514531067E-2</v>
      </c>
      <c r="J405" s="37">
        <f t="shared" si="60"/>
        <v>-2.091282320608065E-2</v>
      </c>
      <c r="K405" s="39">
        <f t="shared" si="61"/>
        <v>-2.8295474359064346E-3</v>
      </c>
      <c r="L405" s="36">
        <f>-(1-B405/MAX(B$5:B405))</f>
        <v>-4.5454723368325567E-3</v>
      </c>
      <c r="M405" s="37">
        <f>-(1-C405/MAX(C$5:C405))</f>
        <v>-3.6421534009491663E-2</v>
      </c>
      <c r="N405" s="37">
        <f>-(1-D405/MAX(D$5:D405))</f>
        <v>-0.26295779088734372</v>
      </c>
      <c r="O405" s="37">
        <f>-(1-E405/MAX(E$5:E405))</f>
        <v>-0.11099902317305321</v>
      </c>
      <c r="P405" s="39">
        <f>-(1-F405/MAX(F$5:F405))</f>
        <v>-5.2701557423398548E-2</v>
      </c>
      <c r="Q405" s="33">
        <f>IF(DatiStorici[[#This Row],[Calend]]="X",(DatiStorici[[#This Row],[Balanced]]*B$2/DatiStorici[[#This Row],[Bond 3Y]]),Q404)</f>
        <v>26.104946748229981</v>
      </c>
      <c r="R405" s="33">
        <f>IF(DatiStorici[[#This Row],[Calend]]="X",(DatiStorici[[#This Row],[Balanced]]*C$2/DatiStorici[[#This Row],[Bond 10Y]]),R404)</f>
        <v>27.176810144827339</v>
      </c>
      <c r="S405" s="33">
        <f>IF(DatiStorici[[#This Row],[Calend]]="X",(DatiStorici[[#This Row],[Balanced]]*D$2/DatiStorici[[#This Row],[SXXR]]),S404)</f>
        <v>16.5362043842267</v>
      </c>
      <c r="T405" s="33">
        <f>IF(DatiStorici[[#This Row],[Calend]]="X",(DatiStorici[[#This Row],[Balanced]]*E$2/DatiStorici[[#This Row],[Gold]]),T404)</f>
        <v>32.514636359833339</v>
      </c>
      <c r="U405" s="34">
        <f>SUMPRODUCT(DatiStorici[[#This Row],[Bond 3Y]:[Gold]],Q404:T404)</f>
        <v>10632.004666878609</v>
      </c>
      <c r="V405" s="32">
        <f t="shared" si="62"/>
        <v>-1.2634492877725133E-3</v>
      </c>
      <c r="W405" s="32">
        <f>-(1-U405/MAX(U$5:U405))</f>
        <v>-4.9711359512534026E-2</v>
      </c>
      <c r="X405" s="53" t="str">
        <f t="shared" si="63"/>
        <v/>
      </c>
    </row>
    <row r="406" spans="1:24" x14ac:dyDescent="0.3">
      <c r="A406" s="4">
        <v>39660</v>
      </c>
      <c r="B406" s="1">
        <v>106.389241</v>
      </c>
      <c r="C406" s="1">
        <v>101.663597</v>
      </c>
      <c r="D406" s="1">
        <v>134.68241399999999</v>
      </c>
      <c r="E406" s="1">
        <v>90.162170000000003</v>
      </c>
      <c r="F406" s="3">
        <f t="shared" si="56"/>
        <v>10782.421370129556</v>
      </c>
      <c r="G406" s="36">
        <f t="shared" si="57"/>
        <v>7.6507857855817867E-4</v>
      </c>
      <c r="H406" s="31">
        <f t="shared" si="58"/>
        <v>3.9161663545470449E-3</v>
      </c>
      <c r="I406" s="37">
        <f t="shared" si="59"/>
        <v>-8.6837769816171316E-4</v>
      </c>
      <c r="J406" s="37">
        <f t="shared" si="60"/>
        <v>1.925618374551127E-2</v>
      </c>
      <c r="K406" s="39">
        <f t="shared" si="61"/>
        <v>7.2724261810469841E-3</v>
      </c>
      <c r="L406" s="36">
        <f>-(1-B406/MAX(B$5:B406))</f>
        <v>-3.7835799851941854E-3</v>
      </c>
      <c r="M406" s="37">
        <f>-(1-C406/MAX(C$5:C406))</f>
        <v>-3.2640601893586085E-2</v>
      </c>
      <c r="N406" s="37">
        <f>-(1-D406/MAX(D$5:D406))</f>
        <v>-0.26359754409043201</v>
      </c>
      <c r="O406" s="37">
        <f>-(1-E406/MAX(E$5:E406))</f>
        <v>-9.3714372905848053E-2</v>
      </c>
      <c r="P406" s="39">
        <f>-(1-F406/MAX(F$5:F406))</f>
        <v>-4.5787288145447524E-2</v>
      </c>
      <c r="Q406" s="33">
        <f>IF(DatiStorici[[#This Row],[Calend]]="X",(DatiStorici[[#This Row],[Balanced]]*B$2/DatiStorici[[#This Row],[Bond 3Y]]),Q405)</f>
        <v>26.104946748229981</v>
      </c>
      <c r="R406" s="33">
        <f>IF(DatiStorici[[#This Row],[Calend]]="X",(DatiStorici[[#This Row],[Balanced]]*C$2/DatiStorici[[#This Row],[Bond 10Y]]),R405)</f>
        <v>27.176810144827339</v>
      </c>
      <c r="S406" s="33">
        <f>IF(DatiStorici[[#This Row],[Calend]]="X",(DatiStorici[[#This Row],[Balanced]]*D$2/DatiStorici[[#This Row],[SXXR]]),S405)</f>
        <v>16.5362043842267</v>
      </c>
      <c r="T406" s="33">
        <f>IF(DatiStorici[[#This Row],[Calend]]="X",(DatiStorici[[#This Row],[Balanced]]*E$2/DatiStorici[[#This Row],[Gold]]),T405)</f>
        <v>32.514636359833339</v>
      </c>
      <c r="U406" s="34">
        <f>SUMPRODUCT(DatiStorici[[#This Row],[Bond 3Y]:[Gold]],Q405:T405)</f>
        <v>10698.903841027353</v>
      </c>
      <c r="V406" s="32">
        <f t="shared" si="62"/>
        <v>6.2725310989451017E-3</v>
      </c>
      <c r="W406" s="32">
        <f>-(1-U406/MAX(U$5:U406))</f>
        <v>-4.3731910928430984E-2</v>
      </c>
      <c r="X406" s="53" t="str">
        <f t="shared" si="63"/>
        <v/>
      </c>
    </row>
    <row r="407" spans="1:24" x14ac:dyDescent="0.3">
      <c r="A407" s="4">
        <v>39661</v>
      </c>
      <c r="B407" s="1">
        <v>106.39346399999999</v>
      </c>
      <c r="C407" s="1">
        <v>101.683258</v>
      </c>
      <c r="D407" s="1">
        <v>133.06622300000001</v>
      </c>
      <c r="E407" s="1">
        <v>89.522109999999998</v>
      </c>
      <c r="F407" s="3">
        <f t="shared" si="56"/>
        <v>10733.465931565926</v>
      </c>
      <c r="G407" s="36">
        <f t="shared" si="57"/>
        <v>3.9693075624305552E-5</v>
      </c>
      <c r="H407" s="31">
        <f t="shared" si="58"/>
        <v>1.9337402647569681E-4</v>
      </c>
      <c r="I407" s="37">
        <f t="shared" si="59"/>
        <v>-1.2072596504861061E-2</v>
      </c>
      <c r="J407" s="37">
        <f t="shared" si="60"/>
        <v>-7.1243038870453714E-3</v>
      </c>
      <c r="K407" s="39">
        <f t="shared" si="61"/>
        <v>-4.5506394748418598E-3</v>
      </c>
      <c r="L407" s="36">
        <f>-(1-B407/MAX(B$5:B407))</f>
        <v>-3.7440363066965077E-3</v>
      </c>
      <c r="M407" s="37">
        <f>-(1-C407/MAX(C$5:C407))</f>
        <v>-3.2453521624075554E-2</v>
      </c>
      <c r="N407" s="37">
        <f>-(1-D407/MAX(D$5:D407))</f>
        <v>-0.27243438467170433</v>
      </c>
      <c r="O407" s="37">
        <f>-(1-E407/MAX(E$5:E407))</f>
        <v>-0.10014808205989667</v>
      </c>
      <c r="P407" s="39">
        <f>-(1-F407/MAX(F$5:F407))</f>
        <v>-5.0119701078338519E-2</v>
      </c>
      <c r="Q407" s="33">
        <f>IF(DatiStorici[[#This Row],[Calend]]="X",(DatiStorici[[#This Row],[Balanced]]*B$2/DatiStorici[[#This Row],[Bond 3Y]]),Q406)</f>
        <v>26.104946748229981</v>
      </c>
      <c r="R407" s="33">
        <f>IF(DatiStorici[[#This Row],[Calend]]="X",(DatiStorici[[#This Row],[Balanced]]*C$2/DatiStorici[[#This Row],[Bond 10Y]]),R406)</f>
        <v>27.176810144827339</v>
      </c>
      <c r="S407" s="33">
        <f>IF(DatiStorici[[#This Row],[Calend]]="X",(DatiStorici[[#This Row],[Balanced]]*D$2/DatiStorici[[#This Row],[SXXR]]),S406)</f>
        <v>16.5362043842267</v>
      </c>
      <c r="T407" s="33">
        <f>IF(DatiStorici[[#This Row],[Calend]]="X",(DatiStorici[[#This Row],[Balanced]]*E$2/DatiStorici[[#This Row],[Gold]]),T406)</f>
        <v>32.514636359833339</v>
      </c>
      <c r="U407" s="34">
        <f>SUMPRODUCT(DatiStorici[[#This Row],[Bond 3Y]:[Gold]],Q406:T406)</f>
        <v>10652.011422633306</v>
      </c>
      <c r="V407" s="32">
        <f t="shared" si="62"/>
        <v>-4.3925511587790435E-3</v>
      </c>
      <c r="W407" s="32">
        <f>-(1-U407/MAX(U$5:U407))</f>
        <v>-4.7923155563948105E-2</v>
      </c>
      <c r="X407" s="53" t="str">
        <f t="shared" si="63"/>
        <v/>
      </c>
    </row>
    <row r="408" spans="1:24" x14ac:dyDescent="0.3">
      <c r="A408" s="4">
        <v>39664</v>
      </c>
      <c r="B408" s="1">
        <v>106.44287300000001</v>
      </c>
      <c r="C408" s="1">
        <v>101.912389</v>
      </c>
      <c r="D408" s="1">
        <v>131.82357500000001</v>
      </c>
      <c r="E408" s="1">
        <v>88.624480000000005</v>
      </c>
      <c r="F408" s="3">
        <f t="shared" si="56"/>
        <v>10686.39003885286</v>
      </c>
      <c r="G408" s="36">
        <f t="shared" si="57"/>
        <v>4.6429102834621533E-4</v>
      </c>
      <c r="H408" s="31">
        <f t="shared" si="58"/>
        <v>2.2508447514817741E-3</v>
      </c>
      <c r="I408" s="37">
        <f t="shared" si="59"/>
        <v>-9.3824460228975892E-3</v>
      </c>
      <c r="J408" s="37">
        <f t="shared" si="60"/>
        <v>-1.0077516461641107E-2</v>
      </c>
      <c r="K408" s="39">
        <f t="shared" si="61"/>
        <v>-4.3955448228443772E-3</v>
      </c>
      <c r="L408" s="36">
        <f>-(1-B408/MAX(B$5:B408))</f>
        <v>-3.2813762046611794E-3</v>
      </c>
      <c r="M408" s="37">
        <f>-(1-C408/MAX(C$5:C408))</f>
        <v>-3.0273271930101764E-2</v>
      </c>
      <c r="N408" s="37">
        <f>-(1-D408/MAX(D$5:D408))</f>
        <v>-0.27922880579806697</v>
      </c>
      <c r="O408" s="37">
        <f>-(1-E408/MAX(E$5:E408))</f>
        <v>-0.10917081484736757</v>
      </c>
      <c r="P408" s="39">
        <f>-(1-F408/MAX(F$5:F408))</f>
        <v>-5.4285779708241777E-2</v>
      </c>
      <c r="Q408" s="33">
        <f>IF(DatiStorici[[#This Row],[Calend]]="X",(DatiStorici[[#This Row],[Balanced]]*B$2/DatiStorici[[#This Row],[Bond 3Y]]),Q407)</f>
        <v>26.104946748229981</v>
      </c>
      <c r="R408" s="33">
        <f>IF(DatiStorici[[#This Row],[Calend]]="X",(DatiStorici[[#This Row],[Balanced]]*C$2/DatiStorici[[#This Row],[Bond 10Y]]),R407)</f>
        <v>27.176810144827339</v>
      </c>
      <c r="S408" s="33">
        <f>IF(DatiStorici[[#This Row],[Calend]]="X",(DatiStorici[[#This Row],[Balanced]]*D$2/DatiStorici[[#This Row],[SXXR]]),S407)</f>
        <v>16.5362043842267</v>
      </c>
      <c r="T408" s="33">
        <f>IF(DatiStorici[[#This Row],[Calend]]="X",(DatiStorici[[#This Row],[Balanced]]*E$2/DatiStorici[[#This Row],[Gold]]),T407)</f>
        <v>32.514636359833339</v>
      </c>
      <c r="U408" s="34">
        <f>SUMPRODUCT(DatiStorici[[#This Row],[Bond 3Y]:[Gold]],Q407:T407)</f>
        <v>10609.793497291157</v>
      </c>
      <c r="V408" s="32">
        <f t="shared" si="62"/>
        <v>-3.9712508872560099E-3</v>
      </c>
      <c r="W408" s="32">
        <f>-(1-U408/MAX(U$5:U408))</f>
        <v>-5.1696593982628825E-2</v>
      </c>
      <c r="X408" s="53" t="str">
        <f t="shared" si="63"/>
        <v/>
      </c>
    </row>
    <row r="409" spans="1:24" x14ac:dyDescent="0.3">
      <c r="A409" s="4">
        <v>39665</v>
      </c>
      <c r="B409" s="1">
        <v>106.448894</v>
      </c>
      <c r="C409" s="1">
        <v>102.042687</v>
      </c>
      <c r="D409" s="1">
        <v>135.29953</v>
      </c>
      <c r="E409" s="1">
        <v>86.40164</v>
      </c>
      <c r="F409" s="3">
        <f t="shared" si="56"/>
        <v>10654.457409748584</v>
      </c>
      <c r="G409" s="36">
        <f t="shared" si="57"/>
        <v>5.6563953472158649E-5</v>
      </c>
      <c r="H409" s="31">
        <f t="shared" si="58"/>
        <v>1.2777129187654887E-3</v>
      </c>
      <c r="I409" s="37">
        <f t="shared" si="59"/>
        <v>2.6026585836291877E-2</v>
      </c>
      <c r="J409" s="37">
        <f t="shared" si="60"/>
        <v>-2.5401460304833073E-2</v>
      </c>
      <c r="K409" s="39">
        <f t="shared" si="61"/>
        <v>-2.992632135453809E-3</v>
      </c>
      <c r="L409" s="36">
        <f>-(1-B409/MAX(B$5:B409))</f>
        <v>-3.2249962642788566E-3</v>
      </c>
      <c r="M409" s="37">
        <f>-(1-C409/MAX(C$5:C409))</f>
        <v>-2.9033447660904765E-2</v>
      </c>
      <c r="N409" s="37">
        <f>-(1-D409/MAX(D$5:D409))</f>
        <v>-0.26022334159075677</v>
      </c>
      <c r="O409" s="37">
        <f>-(1-E409/MAX(E$5:E409))</f>
        <v>-0.13151419836763956</v>
      </c>
      <c r="P409" s="39">
        <f>-(1-F409/MAX(F$5:F409))</f>
        <v>-5.7111723860141517E-2</v>
      </c>
      <c r="Q409" s="33">
        <f>IF(DatiStorici[[#This Row],[Calend]]="X",(DatiStorici[[#This Row],[Balanced]]*B$2/DatiStorici[[#This Row],[Bond 3Y]]),Q408)</f>
        <v>26.104946748229981</v>
      </c>
      <c r="R409" s="33">
        <f>IF(DatiStorici[[#This Row],[Calend]]="X",(DatiStorici[[#This Row],[Balanced]]*C$2/DatiStorici[[#This Row],[Bond 10Y]]),R408)</f>
        <v>27.176810144827339</v>
      </c>
      <c r="S409" s="33">
        <f>IF(DatiStorici[[#This Row],[Calend]]="X",(DatiStorici[[#This Row],[Balanced]]*D$2/DatiStorici[[#This Row],[SXXR]]),S408)</f>
        <v>16.5362043842267</v>
      </c>
      <c r="T409" s="33">
        <f>IF(DatiStorici[[#This Row],[Calend]]="X",(DatiStorici[[#This Row],[Balanced]]*E$2/DatiStorici[[#This Row],[Gold]]),T408)</f>
        <v>32.514636359833339</v>
      </c>
      <c r="U409" s="34">
        <f>SUMPRODUCT(DatiStorici[[#This Row],[Bond 3Y]:[Gold]],Q408:T408)</f>
        <v>10598.696027208061</v>
      </c>
      <c r="V409" s="32">
        <f t="shared" si="62"/>
        <v>-1.0465121604340891E-3</v>
      </c>
      <c r="W409" s="32">
        <f>-(1-U409/MAX(U$5:U409))</f>
        <v>-5.2688485924791806E-2</v>
      </c>
      <c r="X409" s="53" t="str">
        <f t="shared" si="63"/>
        <v/>
      </c>
    </row>
    <row r="410" spans="1:24" x14ac:dyDescent="0.3">
      <c r="A410" s="4">
        <v>39666</v>
      </c>
      <c r="B410" s="1">
        <v>106.53754499999999</v>
      </c>
      <c r="C410" s="1">
        <v>102.038312</v>
      </c>
      <c r="D410" s="1">
        <v>136.62539599999999</v>
      </c>
      <c r="E410" s="1">
        <v>86.036929999999998</v>
      </c>
      <c r="F410" s="3">
        <f t="shared" si="56"/>
        <v>10662.096175258812</v>
      </c>
      <c r="G410" s="36">
        <f t="shared" si="57"/>
        <v>8.3245680368858397E-4</v>
      </c>
      <c r="H410" s="31">
        <f t="shared" si="58"/>
        <v>-4.2875133129558313E-5</v>
      </c>
      <c r="I410" s="37">
        <f t="shared" si="59"/>
        <v>9.7517835284514388E-3</v>
      </c>
      <c r="J410" s="37">
        <f t="shared" si="60"/>
        <v>-4.2300344269690258E-3</v>
      </c>
      <c r="K410" s="39">
        <f t="shared" si="61"/>
        <v>7.1669801656639733E-4</v>
      </c>
      <c r="L410" s="36">
        <f>-(1-B410/MAX(B$5:B410))</f>
        <v>-2.3948786600868077E-3</v>
      </c>
      <c r="M410" s="37">
        <f>-(1-C410/MAX(C$5:C410))</f>
        <v>-2.9075077088660639E-2</v>
      </c>
      <c r="N410" s="37">
        <f>-(1-D410/MAX(D$5:D410))</f>
        <v>-0.25297390976362166</v>
      </c>
      <c r="O410" s="37">
        <f>-(1-E410/MAX(E$5:E410))</f>
        <v>-0.13518016416080436</v>
      </c>
      <c r="P410" s="39">
        <f>-(1-F410/MAX(F$5:F410))</f>
        <v>-5.6435715484793869E-2</v>
      </c>
      <c r="Q410" s="33">
        <f>IF(DatiStorici[[#This Row],[Calend]]="X",(DatiStorici[[#This Row],[Balanced]]*B$2/DatiStorici[[#This Row],[Bond 3Y]]),Q409)</f>
        <v>26.104946748229981</v>
      </c>
      <c r="R410" s="33">
        <f>IF(DatiStorici[[#This Row],[Calend]]="X",(DatiStorici[[#This Row],[Balanced]]*C$2/DatiStorici[[#This Row],[Bond 10Y]]),R409)</f>
        <v>27.176810144827339</v>
      </c>
      <c r="S410" s="33">
        <f>IF(DatiStorici[[#This Row],[Calend]]="X",(DatiStorici[[#This Row],[Balanced]]*D$2/DatiStorici[[#This Row],[SXXR]]),S409)</f>
        <v>16.5362043842267</v>
      </c>
      <c r="T410" s="33">
        <f>IF(DatiStorici[[#This Row],[Calend]]="X",(DatiStorici[[#This Row],[Balanced]]*E$2/DatiStorici[[#This Row],[Gold]]),T409)</f>
        <v>32.514636359833339</v>
      </c>
      <c r="U410" s="34">
        <f>SUMPRODUCT(DatiStorici[[#This Row],[Bond 3Y]:[Gold]],Q409:T409)</f>
        <v>10610.957736433156</v>
      </c>
      <c r="V410" s="32">
        <f t="shared" si="62"/>
        <v>1.1562386381015963E-3</v>
      </c>
      <c r="W410" s="32">
        <f>-(1-U410/MAX(U$5:U410))</f>
        <v>-5.1592534281178604E-2</v>
      </c>
      <c r="X410" s="53" t="str">
        <f t="shared" si="63"/>
        <v/>
      </c>
    </row>
    <row r="411" spans="1:24" x14ac:dyDescent="0.3">
      <c r="A411" s="4">
        <v>39667</v>
      </c>
      <c r="B411" s="1">
        <v>106.775227</v>
      </c>
      <c r="C411" s="1">
        <v>102.626881</v>
      </c>
      <c r="D411" s="1">
        <v>136.263541</v>
      </c>
      <c r="E411" s="1">
        <v>85.829520000000002</v>
      </c>
      <c r="F411" s="3">
        <f t="shared" si="56"/>
        <v>10669.241328008215</v>
      </c>
      <c r="G411" s="36">
        <f t="shared" si="57"/>
        <v>2.2284844562759734E-3</v>
      </c>
      <c r="H411" s="31">
        <f t="shared" si="58"/>
        <v>5.7515458674145788E-3</v>
      </c>
      <c r="I411" s="37">
        <f t="shared" si="59"/>
        <v>-2.6520328457693859E-3</v>
      </c>
      <c r="J411" s="37">
        <f t="shared" si="60"/>
        <v>-2.4136194200777739E-3</v>
      </c>
      <c r="K411" s="39">
        <f t="shared" si="61"/>
        <v>6.6992076943457981E-4</v>
      </c>
      <c r="L411" s="36">
        <f>-(1-B411/MAX(B$5:B411))</f>
        <v>-1.6925218774488382E-4</v>
      </c>
      <c r="M411" s="37">
        <f>-(1-C411/MAX(C$5:C411))</f>
        <v>-2.3474667793836113E-2</v>
      </c>
      <c r="N411" s="37">
        <f>-(1-D411/MAX(D$5:D411))</f>
        <v>-0.25495242279118846</v>
      </c>
      <c r="O411" s="37">
        <f>-(1-E411/MAX(E$5:E411))</f>
        <v>-0.13726499310753004</v>
      </c>
      <c r="P411" s="39">
        <f>-(1-F411/MAX(F$5:F411))</f>
        <v>-5.5803390393093122E-2</v>
      </c>
      <c r="Q411" s="33">
        <f>IF(DatiStorici[[#This Row],[Calend]]="X",(DatiStorici[[#This Row],[Balanced]]*B$2/DatiStorici[[#This Row],[Bond 3Y]]),Q410)</f>
        <v>26.104946748229981</v>
      </c>
      <c r="R411" s="33">
        <f>IF(DatiStorici[[#This Row],[Calend]]="X",(DatiStorici[[#This Row],[Balanced]]*C$2/DatiStorici[[#This Row],[Bond 10Y]]),R410)</f>
        <v>27.176810144827339</v>
      </c>
      <c r="S411" s="33">
        <f>IF(DatiStorici[[#This Row],[Calend]]="X",(DatiStorici[[#This Row],[Balanced]]*D$2/DatiStorici[[#This Row],[SXXR]]),S410)</f>
        <v>16.5362043842267</v>
      </c>
      <c r="T411" s="33">
        <f>IF(DatiStorici[[#This Row],[Calend]]="X",(DatiStorici[[#This Row],[Balanced]]*E$2/DatiStorici[[#This Row],[Gold]]),T410)</f>
        <v>32.514636359833339</v>
      </c>
      <c r="U411" s="34">
        <f>SUMPRODUCT(DatiStorici[[#This Row],[Bond 3Y]:[Gold]],Q410:T410)</f>
        <v>10620.430271391455</v>
      </c>
      <c r="V411" s="32">
        <f t="shared" si="62"/>
        <v>8.9231430213894262E-4</v>
      </c>
      <c r="W411" s="32">
        <f>-(1-U411/MAX(U$5:U411))</f>
        <v>-5.074587905015393E-2</v>
      </c>
      <c r="X411" s="53" t="str">
        <f t="shared" si="63"/>
        <v/>
      </c>
    </row>
    <row r="412" spans="1:24" x14ac:dyDescent="0.3">
      <c r="A412" s="4">
        <v>39668</v>
      </c>
      <c r="B412" s="1">
        <v>106.888739</v>
      </c>
      <c r="C412" s="1">
        <v>102.748755</v>
      </c>
      <c r="D412" s="1">
        <v>137.39118099999999</v>
      </c>
      <c r="E412" s="1">
        <v>83.911540000000002</v>
      </c>
      <c r="F412" s="3">
        <f t="shared" si="56"/>
        <v>10616.446133783811</v>
      </c>
      <c r="G412" s="36">
        <f t="shared" si="57"/>
        <v>1.0625283505153185E-3</v>
      </c>
      <c r="H412" s="31">
        <f t="shared" si="58"/>
        <v>1.1868400427583229E-3</v>
      </c>
      <c r="I412" s="37">
        <f t="shared" si="59"/>
        <v>8.2413807752143159E-3</v>
      </c>
      <c r="J412" s="37">
        <f t="shared" si="60"/>
        <v>-2.2599854553475664E-2</v>
      </c>
      <c r="K412" s="39">
        <f t="shared" si="61"/>
        <v>-4.9606386999895514E-3</v>
      </c>
      <c r="L412" s="36">
        <f>-(1-B412/MAX(B$5:B412))</f>
        <v>0</v>
      </c>
      <c r="M412" s="37">
        <f>-(1-C412/MAX(C$5:C412))</f>
        <v>-2.2315000393076878E-2</v>
      </c>
      <c r="N412" s="37">
        <f>-(1-D412/MAX(D$5:D412))</f>
        <v>-0.2487868304119053</v>
      </c>
      <c r="O412" s="37">
        <f>-(1-E412/MAX(E$5:E412))</f>
        <v>-0.15654400676762759</v>
      </c>
      <c r="P412" s="39">
        <f>-(1-F412/MAX(F$5:F412))</f>
        <v>-6.0475610456141027E-2</v>
      </c>
      <c r="Q412" s="33">
        <f>IF(DatiStorici[[#This Row],[Calend]]="X",(DatiStorici[[#This Row],[Balanced]]*B$2/DatiStorici[[#This Row],[Bond 3Y]]),Q411)</f>
        <v>26.104946748229981</v>
      </c>
      <c r="R412" s="33">
        <f>IF(DatiStorici[[#This Row],[Calend]]="X",(DatiStorici[[#This Row],[Balanced]]*C$2/DatiStorici[[#This Row],[Bond 10Y]]),R411)</f>
        <v>27.176810144827339</v>
      </c>
      <c r="S412" s="33">
        <f>IF(DatiStorici[[#This Row],[Calend]]="X",(DatiStorici[[#This Row],[Balanced]]*D$2/DatiStorici[[#This Row],[SXXR]]),S411)</f>
        <v>16.5362043842267</v>
      </c>
      <c r="T412" s="33">
        <f>IF(DatiStorici[[#This Row],[Calend]]="X",(DatiStorici[[#This Row],[Balanced]]*E$2/DatiStorici[[#This Row],[Gold]]),T411)</f>
        <v>32.514636359833339</v>
      </c>
      <c r="U412" s="34">
        <f>SUMPRODUCT(DatiStorici[[#This Row],[Bond 3Y]:[Gold]],Q411:T411)</f>
        <v>10582.990105932724</v>
      </c>
      <c r="V412" s="32">
        <f t="shared" si="62"/>
        <v>-3.5315249808037146E-3</v>
      </c>
      <c r="W412" s="32">
        <f>-(1-U412/MAX(U$5:U412))</f>
        <v>-5.4092281261981512E-2</v>
      </c>
      <c r="X412" s="53" t="str">
        <f t="shared" si="63"/>
        <v/>
      </c>
    </row>
    <row r="413" spans="1:24" x14ac:dyDescent="0.3">
      <c r="A413" s="4">
        <v>39671</v>
      </c>
      <c r="B413" s="1">
        <v>106.818653</v>
      </c>
      <c r="C413" s="1">
        <v>102.649663</v>
      </c>
      <c r="D413" s="1">
        <v>139.15323599999999</v>
      </c>
      <c r="E413" s="1">
        <v>83.771119999999996</v>
      </c>
      <c r="F413" s="3">
        <f t="shared" si="56"/>
        <v>10633.176197013705</v>
      </c>
      <c r="G413" s="36">
        <f t="shared" si="57"/>
        <v>-6.5590620761174501E-4</v>
      </c>
      <c r="H413" s="31">
        <f t="shared" si="58"/>
        <v>-9.6487605554752159E-4</v>
      </c>
      <c r="I413" s="37">
        <f t="shared" si="59"/>
        <v>1.2743550314598565E-2</v>
      </c>
      <c r="J413" s="37">
        <f t="shared" si="60"/>
        <v>-1.6748306929751512E-3</v>
      </c>
      <c r="K413" s="39">
        <f t="shared" si="61"/>
        <v>1.5746224969285247E-3</v>
      </c>
      <c r="L413" s="36">
        <f>-(1-B413/MAX(B$5:B413))</f>
        <v>-6.5569114815733354E-4</v>
      </c>
      <c r="M413" s="37">
        <f>-(1-C413/MAX(C$5:C413))</f>
        <v>-2.3257890279976712E-2</v>
      </c>
      <c r="N413" s="37">
        <f>-(1-D413/MAX(D$5:D413))</f>
        <v>-0.23915244986503048</v>
      </c>
      <c r="O413" s="37">
        <f>-(1-E413/MAX(E$5:E413))</f>
        <v>-0.15795547044198865</v>
      </c>
      <c r="P413" s="39">
        <f>-(1-F413/MAX(F$5:F413))</f>
        <v>-5.8995048859066035E-2</v>
      </c>
      <c r="Q413" s="33">
        <f>IF(DatiStorici[[#This Row],[Calend]]="X",(DatiStorici[[#This Row],[Balanced]]*B$2/DatiStorici[[#This Row],[Bond 3Y]]),Q412)</f>
        <v>26.104946748229981</v>
      </c>
      <c r="R413" s="33">
        <f>IF(DatiStorici[[#This Row],[Calend]]="X",(DatiStorici[[#This Row],[Balanced]]*C$2/DatiStorici[[#This Row],[Bond 10Y]]),R412)</f>
        <v>27.176810144827339</v>
      </c>
      <c r="S413" s="33">
        <f>IF(DatiStorici[[#This Row],[Calend]]="X",(DatiStorici[[#This Row],[Balanced]]*D$2/DatiStorici[[#This Row],[SXXR]]),S412)</f>
        <v>16.5362043842267</v>
      </c>
      <c r="T413" s="33">
        <f>IF(DatiStorici[[#This Row],[Calend]]="X",(DatiStorici[[#This Row],[Balanced]]*E$2/DatiStorici[[#This Row],[Gold]]),T412)</f>
        <v>32.514636359833339</v>
      </c>
      <c r="U413" s="34">
        <f>SUMPRODUCT(DatiStorici[[#This Row],[Bond 3Y]:[Gold]],Q412:T412)</f>
        <v>10603.03950654266</v>
      </c>
      <c r="V413" s="32">
        <f t="shared" si="62"/>
        <v>1.8927007053180401E-3</v>
      </c>
      <c r="W413" s="32">
        <f>-(1-U413/MAX(U$5:U413))</f>
        <v>-5.2300265715980232E-2</v>
      </c>
      <c r="X413" s="53" t="str">
        <f t="shared" si="63"/>
        <v/>
      </c>
    </row>
    <row r="414" spans="1:24" x14ac:dyDescent="0.3">
      <c r="A414" s="4">
        <v>39672</v>
      </c>
      <c r="B414" s="1">
        <v>106.921278</v>
      </c>
      <c r="C414" s="1">
        <v>102.926405</v>
      </c>
      <c r="D414" s="1">
        <v>138.58380600000001</v>
      </c>
      <c r="E414" s="1">
        <v>80.054270000000002</v>
      </c>
      <c r="F414" s="3">
        <f t="shared" si="56"/>
        <v>10487.554790596714</v>
      </c>
      <c r="G414" s="36">
        <f t="shared" si="57"/>
        <v>9.6027922724639799E-4</v>
      </c>
      <c r="H414" s="31">
        <f t="shared" si="58"/>
        <v>2.692357820272879E-3</v>
      </c>
      <c r="I414" s="37">
        <f t="shared" si="59"/>
        <v>-4.1005030785345956E-3</v>
      </c>
      <c r="J414" s="37">
        <f t="shared" si="60"/>
        <v>-4.5383538336278249E-2</v>
      </c>
      <c r="K414" s="39">
        <f t="shared" si="61"/>
        <v>-1.3789647151952373E-2</v>
      </c>
      <c r="L414" s="36">
        <f>-(1-B414/MAX(B$5:B414))</f>
        <v>0</v>
      </c>
      <c r="M414" s="37">
        <f>-(1-C414/MAX(C$5:C414))</f>
        <v>-2.0624607743743417E-2</v>
      </c>
      <c r="N414" s="37">
        <f>-(1-D414/MAX(D$5:D414))</f>
        <v>-0.24226591982754975</v>
      </c>
      <c r="O414" s="37">
        <f>-(1-E414/MAX(E$5:E414))</f>
        <v>-0.19531623641584328</v>
      </c>
      <c r="P414" s="39">
        <f>-(1-F414/MAX(F$5:F414))</f>
        <v>-7.1882116833071663E-2</v>
      </c>
      <c r="Q414" s="33">
        <f>IF(DatiStorici[[#This Row],[Calend]]="X",(DatiStorici[[#This Row],[Balanced]]*B$2/DatiStorici[[#This Row],[Bond 3Y]]),Q413)</f>
        <v>26.104946748229981</v>
      </c>
      <c r="R414" s="33">
        <f>IF(DatiStorici[[#This Row],[Calend]]="X",(DatiStorici[[#This Row],[Balanced]]*C$2/DatiStorici[[#This Row],[Bond 10Y]]),R413)</f>
        <v>27.176810144827339</v>
      </c>
      <c r="S414" s="33">
        <f>IF(DatiStorici[[#This Row],[Calend]]="X",(DatiStorici[[#This Row],[Balanced]]*D$2/DatiStorici[[#This Row],[SXXR]]),S413)</f>
        <v>16.5362043842267</v>
      </c>
      <c r="T414" s="33">
        <f>IF(DatiStorici[[#This Row],[Calend]]="X",(DatiStorici[[#This Row],[Balanced]]*E$2/DatiStorici[[#This Row],[Gold]]),T413)</f>
        <v>32.514636359833339</v>
      </c>
      <c r="U414" s="34">
        <f>SUMPRODUCT(DatiStorici[[#This Row],[Bond 3Y]:[Gold]],Q413:T413)</f>
        <v>10482.97125447924</v>
      </c>
      <c r="V414" s="32">
        <f t="shared" si="62"/>
        <v>-1.1388550556095724E-2</v>
      </c>
      <c r="W414" s="32">
        <f>-(1-U414/MAX(U$5:U414))</f>
        <v>-6.3031966800960237E-2</v>
      </c>
      <c r="X414" s="53" t="str">
        <f t="shared" si="63"/>
        <v/>
      </c>
    </row>
    <row r="415" spans="1:24" x14ac:dyDescent="0.3">
      <c r="A415" s="4">
        <v>39673</v>
      </c>
      <c r="B415" s="1">
        <v>107.023034</v>
      </c>
      <c r="C415" s="1">
        <v>103.150307</v>
      </c>
      <c r="D415" s="1">
        <v>135.18966499999999</v>
      </c>
      <c r="E415" s="1">
        <v>80.849639999999994</v>
      </c>
      <c r="F415" s="3">
        <f t="shared" si="56"/>
        <v>10476.04610419709</v>
      </c>
      <c r="G415" s="36">
        <f t="shared" si="57"/>
        <v>9.5123826122429814E-4</v>
      </c>
      <c r="H415" s="31">
        <f t="shared" si="58"/>
        <v>2.1729974816746787E-3</v>
      </c>
      <c r="I415" s="37">
        <f t="shared" si="59"/>
        <v>-2.4796521723349573E-2</v>
      </c>
      <c r="J415" s="37">
        <f t="shared" si="60"/>
        <v>9.8863536414660232E-3</v>
      </c>
      <c r="K415" s="39">
        <f t="shared" si="61"/>
        <v>-1.0979685802603601E-3</v>
      </c>
      <c r="L415" s="36">
        <f>-(1-B415/MAX(B$5:B415))</f>
        <v>0</v>
      </c>
      <c r="M415" s="37">
        <f>-(1-C415/MAX(C$5:C415))</f>
        <v>-1.8494113541823509E-2</v>
      </c>
      <c r="N415" s="37">
        <f>-(1-D415/MAX(D$5:D415))</f>
        <v>-0.26082404997885045</v>
      </c>
      <c r="O415" s="37">
        <f>-(1-E415/MAX(E$5:E415))</f>
        <v>-0.18732139335448095</v>
      </c>
      <c r="P415" s="39">
        <f>-(1-F415/MAX(F$5:F415))</f>
        <v>-7.2900601872961768E-2</v>
      </c>
      <c r="Q415" s="33">
        <f>IF(DatiStorici[[#This Row],[Calend]]="X",(DatiStorici[[#This Row],[Balanced]]*B$2/DatiStorici[[#This Row],[Bond 3Y]]),Q414)</f>
        <v>26.104946748229981</v>
      </c>
      <c r="R415" s="33">
        <f>IF(DatiStorici[[#This Row],[Calend]]="X",(DatiStorici[[#This Row],[Balanced]]*C$2/DatiStorici[[#This Row],[Bond 10Y]]),R414)</f>
        <v>27.176810144827339</v>
      </c>
      <c r="S415" s="33">
        <f>IF(DatiStorici[[#This Row],[Calend]]="X",(DatiStorici[[#This Row],[Balanced]]*D$2/DatiStorici[[#This Row],[SXXR]]),S414)</f>
        <v>16.5362043842267</v>
      </c>
      <c r="T415" s="33">
        <f>IF(DatiStorici[[#This Row],[Calend]]="X",(DatiStorici[[#This Row],[Balanced]]*E$2/DatiStorici[[#This Row],[Gold]]),T414)</f>
        <v>32.514636359833339</v>
      </c>
      <c r="U415" s="34">
        <f>SUMPRODUCT(DatiStorici[[#This Row],[Bond 3Y]:[Gold]],Q414:T414)</f>
        <v>10461.447488622234</v>
      </c>
      <c r="V415" s="32">
        <f t="shared" si="62"/>
        <v>-2.0553230622447636E-3</v>
      </c>
      <c r="W415" s="32">
        <f>-(1-U415/MAX(U$5:U415))</f>
        <v>-6.4955761121531119E-2</v>
      </c>
      <c r="X415" s="53" t="str">
        <f t="shared" si="63"/>
        <v/>
      </c>
    </row>
    <row r="416" spans="1:24" x14ac:dyDescent="0.3">
      <c r="A416" s="4">
        <v>39674</v>
      </c>
      <c r="B416" s="1">
        <v>107.010994</v>
      </c>
      <c r="C416" s="1">
        <v>103.097916</v>
      </c>
      <c r="D416" s="1">
        <v>135.90355600000001</v>
      </c>
      <c r="E416" s="1">
        <v>80.258930000000007</v>
      </c>
      <c r="F416" s="3">
        <f t="shared" si="56"/>
        <v>10461.863739541936</v>
      </c>
      <c r="G416" s="36">
        <f t="shared" si="57"/>
        <v>-1.1250547518263079E-4</v>
      </c>
      <c r="H416" s="31">
        <f t="shared" si="58"/>
        <v>-5.0803832745611045E-4</v>
      </c>
      <c r="I416" s="37">
        <f t="shared" si="59"/>
        <v>5.2667687342062086E-3</v>
      </c>
      <c r="J416" s="37">
        <f t="shared" si="60"/>
        <v>-7.3331002451981521E-3</v>
      </c>
      <c r="K416" s="39">
        <f t="shared" si="61"/>
        <v>-1.3547070294973565E-3</v>
      </c>
      <c r="L416" s="36">
        <f>-(1-B416/MAX(B$5:B416))</f>
        <v>-1.1249914667899041E-4</v>
      </c>
      <c r="M416" s="37">
        <f>-(1-C416/MAX(C$5:C416))</f>
        <v>-1.8992629507436964E-2</v>
      </c>
      <c r="N416" s="37">
        <f>-(1-D416/MAX(D$5:D416))</f>
        <v>-0.25692071122779603</v>
      </c>
      <c r="O416" s="37">
        <f>-(1-E416/MAX(E$5:E416))</f>
        <v>-0.19325904972167773</v>
      </c>
      <c r="P416" s="39">
        <f>-(1-F416/MAX(F$5:F416))</f>
        <v>-7.4155699607835635E-2</v>
      </c>
      <c r="Q416" s="33">
        <f>IF(DatiStorici[[#This Row],[Calend]]="X",(DatiStorici[[#This Row],[Balanced]]*B$2/DatiStorici[[#This Row],[Bond 3Y]]),Q415)</f>
        <v>26.104946748229981</v>
      </c>
      <c r="R416" s="33">
        <f>IF(DatiStorici[[#This Row],[Calend]]="X",(DatiStorici[[#This Row],[Balanced]]*C$2/DatiStorici[[#This Row],[Bond 10Y]]),R415)</f>
        <v>27.176810144827339</v>
      </c>
      <c r="S416" s="33">
        <f>IF(DatiStorici[[#This Row],[Calend]]="X",(DatiStorici[[#This Row],[Balanced]]*D$2/DatiStorici[[#This Row],[SXXR]]),S415)</f>
        <v>16.5362043842267</v>
      </c>
      <c r="T416" s="33">
        <f>IF(DatiStorici[[#This Row],[Calend]]="X",(DatiStorici[[#This Row],[Balanced]]*E$2/DatiStorici[[#This Row],[Gold]]),T415)</f>
        <v>32.514636359833339</v>
      </c>
      <c r="U416" s="34">
        <f>SUMPRODUCT(DatiStorici[[#This Row],[Bond 3Y]:[Gold]],Q415:T415)</f>
        <v>10452.307691443033</v>
      </c>
      <c r="V416" s="32">
        <f t="shared" si="62"/>
        <v>-8.740465480614471E-4</v>
      </c>
      <c r="W416" s="32">
        <f>-(1-U416/MAX(U$5:U416))</f>
        <v>-6.5772676247877082E-2</v>
      </c>
      <c r="X416" s="53" t="str">
        <f t="shared" si="63"/>
        <v/>
      </c>
    </row>
    <row r="417" spans="1:24" x14ac:dyDescent="0.3">
      <c r="A417" s="4">
        <v>39675</v>
      </c>
      <c r="B417" s="1">
        <v>107.058948</v>
      </c>
      <c r="C417" s="1">
        <v>103.33457</v>
      </c>
      <c r="D417" s="1">
        <v>136.52862099999999</v>
      </c>
      <c r="E417" s="1">
        <v>76.817490000000006</v>
      </c>
      <c r="F417" s="3">
        <f t="shared" si="56"/>
        <v>10342.709428173719</v>
      </c>
      <c r="G417" s="36">
        <f t="shared" si="57"/>
        <v>4.4802180403394359E-4</v>
      </c>
      <c r="H417" s="31">
        <f t="shared" si="58"/>
        <v>2.2927990478469507E-3</v>
      </c>
      <c r="I417" s="37">
        <f t="shared" si="59"/>
        <v>4.5887831878891087E-3</v>
      </c>
      <c r="J417" s="37">
        <f t="shared" si="60"/>
        <v>-4.3825684476747354E-2</v>
      </c>
      <c r="K417" s="39">
        <f t="shared" si="61"/>
        <v>-1.1454752113514727E-2</v>
      </c>
      <c r="L417" s="36">
        <f>-(1-B417/MAX(B$5:B417))</f>
        <v>0</v>
      </c>
      <c r="M417" s="37">
        <f>-(1-C417/MAX(C$5:C417))</f>
        <v>-1.6740796228318588E-2</v>
      </c>
      <c r="N417" s="37">
        <f>-(1-D417/MAX(D$5:D417))</f>
        <v>-0.25350304601500073</v>
      </c>
      <c r="O417" s="37">
        <f>-(1-E417/MAX(E$5:E417))</f>
        <v>-0.22785146923095634</v>
      </c>
      <c r="P417" s="39">
        <f>-(1-F417/MAX(F$5:F417))</f>
        <v>-8.470050718647526E-2</v>
      </c>
      <c r="Q417" s="33">
        <f>IF(DatiStorici[[#This Row],[Calend]]="X",(DatiStorici[[#This Row],[Balanced]]*B$2/DatiStorici[[#This Row],[Bond 3Y]]),Q416)</f>
        <v>26.104946748229981</v>
      </c>
      <c r="R417" s="33">
        <f>IF(DatiStorici[[#This Row],[Calend]]="X",(DatiStorici[[#This Row],[Balanced]]*C$2/DatiStorici[[#This Row],[Bond 10Y]]),R416)</f>
        <v>27.176810144827339</v>
      </c>
      <c r="S417" s="33">
        <f>IF(DatiStorici[[#This Row],[Calend]]="X",(DatiStorici[[#This Row],[Balanced]]*D$2/DatiStorici[[#This Row],[SXXR]]),S416)</f>
        <v>16.5362043842267</v>
      </c>
      <c r="T417" s="33">
        <f>IF(DatiStorici[[#This Row],[Calend]]="X",(DatiStorici[[#This Row],[Balanced]]*E$2/DatiStorici[[#This Row],[Gold]]),T416)</f>
        <v>32.514636359833339</v>
      </c>
      <c r="U417" s="34">
        <f>SUMPRODUCT(DatiStorici[[#This Row],[Bond 3Y]:[Gold]],Q416:T416)</f>
        <v>10358.430061326653</v>
      </c>
      <c r="V417" s="32">
        <f t="shared" si="62"/>
        <v>-9.022098881884346E-3</v>
      </c>
      <c r="W417" s="32">
        <f>-(1-U417/MAX(U$5:U417))</f>
        <v>-7.4163459387146635E-2</v>
      </c>
      <c r="X417" s="53" t="str">
        <f t="shared" si="63"/>
        <v/>
      </c>
    </row>
    <row r="418" spans="1:24" x14ac:dyDescent="0.3">
      <c r="A418" s="4">
        <v>39678</v>
      </c>
      <c r="B418" s="1">
        <v>107.106977</v>
      </c>
      <c r="C418" s="1">
        <v>103.528593</v>
      </c>
      <c r="D418" s="1">
        <v>136.39023700000001</v>
      </c>
      <c r="E418" s="1">
        <v>78.073149999999998</v>
      </c>
      <c r="F418" s="3">
        <f t="shared" si="56"/>
        <v>10396.249843777125</v>
      </c>
      <c r="G418" s="36">
        <f t="shared" si="57"/>
        <v>4.4852140512251432E-4</v>
      </c>
      <c r="H418" s="31">
        <f t="shared" si="58"/>
        <v>1.8758589405766649E-3</v>
      </c>
      <c r="I418" s="37">
        <f t="shared" si="59"/>
        <v>-1.014103700078854E-3</v>
      </c>
      <c r="J418" s="37">
        <f t="shared" si="60"/>
        <v>1.6213859122411824E-2</v>
      </c>
      <c r="K418" s="39">
        <f t="shared" si="61"/>
        <v>5.1632807459483327E-3</v>
      </c>
      <c r="L418" s="36">
        <f>-(1-B418/MAX(B$5:B418))</f>
        <v>0</v>
      </c>
      <c r="M418" s="37">
        <f>-(1-C418/MAX(C$5:C418))</f>
        <v>-1.489460960855149E-2</v>
      </c>
      <c r="N418" s="37">
        <f>-(1-D418/MAX(D$5:D418))</f>
        <v>-0.25425968761676598</v>
      </c>
      <c r="O418" s="37">
        <f>-(1-E418/MAX(E$5:E418))</f>
        <v>-0.21522991619472132</v>
      </c>
      <c r="P418" s="39">
        <f>-(1-F418/MAX(F$5:F418))</f>
        <v>-7.9962337213979384E-2</v>
      </c>
      <c r="Q418" s="33">
        <f>IF(DatiStorici[[#This Row],[Calend]]="X",(DatiStorici[[#This Row],[Balanced]]*B$2/DatiStorici[[#This Row],[Bond 3Y]]),Q417)</f>
        <v>26.104946748229981</v>
      </c>
      <c r="R418" s="33">
        <f>IF(DatiStorici[[#This Row],[Calend]]="X",(DatiStorici[[#This Row],[Balanced]]*C$2/DatiStorici[[#This Row],[Bond 10Y]]),R417)</f>
        <v>27.176810144827339</v>
      </c>
      <c r="S418" s="33">
        <f>IF(DatiStorici[[#This Row],[Calend]]="X",(DatiStorici[[#This Row],[Balanced]]*D$2/DatiStorici[[#This Row],[SXXR]]),S417)</f>
        <v>16.5362043842267</v>
      </c>
      <c r="T418" s="33">
        <f>IF(DatiStorici[[#This Row],[Calend]]="X",(DatiStorici[[#This Row],[Balanced]]*E$2/DatiStorici[[#This Row],[Gold]]),T417)</f>
        <v>32.514636359833339</v>
      </c>
      <c r="U418" s="34">
        <f>SUMPRODUCT(DatiStorici[[#This Row],[Bond 3Y]:[Gold]],Q417:T417)</f>
        <v>10403.495764232835</v>
      </c>
      <c r="V418" s="32">
        <f t="shared" si="62"/>
        <v>4.3411939778955355E-3</v>
      </c>
      <c r="W418" s="32">
        <f>-(1-U418/MAX(U$5:U418))</f>
        <v>-7.0135486592821206E-2</v>
      </c>
      <c r="X418" s="53" t="str">
        <f t="shared" si="63"/>
        <v/>
      </c>
    </row>
    <row r="419" spans="1:24" x14ac:dyDescent="0.3">
      <c r="A419" s="4">
        <v>39679</v>
      </c>
      <c r="B419" s="1">
        <v>107.144955</v>
      </c>
      <c r="C419" s="1">
        <v>103.44677</v>
      </c>
      <c r="D419" s="1">
        <v>133.00451100000001</v>
      </c>
      <c r="E419" s="1">
        <v>78.770189999999999</v>
      </c>
      <c r="F419" s="3">
        <f t="shared" si="56"/>
        <v>10371.674605806871</v>
      </c>
      <c r="G419" s="36">
        <f t="shared" si="57"/>
        <v>3.5451722692290575E-4</v>
      </c>
      <c r="H419" s="31">
        <f t="shared" si="58"/>
        <v>-7.9065453082482204E-4</v>
      </c>
      <c r="I419" s="37">
        <f t="shared" si="59"/>
        <v>-2.513712166151728E-2</v>
      </c>
      <c r="J419" s="37">
        <f t="shared" si="60"/>
        <v>8.8884180746415485E-3</v>
      </c>
      <c r="K419" s="39">
        <f t="shared" si="61"/>
        <v>-2.3666543568676601E-3</v>
      </c>
      <c r="L419" s="36">
        <f>-(1-B419/MAX(B$5:B419))</f>
        <v>0</v>
      </c>
      <c r="M419" s="37">
        <f>-(1-C419/MAX(C$5:C419))</f>
        <v>-1.5673179818213256E-2</v>
      </c>
      <c r="N419" s="37">
        <f>-(1-D419/MAX(D$5:D419))</f>
        <v>-0.27277180710875015</v>
      </c>
      <c r="O419" s="37">
        <f>-(1-E419/MAX(E$5:E419))</f>
        <v>-0.208223459567627</v>
      </c>
      <c r="P419" s="39">
        <f>-(1-F419/MAX(F$5:F419))</f>
        <v>-8.2137173798740415E-2</v>
      </c>
      <c r="Q419" s="33">
        <f>IF(DatiStorici[[#This Row],[Calend]]="X",(DatiStorici[[#This Row],[Balanced]]*B$2/DatiStorici[[#This Row],[Bond 3Y]]),Q418)</f>
        <v>26.104946748229981</v>
      </c>
      <c r="R419" s="33">
        <f>IF(DatiStorici[[#This Row],[Calend]]="X",(DatiStorici[[#This Row],[Balanced]]*C$2/DatiStorici[[#This Row],[Bond 10Y]]),R418)</f>
        <v>27.176810144827339</v>
      </c>
      <c r="S419" s="33">
        <f>IF(DatiStorici[[#This Row],[Calend]]="X",(DatiStorici[[#This Row],[Balanced]]*D$2/DatiStorici[[#This Row],[SXXR]]),S418)</f>
        <v>16.5362043842267</v>
      </c>
      <c r="T419" s="33">
        <f>IF(DatiStorici[[#This Row],[Calend]]="X",(DatiStorici[[#This Row],[Balanced]]*E$2/DatiStorici[[#This Row],[Gold]]),T418)</f>
        <v>32.514636359833339</v>
      </c>
      <c r="U419" s="34">
        <f>SUMPRODUCT(DatiStorici[[#This Row],[Bond 3Y]:[Gold]],Q418:T418)</f>
        <v>10368.940434767228</v>
      </c>
      <c r="V419" s="32">
        <f t="shared" si="62"/>
        <v>-3.3270398338964033E-3</v>
      </c>
      <c r="W419" s="32">
        <f>-(1-U419/MAX(U$5:U419))</f>
        <v>-7.3224042146391111E-2</v>
      </c>
      <c r="X419" s="53" t="str">
        <f t="shared" si="63"/>
        <v/>
      </c>
    </row>
    <row r="420" spans="1:24" x14ac:dyDescent="0.3">
      <c r="A420" s="4">
        <v>39680</v>
      </c>
      <c r="B420" s="1">
        <v>107.144837</v>
      </c>
      <c r="C420" s="1">
        <v>103.674228</v>
      </c>
      <c r="D420" s="1">
        <v>133.60853700000001</v>
      </c>
      <c r="E420" s="1">
        <v>78.916749999999993</v>
      </c>
      <c r="F420" s="3">
        <f t="shared" si="56"/>
        <v>10392.297659604486</v>
      </c>
      <c r="G420" s="36">
        <f t="shared" si="57"/>
        <v>-1.1013123761132413E-6</v>
      </c>
      <c r="H420" s="31">
        <f t="shared" si="58"/>
        <v>2.196378866807474E-3</v>
      </c>
      <c r="I420" s="37">
        <f t="shared" si="59"/>
        <v>4.531113821836916E-3</v>
      </c>
      <c r="J420" s="37">
        <f t="shared" si="60"/>
        <v>1.8588735655860839E-3</v>
      </c>
      <c r="K420" s="39">
        <f t="shared" si="61"/>
        <v>1.9864272900549425E-3</v>
      </c>
      <c r="L420" s="36">
        <f>-(1-B420/MAX(B$5:B420))</f>
        <v>-1.1013117696689889E-6</v>
      </c>
      <c r="M420" s="37">
        <f>-(1-C420/MAX(C$5:C420))</f>
        <v>-1.3508849217413355E-2</v>
      </c>
      <c r="N420" s="37">
        <f>-(1-D420/MAX(D$5:D420))</f>
        <v>-0.26946917674578952</v>
      </c>
      <c r="O420" s="37">
        <f>-(1-E420/MAX(E$5:E420))</f>
        <v>-0.20675027828209547</v>
      </c>
      <c r="P420" s="39">
        <f>-(1-F420/MAX(F$5:F420))</f>
        <v>-8.0312093938157303E-2</v>
      </c>
      <c r="Q420" s="33">
        <f>IF(DatiStorici[[#This Row],[Calend]]="X",(DatiStorici[[#This Row],[Balanced]]*B$2/DatiStorici[[#This Row],[Bond 3Y]]),Q419)</f>
        <v>26.104946748229981</v>
      </c>
      <c r="R420" s="33">
        <f>IF(DatiStorici[[#This Row],[Calend]]="X",(DatiStorici[[#This Row],[Balanced]]*C$2/DatiStorici[[#This Row],[Bond 10Y]]),R419)</f>
        <v>27.176810144827339</v>
      </c>
      <c r="S420" s="33">
        <f>IF(DatiStorici[[#This Row],[Calend]]="X",(DatiStorici[[#This Row],[Balanced]]*D$2/DatiStorici[[#This Row],[SXXR]]),S419)</f>
        <v>16.5362043842267</v>
      </c>
      <c r="T420" s="33">
        <f>IF(DatiStorici[[#This Row],[Calend]]="X",(DatiStorici[[#This Row],[Balanced]]*E$2/DatiStorici[[#This Row],[Gold]]),T419)</f>
        <v>32.514636359833339</v>
      </c>
      <c r="U420" s="34">
        <f>SUMPRODUCT(DatiStorici[[#This Row],[Bond 3Y]:[Gold]],Q419:T419)</f>
        <v>10389.872579759718</v>
      </c>
      <c r="V420" s="32">
        <f t="shared" si="62"/>
        <v>2.0167002874618908E-3</v>
      </c>
      <c r="W420" s="32">
        <f>-(1-U420/MAX(U$5:U420))</f>
        <v>-7.1353126902216402E-2</v>
      </c>
      <c r="X420" s="53" t="str">
        <f t="shared" si="63"/>
        <v/>
      </c>
    </row>
    <row r="421" spans="1:24" x14ac:dyDescent="0.3">
      <c r="A421" s="4">
        <v>39681</v>
      </c>
      <c r="B421" s="1">
        <v>107.017053</v>
      </c>
      <c r="C421" s="1">
        <v>103.331784</v>
      </c>
      <c r="D421" s="1">
        <v>132.51923300000001</v>
      </c>
      <c r="E421" s="1">
        <v>82.090789999999998</v>
      </c>
      <c r="F421" s="3">
        <f t="shared" si="56"/>
        <v>10489.272660474344</v>
      </c>
      <c r="G421" s="36">
        <f t="shared" si="57"/>
        <v>-1.193340375958979E-3</v>
      </c>
      <c r="H421" s="31">
        <f t="shared" si="58"/>
        <v>-3.3085446076734164E-3</v>
      </c>
      <c r="I421" s="37">
        <f t="shared" si="59"/>
        <v>-8.1863691523138393E-3</v>
      </c>
      <c r="J421" s="37">
        <f t="shared" si="60"/>
        <v>3.9432330534010275E-2</v>
      </c>
      <c r="K421" s="39">
        <f t="shared" si="61"/>
        <v>9.288161431478939E-3</v>
      </c>
      <c r="L421" s="36">
        <f>-(1-B421/MAX(B$5:B421))</f>
        <v>-1.1937286267934555E-3</v>
      </c>
      <c r="M421" s="37">
        <f>-(1-C421/MAX(C$5:C421))</f>
        <v>-1.6767305847913527E-2</v>
      </c>
      <c r="N421" s="37">
        <f>-(1-D421/MAX(D$5:D421))</f>
        <v>-0.27542515954271296</v>
      </c>
      <c r="O421" s="37">
        <f>-(1-E421/MAX(E$5:E421))</f>
        <v>-0.17484569089448121</v>
      </c>
      <c r="P421" s="39">
        <f>-(1-F421/MAX(F$5:F421))</f>
        <v>-7.1730090380174194E-2</v>
      </c>
      <c r="Q421" s="33">
        <f>IF(DatiStorici[[#This Row],[Calend]]="X",(DatiStorici[[#This Row],[Balanced]]*B$2/DatiStorici[[#This Row],[Bond 3Y]]),Q420)</f>
        <v>26.104946748229981</v>
      </c>
      <c r="R421" s="33">
        <f>IF(DatiStorici[[#This Row],[Calend]]="X",(DatiStorici[[#This Row],[Balanced]]*C$2/DatiStorici[[#This Row],[Bond 10Y]]),R420)</f>
        <v>27.176810144827339</v>
      </c>
      <c r="S421" s="33">
        <f>IF(DatiStorici[[#This Row],[Calend]]="X",(DatiStorici[[#This Row],[Balanced]]*D$2/DatiStorici[[#This Row],[SXXR]]),S420)</f>
        <v>16.5362043842267</v>
      </c>
      <c r="T421" s="33">
        <f>IF(DatiStorici[[#This Row],[Calend]]="X",(DatiStorici[[#This Row],[Balanced]]*E$2/DatiStorici[[#This Row],[Gold]]),T420)</f>
        <v>32.514636359833339</v>
      </c>
      <c r="U421" s="34">
        <f>SUMPRODUCT(DatiStorici[[#This Row],[Bond 3Y]:[Gold]],Q420:T420)</f>
        <v>10462.420052482215</v>
      </c>
      <c r="V421" s="32">
        <f t="shared" si="62"/>
        <v>6.9582531488876585E-3</v>
      </c>
      <c r="W421" s="32">
        <f>-(1-U421/MAX(U$5:U421))</f>
        <v>-6.4868833357930034E-2</v>
      </c>
      <c r="X421" s="53" t="str">
        <f t="shared" si="63"/>
        <v/>
      </c>
    </row>
    <row r="422" spans="1:24" x14ac:dyDescent="0.3">
      <c r="A422" s="4">
        <v>39682</v>
      </c>
      <c r="B422" s="1">
        <v>106.931878</v>
      </c>
      <c r="C422" s="1">
        <v>103.05837699999999</v>
      </c>
      <c r="D422" s="1">
        <v>135.045671</v>
      </c>
      <c r="E422" s="1">
        <v>81.008650000000003</v>
      </c>
      <c r="F422" s="3">
        <f t="shared" si="56"/>
        <v>10475.573624832346</v>
      </c>
      <c r="G422" s="36">
        <f t="shared" si="57"/>
        <v>-7.9621808907118013E-4</v>
      </c>
      <c r="H422" s="31">
        <f t="shared" si="58"/>
        <v>-2.6494204821136489E-3</v>
      </c>
      <c r="I422" s="37">
        <f t="shared" si="59"/>
        <v>1.8885235321006485E-2</v>
      </c>
      <c r="J422" s="37">
        <f t="shared" si="60"/>
        <v>-1.326989080350348E-2</v>
      </c>
      <c r="K422" s="39">
        <f t="shared" si="61"/>
        <v>-1.3068579092123866E-3</v>
      </c>
      <c r="L422" s="36">
        <f>-(1-B422/MAX(B$5:B422))</f>
        <v>-1.9886797283176216E-3</v>
      </c>
      <c r="M422" s="37">
        <f>-(1-C422/MAX(C$5:C422))</f>
        <v>-1.9368854866074758E-2</v>
      </c>
      <c r="N422" s="37">
        <f>-(1-D422/MAX(D$5:D422))</f>
        <v>-0.2616113653534935</v>
      </c>
      <c r="O422" s="37">
        <f>-(1-E422/MAX(E$5:E422))</f>
        <v>-0.18572306805281336</v>
      </c>
      <c r="P422" s="39">
        <f>-(1-F422/MAX(F$5:F422))</f>
        <v>-7.2942414912950837E-2</v>
      </c>
      <c r="Q422" s="33">
        <f>IF(DatiStorici[[#This Row],[Calend]]="X",(DatiStorici[[#This Row],[Balanced]]*B$2/DatiStorici[[#This Row],[Bond 3Y]]),Q421)</f>
        <v>26.104946748229981</v>
      </c>
      <c r="R422" s="33">
        <f>IF(DatiStorici[[#This Row],[Calend]]="X",(DatiStorici[[#This Row],[Balanced]]*C$2/DatiStorici[[#This Row],[Bond 10Y]]),R421)</f>
        <v>27.176810144827339</v>
      </c>
      <c r="S422" s="33">
        <f>IF(DatiStorici[[#This Row],[Calend]]="X",(DatiStorici[[#This Row],[Balanced]]*D$2/DatiStorici[[#This Row],[SXXR]]),S421)</f>
        <v>16.5362043842267</v>
      </c>
      <c r="T422" s="33">
        <f>IF(DatiStorici[[#This Row],[Calend]]="X",(DatiStorici[[#This Row],[Balanced]]*E$2/DatiStorici[[#This Row],[Gold]]),T421)</f>
        <v>32.514636359833339</v>
      </c>
      <c r="U422" s="34">
        <f>SUMPRODUCT(DatiStorici[[#This Row],[Bond 3Y]:[Gold]],Q421:T421)</f>
        <v>10459.358540053316</v>
      </c>
      <c r="V422" s="32">
        <f t="shared" si="62"/>
        <v>-2.9266273297093786E-4</v>
      </c>
      <c r="W422" s="32">
        <f>-(1-U422/MAX(U$5:U422))</f>
        <v>-6.5142471357070297E-2</v>
      </c>
      <c r="X422" s="53" t="str">
        <f t="shared" si="63"/>
        <v/>
      </c>
    </row>
    <row r="423" spans="1:24" x14ac:dyDescent="0.3">
      <c r="A423" s="4">
        <v>39685</v>
      </c>
      <c r="B423" s="1">
        <v>106.931878</v>
      </c>
      <c r="C423" s="1">
        <v>103.05837699999999</v>
      </c>
      <c r="D423" s="1">
        <v>134.25697700000001</v>
      </c>
      <c r="E423" s="1">
        <v>81.008650000000003</v>
      </c>
      <c r="F423" s="3">
        <f t="shared" si="56"/>
        <v>10463.708972972492</v>
      </c>
      <c r="G423" s="36">
        <f t="shared" si="57"/>
        <v>0</v>
      </c>
      <c r="H423" s="31">
        <f t="shared" si="58"/>
        <v>0</v>
      </c>
      <c r="I423" s="37">
        <f t="shared" si="59"/>
        <v>-5.8573226869265737E-3</v>
      </c>
      <c r="J423" s="37">
        <f t="shared" si="60"/>
        <v>0</v>
      </c>
      <c r="K423" s="39">
        <f t="shared" si="61"/>
        <v>-1.1332435172209567E-3</v>
      </c>
      <c r="L423" s="36">
        <f>-(1-B423/MAX(B$5:B423))</f>
        <v>-1.9886797283176216E-3</v>
      </c>
      <c r="M423" s="37">
        <f>-(1-C423/MAX(C$5:C423))</f>
        <v>-1.9368854866074758E-2</v>
      </c>
      <c r="N423" s="37">
        <f>-(1-D423/MAX(D$5:D423))</f>
        <v>-0.26592370414600386</v>
      </c>
      <c r="O423" s="37">
        <f>-(1-E423/MAX(E$5:E423))</f>
        <v>-0.18572306805281336</v>
      </c>
      <c r="P423" s="39">
        <f>-(1-F423/MAX(F$5:F423))</f>
        <v>-7.3992401853524736E-2</v>
      </c>
      <c r="Q423" s="33">
        <f>IF(DatiStorici[[#This Row],[Calend]]="X",(DatiStorici[[#This Row],[Balanced]]*B$2/DatiStorici[[#This Row],[Bond 3Y]]),Q422)</f>
        <v>26.104946748229981</v>
      </c>
      <c r="R423" s="33">
        <f>IF(DatiStorici[[#This Row],[Calend]]="X",(DatiStorici[[#This Row],[Balanced]]*C$2/DatiStorici[[#This Row],[Bond 10Y]]),R422)</f>
        <v>27.176810144827339</v>
      </c>
      <c r="S423" s="33">
        <f>IF(DatiStorici[[#This Row],[Calend]]="X",(DatiStorici[[#This Row],[Balanced]]*D$2/DatiStorici[[#This Row],[SXXR]]),S422)</f>
        <v>16.5362043842267</v>
      </c>
      <c r="T423" s="33">
        <f>IF(DatiStorici[[#This Row],[Calend]]="X",(DatiStorici[[#This Row],[Balanced]]*E$2/DatiStorici[[#This Row],[Gold]]),T422)</f>
        <v>32.514636359833339</v>
      </c>
      <c r="U423" s="34">
        <f>SUMPRODUCT(DatiStorici[[#This Row],[Bond 3Y]:[Gold]],Q422:T422)</f>
        <v>10446.316534872702</v>
      </c>
      <c r="V423" s="32">
        <f t="shared" si="62"/>
        <v>-1.2477001413067463E-3</v>
      </c>
      <c r="W423" s="32">
        <f>-(1-U423/MAX(U$5:U423))</f>
        <v>-6.6308165857837831E-2</v>
      </c>
      <c r="X423" s="53" t="str">
        <f t="shared" si="63"/>
        <v/>
      </c>
    </row>
    <row r="424" spans="1:24" x14ac:dyDescent="0.3">
      <c r="A424" s="4">
        <v>39686</v>
      </c>
      <c r="B424" s="1">
        <v>107.16414899999999</v>
      </c>
      <c r="C424" s="1">
        <v>103.786146</v>
      </c>
      <c r="D424" s="1">
        <v>134.533277</v>
      </c>
      <c r="E424" s="1">
        <v>81.427689999999998</v>
      </c>
      <c r="F424" s="3">
        <f t="shared" si="56"/>
        <v>10508.552584227751</v>
      </c>
      <c r="G424" s="36">
        <f t="shared" si="57"/>
        <v>2.1697842260934232E-3</v>
      </c>
      <c r="H424" s="31">
        <f t="shared" si="58"/>
        <v>7.0368989478448189E-3</v>
      </c>
      <c r="I424" s="37">
        <f t="shared" si="59"/>
        <v>2.0558788364276907E-3</v>
      </c>
      <c r="J424" s="37">
        <f t="shared" si="60"/>
        <v>5.1594480590567843E-3</v>
      </c>
      <c r="K424" s="39">
        <f t="shared" si="61"/>
        <v>4.2764753315226132E-3</v>
      </c>
      <c r="L424" s="36">
        <f>-(1-B424/MAX(B$5:B424))</f>
        <v>0</v>
      </c>
      <c r="M424" s="37">
        <f>-(1-C424/MAX(C$5:C424))</f>
        <v>-1.2443916121279819E-2</v>
      </c>
      <c r="N424" s="37">
        <f>-(1-D424/MAX(D$5:D424))</f>
        <v>-0.26441297982406076</v>
      </c>
      <c r="O424" s="37">
        <f>-(1-E424/MAX(E$5:E424))</f>
        <v>-0.18151099186634267</v>
      </c>
      <c r="P424" s="39">
        <f>-(1-F424/MAX(F$5:F424))</f>
        <v>-7.0023873594763364E-2</v>
      </c>
      <c r="Q424" s="33">
        <f>IF(DatiStorici[[#This Row],[Calend]]="X",(DatiStorici[[#This Row],[Balanced]]*B$2/DatiStorici[[#This Row],[Bond 3Y]]),Q423)</f>
        <v>26.104946748229981</v>
      </c>
      <c r="R424" s="33">
        <f>IF(DatiStorici[[#This Row],[Calend]]="X",(DatiStorici[[#This Row],[Balanced]]*C$2/DatiStorici[[#This Row],[Bond 10Y]]),R423)</f>
        <v>27.176810144827339</v>
      </c>
      <c r="S424" s="33">
        <f>IF(DatiStorici[[#This Row],[Calend]]="X",(DatiStorici[[#This Row],[Balanced]]*D$2/DatiStorici[[#This Row],[SXXR]]),S423)</f>
        <v>16.5362043842267</v>
      </c>
      <c r="T424" s="33">
        <f>IF(DatiStorici[[#This Row],[Calend]]="X",(DatiStorici[[#This Row],[Balanced]]*E$2/DatiStorici[[#This Row],[Gold]]),T423)</f>
        <v>32.514636359833339</v>
      </c>
      <c r="U424" s="34">
        <f>SUMPRODUCT(DatiStorici[[#This Row],[Bond 3Y]:[Gold]],Q423:T423)</f>
        <v>10490.352283392738</v>
      </c>
      <c r="V424" s="32">
        <f t="shared" si="62"/>
        <v>4.2065730549192487E-3</v>
      </c>
      <c r="W424" s="32">
        <f>-(1-U424/MAX(U$5:U424))</f>
        <v>-6.2372250392684236E-2</v>
      </c>
      <c r="X424" s="53" t="str">
        <f t="shared" si="63"/>
        <v/>
      </c>
    </row>
    <row r="425" spans="1:24" x14ac:dyDescent="0.3">
      <c r="A425" s="4">
        <v>39687</v>
      </c>
      <c r="B425" s="1">
        <v>107.027141</v>
      </c>
      <c r="C425" s="1">
        <v>103.314488</v>
      </c>
      <c r="D425" s="1">
        <v>134.77778599999999</v>
      </c>
      <c r="E425" s="1">
        <v>81.151579999999996</v>
      </c>
      <c r="F425" s="3">
        <f t="shared" si="56"/>
        <v>10486.016991605029</v>
      </c>
      <c r="G425" s="36">
        <f t="shared" si="57"/>
        <v>-1.2793052293195396E-3</v>
      </c>
      <c r="H425" s="31">
        <f t="shared" si="58"/>
        <v>-4.5548756306835218E-3</v>
      </c>
      <c r="I425" s="37">
        <f t="shared" si="59"/>
        <v>1.8158115337604452E-3</v>
      </c>
      <c r="J425" s="37">
        <f t="shared" si="60"/>
        <v>-3.3966232651659618E-3</v>
      </c>
      <c r="K425" s="39">
        <f t="shared" si="61"/>
        <v>-2.1468028859960232E-3</v>
      </c>
      <c r="L425" s="36">
        <f>-(1-B425/MAX(B$5:B425))</f>
        <v>-1.2784872672295666E-3</v>
      </c>
      <c r="M425" s="37">
        <f>-(1-C425/MAX(C$5:C425))</f>
        <v>-1.6931882438191548E-2</v>
      </c>
      <c r="N425" s="37">
        <f>-(1-D425/MAX(D$5:D425))</f>
        <v>-0.26307607901612018</v>
      </c>
      <c r="O425" s="37">
        <f>-(1-E425/MAX(E$5:E425))</f>
        <v>-0.18428637454066121</v>
      </c>
      <c r="P425" s="39">
        <f>-(1-F425/MAX(F$5:F425))</f>
        <v>-7.2018207539952028E-2</v>
      </c>
      <c r="Q425" s="33">
        <f>IF(DatiStorici[[#This Row],[Calend]]="X",(DatiStorici[[#This Row],[Balanced]]*B$2/DatiStorici[[#This Row],[Bond 3Y]]),Q424)</f>
        <v>26.104946748229981</v>
      </c>
      <c r="R425" s="33">
        <f>IF(DatiStorici[[#This Row],[Calend]]="X",(DatiStorici[[#This Row],[Balanced]]*C$2/DatiStorici[[#This Row],[Bond 10Y]]),R424)</f>
        <v>27.176810144827339</v>
      </c>
      <c r="S425" s="33">
        <f>IF(DatiStorici[[#This Row],[Calend]]="X",(DatiStorici[[#This Row],[Balanced]]*D$2/DatiStorici[[#This Row],[SXXR]]),S424)</f>
        <v>16.5362043842267</v>
      </c>
      <c r="T425" s="33">
        <f>IF(DatiStorici[[#This Row],[Calend]]="X",(DatiStorici[[#This Row],[Balanced]]*E$2/DatiStorici[[#This Row],[Gold]]),T424)</f>
        <v>32.514636359833339</v>
      </c>
      <c r="U425" s="34">
        <f>SUMPRODUCT(DatiStorici[[#This Row],[Bond 3Y]:[Gold]],Q424:T424)</f>
        <v>10469.023171481836</v>
      </c>
      <c r="V425" s="32">
        <f t="shared" si="62"/>
        <v>-2.0352819500354803E-3</v>
      </c>
      <c r="W425" s="32">
        <f>-(1-U425/MAX(U$5:U425))</f>
        <v>-6.4278646542392348E-2</v>
      </c>
      <c r="X425" s="53" t="str">
        <f t="shared" si="63"/>
        <v/>
      </c>
    </row>
    <row r="426" spans="1:24" x14ac:dyDescent="0.3">
      <c r="A426" s="4">
        <v>39688</v>
      </c>
      <c r="B426" s="1">
        <v>106.965101</v>
      </c>
      <c r="C426" s="1">
        <v>103.328532</v>
      </c>
      <c r="D426" s="1">
        <v>136.62773300000001</v>
      </c>
      <c r="E426" s="1">
        <v>81.622460000000004</v>
      </c>
      <c r="F426" s="3">
        <f t="shared" si="56"/>
        <v>10531.242442824361</v>
      </c>
      <c r="G426" s="36">
        <f t="shared" si="57"/>
        <v>-5.7983412069856561E-4</v>
      </c>
      <c r="H426" s="31">
        <f t="shared" si="58"/>
        <v>1.3592523010581188E-4</v>
      </c>
      <c r="I426" s="37">
        <f t="shared" si="59"/>
        <v>1.3632557342684891E-2</v>
      </c>
      <c r="J426" s="37">
        <f t="shared" si="60"/>
        <v>5.7857053069909539E-3</v>
      </c>
      <c r="K426" s="39">
        <f t="shared" si="61"/>
        <v>4.3036553993937672E-3</v>
      </c>
      <c r="L426" s="36">
        <f>-(1-B426/MAX(B$5:B426))</f>
        <v>-1.8574122209470412E-3</v>
      </c>
      <c r="M426" s="37">
        <f>-(1-C426/MAX(C$5:C426))</f>
        <v>-1.6798249596270631E-2</v>
      </c>
      <c r="N426" s="37">
        <f>-(1-D426/MAX(D$5:D426))</f>
        <v>-0.25296113175877033</v>
      </c>
      <c r="O426" s="37">
        <f>-(1-E426/MAX(E$5:E426))</f>
        <v>-0.17955321676411151</v>
      </c>
      <c r="P426" s="39">
        <f>-(1-F426/MAX(F$5:F426))</f>
        <v>-6.8015887562697608E-2</v>
      </c>
      <c r="Q426" s="33">
        <f>IF(DatiStorici[[#This Row],[Calend]]="X",(DatiStorici[[#This Row],[Balanced]]*B$2/DatiStorici[[#This Row],[Bond 3Y]]),Q425)</f>
        <v>26.104946748229981</v>
      </c>
      <c r="R426" s="33">
        <f>IF(DatiStorici[[#This Row],[Calend]]="X",(DatiStorici[[#This Row],[Balanced]]*C$2/DatiStorici[[#This Row],[Bond 10Y]]),R425)</f>
        <v>27.176810144827339</v>
      </c>
      <c r="S426" s="33">
        <f>IF(DatiStorici[[#This Row],[Calend]]="X",(DatiStorici[[#This Row],[Balanced]]*D$2/DatiStorici[[#This Row],[SXXR]]),S425)</f>
        <v>16.5362043842267</v>
      </c>
      <c r="T426" s="33">
        <f>IF(DatiStorici[[#This Row],[Calend]]="X",(DatiStorici[[#This Row],[Balanced]]*E$2/DatiStorici[[#This Row],[Gold]]),T425)</f>
        <v>32.514636359833339</v>
      </c>
      <c r="U426" s="34">
        <f>SUMPRODUCT(DatiStorici[[#This Row],[Bond 3Y]:[Gold]],Q425:T425)</f>
        <v>10513.686885368355</v>
      </c>
      <c r="V426" s="32">
        <f t="shared" si="62"/>
        <v>4.2571985431446649E-3</v>
      </c>
      <c r="W426" s="32">
        <f>-(1-U426/MAX(U$5:U426))</f>
        <v>-6.0286603529040028E-2</v>
      </c>
      <c r="X426" s="53" t="str">
        <f t="shared" si="63"/>
        <v/>
      </c>
    </row>
    <row r="427" spans="1:24" x14ac:dyDescent="0.3">
      <c r="A427" s="4">
        <v>39689</v>
      </c>
      <c r="B427" s="1">
        <v>107.038646</v>
      </c>
      <c r="C427" s="1">
        <v>103.350917</v>
      </c>
      <c r="D427" s="1">
        <v>137.07841500000001</v>
      </c>
      <c r="E427" s="1">
        <v>81.896749999999997</v>
      </c>
      <c r="F427" s="3">
        <f t="shared" si="56"/>
        <v>10551.222709221662</v>
      </c>
      <c r="G427" s="36">
        <f t="shared" si="57"/>
        <v>6.8732444105578056E-4</v>
      </c>
      <c r="H427" s="31">
        <f t="shared" si="58"/>
        <v>2.166156354280848E-4</v>
      </c>
      <c r="I427" s="37">
        <f t="shared" si="59"/>
        <v>3.2931843920886474E-3</v>
      </c>
      <c r="J427" s="37">
        <f t="shared" si="60"/>
        <v>3.3548383368502935E-3</v>
      </c>
      <c r="K427" s="39">
        <f t="shared" si="61"/>
        <v>1.8954398582059827E-3</v>
      </c>
      <c r="L427" s="36">
        <f>-(1-B427/MAX(B$5:B427))</f>
        <v>-1.1711286019729927E-3</v>
      </c>
      <c r="M427" s="37">
        <f>-(1-C427/MAX(C$5:C427))</f>
        <v>-1.6585249655627132E-2</v>
      </c>
      <c r="N427" s="37">
        <f>-(1-D427/MAX(D$5:D427))</f>
        <v>-0.25049693972524889</v>
      </c>
      <c r="O427" s="37">
        <f>-(1-E427/MAX(E$5:E427))</f>
        <v>-0.1767961282351237</v>
      </c>
      <c r="P427" s="39">
        <f>-(1-F427/MAX(F$5:F427))</f>
        <v>-6.6247692504455724E-2</v>
      </c>
      <c r="Q427" s="33">
        <f>IF(DatiStorici[[#This Row],[Calend]]="X",(DatiStorici[[#This Row],[Balanced]]*B$2/DatiStorici[[#This Row],[Bond 3Y]]),Q426)</f>
        <v>26.104946748229981</v>
      </c>
      <c r="R427" s="33">
        <f>IF(DatiStorici[[#This Row],[Calend]]="X",(DatiStorici[[#This Row],[Balanced]]*C$2/DatiStorici[[#This Row],[Bond 10Y]]),R426)</f>
        <v>27.176810144827339</v>
      </c>
      <c r="S427" s="33">
        <f>IF(DatiStorici[[#This Row],[Calend]]="X",(DatiStorici[[#This Row],[Balanced]]*D$2/DatiStorici[[#This Row],[SXXR]]),S426)</f>
        <v>16.5362043842267</v>
      </c>
      <c r="T427" s="33">
        <f>IF(DatiStorici[[#This Row],[Calend]]="X",(DatiStorici[[#This Row],[Balanced]]*E$2/DatiStorici[[#This Row],[Gold]]),T426)</f>
        <v>32.514636359833339</v>
      </c>
      <c r="U427" s="34">
        <f>SUMPRODUCT(DatiStorici[[#This Row],[Bond 3Y]:[Gold]],Q426:T426)</f>
        <v>10532.586135843478</v>
      </c>
      <c r="V427" s="32">
        <f t="shared" si="62"/>
        <v>1.7959717177532409E-3</v>
      </c>
      <c r="W427" s="32">
        <f>-(1-U427/MAX(U$5:U427))</f>
        <v>-5.8597388408942797E-2</v>
      </c>
      <c r="X427" s="53" t="str">
        <f t="shared" si="63"/>
        <v/>
      </c>
    </row>
    <row r="428" spans="1:24" x14ac:dyDescent="0.3">
      <c r="A428" s="4">
        <v>39692</v>
      </c>
      <c r="B428" s="1">
        <v>107.176075</v>
      </c>
      <c r="C428" s="1">
        <v>103.696438</v>
      </c>
      <c r="D428" s="1">
        <v>136.60959800000001</v>
      </c>
      <c r="E428" s="1">
        <v>81.896749999999997</v>
      </c>
      <c r="F428" s="3">
        <f t="shared" si="56"/>
        <v>10556.310740796713</v>
      </c>
      <c r="G428" s="36">
        <f t="shared" si="57"/>
        <v>1.2830959348915268E-3</v>
      </c>
      <c r="H428" s="31">
        <f t="shared" si="58"/>
        <v>3.3376067107703466E-3</v>
      </c>
      <c r="I428" s="37">
        <f t="shared" si="59"/>
        <v>-3.4259261368587961E-3</v>
      </c>
      <c r="J428" s="37">
        <f t="shared" si="60"/>
        <v>0</v>
      </c>
      <c r="K428" s="39">
        <f t="shared" si="61"/>
        <v>4.8210575486214667E-4</v>
      </c>
      <c r="L428" s="36">
        <f>-(1-B428/MAX(B$5:B428))</f>
        <v>0</v>
      </c>
      <c r="M428" s="37">
        <f>-(1-C428/MAX(C$5:C428))</f>
        <v>-1.3297514453880055E-2</v>
      </c>
      <c r="N428" s="37">
        <f>-(1-D428/MAX(D$5:D428))</f>
        <v>-0.25306028842029205</v>
      </c>
      <c r="O428" s="37">
        <f>-(1-E428/MAX(E$5:E428))</f>
        <v>-0.1767961282351237</v>
      </c>
      <c r="P428" s="39">
        <f>-(1-F428/MAX(F$5:F428))</f>
        <v>-6.5797416611818038E-2</v>
      </c>
      <c r="Q428" s="33">
        <f>IF(DatiStorici[[#This Row],[Calend]]="X",(DatiStorici[[#This Row],[Balanced]]*B$2/DatiStorici[[#This Row],[Bond 3Y]]),Q427)</f>
        <v>26.104946748229981</v>
      </c>
      <c r="R428" s="33">
        <f>IF(DatiStorici[[#This Row],[Calend]]="X",(DatiStorici[[#This Row],[Balanced]]*C$2/DatiStorici[[#This Row],[Bond 10Y]]),R427)</f>
        <v>27.176810144827339</v>
      </c>
      <c r="S428" s="33">
        <f>IF(DatiStorici[[#This Row],[Calend]]="X",(DatiStorici[[#This Row],[Balanced]]*D$2/DatiStorici[[#This Row],[SXXR]]),S427)</f>
        <v>16.5362043842267</v>
      </c>
      <c r="T428" s="33">
        <f>IF(DatiStorici[[#This Row],[Calend]]="X",(DatiStorici[[#This Row],[Balanced]]*E$2/DatiStorici[[#This Row],[Gold]]),T427)</f>
        <v>32.514636359833339</v>
      </c>
      <c r="U428" s="34">
        <f>SUMPRODUCT(DatiStorici[[#This Row],[Bond 3Y]:[Gold]],Q427:T427)</f>
        <v>10537.811417457389</v>
      </c>
      <c r="V428" s="32">
        <f t="shared" si="62"/>
        <v>4.9598321130972902E-4</v>
      </c>
      <c r="W428" s="32">
        <f>-(1-U428/MAX(U$5:U428))</f>
        <v>-5.8130352707151056E-2</v>
      </c>
      <c r="X428" s="53" t="str">
        <f t="shared" si="63"/>
        <v/>
      </c>
    </row>
    <row r="429" spans="1:24" x14ac:dyDescent="0.3">
      <c r="A429" s="4">
        <v>39693</v>
      </c>
      <c r="B429" s="1">
        <v>107.115571</v>
      </c>
      <c r="C429" s="1">
        <v>103.474124</v>
      </c>
      <c r="D429" s="1">
        <v>137.969593</v>
      </c>
      <c r="E429" s="1">
        <v>78.541700000000006</v>
      </c>
      <c r="F429" s="3">
        <f t="shared" si="56"/>
        <v>10437.321783543126</v>
      </c>
      <c r="G429" s="36">
        <f t="shared" si="57"/>
        <v>-5.6468838367830856E-4</v>
      </c>
      <c r="H429" s="31">
        <f t="shared" si="58"/>
        <v>-2.1461937756798262E-3</v>
      </c>
      <c r="I429" s="37">
        <f t="shared" si="59"/>
        <v>9.9061120874281341E-3</v>
      </c>
      <c r="J429" s="37">
        <f t="shared" si="60"/>
        <v>-4.1829613594709818E-2</v>
      </c>
      <c r="K429" s="39">
        <f t="shared" si="61"/>
        <v>-1.1335840169530938E-2</v>
      </c>
      <c r="L429" s="36">
        <f>-(1-B429/MAX(B$5:B429))</f>
        <v>-5.6452897719938555E-4</v>
      </c>
      <c r="M429" s="37">
        <f>-(1-C429/MAX(C$5:C429))</f>
        <v>-1.5412898362936689E-2</v>
      </c>
      <c r="N429" s="37">
        <f>-(1-D429/MAX(D$5:D429))</f>
        <v>-0.24562424960660745</v>
      </c>
      <c r="O429" s="37">
        <f>-(1-E429/MAX(E$5:E429))</f>
        <v>-0.21052017894488617</v>
      </c>
      <c r="P429" s="39">
        <f>-(1-F429/MAX(F$5:F429))</f>
        <v>-7.6327590835599701E-2</v>
      </c>
      <c r="Q429" s="33">
        <f>IF(DatiStorici[[#This Row],[Calend]]="X",(DatiStorici[[#This Row],[Balanced]]*B$2/DatiStorici[[#This Row],[Bond 3Y]]),Q428)</f>
        <v>26.104946748229981</v>
      </c>
      <c r="R429" s="33">
        <f>IF(DatiStorici[[#This Row],[Calend]]="X",(DatiStorici[[#This Row],[Balanced]]*C$2/DatiStorici[[#This Row],[Bond 10Y]]),R428)</f>
        <v>27.176810144827339</v>
      </c>
      <c r="S429" s="33">
        <f>IF(DatiStorici[[#This Row],[Calend]]="X",(DatiStorici[[#This Row],[Balanced]]*D$2/DatiStorici[[#This Row],[SXXR]]),S428)</f>
        <v>16.5362043842267</v>
      </c>
      <c r="T429" s="33">
        <f>IF(DatiStorici[[#This Row],[Calend]]="X",(DatiStorici[[#This Row],[Balanced]]*E$2/DatiStorici[[#This Row],[Gold]]),T428)</f>
        <v>32.514636359833339</v>
      </c>
      <c r="U429" s="34">
        <f>SUMPRODUCT(DatiStorici[[#This Row],[Bond 3Y]:[Gold]],Q428:T428)</f>
        <v>10443.591102951266</v>
      </c>
      <c r="V429" s="32">
        <f t="shared" si="62"/>
        <v>-8.9813774624014683E-3</v>
      </c>
      <c r="W429" s="32">
        <f>-(1-U429/MAX(U$5:U429))</f>
        <v>-6.6551764979218109E-2</v>
      </c>
      <c r="X429" s="53" t="str">
        <f t="shared" si="63"/>
        <v/>
      </c>
    </row>
    <row r="430" spans="1:24" x14ac:dyDescent="0.3">
      <c r="A430" s="4">
        <v>39694</v>
      </c>
      <c r="B430" s="1">
        <v>107.147976</v>
      </c>
      <c r="C430" s="1">
        <v>103.66372699999999</v>
      </c>
      <c r="D430" s="1">
        <v>135.91767899999999</v>
      </c>
      <c r="E430" s="1">
        <v>78.314790000000002</v>
      </c>
      <c r="F430" s="3">
        <f t="shared" si="56"/>
        <v>10403.104911407598</v>
      </c>
      <c r="G430" s="36">
        <f t="shared" si="57"/>
        <v>3.024779595108171E-4</v>
      </c>
      <c r="H430" s="31">
        <f t="shared" si="58"/>
        <v>1.8306944099136058E-3</v>
      </c>
      <c r="I430" s="37">
        <f t="shared" si="59"/>
        <v>-1.4983919302373028E-2</v>
      </c>
      <c r="J430" s="37">
        <f t="shared" si="60"/>
        <v>-2.8932198888722877E-3</v>
      </c>
      <c r="K430" s="39">
        <f t="shared" si="61"/>
        <v>-3.2837046364040225E-3</v>
      </c>
      <c r="L430" s="36">
        <f>-(1-B430/MAX(B$5:B430))</f>
        <v>-2.6217605001854771E-4</v>
      </c>
      <c r="M430" s="37">
        <f>-(1-C430/MAX(C$5:C430))</f>
        <v>-1.3608769359325312E-2</v>
      </c>
      <c r="N430" s="37">
        <f>-(1-D430/MAX(D$5:D430))</f>
        <v>-0.25684349096142334</v>
      </c>
      <c r="O430" s="37">
        <f>-(1-E430/MAX(E$5:E430))</f>
        <v>-0.21280101659158368</v>
      </c>
      <c r="P430" s="39">
        <f>-(1-F430/MAX(F$5:F430))</f>
        <v>-7.93556838057069E-2</v>
      </c>
      <c r="Q430" s="33">
        <f>IF(DatiStorici[[#This Row],[Calend]]="X",(DatiStorici[[#This Row],[Balanced]]*B$2/DatiStorici[[#This Row],[Bond 3Y]]),Q429)</f>
        <v>26.104946748229981</v>
      </c>
      <c r="R430" s="33">
        <f>IF(DatiStorici[[#This Row],[Calend]]="X",(DatiStorici[[#This Row],[Balanced]]*C$2/DatiStorici[[#This Row],[Bond 10Y]]),R429)</f>
        <v>27.176810144827339</v>
      </c>
      <c r="S430" s="33">
        <f>IF(DatiStorici[[#This Row],[Calend]]="X",(DatiStorici[[#This Row],[Balanced]]*D$2/DatiStorici[[#This Row],[SXXR]]),S429)</f>
        <v>16.5362043842267</v>
      </c>
      <c r="T430" s="33">
        <f>IF(DatiStorici[[#This Row],[Calend]]="X",(DatiStorici[[#This Row],[Balanced]]*E$2/DatiStorici[[#This Row],[Gold]]),T429)</f>
        <v>32.514636359833339</v>
      </c>
      <c r="U430" s="34">
        <f>SUMPRODUCT(DatiStorici[[#This Row],[Bond 3Y]:[Gold]],Q429:T429)</f>
        <v>10408.281073065265</v>
      </c>
      <c r="V430" s="32">
        <f t="shared" si="62"/>
        <v>-3.3867523586088451E-3</v>
      </c>
      <c r="W430" s="32">
        <f>-(1-U430/MAX(U$5:U430))</f>
        <v>-6.9707775660860394E-2</v>
      </c>
      <c r="X430" s="53" t="str">
        <f t="shared" si="63"/>
        <v/>
      </c>
    </row>
    <row r="431" spans="1:24" x14ac:dyDescent="0.3">
      <c r="A431" s="4">
        <v>39695</v>
      </c>
      <c r="B431" s="1">
        <v>107.282777</v>
      </c>
      <c r="C431" s="1">
        <v>104.16391299999999</v>
      </c>
      <c r="D431" s="1">
        <v>132.45901900000001</v>
      </c>
      <c r="E431" s="1">
        <v>78.353229999999996</v>
      </c>
      <c r="F431" s="3">
        <f t="shared" si="56"/>
        <v>10368.582619912437</v>
      </c>
      <c r="G431" s="36">
        <f t="shared" si="57"/>
        <v>1.2572918377764908E-3</v>
      </c>
      <c r="H431" s="31">
        <f t="shared" si="58"/>
        <v>4.813478763054161E-3</v>
      </c>
      <c r="I431" s="37">
        <f t="shared" si="59"/>
        <v>-2.5776093976522061E-2</v>
      </c>
      <c r="J431" s="37">
        <f t="shared" si="60"/>
        <v>4.9071917512418114E-4</v>
      </c>
      <c r="K431" s="39">
        <f t="shared" si="61"/>
        <v>-3.3239786829091251E-3</v>
      </c>
      <c r="L431" s="36">
        <f>-(1-B431/MAX(B$5:B431))</f>
        <v>0</v>
      </c>
      <c r="M431" s="37">
        <f>-(1-C431/MAX(C$5:C431))</f>
        <v>-8.8493506275519884E-3</v>
      </c>
      <c r="N431" s="37">
        <f>-(1-D431/MAX(D$5:D431))</f>
        <v>-0.27575439137159996</v>
      </c>
      <c r="O431" s="37">
        <f>-(1-E431/MAX(E$5:E431))</f>
        <v>-0.21241462815943413</v>
      </c>
      <c r="P431" s="39">
        <f>-(1-F431/MAX(F$5:F431))</f>
        <v>-8.2410805494633643E-2</v>
      </c>
      <c r="Q431" s="33">
        <f>IF(DatiStorici[[#This Row],[Calend]]="X",(DatiStorici[[#This Row],[Balanced]]*B$2/DatiStorici[[#This Row],[Bond 3Y]]),Q430)</f>
        <v>26.104946748229981</v>
      </c>
      <c r="R431" s="33">
        <f>IF(DatiStorici[[#This Row],[Calend]]="X",(DatiStorici[[#This Row],[Balanced]]*C$2/DatiStorici[[#This Row],[Bond 10Y]]),R430)</f>
        <v>27.176810144827339</v>
      </c>
      <c r="S431" s="33">
        <f>IF(DatiStorici[[#This Row],[Calend]]="X",(DatiStorici[[#This Row],[Balanced]]*D$2/DatiStorici[[#This Row],[SXXR]]),S430)</f>
        <v>16.5362043842267</v>
      </c>
      <c r="T431" s="33">
        <f>IF(DatiStorici[[#This Row],[Calend]]="X",(DatiStorici[[#This Row],[Balanced]]*E$2/DatiStorici[[#This Row],[Gold]]),T430)</f>
        <v>32.514636359833339</v>
      </c>
      <c r="U431" s="34">
        <f>SUMPRODUCT(DatiStorici[[#This Row],[Bond 3Y]:[Gold]],Q430:T430)</f>
        <v>10369.450259917096</v>
      </c>
      <c r="V431" s="32">
        <f t="shared" si="62"/>
        <v>-3.7377380363251499E-3</v>
      </c>
      <c r="W431" s="32">
        <f>-(1-U431/MAX(U$5:U431))</f>
        <v>-7.3178473971457603E-2</v>
      </c>
      <c r="X431" s="53" t="str">
        <f t="shared" si="63"/>
        <v/>
      </c>
    </row>
    <row r="432" spans="1:24" x14ac:dyDescent="0.3">
      <c r="A432" s="4">
        <v>39696</v>
      </c>
      <c r="B432" s="1">
        <v>107.426323</v>
      </c>
      <c r="C432" s="1">
        <v>104.64357200000001</v>
      </c>
      <c r="D432" s="1">
        <v>129.68199200000001</v>
      </c>
      <c r="E432" s="1">
        <v>79.541520000000006</v>
      </c>
      <c r="F432" s="3">
        <f t="shared" si="56"/>
        <v>10389.361517173913</v>
      </c>
      <c r="G432" s="36">
        <f t="shared" si="57"/>
        <v>1.337120982641803E-3</v>
      </c>
      <c r="H432" s="31">
        <f t="shared" si="58"/>
        <v>4.5942782529621706E-3</v>
      </c>
      <c r="I432" s="37">
        <f t="shared" si="59"/>
        <v>-2.1188068822263505E-2</v>
      </c>
      <c r="J432" s="37">
        <f t="shared" si="60"/>
        <v>1.505195625526304E-2</v>
      </c>
      <c r="K432" s="39">
        <f t="shared" si="61"/>
        <v>2.0020194740427207E-3</v>
      </c>
      <c r="L432" s="36">
        <f>-(1-B432/MAX(B$5:B432))</f>
        <v>0</v>
      </c>
      <c r="M432" s="37">
        <f>-(1-C432/MAX(C$5:C432))</f>
        <v>-4.2852524131603564E-3</v>
      </c>
      <c r="N432" s="37">
        <f>-(1-D432/MAX(D$5:D432))</f>
        <v>-0.29093832995861679</v>
      </c>
      <c r="O432" s="37">
        <f>-(1-E432/MAX(E$5:E432))</f>
        <v>-0.20047026005228108</v>
      </c>
      <c r="P432" s="39">
        <f>-(1-F432/MAX(F$5:F432))</f>
        <v>-8.0571933943930918E-2</v>
      </c>
      <c r="Q432" s="33">
        <f>IF(DatiStorici[[#This Row],[Calend]]="X",(DatiStorici[[#This Row],[Balanced]]*B$2/DatiStorici[[#This Row],[Bond 3Y]]),Q431)</f>
        <v>26.104946748229981</v>
      </c>
      <c r="R432" s="33">
        <f>IF(DatiStorici[[#This Row],[Calend]]="X",(DatiStorici[[#This Row],[Balanced]]*C$2/DatiStorici[[#This Row],[Bond 10Y]]),R431)</f>
        <v>27.176810144827339</v>
      </c>
      <c r="S432" s="33">
        <f>IF(DatiStorici[[#This Row],[Calend]]="X",(DatiStorici[[#This Row],[Balanced]]*D$2/DatiStorici[[#This Row],[SXXR]]),S431)</f>
        <v>16.5362043842267</v>
      </c>
      <c r="T432" s="33">
        <f>IF(DatiStorici[[#This Row],[Calend]]="X",(DatiStorici[[#This Row],[Balanced]]*E$2/DatiStorici[[#This Row],[Gold]]),T431)</f>
        <v>32.514636359833339</v>
      </c>
      <c r="U432" s="34">
        <f>SUMPRODUCT(DatiStorici[[#This Row],[Bond 3Y]:[Gold]],Q431:T431)</f>
        <v>10378.948453367786</v>
      </c>
      <c r="V432" s="32">
        <f t="shared" si="62"/>
        <v>9.1555924343175233E-4</v>
      </c>
      <c r="W432" s="32">
        <f>-(1-U432/MAX(U$5:U432))</f>
        <v>-7.2329525384229987E-2</v>
      </c>
      <c r="X432" s="53" t="str">
        <f t="shared" si="63"/>
        <v/>
      </c>
    </row>
    <row r="433" spans="1:24" x14ac:dyDescent="0.3">
      <c r="A433" s="4">
        <v>39699</v>
      </c>
      <c r="B433" s="1">
        <v>107.294866</v>
      </c>
      <c r="C433" s="1">
        <v>104.127611</v>
      </c>
      <c r="D433" s="1">
        <v>133.94337200000001</v>
      </c>
      <c r="E433" s="1">
        <v>79.460250000000002</v>
      </c>
      <c r="F433" s="3">
        <f t="shared" si="56"/>
        <v>10433.953360675981</v>
      </c>
      <c r="G433" s="36">
        <f t="shared" si="57"/>
        <v>-1.2244438197857505E-3</v>
      </c>
      <c r="H433" s="31">
        <f t="shared" si="58"/>
        <v>-4.9428474090220716E-3</v>
      </c>
      <c r="I433" s="37">
        <f t="shared" si="59"/>
        <v>3.233187541891859E-2</v>
      </c>
      <c r="J433" s="37">
        <f t="shared" si="60"/>
        <v>-1.0222528601697332E-3</v>
      </c>
      <c r="K433" s="39">
        <f t="shared" si="61"/>
        <v>4.282883097748884E-3</v>
      </c>
      <c r="L433" s="36">
        <f>-(1-B433/MAX(B$5:B433))</f>
        <v>-1.2236944943186945E-3</v>
      </c>
      <c r="M433" s="37">
        <f>-(1-C433/MAX(C$5:C433))</f>
        <v>-9.1947749672991463E-3</v>
      </c>
      <c r="N433" s="37">
        <f>-(1-D433/MAX(D$5:D433))</f>
        <v>-0.26763840085603985</v>
      </c>
      <c r="O433" s="37">
        <f>-(1-E433/MAX(E$5:E433))</f>
        <v>-0.2012871640033943</v>
      </c>
      <c r="P433" s="39">
        <f>-(1-F433/MAX(F$5:F433))</f>
        <v>-7.6625686393953063E-2</v>
      </c>
      <c r="Q433" s="33">
        <f>IF(DatiStorici[[#This Row],[Calend]]="X",(DatiStorici[[#This Row],[Balanced]]*B$2/DatiStorici[[#This Row],[Bond 3Y]]),Q432)</f>
        <v>26.104946748229981</v>
      </c>
      <c r="R433" s="33">
        <f>IF(DatiStorici[[#This Row],[Calend]]="X",(DatiStorici[[#This Row],[Balanced]]*C$2/DatiStorici[[#This Row],[Bond 10Y]]),R432)</f>
        <v>27.176810144827339</v>
      </c>
      <c r="S433" s="33">
        <f>IF(DatiStorici[[#This Row],[Calend]]="X",(DatiStorici[[#This Row],[Balanced]]*D$2/DatiStorici[[#This Row],[SXXR]]),S432)</f>
        <v>16.5362043842267</v>
      </c>
      <c r="T433" s="33">
        <f>IF(DatiStorici[[#This Row],[Calend]]="X",(DatiStorici[[#This Row],[Balanced]]*E$2/DatiStorici[[#This Row],[Gold]]),T432)</f>
        <v>32.514636359833339</v>
      </c>
      <c r="U433" s="34">
        <f>SUMPRODUCT(DatiStorici[[#This Row],[Bond 3Y]:[Gold]],Q432:T432)</f>
        <v>10429.319187385863</v>
      </c>
      <c r="V433" s="32">
        <f t="shared" si="62"/>
        <v>4.84142488706551E-3</v>
      </c>
      <c r="W433" s="32">
        <f>-(1-U433/MAX(U$5:U433))</f>
        <v>-6.7827388877507833E-2</v>
      </c>
      <c r="X433" s="53" t="str">
        <f t="shared" si="63"/>
        <v/>
      </c>
    </row>
    <row r="434" spans="1:24" x14ac:dyDescent="0.3">
      <c r="A434" s="4">
        <v>39700</v>
      </c>
      <c r="B434" s="1">
        <v>107.399327</v>
      </c>
      <c r="C434" s="1">
        <v>104.391069</v>
      </c>
      <c r="D434" s="1">
        <v>133.14859999999999</v>
      </c>
      <c r="E434" s="1">
        <v>77.238380000000006</v>
      </c>
      <c r="F434" s="3">
        <f t="shared" si="56"/>
        <v>10343.614153398838</v>
      </c>
      <c r="G434" s="36">
        <f t="shared" si="57"/>
        <v>9.7311442646513943E-4</v>
      </c>
      <c r="H434" s="31">
        <f t="shared" si="58"/>
        <v>2.5269500093906484E-3</v>
      </c>
      <c r="I434" s="37">
        <f t="shared" si="59"/>
        <v>-5.9513158694176659E-3</v>
      </c>
      <c r="J434" s="37">
        <f t="shared" si="60"/>
        <v>-2.8360412867053045E-2</v>
      </c>
      <c r="K434" s="39">
        <f t="shared" si="61"/>
        <v>-8.6958953681400483E-3</v>
      </c>
      <c r="L434" s="36">
        <f>-(1-B434/MAX(B$5:B434))</f>
        <v>-2.5129781273436347E-4</v>
      </c>
      <c r="M434" s="37">
        <f>-(1-C434/MAX(C$5:C434))</f>
        <v>-6.6878936466794325E-3</v>
      </c>
      <c r="N434" s="37">
        <f>-(1-D434/MAX(D$5:D434))</f>
        <v>-0.27198397230301574</v>
      </c>
      <c r="O434" s="37">
        <f>-(1-E434/MAX(E$5:E434))</f>
        <v>-0.22362079734730866</v>
      </c>
      <c r="P434" s="39">
        <f>-(1-F434/MAX(F$5:F434))</f>
        <v>-8.4620441653798673E-2</v>
      </c>
      <c r="Q434" s="33">
        <f>IF(DatiStorici[[#This Row],[Calend]]="X",(DatiStorici[[#This Row],[Balanced]]*B$2/DatiStorici[[#This Row],[Bond 3Y]]),Q433)</f>
        <v>26.104946748229981</v>
      </c>
      <c r="R434" s="33">
        <f>IF(DatiStorici[[#This Row],[Calend]]="X",(DatiStorici[[#This Row],[Balanced]]*C$2/DatiStorici[[#This Row],[Bond 10Y]]),R433)</f>
        <v>27.176810144827339</v>
      </c>
      <c r="S434" s="33">
        <f>IF(DatiStorici[[#This Row],[Calend]]="X",(DatiStorici[[#This Row],[Balanced]]*D$2/DatiStorici[[#This Row],[SXXR]]),S433)</f>
        <v>16.5362043842267</v>
      </c>
      <c r="T434" s="33">
        <f>IF(DatiStorici[[#This Row],[Calend]]="X",(DatiStorici[[#This Row],[Balanced]]*E$2/DatiStorici[[#This Row],[Gold]]),T433)</f>
        <v>32.514636359833339</v>
      </c>
      <c r="U434" s="34">
        <f>SUMPRODUCT(DatiStorici[[#This Row],[Bond 3Y]:[Gold]],Q433:T433)</f>
        <v>10353.820276955581</v>
      </c>
      <c r="V434" s="32">
        <f t="shared" si="62"/>
        <v>-7.2654319305131363E-3</v>
      </c>
      <c r="W434" s="32">
        <f>-(1-U434/MAX(U$5:U434))</f>
        <v>-7.4575481941705268E-2</v>
      </c>
      <c r="X434" s="53" t="str">
        <f t="shared" si="63"/>
        <v/>
      </c>
    </row>
    <row r="435" spans="1:24" x14ac:dyDescent="0.3">
      <c r="A435" s="4">
        <v>39701</v>
      </c>
      <c r="B435" s="1">
        <v>107.422579</v>
      </c>
      <c r="C435" s="1">
        <v>104.32941099999999</v>
      </c>
      <c r="D435" s="1">
        <v>132.12147400000001</v>
      </c>
      <c r="E435" s="1">
        <v>74.928110000000004</v>
      </c>
      <c r="F435" s="3">
        <f t="shared" si="56"/>
        <v>10236.056803199794</v>
      </c>
      <c r="G435" s="36">
        <f t="shared" si="57"/>
        <v>2.1647699272171655E-4</v>
      </c>
      <c r="H435" s="31">
        <f t="shared" si="58"/>
        <v>-5.9081889610037468E-4</v>
      </c>
      <c r="I435" s="37">
        <f t="shared" si="59"/>
        <v>-7.7440407625577216E-3</v>
      </c>
      <c r="J435" s="37">
        <f t="shared" si="60"/>
        <v>-3.0367363235422922E-2</v>
      </c>
      <c r="K435" s="39">
        <f t="shared" si="61"/>
        <v>-1.0452871647598934E-2</v>
      </c>
      <c r="L435" s="36">
        <f>-(1-B435/MAX(B$5:B435))</f>
        <v>-3.4851793261125863E-5</v>
      </c>
      <c r="M435" s="37">
        <f>-(1-C435/MAX(C$5:C435))</f>
        <v>-7.2745878767532801E-3</v>
      </c>
      <c r="N435" s="37">
        <f>-(1-D435/MAX(D$5:D435))</f>
        <v>-0.277599984716697</v>
      </c>
      <c r="O435" s="37">
        <f>-(1-E435/MAX(E$5:E435))</f>
        <v>-0.24684300346442867</v>
      </c>
      <c r="P435" s="39">
        <f>-(1-F435/MAX(F$5:F435))</f>
        <v>-9.4138952133980935E-2</v>
      </c>
      <c r="Q435" s="33">
        <f>IF(DatiStorici[[#This Row],[Calend]]="X",(DatiStorici[[#This Row],[Balanced]]*B$2/DatiStorici[[#This Row],[Bond 3Y]]),Q434)</f>
        <v>26.104946748229981</v>
      </c>
      <c r="R435" s="33">
        <f>IF(DatiStorici[[#This Row],[Calend]]="X",(DatiStorici[[#This Row],[Balanced]]*C$2/DatiStorici[[#This Row],[Bond 10Y]]),R434)</f>
        <v>27.176810144827339</v>
      </c>
      <c r="S435" s="33">
        <f>IF(DatiStorici[[#This Row],[Calend]]="X",(DatiStorici[[#This Row],[Balanced]]*D$2/DatiStorici[[#This Row],[SXXR]]),S434)</f>
        <v>16.5362043842267</v>
      </c>
      <c r="T435" s="33">
        <f>IF(DatiStorici[[#This Row],[Calend]]="X",(DatiStorici[[#This Row],[Balanced]]*E$2/DatiStorici[[#This Row],[Gold]]),T434)</f>
        <v>32.514636359833339</v>
      </c>
      <c r="U435" s="34">
        <f>SUMPRODUCT(DatiStorici[[#This Row],[Bond 3Y]:[Gold]],Q434:T434)</f>
        <v>10260.649247010075</v>
      </c>
      <c r="V435" s="32">
        <f t="shared" si="62"/>
        <v>-9.0394433158046458E-3</v>
      </c>
      <c r="W435" s="32">
        <f>-(1-U435/MAX(U$5:U435))</f>
        <v>-8.2903109153491084E-2</v>
      </c>
      <c r="X435" s="53" t="str">
        <f t="shared" si="63"/>
        <v/>
      </c>
    </row>
    <row r="436" spans="1:24" x14ac:dyDescent="0.3">
      <c r="A436" s="4">
        <v>39702</v>
      </c>
      <c r="B436" s="1">
        <v>107.423723</v>
      </c>
      <c r="C436" s="1">
        <v>104.156634</v>
      </c>
      <c r="D436" s="1">
        <v>131.334183</v>
      </c>
      <c r="E436" s="1">
        <v>72.863569999999996</v>
      </c>
      <c r="F436" s="3">
        <f t="shared" si="56"/>
        <v>10138.440035419342</v>
      </c>
      <c r="G436" s="36">
        <f t="shared" si="57"/>
        <v>1.0649473501396464E-5</v>
      </c>
      <c r="H436" s="31">
        <f t="shared" si="58"/>
        <v>-1.6574446462668182E-3</v>
      </c>
      <c r="I436" s="37">
        <f t="shared" si="59"/>
        <v>-5.9766668326832438E-3</v>
      </c>
      <c r="J436" s="37">
        <f t="shared" si="60"/>
        <v>-2.7940332057570266E-2</v>
      </c>
      <c r="K436" s="39">
        <f t="shared" si="61"/>
        <v>-9.5823239701147388E-3</v>
      </c>
      <c r="L436" s="36">
        <f>-(1-B436/MAX(B$5:B436))</f>
        <v>-2.4202634209102847E-5</v>
      </c>
      <c r="M436" s="37">
        <f>-(1-C436/MAX(C$5:C436))</f>
        <v>-8.9186124800400002E-3</v>
      </c>
      <c r="N436" s="37">
        <f>-(1-D436/MAX(D$5:D436))</f>
        <v>-0.28190465233214013</v>
      </c>
      <c r="O436" s="37">
        <f>-(1-E436/MAX(E$5:E436))</f>
        <v>-0.26759519841005797</v>
      </c>
      <c r="P436" s="39">
        <f>-(1-F436/MAX(F$5:F436))</f>
        <v>-0.10277775018395374</v>
      </c>
      <c r="Q436" s="33">
        <f>IF(DatiStorici[[#This Row],[Calend]]="X",(DatiStorici[[#This Row],[Balanced]]*B$2/DatiStorici[[#This Row],[Bond 3Y]]),Q435)</f>
        <v>26.104946748229981</v>
      </c>
      <c r="R436" s="33">
        <f>IF(DatiStorici[[#This Row],[Calend]]="X",(DatiStorici[[#This Row],[Balanced]]*C$2/DatiStorici[[#This Row],[Bond 10Y]]),R435)</f>
        <v>27.176810144827339</v>
      </c>
      <c r="S436" s="33">
        <f>IF(DatiStorici[[#This Row],[Calend]]="X",(DatiStorici[[#This Row],[Balanced]]*D$2/DatiStorici[[#This Row],[SXXR]]),S435)</f>
        <v>16.5362043842267</v>
      </c>
      <c r="T436" s="33">
        <f>IF(DatiStorici[[#This Row],[Calend]]="X",(DatiStorici[[#This Row],[Balanced]]*E$2/DatiStorici[[#This Row],[Gold]]),T435)</f>
        <v>32.514636359833339</v>
      </c>
      <c r="U436" s="34">
        <f>SUMPRODUCT(DatiStorici[[#This Row],[Bond 3Y]:[Gold]],Q435:T435)</f>
        <v>10175.837011106571</v>
      </c>
      <c r="V436" s="32">
        <f t="shared" si="62"/>
        <v>-8.3001276970646968E-3</v>
      </c>
      <c r="W436" s="32">
        <f>-(1-U436/MAX(U$5:U436))</f>
        <v>-9.0483627303988179E-2</v>
      </c>
      <c r="X436" s="53" t="str">
        <f t="shared" si="63"/>
        <v/>
      </c>
    </row>
    <row r="437" spans="1:24" x14ac:dyDescent="0.3">
      <c r="A437" s="4">
        <v>39703</v>
      </c>
      <c r="B437" s="1">
        <v>107.24855100000001</v>
      </c>
      <c r="C437" s="1">
        <v>103.371641</v>
      </c>
      <c r="D437" s="1">
        <v>133.55253099999999</v>
      </c>
      <c r="E437" s="1">
        <v>74.720070000000007</v>
      </c>
      <c r="F437" s="3">
        <f t="shared" si="56"/>
        <v>10220.834138413371</v>
      </c>
      <c r="G437" s="36">
        <f t="shared" si="57"/>
        <v>-1.631994999778393E-3</v>
      </c>
      <c r="H437" s="31">
        <f t="shared" si="58"/>
        <v>-7.5652028034146604E-3</v>
      </c>
      <c r="I437" s="37">
        <f t="shared" si="59"/>
        <v>1.6749800927826557E-2</v>
      </c>
      <c r="J437" s="37">
        <f t="shared" si="60"/>
        <v>2.5159942292425873E-2</v>
      </c>
      <c r="K437" s="39">
        <f t="shared" si="61"/>
        <v>8.0940560178001091E-3</v>
      </c>
      <c r="L437" s="36">
        <f>-(1-B437/MAX(B$5:B437))</f>
        <v>-1.6548271879321952E-3</v>
      </c>
      <c r="M437" s="37">
        <f>-(1-C437/MAX(C$5:C437))</f>
        <v>-1.6388054624584147E-2</v>
      </c>
      <c r="N437" s="37">
        <f>-(1-D437/MAX(D$5:D437))</f>
        <v>-0.26977540051117055</v>
      </c>
      <c r="O437" s="37">
        <f>-(1-E437/MAX(E$5:E437))</f>
        <v>-0.2489341649999226</v>
      </c>
      <c r="P437" s="39">
        <f>-(1-F437/MAX(F$5:F437))</f>
        <v>-9.5486113383655757E-2</v>
      </c>
      <c r="Q437" s="33">
        <f>IF(DatiStorici[[#This Row],[Calend]]="X",(DatiStorici[[#This Row],[Balanced]]*B$2/DatiStorici[[#This Row],[Bond 3Y]]),Q436)</f>
        <v>26.104946748229981</v>
      </c>
      <c r="R437" s="33">
        <f>IF(DatiStorici[[#This Row],[Calend]]="X",(DatiStorici[[#This Row],[Balanced]]*C$2/DatiStorici[[#This Row],[Bond 10Y]]),R436)</f>
        <v>27.176810144827339</v>
      </c>
      <c r="S437" s="33">
        <f>IF(DatiStorici[[#This Row],[Calend]]="X",(DatiStorici[[#This Row],[Balanced]]*D$2/DatiStorici[[#This Row],[SXXR]]),S436)</f>
        <v>16.5362043842267</v>
      </c>
      <c r="T437" s="33">
        <f>IF(DatiStorici[[#This Row],[Calend]]="X",(DatiStorici[[#This Row],[Balanced]]*E$2/DatiStorici[[#This Row],[Gold]]),T436)</f>
        <v>32.514636359833339</v>
      </c>
      <c r="U437" s="34">
        <f>SUMPRODUCT(DatiStorici[[#This Row],[Bond 3Y]:[Gold]],Q436:T436)</f>
        <v>10246.977027974141</v>
      </c>
      <c r="V437" s="32">
        <f t="shared" si="62"/>
        <v>6.9667485064885985E-3</v>
      </c>
      <c r="W437" s="32">
        <f>-(1-U437/MAX(U$5:U437))</f>
        <v>-8.4125132172403028E-2</v>
      </c>
      <c r="X437" s="53" t="str">
        <f t="shared" si="63"/>
        <v/>
      </c>
    </row>
    <row r="438" spans="1:24" x14ac:dyDescent="0.3">
      <c r="A438" s="4">
        <v>39706</v>
      </c>
      <c r="B438" s="1">
        <v>107.715345</v>
      </c>
      <c r="C438" s="1">
        <v>104.274552</v>
      </c>
      <c r="D438" s="1">
        <v>128.96378999999999</v>
      </c>
      <c r="E438" s="1">
        <v>76.368470000000002</v>
      </c>
      <c r="F438" s="3">
        <f t="shared" si="56"/>
        <v>10251.201505507317</v>
      </c>
      <c r="G438" s="36">
        <f t="shared" si="57"/>
        <v>4.3430058944454591E-3</v>
      </c>
      <c r="H438" s="31">
        <f t="shared" si="58"/>
        <v>8.6966842754856097E-3</v>
      </c>
      <c r="I438" s="37">
        <f t="shared" si="59"/>
        <v>-3.4963223795582879E-2</v>
      </c>
      <c r="J438" s="37">
        <f t="shared" si="60"/>
        <v>2.1821183903843099E-2</v>
      </c>
      <c r="K438" s="39">
        <f t="shared" si="61"/>
        <v>2.9667190791515682E-3</v>
      </c>
      <c r="L438" s="36">
        <f>-(1-B438/MAX(B$5:B438))</f>
        <v>0</v>
      </c>
      <c r="M438" s="37">
        <f>-(1-C438/MAX(C$5:C438))</f>
        <v>-7.7965875972698662E-3</v>
      </c>
      <c r="N438" s="37">
        <f>-(1-D438/MAX(D$5:D438))</f>
        <v>-0.29486523994583447</v>
      </c>
      <c r="O438" s="37">
        <f>-(1-E438/MAX(E$5:E438))</f>
        <v>-0.23236489622897361</v>
      </c>
      <c r="P438" s="39">
        <f>-(1-F438/MAX(F$5:F438))</f>
        <v>-9.2798690335353151E-2</v>
      </c>
      <c r="Q438" s="33">
        <f>IF(DatiStorici[[#This Row],[Calend]]="X",(DatiStorici[[#This Row],[Balanced]]*B$2/DatiStorici[[#This Row],[Bond 3Y]]),Q437)</f>
        <v>26.104946748229981</v>
      </c>
      <c r="R438" s="33">
        <f>IF(DatiStorici[[#This Row],[Calend]]="X",(DatiStorici[[#This Row],[Balanced]]*C$2/DatiStorici[[#This Row],[Bond 10Y]]),R437)</f>
        <v>27.176810144827339</v>
      </c>
      <c r="S438" s="33">
        <f>IF(DatiStorici[[#This Row],[Calend]]="X",(DatiStorici[[#This Row],[Balanced]]*D$2/DatiStorici[[#This Row],[SXXR]]),S437)</f>
        <v>16.5362043842267</v>
      </c>
      <c r="T438" s="33">
        <f>IF(DatiStorici[[#This Row],[Calend]]="X",(DatiStorici[[#This Row],[Balanced]]*E$2/DatiStorici[[#This Row],[Gold]]),T437)</f>
        <v>32.514636359833339</v>
      </c>
      <c r="U438" s="34">
        <f>SUMPRODUCT(DatiStorici[[#This Row],[Bond 3Y]:[Gold]],Q437:T437)</f>
        <v>10261.417668844479</v>
      </c>
      <c r="V438" s="32">
        <f t="shared" si="62"/>
        <v>1.4082665630724613E-3</v>
      </c>
      <c r="W438" s="32">
        <f>-(1-U438/MAX(U$5:U438))</f>
        <v>-8.2834427605352645E-2</v>
      </c>
      <c r="X438" s="53" t="str">
        <f t="shared" si="63"/>
        <v/>
      </c>
    </row>
    <row r="439" spans="1:24" x14ac:dyDescent="0.3">
      <c r="A439" s="4">
        <v>39707</v>
      </c>
      <c r="B439" s="1">
        <v>107.72631800000001</v>
      </c>
      <c r="C439" s="1">
        <v>104.595651</v>
      </c>
      <c r="D439" s="1">
        <v>125.58813000000001</v>
      </c>
      <c r="E439" s="1">
        <v>76.564149999999998</v>
      </c>
      <c r="F439" s="3">
        <f t="shared" si="56"/>
        <v>10216.538464905316</v>
      </c>
      <c r="G439" s="36">
        <f t="shared" si="57"/>
        <v>1.0186516253824877E-4</v>
      </c>
      <c r="H439" s="31">
        <f t="shared" si="58"/>
        <v>3.0746295866337244E-3</v>
      </c>
      <c r="I439" s="37">
        <f t="shared" si="59"/>
        <v>-2.6523924085624175E-2</v>
      </c>
      <c r="J439" s="37">
        <f t="shared" si="60"/>
        <v>2.559036872407655E-3</v>
      </c>
      <c r="K439" s="39">
        <f t="shared" si="61"/>
        <v>-3.3870934251783442E-3</v>
      </c>
      <c r="L439" s="36">
        <f>-(1-B439/MAX(B$5:B439))</f>
        <v>0</v>
      </c>
      <c r="M439" s="37">
        <f>-(1-C439/MAX(C$5:C439))</f>
        <v>-4.7412349977294932E-3</v>
      </c>
      <c r="N439" s="37">
        <f>-(1-D439/MAX(D$5:D439))</f>
        <v>-0.31332232161290108</v>
      </c>
      <c r="O439" s="37">
        <f>-(1-E439/MAX(E$5:E439))</f>
        <v>-0.23039797405407714</v>
      </c>
      <c r="P439" s="39">
        <f>-(1-F439/MAX(F$5:F439))</f>
        <v>-9.5866267908011338E-2</v>
      </c>
      <c r="Q439" s="33">
        <f>IF(DatiStorici[[#This Row],[Calend]]="X",(DatiStorici[[#This Row],[Balanced]]*B$2/DatiStorici[[#This Row],[Bond 3Y]]),Q438)</f>
        <v>26.104946748229981</v>
      </c>
      <c r="R439" s="33">
        <f>IF(DatiStorici[[#This Row],[Calend]]="X",(DatiStorici[[#This Row],[Balanced]]*C$2/DatiStorici[[#This Row],[Bond 10Y]]),R438)</f>
        <v>27.176810144827339</v>
      </c>
      <c r="S439" s="33">
        <f>IF(DatiStorici[[#This Row],[Calend]]="X",(DatiStorici[[#This Row],[Balanced]]*D$2/DatiStorici[[#This Row],[SXXR]]),S438)</f>
        <v>16.5362043842267</v>
      </c>
      <c r="T439" s="33">
        <f>IF(DatiStorici[[#This Row],[Calend]]="X",(DatiStorici[[#This Row],[Balanced]]*E$2/DatiStorici[[#This Row],[Gold]]),T438)</f>
        <v>32.514636359833339</v>
      </c>
      <c r="U439" s="34">
        <f>SUMPRODUCT(DatiStorici[[#This Row],[Bond 3Y]:[Gold]],Q438:T438)</f>
        <v>10220.972425337077</v>
      </c>
      <c r="V439" s="32">
        <f t="shared" si="62"/>
        <v>-3.9492750493819754E-3</v>
      </c>
      <c r="W439" s="32">
        <f>-(1-U439/MAX(U$5:U439))</f>
        <v>-8.6449423711079221E-2</v>
      </c>
      <c r="X439" s="53" t="str">
        <f t="shared" si="63"/>
        <v/>
      </c>
    </row>
    <row r="440" spans="1:24" x14ac:dyDescent="0.3">
      <c r="A440" s="4">
        <v>39708</v>
      </c>
      <c r="B440" s="1">
        <v>107.77049700000001</v>
      </c>
      <c r="C440" s="1">
        <v>104.572174</v>
      </c>
      <c r="D440" s="1">
        <v>123.00040799999999</v>
      </c>
      <c r="E440" s="1">
        <v>81.378290000000007</v>
      </c>
      <c r="F440" s="3">
        <f t="shared" si="56"/>
        <v>10367.979730480569</v>
      </c>
      <c r="G440" s="36">
        <f t="shared" si="57"/>
        <v>4.1001998678210445E-4</v>
      </c>
      <c r="H440" s="31">
        <f t="shared" si="58"/>
        <v>-2.2448003270662554E-4</v>
      </c>
      <c r="I440" s="37">
        <f t="shared" si="59"/>
        <v>-2.0820070758576614E-2</v>
      </c>
      <c r="J440" s="37">
        <f t="shared" si="60"/>
        <v>6.097957829175122E-2</v>
      </c>
      <c r="K440" s="39">
        <f t="shared" si="61"/>
        <v>1.4714359261346602E-2</v>
      </c>
      <c r="L440" s="36">
        <f>-(1-B440/MAX(B$5:B440))</f>
        <v>0</v>
      </c>
      <c r="M440" s="37">
        <f>-(1-C440/MAX(C$5:C440))</f>
        <v>-4.964625643540943E-3</v>
      </c>
      <c r="N440" s="37">
        <f>-(1-D440/MAX(D$5:D440))</f>
        <v>-0.32747119806540681</v>
      </c>
      <c r="O440" s="37">
        <f>-(1-E440/MAX(E$5:E440))</f>
        <v>-0.18200754723960444</v>
      </c>
      <c r="P440" s="39">
        <f>-(1-F440/MAX(F$5:F440))</f>
        <v>-8.2464159443620066E-2</v>
      </c>
      <c r="Q440" s="33">
        <f>IF(DatiStorici[[#This Row],[Calend]]="X",(DatiStorici[[#This Row],[Balanced]]*B$2/DatiStorici[[#This Row],[Bond 3Y]]),Q439)</f>
        <v>26.104946748229981</v>
      </c>
      <c r="R440" s="33">
        <f>IF(DatiStorici[[#This Row],[Calend]]="X",(DatiStorici[[#This Row],[Balanced]]*C$2/DatiStorici[[#This Row],[Bond 10Y]]),R439)</f>
        <v>27.176810144827339</v>
      </c>
      <c r="S440" s="33">
        <f>IF(DatiStorici[[#This Row],[Calend]]="X",(DatiStorici[[#This Row],[Balanced]]*D$2/DatiStorici[[#This Row],[SXXR]]),S439)</f>
        <v>16.5362043842267</v>
      </c>
      <c r="T440" s="33">
        <f>IF(DatiStorici[[#This Row],[Calend]]="X",(DatiStorici[[#This Row],[Balanced]]*E$2/DatiStorici[[#This Row],[Gold]]),T439)</f>
        <v>32.514636359833339</v>
      </c>
      <c r="U440" s="34">
        <f>SUMPRODUCT(DatiStorici[[#This Row],[Bond 3Y]:[Gold]],Q439:T439)</f>
        <v>10335.226597411463</v>
      </c>
      <c r="V440" s="32">
        <f t="shared" si="62"/>
        <v>1.1116388639442636E-2</v>
      </c>
      <c r="W440" s="32">
        <f>-(1-U440/MAX(U$5:U440))</f>
        <v>-7.6237385130168311E-2</v>
      </c>
      <c r="X440" s="53" t="str">
        <f t="shared" si="63"/>
        <v/>
      </c>
    </row>
    <row r="441" spans="1:24" x14ac:dyDescent="0.3">
      <c r="A441" s="4">
        <v>39709</v>
      </c>
      <c r="B441" s="1">
        <v>107.727079</v>
      </c>
      <c r="C441" s="1">
        <v>104.422257</v>
      </c>
      <c r="D441" s="1">
        <v>122.39575600000001</v>
      </c>
      <c r="E441" s="1">
        <v>85.701009999999997</v>
      </c>
      <c r="F441" s="3">
        <f t="shared" si="56"/>
        <v>10524.507494449734</v>
      </c>
      <c r="G441" s="36">
        <f t="shared" si="57"/>
        <v>-4.0295581410617362E-4</v>
      </c>
      <c r="H441" s="31">
        <f t="shared" si="58"/>
        <v>-1.4346509138662184E-3</v>
      </c>
      <c r="I441" s="37">
        <f t="shared" si="59"/>
        <v>-4.9279761656046981E-3</v>
      </c>
      <c r="J441" s="37">
        <f t="shared" si="60"/>
        <v>5.1756081012852166E-2</v>
      </c>
      <c r="K441" s="39">
        <f t="shared" si="61"/>
        <v>1.4984399996720967E-2</v>
      </c>
      <c r="L441" s="36">
        <f>-(1-B441/MAX(B$5:B441))</f>
        <v>-4.0287463831589765E-4</v>
      </c>
      <c r="M441" s="37">
        <f>-(1-C441/MAX(C$5:C441))</f>
        <v>-6.3911305397420515E-3</v>
      </c>
      <c r="N441" s="37">
        <f>-(1-D441/MAX(D$5:D441))</f>
        <v>-0.33077725120587564</v>
      </c>
      <c r="O441" s="37">
        <f>-(1-E441/MAX(E$5:E441))</f>
        <v>-0.13855674069898516</v>
      </c>
      <c r="P441" s="39">
        <f>-(1-F441/MAX(F$5:F441))</f>
        <v>-6.8611910768631379E-2</v>
      </c>
      <c r="Q441" s="33">
        <f>IF(DatiStorici[[#This Row],[Calend]]="X",(DatiStorici[[#This Row],[Balanced]]*B$2/DatiStorici[[#This Row],[Bond 3Y]]),Q440)</f>
        <v>26.104946748229981</v>
      </c>
      <c r="R441" s="33">
        <f>IF(DatiStorici[[#This Row],[Calend]]="X",(DatiStorici[[#This Row],[Balanced]]*C$2/DatiStorici[[#This Row],[Bond 10Y]]),R440)</f>
        <v>27.176810144827339</v>
      </c>
      <c r="S441" s="33">
        <f>IF(DatiStorici[[#This Row],[Calend]]="X",(DatiStorici[[#This Row],[Balanced]]*D$2/DatiStorici[[#This Row],[SXXR]]),S440)</f>
        <v>16.5362043842267</v>
      </c>
      <c r="T441" s="33">
        <f>IF(DatiStorici[[#This Row],[Calend]]="X",(DatiStorici[[#This Row],[Balanced]]*E$2/DatiStorici[[#This Row],[Gold]]),T440)</f>
        <v>32.514636359833339</v>
      </c>
      <c r="U441" s="34">
        <f>SUMPRODUCT(DatiStorici[[#This Row],[Bond 3Y]:[Gold]],Q440:T440)</f>
        <v>10460.571926819115</v>
      </c>
      <c r="V441" s="32">
        <f t="shared" si="62"/>
        <v>1.2055016519382294E-2</v>
      </c>
      <c r="W441" s="32">
        <f>-(1-U441/MAX(U$5:U441))</f>
        <v>-6.5034018840711916E-2</v>
      </c>
      <c r="X441" s="53" t="str">
        <f t="shared" si="63"/>
        <v/>
      </c>
    </row>
    <row r="442" spans="1:24" x14ac:dyDescent="0.3">
      <c r="A442" s="4">
        <v>39710</v>
      </c>
      <c r="B442" s="1">
        <v>107.291669</v>
      </c>
      <c r="C442" s="1">
        <v>103.175162</v>
      </c>
      <c r="D442" s="1">
        <v>132.51139699999999</v>
      </c>
      <c r="E442" s="1">
        <v>84.167150000000007</v>
      </c>
      <c r="F442" s="3">
        <f t="shared" si="56"/>
        <v>10573.861606632245</v>
      </c>
      <c r="G442" s="36">
        <f t="shared" si="57"/>
        <v>-4.0499779595443318E-3</v>
      </c>
      <c r="H442" s="31">
        <f t="shared" si="58"/>
        <v>-1.2014696596805595E-2</v>
      </c>
      <c r="I442" s="37">
        <f t="shared" si="59"/>
        <v>7.9408960547048255E-2</v>
      </c>
      <c r="J442" s="37">
        <f t="shared" si="60"/>
        <v>-1.8059908226763732E-2</v>
      </c>
      <c r="K442" s="39">
        <f t="shared" si="61"/>
        <v>4.6784850496109321E-3</v>
      </c>
      <c r="L442" s="36">
        <f>-(1-B442/MAX(B$5:B442))</f>
        <v>-4.4430341636079174E-3</v>
      </c>
      <c r="M442" s="37">
        <f>-(1-C442/MAX(C$5:C442))</f>
        <v>-1.8257610815681113E-2</v>
      </c>
      <c r="N442" s="37">
        <f>-(1-D442/MAX(D$5:D442))</f>
        <v>-0.27546800440621921</v>
      </c>
      <c r="O442" s="37">
        <f>-(1-E442/MAX(E$5:E442))</f>
        <v>-0.15397468452148444</v>
      </c>
      <c r="P442" s="39">
        <f>-(1-F442/MAX(F$5:F442))</f>
        <v>-6.4244216388098963E-2</v>
      </c>
      <c r="Q442" s="33">
        <f>IF(DatiStorici[[#This Row],[Calend]]="X",(DatiStorici[[#This Row],[Balanced]]*B$2/DatiStorici[[#This Row],[Bond 3Y]]),Q441)</f>
        <v>26.104946748229981</v>
      </c>
      <c r="R442" s="33">
        <f>IF(DatiStorici[[#This Row],[Calend]]="X",(DatiStorici[[#This Row],[Balanced]]*C$2/DatiStorici[[#This Row],[Bond 10Y]]),R441)</f>
        <v>27.176810144827339</v>
      </c>
      <c r="S442" s="33">
        <f>IF(DatiStorici[[#This Row],[Calend]]="X",(DatiStorici[[#This Row],[Balanced]]*D$2/DatiStorici[[#This Row],[SXXR]]),S441)</f>
        <v>16.5362043842267</v>
      </c>
      <c r="T442" s="33">
        <f>IF(DatiStorici[[#This Row],[Calend]]="X",(DatiStorici[[#This Row],[Balanced]]*E$2/DatiStorici[[#This Row],[Gold]]),T441)</f>
        <v>32.514636359833339</v>
      </c>
      <c r="U442" s="34">
        <f>SUMPRODUCT(DatiStorici[[#This Row],[Bond 3Y]:[Gold]],Q441:T441)</f>
        <v>10532.714914834472</v>
      </c>
      <c r="V442" s="32">
        <f t="shared" si="62"/>
        <v>6.8729849260569138E-3</v>
      </c>
      <c r="W442" s="32">
        <f>-(1-U442/MAX(U$5:U442))</f>
        <v>-5.8585878141960257E-2</v>
      </c>
      <c r="X442" s="53" t="str">
        <f t="shared" si="63"/>
        <v/>
      </c>
    </row>
    <row r="443" spans="1:24" x14ac:dyDescent="0.3">
      <c r="A443" s="4">
        <v>39713</v>
      </c>
      <c r="B443" s="1">
        <v>107.303938</v>
      </c>
      <c r="C443" s="1">
        <v>102.86472999999999</v>
      </c>
      <c r="D443" s="1">
        <v>129.78810100000001</v>
      </c>
      <c r="E443" s="1">
        <v>88.222470000000001</v>
      </c>
      <c r="F443" s="3">
        <f t="shared" si="56"/>
        <v>10685.281932617298</v>
      </c>
      <c r="G443" s="36">
        <f t="shared" si="57"/>
        <v>1.143453044998313E-4</v>
      </c>
      <c r="H443" s="31">
        <f t="shared" si="58"/>
        <v>-3.013321661965307E-3</v>
      </c>
      <c r="I443" s="37">
        <f t="shared" si="59"/>
        <v>-2.0765528556430612E-2</v>
      </c>
      <c r="J443" s="37">
        <f t="shared" si="60"/>
        <v>4.7056989866130265E-2</v>
      </c>
      <c r="K443" s="39">
        <f t="shared" si="61"/>
        <v>1.0482204608554811E-2</v>
      </c>
      <c r="L443" s="36">
        <f>-(1-B443/MAX(B$5:B443))</f>
        <v>-4.3291903905759987E-3</v>
      </c>
      <c r="M443" s="37">
        <f>-(1-C443/MAX(C$5:C443))</f>
        <v>-2.1211463733879388E-2</v>
      </c>
      <c r="N443" s="37">
        <f>-(1-D443/MAX(D$5:D443))</f>
        <v>-0.29035815823557276</v>
      </c>
      <c r="O443" s="37">
        <f>-(1-E443/MAX(E$5:E443))</f>
        <v>-0.11321171010252973</v>
      </c>
      <c r="P443" s="39">
        <f>-(1-F443/MAX(F$5:F443))</f>
        <v>-5.4383843864683312E-2</v>
      </c>
      <c r="Q443" s="33">
        <f>IF(DatiStorici[[#This Row],[Calend]]="X",(DatiStorici[[#This Row],[Balanced]]*B$2/DatiStorici[[#This Row],[Bond 3Y]]),Q442)</f>
        <v>26.104946748229981</v>
      </c>
      <c r="R443" s="33">
        <f>IF(DatiStorici[[#This Row],[Calend]]="X",(DatiStorici[[#This Row],[Balanced]]*C$2/DatiStorici[[#This Row],[Bond 10Y]]),R442)</f>
        <v>27.176810144827339</v>
      </c>
      <c r="S443" s="33">
        <f>IF(DatiStorici[[#This Row],[Calend]]="X",(DatiStorici[[#This Row],[Balanced]]*D$2/DatiStorici[[#This Row],[SXXR]]),S442)</f>
        <v>16.5362043842267</v>
      </c>
      <c r="T443" s="33">
        <f>IF(DatiStorici[[#This Row],[Calend]]="X",(DatiStorici[[#This Row],[Balanced]]*E$2/DatiStorici[[#This Row],[Gold]]),T442)</f>
        <v>32.514636359833339</v>
      </c>
      <c r="U443" s="34">
        <f>SUMPRODUCT(DatiStorici[[#This Row],[Bond 3Y]:[Gold]],Q442:T442)</f>
        <v>10611.422920767262</v>
      </c>
      <c r="V443" s="32">
        <f t="shared" si="62"/>
        <v>7.4449353376853803E-3</v>
      </c>
      <c r="W443" s="32">
        <f>-(1-U443/MAX(U$5:U443))</f>
        <v>-5.1550956102624057E-2</v>
      </c>
      <c r="X443" s="53" t="str">
        <f t="shared" si="63"/>
        <v/>
      </c>
    </row>
    <row r="444" spans="1:24" x14ac:dyDescent="0.3">
      <c r="A444" s="4">
        <v>39714</v>
      </c>
      <c r="B444" s="1">
        <v>107.465242</v>
      </c>
      <c r="C444" s="1">
        <v>102.96633199999999</v>
      </c>
      <c r="D444" s="1">
        <v>127.409173</v>
      </c>
      <c r="E444" s="1">
        <v>87.769499999999994</v>
      </c>
      <c r="F444" s="3">
        <f t="shared" si="56"/>
        <v>10638.183581833498</v>
      </c>
      <c r="G444" s="36">
        <f t="shared" si="57"/>
        <v>1.5021152507064272E-3</v>
      </c>
      <c r="H444" s="31">
        <f t="shared" si="58"/>
        <v>9.8723688509265613E-4</v>
      </c>
      <c r="I444" s="37">
        <f t="shared" si="59"/>
        <v>-1.8499386149166661E-2</v>
      </c>
      <c r="J444" s="37">
        <f t="shared" si="60"/>
        <v>-5.1476325907074362E-3</v>
      </c>
      <c r="K444" s="39">
        <f t="shared" si="61"/>
        <v>-4.417520908461238E-3</v>
      </c>
      <c r="L444" s="36">
        <f>-(1-B444/MAX(B$5:B444))</f>
        <v>-2.8324542291012778E-3</v>
      </c>
      <c r="M444" s="37">
        <f>-(1-C444/MAX(C$5:C444))</f>
        <v>-2.0244690449569891E-2</v>
      </c>
      <c r="N444" s="37">
        <f>-(1-D444/MAX(D$5:D444))</f>
        <v>-0.30336541263206773</v>
      </c>
      <c r="O444" s="37">
        <f>-(1-E444/MAX(E$5:E444))</f>
        <v>-0.11776484142695154</v>
      </c>
      <c r="P444" s="39">
        <f>-(1-F444/MAX(F$5:F444))</f>
        <v>-5.8551909968071469E-2</v>
      </c>
      <c r="Q444" s="33">
        <f>IF(DatiStorici[[#This Row],[Calend]]="X",(DatiStorici[[#This Row],[Balanced]]*B$2/DatiStorici[[#This Row],[Bond 3Y]]),Q443)</f>
        <v>26.104946748229981</v>
      </c>
      <c r="R444" s="33">
        <f>IF(DatiStorici[[#This Row],[Calend]]="X",(DatiStorici[[#This Row],[Balanced]]*C$2/DatiStorici[[#This Row],[Bond 10Y]]),R443)</f>
        <v>27.176810144827339</v>
      </c>
      <c r="S444" s="33">
        <f>IF(DatiStorici[[#This Row],[Calend]]="X",(DatiStorici[[#This Row],[Balanced]]*D$2/DatiStorici[[#This Row],[SXXR]]),S443)</f>
        <v>16.5362043842267</v>
      </c>
      <c r="T444" s="33">
        <f>IF(DatiStorici[[#This Row],[Calend]]="X",(DatiStorici[[#This Row],[Balanced]]*E$2/DatiStorici[[#This Row],[Gold]]),T443)</f>
        <v>32.514636359833339</v>
      </c>
      <c r="U444" s="34">
        <f>SUMPRODUCT(DatiStorici[[#This Row],[Bond 3Y]:[Gold]],Q443:T443)</f>
        <v>10564.328376906598</v>
      </c>
      <c r="V444" s="32">
        <f t="shared" si="62"/>
        <v>-4.4479764466214006E-3</v>
      </c>
      <c r="W444" s="32">
        <f>-(1-U444/MAX(U$5:U444))</f>
        <v>-5.5760266713551943E-2</v>
      </c>
      <c r="X444" s="53" t="str">
        <f t="shared" si="63"/>
        <v/>
      </c>
    </row>
    <row r="445" spans="1:24" x14ac:dyDescent="0.3">
      <c r="A445" s="4">
        <v>39715</v>
      </c>
      <c r="B445" s="1">
        <v>107.69462900000001</v>
      </c>
      <c r="C445" s="1">
        <v>103.63264700000001</v>
      </c>
      <c r="D445" s="1">
        <v>126.64532699999999</v>
      </c>
      <c r="E445" s="1">
        <v>87.424620000000004</v>
      </c>
      <c r="F445" s="3">
        <f t="shared" si="56"/>
        <v>10635.623149312483</v>
      </c>
      <c r="G445" s="36">
        <f t="shared" si="57"/>
        <v>2.1322478568377729E-3</v>
      </c>
      <c r="H445" s="31">
        <f t="shared" si="58"/>
        <v>6.4503446580547706E-3</v>
      </c>
      <c r="I445" s="37">
        <f t="shared" si="59"/>
        <v>-6.0132633090847123E-3</v>
      </c>
      <c r="J445" s="37">
        <f t="shared" si="60"/>
        <v>-3.9371235232887498E-3</v>
      </c>
      <c r="K445" s="39">
        <f t="shared" si="61"/>
        <v>-2.4071221156950505E-4</v>
      </c>
      <c r="L445" s="36">
        <f>-(1-B445/MAX(B$5:B445))</f>
        <v>-7.0397745312433813E-4</v>
      </c>
      <c r="M445" s="37">
        <f>-(1-C445/MAX(C$5:C445))</f>
        <v>-1.3904504814103102E-2</v>
      </c>
      <c r="N445" s="37">
        <f>-(1-D445/MAX(D$5:D445))</f>
        <v>-0.30754189012182154</v>
      </c>
      <c r="O445" s="37">
        <f>-(1-E445/MAX(E$5:E445))</f>
        <v>-0.1212314814498372</v>
      </c>
      <c r="P445" s="39">
        <f>-(1-F445/MAX(F$5:F445))</f>
        <v>-5.8778500747223128E-2</v>
      </c>
      <c r="Q445" s="33">
        <f>IF(DatiStorici[[#This Row],[Calend]]="X",(DatiStorici[[#This Row],[Balanced]]*B$2/DatiStorici[[#This Row],[Bond 3Y]]),Q444)</f>
        <v>26.104946748229981</v>
      </c>
      <c r="R445" s="33">
        <f>IF(DatiStorici[[#This Row],[Calend]]="X",(DatiStorici[[#This Row],[Balanced]]*C$2/DatiStorici[[#This Row],[Bond 10Y]]),R444)</f>
        <v>27.176810144827339</v>
      </c>
      <c r="S445" s="33">
        <f>IF(DatiStorici[[#This Row],[Calend]]="X",(DatiStorici[[#This Row],[Balanced]]*D$2/DatiStorici[[#This Row],[SXXR]]),S444)</f>
        <v>16.5362043842267</v>
      </c>
      <c r="T445" s="33">
        <f>IF(DatiStorici[[#This Row],[Calend]]="X",(DatiStorici[[#This Row],[Balanced]]*E$2/DatiStorici[[#This Row],[Gold]]),T444)</f>
        <v>32.514636359833339</v>
      </c>
      <c r="U445" s="34">
        <f>SUMPRODUCT(DatiStorici[[#This Row],[Bond 3Y]:[Gold]],Q444:T444)</f>
        <v>10564.580067216131</v>
      </c>
      <c r="V445" s="32">
        <f t="shared" si="62"/>
        <v>2.3824260511209102E-5</v>
      </c>
      <c r="W445" s="32">
        <f>-(1-U445/MAX(U$5:U445))</f>
        <v>-5.5737770632185879E-2</v>
      </c>
      <c r="X445" s="53" t="str">
        <f t="shared" si="63"/>
        <v/>
      </c>
    </row>
    <row r="446" spans="1:24" x14ac:dyDescent="0.3">
      <c r="A446" s="4">
        <v>39716</v>
      </c>
      <c r="B446" s="1">
        <v>107.629257</v>
      </c>
      <c r="C446" s="1">
        <v>103.121793</v>
      </c>
      <c r="D446" s="1">
        <v>129.17494600000001</v>
      </c>
      <c r="E446" s="1">
        <v>85.488</v>
      </c>
      <c r="F446" s="3">
        <f t="shared" si="56"/>
        <v>10582.747667615151</v>
      </c>
      <c r="G446" s="36">
        <f t="shared" si="57"/>
        <v>-6.0719693688321657E-4</v>
      </c>
      <c r="H446" s="31">
        <f t="shared" si="58"/>
        <v>-4.9416596769335519E-3</v>
      </c>
      <c r="I446" s="37">
        <f t="shared" si="59"/>
        <v>1.9777177328766746E-2</v>
      </c>
      <c r="J446" s="37">
        <f t="shared" si="60"/>
        <v>-2.2400921141792367E-2</v>
      </c>
      <c r="K446" s="39">
        <f t="shared" si="61"/>
        <v>-4.9839444888992671E-3</v>
      </c>
      <c r="L446" s="36">
        <f>-(1-B446/MAX(B$5:B446))</f>
        <v>-1.3105627600474845E-3</v>
      </c>
      <c r="M446" s="37">
        <f>-(1-C446/MAX(C$5:C446))</f>
        <v>-1.8765432742516408E-2</v>
      </c>
      <c r="N446" s="37">
        <f>-(1-D446/MAX(D$5:D446))</f>
        <v>-0.29371070319257986</v>
      </c>
      <c r="O446" s="37">
        <f>-(1-E446/MAX(E$5:E446))</f>
        <v>-0.14069785932365142</v>
      </c>
      <c r="P446" s="39">
        <f>-(1-F446/MAX(F$5:F446))</f>
        <v>-6.3457826016480423E-2</v>
      </c>
      <c r="Q446" s="33">
        <f>IF(DatiStorici[[#This Row],[Calend]]="X",(DatiStorici[[#This Row],[Balanced]]*B$2/DatiStorici[[#This Row],[Bond 3Y]]),Q445)</f>
        <v>26.104946748229981</v>
      </c>
      <c r="R446" s="33">
        <f>IF(DatiStorici[[#This Row],[Calend]]="X",(DatiStorici[[#This Row],[Balanced]]*C$2/DatiStorici[[#This Row],[Bond 10Y]]),R445)</f>
        <v>27.176810144827339</v>
      </c>
      <c r="S446" s="33">
        <f>IF(DatiStorici[[#This Row],[Calend]]="X",(DatiStorici[[#This Row],[Balanced]]*D$2/DatiStorici[[#This Row],[SXXR]]),S445)</f>
        <v>16.5362043842267</v>
      </c>
      <c r="T446" s="33">
        <f>IF(DatiStorici[[#This Row],[Calend]]="X",(DatiStorici[[#This Row],[Balanced]]*E$2/DatiStorici[[#This Row],[Gold]]),T445)</f>
        <v>32.514636359833339</v>
      </c>
      <c r="U446" s="34">
        <f>SUMPRODUCT(DatiStorici[[#This Row],[Bond 3Y]:[Gold]],Q445:T445)</f>
        <v>10527.851954198624</v>
      </c>
      <c r="V446" s="32">
        <f t="shared" si="62"/>
        <v>-3.4825903529211717E-3</v>
      </c>
      <c r="W446" s="32">
        <f>-(1-U446/MAX(U$5:U446))</f>
        <v>-5.9020529592573312E-2</v>
      </c>
      <c r="X446" s="53" t="str">
        <f t="shared" si="63"/>
        <v/>
      </c>
    </row>
    <row r="447" spans="1:24" x14ac:dyDescent="0.3">
      <c r="A447" s="4">
        <v>39717</v>
      </c>
      <c r="B447" s="1">
        <v>107.90882000000001</v>
      </c>
      <c r="C447" s="1">
        <v>103.54092900000001</v>
      </c>
      <c r="D447" s="1">
        <v>126.76673</v>
      </c>
      <c r="E447" s="1">
        <v>87.560230000000004</v>
      </c>
      <c r="F447" s="3">
        <f t="shared" si="56"/>
        <v>10645.763313046546</v>
      </c>
      <c r="G447" s="36">
        <f t="shared" si="57"/>
        <v>2.5940953047720078E-3</v>
      </c>
      <c r="H447" s="31">
        <f t="shared" si="58"/>
        <v>4.0562378218604407E-3</v>
      </c>
      <c r="I447" s="37">
        <f t="shared" si="59"/>
        <v>-1.8819030264060968E-2</v>
      </c>
      <c r="J447" s="37">
        <f t="shared" si="60"/>
        <v>2.3950884206011488E-2</v>
      </c>
      <c r="K447" s="39">
        <f t="shared" si="61"/>
        <v>5.9369053798059438E-3</v>
      </c>
      <c r="L447" s="36">
        <f>-(1-B447/MAX(B$5:B447))</f>
        <v>0</v>
      </c>
      <c r="M447" s="37">
        <f>-(1-C447/MAX(C$5:C447))</f>
        <v>-1.477722889522648E-2</v>
      </c>
      <c r="N447" s="37">
        <f>-(1-D447/MAX(D$5:D447))</f>
        <v>-0.30687809546073985</v>
      </c>
      <c r="O447" s="37">
        <f>-(1-E447/MAX(E$5:E447))</f>
        <v>-0.11986836658813593</v>
      </c>
      <c r="P447" s="39">
        <f>-(1-F447/MAX(F$5:F447))</f>
        <v>-5.7881125955125512E-2</v>
      </c>
      <c r="Q447" s="33">
        <f>IF(DatiStorici[[#This Row],[Calend]]="X",(DatiStorici[[#This Row],[Balanced]]*B$2/DatiStorici[[#This Row],[Bond 3Y]]),Q446)</f>
        <v>26.104946748229981</v>
      </c>
      <c r="R447" s="33">
        <f>IF(DatiStorici[[#This Row],[Calend]]="X",(DatiStorici[[#This Row],[Balanced]]*C$2/DatiStorici[[#This Row],[Bond 10Y]]),R446)</f>
        <v>27.176810144827339</v>
      </c>
      <c r="S447" s="33">
        <f>IF(DatiStorici[[#This Row],[Calend]]="X",(DatiStorici[[#This Row],[Balanced]]*D$2/DatiStorici[[#This Row],[SXXR]]),S446)</f>
        <v>16.5362043842267</v>
      </c>
      <c r="T447" s="33">
        <f>IF(DatiStorici[[#This Row],[Calend]]="X",(DatiStorici[[#This Row],[Balanced]]*E$2/DatiStorici[[#This Row],[Gold]]),T446)</f>
        <v>32.514636359833339</v>
      </c>
      <c r="U447" s="34">
        <f>SUMPRODUCT(DatiStorici[[#This Row],[Bond 3Y]:[Gold]],Q446:T446)</f>
        <v>10574.095763849833</v>
      </c>
      <c r="V447" s="32">
        <f t="shared" si="62"/>
        <v>4.3829019289633427E-3</v>
      </c>
      <c r="W447" s="32">
        <f>-(1-U447/MAX(U$5:U447))</f>
        <v>-5.488725761035651E-2</v>
      </c>
      <c r="X447" s="53" t="str">
        <f t="shared" si="63"/>
        <v/>
      </c>
    </row>
    <row r="448" spans="1:24" x14ac:dyDescent="0.3">
      <c r="A448" s="4">
        <v>39720</v>
      </c>
      <c r="B448" s="1">
        <v>108.314339</v>
      </c>
      <c r="C448" s="1">
        <v>104.75176999999999</v>
      </c>
      <c r="D448" s="1">
        <v>119.919989</v>
      </c>
      <c r="E448" s="1">
        <v>87.950320000000005</v>
      </c>
      <c r="F448" s="3">
        <f t="shared" si="56"/>
        <v>10598.817703296289</v>
      </c>
      <c r="G448" s="36">
        <f t="shared" si="57"/>
        <v>3.7509347040332688E-3</v>
      </c>
      <c r="H448" s="31">
        <f t="shared" si="58"/>
        <v>1.1626472222860805E-2</v>
      </c>
      <c r="I448" s="37">
        <f t="shared" si="59"/>
        <v>-5.5523863805034518E-2</v>
      </c>
      <c r="J448" s="37">
        <f t="shared" si="60"/>
        <v>4.4452101864477407E-3</v>
      </c>
      <c r="K448" s="39">
        <f t="shared" si="61"/>
        <v>-4.419544553727413E-3</v>
      </c>
      <c r="L448" s="36">
        <f>-(1-B448/MAX(B$5:B448))</f>
        <v>0</v>
      </c>
      <c r="M448" s="37">
        <f>-(1-C448/MAX(C$5:C448))</f>
        <v>-3.2557162247417448E-3</v>
      </c>
      <c r="N448" s="37">
        <f>-(1-D448/MAX(D$5:D448))</f>
        <v>-0.34431399178627442</v>
      </c>
      <c r="O448" s="37">
        <f>-(1-E448/MAX(E$5:E448))</f>
        <v>-0.11594728793316167</v>
      </c>
      <c r="P448" s="39">
        <f>-(1-F448/MAX(F$5:F448))</f>
        <v>-6.2035674924390993E-2</v>
      </c>
      <c r="Q448" s="33">
        <f>IF(DatiStorici[[#This Row],[Calend]]="X",(DatiStorici[[#This Row],[Balanced]]*B$2/DatiStorici[[#This Row],[Bond 3Y]]),Q447)</f>
        <v>26.104946748229981</v>
      </c>
      <c r="R448" s="33">
        <f>IF(DatiStorici[[#This Row],[Calend]]="X",(DatiStorici[[#This Row],[Balanced]]*C$2/DatiStorici[[#This Row],[Bond 10Y]]),R447)</f>
        <v>27.176810144827339</v>
      </c>
      <c r="S448" s="33">
        <f>IF(DatiStorici[[#This Row],[Calend]]="X",(DatiStorici[[#This Row],[Balanced]]*D$2/DatiStorici[[#This Row],[SXXR]]),S447)</f>
        <v>16.5362043842267</v>
      </c>
      <c r="T448" s="33">
        <f>IF(DatiStorici[[#This Row],[Calend]]="X",(DatiStorici[[#This Row],[Balanced]]*E$2/DatiStorici[[#This Row],[Gold]]),T447)</f>
        <v>32.514636359833339</v>
      </c>
      <c r="U448" s="34">
        <f>SUMPRODUCT(DatiStorici[[#This Row],[Bond 3Y]:[Gold]],Q447:T447)</f>
        <v>10517.053137678546</v>
      </c>
      <c r="V448" s="32">
        <f t="shared" si="62"/>
        <v>-5.409166235761236E-3</v>
      </c>
      <c r="W448" s="32">
        <f>-(1-U448/MAX(U$5:U448))</f>
        <v>-5.99857278774939E-2</v>
      </c>
      <c r="X448" s="53" t="str">
        <f t="shared" si="63"/>
        <v/>
      </c>
    </row>
    <row r="449" spans="1:24" x14ac:dyDescent="0.3">
      <c r="A449" s="4">
        <v>39721</v>
      </c>
      <c r="B449" s="1">
        <v>108.250957</v>
      </c>
      <c r="C449" s="1">
        <v>104.371988</v>
      </c>
      <c r="D449" s="1">
        <v>122.10148</v>
      </c>
      <c r="E449" s="1">
        <v>86.672079999999994</v>
      </c>
      <c r="F449" s="3">
        <f t="shared" si="56"/>
        <v>10570.039867153208</v>
      </c>
      <c r="G449" s="36">
        <f t="shared" si="57"/>
        <v>-5.8533849125740642E-4</v>
      </c>
      <c r="H449" s="31">
        <f t="shared" si="58"/>
        <v>-3.6321307645853286E-3</v>
      </c>
      <c r="I449" s="37">
        <f t="shared" si="59"/>
        <v>1.8027740188799341E-2</v>
      </c>
      <c r="J449" s="37">
        <f t="shared" si="60"/>
        <v>-1.4640307672635975E-2</v>
      </c>
      <c r="K449" s="39">
        <f t="shared" si="61"/>
        <v>-2.7188858704604571E-3</v>
      </c>
      <c r="L449" s="36">
        <f>-(1-B449/MAX(B$5:B449))</f>
        <v>-5.8516721410273309E-4</v>
      </c>
      <c r="M449" s="37">
        <f>-(1-C449/MAX(C$5:C449))</f>
        <v>-6.869455043481687E-3</v>
      </c>
      <c r="N449" s="37">
        <f>-(1-D449/MAX(D$5:D449))</f>
        <v>-0.33238626282572425</v>
      </c>
      <c r="O449" s="37">
        <f>-(1-E449/MAX(E$5:E449))</f>
        <v>-0.12879580899223597</v>
      </c>
      <c r="P449" s="39">
        <f>-(1-F449/MAX(F$5:F449))</f>
        <v>-6.4582429138937636E-2</v>
      </c>
      <c r="Q449" s="33">
        <f>IF(DatiStorici[[#This Row],[Calend]]="X",(DatiStorici[[#This Row],[Balanced]]*B$2/DatiStorici[[#This Row],[Bond 3Y]]),Q448)</f>
        <v>26.104946748229981</v>
      </c>
      <c r="R449" s="33">
        <f>IF(DatiStorici[[#This Row],[Calend]]="X",(DatiStorici[[#This Row],[Balanced]]*C$2/DatiStorici[[#This Row],[Bond 10Y]]),R448)</f>
        <v>27.176810144827339</v>
      </c>
      <c r="S449" s="33">
        <f>IF(DatiStorici[[#This Row],[Calend]]="X",(DatiStorici[[#This Row],[Balanced]]*D$2/DatiStorici[[#This Row],[SXXR]]),S448)</f>
        <v>16.5362043842267</v>
      </c>
      <c r="T449" s="33">
        <f>IF(DatiStorici[[#This Row],[Calend]]="X",(DatiStorici[[#This Row],[Balanced]]*E$2/DatiStorici[[#This Row],[Gold]]),T448)</f>
        <v>32.514636359833339</v>
      </c>
      <c r="U449" s="34">
        <f>SUMPRODUCT(DatiStorici[[#This Row],[Bond 3Y]:[Gold]],Q448:T448)</f>
        <v>10499.589362891084</v>
      </c>
      <c r="V449" s="32">
        <f t="shared" si="62"/>
        <v>-1.6618999734556378E-3</v>
      </c>
      <c r="W449" s="32">
        <f>-(1-U449/MAX(U$5:U449))</f>
        <v>-6.1546640172073341E-2</v>
      </c>
      <c r="X449" s="53" t="str">
        <f t="shared" si="63"/>
        <v/>
      </c>
    </row>
    <row r="450" spans="1:24" x14ac:dyDescent="0.3">
      <c r="A450" s="4">
        <v>39722</v>
      </c>
      <c r="B450" s="1">
        <v>108.409031</v>
      </c>
      <c r="C450" s="1">
        <v>104.730811</v>
      </c>
      <c r="D450" s="1">
        <v>122.913509</v>
      </c>
      <c r="E450" s="1">
        <v>86.337069999999997</v>
      </c>
      <c r="F450" s="3">
        <f t="shared" si="56"/>
        <v>10582.029579246731</v>
      </c>
      <c r="G450" s="36">
        <f t="shared" si="57"/>
        <v>1.4591898532557554E-3</v>
      </c>
      <c r="H450" s="31">
        <f t="shared" si="58"/>
        <v>3.4320282074191207E-3</v>
      </c>
      <c r="I450" s="37">
        <f t="shared" si="59"/>
        <v>6.6284269090949961E-3</v>
      </c>
      <c r="J450" s="37">
        <f t="shared" si="60"/>
        <v>-3.8727479871613004E-3</v>
      </c>
      <c r="K450" s="39">
        <f t="shared" si="61"/>
        <v>1.1336681177232062E-3</v>
      </c>
      <c r="L450" s="36">
        <f>-(1-B450/MAX(B$5:B450))</f>
        <v>0</v>
      </c>
      <c r="M450" s="37">
        <f>-(1-C450/MAX(C$5:C450))</f>
        <v>-3.4551473507612451E-3</v>
      </c>
      <c r="N450" s="37">
        <f>-(1-D450/MAX(D$5:D450))</f>
        <v>-0.32794633535405149</v>
      </c>
      <c r="O450" s="37">
        <f>-(1-E450/MAX(E$5:E450))</f>
        <v>-0.13216323845775135</v>
      </c>
      <c r="P450" s="39">
        <f>-(1-F450/MAX(F$5:F450))</f>
        <v>-6.352137473395858E-2</v>
      </c>
      <c r="Q450" s="33">
        <f>IF(DatiStorici[[#This Row],[Calend]]="X",(DatiStorici[[#This Row],[Balanced]]*B$2/DatiStorici[[#This Row],[Bond 3Y]]),Q449)</f>
        <v>26.104946748229981</v>
      </c>
      <c r="R450" s="33">
        <f>IF(DatiStorici[[#This Row],[Calend]]="X",(DatiStorici[[#This Row],[Balanced]]*C$2/DatiStorici[[#This Row],[Bond 10Y]]),R449)</f>
        <v>27.176810144827339</v>
      </c>
      <c r="S450" s="33">
        <f>IF(DatiStorici[[#This Row],[Calend]]="X",(DatiStorici[[#This Row],[Balanced]]*D$2/DatiStorici[[#This Row],[SXXR]]),S449)</f>
        <v>16.5362043842267</v>
      </c>
      <c r="T450" s="33">
        <f>IF(DatiStorici[[#This Row],[Calend]]="X",(DatiStorici[[#This Row],[Balanced]]*E$2/DatiStorici[[#This Row],[Gold]]),T449)</f>
        <v>32.514636359833339</v>
      </c>
      <c r="U450" s="34">
        <f>SUMPRODUCT(DatiStorici[[#This Row],[Bond 3Y]:[Gold]],Q449:T449)</f>
        <v>10516.002689972971</v>
      </c>
      <c r="V450" s="32">
        <f t="shared" si="62"/>
        <v>1.5620145630754929E-3</v>
      </c>
      <c r="W450" s="32">
        <f>-(1-U450/MAX(U$5:U450))</f>
        <v>-6.0079616899678334E-2</v>
      </c>
      <c r="X450" s="53" t="str">
        <f t="shared" si="63"/>
        <v/>
      </c>
    </row>
    <row r="451" spans="1:24" x14ac:dyDescent="0.3">
      <c r="A451" s="4">
        <v>39723</v>
      </c>
      <c r="B451" s="1">
        <v>108.666202</v>
      </c>
      <c r="C451" s="1">
        <v>105.14084800000001</v>
      </c>
      <c r="D451" s="1">
        <v>121.256384</v>
      </c>
      <c r="E451" s="1">
        <v>82.56335</v>
      </c>
      <c r="F451" s="3">
        <f t="shared" si="56"/>
        <v>10424.992451477856</v>
      </c>
      <c r="G451" s="36">
        <f t="shared" si="57"/>
        <v>2.3694192724079723E-3</v>
      </c>
      <c r="H451" s="31">
        <f t="shared" si="58"/>
        <v>3.907507318313839E-3</v>
      </c>
      <c r="I451" s="37">
        <f t="shared" si="59"/>
        <v>-1.3573749186473532E-2</v>
      </c>
      <c r="J451" s="37">
        <f t="shared" si="60"/>
        <v>-4.4693176487643295E-2</v>
      </c>
      <c r="K451" s="39">
        <f t="shared" si="61"/>
        <v>-1.4951196113904455E-2</v>
      </c>
      <c r="L451" s="36">
        <f>-(1-B451/MAX(B$5:B451))</f>
        <v>0</v>
      </c>
      <c r="M451" s="37">
        <f>-(1-C451/MAX(C$5:C451))</f>
        <v>0</v>
      </c>
      <c r="N451" s="37">
        <f>-(1-D451/MAX(D$5:D451))</f>
        <v>-0.33700699059111272</v>
      </c>
      <c r="O451" s="37">
        <f>-(1-E451/MAX(E$5:E451))</f>
        <v>-0.17009564621454942</v>
      </c>
      <c r="P451" s="39">
        <f>-(1-F451/MAX(F$5:F451))</f>
        <v>-7.7418700613404168E-2</v>
      </c>
      <c r="Q451" s="33">
        <f>IF(DatiStorici[[#This Row],[Calend]]="X",(DatiStorici[[#This Row],[Balanced]]*B$2/DatiStorici[[#This Row],[Bond 3Y]]),Q450)</f>
        <v>26.104946748229981</v>
      </c>
      <c r="R451" s="33">
        <f>IF(DatiStorici[[#This Row],[Calend]]="X",(DatiStorici[[#This Row],[Balanced]]*C$2/DatiStorici[[#This Row],[Bond 10Y]]),R450)</f>
        <v>27.176810144827339</v>
      </c>
      <c r="S451" s="33">
        <f>IF(DatiStorici[[#This Row],[Calend]]="X",(DatiStorici[[#This Row],[Balanced]]*D$2/DatiStorici[[#This Row],[SXXR]]),S450)</f>
        <v>16.5362043842267</v>
      </c>
      <c r="T451" s="33">
        <f>IF(DatiStorici[[#This Row],[Calend]]="X",(DatiStorici[[#This Row],[Balanced]]*E$2/DatiStorici[[#This Row],[Gold]]),T450)</f>
        <v>32.514636359833339</v>
      </c>
      <c r="U451" s="34">
        <f>SUMPRODUCT(DatiStorici[[#This Row],[Bond 3Y]:[Gold]],Q450:T450)</f>
        <v>10383.755931720474</v>
      </c>
      <c r="V451" s="32">
        <f t="shared" si="62"/>
        <v>-1.2655507244418831E-2</v>
      </c>
      <c r="W451" s="32">
        <f>-(1-U451/MAX(U$5:U451))</f>
        <v>-7.1899832940416353E-2</v>
      </c>
      <c r="X451" s="53" t="str">
        <f t="shared" si="63"/>
        <v/>
      </c>
    </row>
    <row r="452" spans="1:24" x14ac:dyDescent="0.3">
      <c r="A452" s="4">
        <v>39724</v>
      </c>
      <c r="B452" s="1">
        <v>108.737375</v>
      </c>
      <c r="C452" s="1">
        <v>105.26058399999999</v>
      </c>
      <c r="D452" s="1">
        <v>124.65755299999999</v>
      </c>
      <c r="E452" s="1">
        <v>82.405240000000006</v>
      </c>
      <c r="F452" s="3">
        <f t="shared" si="56"/>
        <v>10474.710179758134</v>
      </c>
      <c r="G452" s="36">
        <f t="shared" si="57"/>
        <v>6.5475465974209007E-4</v>
      </c>
      <c r="H452" s="31">
        <f t="shared" si="58"/>
        <v>1.1381672813495117E-3</v>
      </c>
      <c r="I452" s="37">
        <f t="shared" si="59"/>
        <v>2.7663221818159053E-2</v>
      </c>
      <c r="J452" s="37">
        <f t="shared" si="60"/>
        <v>-1.9168503338987243E-3</v>
      </c>
      <c r="K452" s="39">
        <f t="shared" si="61"/>
        <v>4.7577540161810126E-3</v>
      </c>
      <c r="L452" s="36">
        <f>-(1-B452/MAX(B$5:B452))</f>
        <v>0</v>
      </c>
      <c r="M452" s="37">
        <f>-(1-C452/MAX(C$5:C452))</f>
        <v>0</v>
      </c>
      <c r="N452" s="37">
        <f>-(1-D452/MAX(D$5:D452))</f>
        <v>-0.31841043347443165</v>
      </c>
      <c r="O452" s="37">
        <f>-(1-E452/MAX(E$5:E452))</f>
        <v>-0.17168492496083343</v>
      </c>
      <c r="P452" s="39">
        <f>-(1-F452/MAX(F$5:F452))</f>
        <v>-7.3018827273172993E-2</v>
      </c>
      <c r="Q452" s="33">
        <f>IF(DatiStorici[[#This Row],[Calend]]="X",(DatiStorici[[#This Row],[Balanced]]*B$2/DatiStorici[[#This Row],[Bond 3Y]]),Q451)</f>
        <v>26.104946748229981</v>
      </c>
      <c r="R452" s="33">
        <f>IF(DatiStorici[[#This Row],[Calend]]="X",(DatiStorici[[#This Row],[Balanced]]*C$2/DatiStorici[[#This Row],[Bond 10Y]]),R451)</f>
        <v>27.176810144827339</v>
      </c>
      <c r="S452" s="33">
        <f>IF(DatiStorici[[#This Row],[Calend]]="X",(DatiStorici[[#This Row],[Balanced]]*D$2/DatiStorici[[#This Row],[SXXR]]),S451)</f>
        <v>16.5362043842267</v>
      </c>
      <c r="T452" s="33">
        <f>IF(DatiStorici[[#This Row],[Calend]]="X",(DatiStorici[[#This Row],[Balanced]]*E$2/DatiStorici[[#This Row],[Gold]]),T451)</f>
        <v>32.514636359833339</v>
      </c>
      <c r="U452" s="34">
        <f>SUMPRODUCT(DatiStorici[[#This Row],[Bond 3Y]:[Gold]],Q451:T451)</f>
        <v>10439.969478209328</v>
      </c>
      <c r="V452" s="32">
        <f t="shared" si="62"/>
        <v>5.3990034857537778E-3</v>
      </c>
      <c r="W452" s="32">
        <f>-(1-U452/MAX(U$5:U452))</f>
        <v>-6.6875465820235735E-2</v>
      </c>
      <c r="X452" s="53" t="str">
        <f t="shared" si="63"/>
        <v/>
      </c>
    </row>
    <row r="453" spans="1:24" x14ac:dyDescent="0.3">
      <c r="A453" s="4">
        <v>39727</v>
      </c>
      <c r="B453" s="1">
        <v>109.202815</v>
      </c>
      <c r="C453" s="1">
        <v>106.62</v>
      </c>
      <c r="D453" s="1">
        <v>115.24481900000001</v>
      </c>
      <c r="E453" s="1">
        <v>84.554040000000001</v>
      </c>
      <c r="F453" s="3">
        <f t="shared" si="56"/>
        <v>10463.769002580131</v>
      </c>
      <c r="G453" s="36">
        <f t="shared" si="57"/>
        <v>4.2712700912482023E-3</v>
      </c>
      <c r="H453" s="31">
        <f t="shared" si="58"/>
        <v>1.283208331792819E-2</v>
      </c>
      <c r="I453" s="37">
        <f t="shared" si="59"/>
        <v>-7.8511675376677442E-2</v>
      </c>
      <c r="J453" s="37">
        <f t="shared" si="60"/>
        <v>2.574182945380386E-2</v>
      </c>
      <c r="K453" s="39">
        <f t="shared" si="61"/>
        <v>-1.0450785922457666E-3</v>
      </c>
      <c r="L453" s="36">
        <f>-(1-B453/MAX(B$5:B453))</f>
        <v>0</v>
      </c>
      <c r="M453" s="37">
        <f>-(1-C453/MAX(C$5:C453))</f>
        <v>0</v>
      </c>
      <c r="N453" s="37">
        <f>-(1-D453/MAX(D$5:D453))</f>
        <v>-0.36987639869260391</v>
      </c>
      <c r="O453" s="37">
        <f>-(1-E453/MAX(E$5:E453))</f>
        <v>-0.15008577139676205</v>
      </c>
      <c r="P453" s="39">
        <f>-(1-F453/MAX(F$5:F453))</f>
        <v>-7.3987089409062623E-2</v>
      </c>
      <c r="Q453" s="33">
        <f>IF(DatiStorici[[#This Row],[Calend]]="X",(DatiStorici[[#This Row],[Balanced]]*B$2/DatiStorici[[#This Row],[Bond 3Y]]),Q452)</f>
        <v>26.104946748229981</v>
      </c>
      <c r="R453" s="33">
        <f>IF(DatiStorici[[#This Row],[Calend]]="X",(DatiStorici[[#This Row],[Balanced]]*C$2/DatiStorici[[#This Row],[Bond 10Y]]),R452)</f>
        <v>27.176810144827339</v>
      </c>
      <c r="S453" s="33">
        <f>IF(DatiStorici[[#This Row],[Calend]]="X",(DatiStorici[[#This Row],[Balanced]]*D$2/DatiStorici[[#This Row],[SXXR]]),S452)</f>
        <v>16.5362043842267</v>
      </c>
      <c r="T453" s="33">
        <f>IF(DatiStorici[[#This Row],[Calend]]="X",(DatiStorici[[#This Row],[Balanced]]*E$2/DatiStorici[[#This Row],[Gold]]),T452)</f>
        <v>32.514636359833339</v>
      </c>
      <c r="U453" s="34">
        <f>SUMPRODUCT(DatiStorici[[#This Row],[Bond 3Y]:[Gold]],Q452:T452)</f>
        <v>10403.280912535316</v>
      </c>
      <c r="V453" s="32">
        <f t="shared" si="62"/>
        <v>-3.5204301515009691E-3</v>
      </c>
      <c r="W453" s="32">
        <f>-(1-U453/MAX(U$5:U453))</f>
        <v>-7.0154690038825906E-2</v>
      </c>
      <c r="X453" s="53" t="str">
        <f t="shared" si="63"/>
        <v/>
      </c>
    </row>
    <row r="454" spans="1:24" x14ac:dyDescent="0.3">
      <c r="A454" s="4">
        <v>39728</v>
      </c>
      <c r="B454" s="1">
        <v>109.01757600000001</v>
      </c>
      <c r="C454" s="1">
        <v>106.426553</v>
      </c>
      <c r="D454" s="1">
        <v>114.871635</v>
      </c>
      <c r="E454" s="1">
        <v>86.459019999999995</v>
      </c>
      <c r="F454" s="3">
        <f t="shared" si="56"/>
        <v>10523.818301834528</v>
      </c>
      <c r="G454" s="36">
        <f t="shared" si="57"/>
        <v>-1.6977244302744279E-3</v>
      </c>
      <c r="H454" s="31">
        <f t="shared" si="58"/>
        <v>-1.8160073508797529E-3</v>
      </c>
      <c r="I454" s="37">
        <f t="shared" si="59"/>
        <v>-3.243438882077405E-3</v>
      </c>
      <c r="J454" s="37">
        <f t="shared" si="60"/>
        <v>2.2279687873649472E-2</v>
      </c>
      <c r="K454" s="39">
        <f t="shared" si="61"/>
        <v>5.7223788752796649E-3</v>
      </c>
      <c r="L454" s="36">
        <f>-(1-B454/MAX(B$5:B454))</f>
        <v>-1.6962841113573601E-3</v>
      </c>
      <c r="M454" s="37">
        <f>-(1-C454/MAX(C$5:C454))</f>
        <v>-1.8143594072407287E-3</v>
      </c>
      <c r="N454" s="37">
        <f>-(1-D454/MAX(D$5:D454))</f>
        <v>-0.37191685524475759</v>
      </c>
      <c r="O454" s="37">
        <f>-(1-E454/MAX(E$5:E454))</f>
        <v>-0.13093743020331239</v>
      </c>
      <c r="P454" s="39">
        <f>-(1-F454/MAX(F$5:F454))</f>
        <v>-6.867290229657963E-2</v>
      </c>
      <c r="Q454" s="33">
        <f>IF(DatiStorici[[#This Row],[Calend]]="X",(DatiStorici[[#This Row],[Balanced]]*B$2/DatiStorici[[#This Row],[Bond 3Y]]),Q453)</f>
        <v>26.104946748229981</v>
      </c>
      <c r="R454" s="33">
        <f>IF(DatiStorici[[#This Row],[Calend]]="X",(DatiStorici[[#This Row],[Balanced]]*C$2/DatiStorici[[#This Row],[Bond 10Y]]),R453)</f>
        <v>27.176810144827339</v>
      </c>
      <c r="S454" s="33">
        <f>IF(DatiStorici[[#This Row],[Calend]]="X",(DatiStorici[[#This Row],[Balanced]]*D$2/DatiStorici[[#This Row],[SXXR]]),S453)</f>
        <v>16.5362043842267</v>
      </c>
      <c r="T454" s="33">
        <f>IF(DatiStorici[[#This Row],[Calend]]="X",(DatiStorici[[#This Row],[Balanced]]*E$2/DatiStorici[[#This Row],[Gold]]),T453)</f>
        <v>32.514636359833339</v>
      </c>
      <c r="U454" s="34">
        <f>SUMPRODUCT(DatiStorici[[#This Row],[Bond 3Y]:[Gold]],Q453:T453)</f>
        <v>10448.956670988366</v>
      </c>
      <c r="V454" s="32">
        <f t="shared" si="62"/>
        <v>4.380904574108363E-3</v>
      </c>
      <c r="W454" s="32">
        <f>-(1-U454/MAX(U$5:U454))</f>
        <v>-6.6072190476085813E-2</v>
      </c>
      <c r="X454" s="53" t="str">
        <f t="shared" si="63"/>
        <v/>
      </c>
    </row>
    <row r="455" spans="1:24" x14ac:dyDescent="0.3">
      <c r="A455" s="4">
        <v>39729</v>
      </c>
      <c r="B455" s="1">
        <v>109.277458</v>
      </c>
      <c r="C455" s="1">
        <v>106.29383799999999</v>
      </c>
      <c r="D455" s="1">
        <v>108.08346899999999</v>
      </c>
      <c r="E455" s="1">
        <v>89.768820000000005</v>
      </c>
      <c r="F455" s="3">
        <f t="shared" ref="F455:F518" si="64">SUMPRODUCT(B455:E455,B$3:E$3)</f>
        <v>10555.297285988763</v>
      </c>
      <c r="G455" s="36">
        <f t="shared" ref="G455:G518" si="65">LN(B455/B454)</f>
        <v>2.3810172683802217E-3</v>
      </c>
      <c r="H455" s="31">
        <f t="shared" ref="H455:H518" si="66">LN(C455/C454)</f>
        <v>-1.2477883910950824E-3</v>
      </c>
      <c r="I455" s="37">
        <f t="shared" ref="I455:I518" si="67">LN(D455/D454)</f>
        <v>-6.0911497805371112E-2</v>
      </c>
      <c r="J455" s="37">
        <f t="shared" ref="J455:J518" si="68">LN(E455/E454)</f>
        <v>3.7567154525085668E-2</v>
      </c>
      <c r="K455" s="39">
        <f t="shared" ref="K455:K518" si="69">LN(F455/F454)</f>
        <v>2.9867484168588664E-3</v>
      </c>
      <c r="L455" s="36">
        <f>-(1-B455/MAX(B$5:B455))</f>
        <v>0</v>
      </c>
      <c r="M455" s="37">
        <f>-(1-C455/MAX(C$5:C455))</f>
        <v>-3.059107109360415E-3</v>
      </c>
      <c r="N455" s="37">
        <f>-(1-D455/MAX(D$5:D455))</f>
        <v>-0.40903248129465763</v>
      </c>
      <c r="O455" s="37">
        <f>-(1-E455/MAX(E$5:E455))</f>
        <v>-9.7668220194766286E-2</v>
      </c>
      <c r="P455" s="39">
        <f>-(1-F455/MAX(F$5:F455))</f>
        <v>-6.5887104394129592E-2</v>
      </c>
      <c r="Q455" s="33">
        <f>IF(DatiStorici[[#This Row],[Calend]]="X",(DatiStorici[[#This Row],[Balanced]]*B$2/DatiStorici[[#This Row],[Bond 3Y]]),Q454)</f>
        <v>26.104946748229981</v>
      </c>
      <c r="R455" s="33">
        <f>IF(DatiStorici[[#This Row],[Calend]]="X",(DatiStorici[[#This Row],[Balanced]]*C$2/DatiStorici[[#This Row],[Bond 10Y]]),R454)</f>
        <v>27.176810144827339</v>
      </c>
      <c r="S455" s="33">
        <f>IF(DatiStorici[[#This Row],[Calend]]="X",(DatiStorici[[#This Row],[Balanced]]*D$2/DatiStorici[[#This Row],[SXXR]]),S454)</f>
        <v>16.5362043842267</v>
      </c>
      <c r="T455" s="33">
        <f>IF(DatiStorici[[#This Row],[Calend]]="X",(DatiStorici[[#This Row],[Balanced]]*E$2/DatiStorici[[#This Row],[Gold]]),T454)</f>
        <v>32.514636359833339</v>
      </c>
      <c r="U455" s="34">
        <f>SUMPRODUCT(DatiStorici[[#This Row],[Bond 3Y]:[Gold]],Q454:T454)</f>
        <v>10447.500549454537</v>
      </c>
      <c r="V455" s="32">
        <f t="shared" ref="V455:V518" si="70">LN(U455/U454)</f>
        <v>-1.3936539776333216E-4</v>
      </c>
      <c r="W455" s="32">
        <f>-(1-U455/MAX(U$5:U455))</f>
        <v>-6.620233862745728E-2</v>
      </c>
      <c r="X455" s="53" t="str">
        <f t="shared" ref="X455:X518" si="71">IF(AND(MONTH(A455)&lt;&gt;MONTH(A454),MONTH(A455)=X$2),"X","")</f>
        <v/>
      </c>
    </row>
    <row r="456" spans="1:24" x14ac:dyDescent="0.3">
      <c r="A456" s="4">
        <v>39730</v>
      </c>
      <c r="B456" s="1">
        <v>109.175348</v>
      </c>
      <c r="C456" s="1">
        <v>105.73792299999999</v>
      </c>
      <c r="D456" s="1">
        <v>105.93978799999999</v>
      </c>
      <c r="E456" s="1">
        <v>87.331440000000001</v>
      </c>
      <c r="F456" s="3">
        <f t="shared" si="64"/>
        <v>10410.321277029303</v>
      </c>
      <c r="G456" s="36">
        <f t="shared" si="65"/>
        <v>-9.3484729545189661E-4</v>
      </c>
      <c r="H456" s="31">
        <f t="shared" si="66"/>
        <v>-5.2437075576399839E-3</v>
      </c>
      <c r="I456" s="37">
        <f t="shared" si="67"/>
        <v>-2.0032894750311694E-2</v>
      </c>
      <c r="J456" s="37">
        <f t="shared" si="68"/>
        <v>-2.75271635104017E-2</v>
      </c>
      <c r="K456" s="39">
        <f t="shared" si="69"/>
        <v>-1.3830101824453883E-2</v>
      </c>
      <c r="L456" s="36">
        <f>-(1-B456/MAX(B$5:B456))</f>
        <v>-9.3441046185382959E-4</v>
      </c>
      <c r="M456" s="37">
        <f>-(1-C456/MAX(C$5:C456))</f>
        <v>-8.2730913524667882E-3</v>
      </c>
      <c r="N456" s="37">
        <f>-(1-D456/MAX(D$5:D456))</f>
        <v>-0.42075347668078633</v>
      </c>
      <c r="O456" s="37">
        <f>-(1-E456/MAX(E$5:E456))</f>
        <v>-0.12216810148385626</v>
      </c>
      <c r="P456" s="39">
        <f>-(1-F456/MAX(F$5:F456))</f>
        <v>-7.8717056583374578E-2</v>
      </c>
      <c r="Q456" s="33">
        <f>IF(DatiStorici[[#This Row],[Calend]]="X",(DatiStorici[[#This Row],[Balanced]]*B$2/DatiStorici[[#This Row],[Bond 3Y]]),Q455)</f>
        <v>26.104946748229981</v>
      </c>
      <c r="R456" s="33">
        <f>IF(DatiStorici[[#This Row],[Calend]]="X",(DatiStorici[[#This Row],[Balanced]]*C$2/DatiStorici[[#This Row],[Bond 10Y]]),R455)</f>
        <v>27.176810144827339</v>
      </c>
      <c r="S456" s="33">
        <f>IF(DatiStorici[[#This Row],[Calend]]="X",(DatiStorici[[#This Row],[Balanced]]*D$2/DatiStorici[[#This Row],[SXXR]]),S455)</f>
        <v>16.5362043842267</v>
      </c>
      <c r="T456" s="33">
        <f>IF(DatiStorici[[#This Row],[Calend]]="X",(DatiStorici[[#This Row],[Balanced]]*E$2/DatiStorici[[#This Row],[Gold]]),T455)</f>
        <v>32.514636359833339</v>
      </c>
      <c r="U456" s="34">
        <f>SUMPRODUCT(DatiStorici[[#This Row],[Bond 3Y]:[Gold]],Q455:T455)</f>
        <v>10315.028105409099</v>
      </c>
      <c r="V456" s="32">
        <f t="shared" si="70"/>
        <v>-1.2760896699924971E-2</v>
      </c>
      <c r="W456" s="32">
        <f>-(1-U456/MAX(U$5:U456))</f>
        <v>-7.8042726465713308E-2</v>
      </c>
      <c r="X456" s="53" t="str">
        <f t="shared" si="71"/>
        <v/>
      </c>
    </row>
    <row r="457" spans="1:24" x14ac:dyDescent="0.3">
      <c r="A457" s="4">
        <v>39731</v>
      </c>
      <c r="B457" s="1">
        <v>109.280119</v>
      </c>
      <c r="C457" s="1">
        <v>105.074822</v>
      </c>
      <c r="D457" s="1">
        <v>98.086395999999993</v>
      </c>
      <c r="E457" s="1">
        <v>88.2834</v>
      </c>
      <c r="F457" s="3">
        <f t="shared" si="64"/>
        <v>10315.523006423289</v>
      </c>
      <c r="G457" s="36">
        <f t="shared" si="65"/>
        <v>9.5919785823412175E-4</v>
      </c>
      <c r="H457" s="31">
        <f t="shared" si="66"/>
        <v>-6.290921233329777E-3</v>
      </c>
      <c r="I457" s="37">
        <f t="shared" si="67"/>
        <v>-7.7022212848197033E-2</v>
      </c>
      <c r="J457" s="37">
        <f t="shared" si="68"/>
        <v>1.0841558997889423E-2</v>
      </c>
      <c r="K457" s="39">
        <f t="shared" si="69"/>
        <v>-9.147895776896859E-3</v>
      </c>
      <c r="L457" s="36">
        <f>-(1-B457/MAX(B$5:B457))</f>
        <v>0</v>
      </c>
      <c r="M457" s="37">
        <f>-(1-C457/MAX(C$5:C457))</f>
        <v>-1.4492384168073635E-2</v>
      </c>
      <c r="N457" s="37">
        <f>-(1-D457/MAX(D$5:D457))</f>
        <v>-0.46369343435054244</v>
      </c>
      <c r="O457" s="37">
        <f>-(1-E457/MAX(E$5:E457))</f>
        <v>-0.11259925830307937</v>
      </c>
      <c r="P457" s="39">
        <f>-(1-F457/MAX(F$5:F457))</f>
        <v>-8.7106425888184069E-2</v>
      </c>
      <c r="Q457" s="33">
        <f>IF(DatiStorici[[#This Row],[Calend]]="X",(DatiStorici[[#This Row],[Balanced]]*B$2/DatiStorici[[#This Row],[Bond 3Y]]),Q456)</f>
        <v>26.104946748229981</v>
      </c>
      <c r="R457" s="33">
        <f>IF(DatiStorici[[#This Row],[Calend]]="X",(DatiStorici[[#This Row],[Balanced]]*C$2/DatiStorici[[#This Row],[Bond 10Y]]),R456)</f>
        <v>27.176810144827339</v>
      </c>
      <c r="S457" s="33">
        <f>IF(DatiStorici[[#This Row],[Calend]]="X",(DatiStorici[[#This Row],[Balanced]]*D$2/DatiStorici[[#This Row],[SXXR]]),S456)</f>
        <v>16.5362043842267</v>
      </c>
      <c r="T457" s="33">
        <f>IF(DatiStorici[[#This Row],[Calend]]="X",(DatiStorici[[#This Row],[Balanced]]*E$2/DatiStorici[[#This Row],[Gold]]),T456)</f>
        <v>32.514636359833339</v>
      </c>
      <c r="U457" s="34">
        <f>SUMPRODUCT(DatiStorici[[#This Row],[Bond 3Y]:[Gold]],Q456:T456)</f>
        <v>10200.829514808669</v>
      </c>
      <c r="V457" s="32">
        <f t="shared" si="70"/>
        <v>-1.1132829267199898E-2</v>
      </c>
      <c r="W457" s="32">
        <f>-(1-U457/MAX(U$5:U457))</f>
        <v>-8.8249797174150824E-2</v>
      </c>
      <c r="X457" s="53" t="str">
        <f t="shared" si="71"/>
        <v/>
      </c>
    </row>
    <row r="458" spans="1:24" x14ac:dyDescent="0.3">
      <c r="A458" s="4">
        <v>39734</v>
      </c>
      <c r="B458" s="1">
        <v>109.073094</v>
      </c>
      <c r="C458" s="1">
        <v>104.37160799999999</v>
      </c>
      <c r="D458" s="1">
        <v>107.738629</v>
      </c>
      <c r="E458" s="1">
        <v>81.747709999999998</v>
      </c>
      <c r="F458" s="3">
        <f t="shared" si="64"/>
        <v>10180.038140263627</v>
      </c>
      <c r="G458" s="36">
        <f t="shared" si="65"/>
        <v>-1.8962401257065671E-3</v>
      </c>
      <c r="H458" s="31">
        <f t="shared" si="66"/>
        <v>-6.7150024223216953E-3</v>
      </c>
      <c r="I458" s="37">
        <f t="shared" si="67"/>
        <v>9.3859509959065057E-2</v>
      </c>
      <c r="J458" s="37">
        <f t="shared" si="68"/>
        <v>-7.6914297313965305E-2</v>
      </c>
      <c r="K458" s="39">
        <f t="shared" si="69"/>
        <v>-1.322109101732242E-2</v>
      </c>
      <c r="L458" s="36">
        <f>-(1-B458/MAX(B$5:B458))</f>
        <v>-1.8944433982543973E-3</v>
      </c>
      <c r="M458" s="37">
        <f>-(1-C458/MAX(C$5:C458))</f>
        <v>-2.1087900956668681E-2</v>
      </c>
      <c r="N458" s="37">
        <f>-(1-D458/MAX(D$5:D458))</f>
        <v>-0.41091796147988691</v>
      </c>
      <c r="O458" s="37">
        <f>-(1-E458/MAX(E$5:E458))</f>
        <v>-0.17829423780660036</v>
      </c>
      <c r="P458" s="39">
        <f>-(1-F458/MAX(F$5:F458))</f>
        <v>-9.9096439737170638E-2</v>
      </c>
      <c r="Q458" s="33">
        <f>IF(DatiStorici[[#This Row],[Calend]]="X",(DatiStorici[[#This Row],[Balanced]]*B$2/DatiStorici[[#This Row],[Bond 3Y]]),Q457)</f>
        <v>26.104946748229981</v>
      </c>
      <c r="R458" s="33">
        <f>IF(DatiStorici[[#This Row],[Calend]]="X",(DatiStorici[[#This Row],[Balanced]]*C$2/DatiStorici[[#This Row],[Bond 10Y]]),R457)</f>
        <v>27.176810144827339</v>
      </c>
      <c r="S458" s="33">
        <f>IF(DatiStorici[[#This Row],[Calend]]="X",(DatiStorici[[#This Row],[Balanced]]*D$2/DatiStorici[[#This Row],[SXXR]]),S457)</f>
        <v>16.5362043842267</v>
      </c>
      <c r="T458" s="33">
        <f>IF(DatiStorici[[#This Row],[Calend]]="X",(DatiStorici[[#This Row],[Balanced]]*E$2/DatiStorici[[#This Row],[Gold]]),T457)</f>
        <v>32.514636359833339</v>
      </c>
      <c r="U458" s="34">
        <f>SUMPRODUCT(DatiStorici[[#This Row],[Bond 3Y]:[Gold]],Q457:T457)</f>
        <v>10123.419738780511</v>
      </c>
      <c r="V458" s="32">
        <f t="shared" si="70"/>
        <v>-7.6175163353380936E-3</v>
      </c>
      <c r="W458" s="32">
        <f>-(1-U458/MAX(U$5:U458))</f>
        <v>-9.5168683416874233E-2</v>
      </c>
      <c r="X458" s="53" t="str">
        <f t="shared" si="71"/>
        <v/>
      </c>
    </row>
    <row r="459" spans="1:24" x14ac:dyDescent="0.3">
      <c r="A459" s="4">
        <v>39735</v>
      </c>
      <c r="B459" s="1">
        <v>109.00974100000001</v>
      </c>
      <c r="C459" s="1">
        <v>104.13746999999999</v>
      </c>
      <c r="D459" s="1">
        <v>110.885654</v>
      </c>
      <c r="E459" s="1">
        <v>82.031679999999994</v>
      </c>
      <c r="F459" s="3">
        <f t="shared" si="64"/>
        <v>10231.088174007455</v>
      </c>
      <c r="G459" s="36">
        <f t="shared" si="65"/>
        <v>-5.8099943337691195E-4</v>
      </c>
      <c r="H459" s="31">
        <f t="shared" si="66"/>
        <v>-2.2458312190251919E-3</v>
      </c>
      <c r="I459" s="37">
        <f t="shared" si="67"/>
        <v>2.8791334112504428E-2</v>
      </c>
      <c r="J459" s="37">
        <f t="shared" si="68"/>
        <v>3.467716964423783E-3</v>
      </c>
      <c r="K459" s="39">
        <f t="shared" si="69"/>
        <v>5.0021874741333315E-3</v>
      </c>
      <c r="L459" s="36">
        <f>-(1-B459/MAX(B$5:B459))</f>
        <v>-2.4741737332844016E-3</v>
      </c>
      <c r="M459" s="37">
        <f>-(1-C459/MAX(C$5:C459))</f>
        <v>-2.3283905458638232E-2</v>
      </c>
      <c r="N459" s="37">
        <f>-(1-D459/MAX(D$5:D459))</f>
        <v>-0.39371098641921709</v>
      </c>
      <c r="O459" s="37">
        <f>-(1-E459/MAX(E$5:E459))</f>
        <v>-0.17543984854860095</v>
      </c>
      <c r="P459" s="39">
        <f>-(1-F459/MAX(F$5:F459))</f>
        <v>-9.4578661265452557E-2</v>
      </c>
      <c r="Q459" s="33">
        <f>IF(DatiStorici[[#This Row],[Calend]]="X",(DatiStorici[[#This Row],[Balanced]]*B$2/DatiStorici[[#This Row],[Bond 3Y]]),Q458)</f>
        <v>26.104946748229981</v>
      </c>
      <c r="R459" s="33">
        <f>IF(DatiStorici[[#This Row],[Calend]]="X",(DatiStorici[[#This Row],[Balanced]]*C$2/DatiStorici[[#This Row],[Bond 10Y]]),R458)</f>
        <v>27.176810144827339</v>
      </c>
      <c r="S459" s="33">
        <f>IF(DatiStorici[[#This Row],[Calend]]="X",(DatiStorici[[#This Row],[Balanced]]*D$2/DatiStorici[[#This Row],[SXXR]]),S458)</f>
        <v>16.5362043842267</v>
      </c>
      <c r="T459" s="33">
        <f>IF(DatiStorici[[#This Row],[Calend]]="X",(DatiStorici[[#This Row],[Balanced]]*E$2/DatiStorici[[#This Row],[Gold]]),T458)</f>
        <v>32.514636359833339</v>
      </c>
      <c r="U459" s="34">
        <f>SUMPRODUCT(DatiStorici[[#This Row],[Bond 3Y]:[Gold]],Q458:T458)</f>
        <v>10176.675818004853</v>
      </c>
      <c r="V459" s="32">
        <f t="shared" si="70"/>
        <v>5.2468916959595695E-3</v>
      </c>
      <c r="W459" s="32">
        <f>-(1-U459/MAX(U$5:U459))</f>
        <v>-9.0408654738420857E-2</v>
      </c>
      <c r="X459" s="53" t="str">
        <f t="shared" si="71"/>
        <v/>
      </c>
    </row>
    <row r="460" spans="1:24" x14ac:dyDescent="0.3">
      <c r="A460" s="4">
        <v>39736</v>
      </c>
      <c r="B460" s="1">
        <v>109.185379</v>
      </c>
      <c r="C460" s="1">
        <v>104.33309</v>
      </c>
      <c r="D460" s="1">
        <v>103.787132</v>
      </c>
      <c r="E460" s="1">
        <v>83.160470000000004</v>
      </c>
      <c r="F460" s="3">
        <f t="shared" si="64"/>
        <v>10178.111046140984</v>
      </c>
      <c r="G460" s="36">
        <f t="shared" si="65"/>
        <v>1.609917196455631E-3</v>
      </c>
      <c r="H460" s="31">
        <f t="shared" si="66"/>
        <v>1.8767163806297472E-3</v>
      </c>
      <c r="I460" s="37">
        <f t="shared" si="67"/>
        <v>-6.6157532329542287E-2</v>
      </c>
      <c r="J460" s="37">
        <f t="shared" si="68"/>
        <v>1.3666600612472164E-2</v>
      </c>
      <c r="K460" s="39">
        <f t="shared" si="69"/>
        <v>-5.1915066613298609E-3</v>
      </c>
      <c r="L460" s="36">
        <f>-(1-B460/MAX(B$5:B460))</f>
        <v>-8.6694634730399844E-4</v>
      </c>
      <c r="M460" s="37">
        <f>-(1-C460/MAX(C$5:C460))</f>
        <v>-2.1449165259801228E-2</v>
      </c>
      <c r="N460" s="37">
        <f>-(1-D460/MAX(D$5:D460))</f>
        <v>-0.43252354463582365</v>
      </c>
      <c r="O460" s="37">
        <f>-(1-E460/MAX(E$5:E460))</f>
        <v>-0.16409355826956684</v>
      </c>
      <c r="P460" s="39">
        <f>-(1-F460/MAX(F$5:F460))</f>
        <v>-9.9266981922978781E-2</v>
      </c>
      <c r="Q460" s="33">
        <f>IF(DatiStorici[[#This Row],[Calend]]="X",(DatiStorici[[#This Row],[Balanced]]*B$2/DatiStorici[[#This Row],[Bond 3Y]]),Q459)</f>
        <v>26.104946748229981</v>
      </c>
      <c r="R460" s="33">
        <f>IF(DatiStorici[[#This Row],[Calend]]="X",(DatiStorici[[#This Row],[Balanced]]*C$2/DatiStorici[[#This Row],[Bond 10Y]]),R459)</f>
        <v>27.176810144827339</v>
      </c>
      <c r="S460" s="33">
        <f>IF(DatiStorici[[#This Row],[Calend]]="X",(DatiStorici[[#This Row],[Balanced]]*D$2/DatiStorici[[#This Row],[SXXR]]),S459)</f>
        <v>16.5362043842267</v>
      </c>
      <c r="T460" s="33">
        <f>IF(DatiStorici[[#This Row],[Calend]]="X",(DatiStorici[[#This Row],[Balanced]]*E$2/DatiStorici[[#This Row],[Gold]]),T459)</f>
        <v>32.514636359833339</v>
      </c>
      <c r="U460" s="34">
        <f>SUMPRODUCT(DatiStorici[[#This Row],[Bond 3Y]:[Gold]],Q459:T459)</f>
        <v>10105.896752001037</v>
      </c>
      <c r="V460" s="32">
        <f t="shared" si="70"/>
        <v>-6.9793270128078299E-3</v>
      </c>
      <c r="W460" s="32">
        <f>-(1-U460/MAX(U$5:U460))</f>
        <v>-9.673488807965247E-2</v>
      </c>
      <c r="X460" s="53" t="str">
        <f t="shared" si="71"/>
        <v/>
      </c>
    </row>
    <row r="461" spans="1:24" x14ac:dyDescent="0.3">
      <c r="A461" s="4">
        <v>39737</v>
      </c>
      <c r="B461" s="1">
        <v>109.571612</v>
      </c>
      <c r="C461" s="1">
        <v>104.89075200000001</v>
      </c>
      <c r="D461" s="1">
        <v>98.699551</v>
      </c>
      <c r="E461" s="1">
        <v>77.629000000000005</v>
      </c>
      <c r="F461" s="3">
        <f t="shared" si="64"/>
        <v>9907.0648226879985</v>
      </c>
      <c r="G461" s="36">
        <f t="shared" si="65"/>
        <v>3.5311639602139196E-3</v>
      </c>
      <c r="H461" s="31">
        <f t="shared" si="66"/>
        <v>5.3307817624374696E-3</v>
      </c>
      <c r="I461" s="37">
        <f t="shared" si="67"/>
        <v>-5.026159658520768E-2</v>
      </c>
      <c r="J461" s="37">
        <f t="shared" si="68"/>
        <v>-6.8831046012803751E-2</v>
      </c>
      <c r="K461" s="39">
        <f t="shared" si="69"/>
        <v>-2.6991317426643107E-2</v>
      </c>
      <c r="L461" s="36">
        <f>-(1-B461/MAX(B$5:B461))</f>
        <v>0</v>
      </c>
      <c r="M461" s="37">
        <f>-(1-C461/MAX(C$5:C461))</f>
        <v>-1.6218795723128898E-2</v>
      </c>
      <c r="N461" s="37">
        <f>-(1-D461/MAX(D$5:D461))</f>
        <v>-0.46034088939353535</v>
      </c>
      <c r="O461" s="37">
        <f>-(1-E461/MAX(E$5:E461))</f>
        <v>-0.21969439127638657</v>
      </c>
      <c r="P461" s="39">
        <f>-(1-F461/MAX(F$5:F461))</f>
        <v>-0.12325377886225486</v>
      </c>
      <c r="Q461" s="33">
        <f>IF(DatiStorici[[#This Row],[Calend]]="X",(DatiStorici[[#This Row],[Balanced]]*B$2/DatiStorici[[#This Row],[Bond 3Y]]),Q460)</f>
        <v>26.104946748229981</v>
      </c>
      <c r="R461" s="33">
        <f>IF(DatiStorici[[#This Row],[Calend]]="X",(DatiStorici[[#This Row],[Balanced]]*C$2/DatiStorici[[#This Row],[Bond 10Y]]),R460)</f>
        <v>27.176810144827339</v>
      </c>
      <c r="S461" s="33">
        <f>IF(DatiStorici[[#This Row],[Calend]]="X",(DatiStorici[[#This Row],[Balanced]]*D$2/DatiStorici[[#This Row],[SXXR]]),S460)</f>
        <v>16.5362043842267</v>
      </c>
      <c r="T461" s="33">
        <f>IF(DatiStorici[[#This Row],[Calend]]="X",(DatiStorici[[#This Row],[Balanced]]*E$2/DatiStorici[[#This Row],[Gold]]),T460)</f>
        <v>32.514636359833339</v>
      </c>
      <c r="U461" s="34">
        <f>SUMPRODUCT(DatiStorici[[#This Row],[Bond 3Y]:[Gold]],Q460:T460)</f>
        <v>9867.1518033747961</v>
      </c>
      <c r="V461" s="32">
        <f t="shared" si="70"/>
        <v>-2.390784959848859E-2</v>
      </c>
      <c r="W461" s="32">
        <f>-(1-U461/MAX(U$5:U461))</f>
        <v>-0.11807391301067605</v>
      </c>
      <c r="X461" s="53" t="str">
        <f t="shared" si="71"/>
        <v/>
      </c>
    </row>
    <row r="462" spans="1:24" x14ac:dyDescent="0.3">
      <c r="A462" s="4">
        <v>39738</v>
      </c>
      <c r="B462" s="1">
        <v>109.45581799999999</v>
      </c>
      <c r="C462" s="1">
        <v>105.06229999999999</v>
      </c>
      <c r="D462" s="1">
        <v>102.417689</v>
      </c>
      <c r="E462" s="1">
        <v>76.429699999999997</v>
      </c>
      <c r="F462" s="3">
        <f t="shared" si="64"/>
        <v>9917.1819318578255</v>
      </c>
      <c r="G462" s="36">
        <f t="shared" si="65"/>
        <v>-1.0573471166417754E-3</v>
      </c>
      <c r="H462" s="31">
        <f t="shared" si="66"/>
        <v>1.6341561748392916E-3</v>
      </c>
      <c r="I462" s="37">
        <f t="shared" si="67"/>
        <v>3.6979044537197296E-2</v>
      </c>
      <c r="J462" s="37">
        <f t="shared" si="68"/>
        <v>-1.5569704629877243E-2</v>
      </c>
      <c r="K462" s="39">
        <f t="shared" si="69"/>
        <v>1.0206803994539722E-3</v>
      </c>
      <c r="L462" s="36">
        <f>-(1-B462/MAX(B$5:B462))</f>
        <v>-1.0567883221431762E-3</v>
      </c>
      <c r="M462" s="37">
        <f>-(1-C462/MAX(C$5:C462))</f>
        <v>-1.4609829300318955E-2</v>
      </c>
      <c r="N462" s="37">
        <f>-(1-D462/MAX(D$5:D462))</f>
        <v>-0.44001124223848298</v>
      </c>
      <c r="O462" s="37">
        <f>-(1-E462/MAX(E$5:E462))</f>
        <v>-0.23174942891106221</v>
      </c>
      <c r="P462" s="39">
        <f>-(1-F462/MAX(F$5:F462))</f>
        <v>-0.12235844433157017</v>
      </c>
      <c r="Q462" s="33">
        <f>IF(DatiStorici[[#This Row],[Calend]]="X",(DatiStorici[[#This Row],[Balanced]]*B$2/DatiStorici[[#This Row],[Bond 3Y]]),Q461)</f>
        <v>26.104946748229981</v>
      </c>
      <c r="R462" s="33">
        <f>IF(DatiStorici[[#This Row],[Calend]]="X",(DatiStorici[[#This Row],[Balanced]]*C$2/DatiStorici[[#This Row],[Bond 10Y]]),R461)</f>
        <v>27.176810144827339</v>
      </c>
      <c r="S462" s="33">
        <f>IF(DatiStorici[[#This Row],[Calend]]="X",(DatiStorici[[#This Row],[Balanced]]*D$2/DatiStorici[[#This Row],[SXXR]]),S461)</f>
        <v>16.5362043842267</v>
      </c>
      <c r="T462" s="33">
        <f>IF(DatiStorici[[#This Row],[Calend]]="X",(DatiStorici[[#This Row],[Balanced]]*E$2/DatiStorici[[#This Row],[Gold]]),T461)</f>
        <v>32.514636359833339</v>
      </c>
      <c r="U462" s="34">
        <f>SUMPRODUCT(DatiStorici[[#This Row],[Bond 3Y]:[Gold]],Q461:T461)</f>
        <v>9891.2802211081671</v>
      </c>
      <c r="V462" s="32">
        <f t="shared" si="70"/>
        <v>2.4423425601162638E-3</v>
      </c>
      <c r="W462" s="32">
        <f>-(1-U462/MAX(U$5:U462))</f>
        <v>-0.115917314889873</v>
      </c>
      <c r="X462" s="53" t="str">
        <f t="shared" si="71"/>
        <v/>
      </c>
    </row>
    <row r="463" spans="1:24" x14ac:dyDescent="0.3">
      <c r="A463" s="4">
        <v>39741</v>
      </c>
      <c r="B463" s="1">
        <v>109.579044</v>
      </c>
      <c r="C463" s="1">
        <v>105.18714300000001</v>
      </c>
      <c r="D463" s="1">
        <v>106.07252800000001</v>
      </c>
      <c r="E463" s="1">
        <v>77.399619999999999</v>
      </c>
      <c r="F463" s="3">
        <f t="shared" si="64"/>
        <v>10016.620332659933</v>
      </c>
      <c r="G463" s="36">
        <f t="shared" si="65"/>
        <v>1.1251726038065916E-3</v>
      </c>
      <c r="H463" s="31">
        <f t="shared" si="66"/>
        <v>1.1875704676413922E-3</v>
      </c>
      <c r="I463" s="37">
        <f t="shared" si="67"/>
        <v>3.5063644723509091E-2</v>
      </c>
      <c r="J463" s="37">
        <f t="shared" si="68"/>
        <v>1.2610506936094234E-2</v>
      </c>
      <c r="K463" s="39">
        <f t="shared" si="69"/>
        <v>9.9769451224652767E-3</v>
      </c>
      <c r="L463" s="36">
        <f>-(1-B463/MAX(B$5:B463))</f>
        <v>0</v>
      </c>
      <c r="M463" s="37">
        <f>-(1-C463/MAX(C$5:C463))</f>
        <v>-1.3438913899831206E-2</v>
      </c>
      <c r="N463" s="37">
        <f>-(1-D463/MAX(D$5:D463))</f>
        <v>-0.42002769475355239</v>
      </c>
      <c r="O463" s="37">
        <f>-(1-E463/MAX(E$5:E463))</f>
        <v>-0.22200005669174716</v>
      </c>
      <c r="P463" s="39">
        <f>-(1-F463/MAX(F$5:F463))</f>
        <v>-0.11355843709435354</v>
      </c>
      <c r="Q463" s="33">
        <f>IF(DatiStorici[[#This Row],[Calend]]="X",(DatiStorici[[#This Row],[Balanced]]*B$2/DatiStorici[[#This Row],[Bond 3Y]]),Q462)</f>
        <v>26.104946748229981</v>
      </c>
      <c r="R463" s="33">
        <f>IF(DatiStorici[[#This Row],[Calend]]="X",(DatiStorici[[#This Row],[Balanced]]*C$2/DatiStorici[[#This Row],[Bond 10Y]]),R462)</f>
        <v>27.176810144827339</v>
      </c>
      <c r="S463" s="33">
        <f>IF(DatiStorici[[#This Row],[Calend]]="X",(DatiStorici[[#This Row],[Balanced]]*D$2/DatiStorici[[#This Row],[SXXR]]),S462)</f>
        <v>16.5362043842267</v>
      </c>
      <c r="T463" s="33">
        <f>IF(DatiStorici[[#This Row],[Calend]]="X",(DatiStorici[[#This Row],[Balanced]]*E$2/DatiStorici[[#This Row],[Gold]]),T462)</f>
        <v>32.514636359833339</v>
      </c>
      <c r="U463" s="34">
        <f>SUMPRODUCT(DatiStorici[[#This Row],[Bond 3Y]:[Gold]],Q462:T462)</f>
        <v>9989.8636245786474</v>
      </c>
      <c r="V463" s="32">
        <f t="shared" si="70"/>
        <v>9.9173580997434941E-3</v>
      </c>
      <c r="W463" s="32">
        <f>-(1-U463/MAX(U$5:U463))</f>
        <v>-0.10710592970016974</v>
      </c>
      <c r="X463" s="53" t="str">
        <f t="shared" si="71"/>
        <v/>
      </c>
    </row>
    <row r="464" spans="1:24" x14ac:dyDescent="0.3">
      <c r="A464" s="4">
        <v>39742</v>
      </c>
      <c r="B464" s="1">
        <v>109.641397</v>
      </c>
      <c r="C464" s="1">
        <v>105.485119</v>
      </c>
      <c r="D464" s="1">
        <v>105.550543</v>
      </c>
      <c r="E464" s="1">
        <v>75.836929999999995</v>
      </c>
      <c r="F464" s="3">
        <f t="shared" si="64"/>
        <v>9956.2178034245808</v>
      </c>
      <c r="G464" s="36">
        <f t="shared" si="65"/>
        <v>5.6886120105439648E-4</v>
      </c>
      <c r="H464" s="31">
        <f t="shared" si="66"/>
        <v>2.8288128287605758E-3</v>
      </c>
      <c r="I464" s="37">
        <f t="shared" si="67"/>
        <v>-4.9331677886050359E-3</v>
      </c>
      <c r="J464" s="37">
        <f t="shared" si="68"/>
        <v>-2.0396493853281183E-2</v>
      </c>
      <c r="K464" s="39">
        <f t="shared" si="69"/>
        <v>-6.0484857456681723E-3</v>
      </c>
      <c r="L464" s="36">
        <f>-(1-B464/MAX(B$5:B464))</f>
        <v>0</v>
      </c>
      <c r="M464" s="37">
        <f>-(1-C464/MAX(C$5:C464))</f>
        <v>-1.064416619771158E-2</v>
      </c>
      <c r="N464" s="37">
        <f>-(1-D464/MAX(D$5:D464))</f>
        <v>-0.42288174989357952</v>
      </c>
      <c r="O464" s="37">
        <f>-(1-E464/MAX(E$5:E464))</f>
        <v>-0.23770779183835866</v>
      </c>
      <c r="P464" s="39">
        <f>-(1-F464/MAX(F$5:F464))</f>
        <v>-0.11890388402561614</v>
      </c>
      <c r="Q464" s="33">
        <f>IF(DatiStorici[[#This Row],[Calend]]="X",(DatiStorici[[#This Row],[Balanced]]*B$2/DatiStorici[[#This Row],[Bond 3Y]]),Q463)</f>
        <v>26.104946748229981</v>
      </c>
      <c r="R464" s="33">
        <f>IF(DatiStorici[[#This Row],[Calend]]="X",(DatiStorici[[#This Row],[Balanced]]*C$2/DatiStorici[[#This Row],[Bond 10Y]]),R463)</f>
        <v>27.176810144827339</v>
      </c>
      <c r="S464" s="33">
        <f>IF(DatiStorici[[#This Row],[Calend]]="X",(DatiStorici[[#This Row],[Balanced]]*D$2/DatiStorici[[#This Row],[SXXR]]),S463)</f>
        <v>16.5362043842267</v>
      </c>
      <c r="T464" s="33">
        <f>IF(DatiStorici[[#This Row],[Calend]]="X",(DatiStorici[[#This Row],[Balanced]]*E$2/DatiStorici[[#This Row],[Gold]]),T463)</f>
        <v>32.514636359833339</v>
      </c>
      <c r="U464" s="34">
        <f>SUMPRODUCT(DatiStorici[[#This Row],[Bond 3Y]:[Gold]],Q463:T463)</f>
        <v>9940.1474357643056</v>
      </c>
      <c r="V464" s="32">
        <f t="shared" si="70"/>
        <v>-4.9890882436122623E-3</v>
      </c>
      <c r="W464" s="32">
        <f>-(1-U464/MAX(U$5:U464))</f>
        <v>-0.11154956295268126</v>
      </c>
      <c r="X464" s="53" t="str">
        <f t="shared" si="71"/>
        <v/>
      </c>
    </row>
    <row r="465" spans="1:24" x14ac:dyDescent="0.3">
      <c r="A465" s="4">
        <v>39743</v>
      </c>
      <c r="B465" s="1">
        <v>109.811871</v>
      </c>
      <c r="C465" s="1">
        <v>106.62939900000001</v>
      </c>
      <c r="D465" s="1">
        <v>100.21590500000001</v>
      </c>
      <c r="E465" s="1">
        <v>72.928569999999993</v>
      </c>
      <c r="F465" s="3">
        <f t="shared" si="64"/>
        <v>9794.4385827890201</v>
      </c>
      <c r="G465" s="36">
        <f t="shared" si="65"/>
        <v>1.5536249320300783E-3</v>
      </c>
      <c r="H465" s="31">
        <f t="shared" si="66"/>
        <v>1.0789370867089539E-2</v>
      </c>
      <c r="I465" s="37">
        <f t="shared" si="67"/>
        <v>-5.1863010173366558E-2</v>
      </c>
      <c r="J465" s="37">
        <f t="shared" si="68"/>
        <v>-3.9104908208856669E-2</v>
      </c>
      <c r="K465" s="39">
        <f t="shared" si="69"/>
        <v>-1.6382527825443131E-2</v>
      </c>
      <c r="L465" s="36">
        <f>-(1-B465/MAX(B$5:B465))</f>
        <v>0</v>
      </c>
      <c r="M465" s="37">
        <f>-(1-C465/MAX(C$5:C465))</f>
        <v>0</v>
      </c>
      <c r="N465" s="37">
        <f>-(1-D465/MAX(D$5:D465))</f>
        <v>-0.45204992714787573</v>
      </c>
      <c r="O465" s="37">
        <f>-(1-E465/MAX(E$5:E465))</f>
        <v>-0.26694183607681865</v>
      </c>
      <c r="P465" s="39">
        <f>-(1-F465/MAX(F$5:F465))</f>
        <v>-0.13322087123518944</v>
      </c>
      <c r="Q465" s="33">
        <f>IF(DatiStorici[[#This Row],[Calend]]="X",(DatiStorici[[#This Row],[Balanced]]*B$2/DatiStorici[[#This Row],[Bond 3Y]]),Q464)</f>
        <v>26.104946748229981</v>
      </c>
      <c r="R465" s="33">
        <f>IF(DatiStorici[[#This Row],[Calend]]="X",(DatiStorici[[#This Row],[Balanced]]*C$2/DatiStorici[[#This Row],[Bond 10Y]]),R464)</f>
        <v>27.176810144827339</v>
      </c>
      <c r="S465" s="33">
        <f>IF(DatiStorici[[#This Row],[Calend]]="X",(DatiStorici[[#This Row],[Balanced]]*D$2/DatiStorici[[#This Row],[SXXR]]),S464)</f>
        <v>16.5362043842267</v>
      </c>
      <c r="T465" s="33">
        <f>IF(DatiStorici[[#This Row],[Calend]]="X",(DatiStorici[[#This Row],[Balanced]]*E$2/DatiStorici[[#This Row],[Gold]]),T464)</f>
        <v>32.514636359833339</v>
      </c>
      <c r="U465" s="34">
        <f>SUMPRODUCT(DatiStorici[[#This Row],[Bond 3Y]:[Gold]],Q464:T464)</f>
        <v>9792.9165986814387</v>
      </c>
      <c r="V465" s="32">
        <f t="shared" si="70"/>
        <v>-1.4922524849737499E-2</v>
      </c>
      <c r="W465" s="32">
        <f>-(1-U465/MAX(U$5:U465))</f>
        <v>-0.12470905604857596</v>
      </c>
      <c r="X465" s="53" t="str">
        <f t="shared" si="71"/>
        <v/>
      </c>
    </row>
    <row r="466" spans="1:24" x14ac:dyDescent="0.3">
      <c r="A466" s="4">
        <v>39744</v>
      </c>
      <c r="B466" s="1">
        <v>109.76002699999999</v>
      </c>
      <c r="C466" s="1">
        <v>106.396452</v>
      </c>
      <c r="D466" s="1">
        <v>99.803512999999995</v>
      </c>
      <c r="E466" s="1">
        <v>71.140050000000002</v>
      </c>
      <c r="F466" s="3">
        <f t="shared" si="64"/>
        <v>9710.5165434489609</v>
      </c>
      <c r="G466" s="36">
        <f t="shared" si="65"/>
        <v>-4.7222801675129002E-4</v>
      </c>
      <c r="H466" s="31">
        <f t="shared" si="66"/>
        <v>-2.1870312148251588E-3</v>
      </c>
      <c r="I466" s="37">
        <f t="shared" si="67"/>
        <v>-4.1235254903185265E-3</v>
      </c>
      <c r="J466" s="37">
        <f t="shared" si="68"/>
        <v>-2.4829999601234456E-2</v>
      </c>
      <c r="K466" s="39">
        <f t="shared" si="69"/>
        <v>-8.6052550921637081E-3</v>
      </c>
      <c r="L466" s="36">
        <f>-(1-B466/MAX(B$5:B466))</f>
        <v>-4.7211653465040193E-4</v>
      </c>
      <c r="M466" s="37">
        <f>-(1-C466/MAX(C$5:C466))</f>
        <v>-2.1846414045718632E-3</v>
      </c>
      <c r="N466" s="37">
        <f>-(1-D466/MAX(D$5:D466))</f>
        <v>-0.45430476111303963</v>
      </c>
      <c r="O466" s="37">
        <f>-(1-E466/MAX(E$5:E466))</f>
        <v>-0.28491955300366745</v>
      </c>
      <c r="P466" s="39">
        <f>-(1-F466/MAX(F$5:F466))</f>
        <v>-0.14064772592711294</v>
      </c>
      <c r="Q466" s="33">
        <f>IF(DatiStorici[[#This Row],[Calend]]="X",(DatiStorici[[#This Row],[Balanced]]*B$2/DatiStorici[[#This Row],[Bond 3Y]]),Q465)</f>
        <v>26.104946748229981</v>
      </c>
      <c r="R466" s="33">
        <f>IF(DatiStorici[[#This Row],[Calend]]="X",(DatiStorici[[#This Row],[Balanced]]*C$2/DatiStorici[[#This Row],[Bond 10Y]]),R465)</f>
        <v>27.176810144827339</v>
      </c>
      <c r="S466" s="33">
        <f>IF(DatiStorici[[#This Row],[Calend]]="X",(DatiStorici[[#This Row],[Balanced]]*D$2/DatiStorici[[#This Row],[SXXR]]),S465)</f>
        <v>16.5362043842267</v>
      </c>
      <c r="T466" s="33">
        <f>IF(DatiStorici[[#This Row],[Calend]]="X",(DatiStorici[[#This Row],[Balanced]]*E$2/DatiStorici[[#This Row],[Gold]]),T465)</f>
        <v>32.514636359833339</v>
      </c>
      <c r="U466" s="34">
        <f>SUMPRODUCT(DatiStorici[[#This Row],[Bond 3Y]:[Gold]],Q465:T465)</f>
        <v>9720.2599816087077</v>
      </c>
      <c r="V466" s="32">
        <f t="shared" si="70"/>
        <v>-7.4469630868692661E-3</v>
      </c>
      <c r="W466" s="32">
        <f>-(1-U466/MAX(U$5:U466))</f>
        <v>-0.13120310491553666</v>
      </c>
      <c r="X466" s="53" t="str">
        <f t="shared" si="71"/>
        <v/>
      </c>
    </row>
    <row r="467" spans="1:24" x14ac:dyDescent="0.3">
      <c r="A467" s="4">
        <v>39745</v>
      </c>
      <c r="B467" s="1">
        <v>109.878578</v>
      </c>
      <c r="C467" s="1">
        <v>106.717719</v>
      </c>
      <c r="D467" s="1">
        <v>95.123599999999996</v>
      </c>
      <c r="E467" s="1">
        <v>70.304349999999999</v>
      </c>
      <c r="F467" s="3">
        <f t="shared" si="64"/>
        <v>9618.2145833737886</v>
      </c>
      <c r="G467" s="36">
        <f t="shared" si="65"/>
        <v>1.0795097839263236E-3</v>
      </c>
      <c r="H467" s="31">
        <f t="shared" si="66"/>
        <v>3.0149777638405172E-3</v>
      </c>
      <c r="I467" s="37">
        <f t="shared" si="67"/>
        <v>-4.8026284502157422E-2</v>
      </c>
      <c r="J467" s="37">
        <f t="shared" si="68"/>
        <v>-1.1816794790117503E-2</v>
      </c>
      <c r="K467" s="39">
        <f t="shared" si="69"/>
        <v>-9.550824738962127E-3</v>
      </c>
      <c r="L467" s="36">
        <f>-(1-B467/MAX(B$5:B467))</f>
        <v>0</v>
      </c>
      <c r="M467" s="37">
        <f>-(1-C467/MAX(C$5:C467))</f>
        <v>0</v>
      </c>
      <c r="N467" s="37">
        <f>-(1-D467/MAX(D$5:D467))</f>
        <v>-0.47989310130007479</v>
      </c>
      <c r="O467" s="37">
        <f>-(1-E467/MAX(E$5:E467))</f>
        <v>-0.29331978226348443</v>
      </c>
      <c r="P467" s="39">
        <f>-(1-F467/MAX(F$5:F467))</f>
        <v>-0.14881617906110156</v>
      </c>
      <c r="Q467" s="33">
        <f>IF(DatiStorici[[#This Row],[Calend]]="X",(DatiStorici[[#This Row],[Balanced]]*B$2/DatiStorici[[#This Row],[Bond 3Y]]),Q466)</f>
        <v>26.104946748229981</v>
      </c>
      <c r="R467" s="33">
        <f>IF(DatiStorici[[#This Row],[Calend]]="X",(DatiStorici[[#This Row],[Balanced]]*C$2/DatiStorici[[#This Row],[Bond 10Y]]),R466)</f>
        <v>27.176810144827339</v>
      </c>
      <c r="S467" s="33">
        <f>IF(DatiStorici[[#This Row],[Calend]]="X",(DatiStorici[[#This Row],[Balanced]]*D$2/DatiStorici[[#This Row],[SXXR]]),S466)</f>
        <v>16.5362043842267</v>
      </c>
      <c r="T467" s="33">
        <f>IF(DatiStorici[[#This Row],[Calend]]="X",(DatiStorici[[#This Row],[Balanced]]*E$2/DatiStorici[[#This Row],[Gold]]),T466)</f>
        <v>32.514636359833339</v>
      </c>
      <c r="U467" s="34">
        <f>SUMPRODUCT(DatiStorici[[#This Row],[Bond 3Y]:[Gold]],Q466:T466)</f>
        <v>9627.5252819411453</v>
      </c>
      <c r="V467" s="32">
        <f t="shared" si="70"/>
        <v>-9.586152477154582E-3</v>
      </c>
      <c r="W467" s="32">
        <f>-(1-U467/MAX(U$5:U467))</f>
        <v>-0.13949173292447947</v>
      </c>
      <c r="X467" s="53" t="str">
        <f t="shared" si="71"/>
        <v/>
      </c>
    </row>
    <row r="468" spans="1:24" x14ac:dyDescent="0.3">
      <c r="A468" s="4">
        <v>39748</v>
      </c>
      <c r="B468" s="1">
        <v>109.97291800000001</v>
      </c>
      <c r="C468" s="1">
        <v>106.637396</v>
      </c>
      <c r="D468" s="1">
        <v>93.340821000000005</v>
      </c>
      <c r="E468" s="1">
        <v>72.030699999999996</v>
      </c>
      <c r="F468" s="3">
        <f t="shared" si="64"/>
        <v>9659.7792094696397</v>
      </c>
      <c r="G468" s="36">
        <f t="shared" si="65"/>
        <v>8.5821572749634611E-4</v>
      </c>
      <c r="H468" s="31">
        <f t="shared" si="66"/>
        <v>-7.5295128307408172E-4</v>
      </c>
      <c r="I468" s="37">
        <f t="shared" si="67"/>
        <v>-1.8919562313256085E-2</v>
      </c>
      <c r="J468" s="37">
        <f t="shared" si="68"/>
        <v>2.4258742457617711E-2</v>
      </c>
      <c r="K468" s="39">
        <f t="shared" si="69"/>
        <v>4.31213859167411E-3</v>
      </c>
      <c r="L468" s="36">
        <f>-(1-B468/MAX(B$5:B468))</f>
        <v>0</v>
      </c>
      <c r="M468" s="37">
        <f>-(1-C468/MAX(C$5:C468))</f>
        <v>-7.5266788638916893E-4</v>
      </c>
      <c r="N468" s="37">
        <f>-(1-D468/MAX(D$5:D468))</f>
        <v>-0.48964079437263885</v>
      </c>
      <c r="O468" s="37">
        <f>-(1-E468/MAX(E$5:E468))</f>
        <v>-0.27596698127905839</v>
      </c>
      <c r="P468" s="39">
        <f>-(1-F468/MAX(F$5:F468))</f>
        <v>-0.14513783138550274</v>
      </c>
      <c r="Q468" s="33">
        <f>IF(DatiStorici[[#This Row],[Calend]]="X",(DatiStorici[[#This Row],[Balanced]]*B$2/DatiStorici[[#This Row],[Bond 3Y]]),Q467)</f>
        <v>26.104946748229981</v>
      </c>
      <c r="R468" s="33">
        <f>IF(DatiStorici[[#This Row],[Calend]]="X",(DatiStorici[[#This Row],[Balanced]]*C$2/DatiStorici[[#This Row],[Bond 10Y]]),R467)</f>
        <v>27.176810144827339</v>
      </c>
      <c r="S468" s="33">
        <f>IF(DatiStorici[[#This Row],[Calend]]="X",(DatiStorici[[#This Row],[Balanced]]*D$2/DatiStorici[[#This Row],[SXXR]]),S467)</f>
        <v>16.5362043842267</v>
      </c>
      <c r="T468" s="33">
        <f>IF(DatiStorici[[#This Row],[Calend]]="X",(DatiStorici[[#This Row],[Balanced]]*E$2/DatiStorici[[#This Row],[Gold]]),T467)</f>
        <v>32.514636359833339</v>
      </c>
      <c r="U468" s="34">
        <f>SUMPRODUCT(DatiStorici[[#This Row],[Bond 3Y]:[Gold]],Q467:T467)</f>
        <v>9654.4563442599992</v>
      </c>
      <c r="V468" s="32">
        <f t="shared" si="70"/>
        <v>2.7933933713830857E-3</v>
      </c>
      <c r="W468" s="32">
        <f>-(1-U468/MAX(U$5:U468))</f>
        <v>-0.1370846344139236</v>
      </c>
      <c r="X468" s="53" t="str">
        <f t="shared" si="71"/>
        <v/>
      </c>
    </row>
    <row r="469" spans="1:24" x14ac:dyDescent="0.3">
      <c r="A469" s="4">
        <v>39749</v>
      </c>
      <c r="B469" s="1">
        <v>109.930922</v>
      </c>
      <c r="C469" s="1">
        <v>106.613561</v>
      </c>
      <c r="D469" s="1">
        <v>95.415060999999994</v>
      </c>
      <c r="E469" s="1">
        <v>72.521000000000001</v>
      </c>
      <c r="F469" s="3">
        <f t="shared" si="64"/>
        <v>9708.6804903518168</v>
      </c>
      <c r="G469" s="36">
        <f t="shared" si="65"/>
        <v>-3.8194876915805063E-4</v>
      </c>
      <c r="H469" s="31">
        <f t="shared" si="66"/>
        <v>-2.235394432414065E-4</v>
      </c>
      <c r="I469" s="37">
        <f t="shared" si="67"/>
        <v>2.1978901827863131E-2</v>
      </c>
      <c r="J469" s="37">
        <f t="shared" si="68"/>
        <v>6.7837580640486448E-3</v>
      </c>
      <c r="K469" s="39">
        <f t="shared" si="69"/>
        <v>5.0495894406199131E-3</v>
      </c>
      <c r="L469" s="36">
        <f>-(1-B469/MAX(B$5:B469))</f>
        <v>-3.8187583601279051E-4</v>
      </c>
      <c r="M469" s="37">
        <f>-(1-C469/MAX(C$5:C469))</f>
        <v>-9.7601411439462993E-4</v>
      </c>
      <c r="N469" s="37">
        <f>-(1-D469/MAX(D$5:D469))</f>
        <v>-0.4782994812436222</v>
      </c>
      <c r="O469" s="37">
        <f>-(1-E469/MAX(E$5:E469))</f>
        <v>-0.27103861894079317</v>
      </c>
      <c r="P469" s="39">
        <f>-(1-F469/MAX(F$5:F469))</f>
        <v>-0.140810211248804</v>
      </c>
      <c r="Q469" s="33">
        <f>IF(DatiStorici[[#This Row],[Calend]]="X",(DatiStorici[[#This Row],[Balanced]]*B$2/DatiStorici[[#This Row],[Bond 3Y]]),Q468)</f>
        <v>26.104946748229981</v>
      </c>
      <c r="R469" s="33">
        <f>IF(DatiStorici[[#This Row],[Calend]]="X",(DatiStorici[[#This Row],[Balanced]]*C$2/DatiStorici[[#This Row],[Bond 10Y]]),R468)</f>
        <v>27.176810144827339</v>
      </c>
      <c r="S469" s="33">
        <f>IF(DatiStorici[[#This Row],[Calend]]="X",(DatiStorici[[#This Row],[Balanced]]*D$2/DatiStorici[[#This Row],[SXXR]]),S468)</f>
        <v>16.5362043842267</v>
      </c>
      <c r="T469" s="33">
        <f>IF(DatiStorici[[#This Row],[Calend]]="X",(DatiStorici[[#This Row],[Balanced]]*E$2/DatiStorici[[#This Row],[Gold]]),T468)</f>
        <v>32.514636359833339</v>
      </c>
      <c r="U469" s="34">
        <f>SUMPRODUCT(DatiStorici[[#This Row],[Bond 3Y]:[Gold]],Q468:T468)</f>
        <v>9702.9542644357243</v>
      </c>
      <c r="V469" s="32">
        <f t="shared" si="70"/>
        <v>5.0107963952612826E-3</v>
      </c>
      <c r="W469" s="32">
        <f>-(1-U469/MAX(U$5:U469))</f>
        <v>-0.13274989001959203</v>
      </c>
      <c r="X469" s="53" t="str">
        <f t="shared" si="71"/>
        <v/>
      </c>
    </row>
    <row r="470" spans="1:24" x14ac:dyDescent="0.3">
      <c r="A470" s="4">
        <v>39750</v>
      </c>
      <c r="B470" s="1">
        <v>109.887625</v>
      </c>
      <c r="C470" s="1">
        <v>106.14373999999999</v>
      </c>
      <c r="D470" s="1">
        <v>102.19</v>
      </c>
      <c r="E470" s="1">
        <v>74.16</v>
      </c>
      <c r="F470" s="3">
        <f t="shared" si="64"/>
        <v>9862.2780673923571</v>
      </c>
      <c r="G470" s="36">
        <f t="shared" si="65"/>
        <v>-3.9393400739670242E-4</v>
      </c>
      <c r="H470" s="31">
        <f t="shared" si="66"/>
        <v>-4.4165042653422923E-3</v>
      </c>
      <c r="I470" s="37">
        <f t="shared" si="67"/>
        <v>6.8597387512967734E-2</v>
      </c>
      <c r="J470" s="37">
        <f t="shared" si="68"/>
        <v>2.2348746166517369E-2</v>
      </c>
      <c r="K470" s="39">
        <f t="shared" si="69"/>
        <v>1.5696802005015026E-2</v>
      </c>
      <c r="L470" s="36">
        <f>-(1-B470/MAX(B$5:B470))</f>
        <v>-7.7558185734427632E-4</v>
      </c>
      <c r="M470" s="37">
        <f>-(1-C470/MAX(C$5:C470))</f>
        <v>-5.378478900959327E-3</v>
      </c>
      <c r="N470" s="37">
        <f>-(1-D470/MAX(D$5:D470))</f>
        <v>-0.44125617640474757</v>
      </c>
      <c r="O470" s="37">
        <f>-(1-E470/MAX(E$5:E470))</f>
        <v>-0.25456383641495872</v>
      </c>
      <c r="P470" s="39">
        <f>-(1-F470/MAX(F$5:F470))</f>
        <v>-0.12721727553510898</v>
      </c>
      <c r="Q470" s="33">
        <f>IF(DatiStorici[[#This Row],[Calend]]="X",(DatiStorici[[#This Row],[Balanced]]*B$2/DatiStorici[[#This Row],[Bond 3Y]]),Q469)</f>
        <v>26.104946748229981</v>
      </c>
      <c r="R470" s="33">
        <f>IF(DatiStorici[[#This Row],[Calend]]="X",(DatiStorici[[#This Row],[Balanced]]*C$2/DatiStorici[[#This Row],[Bond 10Y]]),R469)</f>
        <v>27.176810144827339</v>
      </c>
      <c r="S470" s="33">
        <f>IF(DatiStorici[[#This Row],[Calend]]="X",(DatiStorici[[#This Row],[Balanced]]*D$2/DatiStorici[[#This Row],[SXXR]]),S469)</f>
        <v>16.5362043842267</v>
      </c>
      <c r="T470" s="33">
        <f>IF(DatiStorici[[#This Row],[Calend]]="X",(DatiStorici[[#This Row],[Balanced]]*E$2/DatiStorici[[#This Row],[Gold]]),T469)</f>
        <v>32.514636359833339</v>
      </c>
      <c r="U470" s="34">
        <f>SUMPRODUCT(DatiStorici[[#This Row],[Bond 3Y]:[Gold]],Q469:T469)</f>
        <v>9854.3790274257481</v>
      </c>
      <c r="V470" s="32">
        <f t="shared" si="70"/>
        <v>1.548552522048369E-2</v>
      </c>
      <c r="W470" s="32">
        <f>-(1-U470/MAX(U$5:U470))</f>
        <v>-0.11921554380112176</v>
      </c>
      <c r="X470" s="53" t="str">
        <f t="shared" si="71"/>
        <v/>
      </c>
    </row>
    <row r="471" spans="1:24" x14ac:dyDescent="0.3">
      <c r="A471" s="4">
        <v>39751</v>
      </c>
      <c r="B471" s="1">
        <v>110.029473</v>
      </c>
      <c r="C471" s="1">
        <v>106.32036600000001</v>
      </c>
      <c r="D471" s="1">
        <v>103.378519</v>
      </c>
      <c r="E471" s="1">
        <v>72.209999999999994</v>
      </c>
      <c r="F471" s="3">
        <f t="shared" si="64"/>
        <v>9811.2215470896554</v>
      </c>
      <c r="G471" s="36">
        <f t="shared" si="65"/>
        <v>1.2900135638492225E-3</v>
      </c>
      <c r="H471" s="31">
        <f t="shared" si="66"/>
        <v>1.6626435779087687E-3</v>
      </c>
      <c r="I471" s="37">
        <f t="shared" si="67"/>
        <v>1.1563368252806787E-2</v>
      </c>
      <c r="J471" s="37">
        <f t="shared" si="68"/>
        <v>-2.6646380794509445E-2</v>
      </c>
      <c r="K471" s="39">
        <f t="shared" si="69"/>
        <v>-5.1903968206945018E-3</v>
      </c>
      <c r="L471" s="36">
        <f>-(1-B471/MAX(B$5:B471))</f>
        <v>0</v>
      </c>
      <c r="M471" s="37">
        <f>-(1-C471/MAX(C$5:C471))</f>
        <v>-3.723402296482714E-3</v>
      </c>
      <c r="N471" s="37">
        <f>-(1-D471/MAX(D$5:D471))</f>
        <v>-0.43475771617893677</v>
      </c>
      <c r="O471" s="37">
        <f>-(1-E471/MAX(E$5:E471))</f>
        <v>-0.2741647064121383</v>
      </c>
      <c r="P471" s="39">
        <f>-(1-F471/MAX(F$5:F471))</f>
        <v>-0.13173562804828964</v>
      </c>
      <c r="Q471" s="33">
        <f>IF(DatiStorici[[#This Row],[Calend]]="X",(DatiStorici[[#This Row],[Balanced]]*B$2/DatiStorici[[#This Row],[Bond 3Y]]),Q470)</f>
        <v>26.104946748229981</v>
      </c>
      <c r="R471" s="33">
        <f>IF(DatiStorici[[#This Row],[Calend]]="X",(DatiStorici[[#This Row],[Balanced]]*C$2/DatiStorici[[#This Row],[Bond 10Y]]),R470)</f>
        <v>27.176810144827339</v>
      </c>
      <c r="S471" s="33">
        <f>IF(DatiStorici[[#This Row],[Calend]]="X",(DatiStorici[[#This Row],[Balanced]]*D$2/DatiStorici[[#This Row],[SXXR]]),S470)</f>
        <v>16.5362043842267</v>
      </c>
      <c r="T471" s="33">
        <f>IF(DatiStorici[[#This Row],[Calend]]="X",(DatiStorici[[#This Row],[Balanced]]*E$2/DatiStorici[[#This Row],[Gold]]),T470)</f>
        <v>32.514636359833339</v>
      </c>
      <c r="U471" s="34">
        <f>SUMPRODUCT(DatiStorici[[#This Row],[Bond 3Y]:[Gold]],Q470:T470)</f>
        <v>9819.1321453775927</v>
      </c>
      <c r="V471" s="32">
        <f t="shared" si="70"/>
        <v>-3.5831854772054683E-3</v>
      </c>
      <c r="W471" s="32">
        <f>-(1-U471/MAX(U$5:U471))</f>
        <v>-0.12236591032864108</v>
      </c>
      <c r="X471" s="53" t="str">
        <f t="shared" si="71"/>
        <v/>
      </c>
    </row>
    <row r="472" spans="1:24" x14ac:dyDescent="0.3">
      <c r="A472" s="4">
        <v>39752</v>
      </c>
      <c r="B472" s="1">
        <v>109.81552000000001</v>
      </c>
      <c r="C472" s="1">
        <v>105.053693</v>
      </c>
      <c r="D472" s="1">
        <v>106.13387</v>
      </c>
      <c r="E472" s="1">
        <v>71.36</v>
      </c>
      <c r="F472" s="3">
        <f t="shared" si="64"/>
        <v>9781.7948408045304</v>
      </c>
      <c r="G472" s="36">
        <f t="shared" si="65"/>
        <v>-1.9463992754768249E-3</v>
      </c>
      <c r="H472" s="31">
        <f t="shared" si="66"/>
        <v>-1.198527547564654E-2</v>
      </c>
      <c r="I472" s="37">
        <f t="shared" si="67"/>
        <v>2.6304027945072833E-2</v>
      </c>
      <c r="J472" s="37">
        <f t="shared" si="68"/>
        <v>-1.1841052191336236E-2</v>
      </c>
      <c r="K472" s="39">
        <f t="shared" si="69"/>
        <v>-3.0037976622369032E-3</v>
      </c>
      <c r="L472" s="36">
        <f>-(1-B472/MAX(B$5:B472))</f>
        <v>-1.944506268788504E-3</v>
      </c>
      <c r="M472" s="37">
        <f>-(1-C472/MAX(C$5:C472))</f>
        <v>-1.5592780801471307E-2</v>
      </c>
      <c r="N472" s="37">
        <f>-(1-D472/MAX(D$5:D472))</f>
        <v>-0.41969229536391561</v>
      </c>
      <c r="O472" s="37">
        <f>-(1-E472/MAX(E$5:E472))</f>
        <v>-0.28270867538526767</v>
      </c>
      <c r="P472" s="39">
        <f>-(1-F472/MAX(F$5:F472))</f>
        <v>-0.13433980537000567</v>
      </c>
      <c r="Q472" s="33">
        <f>IF(DatiStorici[[#This Row],[Calend]]="X",(DatiStorici[[#This Row],[Balanced]]*B$2/DatiStorici[[#This Row],[Bond 3Y]]),Q471)</f>
        <v>26.104946748229981</v>
      </c>
      <c r="R472" s="33">
        <f>IF(DatiStorici[[#This Row],[Calend]]="X",(DatiStorici[[#This Row],[Balanced]]*C$2/DatiStorici[[#This Row],[Bond 10Y]]),R471)</f>
        <v>27.176810144827339</v>
      </c>
      <c r="S472" s="33">
        <f>IF(DatiStorici[[#This Row],[Calend]]="X",(DatiStorici[[#This Row],[Balanced]]*D$2/DatiStorici[[#This Row],[SXXR]]),S471)</f>
        <v>16.5362043842267</v>
      </c>
      <c r="T472" s="33">
        <f>IF(DatiStorici[[#This Row],[Calend]]="X",(DatiStorici[[#This Row],[Balanced]]*E$2/DatiStorici[[#This Row],[Gold]]),T471)</f>
        <v>32.514636359833339</v>
      </c>
      <c r="U472" s="34">
        <f>SUMPRODUCT(DatiStorici[[#This Row],[Bond 3Y]:[Gold]],Q471:T471)</f>
        <v>9797.0483884498153</v>
      </c>
      <c r="V472" s="32">
        <f t="shared" si="70"/>
        <v>-2.251586767304112E-3</v>
      </c>
      <c r="W472" s="32">
        <f>-(1-U472/MAX(U$5:U472))</f>
        <v>-0.12433975665445485</v>
      </c>
      <c r="X472" s="53" t="str">
        <f t="shared" si="71"/>
        <v/>
      </c>
    </row>
    <row r="473" spans="1:24" x14ac:dyDescent="0.3">
      <c r="A473" s="4">
        <v>39755</v>
      </c>
      <c r="B473" s="1">
        <v>109.8593</v>
      </c>
      <c r="C473" s="1">
        <v>105.62984299999999</v>
      </c>
      <c r="D473" s="1">
        <v>106.76591999999999</v>
      </c>
      <c r="E473" s="1">
        <v>71.646960000000007</v>
      </c>
      <c r="F473" s="3">
        <f t="shared" si="64"/>
        <v>9818.2889971771583</v>
      </c>
      <c r="G473" s="36">
        <f t="shared" si="65"/>
        <v>3.9858915627769313E-4</v>
      </c>
      <c r="H473" s="31">
        <f t="shared" si="66"/>
        <v>5.4693541524505158E-3</v>
      </c>
      <c r="I473" s="37">
        <f t="shared" si="67"/>
        <v>5.9375526569044801E-3</v>
      </c>
      <c r="J473" s="37">
        <f t="shared" si="68"/>
        <v>4.0132366305763757E-3</v>
      </c>
      <c r="K473" s="39">
        <f t="shared" si="69"/>
        <v>3.7238818820600089E-3</v>
      </c>
      <c r="L473" s="36">
        <f>-(1-B473/MAX(B$5:B473))</f>
        <v>-1.5466128788964584E-3</v>
      </c>
      <c r="M473" s="37">
        <f>-(1-C473/MAX(C$5:C473))</f>
        <v>-1.0193958512175527E-2</v>
      </c>
      <c r="N473" s="37">
        <f>-(1-D473/MAX(D$5:D473))</f>
        <v>-0.41623643829665491</v>
      </c>
      <c r="O473" s="37">
        <f>-(1-E473/MAX(E$5:E473))</f>
        <v>-0.27982423145993907</v>
      </c>
      <c r="P473" s="39">
        <f>-(1-F473/MAX(F$5:F473))</f>
        <v>-0.13111017941459269</v>
      </c>
      <c r="Q473" s="33">
        <f>IF(DatiStorici[[#This Row],[Calend]]="X",(DatiStorici[[#This Row],[Balanced]]*B$2/DatiStorici[[#This Row],[Bond 3Y]]),Q472)</f>
        <v>26.104946748229981</v>
      </c>
      <c r="R473" s="33">
        <f>IF(DatiStorici[[#This Row],[Calend]]="X",(DatiStorici[[#This Row],[Balanced]]*C$2/DatiStorici[[#This Row],[Bond 10Y]]),R472)</f>
        <v>27.176810144827339</v>
      </c>
      <c r="S473" s="33">
        <f>IF(DatiStorici[[#This Row],[Calend]]="X",(DatiStorici[[#This Row],[Balanced]]*D$2/DatiStorici[[#This Row],[SXXR]]),S472)</f>
        <v>16.5362043842267</v>
      </c>
      <c r="T473" s="33">
        <f>IF(DatiStorici[[#This Row],[Calend]]="X",(DatiStorici[[#This Row],[Balanced]]*E$2/DatiStorici[[#This Row],[Gold]]),T472)</f>
        <v>32.514636359833339</v>
      </c>
      <c r="U473" s="34">
        <f>SUMPRODUCT(DatiStorici[[#This Row],[Bond 3Y]:[Gold]],Q472:T472)</f>
        <v>9833.6312902142636</v>
      </c>
      <c r="V473" s="32">
        <f t="shared" si="70"/>
        <v>3.7271194591632513E-3</v>
      </c>
      <c r="W473" s="32">
        <f>-(1-U473/MAX(U$5:U473))</f>
        <v>-0.12106997667673125</v>
      </c>
      <c r="X473" s="53" t="str">
        <f t="shared" si="71"/>
        <v/>
      </c>
    </row>
    <row r="474" spans="1:24" x14ac:dyDescent="0.3">
      <c r="A474" s="4">
        <v>39756</v>
      </c>
      <c r="B474" s="1">
        <v>109.889602</v>
      </c>
      <c r="C474" s="1">
        <v>105.899575</v>
      </c>
      <c r="D474" s="1">
        <v>111.546448</v>
      </c>
      <c r="E474" s="1">
        <v>72.800169999999994</v>
      </c>
      <c r="F474" s="3">
        <f t="shared" si="64"/>
        <v>9943.2651893993752</v>
      </c>
      <c r="G474" s="36">
        <f t="shared" si="65"/>
        <v>2.7578750033578961E-4</v>
      </c>
      <c r="H474" s="31">
        <f t="shared" si="66"/>
        <v>2.5503038654967731E-3</v>
      </c>
      <c r="I474" s="37">
        <f t="shared" si="67"/>
        <v>4.3802303669447019E-2</v>
      </c>
      <c r="J474" s="37">
        <f t="shared" si="68"/>
        <v>1.596756546241854E-2</v>
      </c>
      <c r="K474" s="39">
        <f t="shared" si="69"/>
        <v>1.2648585961286573E-2</v>
      </c>
      <c r="L474" s="36">
        <f>-(1-B474/MAX(B$5:B474))</f>
        <v>-1.2712139410138157E-3</v>
      </c>
      <c r="M474" s="37">
        <f>-(1-C474/MAX(C$5:C474))</f>
        <v>-7.6664307264663334E-3</v>
      </c>
      <c r="N474" s="37">
        <f>-(1-D474/MAX(D$5:D474))</f>
        <v>-0.39009796590675216</v>
      </c>
      <c r="O474" s="37">
        <f>-(1-E474/MAX(E$5:E474))</f>
        <v>-0.2682324779781714</v>
      </c>
      <c r="P474" s="39">
        <f>-(1-F474/MAX(F$5:F474))</f>
        <v>-0.1200501524314157</v>
      </c>
      <c r="Q474" s="33">
        <f>IF(DatiStorici[[#This Row],[Calend]]="X",(DatiStorici[[#This Row],[Balanced]]*B$2/DatiStorici[[#This Row],[Bond 3Y]]),Q473)</f>
        <v>26.104946748229981</v>
      </c>
      <c r="R474" s="33">
        <f>IF(DatiStorici[[#This Row],[Calend]]="X",(DatiStorici[[#This Row],[Balanced]]*C$2/DatiStorici[[#This Row],[Bond 10Y]]),R473)</f>
        <v>27.176810144827339</v>
      </c>
      <c r="S474" s="33">
        <f>IF(DatiStorici[[#This Row],[Calend]]="X",(DatiStorici[[#This Row],[Balanced]]*D$2/DatiStorici[[#This Row],[SXXR]]),S473)</f>
        <v>16.5362043842267</v>
      </c>
      <c r="T474" s="33">
        <f>IF(DatiStorici[[#This Row],[Calend]]="X",(DatiStorici[[#This Row],[Balanced]]*E$2/DatiStorici[[#This Row],[Gold]]),T473)</f>
        <v>32.514636359833339</v>
      </c>
      <c r="U474" s="34">
        <f>SUMPRODUCT(DatiStorici[[#This Row],[Bond 3Y]:[Gold]],Q473:T473)</f>
        <v>9958.3007695336528</v>
      </c>
      <c r="V474" s="32">
        <f t="shared" si="70"/>
        <v>1.2598176654866665E-2</v>
      </c>
      <c r="W474" s="32">
        <f>-(1-U474/MAX(U$5:U474))</f>
        <v>-0.1099270178721915</v>
      </c>
      <c r="X474" s="53" t="str">
        <f t="shared" si="71"/>
        <v/>
      </c>
    </row>
    <row r="475" spans="1:24" x14ac:dyDescent="0.3">
      <c r="A475" s="4">
        <v>39757</v>
      </c>
      <c r="B475" s="1">
        <v>110.020948</v>
      </c>
      <c r="C475" s="1">
        <v>106.457735</v>
      </c>
      <c r="D475" s="1">
        <v>109.055094</v>
      </c>
      <c r="E475" s="1">
        <v>74.027000000000001</v>
      </c>
      <c r="F475" s="3">
        <f t="shared" si="64"/>
        <v>9971.5479998883657</v>
      </c>
      <c r="G475" s="36">
        <f t="shared" si="65"/>
        <v>1.1945403766979298E-3</v>
      </c>
      <c r="H475" s="31">
        <f t="shared" si="66"/>
        <v>5.2568125425256117E-3</v>
      </c>
      <c r="I475" s="37">
        <f t="shared" si="67"/>
        <v>-2.2587874074512553E-2</v>
      </c>
      <c r="J475" s="37">
        <f t="shared" si="68"/>
        <v>1.6711601157287613E-2</v>
      </c>
      <c r="K475" s="39">
        <f t="shared" si="69"/>
        <v>2.8403811007498879E-3</v>
      </c>
      <c r="L475" s="36">
        <f>-(1-B475/MAX(B$5:B475))</f>
        <v>-7.7479240493949497E-5</v>
      </c>
      <c r="M475" s="37">
        <f>-(1-C475/MAX(C$5:C475))</f>
        <v>-2.4361840042702587E-3</v>
      </c>
      <c r="N475" s="37">
        <f>-(1-D475/MAX(D$5:D475))</f>
        <v>-0.4037199314600286</v>
      </c>
      <c r="O475" s="37">
        <f>-(1-E475/MAX(E$5:E475))</f>
        <v>-0.25590071626604838</v>
      </c>
      <c r="P475" s="39">
        <f>-(1-F475/MAX(F$5:F475))</f>
        <v>-0.117547206537432</v>
      </c>
      <c r="Q475" s="33">
        <f>IF(DatiStorici[[#This Row],[Calend]]="X",(DatiStorici[[#This Row],[Balanced]]*B$2/DatiStorici[[#This Row],[Bond 3Y]]),Q474)</f>
        <v>26.104946748229981</v>
      </c>
      <c r="R475" s="33">
        <f>IF(DatiStorici[[#This Row],[Calend]]="X",(DatiStorici[[#This Row],[Balanced]]*C$2/DatiStorici[[#This Row],[Bond 10Y]]),R474)</f>
        <v>27.176810144827339</v>
      </c>
      <c r="S475" s="33">
        <f>IF(DatiStorici[[#This Row],[Calend]]="X",(DatiStorici[[#This Row],[Balanced]]*D$2/DatiStorici[[#This Row],[SXXR]]),S474)</f>
        <v>16.5362043842267</v>
      </c>
      <c r="T475" s="33">
        <f>IF(DatiStorici[[#This Row],[Calend]]="X",(DatiStorici[[#This Row],[Balanced]]*E$2/DatiStorici[[#This Row],[Gold]]),T474)</f>
        <v>32.514636359833339</v>
      </c>
      <c r="U475" s="34">
        <f>SUMPRODUCT(DatiStorici[[#This Row],[Bond 3Y]:[Gold]],Q474:T474)</f>
        <v>9975.5909506075586</v>
      </c>
      <c r="V475" s="32">
        <f t="shared" si="70"/>
        <v>1.7347526165676841E-3</v>
      </c>
      <c r="W475" s="32">
        <f>-(1-U475/MAX(U$5:U475))</f>
        <v>-0.10838162138476426</v>
      </c>
      <c r="X475" s="53" t="str">
        <f t="shared" si="71"/>
        <v/>
      </c>
    </row>
    <row r="476" spans="1:24" x14ac:dyDescent="0.3">
      <c r="A476" s="4">
        <v>39758</v>
      </c>
      <c r="B476" s="1">
        <v>110.208146</v>
      </c>
      <c r="C476" s="1">
        <v>107.190252</v>
      </c>
      <c r="D476" s="1">
        <v>103.069986</v>
      </c>
      <c r="E476" s="1">
        <v>74.09984</v>
      </c>
      <c r="F476" s="3">
        <f t="shared" si="64"/>
        <v>9907.5518143868885</v>
      </c>
      <c r="G476" s="36">
        <f t="shared" si="65"/>
        <v>1.7000301066953086E-3</v>
      </c>
      <c r="H476" s="31">
        <f t="shared" si="66"/>
        <v>6.8572597444253201E-3</v>
      </c>
      <c r="I476" s="37">
        <f t="shared" si="67"/>
        <v>-5.6444970855162632E-2</v>
      </c>
      <c r="J476" s="37">
        <f t="shared" si="68"/>
        <v>9.8348153340899213E-4</v>
      </c>
      <c r="K476" s="39">
        <f t="shared" si="69"/>
        <v>-6.438561824207204E-3</v>
      </c>
      <c r="L476" s="36">
        <f>-(1-B476/MAX(B$5:B476))</f>
        <v>0</v>
      </c>
      <c r="M476" s="37">
        <f>-(1-C476/MAX(C$5:C476))</f>
        <v>0</v>
      </c>
      <c r="N476" s="37">
        <f>-(1-D476/MAX(D$5:D476))</f>
        <v>-0.43644468073638187</v>
      </c>
      <c r="O476" s="37">
        <f>-(1-E476/MAX(E$5:E476))</f>
        <v>-0.25516854838369218</v>
      </c>
      <c r="P476" s="39">
        <f>-(1-F476/MAX(F$5:F476))</f>
        <v>-0.12321068152319736</v>
      </c>
      <c r="Q476" s="33">
        <f>IF(DatiStorici[[#This Row],[Calend]]="X",(DatiStorici[[#This Row],[Balanced]]*B$2/DatiStorici[[#This Row],[Bond 3Y]]),Q475)</f>
        <v>26.104946748229981</v>
      </c>
      <c r="R476" s="33">
        <f>IF(DatiStorici[[#This Row],[Calend]]="X",(DatiStorici[[#This Row],[Balanced]]*C$2/DatiStorici[[#This Row],[Bond 10Y]]),R475)</f>
        <v>27.176810144827339</v>
      </c>
      <c r="S476" s="33">
        <f>IF(DatiStorici[[#This Row],[Calend]]="X",(DatiStorici[[#This Row],[Balanced]]*D$2/DatiStorici[[#This Row],[SXXR]]),S475)</f>
        <v>16.5362043842267</v>
      </c>
      <c r="T476" s="33">
        <f>IF(DatiStorici[[#This Row],[Calend]]="X",(DatiStorici[[#This Row],[Balanced]]*E$2/DatiStorici[[#This Row],[Gold]]),T475)</f>
        <v>32.514636359833339</v>
      </c>
      <c r="U476" s="34">
        <f>SUMPRODUCT(DatiStorici[[#This Row],[Bond 3Y]:[Gold]],Q475:T475)</f>
        <v>9903.7826168285719</v>
      </c>
      <c r="V476" s="32">
        <f t="shared" si="70"/>
        <v>-7.2244375162504194E-3</v>
      </c>
      <c r="W476" s="32">
        <f>-(1-U476/MAX(U$5:U476))</f>
        <v>-0.11479985068587473</v>
      </c>
      <c r="X476" s="53" t="str">
        <f t="shared" si="71"/>
        <v/>
      </c>
    </row>
    <row r="477" spans="1:24" x14ac:dyDescent="0.3">
      <c r="A477" s="4">
        <v>39759</v>
      </c>
      <c r="B477" s="1">
        <v>110.301327</v>
      </c>
      <c r="C477" s="1">
        <v>107.538938</v>
      </c>
      <c r="D477" s="1">
        <v>104.85937699999999</v>
      </c>
      <c r="E477" s="1">
        <v>72.208479999999994</v>
      </c>
      <c r="F477" s="3">
        <f t="shared" si="64"/>
        <v>9871.0022041074008</v>
      </c>
      <c r="G477" s="36">
        <f t="shared" si="65"/>
        <v>8.4514288006425087E-4</v>
      </c>
      <c r="H477" s="31">
        <f t="shared" si="66"/>
        <v>3.2476842713285163E-3</v>
      </c>
      <c r="I477" s="37">
        <f t="shared" si="67"/>
        <v>1.7211952653056951E-2</v>
      </c>
      <c r="J477" s="37">
        <f t="shared" si="68"/>
        <v>-2.5855882530009512E-2</v>
      </c>
      <c r="K477" s="39">
        <f t="shared" si="69"/>
        <v>-3.6958871563278275E-3</v>
      </c>
      <c r="L477" s="36">
        <f>-(1-B477/MAX(B$5:B477))</f>
        <v>0</v>
      </c>
      <c r="M477" s="37">
        <f>-(1-C477/MAX(C$5:C477))</f>
        <v>0</v>
      </c>
      <c r="N477" s="37">
        <f>-(1-D477/MAX(D$5:D477))</f>
        <v>-0.42666083525984866</v>
      </c>
      <c r="O477" s="37">
        <f>-(1-E477/MAX(E$5:E477))</f>
        <v>-0.27417998503900787</v>
      </c>
      <c r="P477" s="39">
        <f>-(1-F477/MAX(F$5:F477))</f>
        <v>-0.12644521498695482</v>
      </c>
      <c r="Q477" s="33">
        <f>IF(DatiStorici[[#This Row],[Calend]]="X",(DatiStorici[[#This Row],[Balanced]]*B$2/DatiStorici[[#This Row],[Bond 3Y]]),Q476)</f>
        <v>26.104946748229981</v>
      </c>
      <c r="R477" s="33">
        <f>IF(DatiStorici[[#This Row],[Calend]]="X",(DatiStorici[[#This Row],[Balanced]]*C$2/DatiStorici[[#This Row],[Bond 10Y]]),R476)</f>
        <v>27.176810144827339</v>
      </c>
      <c r="S477" s="33">
        <f>IF(DatiStorici[[#This Row],[Calend]]="X",(DatiStorici[[#This Row],[Balanced]]*D$2/DatiStorici[[#This Row],[SXXR]]),S476)</f>
        <v>16.5362043842267</v>
      </c>
      <c r="T477" s="33">
        <f>IF(DatiStorici[[#This Row],[Calend]]="X",(DatiStorici[[#This Row],[Balanced]]*E$2/DatiStorici[[#This Row],[Gold]]),T476)</f>
        <v>32.514636359833339</v>
      </c>
      <c r="U477" s="34">
        <f>SUMPRODUCT(DatiStorici[[#This Row],[Bond 3Y]:[Gold]],Q476:T476)</f>
        <v>9883.7841277674379</v>
      </c>
      <c r="V477" s="32">
        <f t="shared" si="70"/>
        <v>-2.0213193596058023E-3</v>
      </c>
      <c r="W477" s="32">
        <f>-(1-U477/MAX(U$5:U477))</f>
        <v>-0.11658731575734071</v>
      </c>
      <c r="X477" s="53" t="str">
        <f t="shared" si="71"/>
        <v/>
      </c>
    </row>
    <row r="478" spans="1:24" x14ac:dyDescent="0.3">
      <c r="A478" s="4">
        <v>39762</v>
      </c>
      <c r="B478" s="1">
        <v>110.375429</v>
      </c>
      <c r="C478" s="1">
        <v>107.67517700000001</v>
      </c>
      <c r="D478" s="1">
        <v>105.662903</v>
      </c>
      <c r="E478" s="1">
        <v>73.94923</v>
      </c>
      <c r="F478" s="3">
        <f t="shared" si="64"/>
        <v>9957.025094682167</v>
      </c>
      <c r="G478" s="36">
        <f t="shared" si="65"/>
        <v>6.7158865417797219E-4</v>
      </c>
      <c r="H478" s="31">
        <f t="shared" si="66"/>
        <v>1.2660788368714464E-3</v>
      </c>
      <c r="I478" s="37">
        <f t="shared" si="67"/>
        <v>7.6336804065637214E-3</v>
      </c>
      <c r="J478" s="37">
        <f t="shared" si="68"/>
        <v>2.3821286136324456E-2</v>
      </c>
      <c r="K478" s="39">
        <f t="shared" si="69"/>
        <v>8.6769529813792851E-3</v>
      </c>
      <c r="L478" s="36">
        <f>-(1-B478/MAX(B$5:B478))</f>
        <v>0</v>
      </c>
      <c r="M478" s="37">
        <f>-(1-C478/MAX(C$5:C478))</f>
        <v>0</v>
      </c>
      <c r="N478" s="37">
        <f>-(1-D478/MAX(D$5:D478))</f>
        <v>-0.42226739960471404</v>
      </c>
      <c r="O478" s="37">
        <f>-(1-E478/MAX(E$5:E478))</f>
        <v>-0.25668243916844868</v>
      </c>
      <c r="P478" s="39">
        <f>-(1-F478/MAX(F$5:F478))</f>
        <v>-0.11883244111370295</v>
      </c>
      <c r="Q478" s="33">
        <f>IF(DatiStorici[[#This Row],[Calend]]="X",(DatiStorici[[#This Row],[Balanced]]*B$2/DatiStorici[[#This Row],[Bond 3Y]]),Q477)</f>
        <v>26.104946748229981</v>
      </c>
      <c r="R478" s="33">
        <f>IF(DatiStorici[[#This Row],[Calend]]="X",(DatiStorici[[#This Row],[Balanced]]*C$2/DatiStorici[[#This Row],[Bond 10Y]]),R477)</f>
        <v>27.176810144827339</v>
      </c>
      <c r="S478" s="33">
        <f>IF(DatiStorici[[#This Row],[Calend]]="X",(DatiStorici[[#This Row],[Balanced]]*D$2/DatiStorici[[#This Row],[SXXR]]),S477)</f>
        <v>16.5362043842267</v>
      </c>
      <c r="T478" s="33">
        <f>IF(DatiStorici[[#This Row],[Calend]]="X",(DatiStorici[[#This Row],[Balanced]]*E$2/DatiStorici[[#This Row],[Gold]]),T477)</f>
        <v>32.514636359833339</v>
      </c>
      <c r="U478" s="34">
        <f>SUMPRODUCT(DatiStorici[[#This Row],[Bond 3Y]:[Gold]],Q477:T477)</f>
        <v>9959.3082213761172</v>
      </c>
      <c r="V478" s="32">
        <f t="shared" si="70"/>
        <v>7.6121661852790734E-3</v>
      </c>
      <c r="W478" s="32">
        <f>-(1-U478/MAX(U$5:U478))</f>
        <v>-0.10983697182050811</v>
      </c>
      <c r="X478" s="53" t="str">
        <f t="shared" si="71"/>
        <v/>
      </c>
    </row>
    <row r="479" spans="1:24" x14ac:dyDescent="0.3">
      <c r="A479" s="4">
        <v>39763</v>
      </c>
      <c r="B479" s="1">
        <v>110.46797100000001</v>
      </c>
      <c r="C479" s="1">
        <v>107.781656</v>
      </c>
      <c r="D479" s="1">
        <v>101.51064599999999</v>
      </c>
      <c r="E479" s="1">
        <v>72.057959999999994</v>
      </c>
      <c r="F479" s="3">
        <f t="shared" si="64"/>
        <v>9824.9482368283934</v>
      </c>
      <c r="G479" s="36">
        <f t="shared" si="65"/>
        <v>8.3807807176124725E-4</v>
      </c>
      <c r="H479" s="31">
        <f t="shared" si="66"/>
        <v>9.884022445333636E-4</v>
      </c>
      <c r="I479" s="37">
        <f t="shared" si="67"/>
        <v>-4.0090186597170244E-2</v>
      </c>
      <c r="J479" s="37">
        <f t="shared" si="68"/>
        <v>-2.5907981484423488E-2</v>
      </c>
      <c r="K479" s="39">
        <f t="shared" si="69"/>
        <v>-1.3353452483049538E-2</v>
      </c>
      <c r="L479" s="36">
        <f>-(1-B479/MAX(B$5:B479))</f>
        <v>0</v>
      </c>
      <c r="M479" s="37">
        <f>-(1-C479/MAX(C$5:C479))</f>
        <v>0</v>
      </c>
      <c r="N479" s="37">
        <f>-(1-D479/MAX(D$5:D479))</f>
        <v>-0.44497067734940687</v>
      </c>
      <c r="O479" s="37">
        <f>-(1-E479/MAX(E$5:E479))</f>
        <v>-0.275692971168226</v>
      </c>
      <c r="P479" s="39">
        <f>-(1-F479/MAX(F$5:F479))</f>
        <v>-0.13052085620894449</v>
      </c>
      <c r="Q479" s="33">
        <f>IF(DatiStorici[[#This Row],[Calend]]="X",(DatiStorici[[#This Row],[Balanced]]*B$2/DatiStorici[[#This Row],[Bond 3Y]]),Q478)</f>
        <v>26.104946748229981</v>
      </c>
      <c r="R479" s="33">
        <f>IF(DatiStorici[[#This Row],[Calend]]="X",(DatiStorici[[#This Row],[Balanced]]*C$2/DatiStorici[[#This Row],[Bond 10Y]]),R478)</f>
        <v>27.176810144827339</v>
      </c>
      <c r="S479" s="33">
        <f>IF(DatiStorici[[#This Row],[Calend]]="X",(DatiStorici[[#This Row],[Balanced]]*D$2/DatiStorici[[#This Row],[SXXR]]),S478)</f>
        <v>16.5362043842267</v>
      </c>
      <c r="T479" s="33">
        <f>IF(DatiStorici[[#This Row],[Calend]]="X",(DatiStorici[[#This Row],[Balanced]]*E$2/DatiStorici[[#This Row],[Gold]]),T478)</f>
        <v>32.514636359833339</v>
      </c>
      <c r="U479" s="34">
        <f>SUMPRODUCT(DatiStorici[[#This Row],[Bond 3Y]:[Gold]],Q478:T478)</f>
        <v>9834.4612582094051</v>
      </c>
      <c r="V479" s="32">
        <f t="shared" si="70"/>
        <v>-1.2614941174897183E-2</v>
      </c>
      <c r="W479" s="32">
        <f>-(1-U479/MAX(U$5:U479))</f>
        <v>-0.12099579413237926</v>
      </c>
      <c r="X479" s="53" t="str">
        <f t="shared" si="71"/>
        <v/>
      </c>
    </row>
    <row r="480" spans="1:24" x14ac:dyDescent="0.3">
      <c r="A480" s="4">
        <v>39764</v>
      </c>
      <c r="B480" s="1">
        <v>110.563619</v>
      </c>
      <c r="C480" s="1">
        <v>107.998772</v>
      </c>
      <c r="D480" s="1">
        <v>98.325830999999994</v>
      </c>
      <c r="E480" s="1">
        <v>71.173320000000004</v>
      </c>
      <c r="F480" s="3">
        <f t="shared" si="64"/>
        <v>9750.005093662061</v>
      </c>
      <c r="G480" s="36">
        <f t="shared" si="65"/>
        <v>8.6546910303926419E-4</v>
      </c>
      <c r="H480" s="31">
        <f t="shared" si="66"/>
        <v>2.0123796702332533E-3</v>
      </c>
      <c r="I480" s="37">
        <f t="shared" si="67"/>
        <v>-3.1876909835273345E-2</v>
      </c>
      <c r="J480" s="37">
        <f t="shared" si="68"/>
        <v>-1.235276608527649E-2</v>
      </c>
      <c r="K480" s="39">
        <f t="shared" si="69"/>
        <v>-7.6570817887548258E-3</v>
      </c>
      <c r="L480" s="36">
        <f>-(1-B480/MAX(B$5:B480))</f>
        <v>0</v>
      </c>
      <c r="M480" s="37">
        <f>-(1-C480/MAX(C$5:C480))</f>
        <v>0</v>
      </c>
      <c r="N480" s="37">
        <f>-(1-D480/MAX(D$5:D480))</f>
        <v>-0.46238427663058423</v>
      </c>
      <c r="O480" s="37">
        <f>-(1-E480/MAX(E$5:E480))</f>
        <v>-0.28458513200633095</v>
      </c>
      <c r="P480" s="39">
        <f>-(1-F480/MAX(F$5:F480))</f>
        <v>-0.13715310488675614</v>
      </c>
      <c r="Q480" s="33">
        <f>IF(DatiStorici[[#This Row],[Calend]]="X",(DatiStorici[[#This Row],[Balanced]]*B$2/DatiStorici[[#This Row],[Bond 3Y]]),Q479)</f>
        <v>26.104946748229981</v>
      </c>
      <c r="R480" s="33">
        <f>IF(DatiStorici[[#This Row],[Calend]]="X",(DatiStorici[[#This Row],[Balanced]]*C$2/DatiStorici[[#This Row],[Bond 10Y]]),R479)</f>
        <v>27.176810144827339</v>
      </c>
      <c r="S480" s="33">
        <f>IF(DatiStorici[[#This Row],[Calend]]="X",(DatiStorici[[#This Row],[Balanced]]*D$2/DatiStorici[[#This Row],[SXXR]]),S479)</f>
        <v>16.5362043842267</v>
      </c>
      <c r="T480" s="33">
        <f>IF(DatiStorici[[#This Row],[Calend]]="X",(DatiStorici[[#This Row],[Balanced]]*E$2/DatiStorici[[#This Row],[Gold]]),T479)</f>
        <v>32.514636359833339</v>
      </c>
      <c r="U480" s="34">
        <f>SUMPRODUCT(DatiStorici[[#This Row],[Bond 3Y]:[Gold]],Q479:T479)</f>
        <v>9761.4301647920711</v>
      </c>
      <c r="V480" s="32">
        <f t="shared" si="70"/>
        <v>-7.4537493563980144E-3</v>
      </c>
      <c r="W480" s="32">
        <f>-(1-U480/MAX(U$5:U480))</f>
        <v>-0.12752331369725223</v>
      </c>
      <c r="X480" s="53" t="str">
        <f t="shared" si="71"/>
        <v/>
      </c>
    </row>
    <row r="481" spans="1:24" x14ac:dyDescent="0.3">
      <c r="A481" s="4">
        <v>39765</v>
      </c>
      <c r="B481" s="1">
        <v>110.541563</v>
      </c>
      <c r="C481" s="1">
        <v>107.884293</v>
      </c>
      <c r="D481" s="1">
        <v>97.791565000000006</v>
      </c>
      <c r="E481" s="1">
        <v>70.067750000000004</v>
      </c>
      <c r="F481" s="3">
        <f t="shared" si="64"/>
        <v>9694.920490102566</v>
      </c>
      <c r="G481" s="36">
        <f t="shared" si="65"/>
        <v>-1.9950685799089061E-4</v>
      </c>
      <c r="H481" s="31">
        <f t="shared" si="66"/>
        <v>-1.0605649936504891E-3</v>
      </c>
      <c r="I481" s="37">
        <f t="shared" si="67"/>
        <v>-5.4484439683664832E-3</v>
      </c>
      <c r="J481" s="37">
        <f t="shared" si="68"/>
        <v>-1.5655397971575516E-2</v>
      </c>
      <c r="K481" s="39">
        <f t="shared" si="69"/>
        <v>-5.6657198995378934E-3</v>
      </c>
      <c r="L481" s="36">
        <f>-(1-B481/MAX(B$5:B481))</f>
        <v>-1.9948695782112669E-4</v>
      </c>
      <c r="M481" s="37">
        <f>-(1-C481/MAX(C$5:C481))</f>
        <v>-1.0600027933651557E-3</v>
      </c>
      <c r="N481" s="37">
        <f>-(1-D481/MAX(D$5:D481))</f>
        <v>-0.46530548054150433</v>
      </c>
      <c r="O481" s="37">
        <f>-(1-E481/MAX(E$5:E481))</f>
        <v>-0.29569802115647548</v>
      </c>
      <c r="P481" s="39">
        <f>-(1-F481/MAX(F$5:F481))</f>
        <v>-0.14202793097077027</v>
      </c>
      <c r="Q481" s="33">
        <f>IF(DatiStorici[[#This Row],[Calend]]="X",(DatiStorici[[#This Row],[Balanced]]*B$2/DatiStorici[[#This Row],[Bond 3Y]]),Q480)</f>
        <v>26.104946748229981</v>
      </c>
      <c r="R481" s="33">
        <f>IF(DatiStorici[[#This Row],[Calend]]="X",(DatiStorici[[#This Row],[Balanced]]*C$2/DatiStorici[[#This Row],[Bond 10Y]]),R480)</f>
        <v>27.176810144827339</v>
      </c>
      <c r="S481" s="33">
        <f>IF(DatiStorici[[#This Row],[Calend]]="X",(DatiStorici[[#This Row],[Balanced]]*D$2/DatiStorici[[#This Row],[SXXR]]),S480)</f>
        <v>16.5362043842267</v>
      </c>
      <c r="T481" s="33">
        <f>IF(DatiStorici[[#This Row],[Calend]]="X",(DatiStorici[[#This Row],[Balanced]]*E$2/DatiStorici[[#This Row],[Gold]]),T480)</f>
        <v>32.514636359833339</v>
      </c>
      <c r="U481" s="34">
        <f>SUMPRODUCT(DatiStorici[[#This Row],[Bond 3Y]:[Gold]],Q480:T480)</f>
        <v>9712.9612817461384</v>
      </c>
      <c r="V481" s="32">
        <f t="shared" si="70"/>
        <v>-4.9777147858694219E-3</v>
      </c>
      <c r="W481" s="32">
        <f>-(1-U481/MAX(U$5:U481))</f>
        <v>-0.13185546275274995</v>
      </c>
      <c r="X481" s="53" t="str">
        <f t="shared" si="71"/>
        <v/>
      </c>
    </row>
    <row r="482" spans="1:24" x14ac:dyDescent="0.3">
      <c r="A482" s="4">
        <v>39766</v>
      </c>
      <c r="B482" s="1">
        <v>110.65088900000001</v>
      </c>
      <c r="C482" s="1">
        <v>108.315904</v>
      </c>
      <c r="D482" s="1">
        <v>98.530845999999997</v>
      </c>
      <c r="E482" s="1">
        <v>73.405829999999995</v>
      </c>
      <c r="F482" s="3">
        <f t="shared" si="64"/>
        <v>9851.3247323688538</v>
      </c>
      <c r="G482" s="36">
        <f t="shared" si="65"/>
        <v>9.885148242078643E-4</v>
      </c>
      <c r="H482" s="31">
        <f t="shared" si="66"/>
        <v>3.9927028686604776E-3</v>
      </c>
      <c r="I482" s="37">
        <f t="shared" si="67"/>
        <v>7.5313306374333476E-3</v>
      </c>
      <c r="J482" s="37">
        <f t="shared" si="68"/>
        <v>4.6540729138680084E-2</v>
      </c>
      <c r="K482" s="39">
        <f t="shared" si="69"/>
        <v>1.6003849199811366E-2</v>
      </c>
      <c r="L482" s="36">
        <f>-(1-B482/MAX(B$5:B482))</f>
        <v>0</v>
      </c>
      <c r="M482" s="37">
        <f>-(1-C482/MAX(C$5:C482))</f>
        <v>0</v>
      </c>
      <c r="N482" s="37">
        <f>-(1-D482/MAX(D$5:D482))</f>
        <v>-0.46126331699662404</v>
      </c>
      <c r="O482" s="37">
        <f>-(1-E482/MAX(E$5:E482))</f>
        <v>-0.26214454827432943</v>
      </c>
      <c r="P482" s="39">
        <f>-(1-F482/MAX(F$5:F482))</f>
        <v>-0.12818661360471761</v>
      </c>
      <c r="Q482" s="33">
        <f>IF(DatiStorici[[#This Row],[Calend]]="X",(DatiStorici[[#This Row],[Balanced]]*B$2/DatiStorici[[#This Row],[Bond 3Y]]),Q481)</f>
        <v>26.104946748229981</v>
      </c>
      <c r="R482" s="33">
        <f>IF(DatiStorici[[#This Row],[Calend]]="X",(DatiStorici[[#This Row],[Balanced]]*C$2/DatiStorici[[#This Row],[Bond 10Y]]),R481)</f>
        <v>27.176810144827339</v>
      </c>
      <c r="S482" s="33">
        <f>IF(DatiStorici[[#This Row],[Calend]]="X",(DatiStorici[[#This Row],[Balanced]]*D$2/DatiStorici[[#This Row],[SXXR]]),S481)</f>
        <v>16.5362043842267</v>
      </c>
      <c r="T482" s="33">
        <f>IF(DatiStorici[[#This Row],[Calend]]="X",(DatiStorici[[#This Row],[Balanced]]*E$2/DatiStorici[[#This Row],[Gold]]),T481)</f>
        <v>32.514636359833339</v>
      </c>
      <c r="U482" s="34">
        <f>SUMPRODUCT(DatiStorici[[#This Row],[Bond 3Y]:[Gold]],Q481:T481)</f>
        <v>9848.306400411162</v>
      </c>
      <c r="V482" s="32">
        <f t="shared" si="70"/>
        <v>1.3838293174177559E-2</v>
      </c>
      <c r="W482" s="32">
        <f>-(1-U482/MAX(U$5:U482))</f>
        <v>-0.11975831523987557</v>
      </c>
      <c r="X482" s="53" t="str">
        <f t="shared" si="71"/>
        <v/>
      </c>
    </row>
    <row r="483" spans="1:24" x14ac:dyDescent="0.3">
      <c r="A483" s="4">
        <v>39769</v>
      </c>
      <c r="B483" s="1">
        <v>110.684994</v>
      </c>
      <c r="C483" s="1">
        <v>108.21937699999999</v>
      </c>
      <c r="D483" s="1">
        <v>96.074920000000006</v>
      </c>
      <c r="E483" s="1">
        <v>72.077699999999993</v>
      </c>
      <c r="F483" s="3">
        <f t="shared" si="64"/>
        <v>9760.3947607958853</v>
      </c>
      <c r="G483" s="36">
        <f t="shared" si="65"/>
        <v>3.0817416324597542E-4</v>
      </c>
      <c r="H483" s="31">
        <f t="shared" si="66"/>
        <v>-8.915591579179335E-4</v>
      </c>
      <c r="I483" s="37">
        <f t="shared" si="67"/>
        <v>-2.5241352747156394E-2</v>
      </c>
      <c r="J483" s="37">
        <f t="shared" si="68"/>
        <v>-1.8258656458196559E-2</v>
      </c>
      <c r="K483" s="39">
        <f t="shared" si="69"/>
        <v>-9.2730903268624845E-3</v>
      </c>
      <c r="L483" s="36">
        <f>-(1-B483/MAX(B$5:B483))</f>
        <v>0</v>
      </c>
      <c r="M483" s="37">
        <f>-(1-C483/MAX(C$5:C483))</f>
        <v>-8.9116183713899844E-4</v>
      </c>
      <c r="N483" s="37">
        <f>-(1-D483/MAX(D$5:D483))</f>
        <v>-0.47469157302663667</v>
      </c>
      <c r="O483" s="37">
        <f>-(1-E483/MAX(E$5:E483))</f>
        <v>-0.27549455005348533</v>
      </c>
      <c r="P483" s="39">
        <f>-(1-F483/MAX(F$5:F483))</f>
        <v>-0.13623364977452157</v>
      </c>
      <c r="Q483" s="33">
        <f>IF(DatiStorici[[#This Row],[Calend]]="X",(DatiStorici[[#This Row],[Balanced]]*B$2/DatiStorici[[#This Row],[Bond 3Y]]),Q482)</f>
        <v>26.104946748229981</v>
      </c>
      <c r="R483" s="33">
        <f>IF(DatiStorici[[#This Row],[Calend]]="X",(DatiStorici[[#This Row],[Balanced]]*C$2/DatiStorici[[#This Row],[Bond 10Y]]),R482)</f>
        <v>27.176810144827339</v>
      </c>
      <c r="S483" s="33">
        <f>IF(DatiStorici[[#This Row],[Calend]]="X",(DatiStorici[[#This Row],[Balanced]]*D$2/DatiStorici[[#This Row],[SXXR]]),S482)</f>
        <v>16.5362043842267</v>
      </c>
      <c r="T483" s="33">
        <f>IF(DatiStorici[[#This Row],[Calend]]="X",(DatiStorici[[#This Row],[Balanced]]*E$2/DatiStorici[[#This Row],[Gold]]),T482)</f>
        <v>32.514636359833339</v>
      </c>
      <c r="U483" s="34">
        <f>SUMPRODUCT(DatiStorici[[#This Row],[Bond 3Y]:[Gold]],Q482:T482)</f>
        <v>9762.7780553900375</v>
      </c>
      <c r="V483" s="32">
        <f t="shared" si="70"/>
        <v>-8.7225046098576651E-3</v>
      </c>
      <c r="W483" s="32">
        <f>-(1-U483/MAX(U$5:U483))</f>
        <v>-0.12740283922757323</v>
      </c>
      <c r="X483" s="53" t="str">
        <f t="shared" si="71"/>
        <v/>
      </c>
    </row>
    <row r="484" spans="1:24" x14ac:dyDescent="0.3">
      <c r="A484" s="4">
        <v>39770</v>
      </c>
      <c r="B484" s="1">
        <v>110.641328</v>
      </c>
      <c r="C484" s="1">
        <v>108.303845</v>
      </c>
      <c r="D484" s="1">
        <v>96.809477999999999</v>
      </c>
      <c r="E484" s="1">
        <v>72.469679999999997</v>
      </c>
      <c r="F484" s="3">
        <f t="shared" si="64"/>
        <v>9787.9656890322112</v>
      </c>
      <c r="G484" s="36">
        <f t="shared" si="65"/>
        <v>-3.9458479381908063E-4</v>
      </c>
      <c r="H484" s="31">
        <f t="shared" si="66"/>
        <v>7.8022120218547105E-4</v>
      </c>
      <c r="I484" s="37">
        <f t="shared" si="67"/>
        <v>7.616598944724039E-3</v>
      </c>
      <c r="J484" s="37">
        <f t="shared" si="68"/>
        <v>5.4235636902157554E-3</v>
      </c>
      <c r="K484" s="39">
        <f t="shared" si="69"/>
        <v>2.8207937528702534E-3</v>
      </c>
      <c r="L484" s="36">
        <f>-(1-B484/MAX(B$5:B484))</f>
        <v>-3.9450695547760262E-4</v>
      </c>
      <c r="M484" s="37">
        <f>-(1-C484/MAX(C$5:C484))</f>
        <v>-1.1133175789224126E-4</v>
      </c>
      <c r="N484" s="37">
        <f>-(1-D484/MAX(D$5:D484))</f>
        <v>-0.47067523340854811</v>
      </c>
      <c r="O484" s="37">
        <f>-(1-E484/MAX(E$5:E484))</f>
        <v>-0.27155447363220608</v>
      </c>
      <c r="P484" s="39">
        <f>-(1-F484/MAX(F$5:F484))</f>
        <v>-0.13379370337494811</v>
      </c>
      <c r="Q484" s="33">
        <f>IF(DatiStorici[[#This Row],[Calend]]="X",(DatiStorici[[#This Row],[Balanced]]*B$2/DatiStorici[[#This Row],[Bond 3Y]]),Q483)</f>
        <v>26.104946748229981</v>
      </c>
      <c r="R484" s="33">
        <f>IF(DatiStorici[[#This Row],[Calend]]="X",(DatiStorici[[#This Row],[Balanced]]*C$2/DatiStorici[[#This Row],[Bond 10Y]]),R483)</f>
        <v>27.176810144827339</v>
      </c>
      <c r="S484" s="33">
        <f>IF(DatiStorici[[#This Row],[Calend]]="X",(DatiStorici[[#This Row],[Balanced]]*D$2/DatiStorici[[#This Row],[SXXR]]),S483)</f>
        <v>16.5362043842267</v>
      </c>
      <c r="T484" s="33">
        <f>IF(DatiStorici[[#This Row],[Calend]]="X",(DatiStorici[[#This Row],[Balanced]]*E$2/DatiStorici[[#This Row],[Gold]]),T483)</f>
        <v>32.514636359833339</v>
      </c>
      <c r="U484" s="34">
        <f>SUMPRODUCT(DatiStorici[[#This Row],[Bond 3Y]:[Gold]],Q483:T483)</f>
        <v>9788.8256159650409</v>
      </c>
      <c r="V484" s="32">
        <f t="shared" si="70"/>
        <v>2.6644950893338903E-3</v>
      </c>
      <c r="W484" s="32">
        <f>-(1-U484/MAX(U$5:U484))</f>
        <v>-0.12507470810814791</v>
      </c>
      <c r="X484" s="53" t="str">
        <f t="shared" si="71"/>
        <v/>
      </c>
    </row>
    <row r="485" spans="1:24" x14ac:dyDescent="0.3">
      <c r="A485" s="4">
        <v>39771</v>
      </c>
      <c r="B485" s="1">
        <v>110.693876</v>
      </c>
      <c r="C485" s="1">
        <v>109.11959899999999</v>
      </c>
      <c r="D485" s="1">
        <v>93.049772000000004</v>
      </c>
      <c r="E485" s="1">
        <v>74.825590000000005</v>
      </c>
      <c r="F485" s="3">
        <f t="shared" si="64"/>
        <v>9846.2766395457475</v>
      </c>
      <c r="G485" s="36">
        <f t="shared" si="65"/>
        <v>4.7482732107358009E-4</v>
      </c>
      <c r="H485" s="31">
        <f t="shared" si="66"/>
        <v>7.5038626265435072E-3</v>
      </c>
      <c r="I485" s="37">
        <f t="shared" si="67"/>
        <v>-3.9610369922767202E-2</v>
      </c>
      <c r="J485" s="37">
        <f t="shared" si="68"/>
        <v>3.1991671281643222E-2</v>
      </c>
      <c r="K485" s="39">
        <f t="shared" si="69"/>
        <v>5.9397374214019841E-3</v>
      </c>
      <c r="L485" s="36">
        <f>-(1-B485/MAX(B$5:B485))</f>
        <v>0</v>
      </c>
      <c r="M485" s="37">
        <f>-(1-C485/MAX(C$5:C485))</f>
        <v>0</v>
      </c>
      <c r="N485" s="37">
        <f>-(1-D485/MAX(D$5:D485))</f>
        <v>-0.49123216173846307</v>
      </c>
      <c r="O485" s="37">
        <f>-(1-E485/MAX(E$5:E485))</f>
        <v>-0.24787350663987007</v>
      </c>
      <c r="P485" s="39">
        <f>-(1-F485/MAX(F$5:F485))</f>
        <v>-0.12863335503478035</v>
      </c>
      <c r="Q485" s="33">
        <f>IF(DatiStorici[[#This Row],[Calend]]="X",(DatiStorici[[#This Row],[Balanced]]*B$2/DatiStorici[[#This Row],[Bond 3Y]]),Q484)</f>
        <v>26.104946748229981</v>
      </c>
      <c r="R485" s="33">
        <f>IF(DatiStorici[[#This Row],[Calend]]="X",(DatiStorici[[#This Row],[Balanced]]*C$2/DatiStorici[[#This Row],[Bond 10Y]]),R484)</f>
        <v>27.176810144827339</v>
      </c>
      <c r="S485" s="33">
        <f>IF(DatiStorici[[#This Row],[Calend]]="X",(DatiStorici[[#This Row],[Balanced]]*D$2/DatiStorici[[#This Row],[SXXR]]),S484)</f>
        <v>16.5362043842267</v>
      </c>
      <c r="T485" s="33">
        <f>IF(DatiStorici[[#This Row],[Calend]]="X",(DatiStorici[[#This Row],[Balanced]]*E$2/DatiStorici[[#This Row],[Gold]]),T484)</f>
        <v>32.514636359833339</v>
      </c>
      <c r="U485" s="34">
        <f>SUMPRODUCT(DatiStorici[[#This Row],[Bond 3Y]:[Gold]],Q484:T484)</f>
        <v>9826.7972603955404</v>
      </c>
      <c r="V485" s="32">
        <f t="shared" si="70"/>
        <v>3.8715764571846441E-3</v>
      </c>
      <c r="W485" s="32">
        <f>-(1-U485/MAX(U$5:U485))</f>
        <v>-0.12168080230265632</v>
      </c>
      <c r="X485" s="53" t="str">
        <f t="shared" si="71"/>
        <v/>
      </c>
    </row>
    <row r="486" spans="1:24" x14ac:dyDescent="0.3">
      <c r="A486" s="4">
        <v>39772</v>
      </c>
      <c r="B486" s="1">
        <v>110.882583</v>
      </c>
      <c r="C486" s="1">
        <v>109.94110000000001</v>
      </c>
      <c r="D486" s="1">
        <v>89.735523999999998</v>
      </c>
      <c r="E486" s="1">
        <v>72.468069999999997</v>
      </c>
      <c r="F486" s="3">
        <f t="shared" si="64"/>
        <v>9728.8943086135641</v>
      </c>
      <c r="G486" s="36">
        <f t="shared" si="65"/>
        <v>1.7033131269982621E-3</v>
      </c>
      <c r="H486" s="31">
        <f t="shared" si="66"/>
        <v>7.5002486049551747E-3</v>
      </c>
      <c r="I486" s="37">
        <f t="shared" si="67"/>
        <v>-3.6267810909468921E-2</v>
      </c>
      <c r="J486" s="37">
        <f t="shared" si="68"/>
        <v>-3.2013887715940978E-2</v>
      </c>
      <c r="K486" s="39">
        <f t="shared" si="69"/>
        <v>-1.1993125190492346E-2</v>
      </c>
      <c r="L486" s="36">
        <f>-(1-B486/MAX(B$5:B486))</f>
        <v>0</v>
      </c>
      <c r="M486" s="37">
        <f>-(1-C486/MAX(C$5:C486))</f>
        <v>0</v>
      </c>
      <c r="N486" s="37">
        <f>-(1-D486/MAX(D$5:D486))</f>
        <v>-0.50935346127719405</v>
      </c>
      <c r="O486" s="37">
        <f>-(1-E486/MAX(E$5:E486))</f>
        <v>-0.27157065691461402</v>
      </c>
      <c r="P486" s="39">
        <f>-(1-F486/MAX(F$5:F486))</f>
        <v>-0.13902134753458195</v>
      </c>
      <c r="Q486" s="33">
        <f>IF(DatiStorici[[#This Row],[Calend]]="X",(DatiStorici[[#This Row],[Balanced]]*B$2/DatiStorici[[#This Row],[Bond 3Y]]),Q485)</f>
        <v>26.104946748229981</v>
      </c>
      <c r="R486" s="33">
        <f>IF(DatiStorici[[#This Row],[Calend]]="X",(DatiStorici[[#This Row],[Balanced]]*C$2/DatiStorici[[#This Row],[Bond 10Y]]),R485)</f>
        <v>27.176810144827339</v>
      </c>
      <c r="S486" s="33">
        <f>IF(DatiStorici[[#This Row],[Calend]]="X",(DatiStorici[[#This Row],[Balanced]]*D$2/DatiStorici[[#This Row],[SXXR]]),S485)</f>
        <v>16.5362043842267</v>
      </c>
      <c r="T486" s="33">
        <f>IF(DatiStorici[[#This Row],[Calend]]="X",(DatiStorici[[#This Row],[Balanced]]*E$2/DatiStorici[[#This Row],[Gold]]),T485)</f>
        <v>32.514636359833339</v>
      </c>
      <c r="U486" s="34">
        <f>SUMPRODUCT(DatiStorici[[#This Row],[Bond 3Y]:[Gold]],Q485:T485)</f>
        <v>9722.5902354732971</v>
      </c>
      <c r="V486" s="32">
        <f t="shared" si="70"/>
        <v>-1.0661000190404614E-2</v>
      </c>
      <c r="W486" s="32">
        <f>-(1-U486/MAX(U$5:U486))</f>
        <v>-0.13099482681123242</v>
      </c>
      <c r="X486" s="53" t="str">
        <f t="shared" si="71"/>
        <v/>
      </c>
    </row>
    <row r="487" spans="1:24" x14ac:dyDescent="0.3">
      <c r="A487" s="4">
        <v>39773</v>
      </c>
      <c r="B487" s="1">
        <v>110.76024200000001</v>
      </c>
      <c r="C487" s="1">
        <v>109.80958200000001</v>
      </c>
      <c r="D487" s="1">
        <v>87.553109000000006</v>
      </c>
      <c r="E487" s="1">
        <v>76.051349999999999</v>
      </c>
      <c r="F487" s="3">
        <f t="shared" si="64"/>
        <v>9831.0406301770217</v>
      </c>
      <c r="G487" s="36">
        <f t="shared" si="65"/>
        <v>-1.1039474201318099E-3</v>
      </c>
      <c r="H487" s="31">
        <f t="shared" si="66"/>
        <v>-1.1969748125985873E-3</v>
      </c>
      <c r="I487" s="37">
        <f t="shared" si="67"/>
        <v>-2.4621152642399953E-2</v>
      </c>
      <c r="J487" s="37">
        <f t="shared" si="68"/>
        <v>4.8262718970149325E-2</v>
      </c>
      <c r="K487" s="39">
        <f t="shared" si="69"/>
        <v>1.0444538845646998E-2</v>
      </c>
      <c r="L487" s="36">
        <f>-(1-B487/MAX(B$5:B487))</f>
        <v>-1.1033382943468339E-3</v>
      </c>
      <c r="M487" s="37">
        <f>-(1-C487/MAX(C$5:C487))</f>
        <v>-1.1962587239894296E-3</v>
      </c>
      <c r="N487" s="37">
        <f>-(1-D487/MAX(D$5:D487))</f>
        <v>-0.52128624238857113</v>
      </c>
      <c r="O487" s="37">
        <f>-(1-E487/MAX(E$5:E487))</f>
        <v>-0.2355525002769252</v>
      </c>
      <c r="P487" s="39">
        <f>-(1-F487/MAX(F$5:F487))</f>
        <v>-0.12998169724090558</v>
      </c>
      <c r="Q487" s="33">
        <f>IF(DatiStorici[[#This Row],[Calend]]="X",(DatiStorici[[#This Row],[Balanced]]*B$2/DatiStorici[[#This Row],[Bond 3Y]]),Q486)</f>
        <v>26.104946748229981</v>
      </c>
      <c r="R487" s="33">
        <f>IF(DatiStorici[[#This Row],[Calend]]="X",(DatiStorici[[#This Row],[Balanced]]*C$2/DatiStorici[[#This Row],[Bond 10Y]]),R486)</f>
        <v>27.176810144827339</v>
      </c>
      <c r="S487" s="33">
        <f>IF(DatiStorici[[#This Row],[Calend]]="X",(DatiStorici[[#This Row],[Balanced]]*D$2/DatiStorici[[#This Row],[SXXR]]),S486)</f>
        <v>16.5362043842267</v>
      </c>
      <c r="T487" s="33">
        <f>IF(DatiStorici[[#This Row],[Calend]]="X",(DatiStorici[[#This Row],[Balanced]]*E$2/DatiStorici[[#This Row],[Gold]]),T486)</f>
        <v>32.514636359833339</v>
      </c>
      <c r="U487" s="34">
        <f>SUMPRODUCT(DatiStorici[[#This Row],[Bond 3Y]:[Gold]],Q486:T486)</f>
        <v>9796.2424761508046</v>
      </c>
      <c r="V487" s="32">
        <f t="shared" si="70"/>
        <v>7.5468232485484217E-3</v>
      </c>
      <c r="W487" s="32">
        <f>-(1-U487/MAX(U$5:U487))</f>
        <v>-0.12441178910054329</v>
      </c>
      <c r="X487" s="53" t="str">
        <f t="shared" si="71"/>
        <v/>
      </c>
    </row>
    <row r="488" spans="1:24" x14ac:dyDescent="0.3">
      <c r="A488" s="4">
        <v>39776</v>
      </c>
      <c r="B488" s="1">
        <v>110.642684</v>
      </c>
      <c r="C488" s="1">
        <v>109.49347299999999</v>
      </c>
      <c r="D488" s="1">
        <v>94.867506000000006</v>
      </c>
      <c r="E488" s="1">
        <v>80.761970000000005</v>
      </c>
      <c r="F488" s="3">
        <f t="shared" si="64"/>
        <v>10115.959058412265</v>
      </c>
      <c r="G488" s="36">
        <f t="shared" si="65"/>
        <v>-1.0619372848542678E-3</v>
      </c>
      <c r="H488" s="31">
        <f t="shared" si="66"/>
        <v>-2.8828528533504532E-3</v>
      </c>
      <c r="I488" s="37">
        <f t="shared" si="67"/>
        <v>8.0235675215925076E-2</v>
      </c>
      <c r="J488" s="37">
        <f t="shared" si="68"/>
        <v>6.0097416384081934E-2</v>
      </c>
      <c r="K488" s="39">
        <f t="shared" si="69"/>
        <v>2.8569490349068968E-2</v>
      </c>
      <c r="L488" s="36">
        <f>-(1-B488/MAX(B$5:B488))</f>
        <v>-2.1635408691732527E-3</v>
      </c>
      <c r="M488" s="37">
        <f>-(1-C488/MAX(C$5:C488))</f>
        <v>-4.0715164756401911E-3</v>
      </c>
      <c r="N488" s="37">
        <f>-(1-D488/MAX(D$5:D488))</f>
        <v>-0.4812933453627013</v>
      </c>
      <c r="O488" s="37">
        <f>-(1-E488/MAX(E$5:E488))</f>
        <v>-0.18820262836609758</v>
      </c>
      <c r="P488" s="39">
        <f>-(1-F488/MAX(F$5:F488))</f>
        <v>-0.10476725080711524</v>
      </c>
      <c r="Q488" s="33">
        <f>IF(DatiStorici[[#This Row],[Calend]]="X",(DatiStorici[[#This Row],[Balanced]]*B$2/DatiStorici[[#This Row],[Bond 3Y]]),Q487)</f>
        <v>26.104946748229981</v>
      </c>
      <c r="R488" s="33">
        <f>IF(DatiStorici[[#This Row],[Calend]]="X",(DatiStorici[[#This Row],[Balanced]]*C$2/DatiStorici[[#This Row],[Bond 10Y]]),R487)</f>
        <v>27.176810144827339</v>
      </c>
      <c r="S488" s="33">
        <f>IF(DatiStorici[[#This Row],[Calend]]="X",(DatiStorici[[#This Row],[Balanced]]*D$2/DatiStorici[[#This Row],[SXXR]]),S487)</f>
        <v>16.5362043842267</v>
      </c>
      <c r="T488" s="33">
        <f>IF(DatiStorici[[#This Row],[Calend]]="X",(DatiStorici[[#This Row],[Balanced]]*E$2/DatiStorici[[#This Row],[Gold]]),T487)</f>
        <v>32.514636359833339</v>
      </c>
      <c r="U488" s="34">
        <f>SUMPRODUCT(DatiStorici[[#This Row],[Bond 3Y]:[Gold]],Q487:T487)</f>
        <v>10058.699256611639</v>
      </c>
      <c r="V488" s="32">
        <f t="shared" si="70"/>
        <v>2.6438966413226465E-2</v>
      </c>
      <c r="W488" s="32">
        <f>-(1-U488/MAX(U$5:U488))</f>
        <v>-0.10095340049883228</v>
      </c>
      <c r="X488" s="53" t="str">
        <f t="shared" si="71"/>
        <v/>
      </c>
    </row>
    <row r="489" spans="1:24" x14ac:dyDescent="0.3">
      <c r="A489" s="4">
        <v>39777</v>
      </c>
      <c r="B489" s="1">
        <v>110.600488</v>
      </c>
      <c r="C489" s="1">
        <v>110.017066</v>
      </c>
      <c r="D489" s="1">
        <v>95.458931000000007</v>
      </c>
      <c r="E489" s="1">
        <v>80.564689999999999</v>
      </c>
      <c r="F489" s="3">
        <f t="shared" si="64"/>
        <v>10129.290241523926</v>
      </c>
      <c r="G489" s="36">
        <f t="shared" si="65"/>
        <v>-3.8144454475307684E-4</v>
      </c>
      <c r="H489" s="31">
        <f t="shared" si="66"/>
        <v>4.7705590391168848E-3</v>
      </c>
      <c r="I489" s="37">
        <f t="shared" si="67"/>
        <v>6.2148686535640251E-3</v>
      </c>
      <c r="J489" s="37">
        <f t="shared" si="68"/>
        <v>-2.4457222177263552E-3</v>
      </c>
      <c r="K489" s="39">
        <f t="shared" si="69"/>
        <v>1.3169692149468458E-3</v>
      </c>
      <c r="L489" s="36">
        <f>-(1-B489/MAX(B$5:B489))</f>
        <v>-2.5440875597206869E-3</v>
      </c>
      <c r="M489" s="37">
        <f>-(1-C489/MAX(C$5:C489))</f>
        <v>0</v>
      </c>
      <c r="N489" s="37">
        <f>-(1-D489/MAX(D$5:D489))</f>
        <v>-0.47805961343325787</v>
      </c>
      <c r="O489" s="37">
        <f>-(1-E489/MAX(E$5:E489))</f>
        <v>-0.19018563330612004</v>
      </c>
      <c r="P489" s="39">
        <f>-(1-F489/MAX(F$5:F489))</f>
        <v>-0.10358748014591224</v>
      </c>
      <c r="Q489" s="33">
        <f>IF(DatiStorici[[#This Row],[Calend]]="X",(DatiStorici[[#This Row],[Balanced]]*B$2/DatiStorici[[#This Row],[Bond 3Y]]),Q488)</f>
        <v>26.104946748229981</v>
      </c>
      <c r="R489" s="33">
        <f>IF(DatiStorici[[#This Row],[Calend]]="X",(DatiStorici[[#This Row],[Balanced]]*C$2/DatiStorici[[#This Row],[Bond 10Y]]),R488)</f>
        <v>27.176810144827339</v>
      </c>
      <c r="S489" s="33">
        <f>IF(DatiStorici[[#This Row],[Calend]]="X",(DatiStorici[[#This Row],[Balanced]]*D$2/DatiStorici[[#This Row],[SXXR]]),S488)</f>
        <v>16.5362043842267</v>
      </c>
      <c r="T489" s="33">
        <f>IF(DatiStorici[[#This Row],[Calend]]="X",(DatiStorici[[#This Row],[Balanced]]*E$2/DatiStorici[[#This Row],[Gold]]),T488)</f>
        <v>32.514636359833339</v>
      </c>
      <c r="U489" s="34">
        <f>SUMPRODUCT(DatiStorici[[#This Row],[Bond 3Y]:[Gold]],Q488:T488)</f>
        <v>10075.192757049685</v>
      </c>
      <c r="V489" s="32">
        <f t="shared" si="70"/>
        <v>1.6383820988318774E-3</v>
      </c>
      <c r="W489" s="32">
        <f>-(1-U489/MAX(U$5:U489))</f>
        <v>-9.9479211331386153E-2</v>
      </c>
      <c r="X489" s="53" t="str">
        <f t="shared" si="71"/>
        <v/>
      </c>
    </row>
    <row r="490" spans="1:24" x14ac:dyDescent="0.3">
      <c r="A490" s="4">
        <v>39778</v>
      </c>
      <c r="B490" s="1">
        <v>110.708207</v>
      </c>
      <c r="C490" s="1">
        <v>110.49085100000001</v>
      </c>
      <c r="D490" s="1">
        <v>95.515617000000006</v>
      </c>
      <c r="E490" s="1">
        <v>79.778289999999998</v>
      </c>
      <c r="F490" s="3">
        <f t="shared" si="64"/>
        <v>10113.781484582811</v>
      </c>
      <c r="G490" s="36">
        <f t="shared" si="65"/>
        <v>9.7347289953217712E-4</v>
      </c>
      <c r="H490" s="31">
        <f t="shared" si="66"/>
        <v>4.297221936757357E-3</v>
      </c>
      <c r="I490" s="37">
        <f t="shared" si="67"/>
        <v>5.9364980578220259E-4</v>
      </c>
      <c r="J490" s="37">
        <f t="shared" si="68"/>
        <v>-9.8090518891855768E-3</v>
      </c>
      <c r="K490" s="39">
        <f t="shared" si="69"/>
        <v>-1.5322536209170623E-3</v>
      </c>
      <c r="L490" s="36">
        <f>-(1-B490/MAX(B$5:B490))</f>
        <v>-1.5726184877925542E-3</v>
      </c>
      <c r="M490" s="37">
        <f>-(1-C490/MAX(C$5:C490))</f>
        <v>0</v>
      </c>
      <c r="N490" s="37">
        <f>-(1-D490/MAX(D$5:D490))</f>
        <v>-0.47774967163480087</v>
      </c>
      <c r="O490" s="37">
        <f>-(1-E490/MAX(E$5:E490))</f>
        <v>-0.19809031236549535</v>
      </c>
      <c r="P490" s="39">
        <f>-(1-F490/MAX(F$5:F490))</f>
        <v>-0.1049599597133748</v>
      </c>
      <c r="Q490" s="33">
        <f>IF(DatiStorici[[#This Row],[Calend]]="X",(DatiStorici[[#This Row],[Balanced]]*B$2/DatiStorici[[#This Row],[Bond 3Y]]),Q489)</f>
        <v>26.104946748229981</v>
      </c>
      <c r="R490" s="33">
        <f>IF(DatiStorici[[#This Row],[Calend]]="X",(DatiStorici[[#This Row],[Balanced]]*C$2/DatiStorici[[#This Row],[Bond 10Y]]),R489)</f>
        <v>27.176810144827339</v>
      </c>
      <c r="S490" s="33">
        <f>IF(DatiStorici[[#This Row],[Calend]]="X",(DatiStorici[[#This Row],[Balanced]]*D$2/DatiStorici[[#This Row],[SXXR]]),S489)</f>
        <v>16.5362043842267</v>
      </c>
      <c r="T490" s="33">
        <f>IF(DatiStorici[[#This Row],[Calend]]="X",(DatiStorici[[#This Row],[Balanced]]*E$2/DatiStorici[[#This Row],[Gold]]),T489)</f>
        <v>32.514636359833339</v>
      </c>
      <c r="U490" s="34">
        <f>SUMPRODUCT(DatiStorici[[#This Row],[Bond 3Y]:[Gold]],Q489:T489)</f>
        <v>10066.248582051274</v>
      </c>
      <c r="V490" s="32">
        <f t="shared" si="70"/>
        <v>-8.8813659715278879E-4</v>
      </c>
      <c r="W490" s="32">
        <f>-(1-U490/MAX(U$5:U490))</f>
        <v>-0.10027864174604717</v>
      </c>
      <c r="X490" s="53" t="str">
        <f t="shared" si="71"/>
        <v/>
      </c>
    </row>
    <row r="491" spans="1:24" x14ac:dyDescent="0.3">
      <c r="A491" s="4">
        <v>39779</v>
      </c>
      <c r="B491" s="1">
        <v>110.692655</v>
      </c>
      <c r="C491" s="1">
        <v>110.33355400000001</v>
      </c>
      <c r="D491" s="1">
        <v>97.767944999999997</v>
      </c>
      <c r="E491" s="1">
        <v>79.924679999999995</v>
      </c>
      <c r="F491" s="3">
        <f t="shared" si="64"/>
        <v>10149.071470293953</v>
      </c>
      <c r="G491" s="36">
        <f t="shared" si="65"/>
        <v>-1.4048725813520151E-4</v>
      </c>
      <c r="H491" s="31">
        <f t="shared" si="66"/>
        <v>-1.4246344429543283E-3</v>
      </c>
      <c r="I491" s="37">
        <f t="shared" si="67"/>
        <v>2.3306999666165316E-2</v>
      </c>
      <c r="J491" s="37">
        <f t="shared" si="68"/>
        <v>1.8332788801650726E-3</v>
      </c>
      <c r="K491" s="39">
        <f t="shared" si="69"/>
        <v>3.4832233615258302E-3</v>
      </c>
      <c r="L491" s="36">
        <f>-(1-B491/MAX(B$5:B491))</f>
        <v>-1.7128749607140392E-3</v>
      </c>
      <c r="M491" s="37">
        <f>-(1-C491/MAX(C$5:C491))</f>
        <v>-1.4236201330370957E-3</v>
      </c>
      <c r="N491" s="37">
        <f>-(1-D491/MAX(D$5:D491))</f>
        <v>-0.46543462751394127</v>
      </c>
      <c r="O491" s="37">
        <f>-(1-E491/MAX(E$5:E491))</f>
        <v>-0.19661883987375839</v>
      </c>
      <c r="P491" s="39">
        <f>-(1-F491/MAX(F$5:F491))</f>
        <v>-0.10183689933474549</v>
      </c>
      <c r="Q491" s="33">
        <f>IF(DatiStorici[[#This Row],[Calend]]="X",(DatiStorici[[#This Row],[Balanced]]*B$2/DatiStorici[[#This Row],[Bond 3Y]]),Q490)</f>
        <v>26.104946748229981</v>
      </c>
      <c r="R491" s="33">
        <f>IF(DatiStorici[[#This Row],[Calend]]="X",(DatiStorici[[#This Row],[Balanced]]*C$2/DatiStorici[[#This Row],[Bond 10Y]]),R490)</f>
        <v>27.176810144827339</v>
      </c>
      <c r="S491" s="33">
        <f>IF(DatiStorici[[#This Row],[Calend]]="X",(DatiStorici[[#This Row],[Balanced]]*D$2/DatiStorici[[#This Row],[SXXR]]),S490)</f>
        <v>16.5362043842267</v>
      </c>
      <c r="T491" s="33">
        <f>IF(DatiStorici[[#This Row],[Calend]]="X",(DatiStorici[[#This Row],[Balanced]]*E$2/DatiStorici[[#This Row],[Gold]]),T490)</f>
        <v>32.514636359833339</v>
      </c>
      <c r="U491" s="34">
        <f>SUMPRODUCT(DatiStorici[[#This Row],[Bond 3Y]:[Gold]],Q490:T490)</f>
        <v>10103.572540979128</v>
      </c>
      <c r="V491" s="32">
        <f t="shared" si="70"/>
        <v>3.700974966811931E-3</v>
      </c>
      <c r="W491" s="32">
        <f>-(1-U491/MAX(U$5:U491))</f>
        <v>-9.6942626074641991E-2</v>
      </c>
      <c r="X491" s="53" t="str">
        <f t="shared" si="71"/>
        <v/>
      </c>
    </row>
    <row r="492" spans="1:24" x14ac:dyDescent="0.3">
      <c r="A492" s="4">
        <v>39780</v>
      </c>
      <c r="B492" s="1">
        <v>110.713273</v>
      </c>
      <c r="C492" s="1">
        <v>110.46923200000001</v>
      </c>
      <c r="D492" s="1">
        <v>99.015039999999999</v>
      </c>
      <c r="E492" s="1">
        <v>79.972880000000004</v>
      </c>
      <c r="F492" s="3">
        <f t="shared" si="64"/>
        <v>10173.677229496639</v>
      </c>
      <c r="G492" s="36">
        <f t="shared" si="65"/>
        <v>1.8624614296321515E-4</v>
      </c>
      <c r="H492" s="31">
        <f t="shared" si="66"/>
        <v>1.228952039368498E-3</v>
      </c>
      <c r="I492" s="37">
        <f t="shared" si="67"/>
        <v>1.2674995208671649E-2</v>
      </c>
      <c r="J492" s="37">
        <f t="shared" si="68"/>
        <v>6.0288601602121621E-4</v>
      </c>
      <c r="K492" s="39">
        <f t="shared" si="69"/>
        <v>2.4215003186320526E-3</v>
      </c>
      <c r="L492" s="36">
        <f>-(1-B492/MAX(B$5:B492))</f>
        <v>-1.5269305189256066E-3</v>
      </c>
      <c r="M492" s="37">
        <f>-(1-C492/MAX(C$5:C492))</f>
        <v>-1.9566325903308535E-4</v>
      </c>
      <c r="N492" s="37">
        <f>-(1-D492/MAX(D$5:D492))</f>
        <v>-0.4586158915448002</v>
      </c>
      <c r="O492" s="37">
        <f>-(1-E492/MAX(E$5:E492))</f>
        <v>-0.19613434657434092</v>
      </c>
      <c r="P492" s="39">
        <f>-(1-F492/MAX(F$5:F492))</f>
        <v>-9.9659361710304317E-2</v>
      </c>
      <c r="Q492" s="33">
        <f>IF(DatiStorici[[#This Row],[Calend]]="X",(DatiStorici[[#This Row],[Balanced]]*B$2/DatiStorici[[#This Row],[Bond 3Y]]),Q491)</f>
        <v>26.104946748229981</v>
      </c>
      <c r="R492" s="33">
        <f>IF(DatiStorici[[#This Row],[Calend]]="X",(DatiStorici[[#This Row],[Balanced]]*C$2/DatiStorici[[#This Row],[Bond 10Y]]),R491)</f>
        <v>27.176810144827339</v>
      </c>
      <c r="S492" s="33">
        <f>IF(DatiStorici[[#This Row],[Calend]]="X",(DatiStorici[[#This Row],[Balanced]]*D$2/DatiStorici[[#This Row],[SXXR]]),S491)</f>
        <v>16.5362043842267</v>
      </c>
      <c r="T492" s="33">
        <f>IF(DatiStorici[[#This Row],[Calend]]="X",(DatiStorici[[#This Row],[Balanced]]*E$2/DatiStorici[[#This Row],[Gold]]),T491)</f>
        <v>32.514636359833339</v>
      </c>
      <c r="U492" s="34">
        <f>SUMPRODUCT(DatiStorici[[#This Row],[Bond 3Y]:[Gold]],Q491:T491)</f>
        <v>10129.987491297104</v>
      </c>
      <c r="V492" s="32">
        <f t="shared" si="70"/>
        <v>2.6110052094141041E-3</v>
      </c>
      <c r="W492" s="32">
        <f>-(1-U492/MAX(U$5:U492))</f>
        <v>-9.4581657657800355E-2</v>
      </c>
      <c r="X492" s="53" t="str">
        <f t="shared" si="71"/>
        <v/>
      </c>
    </row>
    <row r="493" spans="1:24" x14ac:dyDescent="0.3">
      <c r="A493" s="4">
        <v>39783</v>
      </c>
      <c r="B493" s="1">
        <v>110.844762</v>
      </c>
      <c r="C493" s="1">
        <v>111.12996699999999</v>
      </c>
      <c r="D493" s="1">
        <v>93.177064999999999</v>
      </c>
      <c r="E493" s="1">
        <v>76.386529999999993</v>
      </c>
      <c r="F493" s="3">
        <f t="shared" si="64"/>
        <v>9964.3806185698159</v>
      </c>
      <c r="G493" s="36">
        <f t="shared" si="65"/>
        <v>1.1869487417806573E-3</v>
      </c>
      <c r="H493" s="31">
        <f t="shared" si="66"/>
        <v>5.9633515016706464E-3</v>
      </c>
      <c r="I493" s="37">
        <f t="shared" si="67"/>
        <v>-6.0770150070958658E-2</v>
      </c>
      <c r="J493" s="37">
        <f t="shared" si="68"/>
        <v>-4.5881205472682381E-2</v>
      </c>
      <c r="K493" s="39">
        <f t="shared" si="69"/>
        <v>-2.0786924817504982E-2</v>
      </c>
      <c r="L493" s="36">
        <f>-(1-B493/MAX(B$5:B493))</f>
        <v>-3.4109053898923047E-4</v>
      </c>
      <c r="M493" s="37">
        <f>-(1-C493/MAX(C$5:C493))</f>
        <v>0</v>
      </c>
      <c r="N493" s="37">
        <f>-(1-D493/MAX(D$5:D493))</f>
        <v>-0.49053616234970765</v>
      </c>
      <c r="O493" s="37">
        <f>-(1-E493/MAX(E$5:E493))</f>
        <v>-0.23218336201761514</v>
      </c>
      <c r="P493" s="39">
        <f>-(1-F493/MAX(F$5:F493))</f>
        <v>-0.11818149879239948</v>
      </c>
      <c r="Q493" s="33">
        <f>IF(DatiStorici[[#This Row],[Calend]]="X",(DatiStorici[[#This Row],[Balanced]]*B$2/DatiStorici[[#This Row],[Bond 3Y]]),Q492)</f>
        <v>26.104946748229981</v>
      </c>
      <c r="R493" s="33">
        <f>IF(DatiStorici[[#This Row],[Calend]]="X",(DatiStorici[[#This Row],[Balanced]]*C$2/DatiStorici[[#This Row],[Bond 10Y]]),R492)</f>
        <v>27.176810144827339</v>
      </c>
      <c r="S493" s="33">
        <f>IF(DatiStorici[[#This Row],[Calend]]="X",(DatiStorici[[#This Row],[Balanced]]*D$2/DatiStorici[[#This Row],[SXXR]]),S492)</f>
        <v>16.5362043842267</v>
      </c>
      <c r="T493" s="33">
        <f>IF(DatiStorici[[#This Row],[Calend]]="X",(DatiStorici[[#This Row],[Balanced]]*E$2/DatiStorici[[#This Row],[Gold]]),T492)</f>
        <v>32.514636359833339</v>
      </c>
      <c r="U493" s="34">
        <f>SUMPRODUCT(DatiStorici[[#This Row],[Bond 3Y]:[Gold]],Q492:T492)</f>
        <v>9938.2298603920299</v>
      </c>
      <c r="V493" s="32">
        <f t="shared" si="70"/>
        <v>-1.9111161087780406E-2</v>
      </c>
      <c r="W493" s="32">
        <f>-(1-U493/MAX(U$5:U493))</f>
        <v>-0.11172095585088315</v>
      </c>
      <c r="X493" s="53" t="str">
        <f t="shared" si="71"/>
        <v/>
      </c>
    </row>
    <row r="494" spans="1:24" x14ac:dyDescent="0.3">
      <c r="A494" s="4">
        <v>39784</v>
      </c>
      <c r="B494" s="1">
        <v>110.835641</v>
      </c>
      <c r="C494" s="1">
        <v>111.939753</v>
      </c>
      <c r="D494" s="1">
        <v>94.741596999999999</v>
      </c>
      <c r="E494" s="1">
        <v>76.582040000000006</v>
      </c>
      <c r="F494" s="3">
        <f t="shared" si="64"/>
        <v>10015.905069499389</v>
      </c>
      <c r="G494" s="36">
        <f t="shared" si="65"/>
        <v>-8.2289637529729283E-5</v>
      </c>
      <c r="H494" s="31">
        <f t="shared" si="66"/>
        <v>7.260416673569265E-3</v>
      </c>
      <c r="I494" s="37">
        <f t="shared" si="67"/>
        <v>1.665154629686879E-2</v>
      </c>
      <c r="J494" s="37">
        <f t="shared" si="68"/>
        <v>2.5562127757203972E-3</v>
      </c>
      <c r="K494" s="39">
        <f t="shared" si="69"/>
        <v>5.1575403822959514E-3</v>
      </c>
      <c r="L494" s="36">
        <f>-(1-B494/MAX(B$5:B494))</f>
        <v>-4.2334872375759947E-4</v>
      </c>
      <c r="M494" s="37">
        <f>-(1-C494/MAX(C$5:C494))</f>
        <v>0</v>
      </c>
      <c r="N494" s="37">
        <f>-(1-D494/MAX(D$5:D494))</f>
        <v>-0.48198177746060766</v>
      </c>
      <c r="O494" s="37">
        <f>-(1-E494/MAX(E$5:E494))</f>
        <v>-0.23021814863651324</v>
      </c>
      <c r="P494" s="39">
        <f>-(1-F494/MAX(F$5:F494))</f>
        <v>-0.1136217357892092</v>
      </c>
      <c r="Q494" s="33">
        <f>IF(DatiStorici[[#This Row],[Calend]]="X",(DatiStorici[[#This Row],[Balanced]]*B$2/DatiStorici[[#This Row],[Bond 3Y]]),Q493)</f>
        <v>26.104946748229981</v>
      </c>
      <c r="R494" s="33">
        <f>IF(DatiStorici[[#This Row],[Calend]]="X",(DatiStorici[[#This Row],[Balanced]]*C$2/DatiStorici[[#This Row],[Bond 10Y]]),R493)</f>
        <v>27.176810144827339</v>
      </c>
      <c r="S494" s="33">
        <f>IF(DatiStorici[[#This Row],[Calend]]="X",(DatiStorici[[#This Row],[Balanced]]*D$2/DatiStorici[[#This Row],[SXXR]]),S493)</f>
        <v>16.5362043842267</v>
      </c>
      <c r="T494" s="33">
        <f>IF(DatiStorici[[#This Row],[Calend]]="X",(DatiStorici[[#This Row],[Balanced]]*E$2/DatiStorici[[#This Row],[Gold]]),T493)</f>
        <v>32.514636359833339</v>
      </c>
      <c r="U494" s="34">
        <f>SUMPRODUCT(DatiStorici[[#This Row],[Bond 3Y]:[Gold]],Q493:T493)</f>
        <v>9992.2275150250534</v>
      </c>
      <c r="V494" s="32">
        <f t="shared" si="70"/>
        <v>5.4186199279412962E-3</v>
      </c>
      <c r="W494" s="32">
        <f>-(1-U494/MAX(U$5:U494))</f>
        <v>-0.1068946451579823</v>
      </c>
      <c r="X494" s="53" t="str">
        <f t="shared" si="71"/>
        <v/>
      </c>
    </row>
    <row r="495" spans="1:24" x14ac:dyDescent="0.3">
      <c r="A495" s="4">
        <v>39785</v>
      </c>
      <c r="B495" s="1">
        <v>110.934223</v>
      </c>
      <c r="C495" s="1">
        <v>112.235101</v>
      </c>
      <c r="D495" s="1">
        <v>95.273972999999998</v>
      </c>
      <c r="E495" s="1">
        <v>75.231200000000001</v>
      </c>
      <c r="F495" s="3">
        <f t="shared" si="64"/>
        <v>9980.5470544694072</v>
      </c>
      <c r="G495" s="36">
        <f t="shared" si="65"/>
        <v>8.8904781484036653E-4</v>
      </c>
      <c r="H495" s="31">
        <f t="shared" si="66"/>
        <v>2.6349803790786984E-3</v>
      </c>
      <c r="I495" s="37">
        <f t="shared" si="67"/>
        <v>5.6035133649468749E-3</v>
      </c>
      <c r="J495" s="37">
        <f t="shared" si="68"/>
        <v>-1.7796545975172846E-2</v>
      </c>
      <c r="K495" s="39">
        <f t="shared" si="69"/>
        <v>-3.5364325292068666E-3</v>
      </c>
      <c r="L495" s="36">
        <f>-(1-B495/MAX(B$5:B495))</f>
        <v>0</v>
      </c>
      <c r="M495" s="37">
        <f>-(1-C495/MAX(C$5:C495))</f>
        <v>0</v>
      </c>
      <c r="N495" s="37">
        <f>-(1-D495/MAX(D$5:D495))</f>
        <v>-0.47907090749456072</v>
      </c>
      <c r="O495" s="37">
        <f>-(1-E495/MAX(E$5:E495))</f>
        <v>-0.24379642516317479</v>
      </c>
      <c r="P495" s="39">
        <f>-(1-F495/MAX(F$5:F495))</f>
        <v>-0.11675081656331254</v>
      </c>
      <c r="Q495" s="33">
        <f>IF(DatiStorici[[#This Row],[Calend]]="X",(DatiStorici[[#This Row],[Balanced]]*B$2/DatiStorici[[#This Row],[Bond 3Y]]),Q494)</f>
        <v>26.104946748229981</v>
      </c>
      <c r="R495" s="33">
        <f>IF(DatiStorici[[#This Row],[Calend]]="X",(DatiStorici[[#This Row],[Balanced]]*C$2/DatiStorici[[#This Row],[Bond 10Y]]),R494)</f>
        <v>27.176810144827339</v>
      </c>
      <c r="S495" s="33">
        <f>IF(DatiStorici[[#This Row],[Calend]]="X",(DatiStorici[[#This Row],[Balanced]]*D$2/DatiStorici[[#This Row],[SXXR]]),S494)</f>
        <v>16.5362043842267</v>
      </c>
      <c r="T495" s="33">
        <f>IF(DatiStorici[[#This Row],[Calend]]="X",(DatiStorici[[#This Row],[Balanced]]*E$2/DatiStorici[[#This Row],[Gold]]),T494)</f>
        <v>32.514636359833339</v>
      </c>
      <c r="U495" s="34">
        <f>SUMPRODUCT(DatiStorici[[#This Row],[Bond 3Y]:[Gold]],Q494:T494)</f>
        <v>9967.7090163729808</v>
      </c>
      <c r="V495" s="32">
        <f t="shared" si="70"/>
        <v>-2.4567724397076178E-3</v>
      </c>
      <c r="W495" s="32">
        <f>-(1-U495/MAX(U$5:U495))</f>
        <v>-0.10908610871362356</v>
      </c>
      <c r="X495" s="53" t="str">
        <f t="shared" si="71"/>
        <v/>
      </c>
    </row>
    <row r="496" spans="1:24" x14ac:dyDescent="0.3">
      <c r="A496" s="4">
        <v>39786</v>
      </c>
      <c r="B496" s="1">
        <v>110.84293700000001</v>
      </c>
      <c r="C496" s="1">
        <v>111.64957699999999</v>
      </c>
      <c r="D496" s="1">
        <v>94.852135000000004</v>
      </c>
      <c r="E496" s="1">
        <v>75.917619999999999</v>
      </c>
      <c r="F496" s="3">
        <f t="shared" si="64"/>
        <v>9984.1959784752271</v>
      </c>
      <c r="G496" s="36">
        <f t="shared" si="65"/>
        <v>-8.2322278051848055E-4</v>
      </c>
      <c r="H496" s="31">
        <f t="shared" si="66"/>
        <v>-5.2305976468181728E-3</v>
      </c>
      <c r="I496" s="37">
        <f t="shared" si="67"/>
        <v>-4.4374620260275348E-3</v>
      </c>
      <c r="J496" s="37">
        <f t="shared" si="68"/>
        <v>9.0827664938334229E-3</v>
      </c>
      <c r="K496" s="39">
        <f t="shared" si="69"/>
        <v>3.6553679057417277E-4</v>
      </c>
      <c r="L496" s="36">
        <f>-(1-B496/MAX(B$5:B496))</f>
        <v>-8.2288402560859453E-4</v>
      </c>
      <c r="M496" s="37">
        <f>-(1-C496/MAX(C$5:C496))</f>
        <v>-5.2169418905766429E-3</v>
      </c>
      <c r="N496" s="37">
        <f>-(1-D496/MAX(D$5:D496))</f>
        <v>-0.48137738931330787</v>
      </c>
      <c r="O496" s="37">
        <f>-(1-E496/MAX(E$5:E496))</f>
        <v>-0.23689671788960354</v>
      </c>
      <c r="P496" s="39">
        <f>-(1-F496/MAX(F$5:F496))</f>
        <v>-0.11642789747571403</v>
      </c>
      <c r="Q496" s="33">
        <f>IF(DatiStorici[[#This Row],[Calend]]="X",(DatiStorici[[#This Row],[Balanced]]*B$2/DatiStorici[[#This Row],[Bond 3Y]]),Q495)</f>
        <v>26.104946748229981</v>
      </c>
      <c r="R496" s="33">
        <f>IF(DatiStorici[[#This Row],[Calend]]="X",(DatiStorici[[#This Row],[Balanced]]*C$2/DatiStorici[[#This Row],[Bond 10Y]]),R495)</f>
        <v>27.176810144827339</v>
      </c>
      <c r="S496" s="33">
        <f>IF(DatiStorici[[#This Row],[Calend]]="X",(DatiStorici[[#This Row],[Balanced]]*D$2/DatiStorici[[#This Row],[SXXR]]),S495)</f>
        <v>16.5362043842267</v>
      </c>
      <c r="T496" s="33">
        <f>IF(DatiStorici[[#This Row],[Calend]]="X",(DatiStorici[[#This Row],[Balanced]]*E$2/DatiStorici[[#This Row],[Gold]]),T495)</f>
        <v>32.514636359833339</v>
      </c>
      <c r="U496" s="34">
        <f>SUMPRODUCT(DatiStorici[[#This Row],[Bond 3Y]:[Gold]],Q495:T495)</f>
        <v>9964.756422925966</v>
      </c>
      <c r="V496" s="32">
        <f t="shared" si="70"/>
        <v>-2.9625973541526113E-4</v>
      </c>
      <c r="W496" s="32">
        <f>-(1-U496/MAX(U$5:U496))</f>
        <v>-0.10935001153351376</v>
      </c>
      <c r="X496" s="53" t="str">
        <f t="shared" si="71"/>
        <v/>
      </c>
    </row>
    <row r="497" spans="1:24" x14ac:dyDescent="0.3">
      <c r="A497" s="4">
        <v>39787</v>
      </c>
      <c r="B497" s="1">
        <v>110.946462</v>
      </c>
      <c r="C497" s="1">
        <v>111.996127</v>
      </c>
      <c r="D497" s="1">
        <v>91.287532999999996</v>
      </c>
      <c r="E497" s="1">
        <v>73.535939999999997</v>
      </c>
      <c r="F497" s="3">
        <f t="shared" si="64"/>
        <v>9847.9667083182703</v>
      </c>
      <c r="G497" s="36">
        <f t="shared" si="65"/>
        <v>9.3354333421960425E-4</v>
      </c>
      <c r="H497" s="31">
        <f t="shared" si="66"/>
        <v>3.0991006862153224E-3</v>
      </c>
      <c r="I497" s="37">
        <f t="shared" si="67"/>
        <v>-3.8304976911348043E-2</v>
      </c>
      <c r="J497" s="37">
        <f t="shared" si="68"/>
        <v>-3.1874538723026119E-2</v>
      </c>
      <c r="K497" s="39">
        <f t="shared" si="69"/>
        <v>-1.3738432364883899E-2</v>
      </c>
      <c r="L497" s="36">
        <f>-(1-B497/MAX(B$5:B497))</f>
        <v>0</v>
      </c>
      <c r="M497" s="37">
        <f>-(1-C497/MAX(C$5:C497))</f>
        <v>-2.1292269340943415E-3</v>
      </c>
      <c r="N497" s="37">
        <f>-(1-D497/MAX(D$5:D497))</f>
        <v>-0.50086754834134672</v>
      </c>
      <c r="O497" s="37">
        <f>-(1-E497/MAX(E$5:E497))</f>
        <v>-0.26083671791774843</v>
      </c>
      <c r="P497" s="39">
        <f>-(1-F497/MAX(F$5:F497))</f>
        <v>-0.1284837888982614</v>
      </c>
      <c r="Q497" s="33">
        <f>IF(DatiStorici[[#This Row],[Calend]]="X",(DatiStorici[[#This Row],[Balanced]]*B$2/DatiStorici[[#This Row],[Bond 3Y]]),Q496)</f>
        <v>26.104946748229981</v>
      </c>
      <c r="R497" s="33">
        <f>IF(DatiStorici[[#This Row],[Calend]]="X",(DatiStorici[[#This Row],[Balanced]]*C$2/DatiStorici[[#This Row],[Bond 10Y]]),R496)</f>
        <v>27.176810144827339</v>
      </c>
      <c r="S497" s="33">
        <f>IF(DatiStorici[[#This Row],[Calend]]="X",(DatiStorici[[#This Row],[Balanced]]*D$2/DatiStorici[[#This Row],[SXXR]]),S496)</f>
        <v>16.5362043842267</v>
      </c>
      <c r="T497" s="33">
        <f>IF(DatiStorici[[#This Row],[Calend]]="X",(DatiStorici[[#This Row],[Balanced]]*E$2/DatiStorici[[#This Row],[Gold]]),T496)</f>
        <v>32.514636359833339</v>
      </c>
      <c r="U497" s="34">
        <f>SUMPRODUCT(DatiStorici[[#This Row],[Bond 3Y]:[Gold]],Q496:T496)</f>
        <v>9840.4926147478545</v>
      </c>
      <c r="V497" s="32">
        <f t="shared" si="70"/>
        <v>-1.2548737821753791E-2</v>
      </c>
      <c r="W497" s="32">
        <f>-(1-U497/MAX(U$5:U497))</f>
        <v>-0.12045671144902859</v>
      </c>
      <c r="X497" s="53" t="str">
        <f t="shared" si="71"/>
        <v/>
      </c>
    </row>
    <row r="498" spans="1:24" x14ac:dyDescent="0.3">
      <c r="A498" s="4">
        <v>39790</v>
      </c>
      <c r="B498" s="1">
        <v>110.470477</v>
      </c>
      <c r="C498" s="1">
        <v>110.84920099999999</v>
      </c>
      <c r="D498" s="1">
        <v>97.321753000000001</v>
      </c>
      <c r="E498" s="1">
        <v>75.325190000000006</v>
      </c>
      <c r="F498" s="3">
        <f t="shared" si="64"/>
        <v>9968.5227492109807</v>
      </c>
      <c r="G498" s="36">
        <f t="shared" si="65"/>
        <v>-4.2994518429896704E-3</v>
      </c>
      <c r="H498" s="31">
        <f t="shared" si="66"/>
        <v>-1.0293562242350103E-2</v>
      </c>
      <c r="I498" s="37">
        <f t="shared" si="67"/>
        <v>6.4008302053127228E-2</v>
      </c>
      <c r="J498" s="37">
        <f t="shared" si="68"/>
        <v>2.4040341117039874E-2</v>
      </c>
      <c r="K498" s="39">
        <f t="shared" si="69"/>
        <v>1.216739508401809E-2</v>
      </c>
      <c r="L498" s="36">
        <f>-(1-B498/MAX(B$5:B498))</f>
        <v>-4.2902224317886706E-3</v>
      </c>
      <c r="M498" s="37">
        <f>-(1-C498/MAX(C$5:C498))</f>
        <v>-1.2348186865355104E-2</v>
      </c>
      <c r="N498" s="37">
        <f>-(1-D498/MAX(D$5:D498))</f>
        <v>-0.4678742695937691</v>
      </c>
      <c r="O498" s="37">
        <f>-(1-E498/MAX(E$5:E498))</f>
        <v>-0.24285166322931062</v>
      </c>
      <c r="P498" s="39">
        <f>-(1-F498/MAX(F$5:F498))</f>
        <v>-0.11781493236206952</v>
      </c>
      <c r="Q498" s="33">
        <f>IF(DatiStorici[[#This Row],[Calend]]="X",(DatiStorici[[#This Row],[Balanced]]*B$2/DatiStorici[[#This Row],[Bond 3Y]]),Q497)</f>
        <v>26.104946748229981</v>
      </c>
      <c r="R498" s="33">
        <f>IF(DatiStorici[[#This Row],[Calend]]="X",(DatiStorici[[#This Row],[Balanced]]*C$2/DatiStorici[[#This Row],[Bond 10Y]]),R497)</f>
        <v>27.176810144827339</v>
      </c>
      <c r="S498" s="33">
        <f>IF(DatiStorici[[#This Row],[Calend]]="X",(DatiStorici[[#This Row],[Balanced]]*D$2/DatiStorici[[#This Row],[SXXR]]),S497)</f>
        <v>16.5362043842267</v>
      </c>
      <c r="T498" s="33">
        <f>IF(DatiStorici[[#This Row],[Calend]]="X",(DatiStorici[[#This Row],[Balanced]]*E$2/DatiStorici[[#This Row],[Gold]]),T497)</f>
        <v>32.514636359833339</v>
      </c>
      <c r="U498" s="34">
        <f>SUMPRODUCT(DatiStorici[[#This Row],[Bond 3Y]:[Gold]],Q497:T497)</f>
        <v>9954.8571698439519</v>
      </c>
      <c r="V498" s="32">
        <f t="shared" si="70"/>
        <v>1.1554817548064943E-2</v>
      </c>
      <c r="W498" s="32">
        <f>-(1-U498/MAX(U$5:U498))</f>
        <v>-0.11023480683297926</v>
      </c>
      <c r="X498" s="53" t="str">
        <f t="shared" si="71"/>
        <v/>
      </c>
    </row>
    <row r="499" spans="1:24" x14ac:dyDescent="0.3">
      <c r="A499" s="4">
        <v>39791</v>
      </c>
      <c r="B499" s="1">
        <v>110.538797</v>
      </c>
      <c r="C499" s="1">
        <v>110.254182</v>
      </c>
      <c r="D499" s="1">
        <v>98.606161999999998</v>
      </c>
      <c r="E499" s="1">
        <v>75.373440000000002</v>
      </c>
      <c r="F499" s="3">
        <f t="shared" si="64"/>
        <v>9976.3691470338526</v>
      </c>
      <c r="G499" s="36">
        <f t="shared" si="65"/>
        <v>6.1825461836684584E-4</v>
      </c>
      <c r="H499" s="31">
        <f t="shared" si="66"/>
        <v>-5.3822825173418512E-3</v>
      </c>
      <c r="I499" s="37">
        <f t="shared" si="67"/>
        <v>1.3111224090303138E-2</v>
      </c>
      <c r="J499" s="37">
        <f t="shared" si="68"/>
        <v>6.4035089965619441E-4</v>
      </c>
      <c r="K499" s="39">
        <f t="shared" si="69"/>
        <v>7.8680779705172068E-4</v>
      </c>
      <c r="L499" s="36">
        <f>-(1-B499/MAX(B$5:B499))</f>
        <v>-3.6744299245882184E-3</v>
      </c>
      <c r="M499" s="37">
        <f>-(1-C499/MAX(C$5:C499))</f>
        <v>-1.7649727958101047E-2</v>
      </c>
      <c r="N499" s="37">
        <f>-(1-D499/MAX(D$5:D499))</f>
        <v>-0.46085151202727381</v>
      </c>
      <c r="O499" s="37">
        <f>-(1-E499/MAX(E$5:E499))</f>
        <v>-0.24236666734348311</v>
      </c>
      <c r="P499" s="39">
        <f>-(1-F499/MAX(F$5:F499))</f>
        <v>-0.11712054913516334</v>
      </c>
      <c r="Q499" s="33">
        <f>IF(DatiStorici[[#This Row],[Calend]]="X",(DatiStorici[[#This Row],[Balanced]]*B$2/DatiStorici[[#This Row],[Bond 3Y]]),Q498)</f>
        <v>26.104946748229981</v>
      </c>
      <c r="R499" s="33">
        <f>IF(DatiStorici[[#This Row],[Calend]]="X",(DatiStorici[[#This Row],[Balanced]]*C$2/DatiStorici[[#This Row],[Bond 10Y]]),R498)</f>
        <v>27.176810144827339</v>
      </c>
      <c r="S499" s="33">
        <f>IF(DatiStorici[[#This Row],[Calend]]="X",(DatiStorici[[#This Row],[Balanced]]*D$2/DatiStorici[[#This Row],[SXXR]]),S498)</f>
        <v>16.5362043842267</v>
      </c>
      <c r="T499" s="33">
        <f>IF(DatiStorici[[#This Row],[Calend]]="X",(DatiStorici[[#This Row],[Balanced]]*E$2/DatiStorici[[#This Row],[Gold]]),T498)</f>
        <v>32.514636359833339</v>
      </c>
      <c r="U499" s="34">
        <f>SUMPRODUCT(DatiStorici[[#This Row],[Bond 3Y]:[Gold]],Q498:T498)</f>
        <v>9963.2780223515292</v>
      </c>
      <c r="V499" s="32">
        <f t="shared" si="70"/>
        <v>8.455463252989878E-4</v>
      </c>
      <c r="W499" s="32">
        <f>-(1-U499/MAX(U$5:U499))</f>
        <v>-0.1094821509856676</v>
      </c>
      <c r="X499" s="53" t="str">
        <f t="shared" si="71"/>
        <v/>
      </c>
    </row>
    <row r="500" spans="1:24" x14ac:dyDescent="0.3">
      <c r="A500" s="4">
        <v>39792</v>
      </c>
      <c r="B500" s="1">
        <v>110.693578</v>
      </c>
      <c r="C500" s="1">
        <v>110.68155</v>
      </c>
      <c r="D500" s="1">
        <v>98.624584999999996</v>
      </c>
      <c r="E500" s="1">
        <v>78.75958</v>
      </c>
      <c r="F500" s="3">
        <f t="shared" si="64"/>
        <v>10124.839407446943</v>
      </c>
      <c r="G500" s="36">
        <f t="shared" si="65"/>
        <v>1.3992619774050414E-3</v>
      </c>
      <c r="H500" s="31">
        <f t="shared" si="66"/>
        <v>3.8687135771468578E-3</v>
      </c>
      <c r="I500" s="37">
        <f t="shared" si="67"/>
        <v>1.8681671426797934E-4</v>
      </c>
      <c r="J500" s="37">
        <f t="shared" si="68"/>
        <v>4.3944962784774666E-2</v>
      </c>
      <c r="K500" s="39">
        <f t="shared" si="69"/>
        <v>1.477254066898554E-2</v>
      </c>
      <c r="L500" s="36">
        <f>-(1-B500/MAX(B$5:B500))</f>
        <v>-2.2793336122786112E-3</v>
      </c>
      <c r="M500" s="37">
        <f>-(1-C500/MAX(C$5:C500))</f>
        <v>-1.3841935242700942E-2</v>
      </c>
      <c r="N500" s="37">
        <f>-(1-D500/MAX(D$5:D500))</f>
        <v>-0.46075078066939057</v>
      </c>
      <c r="O500" s="37">
        <f>-(1-E500/MAX(E$5:E500))</f>
        <v>-0.20833010840386801</v>
      </c>
      <c r="P500" s="39">
        <f>-(1-F500/MAX(F$5:F500))</f>
        <v>-0.10398136592618579</v>
      </c>
      <c r="Q500" s="33">
        <f>IF(DatiStorici[[#This Row],[Calend]]="X",(DatiStorici[[#This Row],[Balanced]]*B$2/DatiStorici[[#This Row],[Bond 3Y]]),Q499)</f>
        <v>26.104946748229981</v>
      </c>
      <c r="R500" s="33">
        <f>IF(DatiStorici[[#This Row],[Calend]]="X",(DatiStorici[[#This Row],[Balanced]]*C$2/DatiStorici[[#This Row],[Bond 10Y]]),R499)</f>
        <v>27.176810144827339</v>
      </c>
      <c r="S500" s="33">
        <f>IF(DatiStorici[[#This Row],[Calend]]="X",(DatiStorici[[#This Row],[Balanced]]*D$2/DatiStorici[[#This Row],[SXXR]]),S499)</f>
        <v>16.5362043842267</v>
      </c>
      <c r="T500" s="33">
        <f>IF(DatiStorici[[#This Row],[Calend]]="X",(DatiStorici[[#This Row],[Balanced]]*E$2/DatiStorici[[#This Row],[Gold]]),T499)</f>
        <v>32.514636359833339</v>
      </c>
      <c r="U500" s="34">
        <f>SUMPRODUCT(DatiStorici[[#This Row],[Bond 3Y]:[Gold]],Q499:T499)</f>
        <v>10089.336828368998</v>
      </c>
      <c r="V500" s="32">
        <f t="shared" si="70"/>
        <v>1.2572970414267462E-2</v>
      </c>
      <c r="W500" s="32">
        <f>-(1-U500/MAX(U$5:U500))</f>
        <v>-9.8215014152573721E-2</v>
      </c>
      <c r="X500" s="53" t="str">
        <f t="shared" si="71"/>
        <v/>
      </c>
    </row>
    <row r="501" spans="1:24" x14ac:dyDescent="0.3">
      <c r="A501" s="4">
        <v>39793</v>
      </c>
      <c r="B501" s="1">
        <v>110.80582200000001</v>
      </c>
      <c r="C501" s="1">
        <v>110.692149</v>
      </c>
      <c r="D501" s="1">
        <v>97.881527000000006</v>
      </c>
      <c r="E501" s="1">
        <v>81.262090000000001</v>
      </c>
      <c r="F501" s="3">
        <f t="shared" si="64"/>
        <v>10215.401306494368</v>
      </c>
      <c r="G501" s="36">
        <f t="shared" si="65"/>
        <v>1.0134926740911258E-3</v>
      </c>
      <c r="H501" s="31">
        <f t="shared" si="66"/>
        <v>9.5756632842824649E-5</v>
      </c>
      <c r="I501" s="37">
        <f t="shared" si="67"/>
        <v>-7.5627321107616923E-3</v>
      </c>
      <c r="J501" s="37">
        <f t="shared" si="68"/>
        <v>3.1279689039689411E-2</v>
      </c>
      <c r="K501" s="39">
        <f t="shared" si="69"/>
        <v>8.9047616244167984E-3</v>
      </c>
      <c r="L501" s="36">
        <f>-(1-B501/MAX(B$5:B501))</f>
        <v>-1.2676384398809803E-3</v>
      </c>
      <c r="M501" s="37">
        <f>-(1-C501/MAX(C$5:C501))</f>
        <v>-1.3747499545618935E-2</v>
      </c>
      <c r="N501" s="37">
        <f>-(1-D501/MAX(D$5:D501))</f>
        <v>-0.46481359570093017</v>
      </c>
      <c r="O501" s="37">
        <f>-(1-E501/MAX(E$5:E501))</f>
        <v>-0.18317555805687236</v>
      </c>
      <c r="P501" s="39">
        <f>-(1-F501/MAX(F$5:F501))</f>
        <v>-9.5966903096886935E-2</v>
      </c>
      <c r="Q501" s="33">
        <f>IF(DatiStorici[[#This Row],[Calend]]="X",(DatiStorici[[#This Row],[Balanced]]*B$2/DatiStorici[[#This Row],[Bond 3Y]]),Q500)</f>
        <v>26.104946748229981</v>
      </c>
      <c r="R501" s="33">
        <f>IF(DatiStorici[[#This Row],[Calend]]="X",(DatiStorici[[#This Row],[Balanced]]*C$2/DatiStorici[[#This Row],[Bond 10Y]]),R500)</f>
        <v>27.176810144827339</v>
      </c>
      <c r="S501" s="33">
        <f>IF(DatiStorici[[#This Row],[Calend]]="X",(DatiStorici[[#This Row],[Balanced]]*D$2/DatiStorici[[#This Row],[SXXR]]),S500)</f>
        <v>16.5362043842267</v>
      </c>
      <c r="T501" s="33">
        <f>IF(DatiStorici[[#This Row],[Calend]]="X",(DatiStorici[[#This Row],[Balanced]]*E$2/DatiStorici[[#This Row],[Gold]]),T500)</f>
        <v>32.514636359833339</v>
      </c>
      <c r="U501" s="34">
        <f>SUMPRODUCT(DatiStorici[[#This Row],[Bond 3Y]:[Gold]],Q500:T500)</f>
        <v>10161.635842702042</v>
      </c>
      <c r="V501" s="32">
        <f t="shared" si="70"/>
        <v>7.1403307567960714E-3</v>
      </c>
      <c r="W501" s="32">
        <f>-(1-U501/MAX(U$5:U501))</f>
        <v>-9.1752927820617391E-2</v>
      </c>
      <c r="X501" s="53" t="str">
        <f t="shared" si="71"/>
        <v/>
      </c>
    </row>
    <row r="502" spans="1:24" x14ac:dyDescent="0.3">
      <c r="A502" s="4">
        <v>39794</v>
      </c>
      <c r="B502" s="1">
        <v>110.62121999999999</v>
      </c>
      <c r="C502" s="1">
        <v>109.926748</v>
      </c>
      <c r="D502" s="1">
        <v>95.249881000000002</v>
      </c>
      <c r="E502" s="1">
        <v>81.138469999999998</v>
      </c>
      <c r="F502" s="3">
        <f t="shared" si="64"/>
        <v>10147.000784383465</v>
      </c>
      <c r="G502" s="36">
        <f t="shared" si="65"/>
        <v>-1.6673848063127493E-3</v>
      </c>
      <c r="H502" s="31">
        <f t="shared" si="66"/>
        <v>-6.938699098698666E-3</v>
      </c>
      <c r="I502" s="37">
        <f t="shared" si="67"/>
        <v>-2.7254074526177421E-2</v>
      </c>
      <c r="J502" s="37">
        <f t="shared" si="68"/>
        <v>-1.5224088374630213E-3</v>
      </c>
      <c r="K502" s="39">
        <f t="shared" si="69"/>
        <v>-6.7183408993885356E-3</v>
      </c>
      <c r="L502" s="36">
        <f>-(1-B502/MAX(B$5:B502))</f>
        <v>-2.9315220525013563E-3</v>
      </c>
      <c r="M502" s="37">
        <f>-(1-C502/MAX(C$5:C502))</f>
        <v>-2.0567121866803428E-2</v>
      </c>
      <c r="N502" s="37">
        <f>-(1-D502/MAX(D$5:D502))</f>
        <v>-0.4792026352193679</v>
      </c>
      <c r="O502" s="37">
        <f>-(1-E502/MAX(E$5:E502))</f>
        <v>-0.18441815269741146</v>
      </c>
      <c r="P502" s="39">
        <f>-(1-F502/MAX(F$5:F502))</f>
        <v>-0.10202014897322831</v>
      </c>
      <c r="Q502" s="33">
        <f>IF(DatiStorici[[#This Row],[Calend]]="X",(DatiStorici[[#This Row],[Balanced]]*B$2/DatiStorici[[#This Row],[Bond 3Y]]),Q501)</f>
        <v>26.104946748229981</v>
      </c>
      <c r="R502" s="33">
        <f>IF(DatiStorici[[#This Row],[Calend]]="X",(DatiStorici[[#This Row],[Balanced]]*C$2/DatiStorici[[#This Row],[Bond 10Y]]),R501)</f>
        <v>27.176810144827339</v>
      </c>
      <c r="S502" s="33">
        <f>IF(DatiStorici[[#This Row],[Calend]]="X",(DatiStorici[[#This Row],[Balanced]]*D$2/DatiStorici[[#This Row],[SXXR]]),S501)</f>
        <v>16.5362043842267</v>
      </c>
      <c r="T502" s="33">
        <f>IF(DatiStorici[[#This Row],[Calend]]="X",(DatiStorici[[#This Row],[Balanced]]*E$2/DatiStorici[[#This Row],[Gold]]),T501)</f>
        <v>32.514636359833339</v>
      </c>
      <c r="U502" s="34">
        <f>SUMPRODUCT(DatiStorici[[#This Row],[Bond 3Y]:[Gold]],Q501:T501)</f>
        <v>10088.47876419103</v>
      </c>
      <c r="V502" s="32">
        <f t="shared" si="70"/>
        <v>-7.2253810115721255E-3</v>
      </c>
      <c r="W502" s="32">
        <f>-(1-U502/MAX(U$5:U502))</f>
        <v>-9.8291707933914174E-2</v>
      </c>
      <c r="X502" s="53" t="str">
        <f t="shared" si="71"/>
        <v/>
      </c>
    </row>
    <row r="503" spans="1:24" x14ac:dyDescent="0.3">
      <c r="A503" s="4">
        <v>39797</v>
      </c>
      <c r="B503" s="1">
        <v>110.80010900000001</v>
      </c>
      <c r="C503" s="1">
        <v>110.441351</v>
      </c>
      <c r="D503" s="1">
        <v>94.918740999999997</v>
      </c>
      <c r="E503" s="1">
        <v>81.086680000000001</v>
      </c>
      <c r="F503" s="3">
        <f t="shared" si="64"/>
        <v>10157.421701104977</v>
      </c>
      <c r="G503" s="36">
        <f t="shared" si="65"/>
        <v>1.6158248144344835E-3</v>
      </c>
      <c r="H503" s="31">
        <f t="shared" si="66"/>
        <v>4.6704031821314411E-3</v>
      </c>
      <c r="I503" s="37">
        <f t="shared" si="67"/>
        <v>-3.4825969836957816E-3</v>
      </c>
      <c r="J503" s="37">
        <f t="shared" si="68"/>
        <v>-6.3849534747796078E-4</v>
      </c>
      <c r="K503" s="39">
        <f t="shared" si="69"/>
        <v>1.0264677701566705E-3</v>
      </c>
      <c r="L503" s="36">
        <f>-(1-B503/MAX(B$5:B503))</f>
        <v>-1.319131744822899E-3</v>
      </c>
      <c r="M503" s="37">
        <f>-(1-C503/MAX(C$5:C503))</f>
        <v>-1.5982076765806097E-2</v>
      </c>
      <c r="N503" s="37">
        <f>-(1-D503/MAX(D$5:D503))</f>
        <v>-0.48101320797350566</v>
      </c>
      <c r="O503" s="37">
        <f>-(1-E503/MAX(E$5:E503))</f>
        <v>-0.18493873170108011</v>
      </c>
      <c r="P503" s="39">
        <f>-(1-F503/MAX(F$5:F503))</f>
        <v>-0.10109792836400677</v>
      </c>
      <c r="Q503" s="33">
        <f>IF(DatiStorici[[#This Row],[Calend]]="X",(DatiStorici[[#This Row],[Balanced]]*B$2/DatiStorici[[#This Row],[Bond 3Y]]),Q502)</f>
        <v>26.104946748229981</v>
      </c>
      <c r="R503" s="33">
        <f>IF(DatiStorici[[#This Row],[Calend]]="X",(DatiStorici[[#This Row],[Balanced]]*C$2/DatiStorici[[#This Row],[Bond 10Y]]),R502)</f>
        <v>27.176810144827339</v>
      </c>
      <c r="S503" s="33">
        <f>IF(DatiStorici[[#This Row],[Calend]]="X",(DatiStorici[[#This Row],[Balanced]]*D$2/DatiStorici[[#This Row],[SXXR]]),S502)</f>
        <v>16.5362043842267</v>
      </c>
      <c r="T503" s="33">
        <f>IF(DatiStorici[[#This Row],[Calend]]="X",(DatiStorici[[#This Row],[Balanced]]*E$2/DatiStorici[[#This Row],[Gold]]),T502)</f>
        <v>32.514636359833339</v>
      </c>
      <c r="U503" s="34">
        <f>SUMPRODUCT(DatiStorici[[#This Row],[Bond 3Y]:[Gold]],Q502:T502)</f>
        <v>10099.974188303964</v>
      </c>
      <c r="V503" s="32">
        <f t="shared" si="70"/>
        <v>1.1388119121703119E-3</v>
      </c>
      <c r="W503" s="32">
        <f>-(1-U503/MAX(U$5:U503))</f>
        <v>-9.7264246858192682E-2</v>
      </c>
      <c r="X503" s="53" t="str">
        <f t="shared" si="71"/>
        <v/>
      </c>
    </row>
    <row r="504" spans="1:24" x14ac:dyDescent="0.3">
      <c r="A504" s="4">
        <v>39798</v>
      </c>
      <c r="B504" s="1">
        <v>110.878018</v>
      </c>
      <c r="C504" s="1">
        <v>110.97765800000001</v>
      </c>
      <c r="D504" s="1">
        <v>95.629677000000001</v>
      </c>
      <c r="E504" s="1">
        <v>82.288319999999999</v>
      </c>
      <c r="F504" s="3">
        <f t="shared" si="64"/>
        <v>10231.011961329794</v>
      </c>
      <c r="G504" s="36">
        <f t="shared" si="65"/>
        <v>7.0290203424281587E-4</v>
      </c>
      <c r="H504" s="31">
        <f t="shared" si="66"/>
        <v>4.8442818998944079E-3</v>
      </c>
      <c r="I504" s="37">
        <f t="shared" si="67"/>
        <v>7.4620330760739421E-3</v>
      </c>
      <c r="J504" s="37">
        <f t="shared" si="68"/>
        <v>1.4710471850582373E-2</v>
      </c>
      <c r="K504" s="39">
        <f t="shared" si="69"/>
        <v>7.2188556531778258E-3</v>
      </c>
      <c r="L504" s="36">
        <f>-(1-B504/MAX(B$5:B504))</f>
        <v>-6.1691016339038285E-4</v>
      </c>
      <c r="M504" s="37">
        <f>-(1-C504/MAX(C$5:C504))</f>
        <v>-1.1203651877143117E-2</v>
      </c>
      <c r="N504" s="37">
        <f>-(1-D504/MAX(D$5:D504))</f>
        <v>-0.47712602626324518</v>
      </c>
      <c r="O504" s="37">
        <f>-(1-E504/MAX(E$5:E504))</f>
        <v>-0.17286017302240797</v>
      </c>
      <c r="P504" s="39">
        <f>-(1-F504/MAX(F$5:F504))</f>
        <v>-9.4585405864214933E-2</v>
      </c>
      <c r="Q504" s="33">
        <f>IF(DatiStorici[[#This Row],[Calend]]="X",(DatiStorici[[#This Row],[Balanced]]*B$2/DatiStorici[[#This Row],[Bond 3Y]]),Q503)</f>
        <v>26.104946748229981</v>
      </c>
      <c r="R504" s="33">
        <f>IF(DatiStorici[[#This Row],[Calend]]="X",(DatiStorici[[#This Row],[Balanced]]*C$2/DatiStorici[[#This Row],[Bond 10Y]]),R503)</f>
        <v>27.176810144827339</v>
      </c>
      <c r="S504" s="33">
        <f>IF(DatiStorici[[#This Row],[Calend]]="X",(DatiStorici[[#This Row],[Balanced]]*D$2/DatiStorici[[#This Row],[SXXR]]),S503)</f>
        <v>16.5362043842267</v>
      </c>
      <c r="T504" s="33">
        <f>IF(DatiStorici[[#This Row],[Calend]]="X",(DatiStorici[[#This Row],[Balanced]]*E$2/DatiStorici[[#This Row],[Gold]]),T503)</f>
        <v>32.514636359833339</v>
      </c>
      <c r="U504" s="34">
        <f>SUMPRODUCT(DatiStorici[[#This Row],[Bond 3Y]:[Gold]],Q503:T503)</f>
        <v>10167.410182754049</v>
      </c>
      <c r="V504" s="32">
        <f t="shared" si="70"/>
        <v>6.6546567706156478E-3</v>
      </c>
      <c r="W504" s="32">
        <f>-(1-U504/MAX(U$5:U504))</f>
        <v>-9.1236817272356552E-2</v>
      </c>
      <c r="X504" s="53" t="str">
        <f t="shared" si="71"/>
        <v/>
      </c>
    </row>
    <row r="505" spans="1:24" x14ac:dyDescent="0.3">
      <c r="A505" s="4">
        <v>39799</v>
      </c>
      <c r="B505" s="1">
        <v>111.324352</v>
      </c>
      <c r="C505" s="1">
        <v>112.37127700000001</v>
      </c>
      <c r="D505" s="1">
        <v>94.922991999999994</v>
      </c>
      <c r="E505" s="1">
        <v>85.404169999999993</v>
      </c>
      <c r="F505" s="3">
        <f t="shared" si="64"/>
        <v>10389.574997011117</v>
      </c>
      <c r="G505" s="36">
        <f t="shared" si="65"/>
        <v>4.0173702944004833E-3</v>
      </c>
      <c r="H505" s="31">
        <f t="shared" si="66"/>
        <v>1.2479460324701834E-2</v>
      </c>
      <c r="I505" s="37">
        <f t="shared" si="67"/>
        <v>-7.4172484027196133E-3</v>
      </c>
      <c r="J505" s="37">
        <f t="shared" si="68"/>
        <v>3.7165750836371685E-2</v>
      </c>
      <c r="K505" s="39">
        <f t="shared" si="69"/>
        <v>1.5379403248476876E-2</v>
      </c>
      <c r="L505" s="36">
        <f>-(1-B505/MAX(B$5:B505))</f>
        <v>0</v>
      </c>
      <c r="M505" s="37">
        <f>-(1-C505/MAX(C$5:C505))</f>
        <v>0</v>
      </c>
      <c r="N505" s="37">
        <f>-(1-D505/MAX(D$5:D505))</f>
        <v>-0.48098996479908451</v>
      </c>
      <c r="O505" s="37">
        <f>-(1-E505/MAX(E$5:E505))</f>
        <v>-0.1415404956989661</v>
      </c>
      <c r="P505" s="39">
        <f>-(1-F505/MAX(F$5:F505))</f>
        <v>-8.0553041603575015E-2</v>
      </c>
      <c r="Q505" s="33">
        <f>IF(DatiStorici[[#This Row],[Calend]]="X",(DatiStorici[[#This Row],[Balanced]]*B$2/DatiStorici[[#This Row],[Bond 3Y]]),Q504)</f>
        <v>26.104946748229981</v>
      </c>
      <c r="R505" s="33">
        <f>IF(DatiStorici[[#This Row],[Calend]]="X",(DatiStorici[[#This Row],[Balanced]]*C$2/DatiStorici[[#This Row],[Bond 10Y]]),R504)</f>
        <v>27.176810144827339</v>
      </c>
      <c r="S505" s="33">
        <f>IF(DatiStorici[[#This Row],[Calend]]="X",(DatiStorici[[#This Row],[Balanced]]*D$2/DatiStorici[[#This Row],[SXXR]]),S504)</f>
        <v>16.5362043842267</v>
      </c>
      <c r="T505" s="33">
        <f>IF(DatiStorici[[#This Row],[Calend]]="X",(DatiStorici[[#This Row],[Balanced]]*E$2/DatiStorici[[#This Row],[Gold]]),T504)</f>
        <v>32.514636359833339</v>
      </c>
      <c r="U505" s="34">
        <f>SUMPRODUCT(DatiStorici[[#This Row],[Bond 3Y]:[Gold]],Q504:T504)</f>
        <v>10306.560669139715</v>
      </c>
      <c r="V505" s="32">
        <f t="shared" si="70"/>
        <v>1.3593125631645194E-2</v>
      </c>
      <c r="W505" s="32">
        <f>-(1-U505/MAX(U$5:U505))</f>
        <v>-7.8799545969932883E-2</v>
      </c>
      <c r="X505" s="53" t="str">
        <f t="shared" si="71"/>
        <v/>
      </c>
    </row>
    <row r="506" spans="1:24" x14ac:dyDescent="0.3">
      <c r="A506" s="4">
        <v>39800</v>
      </c>
      <c r="B506" s="1">
        <v>111.32404200000001</v>
      </c>
      <c r="C506" s="1">
        <v>112.275004</v>
      </c>
      <c r="D506" s="1">
        <v>94.829459999999997</v>
      </c>
      <c r="E506" s="1">
        <v>83.955290000000005</v>
      </c>
      <c r="F506" s="3">
        <f t="shared" si="64"/>
        <v>10328.577902959165</v>
      </c>
      <c r="G506" s="36">
        <f t="shared" si="65"/>
        <v>-2.784659654904437E-6</v>
      </c>
      <c r="H506" s="31">
        <f t="shared" si="66"/>
        <v>-8.5710749775365683E-4</v>
      </c>
      <c r="I506" s="37">
        <f t="shared" si="67"/>
        <v>-9.8583187293976816E-4</v>
      </c>
      <c r="J506" s="37">
        <f t="shared" si="68"/>
        <v>-1.7110533405337705E-2</v>
      </c>
      <c r="K506" s="39">
        <f t="shared" si="69"/>
        <v>-5.8882923190326023E-3</v>
      </c>
      <c r="L506" s="36">
        <f>-(1-B506/MAX(B$5:B506))</f>
        <v>-2.7846557777433389E-6</v>
      </c>
      <c r="M506" s="37">
        <f>-(1-C506/MAX(C$5:C506))</f>
        <v>-8.567402860431006E-4</v>
      </c>
      <c r="N506" s="37">
        <f>-(1-D506/MAX(D$5:D506))</f>
        <v>-0.48150136931330811</v>
      </c>
      <c r="O506" s="37">
        <f>-(1-E506/MAX(E$5:E506))</f>
        <v>-0.15610424365871645</v>
      </c>
      <c r="P506" s="39">
        <f>-(1-F506/MAX(F$5:F506))</f>
        <v>-8.5951105779753845E-2</v>
      </c>
      <c r="Q506" s="33">
        <f>IF(DatiStorici[[#This Row],[Calend]]="X",(DatiStorici[[#This Row],[Balanced]]*B$2/DatiStorici[[#This Row],[Bond 3Y]]),Q505)</f>
        <v>26.104946748229981</v>
      </c>
      <c r="R506" s="33">
        <f>IF(DatiStorici[[#This Row],[Calend]]="X",(DatiStorici[[#This Row],[Balanced]]*C$2/DatiStorici[[#This Row],[Bond 10Y]]),R505)</f>
        <v>27.176810144827339</v>
      </c>
      <c r="S506" s="33">
        <f>IF(DatiStorici[[#This Row],[Calend]]="X",(DatiStorici[[#This Row],[Balanced]]*D$2/DatiStorici[[#This Row],[SXXR]]),S505)</f>
        <v>16.5362043842267</v>
      </c>
      <c r="T506" s="33">
        <f>IF(DatiStorici[[#This Row],[Calend]]="X",(DatiStorici[[#This Row],[Balanced]]*E$2/DatiStorici[[#This Row],[Gold]]),T505)</f>
        <v>32.514636359833339</v>
      </c>
      <c r="U506" s="34">
        <f>SUMPRODUCT(DatiStorici[[#This Row],[Bond 3Y]:[Gold]],Q505:T505)</f>
        <v>10255.27971296565</v>
      </c>
      <c r="V506" s="32">
        <f t="shared" si="70"/>
        <v>-4.9879837158046548E-3</v>
      </c>
      <c r="W506" s="32">
        <f>-(1-U506/MAX(U$5:U506))</f>
        <v>-8.338303813838166E-2</v>
      </c>
      <c r="X506" s="53" t="str">
        <f t="shared" si="71"/>
        <v/>
      </c>
    </row>
    <row r="507" spans="1:24" x14ac:dyDescent="0.3">
      <c r="A507" s="4">
        <v>39801</v>
      </c>
      <c r="B507" s="1">
        <v>111.421308</v>
      </c>
      <c r="C507" s="1">
        <v>112.124289</v>
      </c>
      <c r="D507" s="1">
        <v>94.412818999999999</v>
      </c>
      <c r="E507" s="1">
        <v>82.04016</v>
      </c>
      <c r="F507" s="3">
        <f t="shared" si="64"/>
        <v>10245.361238606989</v>
      </c>
      <c r="G507" s="36">
        <f t="shared" si="65"/>
        <v>8.7333815212935022E-4</v>
      </c>
      <c r="H507" s="31">
        <f t="shared" si="66"/>
        <v>-1.3432753788788765E-3</v>
      </c>
      <c r="I507" s="37">
        <f t="shared" si="67"/>
        <v>-4.4032620551736719E-3</v>
      </c>
      <c r="J507" s="37">
        <f t="shared" si="68"/>
        <v>-2.3075511766460308E-2</v>
      </c>
      <c r="K507" s="39">
        <f t="shared" si="69"/>
        <v>-8.0895658915631739E-3</v>
      </c>
      <c r="L507" s="36">
        <f>-(1-B507/MAX(B$5:B507))</f>
        <v>0</v>
      </c>
      <c r="M507" s="37">
        <f>-(1-C507/MAX(C$5:C507))</f>
        <v>-2.197963808847736E-3</v>
      </c>
      <c r="N507" s="37">
        <f>-(1-D507/MAX(D$5:D507))</f>
        <v>-0.48377943551750169</v>
      </c>
      <c r="O507" s="37">
        <f>-(1-E507/MAX(E$5:E507))</f>
        <v>-0.17535460989343366</v>
      </c>
      <c r="P507" s="39">
        <f>-(1-F507/MAX(F$5:F507))</f>
        <v>-9.33155368511418E-2</v>
      </c>
      <c r="Q507" s="33">
        <f>IF(DatiStorici[[#This Row],[Calend]]="X",(DatiStorici[[#This Row],[Balanced]]*B$2/DatiStorici[[#This Row],[Bond 3Y]]),Q506)</f>
        <v>26.104946748229981</v>
      </c>
      <c r="R507" s="33">
        <f>IF(DatiStorici[[#This Row],[Calend]]="X",(DatiStorici[[#This Row],[Balanced]]*C$2/DatiStorici[[#This Row],[Bond 10Y]]),R506)</f>
        <v>27.176810144827339</v>
      </c>
      <c r="S507" s="33">
        <f>IF(DatiStorici[[#This Row],[Calend]]="X",(DatiStorici[[#This Row],[Balanced]]*D$2/DatiStorici[[#This Row],[SXXR]]),S506)</f>
        <v>16.5362043842267</v>
      </c>
      <c r="T507" s="33">
        <f>IF(DatiStorici[[#This Row],[Calend]]="X",(DatiStorici[[#This Row],[Balanced]]*E$2/DatiStorici[[#This Row],[Gold]]),T506)</f>
        <v>32.514636359833339</v>
      </c>
      <c r="U507" s="34">
        <f>SUMPRODUCT(DatiStorici[[#This Row],[Bond 3Y]:[Gold]],Q506:T506)</f>
        <v>10184.563467512429</v>
      </c>
      <c r="V507" s="32">
        <f t="shared" si="70"/>
        <v>-6.9194784893005928E-3</v>
      </c>
      <c r="W507" s="32">
        <f>-(1-U507/MAX(U$5:U507))</f>
        <v>-8.9703656578426827E-2</v>
      </c>
      <c r="X507" s="53" t="str">
        <f t="shared" si="71"/>
        <v/>
      </c>
    </row>
    <row r="508" spans="1:24" x14ac:dyDescent="0.3">
      <c r="A508" s="4">
        <v>39804</v>
      </c>
      <c r="B508" s="1">
        <v>111.478475</v>
      </c>
      <c r="C508" s="1">
        <v>112.81161</v>
      </c>
      <c r="D508" s="1">
        <v>92.941817999999998</v>
      </c>
      <c r="E508" s="1">
        <v>83.338049999999996</v>
      </c>
      <c r="F508" s="3">
        <f t="shared" si="64"/>
        <v>10293.235315693535</v>
      </c>
      <c r="G508" s="36">
        <f t="shared" si="65"/>
        <v>5.1293904806924088E-4</v>
      </c>
      <c r="H508" s="31">
        <f t="shared" si="66"/>
        <v>6.1112800776729793E-3</v>
      </c>
      <c r="I508" s="37">
        <f t="shared" si="67"/>
        <v>-1.5703173951123479E-2</v>
      </c>
      <c r="J508" s="37">
        <f t="shared" si="68"/>
        <v>1.5696344121977183E-2</v>
      </c>
      <c r="K508" s="39">
        <f t="shared" si="69"/>
        <v>4.6618729438619661E-3</v>
      </c>
      <c r="L508" s="36">
        <f>-(1-B508/MAX(B$5:B508))</f>
        <v>0</v>
      </c>
      <c r="M508" s="37">
        <f>-(1-C508/MAX(C$5:C508))</f>
        <v>0</v>
      </c>
      <c r="N508" s="37">
        <f>-(1-D508/MAX(D$5:D508))</f>
        <v>-0.49182242136007381</v>
      </c>
      <c r="O508" s="37">
        <f>-(1-E508/MAX(E$5:E508))</f>
        <v>-0.16230857237515717</v>
      </c>
      <c r="P508" s="39">
        <f>-(1-F508/MAX(F$5:F508))</f>
        <v>-8.9078821241896589E-2</v>
      </c>
      <c r="Q508" s="33">
        <f>IF(DatiStorici[[#This Row],[Calend]]="X",(DatiStorici[[#This Row],[Balanced]]*B$2/DatiStorici[[#This Row],[Bond 3Y]]),Q507)</f>
        <v>26.104946748229981</v>
      </c>
      <c r="R508" s="33">
        <f>IF(DatiStorici[[#This Row],[Calend]]="X",(DatiStorici[[#This Row],[Balanced]]*C$2/DatiStorici[[#This Row],[Bond 10Y]]),R507)</f>
        <v>27.176810144827339</v>
      </c>
      <c r="S508" s="33">
        <f>IF(DatiStorici[[#This Row],[Calend]]="X",(DatiStorici[[#This Row],[Balanced]]*D$2/DatiStorici[[#This Row],[SXXR]]),S507)</f>
        <v>16.5362043842267</v>
      </c>
      <c r="T508" s="33">
        <f>IF(DatiStorici[[#This Row],[Calend]]="X",(DatiStorici[[#This Row],[Balanced]]*E$2/DatiStorici[[#This Row],[Gold]]),T507)</f>
        <v>32.514636359833339</v>
      </c>
      <c r="U508" s="34">
        <f>SUMPRODUCT(DatiStorici[[#This Row],[Bond 3Y]:[Gold]],Q507:T507)</f>
        <v>10222.610649528402</v>
      </c>
      <c r="V508" s="32">
        <f t="shared" si="70"/>
        <v>3.7288088866986625E-3</v>
      </c>
      <c r="W508" s="32">
        <f>-(1-U508/MAX(U$5:U508))</f>
        <v>-8.6302999223095478E-2</v>
      </c>
      <c r="X508" s="53" t="str">
        <f t="shared" si="71"/>
        <v/>
      </c>
    </row>
    <row r="509" spans="1:24" x14ac:dyDescent="0.3">
      <c r="A509" s="4">
        <v>39805</v>
      </c>
      <c r="B509" s="1">
        <v>111.571428</v>
      </c>
      <c r="C509" s="1">
        <v>112.844967</v>
      </c>
      <c r="D509" s="1">
        <v>92.809550999999999</v>
      </c>
      <c r="E509" s="1">
        <v>82.797240000000002</v>
      </c>
      <c r="F509" s="3">
        <f t="shared" si="64"/>
        <v>10273.054784452288</v>
      </c>
      <c r="G509" s="36">
        <f t="shared" si="65"/>
        <v>8.3347272633442666E-4</v>
      </c>
      <c r="H509" s="31">
        <f t="shared" si="66"/>
        <v>2.9564394431958114E-4</v>
      </c>
      <c r="I509" s="37">
        <f t="shared" si="67"/>
        <v>-1.4241297177704938E-3</v>
      </c>
      <c r="J509" s="37">
        <f t="shared" si="68"/>
        <v>-6.5105000901043274E-3</v>
      </c>
      <c r="K509" s="39">
        <f t="shared" si="69"/>
        <v>-1.9624869259205579E-3</v>
      </c>
      <c r="L509" s="36">
        <f>-(1-B509/MAX(B$5:B509))</f>
        <v>0</v>
      </c>
      <c r="M509" s="37">
        <f>-(1-C509/MAX(C$5:C509))</f>
        <v>0</v>
      </c>
      <c r="N509" s="37">
        <f>-(1-D509/MAX(D$5:D509))</f>
        <v>-0.49254561706724154</v>
      </c>
      <c r="O509" s="37">
        <f>-(1-E509/MAX(E$5:E509))</f>
        <v>-0.16774464750499019</v>
      </c>
      <c r="P509" s="39">
        <f>-(1-F509/MAX(F$5:F509))</f>
        <v>-9.0864739152294871E-2</v>
      </c>
      <c r="Q509" s="33">
        <f>IF(DatiStorici[[#This Row],[Calend]]="X",(DatiStorici[[#This Row],[Balanced]]*B$2/DatiStorici[[#This Row],[Bond 3Y]]),Q508)</f>
        <v>26.104946748229981</v>
      </c>
      <c r="R509" s="33">
        <f>IF(DatiStorici[[#This Row],[Calend]]="X",(DatiStorici[[#This Row],[Balanced]]*C$2/DatiStorici[[#This Row],[Bond 10Y]]),R508)</f>
        <v>27.176810144827339</v>
      </c>
      <c r="S509" s="33">
        <f>IF(DatiStorici[[#This Row],[Calend]]="X",(DatiStorici[[#This Row],[Balanced]]*D$2/DatiStorici[[#This Row],[SXXR]]),S508)</f>
        <v>16.5362043842267</v>
      </c>
      <c r="T509" s="33">
        <f>IF(DatiStorici[[#This Row],[Calend]]="X",(DatiStorici[[#This Row],[Balanced]]*E$2/DatiStorici[[#This Row],[Gold]]),T508)</f>
        <v>32.514636359833339</v>
      </c>
      <c r="U509" s="34">
        <f>SUMPRODUCT(DatiStorici[[#This Row],[Bond 3Y]:[Gold]],Q508:T508)</f>
        <v>10206.17228486444</v>
      </c>
      <c r="V509" s="32">
        <f t="shared" si="70"/>
        <v>-1.6093340718965436E-3</v>
      </c>
      <c r="W509" s="32">
        <f>-(1-U509/MAX(U$5:U509))</f>
        <v>-8.7772260354725518E-2</v>
      </c>
      <c r="X509" s="53" t="str">
        <f t="shared" si="71"/>
        <v/>
      </c>
    </row>
    <row r="510" spans="1:24" x14ac:dyDescent="0.3">
      <c r="A510" s="4">
        <v>39806</v>
      </c>
      <c r="B510" s="1">
        <v>111.571428</v>
      </c>
      <c r="C510" s="1">
        <v>112.844967</v>
      </c>
      <c r="D510" s="1">
        <v>92.907333999999992</v>
      </c>
      <c r="E510" s="1">
        <v>82.131929999999997</v>
      </c>
      <c r="F510" s="3">
        <f t="shared" si="64"/>
        <v>10248.285454139155</v>
      </c>
      <c r="G510" s="36">
        <f t="shared" si="65"/>
        <v>0</v>
      </c>
      <c r="H510" s="31">
        <f t="shared" si="66"/>
        <v>0</v>
      </c>
      <c r="I510" s="37">
        <f t="shared" si="67"/>
        <v>1.0530330512034849E-3</v>
      </c>
      <c r="J510" s="37">
        <f t="shared" si="68"/>
        <v>-8.0678706959869239E-3</v>
      </c>
      <c r="K510" s="39">
        <f t="shared" si="69"/>
        <v>-2.4140082522509528E-3</v>
      </c>
      <c r="L510" s="36">
        <f>-(1-B510/MAX(B$5:B510))</f>
        <v>0</v>
      </c>
      <c r="M510" s="37">
        <f>-(1-C510/MAX(C$5:C510))</f>
        <v>0</v>
      </c>
      <c r="N510" s="37">
        <f>-(1-D510/MAX(D$5:D510))</f>
        <v>-0.49201096937859679</v>
      </c>
      <c r="O510" s="37">
        <f>-(1-E510/MAX(E$5:E510))</f>
        <v>-0.17443216279618179</v>
      </c>
      <c r="P510" s="39">
        <f>-(1-F510/MAX(F$5:F510))</f>
        <v>-9.3056752340945792E-2</v>
      </c>
      <c r="Q510" s="33">
        <f>IF(DatiStorici[[#This Row],[Calend]]="X",(DatiStorici[[#This Row],[Balanced]]*B$2/DatiStorici[[#This Row],[Bond 3Y]]),Q509)</f>
        <v>26.104946748229981</v>
      </c>
      <c r="R510" s="33">
        <f>IF(DatiStorici[[#This Row],[Calend]]="X",(DatiStorici[[#This Row],[Balanced]]*C$2/DatiStorici[[#This Row],[Bond 10Y]]),R509)</f>
        <v>27.176810144827339</v>
      </c>
      <c r="S510" s="33">
        <f>IF(DatiStorici[[#This Row],[Calend]]="X",(DatiStorici[[#This Row],[Balanced]]*D$2/DatiStorici[[#This Row],[SXXR]]),S509)</f>
        <v>16.5362043842267</v>
      </c>
      <c r="T510" s="33">
        <f>IF(DatiStorici[[#This Row],[Calend]]="X",(DatiStorici[[#This Row],[Balanced]]*E$2/DatiStorici[[#This Row],[Gold]]),T509)</f>
        <v>32.514636359833339</v>
      </c>
      <c r="U510" s="34">
        <f>SUMPRODUCT(DatiStorici[[#This Row],[Bond 3Y]:[Gold]],Q509:T509)</f>
        <v>10186.156931821182</v>
      </c>
      <c r="V510" s="32">
        <f t="shared" si="70"/>
        <v>-1.9630282797000903E-3</v>
      </c>
      <c r="W510" s="32">
        <f>-(1-U510/MAX(U$5:U510))</f>
        <v>-8.9561232729014173E-2</v>
      </c>
      <c r="X510" s="53" t="str">
        <f t="shared" si="71"/>
        <v/>
      </c>
    </row>
    <row r="511" spans="1:24" x14ac:dyDescent="0.3">
      <c r="A511" s="4">
        <v>39811</v>
      </c>
      <c r="B511" s="1">
        <v>111.65239800000001</v>
      </c>
      <c r="C511" s="1">
        <v>113.138351</v>
      </c>
      <c r="D511" s="1">
        <v>93.005116999999998</v>
      </c>
      <c r="E511" s="1">
        <v>86.398820000000001</v>
      </c>
      <c r="F511" s="3">
        <f t="shared" si="64"/>
        <v>10427.472629724154</v>
      </c>
      <c r="G511" s="36">
        <f t="shared" si="65"/>
        <v>7.2546022530031349E-4</v>
      </c>
      <c r="H511" s="31">
        <f t="shared" si="66"/>
        <v>2.5965117020698781E-3</v>
      </c>
      <c r="I511" s="37">
        <f t="shared" si="67"/>
        <v>1.0519253389520129E-3</v>
      </c>
      <c r="J511" s="37">
        <f t="shared" si="68"/>
        <v>5.0647161503013426E-2</v>
      </c>
      <c r="K511" s="39">
        <f t="shared" si="69"/>
        <v>1.7333503442990731E-2</v>
      </c>
      <c r="L511" s="36">
        <f>-(1-B511/MAX(B$5:B511))</f>
        <v>0</v>
      </c>
      <c r="M511" s="37">
        <f>-(1-C511/MAX(C$5:C511))</f>
        <v>0</v>
      </c>
      <c r="N511" s="37">
        <f>-(1-D511/MAX(D$5:D511))</f>
        <v>-0.49147632168995192</v>
      </c>
      <c r="O511" s="37">
        <f>-(1-E511/MAX(E$5:E511))</f>
        <v>-0.13154254424117395</v>
      </c>
      <c r="P511" s="39">
        <f>-(1-F511/MAX(F$5:F511))</f>
        <v>-7.7199212102517456E-2</v>
      </c>
      <c r="Q511" s="33">
        <f>IF(DatiStorici[[#This Row],[Calend]]="X",(DatiStorici[[#This Row],[Balanced]]*B$2/DatiStorici[[#This Row],[Bond 3Y]]),Q510)</f>
        <v>26.104946748229981</v>
      </c>
      <c r="R511" s="33">
        <f>IF(DatiStorici[[#This Row],[Calend]]="X",(DatiStorici[[#This Row],[Balanced]]*C$2/DatiStorici[[#This Row],[Bond 10Y]]),R510)</f>
        <v>27.176810144827339</v>
      </c>
      <c r="S511" s="33">
        <f>IF(DatiStorici[[#This Row],[Calend]]="X",(DatiStorici[[#This Row],[Balanced]]*D$2/DatiStorici[[#This Row],[SXXR]]),S510)</f>
        <v>16.5362043842267</v>
      </c>
      <c r="T511" s="33">
        <f>IF(DatiStorici[[#This Row],[Calend]]="X",(DatiStorici[[#This Row],[Balanced]]*E$2/DatiStorici[[#This Row],[Gold]]),T510)</f>
        <v>32.514636359833339</v>
      </c>
      <c r="U511" s="34">
        <f>SUMPRODUCT(DatiStorici[[#This Row],[Bond 3Y]:[Gold]],Q510:T510)</f>
        <v>10336.59722703763</v>
      </c>
      <c r="V511" s="32">
        <f t="shared" si="70"/>
        <v>1.4661091661877502E-2</v>
      </c>
      <c r="W511" s="32">
        <f>-(1-U511/MAX(U$5:U511))</f>
        <v>-7.6114878246013262E-2</v>
      </c>
      <c r="X511" s="53" t="str">
        <f t="shared" si="71"/>
        <v/>
      </c>
    </row>
    <row r="512" spans="1:24" x14ac:dyDescent="0.3">
      <c r="A512" s="4">
        <v>39812</v>
      </c>
      <c r="B512" s="1">
        <v>111.56287500000001</v>
      </c>
      <c r="C512" s="1">
        <v>112.80370499999999</v>
      </c>
      <c r="D512" s="1">
        <v>94.632948999999996</v>
      </c>
      <c r="E512" s="1">
        <v>85.367270000000005</v>
      </c>
      <c r="F512" s="3">
        <f t="shared" si="64"/>
        <v>10400.592978480605</v>
      </c>
      <c r="G512" s="36">
        <f t="shared" si="65"/>
        <v>-8.0212257518715426E-4</v>
      </c>
      <c r="H512" s="31">
        <f t="shared" si="66"/>
        <v>-2.9622306765640476E-3</v>
      </c>
      <c r="I512" s="37">
        <f t="shared" si="67"/>
        <v>1.7351200368377569E-2</v>
      </c>
      <c r="J512" s="37">
        <f t="shared" si="68"/>
        <v>-1.2011246245206803E-2</v>
      </c>
      <c r="K512" s="39">
        <f t="shared" si="69"/>
        <v>-2.5811005853395514E-3</v>
      </c>
      <c r="L512" s="36">
        <f>-(1-B512/MAX(B$5:B512))</f>
        <v>-8.0180096087145714E-4</v>
      </c>
      <c r="M512" s="37">
        <f>-(1-C512/MAX(C$5:C512))</f>
        <v>-2.9578476002359855E-3</v>
      </c>
      <c r="N512" s="37">
        <f>-(1-D512/MAX(D$5:D512))</f>
        <v>-0.4825758316630343</v>
      </c>
      <c r="O512" s="37">
        <f>-(1-E512/MAX(E$5:E512))</f>
        <v>-0.14191140446968187</v>
      </c>
      <c r="P512" s="39">
        <f>-(1-F512/MAX(F$5:F512))</f>
        <v>-7.9577982512832435E-2</v>
      </c>
      <c r="Q512" s="33">
        <f>IF(DatiStorici[[#This Row],[Calend]]="X",(DatiStorici[[#This Row],[Balanced]]*B$2/DatiStorici[[#This Row],[Bond 3Y]]),Q511)</f>
        <v>26.104946748229981</v>
      </c>
      <c r="R512" s="33">
        <f>IF(DatiStorici[[#This Row],[Calend]]="X",(DatiStorici[[#This Row],[Balanced]]*C$2/DatiStorici[[#This Row],[Bond 10Y]]),R511)</f>
        <v>27.176810144827339</v>
      </c>
      <c r="S512" s="33">
        <f>IF(DatiStorici[[#This Row],[Calend]]="X",(DatiStorici[[#This Row],[Balanced]]*D$2/DatiStorici[[#This Row],[SXXR]]),S511)</f>
        <v>16.5362043842267</v>
      </c>
      <c r="T512" s="33">
        <f>IF(DatiStorici[[#This Row],[Calend]]="X",(DatiStorici[[#This Row],[Balanced]]*E$2/DatiStorici[[#This Row],[Gold]]),T511)</f>
        <v>32.514636359833339</v>
      </c>
      <c r="U512" s="34">
        <f>SUMPRODUCT(DatiStorici[[#This Row],[Bond 3Y]:[Gold]],Q511:T511)</f>
        <v>10318.543312600359</v>
      </c>
      <c r="V512" s="32">
        <f t="shared" si="70"/>
        <v>-1.7481284138718984E-3</v>
      </c>
      <c r="W512" s="32">
        <f>-(1-U512/MAX(U$5:U512))</f>
        <v>-7.7728537226009475E-2</v>
      </c>
      <c r="X512" s="53" t="str">
        <f t="shared" si="71"/>
        <v/>
      </c>
    </row>
    <row r="513" spans="1:24" x14ac:dyDescent="0.3">
      <c r="A513" s="4">
        <v>39813</v>
      </c>
      <c r="B513" s="1">
        <v>111.56287500000001</v>
      </c>
      <c r="C513" s="1">
        <v>112.80370499999999</v>
      </c>
      <c r="D513" s="1">
        <v>96.428601499999999</v>
      </c>
      <c r="E513" s="1">
        <v>84.900099999999995</v>
      </c>
      <c r="F513" s="3">
        <f t="shared" si="64"/>
        <v>10409.180193995548</v>
      </c>
      <c r="G513" s="36">
        <f t="shared" si="65"/>
        <v>0</v>
      </c>
      <c r="H513" s="31">
        <f t="shared" si="66"/>
        <v>0</v>
      </c>
      <c r="I513" s="37">
        <f t="shared" si="67"/>
        <v>1.8797140155637375E-2</v>
      </c>
      <c r="J513" s="37">
        <f t="shared" si="68"/>
        <v>-5.4875008912230504E-3</v>
      </c>
      <c r="K513" s="39">
        <f t="shared" si="69"/>
        <v>8.2530606472136535E-4</v>
      </c>
      <c r="L513" s="36">
        <f>-(1-B513/MAX(B$5:B513))</f>
        <v>-8.0180096087145714E-4</v>
      </c>
      <c r="M513" s="37">
        <f>-(1-C513/MAX(C$5:C513))</f>
        <v>-2.9578476002359855E-3</v>
      </c>
      <c r="N513" s="37">
        <f>-(1-D513/MAX(D$5:D513))</f>
        <v>-0.47275775020987476</v>
      </c>
      <c r="O513" s="37">
        <f>-(1-E513/MAX(E$5:E513))</f>
        <v>-0.14660727033459597</v>
      </c>
      <c r="P513" s="39">
        <f>-(1-F513/MAX(F$5:F513))</f>
        <v>-7.8818039089874281E-2</v>
      </c>
      <c r="Q513" s="33">
        <f>IF(DatiStorici[[#This Row],[Calend]]="X",(DatiStorici[[#This Row],[Balanced]]*B$2/DatiStorici[[#This Row],[Bond 3Y]]),Q512)</f>
        <v>26.104946748229981</v>
      </c>
      <c r="R513" s="33">
        <f>IF(DatiStorici[[#This Row],[Calend]]="X",(DatiStorici[[#This Row],[Balanced]]*C$2/DatiStorici[[#This Row],[Bond 10Y]]),R512)</f>
        <v>27.176810144827339</v>
      </c>
      <c r="S513" s="33">
        <f>IF(DatiStorici[[#This Row],[Calend]]="X",(DatiStorici[[#This Row],[Balanced]]*D$2/DatiStorici[[#This Row],[SXXR]]),S512)</f>
        <v>16.5362043842267</v>
      </c>
      <c r="T513" s="33">
        <f>IF(DatiStorici[[#This Row],[Calend]]="X",(DatiStorici[[#This Row],[Balanced]]*E$2/DatiStorici[[#This Row],[Gold]]),T512)</f>
        <v>32.514636359833339</v>
      </c>
      <c r="U513" s="34">
        <f>SUMPRODUCT(DatiStorici[[#This Row],[Bond 3Y]:[Gold]],Q512:T512)</f>
        <v>10333.046726675184</v>
      </c>
      <c r="V513" s="32">
        <f t="shared" si="70"/>
        <v>1.4045810934327134E-3</v>
      </c>
      <c r="W513" s="32">
        <f>-(1-U513/MAX(U$5:U513))</f>
        <v>-7.6432221989568006E-2</v>
      </c>
      <c r="X513" s="53" t="str">
        <f t="shared" si="71"/>
        <v/>
      </c>
    </row>
    <row r="514" spans="1:24" x14ac:dyDescent="0.3">
      <c r="A514" s="4">
        <v>39815</v>
      </c>
      <c r="B514" s="1">
        <v>111.667255</v>
      </c>
      <c r="C514" s="1">
        <v>113.081152</v>
      </c>
      <c r="D514" s="1">
        <v>98.224254000000002</v>
      </c>
      <c r="E514" s="1">
        <v>85.830619999999996</v>
      </c>
      <c r="F514" s="3">
        <f t="shared" si="64"/>
        <v>10482.494605588116</v>
      </c>
      <c r="G514" s="36">
        <f t="shared" si="65"/>
        <v>9.351784869471156E-4</v>
      </c>
      <c r="H514" s="31">
        <f t="shared" si="66"/>
        <v>2.4565359821596714E-3</v>
      </c>
      <c r="I514" s="37">
        <f t="shared" si="67"/>
        <v>1.8450316938823916E-2</v>
      </c>
      <c r="J514" s="37">
        <f t="shared" si="68"/>
        <v>1.090054811262745E-2</v>
      </c>
      <c r="K514" s="39">
        <f t="shared" si="69"/>
        <v>7.0185577032217724E-3</v>
      </c>
      <c r="L514" s="36">
        <f>-(1-B514/MAX(B$5:B514))</f>
        <v>0</v>
      </c>
      <c r="M514" s="37">
        <f>-(1-C514/MAX(C$5:C514))</f>
        <v>-5.0556685239289134E-4</v>
      </c>
      <c r="N514" s="37">
        <f>-(1-D514/MAX(D$5:D514))</f>
        <v>-0.46293966875671522</v>
      </c>
      <c r="O514" s="37">
        <f>-(1-E514/MAX(E$5:E514))</f>
        <v>-0.13725393620650606</v>
      </c>
      <c r="P514" s="39">
        <f>-(1-F514/MAX(F$5:F514))</f>
        <v>-7.2329928386134945E-2</v>
      </c>
      <c r="Q514" s="33">
        <f>IF(DatiStorici[[#This Row],[Calend]]="X",(DatiStorici[[#This Row],[Balanced]]*B$2/DatiStorici[[#This Row],[Bond 3Y]]),Q513)</f>
        <v>23.290758964276538</v>
      </c>
      <c r="R514" s="33">
        <f>IF(DatiStorici[[#This Row],[Calend]]="X",(DatiStorici[[#This Row],[Balanced]]*C$2/DatiStorici[[#This Row],[Bond 10Y]]),R513)</f>
        <v>22.999545675015796</v>
      </c>
      <c r="S514" s="33">
        <f>IF(DatiStorici[[#This Row],[Calend]]="X",(DatiStorici[[#This Row],[Balanced]]*D$2/DatiStorici[[#This Row],[SXXR]]),S513)</f>
        <v>26.478339254247771</v>
      </c>
      <c r="T514" s="33">
        <f>IF(DatiStorici[[#This Row],[Calend]]="X",(DatiStorici[[#This Row],[Balanced]]*E$2/DatiStorici[[#This Row],[Gold]]),T513)</f>
        <v>30.301716571631474</v>
      </c>
      <c r="U514" s="34">
        <f>SUMPRODUCT(DatiStorici[[#This Row],[Bond 3Y]:[Gold]],Q513:T513)</f>
        <v>10403.260481629615</v>
      </c>
      <c r="V514" s="32">
        <f t="shared" si="70"/>
        <v>6.7720855588366477E-3</v>
      </c>
      <c r="W514" s="32">
        <f>-(1-U514/MAX(U$5:U514))</f>
        <v>-7.0156516153299209E-2</v>
      </c>
      <c r="X514" s="53" t="str">
        <f t="shared" si="71"/>
        <v>X</v>
      </c>
    </row>
    <row r="515" spans="1:24" x14ac:dyDescent="0.3">
      <c r="A515" s="4">
        <v>39818</v>
      </c>
      <c r="B515" s="1">
        <v>111.72579500000001</v>
      </c>
      <c r="C515" s="1">
        <v>112.655451</v>
      </c>
      <c r="D515" s="1">
        <v>100.223856</v>
      </c>
      <c r="E515" s="1">
        <v>83.766710000000003</v>
      </c>
      <c r="F515" s="3">
        <f t="shared" si="64"/>
        <v>10421.840257249538</v>
      </c>
      <c r="G515" s="36">
        <f t="shared" si="65"/>
        <v>5.2409868024070802E-4</v>
      </c>
      <c r="H515" s="31">
        <f t="shared" si="66"/>
        <v>-3.7716657289233752E-3</v>
      </c>
      <c r="I515" s="37">
        <f t="shared" si="67"/>
        <v>2.0153073537798293E-2</v>
      </c>
      <c r="J515" s="37">
        <f t="shared" si="68"/>
        <v>-2.4340146094245764E-2</v>
      </c>
      <c r="K515" s="39">
        <f t="shared" si="69"/>
        <v>-5.803056538280592E-3</v>
      </c>
      <c r="L515" s="36">
        <f>-(1-B515/MAX(B$5:B515))</f>
        <v>0</v>
      </c>
      <c r="M515" s="37">
        <f>-(1-C515/MAX(C$5:C515))</f>
        <v>-4.2682255462606067E-3</v>
      </c>
      <c r="N515" s="37">
        <f>-(1-D515/MAX(D$5:D515))</f>
        <v>-0.45200645349936408</v>
      </c>
      <c r="O515" s="37">
        <f>-(1-E515/MAX(E$5:E515))</f>
        <v>-0.15799979856336677</v>
      </c>
      <c r="P515" s="39">
        <f>-(1-F515/MAX(F$5:F515))</f>
        <v>-7.7697660570508864E-2</v>
      </c>
      <c r="Q515" s="33">
        <f>IF(DatiStorici[[#This Row],[Calend]]="X",(DatiStorici[[#This Row],[Balanced]]*B$2/DatiStorici[[#This Row],[Bond 3Y]]),Q514)</f>
        <v>23.290758964276538</v>
      </c>
      <c r="R515" s="33">
        <f>IF(DatiStorici[[#This Row],[Calend]]="X",(DatiStorici[[#This Row],[Balanced]]*C$2/DatiStorici[[#This Row],[Bond 10Y]]),R514)</f>
        <v>22.999545675015796</v>
      </c>
      <c r="S515" s="33">
        <f>IF(DatiStorici[[#This Row],[Calend]]="X",(DatiStorici[[#This Row],[Balanced]]*D$2/DatiStorici[[#This Row],[SXXR]]),S514)</f>
        <v>26.478339254247771</v>
      </c>
      <c r="T515" s="33">
        <f>IF(DatiStorici[[#This Row],[Calend]]="X",(DatiStorici[[#This Row],[Balanced]]*E$2/DatiStorici[[#This Row],[Gold]]),T514)</f>
        <v>30.301716571631474</v>
      </c>
      <c r="U515" s="34">
        <f>SUMPRODUCT(DatiStorici[[#This Row],[Bond 3Y]:[Gold]],Q514:T514)</f>
        <v>10385.2391173461</v>
      </c>
      <c r="V515" s="32">
        <f t="shared" si="70"/>
        <v>-1.7337825379911229E-3</v>
      </c>
      <c r="W515" s="32">
        <f>-(1-U515/MAX(U$5:U515))</f>
        <v>-7.1767265800358859E-2</v>
      </c>
      <c r="X515" s="53" t="str">
        <f t="shared" si="71"/>
        <v/>
      </c>
    </row>
    <row r="516" spans="1:24" x14ac:dyDescent="0.3">
      <c r="A516" s="4">
        <v>39819</v>
      </c>
      <c r="B516" s="1">
        <v>111.776736</v>
      </c>
      <c r="C516" s="1">
        <v>111.63121</v>
      </c>
      <c r="D516" s="1">
        <v>102.200311</v>
      </c>
      <c r="E516" s="1">
        <v>83.250519999999995</v>
      </c>
      <c r="F516" s="3">
        <f t="shared" si="64"/>
        <v>10406.539146563209</v>
      </c>
      <c r="G516" s="36">
        <f t="shared" si="65"/>
        <v>4.5584272047538658E-4</v>
      </c>
      <c r="H516" s="31">
        <f t="shared" si="66"/>
        <v>-9.1333841744758483E-3</v>
      </c>
      <c r="I516" s="37">
        <f t="shared" si="67"/>
        <v>1.9528476672169729E-2</v>
      </c>
      <c r="J516" s="37">
        <f t="shared" si="68"/>
        <v>-6.1812981039994679E-3</v>
      </c>
      <c r="K516" s="39">
        <f t="shared" si="69"/>
        <v>-1.4692562625479321E-3</v>
      </c>
      <c r="L516" s="36">
        <f>-(1-B516/MAX(B$5:B516))</f>
        <v>0</v>
      </c>
      <c r="M516" s="37">
        <f>-(1-C516/MAX(C$5:C516))</f>
        <v>-1.3321221201111566E-2</v>
      </c>
      <c r="N516" s="37">
        <f>-(1-D516/MAX(D$5:D516))</f>
        <v>-0.44119979899438366</v>
      </c>
      <c r="O516" s="37">
        <f>-(1-E516/MAX(E$5:E516))</f>
        <v>-0.16318840014482539</v>
      </c>
      <c r="P516" s="39">
        <f>-(1-F516/MAX(F$5:F516))</f>
        <v>-7.9051764052574192E-2</v>
      </c>
      <c r="Q516" s="33">
        <f>IF(DatiStorici[[#This Row],[Calend]]="X",(DatiStorici[[#This Row],[Balanced]]*B$2/DatiStorici[[#This Row],[Bond 3Y]]),Q515)</f>
        <v>23.290758964276538</v>
      </c>
      <c r="R516" s="33">
        <f>IF(DatiStorici[[#This Row],[Calend]]="X",(DatiStorici[[#This Row],[Balanced]]*C$2/DatiStorici[[#This Row],[Bond 10Y]]),R515)</f>
        <v>22.999545675015796</v>
      </c>
      <c r="S516" s="33">
        <f>IF(DatiStorici[[#This Row],[Calend]]="X",(DatiStorici[[#This Row],[Balanced]]*D$2/DatiStorici[[#This Row],[SXXR]]),S515)</f>
        <v>26.478339254247771</v>
      </c>
      <c r="T516" s="33">
        <f>IF(DatiStorici[[#This Row],[Calend]]="X",(DatiStorici[[#This Row],[Balanced]]*E$2/DatiStorici[[#This Row],[Gold]]),T515)</f>
        <v>30.301716571631474</v>
      </c>
      <c r="U516" s="34">
        <f>SUMPRODUCT(DatiStorici[[#This Row],[Bond 3Y]:[Gold]],Q515:T515)</f>
        <v>10399.560297170419</v>
      </c>
      <c r="V516" s="32">
        <f t="shared" si="70"/>
        <v>1.3780438102905341E-3</v>
      </c>
      <c r="W516" s="32">
        <f>-(1-U516/MAX(U$5:U516))</f>
        <v>-7.0487238662313545E-2</v>
      </c>
      <c r="X516" s="53" t="str">
        <f t="shared" si="71"/>
        <v/>
      </c>
    </row>
    <row r="517" spans="1:24" x14ac:dyDescent="0.3">
      <c r="A517" s="4">
        <v>39820</v>
      </c>
      <c r="B517" s="1">
        <v>112.01246500000001</v>
      </c>
      <c r="C517" s="1">
        <v>111.31599300000001</v>
      </c>
      <c r="D517" s="1">
        <v>100.992425</v>
      </c>
      <c r="E517" s="1">
        <v>83.27413</v>
      </c>
      <c r="F517" s="3">
        <f t="shared" si="64"/>
        <v>10387.137900136386</v>
      </c>
      <c r="G517" s="36">
        <f t="shared" si="65"/>
        <v>2.1067065446524779E-3</v>
      </c>
      <c r="H517" s="31">
        <f t="shared" si="66"/>
        <v>-2.8277296669292308E-3</v>
      </c>
      <c r="I517" s="37">
        <f t="shared" si="67"/>
        <v>-1.1889206789192787E-2</v>
      </c>
      <c r="J517" s="37">
        <f t="shared" si="68"/>
        <v>2.8356162475895691E-4</v>
      </c>
      <c r="K517" s="39">
        <f t="shared" si="69"/>
        <v>-1.8660722692971437E-3</v>
      </c>
      <c r="L517" s="36">
        <f>-(1-B517/MAX(B$5:B517))</f>
        <v>0</v>
      </c>
      <c r="M517" s="37">
        <f>-(1-C517/MAX(C$5:C517))</f>
        <v>-1.6107341002344899E-2</v>
      </c>
      <c r="N517" s="37">
        <f>-(1-D517/MAX(D$5:D517))</f>
        <v>-0.44780415208281865</v>
      </c>
      <c r="O517" s="37">
        <f>-(1-E517/MAX(E$5:E517))</f>
        <v>-0.16295107884193638</v>
      </c>
      <c r="P517" s="39">
        <f>-(1-F517/MAX(F$5:F517))</f>
        <v>-8.0768717539254298E-2</v>
      </c>
      <c r="Q517" s="33">
        <f>IF(DatiStorici[[#This Row],[Calend]]="X",(DatiStorici[[#This Row],[Balanced]]*B$2/DatiStorici[[#This Row],[Bond 3Y]]),Q516)</f>
        <v>23.290758964276538</v>
      </c>
      <c r="R517" s="33">
        <f>IF(DatiStorici[[#This Row],[Calend]]="X",(DatiStorici[[#This Row],[Balanced]]*C$2/DatiStorici[[#This Row],[Bond 10Y]]),R516)</f>
        <v>22.999545675015796</v>
      </c>
      <c r="S517" s="33">
        <f>IF(DatiStorici[[#This Row],[Calend]]="X",(DatiStorici[[#This Row],[Balanced]]*D$2/DatiStorici[[#This Row],[SXXR]]),S516)</f>
        <v>26.478339254247771</v>
      </c>
      <c r="T517" s="33">
        <f>IF(DatiStorici[[#This Row],[Calend]]="X",(DatiStorici[[#This Row],[Balanced]]*E$2/DatiStorici[[#This Row],[Gold]]),T516)</f>
        <v>30.301716571631474</v>
      </c>
      <c r="U517" s="34">
        <f>SUMPRODUCT(DatiStorici[[#This Row],[Bond 3Y]:[Gold]],Q516:T516)</f>
        <v>10366.533364941068</v>
      </c>
      <c r="V517" s="32">
        <f t="shared" si="70"/>
        <v>-3.1808543882626134E-3</v>
      </c>
      <c r="W517" s="32">
        <f>-(1-U517/MAX(U$5:U517))</f>
        <v>-7.3439186061798334E-2</v>
      </c>
      <c r="X517" s="53" t="str">
        <f t="shared" si="71"/>
        <v/>
      </c>
    </row>
    <row r="518" spans="1:24" x14ac:dyDescent="0.3">
      <c r="A518" s="4">
        <v>39821</v>
      </c>
      <c r="B518" s="1">
        <v>112.19762799999999</v>
      </c>
      <c r="C518" s="1">
        <v>111.94899100000001</v>
      </c>
      <c r="D518" s="1">
        <v>100.264481</v>
      </c>
      <c r="E518" s="1">
        <v>83.984729999999999</v>
      </c>
      <c r="F518" s="3">
        <f t="shared" si="64"/>
        <v>10424.811230569627</v>
      </c>
      <c r="G518" s="36">
        <f t="shared" si="65"/>
        <v>1.651692299998848E-3</v>
      </c>
      <c r="H518" s="31">
        <f t="shared" si="66"/>
        <v>5.6703893708753709E-3</v>
      </c>
      <c r="I518" s="37">
        <f t="shared" si="67"/>
        <v>-7.2340093958693109E-3</v>
      </c>
      <c r="J518" s="37">
        <f t="shared" si="68"/>
        <v>8.4970598919517221E-3</v>
      </c>
      <c r="K518" s="39">
        <f t="shared" si="69"/>
        <v>3.6203597601879227E-3</v>
      </c>
      <c r="L518" s="36">
        <f>-(1-B518/MAX(B$5:B518))</f>
        <v>0</v>
      </c>
      <c r="M518" s="37">
        <f>-(1-C518/MAX(C$5:C518))</f>
        <v>-1.0512438881135844E-2</v>
      </c>
      <c r="N518" s="37">
        <f>-(1-D518/MAX(D$5:D518))</f>
        <v>-0.45178432836154669</v>
      </c>
      <c r="O518" s="37">
        <f>-(1-E518/MAX(E$5:E518))</f>
        <v>-0.15580832078040019</v>
      </c>
      <c r="P518" s="39">
        <f>-(1-F518/MAX(F$5:F518))</f>
        <v>-7.743473813302526E-2</v>
      </c>
      <c r="Q518" s="33">
        <f>IF(DatiStorici[[#This Row],[Calend]]="X",(DatiStorici[[#This Row],[Balanced]]*B$2/DatiStorici[[#This Row],[Bond 3Y]]),Q517)</f>
        <v>23.290758964276538</v>
      </c>
      <c r="R518" s="33">
        <f>IF(DatiStorici[[#This Row],[Calend]]="X",(DatiStorici[[#This Row],[Balanced]]*C$2/DatiStorici[[#This Row],[Bond 10Y]]),R517)</f>
        <v>22.999545675015796</v>
      </c>
      <c r="S518" s="33">
        <f>IF(DatiStorici[[#This Row],[Calend]]="X",(DatiStorici[[#This Row],[Balanced]]*D$2/DatiStorici[[#This Row],[SXXR]]),S517)</f>
        <v>26.478339254247771</v>
      </c>
      <c r="T518" s="33">
        <f>IF(DatiStorici[[#This Row],[Calend]]="X",(DatiStorici[[#This Row],[Balanced]]*E$2/DatiStorici[[#This Row],[Gold]]),T517)</f>
        <v>30.301716571631474</v>
      </c>
      <c r="U518" s="34">
        <f>SUMPRODUCT(DatiStorici[[#This Row],[Bond 3Y]:[Gold]],Q517:T517)</f>
        <v>10387.662269762071</v>
      </c>
      <c r="V518" s="32">
        <f t="shared" si="70"/>
        <v>2.0361099502461946E-3</v>
      </c>
      <c r="W518" s="32">
        <f>-(1-U518/MAX(U$5:U518))</f>
        <v>-7.1550684422978406E-2</v>
      </c>
      <c r="X518" s="53" t="str">
        <f t="shared" si="71"/>
        <v/>
      </c>
    </row>
    <row r="519" spans="1:24" x14ac:dyDescent="0.3">
      <c r="A519" s="4">
        <v>39822</v>
      </c>
      <c r="B519" s="1">
        <v>112.341905</v>
      </c>
      <c r="C519" s="1">
        <v>112.788819</v>
      </c>
      <c r="D519" s="1">
        <v>99.817132999999998</v>
      </c>
      <c r="E519" s="1">
        <v>83.149600000000007</v>
      </c>
      <c r="F519" s="3">
        <f t="shared" ref="F519:F582" si="72">SUMPRODUCT(B519:E519,B$3:E$3)</f>
        <v>10409.968288467968</v>
      </c>
      <c r="G519" s="36">
        <f t="shared" ref="G519:G582" si="73">LN(B519/B518)</f>
        <v>1.2850923659459123E-3</v>
      </c>
      <c r="H519" s="31">
        <f t="shared" ref="H519:H582" si="74">LN(C519/C518)</f>
        <v>7.4738817586529624E-3</v>
      </c>
      <c r="I519" s="37">
        <f t="shared" ref="I519:I582" si="75">LN(D519/D518)</f>
        <v>-4.47166270282054E-3</v>
      </c>
      <c r="J519" s="37">
        <f t="shared" ref="J519:J582" si="76">LN(E519/E518)</f>
        <v>-9.9936015599196189E-3</v>
      </c>
      <c r="K519" s="39">
        <f t="shared" ref="K519:K582" si="77">LN(F519/F518)</f>
        <v>-1.4248237759539528E-3</v>
      </c>
      <c r="L519" s="36">
        <f>-(1-B519/MAX(B$5:B519))</f>
        <v>0</v>
      </c>
      <c r="M519" s="37">
        <f>-(1-C519/MAX(C$5:C519))</f>
        <v>-3.08942102223142E-3</v>
      </c>
      <c r="N519" s="37">
        <f>-(1-D519/MAX(D$5:D519))</f>
        <v>-0.45423029109760393</v>
      </c>
      <c r="O519" s="37">
        <f>-(1-E519/MAX(E$5:E519))</f>
        <v>-0.1642028205551409</v>
      </c>
      <c r="P519" s="39">
        <f>-(1-F519/MAX(F$5:F519))</f>
        <v>-7.8748295037224914E-2</v>
      </c>
      <c r="Q519" s="33">
        <f>IF(DatiStorici[[#This Row],[Calend]]="X",(DatiStorici[[#This Row],[Balanced]]*B$2/DatiStorici[[#This Row],[Bond 3Y]]),Q518)</f>
        <v>23.290758964276538</v>
      </c>
      <c r="R519" s="33">
        <f>IF(DatiStorici[[#This Row],[Calend]]="X",(DatiStorici[[#This Row],[Balanced]]*C$2/DatiStorici[[#This Row],[Bond 10Y]]),R518)</f>
        <v>22.999545675015796</v>
      </c>
      <c r="S519" s="33">
        <f>IF(DatiStorici[[#This Row],[Calend]]="X",(DatiStorici[[#This Row],[Balanced]]*D$2/DatiStorici[[#This Row],[SXXR]]),S518)</f>
        <v>26.478339254247771</v>
      </c>
      <c r="T519" s="33">
        <f>IF(DatiStorici[[#This Row],[Calend]]="X",(DatiStorici[[#This Row],[Balanced]]*E$2/DatiStorici[[#This Row],[Gold]]),T518)</f>
        <v>30.301716571631474</v>
      </c>
      <c r="U519" s="34">
        <f>SUMPRODUCT(DatiStorici[[#This Row],[Bond 3Y]:[Gold]],Q518:T518)</f>
        <v>10373.187348369142</v>
      </c>
      <c r="V519" s="32">
        <f t="shared" ref="V519:V582" si="78">LN(U519/U518)</f>
        <v>-1.3944442549015863E-3</v>
      </c>
      <c r="W519" s="32">
        <f>-(1-U519/MAX(U$5:U519))</f>
        <v>-7.2844452983342411E-2</v>
      </c>
      <c r="X519" s="53" t="str">
        <f t="shared" ref="X519:X582" si="79">IF(AND(MONTH(A519)&lt;&gt;MONTH(A518),MONTH(A519)=X$2),"X","")</f>
        <v/>
      </c>
    </row>
    <row r="520" spans="1:24" x14ac:dyDescent="0.3">
      <c r="A520" s="4">
        <v>39825</v>
      </c>
      <c r="B520" s="1">
        <v>112.399762</v>
      </c>
      <c r="C520" s="1">
        <v>112.909961</v>
      </c>
      <c r="D520" s="1">
        <v>98.279049999999998</v>
      </c>
      <c r="E520" s="1">
        <v>81.159540000000007</v>
      </c>
      <c r="F520" s="3">
        <f t="shared" si="72"/>
        <v>10312.836208602124</v>
      </c>
      <c r="G520" s="36">
        <f t="shared" si="73"/>
        <v>5.148756085194625E-4</v>
      </c>
      <c r="H520" s="31">
        <f t="shared" si="74"/>
        <v>1.0734839739349675E-3</v>
      </c>
      <c r="I520" s="37">
        <f t="shared" si="75"/>
        <v>-1.5528960583335482E-2</v>
      </c>
      <c r="J520" s="37">
        <f t="shared" si="76"/>
        <v>-2.4224547919189161E-2</v>
      </c>
      <c r="K520" s="39">
        <f t="shared" si="77"/>
        <v>-9.3744831899274586E-3</v>
      </c>
      <c r="L520" s="36">
        <f>-(1-B520/MAX(B$5:B520))</f>
        <v>0</v>
      </c>
      <c r="M520" s="37">
        <f>-(1-C520/MAX(C$5:C520))</f>
        <v>-2.0186788828131519E-3</v>
      </c>
      <c r="N520" s="37">
        <f>-(1-D520/MAX(D$5:D520))</f>
        <v>-0.46264006090313148</v>
      </c>
      <c r="O520" s="37">
        <f>-(1-E520/MAX(E$5:E520))</f>
        <v>-0.18420636278415981</v>
      </c>
      <c r="P520" s="39">
        <f>-(1-F520/MAX(F$5:F520))</f>
        <v>-8.7344199626302021E-2</v>
      </c>
      <c r="Q520" s="33">
        <f>IF(DatiStorici[[#This Row],[Calend]]="X",(DatiStorici[[#This Row],[Balanced]]*B$2/DatiStorici[[#This Row],[Bond 3Y]]),Q519)</f>
        <v>23.290758964276538</v>
      </c>
      <c r="R520" s="33">
        <f>IF(DatiStorici[[#This Row],[Calend]]="X",(DatiStorici[[#This Row],[Balanced]]*C$2/DatiStorici[[#This Row],[Bond 10Y]]),R519)</f>
        <v>22.999545675015796</v>
      </c>
      <c r="S520" s="33">
        <f>IF(DatiStorici[[#This Row],[Calend]]="X",(DatiStorici[[#This Row],[Balanced]]*D$2/DatiStorici[[#This Row],[SXXR]]),S519)</f>
        <v>26.478339254247771</v>
      </c>
      <c r="T520" s="33">
        <f>IF(DatiStorici[[#This Row],[Calend]]="X",(DatiStorici[[#This Row],[Balanced]]*E$2/DatiStorici[[#This Row],[Gold]]),T519)</f>
        <v>30.301716571631474</v>
      </c>
      <c r="U520" s="34">
        <f>SUMPRODUCT(DatiStorici[[#This Row],[Bond 3Y]:[Gold]],Q519:T519)</f>
        <v>10276.292975216968</v>
      </c>
      <c r="V520" s="32">
        <f t="shared" si="78"/>
        <v>-9.3847479728219121E-3</v>
      </c>
      <c r="W520" s="32">
        <f>-(1-U520/MAX(U$5:U520))</f>
        <v>-8.1504872633129555E-2</v>
      </c>
      <c r="X520" s="53" t="str">
        <f t="shared" si="79"/>
        <v/>
      </c>
    </row>
    <row r="521" spans="1:24" x14ac:dyDescent="0.3">
      <c r="A521" s="4">
        <v>39826</v>
      </c>
      <c r="B521" s="1">
        <v>112.36533900000001</v>
      </c>
      <c r="C521" s="1">
        <v>112.73494100000001</v>
      </c>
      <c r="D521" s="1">
        <v>96.923779999999994</v>
      </c>
      <c r="E521" s="1">
        <v>81.109570000000005</v>
      </c>
      <c r="F521" s="3">
        <f t="shared" si="72"/>
        <v>10285.196447176684</v>
      </c>
      <c r="G521" s="36">
        <f t="shared" si="73"/>
        <v>-3.0630200254370022E-4</v>
      </c>
      <c r="H521" s="31">
        <f t="shared" si="74"/>
        <v>-1.5512872974074437E-3</v>
      </c>
      <c r="I521" s="37">
        <f t="shared" si="75"/>
        <v>-1.3885984920662522E-2</v>
      </c>
      <c r="J521" s="37">
        <f t="shared" si="76"/>
        <v>-6.1589049917824205E-4</v>
      </c>
      <c r="K521" s="39">
        <f t="shared" si="77"/>
        <v>-2.6837298956395817E-3</v>
      </c>
      <c r="L521" s="36">
        <f>-(1-B521/MAX(B$5:B521))</f>
        <v>-3.0625509687454144E-4</v>
      </c>
      <c r="M521" s="37">
        <f>-(1-C521/MAX(C$5:C521))</f>
        <v>-3.5656344328369727E-3</v>
      </c>
      <c r="N521" s="37">
        <f>-(1-D521/MAX(D$5:D521))</f>
        <v>-0.47005026485463297</v>
      </c>
      <c r="O521" s="37">
        <f>-(1-E521/MAX(E$5:E521))</f>
        <v>-0.18470864764249784</v>
      </c>
      <c r="P521" s="39">
        <f>-(1-F521/MAX(F$5:F521))</f>
        <v>-8.9790237561514497E-2</v>
      </c>
      <c r="Q521" s="33">
        <f>IF(DatiStorici[[#This Row],[Calend]]="X",(DatiStorici[[#This Row],[Balanced]]*B$2/DatiStorici[[#This Row],[Bond 3Y]]),Q520)</f>
        <v>23.290758964276538</v>
      </c>
      <c r="R521" s="33">
        <f>IF(DatiStorici[[#This Row],[Calend]]="X",(DatiStorici[[#This Row],[Balanced]]*C$2/DatiStorici[[#This Row],[Bond 10Y]]),R520)</f>
        <v>22.999545675015796</v>
      </c>
      <c r="S521" s="33">
        <f>IF(DatiStorici[[#This Row],[Calend]]="X",(DatiStorici[[#This Row],[Balanced]]*D$2/DatiStorici[[#This Row],[SXXR]]),S520)</f>
        <v>26.478339254247771</v>
      </c>
      <c r="T521" s="33">
        <f>IF(DatiStorici[[#This Row],[Calend]]="X",(DatiStorici[[#This Row],[Balanced]]*E$2/DatiStorici[[#This Row],[Gold]]),T520)</f>
        <v>30.301716571631474</v>
      </c>
      <c r="U521" s="34">
        <f>SUMPRODUCT(DatiStorici[[#This Row],[Bond 3Y]:[Gold]],Q520:T520)</f>
        <v>10234.066381318911</v>
      </c>
      <c r="V521" s="32">
        <f t="shared" si="78"/>
        <v>-4.1175927564359284E-3</v>
      </c>
      <c r="W521" s="32">
        <f>-(1-U521/MAX(U$5:U521))</f>
        <v>-8.5279085847388969E-2</v>
      </c>
      <c r="X521" s="53" t="str">
        <f t="shared" si="79"/>
        <v/>
      </c>
    </row>
    <row r="522" spans="1:24" x14ac:dyDescent="0.3">
      <c r="A522" s="4">
        <v>39827</v>
      </c>
      <c r="B522" s="1">
        <v>112.461119</v>
      </c>
      <c r="C522" s="1">
        <v>113.26618000000001</v>
      </c>
      <c r="D522" s="1">
        <v>92.773413000000005</v>
      </c>
      <c r="E522" s="1">
        <v>80.617990000000006</v>
      </c>
      <c r="F522" s="3">
        <f t="shared" si="72"/>
        <v>10219.187093800807</v>
      </c>
      <c r="G522" s="36">
        <f t="shared" si="73"/>
        <v>8.5203500198704899E-4</v>
      </c>
      <c r="H522" s="31">
        <f t="shared" si="74"/>
        <v>4.7012154282894065E-3</v>
      </c>
      <c r="I522" s="37">
        <f t="shared" si="75"/>
        <v>-4.3764795526951492E-2</v>
      </c>
      <c r="J522" s="37">
        <f t="shared" si="76"/>
        <v>-6.079131026212276E-3</v>
      </c>
      <c r="K522" s="39">
        <f t="shared" si="77"/>
        <v>-6.4385823919554889E-3</v>
      </c>
      <c r="L522" s="36">
        <f>-(1-B522/MAX(B$5:B522))</f>
        <v>0</v>
      </c>
      <c r="M522" s="37">
        <f>-(1-C522/MAX(C$5:C522))</f>
        <v>0</v>
      </c>
      <c r="N522" s="37">
        <f>-(1-D522/MAX(D$5:D522))</f>
        <v>-0.49274320865445242</v>
      </c>
      <c r="O522" s="37">
        <f>-(1-E522/MAX(E$5:E522))</f>
        <v>-0.18964987619286366</v>
      </c>
      <c r="P522" s="39">
        <f>-(1-F522/MAX(F$5:F522))</f>
        <v>-9.5631872008026919E-2</v>
      </c>
      <c r="Q522" s="33">
        <f>IF(DatiStorici[[#This Row],[Calend]]="X",(DatiStorici[[#This Row],[Balanced]]*B$2/DatiStorici[[#This Row],[Bond 3Y]]),Q521)</f>
        <v>23.290758964276538</v>
      </c>
      <c r="R522" s="33">
        <f>IF(DatiStorici[[#This Row],[Calend]]="X",(DatiStorici[[#This Row],[Balanced]]*C$2/DatiStorici[[#This Row],[Bond 10Y]]),R521)</f>
        <v>22.999545675015796</v>
      </c>
      <c r="S522" s="33">
        <f>IF(DatiStorici[[#This Row],[Calend]]="X",(DatiStorici[[#This Row],[Balanced]]*D$2/DatiStorici[[#This Row],[SXXR]]),S521)</f>
        <v>26.478339254247771</v>
      </c>
      <c r="T522" s="33">
        <f>IF(DatiStorici[[#This Row],[Calend]]="X",(DatiStorici[[#This Row],[Balanced]]*E$2/DatiStorici[[#This Row],[Gold]]),T521)</f>
        <v>30.301716571631474</v>
      </c>
      <c r="U522" s="34">
        <f>SUMPRODUCT(DatiStorici[[#This Row],[Bond 3Y]:[Gold]],Q521:T521)</f>
        <v>10123.724882569442</v>
      </c>
      <c r="V522" s="32">
        <f t="shared" si="78"/>
        <v>-1.0840329175333842E-2</v>
      </c>
      <c r="W522" s="32">
        <f>-(1-U522/MAX(U$5:U522))</f>
        <v>-9.514140966320106E-2</v>
      </c>
      <c r="X522" s="53" t="str">
        <f t="shared" si="79"/>
        <v/>
      </c>
    </row>
    <row r="523" spans="1:24" x14ac:dyDescent="0.3">
      <c r="A523" s="4">
        <v>39828</v>
      </c>
      <c r="B523" s="1">
        <v>112.391386</v>
      </c>
      <c r="C523" s="1">
        <v>113.38613100000001</v>
      </c>
      <c r="D523" s="1">
        <v>91.976500999999999</v>
      </c>
      <c r="E523" s="1">
        <v>79.488550000000004</v>
      </c>
      <c r="F523" s="3">
        <f t="shared" si="72"/>
        <v>10163.968443827102</v>
      </c>
      <c r="G523" s="36">
        <f t="shared" si="73"/>
        <v>-6.2025550692101049E-4</v>
      </c>
      <c r="H523" s="31">
        <f t="shared" si="74"/>
        <v>1.0584583114951532E-3</v>
      </c>
      <c r="I523" s="37">
        <f t="shared" si="75"/>
        <v>-8.6269803892261212E-3</v>
      </c>
      <c r="J523" s="37">
        <f t="shared" si="76"/>
        <v>-1.4108839469068194E-2</v>
      </c>
      <c r="K523" s="39">
        <f t="shared" si="77"/>
        <v>-5.4180801351441507E-3</v>
      </c>
      <c r="L523" s="36">
        <f>-(1-B523/MAX(B$5:B523))</f>
        <v>-6.2006318823837336E-4</v>
      </c>
      <c r="M523" s="37">
        <f>-(1-C523/MAX(C$5:C523))</f>
        <v>0</v>
      </c>
      <c r="N523" s="37">
        <f>-(1-D523/MAX(D$5:D523))</f>
        <v>-0.49710048097022641</v>
      </c>
      <c r="O523" s="37">
        <f>-(1-E523/MAX(E$5:E523))</f>
        <v>-0.20100270009523014</v>
      </c>
      <c r="P523" s="39">
        <f>-(1-F523/MAX(F$5:F523))</f>
        <v>-0.10051856080710542</v>
      </c>
      <c r="Q523" s="33">
        <f>IF(DatiStorici[[#This Row],[Calend]]="X",(DatiStorici[[#This Row],[Balanced]]*B$2/DatiStorici[[#This Row],[Bond 3Y]]),Q522)</f>
        <v>23.290758964276538</v>
      </c>
      <c r="R523" s="33">
        <f>IF(DatiStorici[[#This Row],[Calend]]="X",(DatiStorici[[#This Row],[Balanced]]*C$2/DatiStorici[[#This Row],[Bond 10Y]]),R522)</f>
        <v>22.999545675015796</v>
      </c>
      <c r="S523" s="33">
        <f>IF(DatiStorici[[#This Row],[Calend]]="X",(DatiStorici[[#This Row],[Balanced]]*D$2/DatiStorici[[#This Row],[SXXR]]),S522)</f>
        <v>26.478339254247771</v>
      </c>
      <c r="T523" s="33">
        <f>IF(DatiStorici[[#This Row],[Calend]]="X",(DatiStorici[[#This Row],[Balanced]]*E$2/DatiStorici[[#This Row],[Gold]]),T522)</f>
        <v>30.301716571631474</v>
      </c>
      <c r="U523" s="34">
        <f>SUMPRODUCT(DatiStorici[[#This Row],[Bond 3Y]:[Gold]],Q522:T522)</f>
        <v>10069.534689521406</v>
      </c>
      <c r="V523" s="32">
        <f t="shared" si="78"/>
        <v>-5.3671694696306683E-3</v>
      </c>
      <c r="W523" s="32">
        <f>-(1-U523/MAX(U$5:U523))</f>
        <v>-9.9984929440783077E-2</v>
      </c>
      <c r="X523" s="53" t="str">
        <f t="shared" si="79"/>
        <v/>
      </c>
    </row>
    <row r="524" spans="1:24" x14ac:dyDescent="0.3">
      <c r="A524" s="4">
        <v>39829</v>
      </c>
      <c r="B524" s="1">
        <v>112.55888899999999</v>
      </c>
      <c r="C524" s="1">
        <v>112.97532200000001</v>
      </c>
      <c r="D524" s="1">
        <v>92.825374999999994</v>
      </c>
      <c r="E524" s="1">
        <v>81.81832</v>
      </c>
      <c r="F524" s="3">
        <f t="shared" si="72"/>
        <v>10262.360093774552</v>
      </c>
      <c r="G524" s="36">
        <f t="shared" si="73"/>
        <v>1.4892449538730244E-3</v>
      </c>
      <c r="H524" s="31">
        <f t="shared" si="74"/>
        <v>-3.6296767455248811E-3</v>
      </c>
      <c r="I524" s="37">
        <f t="shared" si="75"/>
        <v>9.1869194051816885E-3</v>
      </c>
      <c r="J524" s="37">
        <f t="shared" si="76"/>
        <v>2.8888193282968197E-2</v>
      </c>
      <c r="K524" s="39">
        <f t="shared" si="77"/>
        <v>9.6338811701995562E-3</v>
      </c>
      <c r="L524" s="36">
        <f>-(1-B524/MAX(B$5:B524))</f>
        <v>0</v>
      </c>
      <c r="M524" s="37">
        <f>-(1-C524/MAX(C$5:C524))</f>
        <v>-3.6230974315545339E-3</v>
      </c>
      <c r="N524" s="37">
        <f>-(1-D524/MAX(D$5:D524))</f>
        <v>-0.4924590962504829</v>
      </c>
      <c r="O524" s="37">
        <f>-(1-E524/MAX(E$5:E524))</f>
        <v>-0.17758448527813842</v>
      </c>
      <c r="P524" s="39">
        <f>-(1-F524/MAX(F$5:F524))</f>
        <v>-9.181118795481702E-2</v>
      </c>
      <c r="Q524" s="33">
        <f>IF(DatiStorici[[#This Row],[Calend]]="X",(DatiStorici[[#This Row],[Balanced]]*B$2/DatiStorici[[#This Row],[Bond 3Y]]),Q523)</f>
        <v>23.290758964276538</v>
      </c>
      <c r="R524" s="33">
        <f>IF(DatiStorici[[#This Row],[Calend]]="X",(DatiStorici[[#This Row],[Balanced]]*C$2/DatiStorici[[#This Row],[Bond 10Y]]),R523)</f>
        <v>22.999545675015796</v>
      </c>
      <c r="S524" s="33">
        <f>IF(DatiStorici[[#This Row],[Calend]]="X",(DatiStorici[[#This Row],[Balanced]]*D$2/DatiStorici[[#This Row],[SXXR]]),S523)</f>
        <v>26.478339254247771</v>
      </c>
      <c r="T524" s="33">
        <f>IF(DatiStorici[[#This Row],[Calend]]="X",(DatiStorici[[#This Row],[Balanced]]*E$2/DatiStorici[[#This Row],[Gold]]),T523)</f>
        <v>30.301716571631474</v>
      </c>
      <c r="U524" s="34">
        <f>SUMPRODUCT(DatiStorici[[#This Row],[Bond 3Y]:[Gold]],Q523:T523)</f>
        <v>10157.06034513419</v>
      </c>
      <c r="V524" s="32">
        <f t="shared" si="78"/>
        <v>8.6545661075579337E-3</v>
      </c>
      <c r="W524" s="32">
        <f>-(1-U524/MAX(U$5:U524))</f>
        <v>-9.2161885820499778E-2</v>
      </c>
      <c r="X524" s="53" t="str">
        <f t="shared" si="79"/>
        <v/>
      </c>
    </row>
    <row r="525" spans="1:24" x14ac:dyDescent="0.3">
      <c r="A525" s="4">
        <v>39832</v>
      </c>
      <c r="B525" s="1">
        <v>112.485389</v>
      </c>
      <c r="C525" s="1">
        <v>112.67841900000001</v>
      </c>
      <c r="D525" s="1">
        <v>91.278317000000001</v>
      </c>
      <c r="E525" s="1">
        <v>81.741990000000001</v>
      </c>
      <c r="F525" s="3">
        <f t="shared" si="72"/>
        <v>10226.744977337032</v>
      </c>
      <c r="G525" s="36">
        <f t="shared" si="73"/>
        <v>-6.5320481166281866E-4</v>
      </c>
      <c r="H525" s="31">
        <f t="shared" si="74"/>
        <v>-2.6314934555573188E-3</v>
      </c>
      <c r="I525" s="37">
        <f t="shared" si="75"/>
        <v>-1.680677230497523E-2</v>
      </c>
      <c r="J525" s="37">
        <f t="shared" si="76"/>
        <v>-9.3335608793184116E-4</v>
      </c>
      <c r="K525" s="39">
        <f t="shared" si="77"/>
        <v>-3.4764966243618404E-3</v>
      </c>
      <c r="L525" s="36">
        <f>-(1-B525/MAX(B$5:B525))</f>
        <v>-6.5299151984343773E-4</v>
      </c>
      <c r="M525" s="37">
        <f>-(1-C525/MAX(C$5:C525))</f>
        <v>-6.241609919647062E-3</v>
      </c>
      <c r="N525" s="37">
        <f>-(1-D525/MAX(D$5:D525))</f>
        <v>-0.50091793862491896</v>
      </c>
      <c r="O525" s="37">
        <f>-(1-E525/MAX(E$5:E525))</f>
        <v>-0.17835173369192547</v>
      </c>
      <c r="P525" s="39">
        <f>-(1-F525/MAX(F$5:F525))</f>
        <v>-9.4963021450492513E-2</v>
      </c>
      <c r="Q525" s="33">
        <f>IF(DatiStorici[[#This Row],[Calend]]="X",(DatiStorici[[#This Row],[Balanced]]*B$2/DatiStorici[[#This Row],[Bond 3Y]]),Q524)</f>
        <v>23.290758964276538</v>
      </c>
      <c r="R525" s="33">
        <f>IF(DatiStorici[[#This Row],[Calend]]="X",(DatiStorici[[#This Row],[Balanced]]*C$2/DatiStorici[[#This Row],[Bond 10Y]]),R524)</f>
        <v>22.999545675015796</v>
      </c>
      <c r="S525" s="33">
        <f>IF(DatiStorici[[#This Row],[Calend]]="X",(DatiStorici[[#This Row],[Balanced]]*D$2/DatiStorici[[#This Row],[SXXR]]),S524)</f>
        <v>26.478339254247771</v>
      </c>
      <c r="T525" s="33">
        <f>IF(DatiStorici[[#This Row],[Calend]]="X",(DatiStorici[[#This Row],[Balanced]]*E$2/DatiStorici[[#This Row],[Gold]]),T524)</f>
        <v>30.301716571631474</v>
      </c>
      <c r="U525" s="34">
        <f>SUMPRODUCT(DatiStorici[[#This Row],[Bond 3Y]:[Gold]],Q524:T524)</f>
        <v>10105.243383644856</v>
      </c>
      <c r="V525" s="32">
        <f t="shared" si="78"/>
        <v>-5.1146281431132127E-3</v>
      </c>
      <c r="W525" s="32">
        <f>-(1-U525/MAX(U$5:U525))</f>
        <v>-9.6793286147221713E-2</v>
      </c>
      <c r="X525" s="53" t="str">
        <f t="shared" si="79"/>
        <v/>
      </c>
    </row>
    <row r="526" spans="1:24" x14ac:dyDescent="0.3">
      <c r="A526" s="4">
        <v>39833</v>
      </c>
      <c r="B526" s="1">
        <v>112.473597</v>
      </c>
      <c r="C526" s="1">
        <v>112.42510900000001</v>
      </c>
      <c r="D526" s="1">
        <v>89.378860000000003</v>
      </c>
      <c r="E526" s="1">
        <v>83.728189999999998</v>
      </c>
      <c r="F526" s="3">
        <f t="shared" si="72"/>
        <v>10269.803311742266</v>
      </c>
      <c r="G526" s="36">
        <f t="shared" si="73"/>
        <v>-1.0483688800765166E-4</v>
      </c>
      <c r="H526" s="31">
        <f t="shared" si="74"/>
        <v>-2.2506098342721511E-3</v>
      </c>
      <c r="I526" s="37">
        <f t="shared" si="75"/>
        <v>-2.1029078717209083E-2</v>
      </c>
      <c r="J526" s="37">
        <f t="shared" si="76"/>
        <v>2.4007895554624709E-2</v>
      </c>
      <c r="K526" s="39">
        <f t="shared" si="77"/>
        <v>4.2015267292526788E-3</v>
      </c>
      <c r="L526" s="36">
        <f>-(1-B526/MAX(B$5:B526))</f>
        <v>-7.5775445864600943E-4</v>
      </c>
      <c r="M526" s="37">
        <f>-(1-C526/MAX(C$5:C526))</f>
        <v>-8.4756573976406679E-3</v>
      </c>
      <c r="N526" s="37">
        <f>-(1-D526/MAX(D$5:D526))</f>
        <v>-0.51130359149638149</v>
      </c>
      <c r="O526" s="37">
        <f>-(1-E526/MAX(E$5:E526))</f>
        <v>-0.15838699113377275</v>
      </c>
      <c r="P526" s="39">
        <f>-(1-F526/MAX(F$5:F526))</f>
        <v>-9.1152484964264979E-2</v>
      </c>
      <c r="Q526" s="33">
        <f>IF(DatiStorici[[#This Row],[Calend]]="X",(DatiStorici[[#This Row],[Balanced]]*B$2/DatiStorici[[#This Row],[Bond 3Y]]),Q525)</f>
        <v>23.290758964276538</v>
      </c>
      <c r="R526" s="33">
        <f>IF(DatiStorici[[#This Row],[Calend]]="X",(DatiStorici[[#This Row],[Balanced]]*C$2/DatiStorici[[#This Row],[Bond 10Y]]),R525)</f>
        <v>22.999545675015796</v>
      </c>
      <c r="S526" s="33">
        <f>IF(DatiStorici[[#This Row],[Calend]]="X",(DatiStorici[[#This Row],[Balanced]]*D$2/DatiStorici[[#This Row],[SXXR]]),S525)</f>
        <v>26.478339254247771</v>
      </c>
      <c r="T526" s="33">
        <f>IF(DatiStorici[[#This Row],[Calend]]="X",(DatiStorici[[#This Row],[Balanced]]*E$2/DatiStorici[[#This Row],[Gold]]),T525)</f>
        <v>30.301716571631474</v>
      </c>
      <c r="U526" s="34">
        <f>SUMPRODUCT(DatiStorici[[#This Row],[Bond 3Y]:[Gold]],Q525:T525)</f>
        <v>10109.033526709931</v>
      </c>
      <c r="V526" s="32">
        <f t="shared" si="78"/>
        <v>3.7499665472057848E-4</v>
      </c>
      <c r="W526" s="32">
        <f>-(1-U526/MAX(U$5:U526))</f>
        <v>-9.6454523137477932E-2</v>
      </c>
      <c r="X526" s="53" t="str">
        <f t="shared" si="79"/>
        <v/>
      </c>
    </row>
    <row r="527" spans="1:24" x14ac:dyDescent="0.3">
      <c r="A527" s="4">
        <v>39834</v>
      </c>
      <c r="B527" s="1">
        <v>112.587068</v>
      </c>
      <c r="C527" s="1">
        <v>112.46953000000001</v>
      </c>
      <c r="D527" s="1">
        <v>88.834202000000005</v>
      </c>
      <c r="E527" s="1">
        <v>83.334739999999996</v>
      </c>
      <c r="F527" s="3">
        <f t="shared" si="72"/>
        <v>10250.017625653896</v>
      </c>
      <c r="G527" s="36">
        <f t="shared" si="73"/>
        <v>1.0083593204940477E-3</v>
      </c>
      <c r="H527" s="31">
        <f t="shared" si="74"/>
        <v>3.9503832350292297E-4</v>
      </c>
      <c r="I527" s="37">
        <f t="shared" si="75"/>
        <v>-6.1124553911392088E-3</v>
      </c>
      <c r="J527" s="37">
        <f t="shared" si="76"/>
        <v>-4.7102098284247549E-3</v>
      </c>
      <c r="K527" s="39">
        <f t="shared" si="77"/>
        <v>-1.9284468690535326E-3</v>
      </c>
      <c r="L527" s="36">
        <f>-(1-B527/MAX(B$5:B527))</f>
        <v>0</v>
      </c>
      <c r="M527" s="37">
        <f>-(1-C527/MAX(C$5:C527))</f>
        <v>-8.0838899071351555E-3</v>
      </c>
      <c r="N527" s="37">
        <f>-(1-D527/MAX(D$5:D527))</f>
        <v>-0.51428161570101749</v>
      </c>
      <c r="O527" s="37">
        <f>-(1-E527/MAX(E$5:E527))</f>
        <v>-0.16234184359551129</v>
      </c>
      <c r="P527" s="39">
        <f>-(1-F527/MAX(F$5:F527))</f>
        <v>-9.2903460235050472E-2</v>
      </c>
      <c r="Q527" s="33">
        <f>IF(DatiStorici[[#This Row],[Calend]]="X",(DatiStorici[[#This Row],[Balanced]]*B$2/DatiStorici[[#This Row],[Bond 3Y]]),Q526)</f>
        <v>23.290758964276538</v>
      </c>
      <c r="R527" s="33">
        <f>IF(DatiStorici[[#This Row],[Calend]]="X",(DatiStorici[[#This Row],[Balanced]]*C$2/DatiStorici[[#This Row],[Bond 10Y]]),R526)</f>
        <v>22.999545675015796</v>
      </c>
      <c r="S527" s="33">
        <f>IF(DatiStorici[[#This Row],[Calend]]="X",(DatiStorici[[#This Row],[Balanced]]*D$2/DatiStorici[[#This Row],[SXXR]]),S526)</f>
        <v>26.478339254247771</v>
      </c>
      <c r="T527" s="33">
        <f>IF(DatiStorici[[#This Row],[Calend]]="X",(DatiStorici[[#This Row],[Balanced]]*E$2/DatiStorici[[#This Row],[Gold]]),T526)</f>
        <v>30.301716571631474</v>
      </c>
      <c r="U527" s="34">
        <f>SUMPRODUCT(DatiStorici[[#This Row],[Bond 3Y]:[Gold]],Q526:T526)</f>
        <v>10086.354165552148</v>
      </c>
      <c r="V527" s="32">
        <f t="shared" si="78"/>
        <v>-2.2459950793910469E-3</v>
      </c>
      <c r="W527" s="32">
        <f>-(1-U527/MAX(U$5:U527))</f>
        <v>-9.8481604572919101E-2</v>
      </c>
      <c r="X527" s="53" t="str">
        <f t="shared" si="79"/>
        <v/>
      </c>
    </row>
    <row r="528" spans="1:24" x14ac:dyDescent="0.3">
      <c r="A528" s="4">
        <v>39835</v>
      </c>
      <c r="B528" s="1">
        <v>112.582264</v>
      </c>
      <c r="C528" s="1">
        <v>111.607152</v>
      </c>
      <c r="D528" s="1">
        <v>88.042012999999997</v>
      </c>
      <c r="E528" s="1">
        <v>84.388670000000005</v>
      </c>
      <c r="F528" s="3">
        <f t="shared" si="72"/>
        <v>10257.715389212948</v>
      </c>
      <c r="G528" s="36">
        <f t="shared" si="73"/>
        <v>-4.2670109273431053E-5</v>
      </c>
      <c r="H528" s="31">
        <f t="shared" si="74"/>
        <v>-7.6972065997551768E-3</v>
      </c>
      <c r="I528" s="37">
        <f t="shared" si="75"/>
        <v>-8.9576124977449514E-3</v>
      </c>
      <c r="J528" s="37">
        <f t="shared" si="76"/>
        <v>1.2567641832854996E-2</v>
      </c>
      <c r="K528" s="39">
        <f t="shared" si="77"/>
        <v>7.507181720179879E-4</v>
      </c>
      <c r="L528" s="36">
        <f>-(1-B528/MAX(B$5:B528))</f>
        <v>-4.2669198917266726E-5</v>
      </c>
      <c r="M528" s="37">
        <f>-(1-C528/MAX(C$5:C528))</f>
        <v>-1.5689564361271002E-2</v>
      </c>
      <c r="N528" s="37">
        <f>-(1-D528/MAX(D$5:D528))</f>
        <v>-0.51861306408999974</v>
      </c>
      <c r="O528" s="37">
        <f>-(1-E528/MAX(E$5:E528))</f>
        <v>-0.15174802568980483</v>
      </c>
      <c r="P528" s="39">
        <f>-(1-F528/MAX(F$5:F528))</f>
        <v>-9.2222230705174546E-2</v>
      </c>
      <c r="Q528" s="33">
        <f>IF(DatiStorici[[#This Row],[Calend]]="X",(DatiStorici[[#This Row],[Balanced]]*B$2/DatiStorici[[#This Row],[Bond 3Y]]),Q527)</f>
        <v>23.290758964276538</v>
      </c>
      <c r="R528" s="33">
        <f>IF(DatiStorici[[#This Row],[Calend]]="X",(DatiStorici[[#This Row],[Balanced]]*C$2/DatiStorici[[#This Row],[Bond 10Y]]),R527)</f>
        <v>22.999545675015796</v>
      </c>
      <c r="S528" s="33">
        <f>IF(DatiStorici[[#This Row],[Calend]]="X",(DatiStorici[[#This Row],[Balanced]]*D$2/DatiStorici[[#This Row],[SXXR]]),S527)</f>
        <v>26.478339254247771</v>
      </c>
      <c r="T528" s="33">
        <f>IF(DatiStorici[[#This Row],[Calend]]="X",(DatiStorici[[#This Row],[Balanced]]*E$2/DatiStorici[[#This Row],[Gold]]),T527)</f>
        <v>30.301716571631474</v>
      </c>
      <c r="U528" s="34">
        <f>SUMPRODUCT(DatiStorici[[#This Row],[Bond 3Y]:[Gold]],Q527:T527)</f>
        <v>10077.36801359681</v>
      </c>
      <c r="V528" s="32">
        <f t="shared" si="78"/>
        <v>-8.9131882203279111E-4</v>
      </c>
      <c r="W528" s="32">
        <f>-(1-U528/MAX(U$5:U528))</f>
        <v>-9.9284786888240495E-2</v>
      </c>
      <c r="X528" s="53" t="str">
        <f t="shared" si="79"/>
        <v/>
      </c>
    </row>
    <row r="529" spans="1:24" x14ac:dyDescent="0.3">
      <c r="A529" s="4">
        <v>39836</v>
      </c>
      <c r="B529" s="1">
        <v>112.54412000000001</v>
      </c>
      <c r="C529" s="1">
        <v>110.79746299999999</v>
      </c>
      <c r="D529" s="1">
        <v>87.871009999999998</v>
      </c>
      <c r="E529" s="1">
        <v>85.933210000000003</v>
      </c>
      <c r="F529" s="3">
        <f t="shared" si="72"/>
        <v>10294.618924461061</v>
      </c>
      <c r="G529" s="36">
        <f t="shared" si="73"/>
        <v>-3.3886743692378472E-4</v>
      </c>
      <c r="H529" s="31">
        <f t="shared" si="74"/>
        <v>-7.2812569761673959E-3</v>
      </c>
      <c r="I529" s="37">
        <f t="shared" si="75"/>
        <v>-1.9441773092996526E-3</v>
      </c>
      <c r="J529" s="37">
        <f t="shared" si="76"/>
        <v>1.813721573031964E-2</v>
      </c>
      <c r="K529" s="39">
        <f t="shared" si="77"/>
        <v>3.5911808698377077E-3</v>
      </c>
      <c r="L529" s="36">
        <f>-(1-B529/MAX(B$5:B529))</f>
        <v>-3.8146477000355894E-4</v>
      </c>
      <c r="M529" s="37">
        <f>-(1-C529/MAX(C$5:C529))</f>
        <v>-2.2830552353885425E-2</v>
      </c>
      <c r="N529" s="37">
        <f>-(1-D529/MAX(D$5:D529))</f>
        <v>-0.51954805645780744</v>
      </c>
      <c r="O529" s="37">
        <f>-(1-E529/MAX(E$5:E529))</f>
        <v>-0.13622272941009028</v>
      </c>
      <c r="P529" s="39">
        <f>-(1-F529/MAX(F$5:F529))</f>
        <v>-8.8956375918264108E-2</v>
      </c>
      <c r="Q529" s="33">
        <f>IF(DatiStorici[[#This Row],[Calend]]="X",(DatiStorici[[#This Row],[Balanced]]*B$2/DatiStorici[[#This Row],[Bond 3Y]]),Q528)</f>
        <v>23.290758964276538</v>
      </c>
      <c r="R529" s="33">
        <f>IF(DatiStorici[[#This Row],[Calend]]="X",(DatiStorici[[#This Row],[Balanced]]*C$2/DatiStorici[[#This Row],[Bond 10Y]]),R528)</f>
        <v>22.999545675015796</v>
      </c>
      <c r="S529" s="33">
        <f>IF(DatiStorici[[#This Row],[Calend]]="X",(DatiStorici[[#This Row],[Balanced]]*D$2/DatiStorici[[#This Row],[SXXR]]),S528)</f>
        <v>26.478339254247771</v>
      </c>
      <c r="T529" s="33">
        <f>IF(DatiStorici[[#This Row],[Calend]]="X",(DatiStorici[[#This Row],[Balanced]]*E$2/DatiStorici[[#This Row],[Gold]]),T528)</f>
        <v>30.301716571631474</v>
      </c>
      <c r="U529" s="34">
        <f>SUMPRODUCT(DatiStorici[[#This Row],[Bond 3Y]:[Gold]],Q528:T528)</f>
        <v>10100.131469614873</v>
      </c>
      <c r="V529" s="32">
        <f t="shared" si="78"/>
        <v>2.2563217701355802E-3</v>
      </c>
      <c r="W529" s="32">
        <f>-(1-U529/MAX(U$5:U529))</f>
        <v>-9.725018905368632E-2</v>
      </c>
      <c r="X529" s="53" t="str">
        <f t="shared" si="79"/>
        <v/>
      </c>
    </row>
    <row r="530" spans="1:24" x14ac:dyDescent="0.3">
      <c r="A530" s="4">
        <v>39839</v>
      </c>
      <c r="B530" s="1">
        <v>112.262956</v>
      </c>
      <c r="C530" s="1">
        <v>110.10209500000001</v>
      </c>
      <c r="D530" s="1">
        <v>90.511165000000005</v>
      </c>
      <c r="E530" s="1">
        <v>89.315539999999999</v>
      </c>
      <c r="F530" s="3">
        <f t="shared" si="72"/>
        <v>10443.19100426701</v>
      </c>
      <c r="G530" s="36">
        <f t="shared" si="73"/>
        <v>-2.5013816433560668E-3</v>
      </c>
      <c r="H530" s="31">
        <f t="shared" si="74"/>
        <v>-6.2958052353043184E-3</v>
      </c>
      <c r="I530" s="37">
        <f t="shared" si="75"/>
        <v>2.9603269567586452E-2</v>
      </c>
      <c r="J530" s="37">
        <f t="shared" si="76"/>
        <v>3.8605126284631315E-2</v>
      </c>
      <c r="K530" s="39">
        <f t="shared" si="77"/>
        <v>1.4328863301441983E-2</v>
      </c>
      <c r="L530" s="36">
        <f>-(1-B530/MAX(B$5:B530))</f>
        <v>-2.8787675685807423E-3</v>
      </c>
      <c r="M530" s="37">
        <f>-(1-C530/MAX(C$5:C530))</f>
        <v>-2.8963295343413686E-2</v>
      </c>
      <c r="N530" s="37">
        <f>-(1-D530/MAX(D$5:D530))</f>
        <v>-0.50511249231665722</v>
      </c>
      <c r="O530" s="37">
        <f>-(1-E530/MAX(E$5:E530))</f>
        <v>-0.10222446755493131</v>
      </c>
      <c r="P530" s="39">
        <f>-(1-F530/MAX(F$5:F530))</f>
        <v>-7.5808181991225854E-2</v>
      </c>
      <c r="Q530" s="33">
        <f>IF(DatiStorici[[#This Row],[Calend]]="X",(DatiStorici[[#This Row],[Balanced]]*B$2/DatiStorici[[#This Row],[Bond 3Y]]),Q529)</f>
        <v>23.290758964276538</v>
      </c>
      <c r="R530" s="33">
        <f>IF(DatiStorici[[#This Row],[Calend]]="X",(DatiStorici[[#This Row],[Balanced]]*C$2/DatiStorici[[#This Row],[Bond 10Y]]),R529)</f>
        <v>22.999545675015796</v>
      </c>
      <c r="S530" s="33">
        <f>IF(DatiStorici[[#This Row],[Calend]]="X",(DatiStorici[[#This Row],[Balanced]]*D$2/DatiStorici[[#This Row],[SXXR]]),S529)</f>
        <v>26.478339254247771</v>
      </c>
      <c r="T530" s="33">
        <f>IF(DatiStorici[[#This Row],[Calend]]="X",(DatiStorici[[#This Row],[Balanced]]*E$2/DatiStorici[[#This Row],[Gold]]),T529)</f>
        <v>30.301716571631474</v>
      </c>
      <c r="U530" s="34">
        <f>SUMPRODUCT(DatiStorici[[#This Row],[Bond 3Y]:[Gold]],Q529:T529)</f>
        <v>10249.987123370021</v>
      </c>
      <c r="V530" s="32">
        <f t="shared" si="78"/>
        <v>1.4728008770997095E-2</v>
      </c>
      <c r="W530" s="32">
        <f>-(1-U530/MAX(U$5:U530))</f>
        <v>-8.3856089827980429E-2</v>
      </c>
      <c r="X530" s="53" t="str">
        <f t="shared" si="79"/>
        <v/>
      </c>
    </row>
    <row r="531" spans="1:24" x14ac:dyDescent="0.3">
      <c r="A531" s="4">
        <v>39840</v>
      </c>
      <c r="B531" s="1">
        <v>112.321713</v>
      </c>
      <c r="C531" s="1">
        <v>110.60306799999999</v>
      </c>
      <c r="D531" s="1">
        <v>90.649101000000002</v>
      </c>
      <c r="E531" s="1">
        <v>88.063509999999994</v>
      </c>
      <c r="F531" s="3">
        <f t="shared" si="72"/>
        <v>10410.019431358452</v>
      </c>
      <c r="G531" s="36">
        <f t="shared" si="73"/>
        <v>5.2325033228860023E-4</v>
      </c>
      <c r="H531" s="31">
        <f t="shared" si="74"/>
        <v>4.5397566018458525E-3</v>
      </c>
      <c r="I531" s="37">
        <f t="shared" si="75"/>
        <v>1.5228066253275181E-3</v>
      </c>
      <c r="J531" s="37">
        <f t="shared" si="76"/>
        <v>-1.4117234179307745E-2</v>
      </c>
      <c r="K531" s="39">
        <f t="shared" si="77"/>
        <v>-3.1814382720522284E-3</v>
      </c>
      <c r="L531" s="36">
        <f>-(1-B531/MAX(B$5:B531))</f>
        <v>-2.3568870272028253E-3</v>
      </c>
      <c r="M531" s="37">
        <f>-(1-C531/MAX(C$5:C531))</f>
        <v>-2.4545003656576081E-2</v>
      </c>
      <c r="N531" s="37">
        <f>-(1-D531/MAX(D$5:D531))</f>
        <v>-0.50435830024256556</v>
      </c>
      <c r="O531" s="37">
        <f>-(1-E531/MAX(E$5:E531))</f>
        <v>-0.11480953281778705</v>
      </c>
      <c r="P531" s="39">
        <f>-(1-F531/MAX(F$5:F531))</f>
        <v>-7.8743769041203615E-2</v>
      </c>
      <c r="Q531" s="33">
        <f>IF(DatiStorici[[#This Row],[Calend]]="X",(DatiStorici[[#This Row],[Balanced]]*B$2/DatiStorici[[#This Row],[Bond 3Y]]),Q530)</f>
        <v>23.290758964276538</v>
      </c>
      <c r="R531" s="33">
        <f>IF(DatiStorici[[#This Row],[Calend]]="X",(DatiStorici[[#This Row],[Balanced]]*C$2/DatiStorici[[#This Row],[Bond 10Y]]),R530)</f>
        <v>22.999545675015796</v>
      </c>
      <c r="S531" s="33">
        <f>IF(DatiStorici[[#This Row],[Calend]]="X",(DatiStorici[[#This Row],[Balanced]]*D$2/DatiStorici[[#This Row],[SXXR]]),S530)</f>
        <v>26.478339254247771</v>
      </c>
      <c r="T531" s="33">
        <f>IF(DatiStorici[[#This Row],[Calend]]="X",(DatiStorici[[#This Row],[Balanced]]*E$2/DatiStorici[[#This Row],[Gold]]),T530)</f>
        <v>30.301716571631474</v>
      </c>
      <c r="U531" s="34">
        <f>SUMPRODUCT(DatiStorici[[#This Row],[Bond 3Y]:[Gold]],Q530:T530)</f>
        <v>10228.591427894129</v>
      </c>
      <c r="V531" s="32">
        <f t="shared" si="78"/>
        <v>-2.0895691766235095E-3</v>
      </c>
      <c r="W531" s="32">
        <f>-(1-U531/MAX(U$5:U531))</f>
        <v>-8.5768437217124127E-2</v>
      </c>
      <c r="X531" s="53" t="str">
        <f t="shared" si="79"/>
        <v/>
      </c>
    </row>
    <row r="532" spans="1:24" x14ac:dyDescent="0.3">
      <c r="A532" s="4">
        <v>39841</v>
      </c>
      <c r="B532" s="1">
        <v>112.570097</v>
      </c>
      <c r="C532" s="1">
        <v>111.117732</v>
      </c>
      <c r="D532" s="1">
        <v>93.528755000000004</v>
      </c>
      <c r="E532" s="1">
        <v>87.841759999999994</v>
      </c>
      <c r="F532" s="3">
        <f t="shared" si="72"/>
        <v>10463.755387691159</v>
      </c>
      <c r="G532" s="36">
        <f t="shared" si="73"/>
        <v>2.2089208228227904E-3</v>
      </c>
      <c r="H532" s="31">
        <f t="shared" si="74"/>
        <v>4.6424595649547417E-3</v>
      </c>
      <c r="I532" s="37">
        <f t="shared" si="75"/>
        <v>3.1272909233347315E-2</v>
      </c>
      <c r="J532" s="37">
        <f t="shared" si="76"/>
        <v>-2.5212447298031356E-3</v>
      </c>
      <c r="K532" s="39">
        <f t="shared" si="77"/>
        <v>5.1486686528660845E-3</v>
      </c>
      <c r="L532" s="36">
        <f>-(1-B532/MAX(B$5:B532))</f>
        <v>-1.5073667252796241E-4</v>
      </c>
      <c r="M532" s="37">
        <f>-(1-C532/MAX(C$5:C532))</f>
        <v>-2.0005965279827786E-2</v>
      </c>
      <c r="N532" s="37">
        <f>-(1-D532/MAX(D$5:D532))</f>
        <v>-0.48861322844893251</v>
      </c>
      <c r="O532" s="37">
        <f>-(1-E532/MAX(E$5:E532))</f>
        <v>-0.11703850354695344</v>
      </c>
      <c r="P532" s="39">
        <f>-(1-F532/MAX(F$5:F532))</f>
        <v>-7.3988294286861489E-2</v>
      </c>
      <c r="Q532" s="33">
        <f>IF(DatiStorici[[#This Row],[Calend]]="X",(DatiStorici[[#This Row],[Balanced]]*B$2/DatiStorici[[#This Row],[Bond 3Y]]),Q531)</f>
        <v>23.290758964276538</v>
      </c>
      <c r="R532" s="33">
        <f>IF(DatiStorici[[#This Row],[Calend]]="X",(DatiStorici[[#This Row],[Balanced]]*C$2/DatiStorici[[#This Row],[Bond 10Y]]),R531)</f>
        <v>22.999545675015796</v>
      </c>
      <c r="S532" s="33">
        <f>IF(DatiStorici[[#This Row],[Calend]]="X",(DatiStorici[[#This Row],[Balanced]]*D$2/DatiStorici[[#This Row],[SXXR]]),S531)</f>
        <v>26.478339254247771</v>
      </c>
      <c r="T532" s="33">
        <f>IF(DatiStorici[[#This Row],[Calend]]="X",(DatiStorici[[#This Row],[Balanced]]*E$2/DatiStorici[[#This Row],[Gold]]),T531)</f>
        <v>30.301716571631474</v>
      </c>
      <c r="U532" s="34">
        <f>SUMPRODUCT(DatiStorici[[#This Row],[Bond 3Y]:[Gold]],Q531:T531)</f>
        <v>10315.742567841093</v>
      </c>
      <c r="V532" s="32">
        <f t="shared" si="78"/>
        <v>8.4842529083218182E-3</v>
      </c>
      <c r="W532" s="32">
        <f>-(1-U532/MAX(U$5:U532))</f>
        <v>-7.7978867809283869E-2</v>
      </c>
      <c r="X532" s="53" t="str">
        <f t="shared" si="79"/>
        <v/>
      </c>
    </row>
    <row r="533" spans="1:24" x14ac:dyDescent="0.3">
      <c r="A533" s="4">
        <v>39842</v>
      </c>
      <c r="B533" s="1">
        <v>112.734554</v>
      </c>
      <c r="C533" s="1">
        <v>111.237649</v>
      </c>
      <c r="D533" s="1">
        <v>91.869742000000002</v>
      </c>
      <c r="E533" s="1">
        <v>87.546419999999998</v>
      </c>
      <c r="F533" s="3">
        <f t="shared" si="72"/>
        <v>10434.245606128423</v>
      </c>
      <c r="G533" s="36">
        <f t="shared" si="73"/>
        <v>1.4598635978232239E-3</v>
      </c>
      <c r="H533" s="31">
        <f t="shared" si="74"/>
        <v>1.0786067878058609E-3</v>
      </c>
      <c r="I533" s="37">
        <f t="shared" si="75"/>
        <v>-1.7897203157495111E-2</v>
      </c>
      <c r="J533" s="37">
        <f t="shared" si="76"/>
        <v>-3.3678470140365798E-3</v>
      </c>
      <c r="K533" s="39">
        <f t="shared" si="77"/>
        <v>-2.8241745404773023E-3</v>
      </c>
      <c r="L533" s="36">
        <f>-(1-B533/MAX(B$5:B533))</f>
        <v>0</v>
      </c>
      <c r="M533" s="37">
        <f>-(1-C533/MAX(C$5:C533))</f>
        <v>-1.894836679805223E-2</v>
      </c>
      <c r="N533" s="37">
        <f>-(1-D533/MAX(D$5:D533))</f>
        <v>-0.49768420669547553</v>
      </c>
      <c r="O533" s="37">
        <f>-(1-E533/MAX(E$5:E533))</f>
        <v>-0.12000718095462881</v>
      </c>
      <c r="P533" s="39">
        <f>-(1-F533/MAX(F$5:F533))</f>
        <v>-7.6599823527336297E-2</v>
      </c>
      <c r="Q533" s="33">
        <f>IF(DatiStorici[[#This Row],[Calend]]="X",(DatiStorici[[#This Row],[Balanced]]*B$2/DatiStorici[[#This Row],[Bond 3Y]]),Q532)</f>
        <v>23.290758964276538</v>
      </c>
      <c r="R533" s="33">
        <f>IF(DatiStorici[[#This Row],[Calend]]="X",(DatiStorici[[#This Row],[Balanced]]*C$2/DatiStorici[[#This Row],[Bond 10Y]]),R532)</f>
        <v>22.999545675015796</v>
      </c>
      <c r="S533" s="33">
        <f>IF(DatiStorici[[#This Row],[Calend]]="X",(DatiStorici[[#This Row],[Balanced]]*D$2/DatiStorici[[#This Row],[SXXR]]),S532)</f>
        <v>26.478339254247771</v>
      </c>
      <c r="T533" s="33">
        <f>IF(DatiStorici[[#This Row],[Calend]]="X",(DatiStorici[[#This Row],[Balanced]]*E$2/DatiStorici[[#This Row],[Gold]]),T532)</f>
        <v>30.301716571631474</v>
      </c>
      <c r="U533" s="34">
        <f>SUMPRODUCT(DatiStorici[[#This Row],[Bond 3Y]:[Gold]],Q532:T532)</f>
        <v>10269.453714693316</v>
      </c>
      <c r="V533" s="32">
        <f t="shared" si="78"/>
        <v>-4.4973028705931409E-3</v>
      </c>
      <c r="W533" s="32">
        <f>-(1-U533/MAX(U$5:U533))</f>
        <v>-8.2116165779492434E-2</v>
      </c>
      <c r="X533" s="53" t="str">
        <f t="shared" si="79"/>
        <v/>
      </c>
    </row>
    <row r="534" spans="1:24" x14ac:dyDescent="0.3">
      <c r="A534" s="4">
        <v>39843</v>
      </c>
      <c r="B534" s="1">
        <v>112.789452</v>
      </c>
      <c r="C534" s="1">
        <v>110.877962</v>
      </c>
      <c r="D534" s="1">
        <v>92.078063999999998</v>
      </c>
      <c r="E534" s="1">
        <v>90.219149999999999</v>
      </c>
      <c r="F534" s="3">
        <f t="shared" si="72"/>
        <v>10535.042364506338</v>
      </c>
      <c r="G534" s="36">
        <f t="shared" si="73"/>
        <v>4.8684840304155034E-4</v>
      </c>
      <c r="H534" s="31">
        <f t="shared" si="74"/>
        <v>-3.238739616634879E-3</v>
      </c>
      <c r="I534" s="37">
        <f t="shared" si="75"/>
        <v>2.265013033779505E-3</v>
      </c>
      <c r="J534" s="37">
        <f t="shared" si="76"/>
        <v>3.0072543545217767E-2</v>
      </c>
      <c r="K534" s="39">
        <f t="shared" si="77"/>
        <v>9.6138252160249127E-3</v>
      </c>
      <c r="L534" s="36">
        <f>-(1-B534/MAX(B$5:B534))</f>
        <v>0</v>
      </c>
      <c r="M534" s="37">
        <f>-(1-C534/MAX(C$5:C534))</f>
        <v>-2.2120597800448838E-2</v>
      </c>
      <c r="N534" s="37">
        <f>-(1-D534/MAX(D$5:D534))</f>
        <v>-0.49654516539183513</v>
      </c>
      <c r="O534" s="37">
        <f>-(1-E534/MAX(E$5:E534))</f>
        <v>-9.3141625432802355E-2</v>
      </c>
      <c r="P534" s="39">
        <f>-(1-F534/MAX(F$5:F534))</f>
        <v>-6.7679605622999017E-2</v>
      </c>
      <c r="Q534" s="33">
        <f>IF(DatiStorici[[#This Row],[Calend]]="X",(DatiStorici[[#This Row],[Balanced]]*B$2/DatiStorici[[#This Row],[Bond 3Y]]),Q533)</f>
        <v>23.290758964276538</v>
      </c>
      <c r="R534" s="33">
        <f>IF(DatiStorici[[#This Row],[Calend]]="X",(DatiStorici[[#This Row],[Balanced]]*C$2/DatiStorici[[#This Row],[Bond 10Y]]),R533)</f>
        <v>22.999545675015796</v>
      </c>
      <c r="S534" s="33">
        <f>IF(DatiStorici[[#This Row],[Calend]]="X",(DatiStorici[[#This Row],[Balanced]]*D$2/DatiStorici[[#This Row],[SXXR]]),S533)</f>
        <v>26.478339254247771</v>
      </c>
      <c r="T534" s="33">
        <f>IF(DatiStorici[[#This Row],[Calend]]="X",(DatiStorici[[#This Row],[Balanced]]*E$2/DatiStorici[[#This Row],[Gold]]),T533)</f>
        <v>30.301716571631474</v>
      </c>
      <c r="U534" s="34">
        <f>SUMPRODUCT(DatiStorici[[#This Row],[Bond 3Y]:[Gold]],Q533:T533)</f>
        <v>10348.964020716347</v>
      </c>
      <c r="V534" s="32">
        <f t="shared" si="78"/>
        <v>7.712589896649631E-3</v>
      </c>
      <c r="W534" s="32">
        <f>-(1-U534/MAX(U$5:U534))</f>
        <v>-7.5009534153309132E-2</v>
      </c>
      <c r="X534" s="53" t="str">
        <f t="shared" si="79"/>
        <v/>
      </c>
    </row>
    <row r="535" spans="1:24" x14ac:dyDescent="0.3">
      <c r="A535" s="4">
        <v>39846</v>
      </c>
      <c r="B535" s="1">
        <v>112.88165100000001</v>
      </c>
      <c r="C535" s="1">
        <v>111.27533699999999</v>
      </c>
      <c r="D535" s="1">
        <v>89.767747999999997</v>
      </c>
      <c r="E535" s="1">
        <v>90.093490000000003</v>
      </c>
      <c r="F535" s="3">
        <f t="shared" si="72"/>
        <v>10507.668172190894</v>
      </c>
      <c r="G535" s="36">
        <f t="shared" si="73"/>
        <v>8.1710953599468635E-4</v>
      </c>
      <c r="H535" s="31">
        <f t="shared" si="74"/>
        <v>3.5774883884515875E-3</v>
      </c>
      <c r="I535" s="37">
        <f t="shared" si="75"/>
        <v>-2.5410981874919303E-2</v>
      </c>
      <c r="J535" s="37">
        <f t="shared" si="76"/>
        <v>-1.3938015697970297E-3</v>
      </c>
      <c r="K535" s="39">
        <f t="shared" si="77"/>
        <v>-2.6017758225178366E-3</v>
      </c>
      <c r="L535" s="36">
        <f>-(1-B535/MAX(B$5:B535))</f>
        <v>0</v>
      </c>
      <c r="M535" s="37">
        <f>-(1-C535/MAX(C$5:C535))</f>
        <v>-1.8615980467664217E-2</v>
      </c>
      <c r="N535" s="37">
        <f>-(1-D535/MAX(D$5:D535))</f>
        <v>-0.50917727025095338</v>
      </c>
      <c r="O535" s="37">
        <f>-(1-E535/MAX(E$5:E535))</f>
        <v>-9.4404725598877026E-2</v>
      </c>
      <c r="P535" s="39">
        <f>-(1-F535/MAX(F$5:F535))</f>
        <v>-7.0102141469771895E-2</v>
      </c>
      <c r="Q535" s="33">
        <f>IF(DatiStorici[[#This Row],[Calend]]="X",(DatiStorici[[#This Row],[Balanced]]*B$2/DatiStorici[[#This Row],[Bond 3Y]]),Q534)</f>
        <v>23.290758964276538</v>
      </c>
      <c r="R535" s="33">
        <f>IF(DatiStorici[[#This Row],[Calend]]="X",(DatiStorici[[#This Row],[Balanced]]*C$2/DatiStorici[[#This Row],[Bond 10Y]]),R534)</f>
        <v>22.999545675015796</v>
      </c>
      <c r="S535" s="33">
        <f>IF(DatiStorici[[#This Row],[Calend]]="X",(DatiStorici[[#This Row],[Balanced]]*D$2/DatiStorici[[#This Row],[SXXR]]),S534)</f>
        <v>26.478339254247771</v>
      </c>
      <c r="T535" s="33">
        <f>IF(DatiStorici[[#This Row],[Calend]]="X",(DatiStorici[[#This Row],[Balanced]]*E$2/DatiStorici[[#This Row],[Gold]]),T534)</f>
        <v>30.301716571631474</v>
      </c>
      <c r="U535" s="34">
        <f>SUMPRODUCT(DatiStorici[[#This Row],[Bond 3Y]:[Gold]],Q534:T534)</f>
        <v>10295.269805327796</v>
      </c>
      <c r="V535" s="32">
        <f t="shared" si="78"/>
        <v>-5.2018725343902601E-3</v>
      </c>
      <c r="W535" s="32">
        <f>-(1-U535/MAX(U$5:U535))</f>
        <v>-7.9808723444730556E-2</v>
      </c>
      <c r="X535" s="53" t="str">
        <f t="shared" si="79"/>
        <v/>
      </c>
    </row>
    <row r="536" spans="1:24" x14ac:dyDescent="0.3">
      <c r="A536" s="4">
        <v>39847</v>
      </c>
      <c r="B536" s="1">
        <v>112.91913700000001</v>
      </c>
      <c r="C536" s="1">
        <v>110.933965</v>
      </c>
      <c r="D536" s="1">
        <v>91.407867999999993</v>
      </c>
      <c r="E536" s="1">
        <v>88.743430000000004</v>
      </c>
      <c r="F536" s="3">
        <f t="shared" si="72"/>
        <v>10471.376119556277</v>
      </c>
      <c r="G536" s="36">
        <f t="shared" si="73"/>
        <v>3.3202718800418962E-4</v>
      </c>
      <c r="H536" s="31">
        <f t="shared" si="74"/>
        <v>-3.0725290569365723E-3</v>
      </c>
      <c r="I536" s="37">
        <f t="shared" si="75"/>
        <v>1.8105800783954001E-2</v>
      </c>
      <c r="J536" s="37">
        <f t="shared" si="76"/>
        <v>-1.5098511505459484E-2</v>
      </c>
      <c r="K536" s="39">
        <f t="shared" si="77"/>
        <v>-3.4598419577903227E-3</v>
      </c>
      <c r="L536" s="36">
        <f>-(1-B536/MAX(B$5:B536))</f>
        <v>0</v>
      </c>
      <c r="M536" s="37">
        <f>-(1-C536/MAX(C$5:C536))</f>
        <v>-2.1626683778459665E-2</v>
      </c>
      <c r="N536" s="37">
        <f>-(1-D536/MAX(D$5:D536))</f>
        <v>-0.50020959317927272</v>
      </c>
      <c r="O536" s="37">
        <f>-(1-E536/MAX(E$5:E536))</f>
        <v>-0.10797516177753963</v>
      </c>
      <c r="P536" s="39">
        <f>-(1-F536/MAX(F$5:F536))</f>
        <v>-7.3313881836289396E-2</v>
      </c>
      <c r="Q536" s="33">
        <f>IF(DatiStorici[[#This Row],[Calend]]="X",(DatiStorici[[#This Row],[Balanced]]*B$2/DatiStorici[[#This Row],[Bond 3Y]]),Q535)</f>
        <v>23.290758964276538</v>
      </c>
      <c r="R536" s="33">
        <f>IF(DatiStorici[[#This Row],[Calend]]="X",(DatiStorici[[#This Row],[Balanced]]*C$2/DatiStorici[[#This Row],[Bond 10Y]]),R535)</f>
        <v>22.999545675015796</v>
      </c>
      <c r="S536" s="33">
        <f>IF(DatiStorici[[#This Row],[Calend]]="X",(DatiStorici[[#This Row],[Balanced]]*D$2/DatiStorici[[#This Row],[SXXR]]),S535)</f>
        <v>26.478339254247771</v>
      </c>
      <c r="T536" s="33">
        <f>IF(DatiStorici[[#This Row],[Calend]]="X",(DatiStorici[[#This Row],[Balanced]]*E$2/DatiStorici[[#This Row],[Gold]]),T535)</f>
        <v>30.301716571631474</v>
      </c>
      <c r="U536" s="34">
        <f>SUMPRODUCT(DatiStorici[[#This Row],[Bond 3Y]:[Gold]],Q535:T535)</f>
        <v>10290.810000115142</v>
      </c>
      <c r="V536" s="32">
        <f t="shared" si="78"/>
        <v>-4.3328359013234991E-4</v>
      </c>
      <c r="W536" s="32">
        <f>-(1-U536/MAX(U$5:U536))</f>
        <v>-8.0207340861215948E-2</v>
      </c>
      <c r="X536" s="53" t="str">
        <f t="shared" si="79"/>
        <v/>
      </c>
    </row>
    <row r="537" spans="1:24" x14ac:dyDescent="0.3">
      <c r="A537" s="4">
        <v>39848</v>
      </c>
      <c r="B537" s="1">
        <v>113.007119</v>
      </c>
      <c r="C537" s="1">
        <v>110.992637</v>
      </c>
      <c r="D537" s="1">
        <v>93.794827999999995</v>
      </c>
      <c r="E537" s="1">
        <v>88.791499999999999</v>
      </c>
      <c r="F537" s="3">
        <f t="shared" si="72"/>
        <v>10512.837460010269</v>
      </c>
      <c r="G537" s="36">
        <f t="shared" si="73"/>
        <v>7.7885595065690265E-4</v>
      </c>
      <c r="H537" s="31">
        <f t="shared" si="74"/>
        <v>5.2875140553850745E-4</v>
      </c>
      <c r="I537" s="37">
        <f t="shared" si="75"/>
        <v>2.5778157993093156E-2</v>
      </c>
      <c r="J537" s="37">
        <f t="shared" si="76"/>
        <v>5.4152724959201641E-4</v>
      </c>
      <c r="K537" s="39">
        <f t="shared" si="77"/>
        <v>3.9516748388852786E-3</v>
      </c>
      <c r="L537" s="36">
        <f>-(1-B537/MAX(B$5:B537))</f>
        <v>0</v>
      </c>
      <c r="M537" s="37">
        <f>-(1-C537/MAX(C$5:C537))</f>
        <v>-2.1109230722406447E-2</v>
      </c>
      <c r="N537" s="37">
        <f>-(1-D537/MAX(D$5:D537))</f>
        <v>-0.48715842225091455</v>
      </c>
      <c r="O537" s="37">
        <f>-(1-E537/MAX(E$5:E537))</f>
        <v>-0.10749197520278864</v>
      </c>
      <c r="P537" s="39">
        <f>-(1-F537/MAX(F$5:F537))</f>
        <v>-6.9644674637493575E-2</v>
      </c>
      <c r="Q537" s="33">
        <f>IF(DatiStorici[[#This Row],[Calend]]="X",(DatiStorici[[#This Row],[Balanced]]*B$2/DatiStorici[[#This Row],[Bond 3Y]]),Q536)</f>
        <v>23.290758964276538</v>
      </c>
      <c r="R537" s="33">
        <f>IF(DatiStorici[[#This Row],[Calend]]="X",(DatiStorici[[#This Row],[Balanced]]*C$2/DatiStorici[[#This Row],[Bond 10Y]]),R536)</f>
        <v>22.999545675015796</v>
      </c>
      <c r="S537" s="33">
        <f>IF(DatiStorici[[#This Row],[Calend]]="X",(DatiStorici[[#This Row],[Balanced]]*D$2/DatiStorici[[#This Row],[SXXR]]),S536)</f>
        <v>26.478339254247771</v>
      </c>
      <c r="T537" s="33">
        <f>IF(DatiStorici[[#This Row],[Calend]]="X",(DatiStorici[[#This Row],[Balanced]]*E$2/DatiStorici[[#This Row],[Gold]]),T536)</f>
        <v>30.301716571631474</v>
      </c>
      <c r="U537" s="34">
        <f>SUMPRODUCT(DatiStorici[[#This Row],[Bond 3Y]:[Gold]],Q536:T536)</f>
        <v>10358.867937196097</v>
      </c>
      <c r="V537" s="32">
        <f t="shared" si="78"/>
        <v>6.5916944289693916E-3</v>
      </c>
      <c r="W537" s="32">
        <f>-(1-U537/MAX(U$5:U537))</f>
        <v>-7.4124322039326174E-2</v>
      </c>
      <c r="X537" s="53" t="str">
        <f t="shared" si="79"/>
        <v/>
      </c>
    </row>
    <row r="538" spans="1:24" x14ac:dyDescent="0.3">
      <c r="A538" s="4">
        <v>39849</v>
      </c>
      <c r="B538" s="1">
        <v>113.116826</v>
      </c>
      <c r="C538" s="1">
        <v>111.184074</v>
      </c>
      <c r="D538" s="1">
        <v>93.707436999999999</v>
      </c>
      <c r="E538" s="1">
        <v>90.262180000000001</v>
      </c>
      <c r="F538" s="3">
        <f t="shared" si="72"/>
        <v>10577.08262519733</v>
      </c>
      <c r="G538" s="36">
        <f t="shared" si="73"/>
        <v>9.7032632795906819E-4</v>
      </c>
      <c r="H538" s="31">
        <f t="shared" si="74"/>
        <v>1.723286356292558E-3</v>
      </c>
      <c r="I538" s="37">
        <f t="shared" si="75"/>
        <v>-9.3215947367876516E-4</v>
      </c>
      <c r="J538" s="37">
        <f t="shared" si="76"/>
        <v>1.6427621859788525E-2</v>
      </c>
      <c r="K538" s="39">
        <f t="shared" si="77"/>
        <v>6.0925184782646899E-3</v>
      </c>
      <c r="L538" s="36">
        <f>-(1-B538/MAX(B$5:B538))</f>
        <v>0</v>
      </c>
      <c r="M538" s="37">
        <f>-(1-C538/MAX(C$5:C538))</f>
        <v>-1.9420867266385589E-2</v>
      </c>
      <c r="N538" s="37">
        <f>-(1-D538/MAX(D$5:D538))</f>
        <v>-0.48763624964584373</v>
      </c>
      <c r="O538" s="37">
        <f>-(1-E538/MAX(E$5:E538))</f>
        <v>-9.270909956819795E-2</v>
      </c>
      <c r="P538" s="39">
        <f>-(1-F538/MAX(F$5:F538))</f>
        <v>-6.3959165678762142E-2</v>
      </c>
      <c r="Q538" s="33">
        <f>IF(DatiStorici[[#This Row],[Calend]]="X",(DatiStorici[[#This Row],[Balanced]]*B$2/DatiStorici[[#This Row],[Bond 3Y]]),Q537)</f>
        <v>23.290758964276538</v>
      </c>
      <c r="R538" s="33">
        <f>IF(DatiStorici[[#This Row],[Calend]]="X",(DatiStorici[[#This Row],[Balanced]]*C$2/DatiStorici[[#This Row],[Bond 10Y]]),R537)</f>
        <v>22.999545675015796</v>
      </c>
      <c r="S538" s="33">
        <f>IF(DatiStorici[[#This Row],[Calend]]="X",(DatiStorici[[#This Row],[Balanced]]*D$2/DatiStorici[[#This Row],[SXXR]]),S537)</f>
        <v>26.478339254247771</v>
      </c>
      <c r="T538" s="33">
        <f>IF(DatiStorici[[#This Row],[Calend]]="X",(DatiStorici[[#This Row],[Balanced]]*E$2/DatiStorici[[#This Row],[Gold]]),T537)</f>
        <v>30.301716571631474</v>
      </c>
      <c r="U538" s="34">
        <f>SUMPRODUCT(DatiStorici[[#This Row],[Bond 3Y]:[Gold]],Q537:T537)</f>
        <v>10408.076220496978</v>
      </c>
      <c r="V538" s="32">
        <f t="shared" si="78"/>
        <v>4.739106054805581E-3</v>
      </c>
      <c r="W538" s="32">
        <f>-(1-U538/MAX(U$5:U538))</f>
        <v>-6.9726085384634762E-2</v>
      </c>
      <c r="X538" s="53" t="str">
        <f t="shared" si="79"/>
        <v/>
      </c>
    </row>
    <row r="539" spans="1:24" x14ac:dyDescent="0.3">
      <c r="A539" s="4">
        <v>39850</v>
      </c>
      <c r="B539" s="1">
        <v>113.178782</v>
      </c>
      <c r="C539" s="1">
        <v>111.100891</v>
      </c>
      <c r="D539" s="1">
        <v>95.613510000000005</v>
      </c>
      <c r="E539" s="1">
        <v>89.574399999999997</v>
      </c>
      <c r="F539" s="3">
        <f t="shared" si="72"/>
        <v>10578.053271857261</v>
      </c>
      <c r="G539" s="36">
        <f t="shared" si="73"/>
        <v>5.4756698192755097E-4</v>
      </c>
      <c r="H539" s="31">
        <f t="shared" si="74"/>
        <v>-7.4843571973427347E-4</v>
      </c>
      <c r="I539" s="37">
        <f t="shared" si="75"/>
        <v>2.0136571638979132E-2</v>
      </c>
      <c r="J539" s="37">
        <f t="shared" si="76"/>
        <v>-7.6489816846038467E-3</v>
      </c>
      <c r="K539" s="39">
        <f t="shared" si="77"/>
        <v>9.1764634870310739E-5</v>
      </c>
      <c r="L539" s="36">
        <f>-(1-B539/MAX(B$5:B539))</f>
        <v>0</v>
      </c>
      <c r="M539" s="37">
        <f>-(1-C539/MAX(C$5:C539))</f>
        <v>-2.0154493145197794E-2</v>
      </c>
      <c r="N539" s="37">
        <f>-(1-D539/MAX(D$5:D539))</f>
        <v>-0.47721442249962898</v>
      </c>
      <c r="O539" s="37">
        <f>-(1-E539/MAX(E$5:E539))</f>
        <v>-9.9622477192126246E-2</v>
      </c>
      <c r="P539" s="39">
        <f>-(1-F539/MAX(F$5:F539))</f>
        <v>-6.387326629217438E-2</v>
      </c>
      <c r="Q539" s="33">
        <f>IF(DatiStorici[[#This Row],[Calend]]="X",(DatiStorici[[#This Row],[Balanced]]*B$2/DatiStorici[[#This Row],[Bond 3Y]]),Q538)</f>
        <v>23.290758964276538</v>
      </c>
      <c r="R539" s="33">
        <f>IF(DatiStorici[[#This Row],[Calend]]="X",(DatiStorici[[#This Row],[Balanced]]*C$2/DatiStorici[[#This Row],[Bond 10Y]]),R538)</f>
        <v>22.999545675015796</v>
      </c>
      <c r="S539" s="33">
        <f>IF(DatiStorici[[#This Row],[Calend]]="X",(DatiStorici[[#This Row],[Balanced]]*D$2/DatiStorici[[#This Row],[SXXR]]),S538)</f>
        <v>26.478339254247771</v>
      </c>
      <c r="T539" s="33">
        <f>IF(DatiStorici[[#This Row],[Calend]]="X",(DatiStorici[[#This Row],[Balanced]]*E$2/DatiStorici[[#This Row],[Gold]]),T538)</f>
        <v>30.301716571631474</v>
      </c>
      <c r="U539" s="34">
        <f>SUMPRODUCT(DatiStorici[[#This Row],[Bond 3Y]:[Gold]],Q538:T538)</f>
        <v>10437.234784465209</v>
      </c>
      <c r="V539" s="32">
        <f t="shared" si="78"/>
        <v>2.7976155384888579E-3</v>
      </c>
      <c r="W539" s="32">
        <f>-(1-U539/MAX(U$5:U539))</f>
        <v>-6.7119892763382705E-2</v>
      </c>
      <c r="X539" s="53" t="str">
        <f t="shared" si="79"/>
        <v/>
      </c>
    </row>
    <row r="540" spans="1:24" x14ac:dyDescent="0.3">
      <c r="A540" s="4">
        <v>39853</v>
      </c>
      <c r="B540" s="1">
        <v>113.108323</v>
      </c>
      <c r="C540" s="1">
        <v>110.966356</v>
      </c>
      <c r="D540" s="1">
        <v>95.992362</v>
      </c>
      <c r="E540" s="1">
        <v>87.80538</v>
      </c>
      <c r="F540" s="3">
        <f t="shared" si="72"/>
        <v>10508.835468462154</v>
      </c>
      <c r="G540" s="36">
        <f t="shared" si="73"/>
        <v>-6.2273987973846087E-4</v>
      </c>
      <c r="H540" s="31">
        <f t="shared" si="74"/>
        <v>-1.2116601459868622E-3</v>
      </c>
      <c r="I540" s="37">
        <f t="shared" si="75"/>
        <v>3.954497738031847E-3</v>
      </c>
      <c r="J540" s="37">
        <f t="shared" si="76"/>
        <v>-1.9946790480847555E-2</v>
      </c>
      <c r="K540" s="39">
        <f t="shared" si="77"/>
        <v>-6.5650322200285034E-3</v>
      </c>
      <c r="L540" s="36">
        <f>-(1-B540/MAX(B$5:B540))</f>
        <v>-6.2254601750355576E-4</v>
      </c>
      <c r="M540" s="37">
        <f>-(1-C540/MAX(C$5:C540))</f>
        <v>-2.1341013919947582E-2</v>
      </c>
      <c r="N540" s="37">
        <f>-(1-D540/MAX(D$5:D540))</f>
        <v>-0.47514297504824721</v>
      </c>
      <c r="O540" s="37">
        <f>-(1-E540/MAX(E$5:E540))</f>
        <v>-0.11740418541900333</v>
      </c>
      <c r="P540" s="39">
        <f>-(1-F540/MAX(F$5:F540))</f>
        <v>-6.9998839168526117E-2</v>
      </c>
      <c r="Q540" s="33">
        <f>IF(DatiStorici[[#This Row],[Calend]]="X",(DatiStorici[[#This Row],[Balanced]]*B$2/DatiStorici[[#This Row],[Bond 3Y]]),Q539)</f>
        <v>23.290758964276538</v>
      </c>
      <c r="R540" s="33">
        <f>IF(DatiStorici[[#This Row],[Calend]]="X",(DatiStorici[[#This Row],[Balanced]]*C$2/DatiStorici[[#This Row],[Bond 10Y]]),R539)</f>
        <v>22.999545675015796</v>
      </c>
      <c r="S540" s="33">
        <f>IF(DatiStorici[[#This Row],[Calend]]="X",(DatiStorici[[#This Row],[Balanced]]*D$2/DatiStorici[[#This Row],[SXXR]]),S539)</f>
        <v>26.478339254247771</v>
      </c>
      <c r="T540" s="33">
        <f>IF(DatiStorici[[#This Row],[Calend]]="X",(DatiStorici[[#This Row],[Balanced]]*E$2/DatiStorici[[#This Row],[Gold]]),T539)</f>
        <v>30.301716571631474</v>
      </c>
      <c r="U540" s="34">
        <f>SUMPRODUCT(DatiStorici[[#This Row],[Bond 3Y]:[Gold]],Q539:T539)</f>
        <v>10388.926526135561</v>
      </c>
      <c r="V540" s="32">
        <f t="shared" si="78"/>
        <v>-4.6391981941032358E-3</v>
      </c>
      <c r="W540" s="32">
        <f>-(1-U540/MAX(U$5:U540))</f>
        <v>-7.1437685180781529E-2</v>
      </c>
      <c r="X540" s="53" t="str">
        <f t="shared" si="79"/>
        <v/>
      </c>
    </row>
    <row r="541" spans="1:24" x14ac:dyDescent="0.3">
      <c r="A541" s="4">
        <v>39854</v>
      </c>
      <c r="B541" s="1">
        <v>113.074459</v>
      </c>
      <c r="C541" s="1">
        <v>111.357917</v>
      </c>
      <c r="D541" s="1">
        <v>93.385743000000005</v>
      </c>
      <c r="E541" s="1">
        <v>89.251459999999994</v>
      </c>
      <c r="F541" s="3">
        <f t="shared" si="72"/>
        <v>10535.735301485134</v>
      </c>
      <c r="G541" s="36">
        <f t="shared" si="73"/>
        <v>-2.9943924072017175E-4</v>
      </c>
      <c r="H541" s="31">
        <f t="shared" si="74"/>
        <v>3.5224350411729032E-3</v>
      </c>
      <c r="I541" s="37">
        <f t="shared" si="75"/>
        <v>-2.7529936758753638E-2</v>
      </c>
      <c r="J541" s="37">
        <f t="shared" si="76"/>
        <v>1.6335004679146108E-2</v>
      </c>
      <c r="K541" s="39">
        <f t="shared" si="77"/>
        <v>2.5564643695882394E-3</v>
      </c>
      <c r="L541" s="36">
        <f>-(1-B541/MAX(B$5:B541))</f>
        <v>-9.2175404396910299E-4</v>
      </c>
      <c r="M541" s="37">
        <f>-(1-C541/MAX(C$5:C541))</f>
        <v>-1.7887672699582691E-2</v>
      </c>
      <c r="N541" s="37">
        <f>-(1-D541/MAX(D$5:D541))</f>
        <v>-0.48939517454639803</v>
      </c>
      <c r="O541" s="37">
        <f>-(1-E541/MAX(E$5:E541))</f>
        <v>-0.10286858229822327</v>
      </c>
      <c r="P541" s="39">
        <f>-(1-F541/MAX(F$5:F541))</f>
        <v>-6.7618282729839496E-2</v>
      </c>
      <c r="Q541" s="33">
        <f>IF(DatiStorici[[#This Row],[Calend]]="X",(DatiStorici[[#This Row],[Balanced]]*B$2/DatiStorici[[#This Row],[Bond 3Y]]),Q540)</f>
        <v>23.290758964276538</v>
      </c>
      <c r="R541" s="33">
        <f>IF(DatiStorici[[#This Row],[Calend]]="X",(DatiStorici[[#This Row],[Balanced]]*C$2/DatiStorici[[#This Row],[Bond 10Y]]),R540)</f>
        <v>22.999545675015796</v>
      </c>
      <c r="S541" s="33">
        <f>IF(DatiStorici[[#This Row],[Calend]]="X",(DatiStorici[[#This Row],[Balanced]]*D$2/DatiStorici[[#This Row],[SXXR]]),S540)</f>
        <v>26.478339254247771</v>
      </c>
      <c r="T541" s="33">
        <f>IF(DatiStorici[[#This Row],[Calend]]="X",(DatiStorici[[#This Row],[Balanced]]*E$2/DatiStorici[[#This Row],[Gold]]),T540)</f>
        <v>30.301716571631474</v>
      </c>
      <c r="U541" s="34">
        <f>SUMPRODUCT(DatiStorici[[#This Row],[Bond 3Y]:[Gold]],Q540:T540)</f>
        <v>10371.943297089385</v>
      </c>
      <c r="V541" s="32">
        <f t="shared" si="78"/>
        <v>-1.6360810485420922E-3</v>
      </c>
      <c r="W541" s="32">
        <f>-(1-U541/MAX(U$5:U541))</f>
        <v>-7.2955646294140974E-2</v>
      </c>
      <c r="X541" s="53" t="str">
        <f t="shared" si="79"/>
        <v/>
      </c>
    </row>
    <row r="542" spans="1:24" x14ac:dyDescent="0.3">
      <c r="A542" s="4">
        <v>39855</v>
      </c>
      <c r="B542" s="1">
        <v>113.239805</v>
      </c>
      <c r="C542" s="1">
        <v>112.333692</v>
      </c>
      <c r="D542" s="1">
        <v>93.084834000000001</v>
      </c>
      <c r="E542" s="1">
        <v>92.021910000000005</v>
      </c>
      <c r="F542" s="3">
        <f t="shared" si="72"/>
        <v>10669.264146509626</v>
      </c>
      <c r="G542" s="36">
        <f t="shared" si="73"/>
        <v>1.461207318505998E-3</v>
      </c>
      <c r="H542" s="31">
        <f t="shared" si="74"/>
        <v>8.7243432469009275E-3</v>
      </c>
      <c r="I542" s="37">
        <f t="shared" si="75"/>
        <v>-3.2274181378726349E-3</v>
      </c>
      <c r="J542" s="37">
        <f t="shared" si="76"/>
        <v>3.0568921799859844E-2</v>
      </c>
      <c r="K542" s="39">
        <f t="shared" si="77"/>
        <v>1.2594257342377506E-2</v>
      </c>
      <c r="L542" s="36">
        <f>-(1-B542/MAX(B$5:B542))</f>
        <v>0</v>
      </c>
      <c r="M542" s="37">
        <f>-(1-C542/MAX(C$5:C542))</f>
        <v>-9.2819023871624218E-3</v>
      </c>
      <c r="N542" s="37">
        <f>-(1-D542/MAX(D$5:D542))</f>
        <v>-0.49104045339182545</v>
      </c>
      <c r="O542" s="37">
        <f>-(1-E542/MAX(E$5:E542))</f>
        <v>-7.5020771896332938E-2</v>
      </c>
      <c r="P542" s="39">
        <f>-(1-F542/MAX(F$5:F542))</f>
        <v>-5.5801371022548785E-2</v>
      </c>
      <c r="Q542" s="33">
        <f>IF(DatiStorici[[#This Row],[Calend]]="X",(DatiStorici[[#This Row],[Balanced]]*B$2/DatiStorici[[#This Row],[Bond 3Y]]),Q541)</f>
        <v>23.290758964276538</v>
      </c>
      <c r="R542" s="33">
        <f>IF(DatiStorici[[#This Row],[Calend]]="X",(DatiStorici[[#This Row],[Balanced]]*C$2/DatiStorici[[#This Row],[Bond 10Y]]),R541)</f>
        <v>22.999545675015796</v>
      </c>
      <c r="S542" s="33">
        <f>IF(DatiStorici[[#This Row],[Calend]]="X",(DatiStorici[[#This Row],[Balanced]]*D$2/DatiStorici[[#This Row],[SXXR]]),S541)</f>
        <v>26.478339254247771</v>
      </c>
      <c r="T542" s="33">
        <f>IF(DatiStorici[[#This Row],[Calend]]="X",(DatiStorici[[#This Row],[Balanced]]*E$2/DatiStorici[[#This Row],[Gold]]),T541)</f>
        <v>30.301716571631474</v>
      </c>
      <c r="U542" s="34">
        <f>SUMPRODUCT(DatiStorici[[#This Row],[Bond 3Y]:[Gold]],Q541:T541)</f>
        <v>10474.218532691351</v>
      </c>
      <c r="V542" s="32">
        <f t="shared" si="78"/>
        <v>9.8124592009995078E-3</v>
      </c>
      <c r="W542" s="32">
        <f>-(1-U542/MAX(U$5:U542))</f>
        <v>-6.3814285126523873E-2</v>
      </c>
      <c r="X542" s="53" t="str">
        <f t="shared" si="79"/>
        <v/>
      </c>
    </row>
    <row r="543" spans="1:24" x14ac:dyDescent="0.3">
      <c r="A543" s="4">
        <v>39856</v>
      </c>
      <c r="B543" s="1">
        <v>113.321901</v>
      </c>
      <c r="C543" s="1">
        <v>113.00429200000001</v>
      </c>
      <c r="D543" s="1">
        <v>91.908124000000001</v>
      </c>
      <c r="E543" s="1">
        <v>92.535929999999993</v>
      </c>
      <c r="F543" s="3">
        <f t="shared" si="72"/>
        <v>10690.840988533209</v>
      </c>
      <c r="G543" s="36">
        <f t="shared" si="73"/>
        <v>7.2471208875096607E-4</v>
      </c>
      <c r="H543" s="31">
        <f t="shared" si="74"/>
        <v>5.9519657344230884E-3</v>
      </c>
      <c r="I543" s="37">
        <f t="shared" si="75"/>
        <v>-1.2721845016137549E-2</v>
      </c>
      <c r="J543" s="37">
        <f t="shared" si="76"/>
        <v>5.5703006612383464E-3</v>
      </c>
      <c r="K543" s="39">
        <f t="shared" si="77"/>
        <v>2.020294303436677E-3</v>
      </c>
      <c r="L543" s="36">
        <f>-(1-B543/MAX(B$5:B543))</f>
        <v>0</v>
      </c>
      <c r="M543" s="37">
        <f>-(1-C543/MAX(C$5:C543))</f>
        <v>-3.3675988115337008E-3</v>
      </c>
      <c r="N543" s="37">
        <f>-(1-D543/MAX(D$5:D543))</f>
        <v>-0.49747434559911352</v>
      </c>
      <c r="O543" s="37">
        <f>-(1-E543/MAX(E$5:E543))</f>
        <v>-6.9853982565076578E-2</v>
      </c>
      <c r="P543" s="39">
        <f>-(1-F543/MAX(F$5:F543))</f>
        <v>-5.3891883697408716E-2</v>
      </c>
      <c r="Q543" s="33">
        <f>IF(DatiStorici[[#This Row],[Calend]]="X",(DatiStorici[[#This Row],[Balanced]]*B$2/DatiStorici[[#This Row],[Bond 3Y]]),Q542)</f>
        <v>23.290758964276538</v>
      </c>
      <c r="R543" s="33">
        <f>IF(DatiStorici[[#This Row],[Calend]]="X",(DatiStorici[[#This Row],[Balanced]]*C$2/DatiStorici[[#This Row],[Bond 10Y]]),R542)</f>
        <v>22.999545675015796</v>
      </c>
      <c r="S543" s="33">
        <f>IF(DatiStorici[[#This Row],[Calend]]="X",(DatiStorici[[#This Row],[Balanced]]*D$2/DatiStorici[[#This Row],[SXXR]]),S542)</f>
        <v>26.478339254247771</v>
      </c>
      <c r="T543" s="33">
        <f>IF(DatiStorici[[#This Row],[Calend]]="X",(DatiStorici[[#This Row],[Balanced]]*E$2/DatiStorici[[#This Row],[Gold]]),T542)</f>
        <v>30.301716571631474</v>
      </c>
      <c r="U543" s="34">
        <f>SUMPRODUCT(DatiStorici[[#This Row],[Bond 3Y]:[Gold]],Q542:T542)</f>
        <v>10475.97246793723</v>
      </c>
      <c r="V543" s="32">
        <f t="shared" si="78"/>
        <v>1.6743859279611762E-4</v>
      </c>
      <c r="W543" s="32">
        <f>-(1-U543/MAX(U$5:U543))</f>
        <v>-6.3657518383794631E-2</v>
      </c>
      <c r="X543" s="53" t="str">
        <f t="shared" si="79"/>
        <v/>
      </c>
    </row>
    <row r="544" spans="1:24" x14ac:dyDescent="0.3">
      <c r="A544" s="4">
        <v>39857</v>
      </c>
      <c r="B544" s="1">
        <v>113.22852899999999</v>
      </c>
      <c r="C544" s="1">
        <v>112.757639</v>
      </c>
      <c r="D544" s="1">
        <v>92.200530000000001</v>
      </c>
      <c r="E544" s="1">
        <v>91.774600000000007</v>
      </c>
      <c r="F544" s="3">
        <f t="shared" si="72"/>
        <v>10656.662489939492</v>
      </c>
      <c r="G544" s="36">
        <f t="shared" si="73"/>
        <v>-8.2429333978199868E-4</v>
      </c>
      <c r="H544" s="31">
        <f t="shared" si="74"/>
        <v>-2.1850725411976185E-3</v>
      </c>
      <c r="I544" s="37">
        <f t="shared" si="75"/>
        <v>3.1764530293194992E-3</v>
      </c>
      <c r="J544" s="37">
        <f t="shared" si="76"/>
        <v>-8.2614306424908853E-3</v>
      </c>
      <c r="K544" s="39">
        <f t="shared" si="77"/>
        <v>-3.2021100577223848E-3</v>
      </c>
      <c r="L544" s="36">
        <f>-(1-B544/MAX(B$5:B544))</f>
        <v>-8.2395370335341944E-4</v>
      </c>
      <c r="M544" s="37">
        <f>-(1-C544/MAX(C$5:C544))</f>
        <v>-5.5429354053893043E-3</v>
      </c>
      <c r="N544" s="37">
        <f>-(1-D544/MAX(D$5:D544))</f>
        <v>-0.49587555857022425</v>
      </c>
      <c r="O544" s="37">
        <f>-(1-E544/MAX(E$5:E544))</f>
        <v>-7.7506664798385416E-2</v>
      </c>
      <c r="P544" s="39">
        <f>-(1-F544/MAX(F$5:F544))</f>
        <v>-5.6916580721453558E-2</v>
      </c>
      <c r="Q544" s="33">
        <f>IF(DatiStorici[[#This Row],[Calend]]="X",(DatiStorici[[#This Row],[Balanced]]*B$2/DatiStorici[[#This Row],[Bond 3Y]]),Q543)</f>
        <v>23.290758964276538</v>
      </c>
      <c r="R544" s="33">
        <f>IF(DatiStorici[[#This Row],[Calend]]="X",(DatiStorici[[#This Row],[Balanced]]*C$2/DatiStorici[[#This Row],[Bond 10Y]]),R543)</f>
        <v>22.999545675015796</v>
      </c>
      <c r="S544" s="33">
        <f>IF(DatiStorici[[#This Row],[Calend]]="X",(DatiStorici[[#This Row],[Balanced]]*D$2/DatiStorici[[#This Row],[SXXR]]),S543)</f>
        <v>26.478339254247771</v>
      </c>
      <c r="T544" s="33">
        <f>IF(DatiStorici[[#This Row],[Calend]]="X",(DatiStorici[[#This Row],[Balanced]]*E$2/DatiStorici[[#This Row],[Gold]]),T543)</f>
        <v>30.301716571631474</v>
      </c>
      <c r="U544" s="34">
        <f>SUMPRODUCT(DatiStorici[[#This Row],[Bond 3Y]:[Gold]],Q543:T543)</f>
        <v>10452.797675642338</v>
      </c>
      <c r="V544" s="32">
        <f t="shared" si="78"/>
        <v>-2.2146357963559213E-3</v>
      </c>
      <c r="W544" s="32">
        <f>-(1-U544/MAX(U$5:U544))</f>
        <v>-6.5728881457223221E-2</v>
      </c>
      <c r="X544" s="53" t="str">
        <f t="shared" si="79"/>
        <v/>
      </c>
    </row>
    <row r="545" spans="1:24" x14ac:dyDescent="0.3">
      <c r="A545" s="4">
        <v>39860</v>
      </c>
      <c r="B545" s="1">
        <v>113.37873399999999</v>
      </c>
      <c r="C545" s="1">
        <v>113.119995</v>
      </c>
      <c r="D545" s="1">
        <v>90.973274000000004</v>
      </c>
      <c r="E545" s="1">
        <v>92.458219999999997</v>
      </c>
      <c r="F545" s="3">
        <f t="shared" si="72"/>
        <v>10678.045112209191</v>
      </c>
      <c r="G545" s="36">
        <f t="shared" si="73"/>
        <v>1.3256858585159502E-3</v>
      </c>
      <c r="H545" s="31">
        <f t="shared" si="74"/>
        <v>3.2084301966944511E-3</v>
      </c>
      <c r="I545" s="37">
        <f t="shared" si="75"/>
        <v>-1.3400107846002261E-2</v>
      </c>
      <c r="J545" s="37">
        <f t="shared" si="76"/>
        <v>7.4212959185462257E-3</v>
      </c>
      <c r="K545" s="39">
        <f t="shared" si="77"/>
        <v>2.0044923819008669E-3</v>
      </c>
      <c r="L545" s="36">
        <f>-(1-B545/MAX(B$5:B545))</f>
        <v>0</v>
      </c>
      <c r="M545" s="37">
        <f>-(1-C545/MAX(C$5:C545))</f>
        <v>-2.3471653689286498E-3</v>
      </c>
      <c r="N545" s="37">
        <f>-(1-D545/MAX(D$5:D545))</f>
        <v>-0.50258582092437054</v>
      </c>
      <c r="O545" s="37">
        <f>-(1-E545/MAX(E$5:E545))</f>
        <v>-7.0635102363784563E-2</v>
      </c>
      <c r="P545" s="39">
        <f>-(1-F545/MAX(F$5:F545))</f>
        <v>-5.5024281275704356E-2</v>
      </c>
      <c r="Q545" s="33">
        <f>IF(DatiStorici[[#This Row],[Calend]]="X",(DatiStorici[[#This Row],[Balanced]]*B$2/DatiStorici[[#This Row],[Bond 3Y]]),Q544)</f>
        <v>23.290758964276538</v>
      </c>
      <c r="R545" s="33">
        <f>IF(DatiStorici[[#This Row],[Calend]]="X",(DatiStorici[[#This Row],[Balanced]]*C$2/DatiStorici[[#This Row],[Bond 10Y]]),R544)</f>
        <v>22.999545675015796</v>
      </c>
      <c r="S545" s="33">
        <f>IF(DatiStorici[[#This Row],[Calend]]="X",(DatiStorici[[#This Row],[Balanced]]*D$2/DatiStorici[[#This Row],[SXXR]]),S544)</f>
        <v>26.478339254247771</v>
      </c>
      <c r="T545" s="33">
        <f>IF(DatiStorici[[#This Row],[Calend]]="X",(DatiStorici[[#This Row],[Balanced]]*E$2/DatiStorici[[#This Row],[Gold]]),T544)</f>
        <v>30.301716571631474</v>
      </c>
      <c r="U545" s="34">
        <f>SUMPRODUCT(DatiStorici[[#This Row],[Bond 3Y]:[Gold]],Q544:T544)</f>
        <v>10452.84924622807</v>
      </c>
      <c r="V545" s="32">
        <f t="shared" si="78"/>
        <v>4.9336512690883676E-6</v>
      </c>
      <c r="W545" s="32">
        <f>-(1-U545/MAX(U$5:U545))</f>
        <v>-6.5724272077963053E-2</v>
      </c>
      <c r="X545" s="53" t="str">
        <f t="shared" si="79"/>
        <v/>
      </c>
    </row>
    <row r="546" spans="1:24" x14ac:dyDescent="0.3">
      <c r="A546" s="4">
        <v>39861</v>
      </c>
      <c r="B546" s="1">
        <v>113.471558</v>
      </c>
      <c r="C546" s="1">
        <v>113.514825</v>
      </c>
      <c r="D546" s="1">
        <v>88.759207000000004</v>
      </c>
      <c r="E546" s="1">
        <v>94.958680000000001</v>
      </c>
      <c r="F546" s="3">
        <f t="shared" si="72"/>
        <v>10755.645950092159</v>
      </c>
      <c r="G546" s="36">
        <f t="shared" si="73"/>
        <v>8.1837236674683813E-4</v>
      </c>
      <c r="H546" s="31">
        <f t="shared" si="74"/>
        <v>3.4842871845089034E-3</v>
      </c>
      <c r="I546" s="37">
        <f t="shared" si="75"/>
        <v>-2.4638607253239634E-2</v>
      </c>
      <c r="J546" s="37">
        <f t="shared" si="76"/>
        <v>2.6684982808556794E-2</v>
      </c>
      <c r="K546" s="39">
        <f t="shared" si="77"/>
        <v>7.2410465118599122E-3</v>
      </c>
      <c r="L546" s="36">
        <f>-(1-B546/MAX(B$5:B546))</f>
        <v>0</v>
      </c>
      <c r="M546" s="37">
        <f>-(1-C546/MAX(C$5:C546))</f>
        <v>0</v>
      </c>
      <c r="N546" s="37">
        <f>-(1-D546/MAX(D$5:D546))</f>
        <v>-0.51469166554004797</v>
      </c>
      <c r="O546" s="37">
        <f>-(1-E546/MAX(E$5:E546))</f>
        <v>-4.5501158059606417E-2</v>
      </c>
      <c r="P546" s="39">
        <f>-(1-F546/MAX(F$5:F546))</f>
        <v>-4.815683439928875E-2</v>
      </c>
      <c r="Q546" s="33">
        <f>IF(DatiStorici[[#This Row],[Calend]]="X",(DatiStorici[[#This Row],[Balanced]]*B$2/DatiStorici[[#This Row],[Bond 3Y]]),Q545)</f>
        <v>23.290758964276538</v>
      </c>
      <c r="R546" s="33">
        <f>IF(DatiStorici[[#This Row],[Calend]]="X",(DatiStorici[[#This Row],[Balanced]]*C$2/DatiStorici[[#This Row],[Bond 10Y]]),R545)</f>
        <v>22.999545675015796</v>
      </c>
      <c r="S546" s="33">
        <f>IF(DatiStorici[[#This Row],[Calend]]="X",(DatiStorici[[#This Row],[Balanced]]*D$2/DatiStorici[[#This Row],[SXXR]]),S545)</f>
        <v>26.478339254247771</v>
      </c>
      <c r="T546" s="33">
        <f>IF(DatiStorici[[#This Row],[Calend]]="X",(DatiStorici[[#This Row],[Balanced]]*E$2/DatiStorici[[#This Row],[Gold]]),T545)</f>
        <v>30.301716571631474</v>
      </c>
      <c r="U546" s="34">
        <f>SUMPRODUCT(DatiStorici[[#This Row],[Bond 3Y]:[Gold]],Q545:T545)</f>
        <v>10481.235511318104</v>
      </c>
      <c r="V546" s="32">
        <f t="shared" si="78"/>
        <v>2.7119678568864733E-3</v>
      </c>
      <c r="W546" s="32">
        <f>-(1-U546/MAX(U$5:U546))</f>
        <v>-6.3187107535046749E-2</v>
      </c>
      <c r="X546" s="53" t="str">
        <f t="shared" si="79"/>
        <v/>
      </c>
    </row>
    <row r="547" spans="1:24" x14ac:dyDescent="0.3">
      <c r="A547" s="4">
        <v>39862</v>
      </c>
      <c r="B547" s="1">
        <v>113.393432</v>
      </c>
      <c r="C547" s="1">
        <v>113.60496000000001</v>
      </c>
      <c r="D547" s="1">
        <v>88.537186000000005</v>
      </c>
      <c r="E547" s="1">
        <v>94.56523</v>
      </c>
      <c r="F547" s="3">
        <f t="shared" si="72"/>
        <v>10737.141530367568</v>
      </c>
      <c r="G547" s="36">
        <f t="shared" si="73"/>
        <v>-6.887444650527368E-4</v>
      </c>
      <c r="H547" s="31">
        <f t="shared" si="74"/>
        <v>7.9372217380407591E-4</v>
      </c>
      <c r="I547" s="37">
        <f t="shared" si="75"/>
        <v>-2.5045192662703623E-3</v>
      </c>
      <c r="J547" s="37">
        <f t="shared" si="76"/>
        <v>-4.1519886881173154E-3</v>
      </c>
      <c r="K547" s="39">
        <f t="shared" si="77"/>
        <v>-1.7219194405154381E-3</v>
      </c>
      <c r="L547" s="36">
        <f>-(1-B547/MAX(B$5:B547))</f>
        <v>-6.8850733502745509E-4</v>
      </c>
      <c r="M547" s="37">
        <f>-(1-C547/MAX(C$5:C547))</f>
        <v>0</v>
      </c>
      <c r="N547" s="37">
        <f>-(1-D547/MAX(D$5:D547))</f>
        <v>-0.51590560880708425</v>
      </c>
      <c r="O547" s="37">
        <f>-(1-E547/MAX(E$5:E547))</f>
        <v>-4.9456010521344962E-2</v>
      </c>
      <c r="P547" s="39">
        <f>-(1-F547/MAX(F$5:F547))</f>
        <v>-4.979442134943457E-2</v>
      </c>
      <c r="Q547" s="33">
        <f>IF(DatiStorici[[#This Row],[Calend]]="X",(DatiStorici[[#This Row],[Balanced]]*B$2/DatiStorici[[#This Row],[Bond 3Y]]),Q546)</f>
        <v>23.290758964276538</v>
      </c>
      <c r="R547" s="33">
        <f>IF(DatiStorici[[#This Row],[Calend]]="X",(DatiStorici[[#This Row],[Balanced]]*C$2/DatiStorici[[#This Row],[Bond 10Y]]),R546)</f>
        <v>22.999545675015796</v>
      </c>
      <c r="S547" s="33">
        <f>IF(DatiStorici[[#This Row],[Calend]]="X",(DatiStorici[[#This Row],[Balanced]]*D$2/DatiStorici[[#This Row],[SXXR]]),S546)</f>
        <v>26.478339254247771</v>
      </c>
      <c r="T547" s="33">
        <f>IF(DatiStorici[[#This Row],[Calend]]="X",(DatiStorici[[#This Row],[Balanced]]*E$2/DatiStorici[[#This Row],[Gold]]),T546)</f>
        <v>30.301716571631474</v>
      </c>
      <c r="U547" s="34">
        <f>SUMPRODUCT(DatiStorici[[#This Row],[Bond 3Y]:[Gold]],Q546:T546)</f>
        <v>10463.688003788002</v>
      </c>
      <c r="V547" s="32">
        <f t="shared" si="78"/>
        <v>-1.6755861269163398E-3</v>
      </c>
      <c r="W547" s="32">
        <f>-(1-U547/MAX(U$5:U547))</f>
        <v>-6.4755503862662378E-2</v>
      </c>
      <c r="X547" s="53" t="str">
        <f t="shared" si="79"/>
        <v/>
      </c>
    </row>
    <row r="548" spans="1:24" x14ac:dyDescent="0.3">
      <c r="A548" s="4">
        <v>39863</v>
      </c>
      <c r="B548" s="1">
        <v>113.22876100000001</v>
      </c>
      <c r="C548" s="1">
        <v>112.918685</v>
      </c>
      <c r="D548" s="1">
        <v>88.551829999999995</v>
      </c>
      <c r="E548" s="1">
        <v>96.182749999999999</v>
      </c>
      <c r="F548" s="3">
        <f t="shared" si="72"/>
        <v>10779.717474726122</v>
      </c>
      <c r="G548" s="36">
        <f t="shared" si="73"/>
        <v>-1.4532648087277379E-3</v>
      </c>
      <c r="H548" s="31">
        <f t="shared" si="74"/>
        <v>-6.0592094009272414E-3</v>
      </c>
      <c r="I548" s="37">
        <f t="shared" si="75"/>
        <v>1.6538575191315028E-4</v>
      </c>
      <c r="J548" s="37">
        <f t="shared" si="76"/>
        <v>1.6960166736723001E-2</v>
      </c>
      <c r="K548" s="39">
        <f t="shared" si="77"/>
        <v>3.9574549347756362E-3</v>
      </c>
      <c r="L548" s="36">
        <f>-(1-B548/MAX(B$5:B548))</f>
        <v>-2.1397168090350194E-3</v>
      </c>
      <c r="M548" s="37">
        <f>-(1-C548/MAX(C$5:C548))</f>
        <v>-6.0408894118708645E-3</v>
      </c>
      <c r="N548" s="37">
        <f>-(1-D548/MAX(D$5:D548))</f>
        <v>-0.51582553987125179</v>
      </c>
      <c r="O548" s="37">
        <f>-(1-E548/MAX(E$5:E548))</f>
        <v>-3.3197139117325691E-2</v>
      </c>
      <c r="P548" s="39">
        <f>-(1-F548/MAX(F$5:F548))</f>
        <v>-4.6026574969521117E-2</v>
      </c>
      <c r="Q548" s="33">
        <f>IF(DatiStorici[[#This Row],[Calend]]="X",(DatiStorici[[#This Row],[Balanced]]*B$2/DatiStorici[[#This Row],[Bond 3Y]]),Q547)</f>
        <v>23.290758964276538</v>
      </c>
      <c r="R548" s="33">
        <f>IF(DatiStorici[[#This Row],[Calend]]="X",(DatiStorici[[#This Row],[Balanced]]*C$2/DatiStorici[[#This Row],[Bond 10Y]]),R547)</f>
        <v>22.999545675015796</v>
      </c>
      <c r="S548" s="33">
        <f>IF(DatiStorici[[#This Row],[Calend]]="X",(DatiStorici[[#This Row],[Balanced]]*D$2/DatiStorici[[#This Row],[SXXR]]),S547)</f>
        <v>26.478339254247771</v>
      </c>
      <c r="T548" s="33">
        <f>IF(DatiStorici[[#This Row],[Calend]]="X",(DatiStorici[[#This Row],[Balanced]]*E$2/DatiStorici[[#This Row],[Gold]]),T547)</f>
        <v>30.301716571631474</v>
      </c>
      <c r="U548" s="34">
        <f>SUMPRODUCT(DatiStorici[[#This Row],[Bond 3Y]:[Gold]],Q547:T547)</f>
        <v>10493.47005939946</v>
      </c>
      <c r="V548" s="32">
        <f t="shared" si="78"/>
        <v>2.8421864806293579E-3</v>
      </c>
      <c r="W548" s="32">
        <f>-(1-U548/MAX(U$5:U548))</f>
        <v>-6.2093583554622911E-2</v>
      </c>
      <c r="X548" s="53" t="str">
        <f t="shared" si="79"/>
        <v/>
      </c>
    </row>
    <row r="549" spans="1:24" x14ac:dyDescent="0.3">
      <c r="A549" s="4">
        <v>39864</v>
      </c>
      <c r="B549" s="1">
        <v>113.35063599999999</v>
      </c>
      <c r="C549" s="1">
        <v>113.513582</v>
      </c>
      <c r="D549" s="1">
        <v>85.505893</v>
      </c>
      <c r="E549" s="1">
        <v>97.015479999999997</v>
      </c>
      <c r="F549" s="3">
        <f t="shared" si="72"/>
        <v>10784.810196483986</v>
      </c>
      <c r="G549" s="36">
        <f t="shared" si="73"/>
        <v>1.0757819410552242E-3</v>
      </c>
      <c r="H549" s="31">
        <f t="shared" si="74"/>
        <v>5.2545370555878946E-3</v>
      </c>
      <c r="I549" s="37">
        <f t="shared" si="75"/>
        <v>-3.5002732761354557E-2</v>
      </c>
      <c r="J549" s="37">
        <f t="shared" si="76"/>
        <v>8.6205257358157195E-3</v>
      </c>
      <c r="K549" s="39">
        <f t="shared" si="77"/>
        <v>4.7232398781832266E-4</v>
      </c>
      <c r="L549" s="36">
        <f>-(1-B549/MAX(B$5:B549))</f>
        <v>-1.0656591143307637E-3</v>
      </c>
      <c r="M549" s="37">
        <f>-(1-C549/MAX(C$5:C549))</f>
        <v>-8.0434868336742849E-4</v>
      </c>
      <c r="N549" s="37">
        <f>-(1-D549/MAX(D$5:D549))</f>
        <v>-0.5324797965089878</v>
      </c>
      <c r="O549" s="37">
        <f>-(1-E549/MAX(E$5:E549))</f>
        <v>-2.4826763490273795E-2</v>
      </c>
      <c r="P549" s="39">
        <f>-(1-F549/MAX(F$5:F549))</f>
        <v>-4.5575884009440903E-2</v>
      </c>
      <c r="Q549" s="33">
        <f>IF(DatiStorici[[#This Row],[Calend]]="X",(DatiStorici[[#This Row],[Balanced]]*B$2/DatiStorici[[#This Row],[Bond 3Y]]),Q548)</f>
        <v>23.290758964276538</v>
      </c>
      <c r="R549" s="33">
        <f>IF(DatiStorici[[#This Row],[Calend]]="X",(DatiStorici[[#This Row],[Balanced]]*C$2/DatiStorici[[#This Row],[Bond 10Y]]),R548)</f>
        <v>22.999545675015796</v>
      </c>
      <c r="S549" s="33">
        <f>IF(DatiStorici[[#This Row],[Calend]]="X",(DatiStorici[[#This Row],[Balanced]]*D$2/DatiStorici[[#This Row],[SXXR]]),S548)</f>
        <v>26.478339254247771</v>
      </c>
      <c r="T549" s="33">
        <f>IF(DatiStorici[[#This Row],[Calend]]="X",(DatiStorici[[#This Row],[Balanced]]*E$2/DatiStorici[[#This Row],[Gold]]),T548)</f>
        <v>30.301716571631474</v>
      </c>
      <c r="U549" s="34">
        <f>SUMPRODUCT(DatiStorici[[#This Row],[Bond 3Y]:[Gold]],Q548:T548)</f>
        <v>10454.572776579289</v>
      </c>
      <c r="V549" s="32">
        <f t="shared" si="78"/>
        <v>-3.7136956258072081E-3</v>
      </c>
      <c r="W549" s="32">
        <f>-(1-U549/MAX(U$5:U549))</f>
        <v>-6.5570222924899668E-2</v>
      </c>
      <c r="X549" s="53" t="str">
        <f t="shared" si="79"/>
        <v/>
      </c>
    </row>
    <row r="550" spans="1:24" x14ac:dyDescent="0.3">
      <c r="A550" s="4">
        <v>39867</v>
      </c>
      <c r="B550" s="1">
        <v>113.356899</v>
      </c>
      <c r="C550" s="1">
        <v>113.506792</v>
      </c>
      <c r="D550" s="1">
        <v>84.727874999999997</v>
      </c>
      <c r="E550" s="1">
        <v>96.693430000000006</v>
      </c>
      <c r="F550" s="3">
        <f t="shared" si="72"/>
        <v>10760.386950305634</v>
      </c>
      <c r="G550" s="36">
        <f t="shared" si="73"/>
        <v>5.5251802738610328E-5</v>
      </c>
      <c r="H550" s="31">
        <f t="shared" si="74"/>
        <v>-5.9818419663294806E-5</v>
      </c>
      <c r="I550" s="37">
        <f t="shared" si="75"/>
        <v>-9.1406473131195685E-3</v>
      </c>
      <c r="J550" s="37">
        <f t="shared" si="76"/>
        <v>-3.3250953373521602E-3</v>
      </c>
      <c r="K550" s="39">
        <f t="shared" si="77"/>
        <v>-2.2671648324512879E-3</v>
      </c>
      <c r="L550" s="36">
        <f>-(1-B550/MAX(B$5:B550))</f>
        <v>-1.0104646663968708E-3</v>
      </c>
      <c r="M550" s="37">
        <f>-(1-C550/MAX(C$5:C550))</f>
        <v>-8.641172005166009E-4</v>
      </c>
      <c r="N550" s="37">
        <f>-(1-D550/MAX(D$5:D550))</f>
        <v>-0.5367337621822037</v>
      </c>
      <c r="O550" s="37">
        <f>-(1-E550/MAX(E$5:E550))</f>
        <v>-2.8063922558269394E-2</v>
      </c>
      <c r="P550" s="39">
        <f>-(1-F550/MAX(F$5:F550))</f>
        <v>-4.7737269765770085E-2</v>
      </c>
      <c r="Q550" s="33">
        <f>IF(DatiStorici[[#This Row],[Calend]]="X",(DatiStorici[[#This Row],[Balanced]]*B$2/DatiStorici[[#This Row],[Bond 3Y]]),Q549)</f>
        <v>23.290758964276538</v>
      </c>
      <c r="R550" s="33">
        <f>IF(DatiStorici[[#This Row],[Calend]]="X",(DatiStorici[[#This Row],[Balanced]]*C$2/DatiStorici[[#This Row],[Bond 10Y]]),R549)</f>
        <v>22.999545675015796</v>
      </c>
      <c r="S550" s="33">
        <f>IF(DatiStorici[[#This Row],[Calend]]="X",(DatiStorici[[#This Row],[Balanced]]*D$2/DatiStorici[[#This Row],[SXXR]]),S549)</f>
        <v>26.478339254247771</v>
      </c>
      <c r="T550" s="33">
        <f>IF(DatiStorici[[#This Row],[Calend]]="X",(DatiStorici[[#This Row],[Balanced]]*E$2/DatiStorici[[#This Row],[Gold]]),T549)</f>
        <v>30.301716571631474</v>
      </c>
      <c r="U550" s="34">
        <f>SUMPRODUCT(DatiStorici[[#This Row],[Bond 3Y]:[Gold]],Q549:T549)</f>
        <v>10424.203187315743</v>
      </c>
      <c r="V550" s="32">
        <f t="shared" si="78"/>
        <v>-2.9091370810637863E-3</v>
      </c>
      <c r="W550" s="32">
        <f>-(1-U550/MAX(U$5:U550))</f>
        <v>-6.8284656994264226E-2</v>
      </c>
      <c r="X550" s="53" t="str">
        <f t="shared" si="79"/>
        <v/>
      </c>
    </row>
    <row r="551" spans="1:24" x14ac:dyDescent="0.3">
      <c r="A551" s="4">
        <v>39868</v>
      </c>
      <c r="B551" s="1">
        <v>113.37928100000001</v>
      </c>
      <c r="C551" s="1">
        <v>113.57038300000001</v>
      </c>
      <c r="D551" s="1">
        <v>83.580453000000006</v>
      </c>
      <c r="E551" s="1">
        <v>96.54522</v>
      </c>
      <c r="F551" s="3">
        <f t="shared" si="72"/>
        <v>10739.442842106499</v>
      </c>
      <c r="G551" s="36">
        <f t="shared" si="73"/>
        <v>1.9742768950864269E-4</v>
      </c>
      <c r="H551" s="31">
        <f t="shared" si="74"/>
        <v>5.6008272660900142E-4</v>
      </c>
      <c r="I551" s="37">
        <f t="shared" si="75"/>
        <v>-1.3634973269046021E-2</v>
      </c>
      <c r="J551" s="37">
        <f t="shared" si="76"/>
        <v>-1.53395844011398E-3</v>
      </c>
      <c r="K551" s="39">
        <f t="shared" si="77"/>
        <v>-1.9483051751097208E-3</v>
      </c>
      <c r="L551" s="36">
        <f>-(1-B551/MAX(B$5:B551))</f>
        <v>-8.1321700015779541E-4</v>
      </c>
      <c r="M551" s="37">
        <f>-(1-C551/MAX(C$5:C551))</f>
        <v>-3.0436171096759335E-4</v>
      </c>
      <c r="N551" s="37">
        <f>-(1-D551/MAX(D$5:D551))</f>
        <v>-0.54300751651782675</v>
      </c>
      <c r="O551" s="37">
        <f>-(1-E551/MAX(E$5:E551))</f>
        <v>-2.9553689195337074E-2</v>
      </c>
      <c r="P551" s="39">
        <f>-(1-F551/MAX(F$5:F551))</f>
        <v>-4.9590762000588207E-2</v>
      </c>
      <c r="Q551" s="33">
        <f>IF(DatiStorici[[#This Row],[Calend]]="X",(DatiStorici[[#This Row],[Balanced]]*B$2/DatiStorici[[#This Row],[Bond 3Y]]),Q550)</f>
        <v>23.290758964276538</v>
      </c>
      <c r="R551" s="33">
        <f>IF(DatiStorici[[#This Row],[Calend]]="X",(DatiStorici[[#This Row],[Balanced]]*C$2/DatiStorici[[#This Row],[Bond 10Y]]),R550)</f>
        <v>22.999545675015796</v>
      </c>
      <c r="S551" s="33">
        <f>IF(DatiStorici[[#This Row],[Calend]]="X",(DatiStorici[[#This Row],[Balanced]]*D$2/DatiStorici[[#This Row],[SXXR]]),S550)</f>
        <v>26.478339254247771</v>
      </c>
      <c r="T551" s="33">
        <f>IF(DatiStorici[[#This Row],[Calend]]="X",(DatiStorici[[#This Row],[Balanced]]*E$2/DatiStorici[[#This Row],[Gold]]),T550)</f>
        <v>30.301716571631474</v>
      </c>
      <c r="U551" s="34">
        <f>SUMPRODUCT(DatiStorici[[#This Row],[Bond 3Y]:[Gold]],Q550:T550)</f>
        <v>10391.314198795033</v>
      </c>
      <c r="V551" s="32">
        <f t="shared" si="78"/>
        <v>-3.1600478892255157E-3</v>
      </c>
      <c r="W551" s="32">
        <f>-(1-U551/MAX(U$5:U551))</f>
        <v>-7.1224274984248548E-2</v>
      </c>
      <c r="X551" s="53" t="str">
        <f t="shared" si="79"/>
        <v/>
      </c>
    </row>
    <row r="552" spans="1:24" x14ac:dyDescent="0.3">
      <c r="A552" s="4">
        <v>39869</v>
      </c>
      <c r="B552" s="1">
        <v>113.445153</v>
      </c>
      <c r="C552" s="1">
        <v>113.64019399999999</v>
      </c>
      <c r="D552" s="1">
        <v>83.350401000000005</v>
      </c>
      <c r="E552" s="1">
        <v>95.980130000000003</v>
      </c>
      <c r="F552" s="3">
        <f t="shared" si="72"/>
        <v>10717.088119218584</v>
      </c>
      <c r="G552" s="36">
        <f t="shared" si="73"/>
        <v>5.8081927674370813E-4</v>
      </c>
      <c r="H552" s="31">
        <f t="shared" si="74"/>
        <v>6.1450486256900882E-4</v>
      </c>
      <c r="I552" s="37">
        <f t="shared" si="75"/>
        <v>-2.7562567389864531E-3</v>
      </c>
      <c r="J552" s="37">
        <f t="shared" si="76"/>
        <v>-5.8703087440058529E-3</v>
      </c>
      <c r="K552" s="39">
        <f t="shared" si="77"/>
        <v>-2.0837227617741369E-3</v>
      </c>
      <c r="L552" s="36">
        <f>-(1-B552/MAX(B$5:B552))</f>
        <v>-2.3270148454290762E-4</v>
      </c>
      <c r="M552" s="37">
        <f>-(1-C552/MAX(C$5:C552))</f>
        <v>0</v>
      </c>
      <c r="N552" s="37">
        <f>-(1-D552/MAX(D$5:D552))</f>
        <v>-0.54426537084903059</v>
      </c>
      <c r="O552" s="37">
        <f>-(1-E552/MAX(E$5:E552))</f>
        <v>-3.5233820285955675E-2</v>
      </c>
      <c r="P552" s="39">
        <f>-(1-F552/MAX(F$5:F552))</f>
        <v>-5.1569089503975096E-2</v>
      </c>
      <c r="Q552" s="33">
        <f>IF(DatiStorici[[#This Row],[Calend]]="X",(DatiStorici[[#This Row],[Balanced]]*B$2/DatiStorici[[#This Row],[Bond 3Y]]),Q551)</f>
        <v>23.290758964276538</v>
      </c>
      <c r="R552" s="33">
        <f>IF(DatiStorici[[#This Row],[Calend]]="X",(DatiStorici[[#This Row],[Balanced]]*C$2/DatiStorici[[#This Row],[Bond 10Y]]),R551)</f>
        <v>22.999545675015796</v>
      </c>
      <c r="S552" s="33">
        <f>IF(DatiStorici[[#This Row],[Calend]]="X",(DatiStorici[[#This Row],[Balanced]]*D$2/DatiStorici[[#This Row],[SXXR]]),S551)</f>
        <v>26.478339254247771</v>
      </c>
      <c r="T552" s="33">
        <f>IF(DatiStorici[[#This Row],[Calend]]="X",(DatiStorici[[#This Row],[Balanced]]*E$2/DatiStorici[[#This Row],[Gold]]),T551)</f>
        <v>30.301716571631474</v>
      </c>
      <c r="U552" s="34">
        <f>SUMPRODUCT(DatiStorici[[#This Row],[Bond 3Y]:[Gold]],Q551:T551)</f>
        <v>10371.239437033066</v>
      </c>
      <c r="V552" s="32">
        <f t="shared" si="78"/>
        <v>-1.933747492690068E-3</v>
      </c>
      <c r="W552" s="32">
        <f>-(1-U552/MAX(U$5:U552))</f>
        <v>-7.3018557310169485E-2</v>
      </c>
      <c r="X552" s="53" t="str">
        <f t="shared" si="79"/>
        <v/>
      </c>
    </row>
    <row r="553" spans="1:24" x14ac:dyDescent="0.3">
      <c r="A553" s="4">
        <v>39870</v>
      </c>
      <c r="B553" s="1">
        <v>113.31459</v>
      </c>
      <c r="C553" s="1">
        <v>112.503646</v>
      </c>
      <c r="D553" s="1">
        <v>85.160579999999996</v>
      </c>
      <c r="E553" s="1">
        <v>91.859359999999995</v>
      </c>
      <c r="F553" s="3">
        <f t="shared" si="72"/>
        <v>10549.79432352115</v>
      </c>
      <c r="G553" s="36">
        <f t="shared" si="73"/>
        <v>-1.151553734368535E-3</v>
      </c>
      <c r="H553" s="31">
        <f t="shared" si="74"/>
        <v>-1.0051634121694278E-2</v>
      </c>
      <c r="I553" s="37">
        <f t="shared" si="75"/>
        <v>2.1485230488316583E-2</v>
      </c>
      <c r="J553" s="37">
        <f t="shared" si="76"/>
        <v>-4.388247912853311E-2</v>
      </c>
      <c r="K553" s="39">
        <f t="shared" si="77"/>
        <v>-1.5733123743256548E-2</v>
      </c>
      <c r="L553" s="36">
        <f>-(1-B553/MAX(B$5:B553))</f>
        <v>-1.3833246213117434E-3</v>
      </c>
      <c r="M553" s="37">
        <f>-(1-C553/MAX(C$5:C553))</f>
        <v>-1.0001285284676587E-2</v>
      </c>
      <c r="N553" s="37">
        <f>-(1-D553/MAX(D$5:D553))</f>
        <v>-0.5343678629142834</v>
      </c>
      <c r="O553" s="37">
        <f>-(1-E553/MAX(E$5:E553))</f>
        <v>-7.6654680315841439E-2</v>
      </c>
      <c r="P553" s="39">
        <f>-(1-F553/MAX(F$5:F553))</f>
        <v>-6.6374100455515395E-2</v>
      </c>
      <c r="Q553" s="33">
        <f>IF(DatiStorici[[#This Row],[Calend]]="X",(DatiStorici[[#This Row],[Balanced]]*B$2/DatiStorici[[#This Row],[Bond 3Y]]),Q552)</f>
        <v>23.290758964276538</v>
      </c>
      <c r="R553" s="33">
        <f>IF(DatiStorici[[#This Row],[Calend]]="X",(DatiStorici[[#This Row],[Balanced]]*C$2/DatiStorici[[#This Row],[Bond 10Y]]),R552)</f>
        <v>22.999545675015796</v>
      </c>
      <c r="S553" s="33">
        <f>IF(DatiStorici[[#This Row],[Calend]]="X",(DatiStorici[[#This Row],[Balanced]]*D$2/DatiStorici[[#This Row],[SXXR]]),S552)</f>
        <v>26.478339254247771</v>
      </c>
      <c r="T553" s="33">
        <f>IF(DatiStorici[[#This Row],[Calend]]="X",(DatiStorici[[#This Row],[Balanced]]*E$2/DatiStorici[[#This Row],[Gold]]),T552)</f>
        <v>30.301716571631474</v>
      </c>
      <c r="U553" s="34">
        <f>SUMPRODUCT(DatiStorici[[#This Row],[Bond 3Y]:[Gold]],Q552:T552)</f>
        <v>10265.122567108596</v>
      </c>
      <c r="V553" s="32">
        <f t="shared" si="78"/>
        <v>-1.0284545817712432E-2</v>
      </c>
      <c r="W553" s="32">
        <f>-(1-U553/MAX(U$5:U553))</f>
        <v>-8.250328377642635E-2</v>
      </c>
      <c r="X553" s="53" t="str">
        <f t="shared" si="79"/>
        <v/>
      </c>
    </row>
    <row r="554" spans="1:24" x14ac:dyDescent="0.3">
      <c r="A554" s="4">
        <v>39871</v>
      </c>
      <c r="B554" s="1">
        <v>113.36220400000001</v>
      </c>
      <c r="C554" s="1">
        <v>112.643283</v>
      </c>
      <c r="D554" s="1">
        <v>83.691935999999998</v>
      </c>
      <c r="E554" s="1">
        <v>93.378680000000003</v>
      </c>
      <c r="F554" s="3">
        <f t="shared" si="72"/>
        <v>10592.334809247144</v>
      </c>
      <c r="G554" s="36">
        <f t="shared" si="73"/>
        <v>4.2010476555697006E-4</v>
      </c>
      <c r="H554" s="31">
        <f t="shared" si="74"/>
        <v>1.2404079284946475E-3</v>
      </c>
      <c r="I554" s="37">
        <f t="shared" si="75"/>
        <v>-1.7396021943320579E-2</v>
      </c>
      <c r="J554" s="37">
        <f t="shared" si="76"/>
        <v>1.6404341904138989E-2</v>
      </c>
      <c r="K554" s="39">
        <f t="shared" si="77"/>
        <v>4.0242439982399389E-3</v>
      </c>
      <c r="L554" s="36">
        <f>-(1-B554/MAX(B$5:B554))</f>
        <v>-9.6371286274221646E-4</v>
      </c>
      <c r="M554" s="37">
        <f>-(1-C554/MAX(C$5:C554))</f>
        <v>-8.7725211028766292E-3</v>
      </c>
      <c r="N554" s="37">
        <f>-(1-D554/MAX(D$5:D554))</f>
        <v>-0.54239796139809027</v>
      </c>
      <c r="O554" s="37">
        <f>-(1-E554/MAX(E$5:E554))</f>
        <v>-6.1382888621423604E-2</v>
      </c>
      <c r="P554" s="39">
        <f>-(1-F554/MAX(F$5:F554))</f>
        <v>-6.2609392060732683E-2</v>
      </c>
      <c r="Q554" s="33">
        <f>IF(DatiStorici[[#This Row],[Calend]]="X",(DatiStorici[[#This Row],[Balanced]]*B$2/DatiStorici[[#This Row],[Bond 3Y]]),Q553)</f>
        <v>23.290758964276538</v>
      </c>
      <c r="R554" s="33">
        <f>IF(DatiStorici[[#This Row],[Calend]]="X",(DatiStorici[[#This Row],[Balanced]]*C$2/DatiStorici[[#This Row],[Bond 10Y]]),R553)</f>
        <v>22.999545675015796</v>
      </c>
      <c r="S554" s="33">
        <f>IF(DatiStorici[[#This Row],[Calend]]="X",(DatiStorici[[#This Row],[Balanced]]*D$2/DatiStorici[[#This Row],[SXXR]]),S553)</f>
        <v>26.478339254247771</v>
      </c>
      <c r="T554" s="33">
        <f>IF(DatiStorici[[#This Row],[Calend]]="X",(DatiStorici[[#This Row],[Balanced]]*E$2/DatiStorici[[#This Row],[Gold]]),T553)</f>
        <v>30.301716571631474</v>
      </c>
      <c r="U554" s="34">
        <f>SUMPRODUCT(DatiStorici[[#This Row],[Bond 3Y]:[Gold]],Q553:T553)</f>
        <v>10276.593870811241</v>
      </c>
      <c r="V554" s="32">
        <f t="shared" si="78"/>
        <v>1.1168789063730864E-3</v>
      </c>
      <c r="W554" s="32">
        <f>-(1-U554/MAX(U$5:U554))</f>
        <v>-8.1477978583120225E-2</v>
      </c>
      <c r="X554" s="53" t="str">
        <f t="shared" si="79"/>
        <v/>
      </c>
    </row>
    <row r="555" spans="1:24" x14ac:dyDescent="0.3">
      <c r="A555" s="4">
        <v>39874</v>
      </c>
      <c r="B555" s="1">
        <v>113.532359</v>
      </c>
      <c r="C555" s="1">
        <v>113.239722</v>
      </c>
      <c r="D555" s="1">
        <v>79.618251000000001</v>
      </c>
      <c r="E555" s="1">
        <v>91.928820000000002</v>
      </c>
      <c r="F555" s="3">
        <f t="shared" si="72"/>
        <v>10493.170513079816</v>
      </c>
      <c r="G555" s="36">
        <f t="shared" si="73"/>
        <v>1.4998599318406065E-3</v>
      </c>
      <c r="H555" s="31">
        <f t="shared" si="74"/>
        <v>5.2809673410729677E-3</v>
      </c>
      <c r="I555" s="37">
        <f t="shared" si="75"/>
        <v>-4.9899278279623843E-2</v>
      </c>
      <c r="J555" s="37">
        <f t="shared" si="76"/>
        <v>-1.5648471713715199E-2</v>
      </c>
      <c r="K555" s="39">
        <f t="shared" si="77"/>
        <v>-9.4059901113129011E-3</v>
      </c>
      <c r="L555" s="36">
        <f>-(1-B555/MAX(B$5:B555))</f>
        <v>0</v>
      </c>
      <c r="M555" s="37">
        <f>-(1-C555/MAX(C$5:C555))</f>
        <v>-3.5240348146536871E-3</v>
      </c>
      <c r="N555" s="37">
        <f>-(1-D555/MAX(D$5:D555))</f>
        <v>-0.56467163135623322</v>
      </c>
      <c r="O555" s="37">
        <f>-(1-E555/MAX(E$5:E555))</f>
        <v>-7.5956487274813633E-2</v>
      </c>
      <c r="P555" s="39">
        <f>-(1-F555/MAX(F$5:F555))</f>
        <v>-7.1385141840564992E-2</v>
      </c>
      <c r="Q555" s="33">
        <f>IF(DatiStorici[[#This Row],[Calend]]="X",(DatiStorici[[#This Row],[Balanced]]*B$2/DatiStorici[[#This Row],[Bond 3Y]]),Q554)</f>
        <v>23.290758964276538</v>
      </c>
      <c r="R555" s="33">
        <f>IF(DatiStorici[[#This Row],[Calend]]="X",(DatiStorici[[#This Row],[Balanced]]*C$2/DatiStorici[[#This Row],[Bond 10Y]]),R554)</f>
        <v>22.999545675015796</v>
      </c>
      <c r="S555" s="33">
        <f>IF(DatiStorici[[#This Row],[Calend]]="X",(DatiStorici[[#This Row],[Balanced]]*D$2/DatiStorici[[#This Row],[SXXR]]),S554)</f>
        <v>26.478339254247771</v>
      </c>
      <c r="T555" s="33">
        <f>IF(DatiStorici[[#This Row],[Calend]]="X",(DatiStorici[[#This Row],[Balanced]]*E$2/DatiStorici[[#This Row],[Gold]]),T554)</f>
        <v>30.301716571631474</v>
      </c>
      <c r="U555" s="34">
        <f>SUMPRODUCT(DatiStorici[[#This Row],[Bond 3Y]:[Gold]],Q554:T554)</f>
        <v>10142.477075692183</v>
      </c>
      <c r="V555" s="32">
        <f t="shared" si="78"/>
        <v>-1.3136613725776508E-2</v>
      </c>
      <c r="W555" s="32">
        <f>-(1-U555/MAX(U$5:U555))</f>
        <v>-9.3465338530136055E-2</v>
      </c>
      <c r="X555" s="53" t="str">
        <f t="shared" si="79"/>
        <v/>
      </c>
    </row>
    <row r="556" spans="1:24" x14ac:dyDescent="0.3">
      <c r="A556" s="4">
        <v>39875</v>
      </c>
      <c r="B556" s="1">
        <v>113.627943</v>
      </c>
      <c r="C556" s="1">
        <v>113.18752499999999</v>
      </c>
      <c r="D556" s="1">
        <v>78.221886999999995</v>
      </c>
      <c r="E556" s="1">
        <v>89.62285</v>
      </c>
      <c r="F556" s="3">
        <f t="shared" si="72"/>
        <v>10382.253264230489</v>
      </c>
      <c r="G556" s="36">
        <f t="shared" si="73"/>
        <v>8.4155554293266737E-4</v>
      </c>
      <c r="H556" s="31">
        <f t="shared" si="74"/>
        <v>-4.6104876172090411E-4</v>
      </c>
      <c r="I556" s="37">
        <f t="shared" si="75"/>
        <v>-1.7693857187118175E-2</v>
      </c>
      <c r="J556" s="37">
        <f t="shared" si="76"/>
        <v>-2.5404272150267714E-2</v>
      </c>
      <c r="K556" s="39">
        <f t="shared" si="77"/>
        <v>-1.0626686559437442E-2</v>
      </c>
      <c r="L556" s="36">
        <f>-(1-B556/MAX(B$5:B556))</f>
        <v>0</v>
      </c>
      <c r="M556" s="37">
        <f>-(1-C556/MAX(C$5:C556))</f>
        <v>-3.9833529323259897E-3</v>
      </c>
      <c r="N556" s="37">
        <f>-(1-D556/MAX(D$5:D556))</f>
        <v>-0.57230652479483535</v>
      </c>
      <c r="O556" s="37">
        <f>-(1-E556/MAX(E$5:E556))</f>
        <v>-9.9135470960657779E-2</v>
      </c>
      <c r="P556" s="39">
        <f>-(1-F556/MAX(F$5:F556))</f>
        <v>-8.1200993510874175E-2</v>
      </c>
      <c r="Q556" s="33">
        <f>IF(DatiStorici[[#This Row],[Calend]]="X",(DatiStorici[[#This Row],[Balanced]]*B$2/DatiStorici[[#This Row],[Bond 3Y]]),Q555)</f>
        <v>23.290758964276538</v>
      </c>
      <c r="R556" s="33">
        <f>IF(DatiStorici[[#This Row],[Calend]]="X",(DatiStorici[[#This Row],[Balanced]]*C$2/DatiStorici[[#This Row],[Bond 10Y]]),R555)</f>
        <v>22.999545675015796</v>
      </c>
      <c r="S556" s="33">
        <f>IF(DatiStorici[[#This Row],[Calend]]="X",(DatiStorici[[#This Row],[Balanced]]*D$2/DatiStorici[[#This Row],[SXXR]]),S555)</f>
        <v>26.478339254247771</v>
      </c>
      <c r="T556" s="33">
        <f>IF(DatiStorici[[#This Row],[Calend]]="X",(DatiStorici[[#This Row],[Balanced]]*E$2/DatiStorici[[#This Row],[Gold]]),T555)</f>
        <v>30.301716571631474</v>
      </c>
      <c r="U556" s="34">
        <f>SUMPRODUCT(DatiStorici[[#This Row],[Bond 3Y]:[Gold]],Q555:T555)</f>
        <v>10036.654543234319</v>
      </c>
      <c r="V556" s="32">
        <f t="shared" si="78"/>
        <v>-1.0488409962714133E-2</v>
      </c>
      <c r="W556" s="32">
        <f>-(1-U556/MAX(U$5:U556))</f>
        <v>-0.10292375711187352</v>
      </c>
      <c r="X556" s="53" t="str">
        <f t="shared" si="79"/>
        <v/>
      </c>
    </row>
    <row r="557" spans="1:24" x14ac:dyDescent="0.3">
      <c r="A557" s="4">
        <v>39876</v>
      </c>
      <c r="B557" s="1">
        <v>113.657804</v>
      </c>
      <c r="C557" s="1">
        <v>112.64427499999999</v>
      </c>
      <c r="D557" s="1">
        <v>81.202623000000003</v>
      </c>
      <c r="E557" s="1">
        <v>89.106920000000002</v>
      </c>
      <c r="F557" s="3">
        <f t="shared" si="72"/>
        <v>10393.72786644249</v>
      </c>
      <c r="G557" s="36">
        <f t="shared" si="73"/>
        <v>2.6276174873218246E-4</v>
      </c>
      <c r="H557" s="31">
        <f t="shared" si="74"/>
        <v>-4.8111120566234821E-3</v>
      </c>
      <c r="I557" s="37">
        <f t="shared" si="75"/>
        <v>3.739805630029161E-2</v>
      </c>
      <c r="J557" s="37">
        <f t="shared" si="76"/>
        <v>-5.7733127843650452E-3</v>
      </c>
      <c r="K557" s="39">
        <f t="shared" si="77"/>
        <v>1.1046027917098198E-3</v>
      </c>
      <c r="L557" s="36">
        <f>-(1-B557/MAX(B$5:B557))</f>
        <v>0</v>
      </c>
      <c r="M557" s="37">
        <f>-(1-C557/MAX(C$5:C557))</f>
        <v>-8.7637917971171708E-3</v>
      </c>
      <c r="N557" s="37">
        <f>-(1-D557/MAX(D$5:D557))</f>
        <v>-0.55600876738444271</v>
      </c>
      <c r="O557" s="37">
        <f>-(1-E557/MAX(E$5:E557))</f>
        <v>-0.10432145909278334</v>
      </c>
      <c r="P557" s="39">
        <f>-(1-F557/MAX(F$5:F557))</f>
        <v>-8.0185524821763332E-2</v>
      </c>
      <c r="Q557" s="33">
        <f>IF(DatiStorici[[#This Row],[Calend]]="X",(DatiStorici[[#This Row],[Balanced]]*B$2/DatiStorici[[#This Row],[Bond 3Y]]),Q556)</f>
        <v>23.290758964276538</v>
      </c>
      <c r="R557" s="33">
        <f>IF(DatiStorici[[#This Row],[Calend]]="X",(DatiStorici[[#This Row],[Balanced]]*C$2/DatiStorici[[#This Row],[Bond 10Y]]),R556)</f>
        <v>22.999545675015796</v>
      </c>
      <c r="S557" s="33">
        <f>IF(DatiStorici[[#This Row],[Calend]]="X",(DatiStorici[[#This Row],[Balanced]]*D$2/DatiStorici[[#This Row],[SXXR]]),S556)</f>
        <v>26.478339254247771</v>
      </c>
      <c r="T557" s="33">
        <f>IF(DatiStorici[[#This Row],[Calend]]="X",(DatiStorici[[#This Row],[Balanced]]*E$2/DatiStorici[[#This Row],[Gold]]),T556)</f>
        <v>30.301716571631474</v>
      </c>
      <c r="U557" s="34">
        <f>SUMPRODUCT(DatiStorici[[#This Row],[Bond 3Y]:[Gold]],Q556:T556)</f>
        <v>10088.146899804347</v>
      </c>
      <c r="V557" s="32">
        <f t="shared" si="78"/>
        <v>5.1173144822841705E-3</v>
      </c>
      <c r="W557" s="32">
        <f>-(1-U557/MAX(U$5:U557))</f>
        <v>-9.8321369974773587E-2</v>
      </c>
      <c r="X557" s="53" t="str">
        <f t="shared" si="79"/>
        <v/>
      </c>
    </row>
    <row r="558" spans="1:24" x14ac:dyDescent="0.3">
      <c r="A558" s="4">
        <v>39877</v>
      </c>
      <c r="B558" s="1">
        <v>113.62956</v>
      </c>
      <c r="C558" s="1">
        <v>113.36820400000001</v>
      </c>
      <c r="D558" s="1">
        <v>78.352737000000005</v>
      </c>
      <c r="E558" s="1">
        <v>89.547290000000004</v>
      </c>
      <c r="F558" s="3">
        <f t="shared" si="72"/>
        <v>10385.856008005239</v>
      </c>
      <c r="G558" s="36">
        <f t="shared" si="73"/>
        <v>-2.485311954727617E-4</v>
      </c>
      <c r="H558" s="31">
        <f t="shared" si="74"/>
        <v>6.4061195110999575E-3</v>
      </c>
      <c r="I558" s="37">
        <f t="shared" si="75"/>
        <v>-3.5726648416700764E-2</v>
      </c>
      <c r="J558" s="37">
        <f t="shared" si="76"/>
        <v>4.9298686202936676E-3</v>
      </c>
      <c r="K558" s="39">
        <f t="shared" si="77"/>
        <v>-7.5765317163002395E-4</v>
      </c>
      <c r="L558" s="36">
        <f>-(1-B558/MAX(B$5:B558))</f>
        <v>-2.4850031415357687E-4</v>
      </c>
      <c r="M558" s="37">
        <f>-(1-C558/MAX(C$5:C558))</f>
        <v>-2.3934313241316119E-3</v>
      </c>
      <c r="N558" s="37">
        <f>-(1-D558/MAX(D$5:D558))</f>
        <v>-0.57159107681247467</v>
      </c>
      <c r="O558" s="37">
        <f>-(1-E558/MAX(E$5:E558))</f>
        <v>-9.9894979543727946E-2</v>
      </c>
      <c r="P558" s="39">
        <f>-(1-F558/MAX(F$5:F558))</f>
        <v>-8.088216123847336E-2</v>
      </c>
      <c r="Q558" s="33">
        <f>IF(DatiStorici[[#This Row],[Calend]]="X",(DatiStorici[[#This Row],[Balanced]]*B$2/DatiStorici[[#This Row],[Bond 3Y]]),Q557)</f>
        <v>23.290758964276538</v>
      </c>
      <c r="R558" s="33">
        <f>IF(DatiStorici[[#This Row],[Calend]]="X",(DatiStorici[[#This Row],[Balanced]]*C$2/DatiStorici[[#This Row],[Bond 10Y]]),R557)</f>
        <v>22.999545675015796</v>
      </c>
      <c r="S558" s="33">
        <f>IF(DatiStorici[[#This Row],[Calend]]="X",(DatiStorici[[#This Row],[Balanced]]*D$2/DatiStorici[[#This Row],[SXXR]]),S557)</f>
        <v>26.478339254247771</v>
      </c>
      <c r="T558" s="33">
        <f>IF(DatiStorici[[#This Row],[Calend]]="X",(DatiStorici[[#This Row],[Balanced]]*E$2/DatiStorici[[#This Row],[Gold]]),T557)</f>
        <v>30.301716571631474</v>
      </c>
      <c r="U558" s="34">
        <f>SUMPRODUCT(DatiStorici[[#This Row],[Bond 3Y]:[Gold]],Q557:T557)</f>
        <v>10042.022832291848</v>
      </c>
      <c r="V558" s="32">
        <f t="shared" si="78"/>
        <v>-4.5825891032125546E-3</v>
      </c>
      <c r="W558" s="32">
        <f>-(1-U558/MAX(U$5:U558))</f>
        <v>-0.10244393940391905</v>
      </c>
      <c r="X558" s="53" t="str">
        <f t="shared" si="79"/>
        <v/>
      </c>
    </row>
    <row r="559" spans="1:24" x14ac:dyDescent="0.3">
      <c r="A559" s="4">
        <v>39878</v>
      </c>
      <c r="B559" s="1">
        <v>113.633399</v>
      </c>
      <c r="C559" s="1">
        <v>114.157568</v>
      </c>
      <c r="D559" s="1">
        <v>77.377266000000006</v>
      </c>
      <c r="E559" s="1">
        <v>91.802109999999999</v>
      </c>
      <c r="F559" s="3">
        <f t="shared" si="72"/>
        <v>10480.193724266264</v>
      </c>
      <c r="G559" s="36">
        <f t="shared" si="73"/>
        <v>3.3784652081177182E-5</v>
      </c>
      <c r="H559" s="31">
        <f t="shared" si="74"/>
        <v>6.9387055373519909E-3</v>
      </c>
      <c r="I559" s="37">
        <f t="shared" si="75"/>
        <v>-1.2527884663859281E-2</v>
      </c>
      <c r="J559" s="37">
        <f t="shared" si="76"/>
        <v>2.4868416486177488E-2</v>
      </c>
      <c r="K559" s="39">
        <f t="shared" si="77"/>
        <v>9.0422825831904894E-3</v>
      </c>
      <c r="L559" s="36">
        <f>-(1-B559/MAX(B$5:B559))</f>
        <v>-2.1472348700313226E-4</v>
      </c>
      <c r="M559" s="37">
        <f>-(1-C559/MAX(C$5:C559))</f>
        <v>0</v>
      </c>
      <c r="N559" s="37">
        <f>-(1-D559/MAX(D$5:D559))</f>
        <v>-0.57692465540476634</v>
      </c>
      <c r="O559" s="37">
        <f>-(1-E559/MAX(E$5:E559))</f>
        <v>-7.7230141755502246E-2</v>
      </c>
      <c r="P559" s="39">
        <f>-(1-F559/MAX(F$5:F559))</f>
        <v>-7.2533549644330342E-2</v>
      </c>
      <c r="Q559" s="33">
        <f>IF(DatiStorici[[#This Row],[Calend]]="X",(DatiStorici[[#This Row],[Balanced]]*B$2/DatiStorici[[#This Row],[Bond 3Y]]),Q558)</f>
        <v>23.290758964276538</v>
      </c>
      <c r="R559" s="33">
        <f>IF(DatiStorici[[#This Row],[Calend]]="X",(DatiStorici[[#This Row],[Balanced]]*C$2/DatiStorici[[#This Row],[Bond 10Y]]),R558)</f>
        <v>22.999545675015796</v>
      </c>
      <c r="S559" s="33">
        <f>IF(DatiStorici[[#This Row],[Calend]]="X",(DatiStorici[[#This Row],[Balanced]]*D$2/DatiStorici[[#This Row],[SXXR]]),S558)</f>
        <v>26.478339254247771</v>
      </c>
      <c r="T559" s="33">
        <f>IF(DatiStorici[[#This Row],[Calend]]="X",(DatiStorici[[#This Row],[Balanced]]*E$2/DatiStorici[[#This Row],[Gold]]),T558)</f>
        <v>30.301716571631474</v>
      </c>
      <c r="U559" s="34">
        <f>SUMPRODUCT(DatiStorici[[#This Row],[Bond 3Y]:[Gold]],Q558:T558)</f>
        <v>10102.763323377092</v>
      </c>
      <c r="V559" s="32">
        <f t="shared" si="78"/>
        <v>6.0304115108617048E-3</v>
      </c>
      <c r="W559" s="32">
        <f>-(1-U559/MAX(U$5:U559))</f>
        <v>-9.7014953948734495E-2</v>
      </c>
      <c r="X559" s="53" t="str">
        <f t="shared" si="79"/>
        <v/>
      </c>
    </row>
    <row r="560" spans="1:24" x14ac:dyDescent="0.3">
      <c r="A560" s="4">
        <v>39881</v>
      </c>
      <c r="B560" s="1">
        <v>113.486108</v>
      </c>
      <c r="C560" s="1">
        <v>113.862701</v>
      </c>
      <c r="D560" s="1">
        <v>76.608699000000001</v>
      </c>
      <c r="E560" s="1">
        <v>90.5976</v>
      </c>
      <c r="F560" s="3">
        <f t="shared" si="72"/>
        <v>10410.023478873483</v>
      </c>
      <c r="G560" s="36">
        <f t="shared" si="73"/>
        <v>-1.2970354030309977E-3</v>
      </c>
      <c r="H560" s="31">
        <f t="shared" si="74"/>
        <v>-2.5863241514336418E-3</v>
      </c>
      <c r="I560" s="37">
        <f t="shared" si="75"/>
        <v>-9.982382253693323E-3</v>
      </c>
      <c r="J560" s="37">
        <f t="shared" si="76"/>
        <v>-1.3207559479914322E-2</v>
      </c>
      <c r="K560" s="39">
        <f t="shared" si="77"/>
        <v>-6.7180258223045004E-3</v>
      </c>
      <c r="L560" s="36">
        <f>-(1-B560/MAX(B$5:B560))</f>
        <v>-1.5106397797374216E-3</v>
      </c>
      <c r="M560" s="37">
        <f>-(1-C560/MAX(C$5:C560))</f>
        <v>-2.5829824966138171E-3</v>
      </c>
      <c r="N560" s="37">
        <f>-(1-D560/MAX(D$5:D560))</f>
        <v>-0.5811269458859204</v>
      </c>
      <c r="O560" s="37">
        <f>-(1-E560/MAX(E$5:E560))</f>
        <v>-8.9337548894118934E-2</v>
      </c>
      <c r="P560" s="39">
        <f>-(1-F560/MAX(F$5:F560))</f>
        <v>-7.8743410847977646E-2</v>
      </c>
      <c r="Q560" s="33">
        <f>IF(DatiStorici[[#This Row],[Calend]]="X",(DatiStorici[[#This Row],[Balanced]]*B$2/DatiStorici[[#This Row],[Bond 3Y]]),Q559)</f>
        <v>23.290758964276538</v>
      </c>
      <c r="R560" s="33">
        <f>IF(DatiStorici[[#This Row],[Calend]]="X",(DatiStorici[[#This Row],[Balanced]]*C$2/DatiStorici[[#This Row],[Bond 10Y]]),R559)</f>
        <v>22.999545675015796</v>
      </c>
      <c r="S560" s="33">
        <f>IF(DatiStorici[[#This Row],[Calend]]="X",(DatiStorici[[#This Row],[Balanced]]*D$2/DatiStorici[[#This Row],[SXXR]]),S559)</f>
        <v>26.478339254247771</v>
      </c>
      <c r="T560" s="33">
        <f>IF(DatiStorici[[#This Row],[Calend]]="X",(DatiStorici[[#This Row],[Balanced]]*E$2/DatiStorici[[#This Row],[Gold]]),T559)</f>
        <v>30.301716571631474</v>
      </c>
      <c r="U560" s="34">
        <f>SUMPRODUCT(DatiStorici[[#This Row],[Bond 3Y]:[Gold]],Q559:T559)</f>
        <v>10035.701898770614</v>
      </c>
      <c r="V560" s="32">
        <f t="shared" si="78"/>
        <v>-6.6600579289427114E-3</v>
      </c>
      <c r="W560" s="32">
        <f>-(1-U560/MAX(U$5:U560))</f>
        <v>-0.10300890447971678</v>
      </c>
      <c r="X560" s="53" t="str">
        <f t="shared" si="79"/>
        <v/>
      </c>
    </row>
    <row r="561" spans="1:24" x14ac:dyDescent="0.3">
      <c r="A561" s="4">
        <v>39882</v>
      </c>
      <c r="B561" s="1">
        <v>113.462478</v>
      </c>
      <c r="C561" s="1">
        <v>113.37657</v>
      </c>
      <c r="D561" s="1">
        <v>80.423191000000003</v>
      </c>
      <c r="E561" s="1">
        <v>88.414429999999996</v>
      </c>
      <c r="F561" s="3">
        <f t="shared" si="72"/>
        <v>10368.409144026002</v>
      </c>
      <c r="G561" s="36">
        <f t="shared" si="73"/>
        <v>-2.082409985616004E-4</v>
      </c>
      <c r="H561" s="31">
        <f t="shared" si="74"/>
        <v>-4.2785891669736434E-3</v>
      </c>
      <c r="I561" s="37">
        <f t="shared" si="75"/>
        <v>4.8591945598897887E-2</v>
      </c>
      <c r="J561" s="37">
        <f t="shared" si="76"/>
        <v>-2.4392531015556128E-2</v>
      </c>
      <c r="K561" s="39">
        <f t="shared" si="77"/>
        <v>-4.0055370144814195E-3</v>
      </c>
      <c r="L561" s="36">
        <f>-(1-B561/MAX(B$5:B561))</f>
        <v>-1.7185445532627019E-3</v>
      </c>
      <c r="M561" s="37">
        <f>-(1-C561/MAX(C$5:C561))</f>
        <v>-6.8414036290611602E-3</v>
      </c>
      <c r="N561" s="37">
        <f>-(1-D561/MAX(D$5:D561))</f>
        <v>-0.56027046437937866</v>
      </c>
      <c r="O561" s="37">
        <f>-(1-E561/MAX(E$5:E561))</f>
        <v>-0.11128218035655102</v>
      </c>
      <c r="P561" s="39">
        <f>-(1-F561/MAX(F$5:F561))</f>
        <v>-8.2426157602509487E-2</v>
      </c>
      <c r="Q561" s="33">
        <f>IF(DatiStorici[[#This Row],[Calend]]="X",(DatiStorici[[#This Row],[Balanced]]*B$2/DatiStorici[[#This Row],[Bond 3Y]]),Q560)</f>
        <v>23.290758964276538</v>
      </c>
      <c r="R561" s="33">
        <f>IF(DatiStorici[[#This Row],[Calend]]="X",(DatiStorici[[#This Row],[Balanced]]*C$2/DatiStorici[[#This Row],[Bond 10Y]]),R560)</f>
        <v>22.999545675015796</v>
      </c>
      <c r="S561" s="33">
        <f>IF(DatiStorici[[#This Row],[Calend]]="X",(DatiStorici[[#This Row],[Balanced]]*D$2/DatiStorici[[#This Row],[SXXR]]),S560)</f>
        <v>26.478339254247771</v>
      </c>
      <c r="T561" s="33">
        <f>IF(DatiStorici[[#This Row],[Calend]]="X",(DatiStorici[[#This Row],[Balanced]]*E$2/DatiStorici[[#This Row],[Gold]]),T560)</f>
        <v>30.301716571631474</v>
      </c>
      <c r="U561" s="34">
        <f>SUMPRODUCT(DatiStorici[[#This Row],[Bond 3Y]:[Gold]],Q560:T560)</f>
        <v>10058.818360688671</v>
      </c>
      <c r="V561" s="32">
        <f t="shared" si="78"/>
        <v>2.3007737250694124E-3</v>
      </c>
      <c r="W561" s="32">
        <f>-(1-U561/MAX(U$5:U561))</f>
        <v>-0.10094275497571736</v>
      </c>
      <c r="X561" s="53" t="str">
        <f t="shared" si="79"/>
        <v/>
      </c>
    </row>
    <row r="562" spans="1:24" x14ac:dyDescent="0.3">
      <c r="A562" s="4">
        <v>39883</v>
      </c>
      <c r="B562" s="1">
        <v>113.399018</v>
      </c>
      <c r="C562" s="1">
        <v>112.995819</v>
      </c>
      <c r="D562" s="1">
        <v>80.601279000000005</v>
      </c>
      <c r="E562" s="1">
        <v>88.217290000000006</v>
      </c>
      <c r="F562" s="3">
        <f t="shared" si="72"/>
        <v>10352.106211268121</v>
      </c>
      <c r="G562" s="36">
        <f t="shared" si="73"/>
        <v>-5.5946031190085986E-4</v>
      </c>
      <c r="H562" s="31">
        <f t="shared" si="74"/>
        <v>-3.3639381616515627E-3</v>
      </c>
      <c r="I562" s="37">
        <f t="shared" si="75"/>
        <v>2.2119380068193343E-3</v>
      </c>
      <c r="J562" s="37">
        <f t="shared" si="76"/>
        <v>-2.2322160692190454E-3</v>
      </c>
      <c r="K562" s="39">
        <f t="shared" si="77"/>
        <v>-1.5736033435927853E-3</v>
      </c>
      <c r="L562" s="36">
        <f>-(1-B562/MAX(B$5:B562))</f>
        <v>-2.2768872078506863E-3</v>
      </c>
      <c r="M562" s="37">
        <f>-(1-C562/MAX(C$5:C562))</f>
        <v>-1.0176714696655043E-2</v>
      </c>
      <c r="N562" s="37">
        <f>-(1-D562/MAX(D$5:D562))</f>
        <v>-0.55929673338753561</v>
      </c>
      <c r="O562" s="37">
        <f>-(1-E562/MAX(E$5:E562))</f>
        <v>-0.11326377805462473</v>
      </c>
      <c r="P562" s="39">
        <f>-(1-F562/MAX(F$5:F562))</f>
        <v>-8.3868919403784936E-2</v>
      </c>
      <c r="Q562" s="33">
        <f>IF(DatiStorici[[#This Row],[Calend]]="X",(DatiStorici[[#This Row],[Balanced]]*B$2/DatiStorici[[#This Row],[Bond 3Y]]),Q561)</f>
        <v>23.290758964276538</v>
      </c>
      <c r="R562" s="33">
        <f>IF(DatiStorici[[#This Row],[Calend]]="X",(DatiStorici[[#This Row],[Balanced]]*C$2/DatiStorici[[#This Row],[Bond 10Y]]),R561)</f>
        <v>22.999545675015796</v>
      </c>
      <c r="S562" s="33">
        <f>IF(DatiStorici[[#This Row],[Calend]]="X",(DatiStorici[[#This Row],[Balanced]]*D$2/DatiStorici[[#This Row],[SXXR]]),S561)</f>
        <v>26.478339254247771</v>
      </c>
      <c r="T562" s="33">
        <f>IF(DatiStorici[[#This Row],[Calend]]="X",(DatiStorici[[#This Row],[Balanced]]*E$2/DatiStorici[[#This Row],[Gold]]),T561)</f>
        <v>30.301716571631474</v>
      </c>
      <c r="U562" s="34">
        <f>SUMPRODUCT(DatiStorici[[#This Row],[Bond 3Y]:[Gold]],Q561:T561)</f>
        <v>10047.325023185671</v>
      </c>
      <c r="V562" s="32">
        <f t="shared" si="78"/>
        <v>-1.143266367441634E-3</v>
      </c>
      <c r="W562" s="32">
        <f>-(1-U562/MAX(U$5:U562))</f>
        <v>-0.10197002955023049</v>
      </c>
      <c r="X562" s="53" t="str">
        <f t="shared" si="79"/>
        <v/>
      </c>
    </row>
    <row r="563" spans="1:24" x14ac:dyDescent="0.3">
      <c r="A563" s="4">
        <v>39884</v>
      </c>
      <c r="B563" s="1">
        <v>113.53457400000001</v>
      </c>
      <c r="C563" s="1">
        <v>113.51710300000001</v>
      </c>
      <c r="D563" s="1">
        <v>81.134600000000006</v>
      </c>
      <c r="E563" s="1">
        <v>90.741680000000002</v>
      </c>
      <c r="F563" s="3">
        <f t="shared" si="72"/>
        <v>10476.237474450167</v>
      </c>
      <c r="G563" s="36">
        <f t="shared" si="73"/>
        <v>1.194675631122144E-3</v>
      </c>
      <c r="H563" s="31">
        <f t="shared" si="74"/>
        <v>4.6026947661238675E-3</v>
      </c>
      <c r="I563" s="37">
        <f t="shared" si="75"/>
        <v>6.5949860514684343E-3</v>
      </c>
      <c r="J563" s="37">
        <f t="shared" si="76"/>
        <v>2.8213812954215007E-2</v>
      </c>
      <c r="K563" s="39">
        <f t="shared" si="77"/>
        <v>1.1919597134811319E-2</v>
      </c>
      <c r="L563" s="36">
        <f>-(1-B563/MAX(B$5:B563))</f>
        <v>-1.0842194346812883E-3</v>
      </c>
      <c r="M563" s="37">
        <f>-(1-C563/MAX(C$5:C563))</f>
        <v>-5.6103595339381807E-3</v>
      </c>
      <c r="N563" s="37">
        <f>-(1-D563/MAX(D$5:D563))</f>
        <v>-0.55638069644905208</v>
      </c>
      <c r="O563" s="37">
        <f>-(1-E563/MAX(E$5:E563))</f>
        <v>-8.7889295894532427E-2</v>
      </c>
      <c r="P563" s="39">
        <f>-(1-F563/MAX(F$5:F563))</f>
        <v>-7.2883666166047023E-2</v>
      </c>
      <c r="Q563" s="33">
        <f>IF(DatiStorici[[#This Row],[Calend]]="X",(DatiStorici[[#This Row],[Balanced]]*B$2/DatiStorici[[#This Row],[Bond 3Y]]),Q562)</f>
        <v>23.290758964276538</v>
      </c>
      <c r="R563" s="33">
        <f>IF(DatiStorici[[#This Row],[Calend]]="X",(DatiStorici[[#This Row],[Balanced]]*C$2/DatiStorici[[#This Row],[Bond 10Y]]),R562)</f>
        <v>22.999545675015796</v>
      </c>
      <c r="S563" s="33">
        <f>IF(DatiStorici[[#This Row],[Calend]]="X",(DatiStorici[[#This Row],[Balanced]]*D$2/DatiStorici[[#This Row],[SXXR]]),S562)</f>
        <v>26.478339254247771</v>
      </c>
      <c r="T563" s="33">
        <f>IF(DatiStorici[[#This Row],[Calend]]="X",(DatiStorici[[#This Row],[Balanced]]*E$2/DatiStorici[[#This Row],[Gold]]),T562)</f>
        <v>30.301716571631474</v>
      </c>
      <c r="U563" s="34">
        <f>SUMPRODUCT(DatiStorici[[#This Row],[Bond 3Y]:[Gold]],Q562:T562)</f>
        <v>10153.086325141161</v>
      </c>
      <c r="V563" s="32">
        <f t="shared" si="78"/>
        <v>1.0471298480717591E-2</v>
      </c>
      <c r="W563" s="32">
        <f>-(1-U563/MAX(U$5:U563))</f>
        <v>-9.2517083751160079E-2</v>
      </c>
      <c r="X563" s="53" t="str">
        <f t="shared" si="79"/>
        <v/>
      </c>
    </row>
    <row r="564" spans="1:24" x14ac:dyDescent="0.3">
      <c r="A564" s="4">
        <v>39885</v>
      </c>
      <c r="B564" s="1">
        <v>113.56762500000001</v>
      </c>
      <c r="C564" s="1">
        <v>113.356466</v>
      </c>
      <c r="D564" s="1">
        <v>81.700041999999996</v>
      </c>
      <c r="E564" s="1">
        <v>91.010360000000006</v>
      </c>
      <c r="F564" s="3">
        <f t="shared" si="72"/>
        <v>10492.089377025617</v>
      </c>
      <c r="G564" s="36">
        <f t="shared" si="73"/>
        <v>2.910671968733381E-4</v>
      </c>
      <c r="H564" s="31">
        <f t="shared" si="74"/>
        <v>-1.4160929151164493E-3</v>
      </c>
      <c r="I564" s="37">
        <f t="shared" si="75"/>
        <v>6.9450120172120508E-3</v>
      </c>
      <c r="J564" s="37">
        <f t="shared" si="76"/>
        <v>2.9565576894343519E-3</v>
      </c>
      <c r="K564" s="39">
        <f t="shared" si="77"/>
        <v>1.51198573998332E-3</v>
      </c>
      <c r="L564" s="36">
        <f>-(1-B564/MAX(B$5:B564))</f>
        <v>-7.9342550028493886E-4</v>
      </c>
      <c r="M564" s="37">
        <f>-(1-C564/MAX(C$5:C564))</f>
        <v>-7.0175110948403896E-3</v>
      </c>
      <c r="N564" s="37">
        <f>-(1-D564/MAX(D$5:D564))</f>
        <v>-0.55328903165698495</v>
      </c>
      <c r="O564" s="37">
        <f>-(1-E564/MAX(E$5:E564))</f>
        <v>-8.5188597560767243E-2</v>
      </c>
      <c r="P564" s="39">
        <f>-(1-F564/MAX(F$5:F564))</f>
        <v>-7.1480819214945757E-2</v>
      </c>
      <c r="Q564" s="33">
        <f>IF(DatiStorici[[#This Row],[Calend]]="X",(DatiStorici[[#This Row],[Balanced]]*B$2/DatiStorici[[#This Row],[Bond 3Y]]),Q563)</f>
        <v>23.290758964276538</v>
      </c>
      <c r="R564" s="33">
        <f>IF(DatiStorici[[#This Row],[Calend]]="X",(DatiStorici[[#This Row],[Balanced]]*C$2/DatiStorici[[#This Row],[Bond 10Y]]),R563)</f>
        <v>22.999545675015796</v>
      </c>
      <c r="S564" s="33">
        <f>IF(DatiStorici[[#This Row],[Calend]]="X",(DatiStorici[[#This Row],[Balanced]]*D$2/DatiStorici[[#This Row],[SXXR]]),S563)</f>
        <v>26.478339254247771</v>
      </c>
      <c r="T564" s="33">
        <f>IF(DatiStorici[[#This Row],[Calend]]="X",(DatiStorici[[#This Row],[Balanced]]*E$2/DatiStorici[[#This Row],[Gold]]),T563)</f>
        <v>30.301716571631474</v>
      </c>
      <c r="U564" s="34">
        <f>SUMPRODUCT(DatiStorici[[#This Row],[Bond 3Y]:[Gold]],Q563:T563)</f>
        <v>10173.27496031016</v>
      </c>
      <c r="V564" s="32">
        <f t="shared" si="78"/>
        <v>1.9864491754471099E-3</v>
      </c>
      <c r="W564" s="32">
        <f>-(1-U564/MAX(U$5:U564))</f>
        <v>-9.0712623419439975E-2</v>
      </c>
      <c r="X564" s="53" t="str">
        <f t="shared" si="79"/>
        <v/>
      </c>
    </row>
    <row r="565" spans="1:24" x14ac:dyDescent="0.3">
      <c r="A565" s="4">
        <v>39888</v>
      </c>
      <c r="B565" s="1">
        <v>113.58090199999999</v>
      </c>
      <c r="C565" s="1">
        <v>112.81971299999999</v>
      </c>
      <c r="D565" s="1">
        <v>83.956080999999998</v>
      </c>
      <c r="E565" s="1">
        <v>90.173730000000006</v>
      </c>
      <c r="F565" s="3">
        <f t="shared" si="72"/>
        <v>10479.768521504633</v>
      </c>
      <c r="G565" s="36">
        <f t="shared" si="73"/>
        <v>1.16901484596571E-4</v>
      </c>
      <c r="H565" s="31">
        <f t="shared" si="74"/>
        <v>-4.7463354454361957E-3</v>
      </c>
      <c r="I565" s="37">
        <f t="shared" si="75"/>
        <v>2.7239300932272881E-2</v>
      </c>
      <c r="J565" s="37">
        <f t="shared" si="76"/>
        <v>-9.2352032263766873E-3</v>
      </c>
      <c r="K565" s="39">
        <f t="shared" si="77"/>
        <v>-1.1749895501019869E-3</v>
      </c>
      <c r="L565" s="36">
        <f>-(1-B565/MAX(B$5:B565))</f>
        <v>-6.7660994048424072E-4</v>
      </c>
      <c r="M565" s="37">
        <f>-(1-C565/MAX(C$5:C565))</f>
        <v>-1.1719371947377155E-2</v>
      </c>
      <c r="N565" s="37">
        <f>-(1-D565/MAX(D$5:D565))</f>
        <v>-0.54095369691738204</v>
      </c>
      <c r="O565" s="37">
        <f>-(1-E565/MAX(E$5:E565))</f>
        <v>-9.3598174927813527E-2</v>
      </c>
      <c r="P565" s="39">
        <f>-(1-F565/MAX(F$5:F565))</f>
        <v>-7.2571178843407025E-2</v>
      </c>
      <c r="Q565" s="33">
        <f>IF(DatiStorici[[#This Row],[Calend]]="X",(DatiStorici[[#This Row],[Balanced]]*B$2/DatiStorici[[#This Row],[Bond 3Y]]),Q564)</f>
        <v>23.290758964276538</v>
      </c>
      <c r="R565" s="33">
        <f>IF(DatiStorici[[#This Row],[Calend]]="X",(DatiStorici[[#This Row],[Balanced]]*C$2/DatiStorici[[#This Row],[Bond 10Y]]),R564)</f>
        <v>22.999545675015796</v>
      </c>
      <c r="S565" s="33">
        <f>IF(DatiStorici[[#This Row],[Calend]]="X",(DatiStorici[[#This Row],[Balanced]]*D$2/DatiStorici[[#This Row],[SXXR]]),S564)</f>
        <v>26.478339254247771</v>
      </c>
      <c r="T565" s="33">
        <f>IF(DatiStorici[[#This Row],[Calend]]="X",(DatiStorici[[#This Row],[Balanced]]*E$2/DatiStorici[[#This Row],[Gold]]),T564)</f>
        <v>30.301716571631474</v>
      </c>
      <c r="U565" s="34">
        <f>SUMPRODUCT(DatiStorici[[#This Row],[Bond 3Y]:[Gold]],Q564:T564)</f>
        <v>10195.623957454716</v>
      </c>
      <c r="V565" s="32">
        <f t="shared" si="78"/>
        <v>2.1944245688732583E-3</v>
      </c>
      <c r="W565" s="32">
        <f>-(1-U565/MAX(U$5:U565))</f>
        <v>-8.8715069921469825E-2</v>
      </c>
      <c r="X565" s="53" t="str">
        <f t="shared" si="79"/>
        <v/>
      </c>
    </row>
    <row r="566" spans="1:24" x14ac:dyDescent="0.3">
      <c r="A566" s="4">
        <v>39889</v>
      </c>
      <c r="B566" s="1">
        <v>113.52070000000001</v>
      </c>
      <c r="C566" s="1">
        <v>112.487236</v>
      </c>
      <c r="D566" s="1">
        <v>83.412942999999999</v>
      </c>
      <c r="E566" s="1">
        <v>89.780450000000002</v>
      </c>
      <c r="F566" s="3">
        <f t="shared" si="72"/>
        <v>10446.182634727671</v>
      </c>
      <c r="G566" s="36">
        <f t="shared" si="73"/>
        <v>-5.3017680967445047E-4</v>
      </c>
      <c r="H566" s="31">
        <f t="shared" si="74"/>
        <v>-2.9513270035183801E-3</v>
      </c>
      <c r="I566" s="37">
        <f t="shared" si="75"/>
        <v>-6.4903277037702154E-3</v>
      </c>
      <c r="J566" s="37">
        <f t="shared" si="76"/>
        <v>-4.3708973709411904E-3</v>
      </c>
      <c r="K566" s="39">
        <f t="shared" si="77"/>
        <v>-3.2099774452461005E-3</v>
      </c>
      <c r="L566" s="36">
        <f>-(1-B566/MAX(B$5:B566))</f>
        <v>-1.2062876034450998E-3</v>
      </c>
      <c r="M566" s="37">
        <f>-(1-C566/MAX(C$5:C566))</f>
        <v>-1.4631811357438851E-2</v>
      </c>
      <c r="N566" s="37">
        <f>-(1-D566/MAX(D$5:D566))</f>
        <v>-0.54392341022455382</v>
      </c>
      <c r="O566" s="37">
        <f>-(1-E566/MAX(E$5:E566))</f>
        <v>-9.7551318595757497E-2</v>
      </c>
      <c r="P566" s="39">
        <f>-(1-F566/MAX(F$5:F566))</f>
        <v>-7.5543431457302024E-2</v>
      </c>
      <c r="Q566" s="33">
        <f>IF(DatiStorici[[#This Row],[Calend]]="X",(DatiStorici[[#This Row],[Balanced]]*B$2/DatiStorici[[#This Row],[Bond 3Y]]),Q565)</f>
        <v>23.290758964276538</v>
      </c>
      <c r="R566" s="33">
        <f>IF(DatiStorici[[#This Row],[Calend]]="X",(DatiStorici[[#This Row],[Balanced]]*C$2/DatiStorici[[#This Row],[Bond 10Y]]),R565)</f>
        <v>22.999545675015796</v>
      </c>
      <c r="S566" s="33">
        <f>IF(DatiStorici[[#This Row],[Calend]]="X",(DatiStorici[[#This Row],[Balanced]]*D$2/DatiStorici[[#This Row],[SXXR]]),S565)</f>
        <v>26.478339254247771</v>
      </c>
      <c r="T566" s="33">
        <f>IF(DatiStorici[[#This Row],[Calend]]="X",(DatiStorici[[#This Row],[Balanced]]*E$2/DatiStorici[[#This Row],[Gold]]),T565)</f>
        <v>30.301716571631474</v>
      </c>
      <c r="U566" s="34">
        <f>SUMPRODUCT(DatiStorici[[#This Row],[Bond 3Y]:[Gold]],Q565:T565)</f>
        <v>10160.276535916992</v>
      </c>
      <c r="V566" s="32">
        <f t="shared" si="78"/>
        <v>-3.4729445722476915E-3</v>
      </c>
      <c r="W566" s="32">
        <f>-(1-U566/MAX(U$5:U566))</f>
        <v>-9.1874422669166012E-2</v>
      </c>
      <c r="X566" s="53" t="str">
        <f t="shared" si="79"/>
        <v/>
      </c>
    </row>
    <row r="567" spans="1:24" x14ac:dyDescent="0.3">
      <c r="A567" s="4">
        <v>39890</v>
      </c>
      <c r="B567" s="1">
        <v>113.56254300000001</v>
      </c>
      <c r="C567" s="1">
        <v>112.255826</v>
      </c>
      <c r="D567" s="1">
        <v>82.821825000000004</v>
      </c>
      <c r="E567" s="1">
        <v>87.597480000000004</v>
      </c>
      <c r="F567" s="3">
        <f t="shared" si="72"/>
        <v>10346.366190826848</v>
      </c>
      <c r="G567" s="36">
        <f t="shared" si="73"/>
        <v>3.6852565535679533E-4</v>
      </c>
      <c r="H567" s="31">
        <f t="shared" si="74"/>
        <v>-2.0593301499209097E-3</v>
      </c>
      <c r="I567" s="37">
        <f t="shared" si="75"/>
        <v>-7.1118755554176833E-3</v>
      </c>
      <c r="J567" s="37">
        <f t="shared" si="76"/>
        <v>-2.4615015188120207E-2</v>
      </c>
      <c r="K567" s="39">
        <f t="shared" si="77"/>
        <v>-9.60124817084578E-3</v>
      </c>
      <c r="L567" s="36">
        <f>-(1-B567/MAX(B$5:B567))</f>
        <v>-8.381386640198274E-4</v>
      </c>
      <c r="M567" s="37">
        <f>-(1-C567/MAX(C$5:C567))</f>
        <v>-1.6658921815853711E-2</v>
      </c>
      <c r="N567" s="37">
        <f>-(1-D567/MAX(D$5:D567))</f>
        <v>-0.54715546357141731</v>
      </c>
      <c r="O567" s="37">
        <f>-(1-E567/MAX(E$5:E567))</f>
        <v>-0.11949393971254874</v>
      </c>
      <c r="P567" s="39">
        <f>-(1-F567/MAX(F$5:F567))</f>
        <v>-8.437689440154772E-2</v>
      </c>
      <c r="Q567" s="33">
        <f>IF(DatiStorici[[#This Row],[Calend]]="X",(DatiStorici[[#This Row],[Balanced]]*B$2/DatiStorici[[#This Row],[Bond 3Y]]),Q566)</f>
        <v>23.290758964276538</v>
      </c>
      <c r="R567" s="33">
        <f>IF(DatiStorici[[#This Row],[Calend]]="X",(DatiStorici[[#This Row],[Balanced]]*C$2/DatiStorici[[#This Row],[Bond 10Y]]),R566)</f>
        <v>22.999545675015796</v>
      </c>
      <c r="S567" s="33">
        <f>IF(DatiStorici[[#This Row],[Calend]]="X",(DatiStorici[[#This Row],[Balanced]]*D$2/DatiStorici[[#This Row],[SXXR]]),S566)</f>
        <v>26.478339254247771</v>
      </c>
      <c r="T567" s="33">
        <f>IF(DatiStorici[[#This Row],[Calend]]="X",(DatiStorici[[#This Row],[Balanced]]*E$2/DatiStorici[[#This Row],[Gold]]),T566)</f>
        <v>30.301716571631474</v>
      </c>
      <c r="U567" s="34">
        <f>SUMPRODUCT(DatiStorici[[#This Row],[Bond 3Y]:[Gold]],Q566:T566)</f>
        <v>10074.129205112011</v>
      </c>
      <c r="V567" s="32">
        <f t="shared" si="78"/>
        <v>-8.5149870390365291E-3</v>
      </c>
      <c r="W567" s="32">
        <f>-(1-U567/MAX(U$5:U567))</f>
        <v>-9.9574271609913612E-2</v>
      </c>
      <c r="X567" s="53" t="str">
        <f t="shared" si="79"/>
        <v/>
      </c>
    </row>
    <row r="568" spans="1:24" x14ac:dyDescent="0.3">
      <c r="A568" s="4">
        <v>39891</v>
      </c>
      <c r="B568" s="1">
        <v>113.62572900000001</v>
      </c>
      <c r="C568" s="1">
        <v>113.59042100000001</v>
      </c>
      <c r="D568" s="1">
        <v>83.359684999999999</v>
      </c>
      <c r="E568" s="1">
        <v>93.799109999999999</v>
      </c>
      <c r="F568" s="3">
        <f t="shared" si="72"/>
        <v>10634.404199919049</v>
      </c>
      <c r="G568" s="36">
        <f t="shared" si="73"/>
        <v>5.5624351620741264E-4</v>
      </c>
      <c r="H568" s="31">
        <f t="shared" si="74"/>
        <v>1.1818753268681786E-2</v>
      </c>
      <c r="I568" s="37">
        <f t="shared" si="75"/>
        <v>6.4731855923329251E-3</v>
      </c>
      <c r="J568" s="37">
        <f t="shared" si="76"/>
        <v>6.8403137288967492E-2</v>
      </c>
      <c r="K568" s="39">
        <f t="shared" si="77"/>
        <v>2.7459059118088869E-2</v>
      </c>
      <c r="L568" s="36">
        <f>-(1-B568/MAX(B$5:B568))</f>
        <v>-2.8220675458401345E-4</v>
      </c>
      <c r="M568" s="37">
        <f>-(1-C568/MAX(C$5:C568))</f>
        <v>-4.9681068888922653E-3</v>
      </c>
      <c r="N568" s="37">
        <f>-(1-D568/MAX(D$5:D568))</f>
        <v>-0.54421460876215078</v>
      </c>
      <c r="O568" s="37">
        <f>-(1-E568/MAX(E$5:E568))</f>
        <v>-5.715684053274972E-2</v>
      </c>
      <c r="P568" s="39">
        <f>-(1-F568/MAX(F$5:F568))</f>
        <v>-5.8886374198500513E-2</v>
      </c>
      <c r="Q568" s="33">
        <f>IF(DatiStorici[[#This Row],[Calend]]="X",(DatiStorici[[#This Row],[Balanced]]*B$2/DatiStorici[[#This Row],[Bond 3Y]]),Q567)</f>
        <v>23.290758964276538</v>
      </c>
      <c r="R568" s="33">
        <f>IF(DatiStorici[[#This Row],[Calend]]="X",(DatiStorici[[#This Row],[Balanced]]*C$2/DatiStorici[[#This Row],[Bond 10Y]]),R567)</f>
        <v>22.999545675015796</v>
      </c>
      <c r="S568" s="33">
        <f>IF(DatiStorici[[#This Row],[Calend]]="X",(DatiStorici[[#This Row],[Balanced]]*D$2/DatiStorici[[#This Row],[SXXR]]),S567)</f>
        <v>26.478339254247771</v>
      </c>
      <c r="T568" s="33">
        <f>IF(DatiStorici[[#This Row],[Calend]]="X",(DatiStorici[[#This Row],[Balanced]]*E$2/DatiStorici[[#This Row],[Gold]]),T567)</f>
        <v>30.301716571631474</v>
      </c>
      <c r="U568" s="34">
        <f>SUMPRODUCT(DatiStorici[[#This Row],[Bond 3Y]:[Gold]],Q567:T567)</f>
        <v>10308.457607761493</v>
      </c>
      <c r="V568" s="32">
        <f t="shared" si="78"/>
        <v>2.299401241945221E-2</v>
      </c>
      <c r="W568" s="32">
        <f>-(1-U568/MAX(U$5:U568))</f>
        <v>-7.8629997584613531E-2</v>
      </c>
      <c r="X568" s="53" t="str">
        <f t="shared" si="79"/>
        <v/>
      </c>
    </row>
    <row r="569" spans="1:24" x14ac:dyDescent="0.3">
      <c r="A569" s="4">
        <v>39892</v>
      </c>
      <c r="B569" s="1">
        <v>113.790207</v>
      </c>
      <c r="C569" s="1">
        <v>114.18991200000001</v>
      </c>
      <c r="D569" s="1">
        <v>83.693629000000001</v>
      </c>
      <c r="E569" s="1">
        <v>93.552899999999994</v>
      </c>
      <c r="F569" s="3">
        <f t="shared" si="72"/>
        <v>10648.955681611093</v>
      </c>
      <c r="G569" s="36">
        <f t="shared" si="73"/>
        <v>1.4464951891388692E-3</v>
      </c>
      <c r="H569" s="31">
        <f t="shared" si="74"/>
        <v>5.2637765192069131E-3</v>
      </c>
      <c r="I569" s="37">
        <f t="shared" si="75"/>
        <v>3.998058306420446E-3</v>
      </c>
      <c r="J569" s="37">
        <f t="shared" si="76"/>
        <v>-2.6283159890924403E-3</v>
      </c>
      <c r="K569" s="39">
        <f t="shared" si="77"/>
        <v>1.3674047744716511E-3</v>
      </c>
      <c r="L569" s="36">
        <f>-(1-B569/MAX(B$5:B569))</f>
        <v>0</v>
      </c>
      <c r="M569" s="37">
        <f>-(1-C569/MAX(C$5:C569))</f>
        <v>0</v>
      </c>
      <c r="N569" s="37">
        <f>-(1-D569/MAX(D$5:D569))</f>
        <v>-0.54238870458926991</v>
      </c>
      <c r="O569" s="37">
        <f>-(1-E569/MAX(E$5:E569))</f>
        <v>-5.9631676533778211E-2</v>
      </c>
      <c r="P569" s="39">
        <f>-(1-F569/MAX(F$5:F569))</f>
        <v>-5.7598610686926621E-2</v>
      </c>
      <c r="Q569" s="33">
        <f>IF(DatiStorici[[#This Row],[Calend]]="X",(DatiStorici[[#This Row],[Balanced]]*B$2/DatiStorici[[#This Row],[Bond 3Y]]),Q568)</f>
        <v>23.290758964276538</v>
      </c>
      <c r="R569" s="33">
        <f>IF(DatiStorici[[#This Row],[Calend]]="X",(DatiStorici[[#This Row],[Balanced]]*C$2/DatiStorici[[#This Row],[Bond 10Y]]),R568)</f>
        <v>22.999545675015796</v>
      </c>
      <c r="S569" s="33">
        <f>IF(DatiStorici[[#This Row],[Calend]]="X",(DatiStorici[[#This Row],[Balanced]]*D$2/DatiStorici[[#This Row],[SXXR]]),S568)</f>
        <v>26.478339254247771</v>
      </c>
      <c r="T569" s="33">
        <f>IF(DatiStorici[[#This Row],[Calend]]="X",(DatiStorici[[#This Row],[Balanced]]*E$2/DatiStorici[[#This Row],[Gold]]),T568)</f>
        <v>30.301716571631474</v>
      </c>
      <c r="U569" s="34">
        <f>SUMPRODUCT(DatiStorici[[#This Row],[Bond 3Y]:[Gold]],Q568:T568)</f>
        <v>10327.458142737498</v>
      </c>
      <c r="V569" s="32">
        <f t="shared" si="78"/>
        <v>1.8415020273559433E-3</v>
      </c>
      <c r="W569" s="32">
        <f>-(1-U569/MAX(U$5:U569))</f>
        <v>-7.6931729655223768E-2</v>
      </c>
      <c r="X569" s="53" t="str">
        <f t="shared" si="79"/>
        <v/>
      </c>
    </row>
    <row r="570" spans="1:24" x14ac:dyDescent="0.3">
      <c r="A570" s="4">
        <v>39895</v>
      </c>
      <c r="B570" s="1">
        <v>113.78935799999999</v>
      </c>
      <c r="C570" s="1">
        <v>113.758635</v>
      </c>
      <c r="D570" s="1">
        <v>86.167496999999997</v>
      </c>
      <c r="E570" s="1">
        <v>93.083979999999997</v>
      </c>
      <c r="F570" s="3">
        <f t="shared" si="72"/>
        <v>10656.736267557231</v>
      </c>
      <c r="G570" s="36">
        <f t="shared" si="73"/>
        <v>-7.46112683720752E-6</v>
      </c>
      <c r="H570" s="31">
        <f t="shared" si="74"/>
        <v>-3.7839900300491161E-3</v>
      </c>
      <c r="I570" s="37">
        <f t="shared" si="75"/>
        <v>2.9130184084030338E-2</v>
      </c>
      <c r="J570" s="37">
        <f t="shared" si="76"/>
        <v>-5.0249552681363684E-3</v>
      </c>
      <c r="K570" s="39">
        <f t="shared" si="77"/>
        <v>7.3037630606705335E-4</v>
      </c>
      <c r="L570" s="36">
        <f>-(1-B570/MAX(B$5:B570))</f>
        <v>-7.4610990030699043E-6</v>
      </c>
      <c r="M570" s="37">
        <f>-(1-C570/MAX(C$5:C570))</f>
        <v>-3.7768397614669214E-3</v>
      </c>
      <c r="N570" s="37">
        <f>-(1-D570/MAX(D$5:D570))</f>
        <v>-0.52886234716300573</v>
      </c>
      <c r="O570" s="37">
        <f>-(1-E570/MAX(E$5:E570))</f>
        <v>-6.4345132923048665E-2</v>
      </c>
      <c r="P570" s="39">
        <f>-(1-F570/MAX(F$5:F570))</f>
        <v>-5.6910051618362489E-2</v>
      </c>
      <c r="Q570" s="33">
        <f>IF(DatiStorici[[#This Row],[Calend]]="X",(DatiStorici[[#This Row],[Balanced]]*B$2/DatiStorici[[#This Row],[Bond 3Y]]),Q569)</f>
        <v>23.290758964276538</v>
      </c>
      <c r="R570" s="33">
        <f>IF(DatiStorici[[#This Row],[Calend]]="X",(DatiStorici[[#This Row],[Balanced]]*C$2/DatiStorici[[#This Row],[Bond 10Y]]),R569)</f>
        <v>22.999545675015796</v>
      </c>
      <c r="S570" s="33">
        <f>IF(DatiStorici[[#This Row],[Calend]]="X",(DatiStorici[[#This Row],[Balanced]]*D$2/DatiStorici[[#This Row],[SXXR]]),S569)</f>
        <v>26.478339254247771</v>
      </c>
      <c r="T570" s="33">
        <f>IF(DatiStorici[[#This Row],[Calend]]="X",(DatiStorici[[#This Row],[Balanced]]*E$2/DatiStorici[[#This Row],[Gold]]),T569)</f>
        <v>30.301716571631474</v>
      </c>
      <c r="U570" s="34">
        <f>SUMPRODUCT(DatiStorici[[#This Row],[Bond 3Y]:[Gold]],Q569:T569)</f>
        <v>10368.814029062512</v>
      </c>
      <c r="V570" s="32">
        <f t="shared" si="78"/>
        <v>3.9964628436856995E-3</v>
      </c>
      <c r="W570" s="32">
        <f>-(1-U570/MAX(U$5:U570))</f>
        <v>-7.3235340289031892E-2</v>
      </c>
      <c r="X570" s="53" t="str">
        <f t="shared" si="79"/>
        <v/>
      </c>
    </row>
    <row r="571" spans="1:24" x14ac:dyDescent="0.3">
      <c r="A571" s="4">
        <v>39896</v>
      </c>
      <c r="B571" s="1">
        <v>113.660741</v>
      </c>
      <c r="C571" s="1">
        <v>112.914485</v>
      </c>
      <c r="D571" s="1">
        <v>86.394924000000003</v>
      </c>
      <c r="E571" s="1">
        <v>90.582419999999999</v>
      </c>
      <c r="F571" s="3">
        <f t="shared" si="72"/>
        <v>10536.946465661247</v>
      </c>
      <c r="G571" s="36">
        <f t="shared" si="73"/>
        <v>-1.1309470892678071E-3</v>
      </c>
      <c r="H571" s="31">
        <f t="shared" si="74"/>
        <v>-7.4482047318580316E-3</v>
      </c>
      <c r="I571" s="37">
        <f t="shared" si="75"/>
        <v>2.6358824865800093E-3</v>
      </c>
      <c r="J571" s="37">
        <f t="shared" si="76"/>
        <v>-2.7241941951325833E-2</v>
      </c>
      <c r="K571" s="39">
        <f t="shared" si="77"/>
        <v>-1.1304413589691543E-2</v>
      </c>
      <c r="L571" s="36">
        <f>-(1-B571/MAX(B$5:B571))</f>
        <v>-1.1377604752929038E-3</v>
      </c>
      <c r="M571" s="37">
        <f>-(1-C571/MAX(C$5:C571))</f>
        <v>-1.1169349180337518E-2</v>
      </c>
      <c r="N571" s="37">
        <f>-(1-D571/MAX(D$5:D571))</f>
        <v>-0.52761884553301452</v>
      </c>
      <c r="O571" s="37">
        <f>-(1-E571/MAX(E$5:E571))</f>
        <v>-8.9490134128250909E-2</v>
      </c>
      <c r="P571" s="39">
        <f>-(1-F571/MAX(F$5:F571))</f>
        <v>-6.7511098247493906E-2</v>
      </c>
      <c r="Q571" s="33">
        <f>IF(DatiStorici[[#This Row],[Calend]]="X",(DatiStorici[[#This Row],[Balanced]]*B$2/DatiStorici[[#This Row],[Bond 3Y]]),Q570)</f>
        <v>23.290758964276538</v>
      </c>
      <c r="R571" s="33">
        <f>IF(DatiStorici[[#This Row],[Calend]]="X",(DatiStorici[[#This Row],[Balanced]]*C$2/DatiStorici[[#This Row],[Bond 10Y]]),R570)</f>
        <v>22.999545675015796</v>
      </c>
      <c r="S571" s="33">
        <f>IF(DatiStorici[[#This Row],[Calend]]="X",(DatiStorici[[#This Row],[Balanced]]*D$2/DatiStorici[[#This Row],[SXXR]]),S570)</f>
        <v>26.478339254247771</v>
      </c>
      <c r="T571" s="33">
        <f>IF(DatiStorici[[#This Row],[Calend]]="X",(DatiStorici[[#This Row],[Balanced]]*E$2/DatiStorici[[#This Row],[Gold]]),T570)</f>
        <v>30.301716571631474</v>
      </c>
      <c r="U571" s="34">
        <f>SUMPRODUCT(DatiStorici[[#This Row],[Bond 3Y]:[Gold]],Q570:T570)</f>
        <v>10276.623702189885</v>
      </c>
      <c r="V571" s="32">
        <f t="shared" si="78"/>
        <v>-8.9308776916904031E-3</v>
      </c>
      <c r="W571" s="32">
        <f>-(1-U571/MAX(U$5:U571))</f>
        <v>-8.1475312254319254E-2</v>
      </c>
      <c r="X571" s="53" t="str">
        <f t="shared" si="79"/>
        <v/>
      </c>
    </row>
    <row r="572" spans="1:24" x14ac:dyDescent="0.3">
      <c r="A572" s="4">
        <v>39897</v>
      </c>
      <c r="B572" s="1">
        <v>113.661647</v>
      </c>
      <c r="C572" s="1">
        <v>113.0219</v>
      </c>
      <c r="D572" s="1">
        <v>86.715913</v>
      </c>
      <c r="E572" s="1">
        <v>91.096209999999999</v>
      </c>
      <c r="F572" s="3">
        <f t="shared" si="72"/>
        <v>10564.781458179867</v>
      </c>
      <c r="G572" s="36">
        <f t="shared" si="73"/>
        <v>7.9710582663942056E-6</v>
      </c>
      <c r="H572" s="31">
        <f t="shared" si="74"/>
        <v>9.5084293831508375E-4</v>
      </c>
      <c r="I572" s="37">
        <f t="shared" si="75"/>
        <v>3.7084838065464046E-3</v>
      </c>
      <c r="J572" s="37">
        <f t="shared" si="76"/>
        <v>5.6560462803422222E-3</v>
      </c>
      <c r="K572" s="39">
        <f t="shared" si="77"/>
        <v>2.638173401086164E-3</v>
      </c>
      <c r="L572" s="36">
        <f>-(1-B572/MAX(B$5:B572))</f>
        <v>-1.129798454448605E-3</v>
      </c>
      <c r="M572" s="37">
        <f>-(1-C572/MAX(C$5:C572))</f>
        <v>-1.0228679395076545E-2</v>
      </c>
      <c r="N572" s="37">
        <f>-(1-D572/MAX(D$5:D572))</f>
        <v>-0.52586377535792872</v>
      </c>
      <c r="O572" s="37">
        <f>-(1-E572/MAX(E$5:E572))</f>
        <v>-8.4325656694481221E-2</v>
      </c>
      <c r="P572" s="39">
        <f>-(1-F572/MAX(F$5:F572))</f>
        <v>-6.504778293232516E-2</v>
      </c>
      <c r="Q572" s="33">
        <f>IF(DatiStorici[[#This Row],[Calend]]="X",(DatiStorici[[#This Row],[Balanced]]*B$2/DatiStorici[[#This Row],[Bond 3Y]]),Q571)</f>
        <v>23.290758964276538</v>
      </c>
      <c r="R572" s="33">
        <f>IF(DatiStorici[[#This Row],[Calend]]="X",(DatiStorici[[#This Row],[Balanced]]*C$2/DatiStorici[[#This Row],[Bond 10Y]]),R571)</f>
        <v>22.999545675015796</v>
      </c>
      <c r="S572" s="33">
        <f>IF(DatiStorici[[#This Row],[Calend]]="X",(DatiStorici[[#This Row],[Balanced]]*D$2/DatiStorici[[#This Row],[SXXR]]),S571)</f>
        <v>26.478339254247771</v>
      </c>
      <c r="T572" s="33">
        <f>IF(DatiStorici[[#This Row],[Calend]]="X",(DatiStorici[[#This Row],[Balanced]]*E$2/DatiStorici[[#This Row],[Gold]]),T571)</f>
        <v>30.301716571631474</v>
      </c>
      <c r="U572" s="34">
        <f>SUMPRODUCT(DatiStorici[[#This Row],[Bond 3Y]:[Gold]],Q571:T571)</f>
        <v>10303.183274412409</v>
      </c>
      <c r="V572" s="32">
        <f t="shared" si="78"/>
        <v>2.5811308141258037E-3</v>
      </c>
      <c r="W572" s="32">
        <f>-(1-U572/MAX(U$5:U572))</f>
        <v>-7.9101417530787144E-2</v>
      </c>
      <c r="X572" s="53" t="str">
        <f t="shared" si="79"/>
        <v/>
      </c>
    </row>
    <row r="573" spans="1:24" x14ac:dyDescent="0.3">
      <c r="A573" s="4">
        <v>39898</v>
      </c>
      <c r="B573" s="1">
        <v>113.667462</v>
      </c>
      <c r="C573" s="1">
        <v>113.140049</v>
      </c>
      <c r="D573" s="1">
        <v>86.863692999999998</v>
      </c>
      <c r="E573" s="1">
        <v>92.002219999999994</v>
      </c>
      <c r="F573" s="3">
        <f t="shared" si="72"/>
        <v>10605.873195868109</v>
      </c>
      <c r="G573" s="36">
        <f t="shared" si="73"/>
        <v>5.1159308430359631E-5</v>
      </c>
      <c r="H573" s="31">
        <f t="shared" si="74"/>
        <v>1.0448177624084159E-3</v>
      </c>
      <c r="I573" s="37">
        <f t="shared" si="75"/>
        <v>1.7027350056890095E-3</v>
      </c>
      <c r="J573" s="37">
        <f t="shared" si="76"/>
        <v>9.8965064266570892E-3</v>
      </c>
      <c r="K573" s="39">
        <f t="shared" si="77"/>
        <v>3.8819573567935475E-3</v>
      </c>
      <c r="L573" s="36">
        <f>-(1-B573/MAX(B$5:B573))</f>
        <v>-1.07869563854468E-3</v>
      </c>
      <c r="M573" s="37">
        <f>-(1-C573/MAX(C$5:C573))</f>
        <v>-9.1940083113472015E-3</v>
      </c>
      <c r="N573" s="37">
        <f>-(1-D573/MAX(D$5:D573))</f>
        <v>-0.52505575928736503</v>
      </c>
      <c r="O573" s="37">
        <f>-(1-E573/MAX(E$5:E573))</f>
        <v>-7.5218690424663559E-2</v>
      </c>
      <c r="P573" s="39">
        <f>-(1-F573/MAX(F$5:F573))</f>
        <v>-6.1411284495810903E-2</v>
      </c>
      <c r="Q573" s="33">
        <f>IF(DatiStorici[[#This Row],[Calend]]="X",(DatiStorici[[#This Row],[Balanced]]*B$2/DatiStorici[[#This Row],[Bond 3Y]]),Q572)</f>
        <v>23.290758964276538</v>
      </c>
      <c r="R573" s="33">
        <f>IF(DatiStorici[[#This Row],[Calend]]="X",(DatiStorici[[#This Row],[Balanced]]*C$2/DatiStorici[[#This Row],[Bond 10Y]]),R572)</f>
        <v>22.999545675015796</v>
      </c>
      <c r="S573" s="33">
        <f>IF(DatiStorici[[#This Row],[Calend]]="X",(DatiStorici[[#This Row],[Balanced]]*D$2/DatiStorici[[#This Row],[SXXR]]),S572)</f>
        <v>26.478339254247771</v>
      </c>
      <c r="T573" s="33">
        <f>IF(DatiStorici[[#This Row],[Calend]]="X",(DatiStorici[[#This Row],[Balanced]]*E$2/DatiStorici[[#This Row],[Gold]]),T572)</f>
        <v>30.301716571631474</v>
      </c>
      <c r="U573" s="34">
        <f>SUMPRODUCT(DatiStorici[[#This Row],[Bond 3Y]:[Gold]],Q572:T572)</f>
        <v>10337.402710703798</v>
      </c>
      <c r="V573" s="32">
        <f t="shared" si="78"/>
        <v>3.3157457513317548E-3</v>
      </c>
      <c r="W573" s="32">
        <f>-(1-U573/MAX(U$5:U573))</f>
        <v>-7.6042884111130804E-2</v>
      </c>
      <c r="X573" s="53" t="str">
        <f t="shared" si="79"/>
        <v/>
      </c>
    </row>
    <row r="574" spans="1:24" x14ac:dyDescent="0.3">
      <c r="A574" s="4">
        <v>39899</v>
      </c>
      <c r="B574" s="1">
        <v>113.81639</v>
      </c>
      <c r="C574" s="1">
        <v>113.52520699999999</v>
      </c>
      <c r="D574" s="1">
        <v>85.935271999999998</v>
      </c>
      <c r="E574" s="1">
        <v>90.603899999999996</v>
      </c>
      <c r="F574" s="3">
        <f t="shared" si="72"/>
        <v>10550.183848029312</v>
      </c>
      <c r="G574" s="36">
        <f t="shared" si="73"/>
        <v>1.3093502678759761E-3</v>
      </c>
      <c r="H574" s="31">
        <f t="shared" si="74"/>
        <v>3.3984773626109348E-3</v>
      </c>
      <c r="I574" s="37">
        <f t="shared" si="75"/>
        <v>-1.0745781189767914E-2</v>
      </c>
      <c r="J574" s="37">
        <f t="shared" si="76"/>
        <v>-1.5315448712606971E-2</v>
      </c>
      <c r="K574" s="39">
        <f t="shared" si="77"/>
        <v>-5.2646366332693697E-3</v>
      </c>
      <c r="L574" s="36">
        <f>-(1-B574/MAX(B$5:B574))</f>
        <v>0</v>
      </c>
      <c r="M574" s="37">
        <f>-(1-C574/MAX(C$5:C574))</f>
        <v>-5.8210483602090246E-3</v>
      </c>
      <c r="N574" s="37">
        <f>-(1-D574/MAX(D$5:D574))</f>
        <v>-0.530132082796966</v>
      </c>
      <c r="O574" s="37">
        <f>-(1-E574/MAX(E$5:E574))</f>
        <v>-8.9274223006435838E-2</v>
      </c>
      <c r="P574" s="39">
        <f>-(1-F574/MAX(F$5:F574))</f>
        <v>-6.6339628677376861E-2</v>
      </c>
      <c r="Q574" s="33">
        <f>IF(DatiStorici[[#This Row],[Calend]]="X",(DatiStorici[[#This Row],[Balanced]]*B$2/DatiStorici[[#This Row],[Bond 3Y]]),Q573)</f>
        <v>23.290758964276538</v>
      </c>
      <c r="R574" s="33">
        <f>IF(DatiStorici[[#This Row],[Calend]]="X",(DatiStorici[[#This Row],[Balanced]]*C$2/DatiStorici[[#This Row],[Bond 10Y]]),R573)</f>
        <v>22.999545675015796</v>
      </c>
      <c r="S574" s="33">
        <f>IF(DatiStorici[[#This Row],[Calend]]="X",(DatiStorici[[#This Row],[Balanced]]*D$2/DatiStorici[[#This Row],[SXXR]]),S573)</f>
        <v>26.478339254247771</v>
      </c>
      <c r="T574" s="33">
        <f>IF(DatiStorici[[#This Row],[Calend]]="X",(DatiStorici[[#This Row],[Balanced]]*E$2/DatiStorici[[#This Row],[Gold]]),T573)</f>
        <v>30.301716571631474</v>
      </c>
      <c r="U574" s="34">
        <f>SUMPRODUCT(DatiStorici[[#This Row],[Bond 3Y]:[Gold]],Q573:T573)</f>
        <v>10282.775273342717</v>
      </c>
      <c r="V574" s="32">
        <f t="shared" si="78"/>
        <v>-5.29845719106557E-3</v>
      </c>
      <c r="W574" s="32">
        <f>-(1-U574/MAX(U$5:U574))</f>
        <v>-8.0925484788018642E-2</v>
      </c>
      <c r="X574" s="53" t="str">
        <f t="shared" si="79"/>
        <v/>
      </c>
    </row>
    <row r="575" spans="1:24" x14ac:dyDescent="0.3">
      <c r="A575" s="4">
        <v>39902</v>
      </c>
      <c r="B575" s="1">
        <v>113.864237</v>
      </c>
      <c r="C575" s="1">
        <v>113.84052699999999</v>
      </c>
      <c r="D575" s="1">
        <v>82.728262999999998</v>
      </c>
      <c r="E575" s="1">
        <v>90.993070000000003</v>
      </c>
      <c r="F575" s="3">
        <f t="shared" si="72"/>
        <v>10526.45322909334</v>
      </c>
      <c r="G575" s="36">
        <f t="shared" si="73"/>
        <v>4.2029927038421627E-4</v>
      </c>
      <c r="H575" s="31">
        <f t="shared" si="74"/>
        <v>2.7736827058967438E-3</v>
      </c>
      <c r="I575" s="37">
        <f t="shared" si="75"/>
        <v>-3.8033064736077087E-2</v>
      </c>
      <c r="J575" s="37">
        <f t="shared" si="76"/>
        <v>4.2860912907631979E-3</v>
      </c>
      <c r="K575" s="39">
        <f t="shared" si="77"/>
        <v>-2.251842063502913E-3</v>
      </c>
      <c r="L575" s="36">
        <f>-(1-B575/MAX(B$5:B575))</f>
        <v>0</v>
      </c>
      <c r="M575" s="37">
        <f>-(1-C575/MAX(C$5:C575))</f>
        <v>-3.0596835909638687E-3</v>
      </c>
      <c r="N575" s="37">
        <f>-(1-D575/MAX(D$5:D575))</f>
        <v>-0.54766703211651191</v>
      </c>
      <c r="O575" s="37">
        <f>-(1-E575/MAX(E$5:E575))</f>
        <v>-8.5362391941408933E-2</v>
      </c>
      <c r="P575" s="39">
        <f>-(1-F575/MAX(F$5:F575))</f>
        <v>-6.8439718951312067E-2</v>
      </c>
      <c r="Q575" s="33">
        <f>IF(DatiStorici[[#This Row],[Calend]]="X",(DatiStorici[[#This Row],[Balanced]]*B$2/DatiStorici[[#This Row],[Bond 3Y]]),Q574)</f>
        <v>23.290758964276538</v>
      </c>
      <c r="R575" s="33">
        <f>IF(DatiStorici[[#This Row],[Calend]]="X",(DatiStorici[[#This Row],[Balanced]]*C$2/DatiStorici[[#This Row],[Bond 10Y]]),R574)</f>
        <v>22.999545675015796</v>
      </c>
      <c r="S575" s="33">
        <f>IF(DatiStorici[[#This Row],[Calend]]="X",(DatiStorici[[#This Row],[Balanced]]*D$2/DatiStorici[[#This Row],[SXXR]]),S574)</f>
        <v>26.478339254247771</v>
      </c>
      <c r="T575" s="33">
        <f>IF(DatiStorici[[#This Row],[Calend]]="X",(DatiStorici[[#This Row],[Balanced]]*E$2/DatiStorici[[#This Row],[Gold]]),T574)</f>
        <v>30.301716571631474</v>
      </c>
      <c r="U575" s="34">
        <f>SUMPRODUCT(DatiStorici[[#This Row],[Bond 3Y]:[Gold]],Q574:T574)</f>
        <v>10218.018129773884</v>
      </c>
      <c r="V575" s="32">
        <f t="shared" si="78"/>
        <v>-6.3175466114243715E-3</v>
      </c>
      <c r="W575" s="32">
        <f>-(1-U575/MAX(U$5:U575))</f>
        <v>-8.6713478666123667E-2</v>
      </c>
      <c r="X575" s="53" t="str">
        <f t="shared" si="79"/>
        <v/>
      </c>
    </row>
    <row r="576" spans="1:24" x14ac:dyDescent="0.3">
      <c r="A576" s="4">
        <v>39903</v>
      </c>
      <c r="B576" s="1">
        <v>113.913005</v>
      </c>
      <c r="C576" s="1">
        <v>113.98597100000001</v>
      </c>
      <c r="D576" s="1">
        <v>85.608958999999999</v>
      </c>
      <c r="E576" s="1">
        <v>89.864459999999994</v>
      </c>
      <c r="F576" s="3">
        <f t="shared" si="72"/>
        <v>10530.16183142615</v>
      </c>
      <c r="G576" s="36">
        <f t="shared" si="73"/>
        <v>4.2820784303966591E-4</v>
      </c>
      <c r="H576" s="31">
        <f t="shared" si="74"/>
        <v>1.276796343142458E-3</v>
      </c>
      <c r="I576" s="37">
        <f t="shared" si="75"/>
        <v>3.42286419154951E-2</v>
      </c>
      <c r="J576" s="37">
        <f t="shared" si="76"/>
        <v>-1.2480814598421463E-2</v>
      </c>
      <c r="K576" s="39">
        <f t="shared" si="77"/>
        <v>3.5225057403566424E-4</v>
      </c>
      <c r="L576" s="36">
        <f>-(1-B576/MAX(B$5:B576))</f>
        <v>0</v>
      </c>
      <c r="M576" s="37">
        <f>-(1-C576/MAX(C$5:C576))</f>
        <v>-1.7859808841957925E-3</v>
      </c>
      <c r="N576" s="37">
        <f>-(1-D576/MAX(D$5:D576))</f>
        <v>-0.53191626298395933</v>
      </c>
      <c r="O576" s="37">
        <f>-(1-E576/MAX(E$5:E576))</f>
        <v>-9.6706872909366304E-2</v>
      </c>
      <c r="P576" s="39">
        <f>-(1-F576/MAX(F$5:F576))</f>
        <v>-6.8111518506560054E-2</v>
      </c>
      <c r="Q576" s="33">
        <f>IF(DatiStorici[[#This Row],[Calend]]="X",(DatiStorici[[#This Row],[Balanced]]*B$2/DatiStorici[[#This Row],[Bond 3Y]]),Q575)</f>
        <v>23.290758964276538</v>
      </c>
      <c r="R576" s="33">
        <f>IF(DatiStorici[[#This Row],[Calend]]="X",(DatiStorici[[#This Row],[Balanced]]*C$2/DatiStorici[[#This Row],[Bond 10Y]]),R575)</f>
        <v>22.999545675015796</v>
      </c>
      <c r="S576" s="33">
        <f>IF(DatiStorici[[#This Row],[Calend]]="X",(DatiStorici[[#This Row],[Balanced]]*D$2/DatiStorici[[#This Row],[SXXR]]),S575)</f>
        <v>26.478339254247771</v>
      </c>
      <c r="T576" s="33">
        <f>IF(DatiStorici[[#This Row],[Calend]]="X",(DatiStorici[[#This Row],[Balanced]]*E$2/DatiStorici[[#This Row],[Gold]]),T575)</f>
        <v>30.301716571631474</v>
      </c>
      <c r="U576" s="34">
        <f>SUMPRODUCT(DatiStorici[[#This Row],[Bond 3Y]:[Gold]],Q575:T575)</f>
        <v>10264.576345064655</v>
      </c>
      <c r="V576" s="32">
        <f t="shared" si="78"/>
        <v>4.5461326233913486E-3</v>
      </c>
      <c r="W576" s="32">
        <f>-(1-U576/MAX(U$5:U576))</f>
        <v>-8.2552105105968998E-2</v>
      </c>
      <c r="X576" s="53" t="str">
        <f t="shared" si="79"/>
        <v/>
      </c>
    </row>
    <row r="577" spans="1:24" x14ac:dyDescent="0.3">
      <c r="A577" s="4">
        <v>39904</v>
      </c>
      <c r="B577" s="1">
        <v>113.923981</v>
      </c>
      <c r="C577" s="1">
        <v>114.02766699999999</v>
      </c>
      <c r="D577" s="1">
        <v>86.972088999999997</v>
      </c>
      <c r="E577" s="1">
        <v>90.647859999999994</v>
      </c>
      <c r="F577" s="3">
        <f t="shared" si="72"/>
        <v>10582.892475575656</v>
      </c>
      <c r="G577" s="36">
        <f t="shared" si="73"/>
        <v>9.6349589249639542E-5</v>
      </c>
      <c r="H577" s="31">
        <f t="shared" si="74"/>
        <v>3.6573251346265934E-4</v>
      </c>
      <c r="I577" s="37">
        <f t="shared" si="75"/>
        <v>1.5797312204091203E-2</v>
      </c>
      <c r="J577" s="37">
        <f t="shared" si="76"/>
        <v>8.6797944690302758E-3</v>
      </c>
      <c r="K577" s="39">
        <f t="shared" si="77"/>
        <v>4.9950853175825269E-3</v>
      </c>
      <c r="L577" s="36">
        <f>-(1-B577/MAX(B$5:B577))</f>
        <v>0</v>
      </c>
      <c r="M577" s="37">
        <f>-(1-C577/MAX(C$5:C577))</f>
        <v>-1.4208347931822241E-3</v>
      </c>
      <c r="N577" s="37">
        <f>-(1-D577/MAX(D$5:D577))</f>
        <v>-0.52446308294425492</v>
      </c>
      <c r="O577" s="37">
        <f>-(1-E577/MAX(E$5:E577))</f>
        <v>-8.8832349034602021E-2</v>
      </c>
      <c r="P577" s="39">
        <f>-(1-F577/MAX(F$5:F577))</f>
        <v>-6.3445010936087232E-2</v>
      </c>
      <c r="Q577" s="33">
        <f>IF(DatiStorici[[#This Row],[Calend]]="X",(DatiStorici[[#This Row],[Balanced]]*B$2/DatiStorici[[#This Row],[Bond 3Y]]),Q576)</f>
        <v>23.290758964276538</v>
      </c>
      <c r="R577" s="33">
        <f>IF(DatiStorici[[#This Row],[Calend]]="X",(DatiStorici[[#This Row],[Balanced]]*C$2/DatiStorici[[#This Row],[Bond 10Y]]),R576)</f>
        <v>22.999545675015796</v>
      </c>
      <c r="S577" s="33">
        <f>IF(DatiStorici[[#This Row],[Calend]]="X",(DatiStorici[[#This Row],[Balanced]]*D$2/DatiStorici[[#This Row],[SXXR]]),S576)</f>
        <v>26.478339254247771</v>
      </c>
      <c r="T577" s="33">
        <f>IF(DatiStorici[[#This Row],[Calend]]="X",(DatiStorici[[#This Row],[Balanced]]*E$2/DatiStorici[[#This Row],[Gold]]),T576)</f>
        <v>30.301716571631474</v>
      </c>
      <c r="U577" s="34">
        <f>SUMPRODUCT(DatiStorici[[#This Row],[Bond 3Y]:[Gold]],Q576:T576)</f>
        <v>10325.622756841372</v>
      </c>
      <c r="V577" s="32">
        <f t="shared" si="78"/>
        <v>5.929674632650375E-3</v>
      </c>
      <c r="W577" s="32">
        <f>-(1-U577/MAX(U$5:U577))</f>
        <v>-7.7095776457557497E-2</v>
      </c>
      <c r="X577" s="53" t="str">
        <f t="shared" si="79"/>
        <v/>
      </c>
    </row>
    <row r="578" spans="1:24" x14ac:dyDescent="0.3">
      <c r="A578" s="4">
        <v>39905</v>
      </c>
      <c r="B578" s="1">
        <v>113.61022800000001</v>
      </c>
      <c r="C578" s="1">
        <v>112.958978</v>
      </c>
      <c r="D578" s="1">
        <v>91.236126999999996</v>
      </c>
      <c r="E578" s="1">
        <v>88.024019999999993</v>
      </c>
      <c r="F578" s="3">
        <f t="shared" si="72"/>
        <v>10508.749049585145</v>
      </c>
      <c r="G578" s="36">
        <f t="shared" si="73"/>
        <v>-2.7578551835335859E-3</v>
      </c>
      <c r="H578" s="31">
        <f t="shared" si="74"/>
        <v>-9.4163856781950758E-3</v>
      </c>
      <c r="I578" s="37">
        <f t="shared" si="75"/>
        <v>4.7863696937581135E-2</v>
      </c>
      <c r="J578" s="37">
        <f t="shared" si="76"/>
        <v>-2.9372597863107246E-2</v>
      </c>
      <c r="K578" s="39">
        <f t="shared" si="77"/>
        <v>-7.0306269248108511E-3</v>
      </c>
      <c r="L578" s="36">
        <f>-(1-B578/MAX(B$5:B578))</f>
        <v>-2.7540557944510935E-3</v>
      </c>
      <c r="M578" s="37">
        <f>-(1-C578/MAX(C$5:C578))</f>
        <v>-1.0779708806501254E-2</v>
      </c>
      <c r="N578" s="37">
        <f>-(1-D578/MAX(D$5:D578))</f>
        <v>-0.50114862070650701</v>
      </c>
      <c r="O578" s="37">
        <f>-(1-E578/MAX(E$5:E578))</f>
        <v>-0.11520647556455044</v>
      </c>
      <c r="P578" s="39">
        <f>-(1-F578/MAX(F$5:F578))</f>
        <v>-7.0006486986038952E-2</v>
      </c>
      <c r="Q578" s="33">
        <f>IF(DatiStorici[[#This Row],[Calend]]="X",(DatiStorici[[#This Row],[Balanced]]*B$2/DatiStorici[[#This Row],[Bond 3Y]]),Q577)</f>
        <v>23.290758964276538</v>
      </c>
      <c r="R578" s="33">
        <f>IF(DatiStorici[[#This Row],[Calend]]="X",(DatiStorici[[#This Row],[Balanced]]*C$2/DatiStorici[[#This Row],[Bond 10Y]]),R577)</f>
        <v>22.999545675015796</v>
      </c>
      <c r="S578" s="33">
        <f>IF(DatiStorici[[#This Row],[Calend]]="X",(DatiStorici[[#This Row],[Balanced]]*D$2/DatiStorici[[#This Row],[SXXR]]),S577)</f>
        <v>26.478339254247771</v>
      </c>
      <c r="T578" s="33">
        <f>IF(DatiStorici[[#This Row],[Calend]]="X",(DatiStorici[[#This Row],[Balanced]]*E$2/DatiStorici[[#This Row],[Gold]]),T577)</f>
        <v>30.301716571631474</v>
      </c>
      <c r="U578" s="34">
        <f>SUMPRODUCT(DatiStorici[[#This Row],[Bond 3Y]:[Gold]],Q577:T577)</f>
        <v>10327.133638623862</v>
      </c>
      <c r="V578" s="32">
        <f t="shared" si="78"/>
        <v>1.4631284621320371E-4</v>
      </c>
      <c r="W578" s="32">
        <f>-(1-U578/MAX(U$5:U578))</f>
        <v>-7.6960733834834372E-2</v>
      </c>
      <c r="X578" s="53" t="str">
        <f t="shared" si="79"/>
        <v/>
      </c>
    </row>
    <row r="579" spans="1:24" x14ac:dyDescent="0.3">
      <c r="A579" s="4">
        <v>39906</v>
      </c>
      <c r="B579" s="1">
        <v>113.50154999999999</v>
      </c>
      <c r="C579" s="1">
        <v>112.652501</v>
      </c>
      <c r="D579" s="1">
        <v>90.329773000000003</v>
      </c>
      <c r="E579" s="1">
        <v>88.733890000000002</v>
      </c>
      <c r="F579" s="3">
        <f t="shared" si="72"/>
        <v>10512.669827345366</v>
      </c>
      <c r="G579" s="36">
        <f t="shared" si="73"/>
        <v>-9.5704422951736312E-4</v>
      </c>
      <c r="H579" s="31">
        <f t="shared" si="74"/>
        <v>-2.7168581126760802E-3</v>
      </c>
      <c r="I579" s="37">
        <f t="shared" si="75"/>
        <v>-9.9838298769846651E-3</v>
      </c>
      <c r="J579" s="37">
        <f t="shared" si="76"/>
        <v>8.0321589734646346E-3</v>
      </c>
      <c r="K579" s="39">
        <f t="shared" si="77"/>
        <v>3.7302694253312207E-4</v>
      </c>
      <c r="L579" s="36">
        <f>-(1-B579/MAX(B$5:B579))</f>
        <v>-3.7080077108612164E-3</v>
      </c>
      <c r="M579" s="37">
        <f>-(1-C579/MAX(C$5:C579))</f>
        <v>-1.3463632409139614E-2</v>
      </c>
      <c r="N579" s="37">
        <f>-(1-D579/MAX(D$5:D579))</f>
        <v>-0.50610428857509349</v>
      </c>
      <c r="O579" s="37">
        <f>-(1-E579/MAX(E$5:E579))</f>
        <v>-0.1080710552646027</v>
      </c>
      <c r="P579" s="39">
        <f>-(1-F579/MAX(F$5:F579))</f>
        <v>-6.9659509637377437E-2</v>
      </c>
      <c r="Q579" s="33">
        <f>IF(DatiStorici[[#This Row],[Calend]]="X",(DatiStorici[[#This Row],[Balanced]]*B$2/DatiStorici[[#This Row],[Bond 3Y]]),Q578)</f>
        <v>23.290758964276538</v>
      </c>
      <c r="R579" s="33">
        <f>IF(DatiStorici[[#This Row],[Calend]]="X",(DatiStorici[[#This Row],[Balanced]]*C$2/DatiStorici[[#This Row],[Bond 10Y]]),R578)</f>
        <v>22.999545675015796</v>
      </c>
      <c r="S579" s="33">
        <f>IF(DatiStorici[[#This Row],[Calend]]="X",(DatiStorici[[#This Row],[Balanced]]*D$2/DatiStorici[[#This Row],[SXXR]]),S578)</f>
        <v>26.478339254247771</v>
      </c>
      <c r="T579" s="33">
        <f>IF(DatiStorici[[#This Row],[Calend]]="X",(DatiStorici[[#This Row],[Balanced]]*E$2/DatiStorici[[#This Row],[Gold]]),T578)</f>
        <v>30.301716571631474</v>
      </c>
      <c r="U579" s="34">
        <f>SUMPRODUCT(DatiStorici[[#This Row],[Bond 3Y]:[Gold]],Q578:T578)</f>
        <v>10315.065144607561</v>
      </c>
      <c r="V579" s="32">
        <f t="shared" si="78"/>
        <v>-1.1693032818944314E-3</v>
      </c>
      <c r="W579" s="32">
        <f>-(1-U579/MAX(U$5:U579))</f>
        <v>-7.8039415901934084E-2</v>
      </c>
      <c r="X579" s="53" t="str">
        <f t="shared" si="79"/>
        <v/>
      </c>
    </row>
    <row r="580" spans="1:24" x14ac:dyDescent="0.3">
      <c r="A580" s="4">
        <v>39909</v>
      </c>
      <c r="B580" s="1">
        <v>113.55804500000001</v>
      </c>
      <c r="C580" s="1">
        <v>112.73151300000001</v>
      </c>
      <c r="D580" s="1">
        <v>89.781834000000003</v>
      </c>
      <c r="E580" s="1">
        <v>85.323840000000004</v>
      </c>
      <c r="F580" s="3">
        <f t="shared" si="72"/>
        <v>10373.327140595753</v>
      </c>
      <c r="G580" s="36">
        <f t="shared" si="73"/>
        <v>4.9762267184376018E-4</v>
      </c>
      <c r="H580" s="31">
        <f t="shared" si="74"/>
        <v>7.0113227495166824E-4</v>
      </c>
      <c r="I580" s="37">
        <f t="shared" si="75"/>
        <v>-6.0844572934059425E-3</v>
      </c>
      <c r="J580" s="37">
        <f t="shared" si="76"/>
        <v>-3.9187991129098362E-2</v>
      </c>
      <c r="K580" s="39">
        <f t="shared" si="77"/>
        <v>-1.3343366313932761E-2</v>
      </c>
      <c r="L580" s="36">
        <f>-(1-B580/MAX(B$5:B580))</f>
        <v>-3.2121068521998586E-3</v>
      </c>
      <c r="M580" s="37">
        <f>-(1-C580/MAX(C$5:C580))</f>
        <v>-1.2771697380763336E-2</v>
      </c>
      <c r="N580" s="37">
        <f>-(1-D580/MAX(D$5:D580))</f>
        <v>-0.50910025228932143</v>
      </c>
      <c r="O580" s="37">
        <f>-(1-E580/MAX(E$5:E580))</f>
        <v>-0.14234795102556774</v>
      </c>
      <c r="P580" s="39">
        <f>-(1-F580/MAX(F$5:F580))</f>
        <v>-8.199092930984464E-2</v>
      </c>
      <c r="Q580" s="33">
        <f>IF(DatiStorici[[#This Row],[Calend]]="X",(DatiStorici[[#This Row],[Balanced]]*B$2/DatiStorici[[#This Row],[Bond 3Y]]),Q579)</f>
        <v>23.290758964276538</v>
      </c>
      <c r="R580" s="33">
        <f>IF(DatiStorici[[#This Row],[Calend]]="X",(DatiStorici[[#This Row],[Balanced]]*C$2/DatiStorici[[#This Row],[Bond 10Y]]),R579)</f>
        <v>22.999545675015796</v>
      </c>
      <c r="S580" s="33">
        <f>IF(DatiStorici[[#This Row],[Calend]]="X",(DatiStorici[[#This Row],[Balanced]]*D$2/DatiStorici[[#This Row],[SXXR]]),S579)</f>
        <v>26.478339254247771</v>
      </c>
      <c r="T580" s="33">
        <f>IF(DatiStorici[[#This Row],[Calend]]="X",(DatiStorici[[#This Row],[Balanced]]*E$2/DatiStorici[[#This Row],[Gold]]),T579)</f>
        <v>30.301716571631474</v>
      </c>
      <c r="U580" s="34">
        <f>SUMPRODUCT(DatiStorici[[#This Row],[Bond 3Y]:[Gold]],Q579:T579)</f>
        <v>10200.359312810397</v>
      </c>
      <c r="V580" s="32">
        <f t="shared" si="78"/>
        <v>-1.1182515609195601E-2</v>
      </c>
      <c r="W580" s="32">
        <f>-(1-U580/MAX(U$5:U580))</f>
        <v>-8.8291823831558536E-2</v>
      </c>
      <c r="X580" s="53" t="str">
        <f t="shared" si="79"/>
        <v/>
      </c>
    </row>
    <row r="581" spans="1:24" x14ac:dyDescent="0.3">
      <c r="A581" s="4">
        <v>39910</v>
      </c>
      <c r="B581" s="1">
        <v>113.644058</v>
      </c>
      <c r="C581" s="1">
        <v>112.58350299999999</v>
      </c>
      <c r="D581" s="1">
        <v>89.061644999999999</v>
      </c>
      <c r="E581" s="1">
        <v>86.254310000000004</v>
      </c>
      <c r="F581" s="3">
        <f t="shared" si="72"/>
        <v>10397.567353751834</v>
      </c>
      <c r="G581" s="36">
        <f t="shared" si="73"/>
        <v>7.5714971801210239E-4</v>
      </c>
      <c r="H581" s="31">
        <f t="shared" si="74"/>
        <v>-1.3138052129630148E-3</v>
      </c>
      <c r="I581" s="37">
        <f t="shared" si="75"/>
        <v>-8.0538904404392504E-3</v>
      </c>
      <c r="J581" s="37">
        <f t="shared" si="76"/>
        <v>1.0846126054739821E-2</v>
      </c>
      <c r="K581" s="39">
        <f t="shared" si="77"/>
        <v>2.3340568377903654E-3</v>
      </c>
      <c r="L581" s="36">
        <f>-(1-B581/MAX(B$5:B581))</f>
        <v>-2.4571033907250239E-3</v>
      </c>
      <c r="M581" s="37">
        <f>-(1-C581/MAX(C$5:C581))</f>
        <v>-1.4067871424579215E-2</v>
      </c>
      <c r="N581" s="37">
        <f>-(1-D581/MAX(D$5:D581))</f>
        <v>-0.5130380265878951</v>
      </c>
      <c r="O581" s="37">
        <f>-(1-E581/MAX(E$5:E581))</f>
        <v>-0.13299511948388798</v>
      </c>
      <c r="P581" s="39">
        <f>-(1-F581/MAX(F$5:F581))</f>
        <v>-7.9845741439922069E-2</v>
      </c>
      <c r="Q581" s="33">
        <f>IF(DatiStorici[[#This Row],[Calend]]="X",(DatiStorici[[#This Row],[Balanced]]*B$2/DatiStorici[[#This Row],[Bond 3Y]]),Q580)</f>
        <v>23.290758964276538</v>
      </c>
      <c r="R581" s="33">
        <f>IF(DatiStorici[[#This Row],[Calend]]="X",(DatiStorici[[#This Row],[Balanced]]*C$2/DatiStorici[[#This Row],[Bond 10Y]]),R580)</f>
        <v>22.999545675015796</v>
      </c>
      <c r="S581" s="33">
        <f>IF(DatiStorici[[#This Row],[Calend]]="X",(DatiStorici[[#This Row],[Balanced]]*D$2/DatiStorici[[#This Row],[SXXR]]),S580)</f>
        <v>26.478339254247771</v>
      </c>
      <c r="T581" s="33">
        <f>IF(DatiStorici[[#This Row],[Calend]]="X",(DatiStorici[[#This Row],[Balanced]]*E$2/DatiStorici[[#This Row],[Gold]]),T580)</f>
        <v>30.301716571631474</v>
      </c>
      <c r="U581" s="34">
        <f>SUMPRODUCT(DatiStorici[[#This Row],[Bond 3Y]:[Gold]],Q580:T580)</f>
        <v>10208.083887655059</v>
      </c>
      <c r="V581" s="32">
        <f t="shared" si="78"/>
        <v>7.5699798731973706E-4</v>
      </c>
      <c r="W581" s="32">
        <f>-(1-U581/MAX(U$5:U581))</f>
        <v>-8.7601401285907765E-2</v>
      </c>
      <c r="X581" s="53" t="str">
        <f t="shared" si="79"/>
        <v/>
      </c>
    </row>
    <row r="582" spans="1:24" x14ac:dyDescent="0.3">
      <c r="A582" s="4">
        <v>39911</v>
      </c>
      <c r="B582" s="1">
        <v>113.71142999999999</v>
      </c>
      <c r="C582" s="1">
        <v>112.71455</v>
      </c>
      <c r="D582" s="1">
        <v>89.370160999999996</v>
      </c>
      <c r="E582" s="1">
        <v>86.277850000000001</v>
      </c>
      <c r="F582" s="3">
        <f t="shared" si="72"/>
        <v>10408.117975864656</v>
      </c>
      <c r="G582" s="36">
        <f t="shared" si="73"/>
        <v>5.9265780267410265E-4</v>
      </c>
      <c r="H582" s="31">
        <f t="shared" si="74"/>
        <v>1.16332132509822E-3</v>
      </c>
      <c r="I582" s="37">
        <f t="shared" si="75"/>
        <v>3.4580864741731304E-3</v>
      </c>
      <c r="J582" s="37">
        <f t="shared" si="76"/>
        <v>2.7287666422376781E-4</v>
      </c>
      <c r="K582" s="39">
        <f t="shared" si="77"/>
        <v>1.0142057663613164E-3</v>
      </c>
      <c r="L582" s="36">
        <f>-(1-B582/MAX(B$5:B582))</f>
        <v>-1.8657265848179838E-3</v>
      </c>
      <c r="M582" s="37">
        <f>-(1-C582/MAX(C$5:C582))</f>
        <v>-1.2920248156422121E-2</v>
      </c>
      <c r="N582" s="37">
        <f>-(1-D582/MAX(D$5:D582))</f>
        <v>-0.51135115498127692</v>
      </c>
      <c r="O582" s="37">
        <f>-(1-E582/MAX(E$5:E582))</f>
        <v>-0.13275850180197335</v>
      </c>
      <c r="P582" s="39">
        <f>-(1-F582/MAX(F$5:F582))</f>
        <v>-7.8912042283448836E-2</v>
      </c>
      <c r="Q582" s="33">
        <f>IF(DatiStorici[[#This Row],[Calend]]="X",(DatiStorici[[#This Row],[Balanced]]*B$2/DatiStorici[[#This Row],[Bond 3Y]]),Q581)</f>
        <v>23.290758964276538</v>
      </c>
      <c r="R582" s="33">
        <f>IF(DatiStorici[[#This Row],[Calend]]="X",(DatiStorici[[#This Row],[Balanced]]*C$2/DatiStorici[[#This Row],[Bond 10Y]]),R581)</f>
        <v>22.999545675015796</v>
      </c>
      <c r="S582" s="33">
        <f>IF(DatiStorici[[#This Row],[Calend]]="X",(DatiStorici[[#This Row],[Balanced]]*D$2/DatiStorici[[#This Row],[SXXR]]),S581)</f>
        <v>26.478339254247771</v>
      </c>
      <c r="T582" s="33">
        <f>IF(DatiStorici[[#This Row],[Calend]]="X",(DatiStorici[[#This Row],[Balanced]]*E$2/DatiStorici[[#This Row],[Gold]]),T581)</f>
        <v>30.301716571631474</v>
      </c>
      <c r="U582" s="34">
        <f>SUMPRODUCT(DatiStorici[[#This Row],[Bond 3Y]:[Gold]],Q581:T581)</f>
        <v>10221.549347851535</v>
      </c>
      <c r="V582" s="32">
        <f t="shared" si="78"/>
        <v>1.3182284763695927E-3</v>
      </c>
      <c r="W582" s="32">
        <f>-(1-U582/MAX(U$5:U582))</f>
        <v>-8.639785837329883E-2</v>
      </c>
      <c r="X582" s="53" t="str">
        <f t="shared" si="79"/>
        <v/>
      </c>
    </row>
    <row r="583" spans="1:24" x14ac:dyDescent="0.3">
      <c r="A583" s="4">
        <v>39912</v>
      </c>
      <c r="B583" s="1">
        <v>113.762416</v>
      </c>
      <c r="C583" s="1">
        <v>112.51074800000001</v>
      </c>
      <c r="D583" s="1">
        <v>91.343603999999999</v>
      </c>
      <c r="E583" s="1">
        <v>86.325909999999993</v>
      </c>
      <c r="F583" s="3">
        <f t="shared" ref="F583:F646" si="80">SUMPRODUCT(B583:E583,B$3:E$3)</f>
        <v>10435.799467642562</v>
      </c>
      <c r="G583" s="36">
        <f t="shared" ref="G583:G646" si="81">LN(B583/B582)</f>
        <v>4.4828011439910592E-4</v>
      </c>
      <c r="H583" s="31">
        <f t="shared" ref="H583:H646" si="82">LN(C583/C582)</f>
        <v>-1.8097616691797104E-3</v>
      </c>
      <c r="I583" s="37">
        <f t="shared" ref="I583:I646" si="83">LN(D583/D582)</f>
        <v>2.1841407061327964E-2</v>
      </c>
      <c r="J583" s="37">
        <f t="shared" ref="J583:J646" si="84">LN(E583/E582)</f>
        <v>5.5688243688334761E-4</v>
      </c>
      <c r="K583" s="39">
        <f t="shared" ref="K583:K646" si="85">LN(F583/F582)</f>
        <v>2.656075387626221E-3</v>
      </c>
      <c r="L583" s="36">
        <f>-(1-B583/MAX(B$5:B583))</f>
        <v>-1.4181825334913523E-3</v>
      </c>
      <c r="M583" s="37">
        <f>-(1-C583/MAX(C$5:C583))</f>
        <v>-1.4705011770216658E-2</v>
      </c>
      <c r="N583" s="37">
        <f>-(1-D583/MAX(D$5:D583))</f>
        <v>-0.50056096917574522</v>
      </c>
      <c r="O583" s="37">
        <f>-(1-E583/MAX(E$5:E583))</f>
        <v>-0.13227541574450452</v>
      </c>
      <c r="P583" s="39">
        <f>-(1-F583/MAX(F$5:F583))</f>
        <v>-7.6462311334262401E-2</v>
      </c>
      <c r="Q583" s="33">
        <f>IF(DatiStorici[[#This Row],[Calend]]="X",(DatiStorici[[#This Row],[Balanced]]*B$2/DatiStorici[[#This Row],[Bond 3Y]]),Q582)</f>
        <v>23.290758964276538</v>
      </c>
      <c r="R583" s="33">
        <f>IF(DatiStorici[[#This Row],[Calend]]="X",(DatiStorici[[#This Row],[Balanced]]*C$2/DatiStorici[[#This Row],[Bond 10Y]]),R582)</f>
        <v>22.999545675015796</v>
      </c>
      <c r="S583" s="33">
        <f>IF(DatiStorici[[#This Row],[Calend]]="X",(DatiStorici[[#This Row],[Balanced]]*D$2/DatiStorici[[#This Row],[SXXR]]),S582)</f>
        <v>26.478339254247771</v>
      </c>
      <c r="T583" s="33">
        <f>IF(DatiStorici[[#This Row],[Calend]]="X",(DatiStorici[[#This Row],[Balanced]]*E$2/DatiStorici[[#This Row],[Gold]]),T582)</f>
        <v>30.301716571631474</v>
      </c>
      <c r="U583" s="34">
        <f>SUMPRODUCT(DatiStorici[[#This Row],[Bond 3Y]:[Gold]],Q582:T582)</f>
        <v>10271.75929083178</v>
      </c>
      <c r="V583" s="32">
        <f t="shared" ref="V583:V646" si="86">LN(U583/U582)</f>
        <v>4.9001402685076969E-3</v>
      </c>
      <c r="W583" s="32">
        <f>-(1-U583/MAX(U$5:U583))</f>
        <v>-8.1910093370496262E-2</v>
      </c>
      <c r="X583" s="53" t="str">
        <f t="shared" ref="X583:X646" si="87">IF(AND(MONTH(A583)&lt;&gt;MONTH(A582),MONTH(A583)=X$2),"X","")</f>
        <v/>
      </c>
    </row>
    <row r="584" spans="1:24" x14ac:dyDescent="0.3">
      <c r="A584" s="4">
        <v>39917</v>
      </c>
      <c r="B584" s="1">
        <v>113.80834</v>
      </c>
      <c r="C584" s="1">
        <v>112.925032</v>
      </c>
      <c r="D584" s="1">
        <v>92.772467000000006</v>
      </c>
      <c r="E584" s="1">
        <v>87.007339999999999</v>
      </c>
      <c r="F584" s="3">
        <f t="shared" si="80"/>
        <v>10495.793309620918</v>
      </c>
      <c r="G584" s="36">
        <f t="shared" si="81"/>
        <v>4.0360195159158349E-4</v>
      </c>
      <c r="H584" s="31">
        <f t="shared" si="82"/>
        <v>3.6754100557386845E-3</v>
      </c>
      <c r="I584" s="37">
        <f t="shared" si="83"/>
        <v>1.5521640007696935E-2</v>
      </c>
      <c r="J584" s="37">
        <f t="shared" si="84"/>
        <v>7.8626981333520512E-3</v>
      </c>
      <c r="K584" s="39">
        <f t="shared" si="85"/>
        <v>5.7323880605908454E-3</v>
      </c>
      <c r="L584" s="36">
        <f>-(1-B584/MAX(B$5:B584))</f>
        <v>-1.0150716204343491E-3</v>
      </c>
      <c r="M584" s="37">
        <f>-(1-C584/MAX(C$5:C584))</f>
        <v>-1.1076985504638981E-2</v>
      </c>
      <c r="N584" s="37">
        <f>-(1-D584/MAX(D$5:D584))</f>
        <v>-0.49274838109458474</v>
      </c>
      <c r="O584" s="37">
        <f>-(1-E584/MAX(E$5:E584))</f>
        <v>-0.12542586659466959</v>
      </c>
      <c r="P584" s="39">
        <f>-(1-F584/MAX(F$5:F584))</f>
        <v>-7.11530320282866E-2</v>
      </c>
      <c r="Q584" s="33">
        <f>IF(DatiStorici[[#This Row],[Calend]]="X",(DatiStorici[[#This Row],[Balanced]]*B$2/DatiStorici[[#This Row],[Bond 3Y]]),Q583)</f>
        <v>23.290758964276538</v>
      </c>
      <c r="R584" s="33">
        <f>IF(DatiStorici[[#This Row],[Calend]]="X",(DatiStorici[[#This Row],[Balanced]]*C$2/DatiStorici[[#This Row],[Bond 10Y]]),R583)</f>
        <v>22.999545675015796</v>
      </c>
      <c r="S584" s="33">
        <f>IF(DatiStorici[[#This Row],[Calend]]="X",(DatiStorici[[#This Row],[Balanced]]*D$2/DatiStorici[[#This Row],[SXXR]]),S583)</f>
        <v>26.478339254247771</v>
      </c>
      <c r="T584" s="33">
        <f>IF(DatiStorici[[#This Row],[Calend]]="X",(DatiStorici[[#This Row],[Balanced]]*E$2/DatiStorici[[#This Row],[Gold]]),T583)</f>
        <v>30.301716571631474</v>
      </c>
      <c r="U584" s="34">
        <f>SUMPRODUCT(DatiStorici[[#This Row],[Bond 3Y]:[Gold]],Q583:T583)</f>
        <v>10340.839657412133</v>
      </c>
      <c r="V584" s="32">
        <f t="shared" si="86"/>
        <v>6.702757413997118E-3</v>
      </c>
      <c r="W584" s="32">
        <f>-(1-U584/MAX(U$5:U584))</f>
        <v>-7.5735689793857253E-2</v>
      </c>
      <c r="X584" s="53" t="str">
        <f t="shared" si="87"/>
        <v/>
      </c>
    </row>
    <row r="585" spans="1:24" x14ac:dyDescent="0.3">
      <c r="A585" s="4">
        <v>39918</v>
      </c>
      <c r="B585" s="1">
        <v>113.92700600000001</v>
      </c>
      <c r="C585" s="1">
        <v>113.52030000000001</v>
      </c>
      <c r="D585" s="1">
        <v>92.553674999999998</v>
      </c>
      <c r="E585" s="1">
        <v>87.349490000000003</v>
      </c>
      <c r="F585" s="3">
        <f t="shared" si="80"/>
        <v>10523.997286491527</v>
      </c>
      <c r="G585" s="36">
        <f t="shared" si="81"/>
        <v>1.0421395960186959E-3</v>
      </c>
      <c r="H585" s="31">
        <f t="shared" si="82"/>
        <v>5.2575106398778902E-3</v>
      </c>
      <c r="I585" s="37">
        <f t="shared" si="83"/>
        <v>-2.3611574631310717E-3</v>
      </c>
      <c r="J585" s="37">
        <f t="shared" si="84"/>
        <v>3.9247150706858153E-3</v>
      </c>
      <c r="K585" s="39">
        <f t="shared" si="85"/>
        <v>2.6835656299822063E-3</v>
      </c>
      <c r="L585" s="36">
        <f>-(1-B585/MAX(B$5:B585))</f>
        <v>0</v>
      </c>
      <c r="M585" s="37">
        <f>-(1-C585/MAX(C$5:C585))</f>
        <v>-5.8640206325756283E-3</v>
      </c>
      <c r="N585" s="37">
        <f>-(1-D585/MAX(D$5:D585))</f>
        <v>-0.49394466917220547</v>
      </c>
      <c r="O585" s="37">
        <f>-(1-E585/MAX(E$5:E585))</f>
        <v>-0.12198666778977985</v>
      </c>
      <c r="P585" s="39">
        <f>-(1-F585/MAX(F$5:F585))</f>
        <v>-6.8657062678642911E-2</v>
      </c>
      <c r="Q585" s="33">
        <f>IF(DatiStorici[[#This Row],[Calend]]="X",(DatiStorici[[#This Row],[Balanced]]*B$2/DatiStorici[[#This Row],[Bond 3Y]]),Q584)</f>
        <v>23.290758964276538</v>
      </c>
      <c r="R585" s="33">
        <f>IF(DatiStorici[[#This Row],[Calend]]="X",(DatiStorici[[#This Row],[Balanced]]*C$2/DatiStorici[[#This Row],[Bond 10Y]]),R584)</f>
        <v>22.999545675015796</v>
      </c>
      <c r="S585" s="33">
        <f>IF(DatiStorici[[#This Row],[Calend]]="X",(DatiStorici[[#This Row],[Balanced]]*D$2/DatiStorici[[#This Row],[SXXR]]),S584)</f>
        <v>26.478339254247771</v>
      </c>
      <c r="T585" s="33">
        <f>IF(DatiStorici[[#This Row],[Calend]]="X",(DatiStorici[[#This Row],[Balanced]]*E$2/DatiStorici[[#This Row],[Gold]]),T584)</f>
        <v>30.301716571631474</v>
      </c>
      <c r="U585" s="34">
        <f>SUMPRODUCT(DatiStorici[[#This Row],[Bond 3Y]:[Gold]],Q584:T584)</f>
        <v>10361.868855693132</v>
      </c>
      <c r="V585" s="32">
        <f t="shared" si="86"/>
        <v>2.0315414768323405E-3</v>
      </c>
      <c r="W585" s="32">
        <f>-(1-U585/MAX(U$5:U585))</f>
        <v>-7.3856099926177143E-2</v>
      </c>
      <c r="X585" s="53" t="str">
        <f t="shared" si="87"/>
        <v/>
      </c>
    </row>
    <row r="586" spans="1:24" x14ac:dyDescent="0.3">
      <c r="A586" s="4">
        <v>39919</v>
      </c>
      <c r="B586" s="1">
        <v>113.907466</v>
      </c>
      <c r="C586" s="1">
        <v>113.323617</v>
      </c>
      <c r="D586" s="1">
        <v>94.142313999999999</v>
      </c>
      <c r="E586" s="1">
        <v>86.319149999999993</v>
      </c>
      <c r="F586" s="3">
        <f t="shared" si="80"/>
        <v>10501.796372302673</v>
      </c>
      <c r="G586" s="36">
        <f t="shared" si="81"/>
        <v>-1.7152803854825815E-4</v>
      </c>
      <c r="H586" s="31">
        <f t="shared" si="82"/>
        <v>-1.7340826404984957E-3</v>
      </c>
      <c r="I586" s="37">
        <f t="shared" si="83"/>
        <v>1.7018869586098551E-2</v>
      </c>
      <c r="J586" s="37">
        <f t="shared" si="84"/>
        <v>-1.1865724161831383E-2</v>
      </c>
      <c r="K586" s="39">
        <f t="shared" si="85"/>
        <v>-2.1117797311011773E-3</v>
      </c>
      <c r="L586" s="36">
        <f>-(1-B586/MAX(B$5:B586))</f>
        <v>-1.7151332845533052E-4</v>
      </c>
      <c r="M586" s="37">
        <f>-(1-C586/MAX(C$5:C586))</f>
        <v>-7.5864407356756036E-3</v>
      </c>
      <c r="N586" s="37">
        <f>-(1-D586/MAX(D$5:D586))</f>
        <v>-0.48525847454286264</v>
      </c>
      <c r="O586" s="37">
        <f>-(1-E586/MAX(E$5:E586))</f>
        <v>-0.13234336542716141</v>
      </c>
      <c r="P586" s="39">
        <f>-(1-F586/MAX(F$5:F586))</f>
        <v>-7.0621778562635629E-2</v>
      </c>
      <c r="Q586" s="33">
        <f>IF(DatiStorici[[#This Row],[Calend]]="X",(DatiStorici[[#This Row],[Balanced]]*B$2/DatiStorici[[#This Row],[Bond 3Y]]),Q585)</f>
        <v>23.290758964276538</v>
      </c>
      <c r="R586" s="33">
        <f>IF(DatiStorici[[#This Row],[Calend]]="X",(DatiStorici[[#This Row],[Balanced]]*C$2/DatiStorici[[#This Row],[Bond 10Y]]),R585)</f>
        <v>22.999545675015796</v>
      </c>
      <c r="S586" s="33">
        <f>IF(DatiStorici[[#This Row],[Calend]]="X",(DatiStorici[[#This Row],[Balanced]]*D$2/DatiStorici[[#This Row],[SXXR]]),S585)</f>
        <v>26.478339254247771</v>
      </c>
      <c r="T586" s="33">
        <f>IF(DatiStorici[[#This Row],[Calend]]="X",(DatiStorici[[#This Row],[Balanced]]*E$2/DatiStorici[[#This Row],[Gold]]),T585)</f>
        <v>30.301716571631474</v>
      </c>
      <c r="U586" s="34">
        <f>SUMPRODUCT(DatiStorici[[#This Row],[Bond 3Y]:[Gold]],Q585:T585)</f>
        <v>10367.733586363083</v>
      </c>
      <c r="V586" s="32">
        <f t="shared" si="86"/>
        <v>5.6583148112149251E-4</v>
      </c>
      <c r="W586" s="32">
        <f>-(1-U586/MAX(U$5:U586))</f>
        <v>-7.333191026394581E-2</v>
      </c>
      <c r="X586" s="53" t="str">
        <f t="shared" si="87"/>
        <v/>
      </c>
    </row>
    <row r="587" spans="1:24" x14ac:dyDescent="0.3">
      <c r="A587" s="4">
        <v>39920</v>
      </c>
      <c r="B587" s="1">
        <v>113.769239</v>
      </c>
      <c r="C587" s="1">
        <v>112.649975</v>
      </c>
      <c r="D587" s="1">
        <v>95.655142999999995</v>
      </c>
      <c r="E587" s="1">
        <v>85.337860000000006</v>
      </c>
      <c r="F587" s="3">
        <f t="shared" si="80"/>
        <v>10465.383778768457</v>
      </c>
      <c r="G587" s="36">
        <f t="shared" si="81"/>
        <v>-1.2142394364256688E-3</v>
      </c>
      <c r="H587" s="31">
        <f t="shared" si="82"/>
        <v>-5.9621479620196377E-3</v>
      </c>
      <c r="I587" s="37">
        <f t="shared" si="83"/>
        <v>1.5941847307003088E-2</v>
      </c>
      <c r="J587" s="37">
        <f t="shared" si="84"/>
        <v>-1.1433272541249E-2</v>
      </c>
      <c r="K587" s="39">
        <f t="shared" si="85"/>
        <v>-3.4732977804388726E-3</v>
      </c>
      <c r="L587" s="36">
        <f>-(1-B587/MAX(B$5:B587))</f>
        <v>-1.3848077425997474E-3</v>
      </c>
      <c r="M587" s="37">
        <f>-(1-C587/MAX(C$5:C587))</f>
        <v>-1.3485753452546767E-2</v>
      </c>
      <c r="N587" s="37">
        <f>-(1-D587/MAX(D$5:D587))</f>
        <v>-0.47698678592454602</v>
      </c>
      <c r="O587" s="37">
        <f>-(1-E587/MAX(E$5:E587))</f>
        <v>-0.14220702579615219</v>
      </c>
      <c r="P587" s="39">
        <f>-(1-F587/MAX(F$5:F587))</f>
        <v>-7.384418644572921E-2</v>
      </c>
      <c r="Q587" s="33">
        <f>IF(DatiStorici[[#This Row],[Calend]]="X",(DatiStorici[[#This Row],[Balanced]]*B$2/DatiStorici[[#This Row],[Bond 3Y]]),Q586)</f>
        <v>23.290758964276538</v>
      </c>
      <c r="R587" s="33">
        <f>IF(DatiStorici[[#This Row],[Calend]]="X",(DatiStorici[[#This Row],[Balanced]]*C$2/DatiStorici[[#This Row],[Bond 10Y]]),R586)</f>
        <v>22.999545675015796</v>
      </c>
      <c r="S587" s="33">
        <f>IF(DatiStorici[[#This Row],[Calend]]="X",(DatiStorici[[#This Row],[Balanced]]*D$2/DatiStorici[[#This Row],[SXXR]]),S586)</f>
        <v>26.478339254247771</v>
      </c>
      <c r="T587" s="33">
        <f>IF(DatiStorici[[#This Row],[Calend]]="X",(DatiStorici[[#This Row],[Balanced]]*E$2/DatiStorici[[#This Row],[Gold]]),T586)</f>
        <v>30.301716571631474</v>
      </c>
      <c r="U587" s="34">
        <f>SUMPRODUCT(DatiStorici[[#This Row],[Bond 3Y]:[Gold]],Q586:T586)</f>
        <v>10359.343142717207</v>
      </c>
      <c r="V587" s="32">
        <f t="shared" si="86"/>
        <v>-8.0961191140017225E-4</v>
      </c>
      <c r="W587" s="32">
        <f>-(1-U587/MAX(U$5:U587))</f>
        <v>-7.408184816701735E-2</v>
      </c>
      <c r="X587" s="53" t="str">
        <f t="shared" si="87"/>
        <v/>
      </c>
    </row>
    <row r="588" spans="1:24" x14ac:dyDescent="0.3">
      <c r="A588" s="4">
        <v>39923</v>
      </c>
      <c r="B588" s="1">
        <v>113.926042</v>
      </c>
      <c r="C588" s="1">
        <v>113.536005</v>
      </c>
      <c r="D588" s="1">
        <v>92.296498999999997</v>
      </c>
      <c r="E588" s="1">
        <v>85.972189999999998</v>
      </c>
      <c r="F588" s="3">
        <f t="shared" si="80"/>
        <v>10466.18057729169</v>
      </c>
      <c r="G588" s="36">
        <f t="shared" si="81"/>
        <v>1.377305880902751E-3</v>
      </c>
      <c r="H588" s="31">
        <f t="shared" si="82"/>
        <v>7.8345663340454244E-3</v>
      </c>
      <c r="I588" s="37">
        <f t="shared" si="83"/>
        <v>-3.5743253261525623E-2</v>
      </c>
      <c r="J588" s="37">
        <f t="shared" si="84"/>
        <v>7.40567058493767E-3</v>
      </c>
      <c r="K588" s="39">
        <f t="shared" si="85"/>
        <v>7.6133681177705236E-5</v>
      </c>
      <c r="L588" s="36">
        <f>-(1-B588/MAX(B$5:B588))</f>
        <v>-8.4615582718328142E-6</v>
      </c>
      <c r="M588" s="37">
        <f>-(1-C588/MAX(C$5:C588))</f>
        <v>-5.7264865919154362E-3</v>
      </c>
      <c r="N588" s="37">
        <f>-(1-D588/MAX(D$5:D588))</f>
        <v>-0.49535082928157947</v>
      </c>
      <c r="O588" s="37">
        <f>-(1-E588/MAX(E$5:E588))</f>
        <v>-0.13583091304471073</v>
      </c>
      <c r="P588" s="39">
        <f>-(1-F588/MAX(F$5:F588))</f>
        <v>-7.3773672110075239E-2</v>
      </c>
      <c r="Q588" s="33">
        <f>IF(DatiStorici[[#This Row],[Calend]]="X",(DatiStorici[[#This Row],[Balanced]]*B$2/DatiStorici[[#This Row],[Bond 3Y]]),Q587)</f>
        <v>23.290758964276538</v>
      </c>
      <c r="R588" s="33">
        <f>IF(DatiStorici[[#This Row],[Calend]]="X",(DatiStorici[[#This Row],[Balanced]]*C$2/DatiStorici[[#This Row],[Bond 10Y]]),R587)</f>
        <v>22.999545675015796</v>
      </c>
      <c r="S588" s="33">
        <f>IF(DatiStorici[[#This Row],[Calend]]="X",(DatiStorici[[#This Row],[Balanced]]*D$2/DatiStorici[[#This Row],[SXXR]]),S587)</f>
        <v>26.478339254247771</v>
      </c>
      <c r="T588" s="33">
        <f>IF(DatiStorici[[#This Row],[Calend]]="X",(DatiStorici[[#This Row],[Balanced]]*E$2/DatiStorici[[#This Row],[Gold]]),T587)</f>
        <v>30.301716571631474</v>
      </c>
      <c r="U588" s="34">
        <f>SUMPRODUCT(DatiStorici[[#This Row],[Bond 3Y]:[Gold]],Q587:T587)</f>
        <v>10313.663463656158</v>
      </c>
      <c r="V588" s="32">
        <f t="shared" si="86"/>
        <v>-4.4192655934499414E-3</v>
      </c>
      <c r="W588" s="32">
        <f>-(1-U588/MAX(U$5:U588))</f>
        <v>-7.8164698153723844E-2</v>
      </c>
      <c r="X588" s="53" t="str">
        <f t="shared" si="87"/>
        <v/>
      </c>
    </row>
    <row r="589" spans="1:24" x14ac:dyDescent="0.3">
      <c r="A589" s="4">
        <v>39924</v>
      </c>
      <c r="B589" s="1">
        <v>113.879713</v>
      </c>
      <c r="C589" s="1">
        <v>113.679664</v>
      </c>
      <c r="D589" s="1">
        <v>92.449556999999999</v>
      </c>
      <c r="E589" s="1">
        <v>87.123069999999998</v>
      </c>
      <c r="F589" s="3">
        <f t="shared" si="80"/>
        <v>10516.368233866677</v>
      </c>
      <c r="G589" s="36">
        <f t="shared" si="81"/>
        <v>-4.0674126638033431E-4</v>
      </c>
      <c r="H589" s="31">
        <f t="shared" si="82"/>
        <v>1.2645168334986933E-3</v>
      </c>
      <c r="I589" s="37">
        <f t="shared" si="83"/>
        <v>1.6569559137806157E-3</v>
      </c>
      <c r="J589" s="37">
        <f t="shared" si="84"/>
        <v>1.3297844890527726E-2</v>
      </c>
      <c r="K589" s="39">
        <f t="shared" si="85"/>
        <v>4.7837612804863027E-3</v>
      </c>
      <c r="L589" s="36">
        <f>-(1-B589/MAX(B$5:B589))</f>
        <v>-4.1511667567217803E-4</v>
      </c>
      <c r="M589" s="37">
        <f>-(1-C589/MAX(C$5:C589))</f>
        <v>-4.4684157388614754E-3</v>
      </c>
      <c r="N589" s="37">
        <f>-(1-D589/MAX(D$5:D589))</f>
        <v>-0.49451395471311055</v>
      </c>
      <c r="O589" s="37">
        <f>-(1-E589/MAX(E$5:E589))</f>
        <v>-0.12426258008965752</v>
      </c>
      <c r="P589" s="39">
        <f>-(1-F589/MAX(F$5:F589))</f>
        <v>-6.9332211492081686E-2</v>
      </c>
      <c r="Q589" s="33">
        <f>IF(DatiStorici[[#This Row],[Calend]]="X",(DatiStorici[[#This Row],[Balanced]]*B$2/DatiStorici[[#This Row],[Bond 3Y]]),Q588)</f>
        <v>23.290758964276538</v>
      </c>
      <c r="R589" s="33">
        <f>IF(DatiStorici[[#This Row],[Calend]]="X",(DatiStorici[[#This Row],[Balanced]]*C$2/DatiStorici[[#This Row],[Bond 10Y]]),R588)</f>
        <v>22.999545675015796</v>
      </c>
      <c r="S589" s="33">
        <f>IF(DatiStorici[[#This Row],[Calend]]="X",(DatiStorici[[#This Row],[Balanced]]*D$2/DatiStorici[[#This Row],[SXXR]]),S588)</f>
        <v>26.478339254247771</v>
      </c>
      <c r="T589" s="33">
        <f>IF(DatiStorici[[#This Row],[Calend]]="X",(DatiStorici[[#This Row],[Balanced]]*E$2/DatiStorici[[#This Row],[Gold]]),T588)</f>
        <v>30.301716571631474</v>
      </c>
      <c r="U589" s="34">
        <f>SUMPRODUCT(DatiStorici[[#This Row],[Bond 3Y]:[Gold]],Q588:T588)</f>
        <v>10354.814879033764</v>
      </c>
      <c r="V589" s="32">
        <f t="shared" si="86"/>
        <v>3.982051225304031E-3</v>
      </c>
      <c r="W589" s="32">
        <f>-(1-U589/MAX(U$5:U589))</f>
        <v>-7.4486584402029932E-2</v>
      </c>
      <c r="X589" s="53" t="str">
        <f t="shared" si="87"/>
        <v/>
      </c>
    </row>
    <row r="590" spans="1:24" x14ac:dyDescent="0.3">
      <c r="A590" s="4">
        <v>39925</v>
      </c>
      <c r="B590" s="1">
        <v>113.811645</v>
      </c>
      <c r="C590" s="1">
        <v>113.113944</v>
      </c>
      <c r="D590" s="1">
        <v>93.544475000000006</v>
      </c>
      <c r="E590" s="1">
        <v>86.852519999999998</v>
      </c>
      <c r="F590" s="3">
        <f t="shared" si="80"/>
        <v>10506.165304063699</v>
      </c>
      <c r="G590" s="36">
        <f t="shared" si="81"/>
        <v>-5.9789710620236007E-4</v>
      </c>
      <c r="H590" s="31">
        <f t="shared" si="82"/>
        <v>-4.9888634721888718E-3</v>
      </c>
      <c r="I590" s="37">
        <f t="shared" si="83"/>
        <v>1.1773825607151641E-2</v>
      </c>
      <c r="J590" s="37">
        <f t="shared" si="84"/>
        <v>-3.1102089447700354E-3</v>
      </c>
      <c r="K590" s="39">
        <f t="shared" si="85"/>
        <v>-9.7066612695970232E-4</v>
      </c>
      <c r="L590" s="36">
        <f>-(1-B590/MAX(B$5:B590))</f>
        <v>-1.0125869541415256E-3</v>
      </c>
      <c r="M590" s="37">
        <f>-(1-C590/MAX(C$5:C590))</f>
        <v>-9.4226186985765237E-3</v>
      </c>
      <c r="N590" s="37">
        <f>-(1-D590/MAX(D$5:D590))</f>
        <v>-0.48852727627252657</v>
      </c>
      <c r="O590" s="37">
        <f>-(1-E590/MAX(E$5:E590))</f>
        <v>-0.12698207515516358</v>
      </c>
      <c r="P590" s="39">
        <f>-(1-F590/MAX(F$5:F590))</f>
        <v>-7.0235140897449866E-2</v>
      </c>
      <c r="Q590" s="33">
        <f>IF(DatiStorici[[#This Row],[Calend]]="X",(DatiStorici[[#This Row],[Balanced]]*B$2/DatiStorici[[#This Row],[Bond 3Y]]),Q589)</f>
        <v>23.290758964276538</v>
      </c>
      <c r="R590" s="33">
        <f>IF(DatiStorici[[#This Row],[Calend]]="X",(DatiStorici[[#This Row],[Balanced]]*C$2/DatiStorici[[#This Row],[Bond 10Y]]),R589)</f>
        <v>22.999545675015796</v>
      </c>
      <c r="S590" s="33">
        <f>IF(DatiStorici[[#This Row],[Calend]]="X",(DatiStorici[[#This Row],[Balanced]]*D$2/DatiStorici[[#This Row],[SXXR]]),S589)</f>
        <v>26.478339254247771</v>
      </c>
      <c r="T590" s="33">
        <f>IF(DatiStorici[[#This Row],[Calend]]="X",(DatiStorici[[#This Row],[Balanced]]*E$2/DatiStorici[[#This Row],[Gold]]),T589)</f>
        <v>30.301716571631474</v>
      </c>
      <c r="U590" s="34">
        <f>SUMPRODUCT(DatiStorici[[#This Row],[Bond 3Y]:[Gold]],Q589:T589)</f>
        <v>10361.011701514442</v>
      </c>
      <c r="V590" s="32">
        <f t="shared" si="86"/>
        <v>5.9826940927674771E-4</v>
      </c>
      <c r="W590" s="32">
        <f>-(1-U590/MAX(U$5:U590))</f>
        <v>-7.3932712371776677E-2</v>
      </c>
      <c r="X590" s="53" t="str">
        <f t="shared" si="87"/>
        <v/>
      </c>
    </row>
    <row r="591" spans="1:24" x14ac:dyDescent="0.3">
      <c r="A591" s="4">
        <v>39926</v>
      </c>
      <c r="B591" s="1">
        <v>113.858114</v>
      </c>
      <c r="C591" s="1">
        <v>113.145735</v>
      </c>
      <c r="D591" s="1">
        <v>93.254671999999999</v>
      </c>
      <c r="E591" s="1">
        <v>87.978849999999994</v>
      </c>
      <c r="F591" s="3">
        <f t="shared" si="80"/>
        <v>10548.180993278647</v>
      </c>
      <c r="G591" s="36">
        <f t="shared" si="81"/>
        <v>4.0821408033641699E-4</v>
      </c>
      <c r="H591" s="31">
        <f t="shared" si="82"/>
        <v>2.8101339442994274E-4</v>
      </c>
      <c r="I591" s="37">
        <f t="shared" si="83"/>
        <v>-3.1028325039212895E-3</v>
      </c>
      <c r="J591" s="37">
        <f t="shared" si="84"/>
        <v>1.2884936872398126E-2</v>
      </c>
      <c r="K591" s="39">
        <f t="shared" si="85"/>
        <v>3.9911706965810693E-3</v>
      </c>
      <c r="L591" s="36">
        <f>-(1-B591/MAX(B$5:B591))</f>
        <v>-6.04702979730809E-4</v>
      </c>
      <c r="M591" s="37">
        <f>-(1-C591/MAX(C$5:C591))</f>
        <v>-9.1442140703287267E-3</v>
      </c>
      <c r="N591" s="37">
        <f>-(1-D591/MAX(D$5:D591))</f>
        <v>-0.49011183088950849</v>
      </c>
      <c r="O591" s="37">
        <f>-(1-E591/MAX(E$5:E591))</f>
        <v>-0.11566051212751072</v>
      </c>
      <c r="P591" s="39">
        <f>-(1-F591/MAX(F$5:F591))</f>
        <v>-6.6516875456878233E-2</v>
      </c>
      <c r="Q591" s="33">
        <f>IF(DatiStorici[[#This Row],[Calend]]="X",(DatiStorici[[#This Row],[Balanced]]*B$2/DatiStorici[[#This Row],[Bond 3Y]]),Q590)</f>
        <v>23.290758964276538</v>
      </c>
      <c r="R591" s="33">
        <f>IF(DatiStorici[[#This Row],[Calend]]="X",(DatiStorici[[#This Row],[Balanced]]*C$2/DatiStorici[[#This Row],[Bond 10Y]]),R590)</f>
        <v>22.999545675015796</v>
      </c>
      <c r="S591" s="33">
        <f>IF(DatiStorici[[#This Row],[Calend]]="X",(DatiStorici[[#This Row],[Balanced]]*D$2/DatiStorici[[#This Row],[SXXR]]),S590)</f>
        <v>26.478339254247771</v>
      </c>
      <c r="T591" s="33">
        <f>IF(DatiStorici[[#This Row],[Calend]]="X",(DatiStorici[[#This Row],[Balanced]]*E$2/DatiStorici[[#This Row],[Gold]]),T590)</f>
        <v>30.301716571631474</v>
      </c>
      <c r="U591" s="34">
        <f>SUMPRODUCT(DatiStorici[[#This Row],[Bond 3Y]:[Gold]],Q590:T590)</f>
        <v>10389.281408624533</v>
      </c>
      <c r="V591" s="32">
        <f t="shared" si="86"/>
        <v>2.7247542432519232E-3</v>
      </c>
      <c r="W591" s="32">
        <f>-(1-U591/MAX(U$5:U591))</f>
        <v>-7.1405965781802361E-2</v>
      </c>
      <c r="X591" s="53" t="str">
        <f t="shared" si="87"/>
        <v/>
      </c>
    </row>
    <row r="592" spans="1:24" x14ac:dyDescent="0.3">
      <c r="A592" s="4">
        <v>39927</v>
      </c>
      <c r="B592" s="1">
        <v>113.983968</v>
      </c>
      <c r="C592" s="1">
        <v>113.387339</v>
      </c>
      <c r="D592" s="1">
        <v>95.391249999999999</v>
      </c>
      <c r="E592" s="1">
        <v>88.958119999999994</v>
      </c>
      <c r="F592" s="3">
        <f t="shared" si="80"/>
        <v>10628.169431972425</v>
      </c>
      <c r="G592" s="36">
        <f t="shared" si="81"/>
        <v>1.1047477419036985E-3</v>
      </c>
      <c r="H592" s="31">
        <f t="shared" si="82"/>
        <v>2.1330579887588489E-3</v>
      </c>
      <c r="I592" s="37">
        <f t="shared" si="83"/>
        <v>2.2652696024677527E-2</v>
      </c>
      <c r="J592" s="37">
        <f t="shared" si="84"/>
        <v>1.1069252502829309E-2</v>
      </c>
      <c r="K592" s="39">
        <f t="shared" si="85"/>
        <v>7.5545424500653713E-3</v>
      </c>
      <c r="L592" s="36">
        <f>-(1-B592/MAX(B$5:B592))</f>
        <v>0</v>
      </c>
      <c r="M592" s="37">
        <f>-(1-C592/MAX(C$5:C592))</f>
        <v>-7.0284054514379024E-3</v>
      </c>
      <c r="N592" s="37">
        <f>-(1-D592/MAX(D$5:D592))</f>
        <v>-0.47842967254593771</v>
      </c>
      <c r="O592" s="37">
        <f>-(1-E592/MAX(E$5:E592))</f>
        <v>-0.10581715624949128</v>
      </c>
      <c r="P592" s="39">
        <f>-(1-F592/MAX(F$5:F592))</f>
        <v>-5.9438132901477259E-2</v>
      </c>
      <c r="Q592" s="33">
        <f>IF(DatiStorici[[#This Row],[Calend]]="X",(DatiStorici[[#This Row],[Balanced]]*B$2/DatiStorici[[#This Row],[Bond 3Y]]),Q591)</f>
        <v>23.290758964276538</v>
      </c>
      <c r="R592" s="33">
        <f>IF(DatiStorici[[#This Row],[Calend]]="X",(DatiStorici[[#This Row],[Balanced]]*C$2/DatiStorici[[#This Row],[Bond 10Y]]),R591)</f>
        <v>22.999545675015796</v>
      </c>
      <c r="S592" s="33">
        <f>IF(DatiStorici[[#This Row],[Calend]]="X",(DatiStorici[[#This Row],[Balanced]]*D$2/DatiStorici[[#This Row],[SXXR]]),S591)</f>
        <v>26.478339254247771</v>
      </c>
      <c r="T592" s="33">
        <f>IF(DatiStorici[[#This Row],[Calend]]="X",(DatiStorici[[#This Row],[Balanced]]*E$2/DatiStorici[[#This Row],[Gold]]),T591)</f>
        <v>30.301716571631474</v>
      </c>
      <c r="U592" s="34">
        <f>SUMPRODUCT(DatiStorici[[#This Row],[Bond 3Y]:[Gold]],Q591:T591)</f>
        <v>10484.016025150753</v>
      </c>
      <c r="V592" s="32">
        <f t="shared" si="86"/>
        <v>9.0771731009935738E-3</v>
      </c>
      <c r="W592" s="32">
        <f>-(1-U592/MAX(U$5:U592))</f>
        <v>-6.2938585192114038E-2</v>
      </c>
      <c r="X592" s="53" t="str">
        <f t="shared" si="87"/>
        <v/>
      </c>
    </row>
    <row r="593" spans="1:24" x14ac:dyDescent="0.3">
      <c r="A593" s="4">
        <v>39930</v>
      </c>
      <c r="B593" s="1">
        <v>113.98482</v>
      </c>
      <c r="C593" s="1">
        <v>113.58904</v>
      </c>
      <c r="D593" s="1">
        <v>95.744866999999999</v>
      </c>
      <c r="E593" s="1">
        <v>88.95514</v>
      </c>
      <c r="F593" s="3">
        <f t="shared" si="80"/>
        <v>10638.499324432856</v>
      </c>
      <c r="G593" s="36">
        <f t="shared" si="81"/>
        <v>7.4747074587239399E-6</v>
      </c>
      <c r="H593" s="31">
        <f t="shared" si="82"/>
        <v>1.7772867289733336E-3</v>
      </c>
      <c r="I593" s="37">
        <f t="shared" si="83"/>
        <v>3.7001630984637643E-3</v>
      </c>
      <c r="J593" s="37">
        <f t="shared" si="84"/>
        <v>-3.3499470475314278E-5</v>
      </c>
      <c r="K593" s="39">
        <f t="shared" si="85"/>
        <v>9.7146322173434886E-4</v>
      </c>
      <c r="L593" s="36">
        <f>-(1-B593/MAX(B$5:B593))</f>
        <v>0</v>
      </c>
      <c r="M593" s="37">
        <f>-(1-C593/MAX(C$5:C593))</f>
        <v>-5.2620410111184901E-3</v>
      </c>
      <c r="N593" s="37">
        <f>-(1-D593/MAX(D$5:D593))</f>
        <v>-0.47649620239554846</v>
      </c>
      <c r="O593" s="37">
        <f>-(1-E593/MAX(E$5:E593))</f>
        <v>-0.1058471103995382</v>
      </c>
      <c r="P593" s="39">
        <f>-(1-F593/MAX(F$5:F593))</f>
        <v>-5.8523967672770794E-2</v>
      </c>
      <c r="Q593" s="33">
        <f>IF(DatiStorici[[#This Row],[Calend]]="X",(DatiStorici[[#This Row],[Balanced]]*B$2/DatiStorici[[#This Row],[Bond 3Y]]),Q592)</f>
        <v>23.290758964276538</v>
      </c>
      <c r="R593" s="33">
        <f>IF(DatiStorici[[#This Row],[Calend]]="X",(DatiStorici[[#This Row],[Balanced]]*C$2/DatiStorici[[#This Row],[Bond 10Y]]),R592)</f>
        <v>22.999545675015796</v>
      </c>
      <c r="S593" s="33">
        <f>IF(DatiStorici[[#This Row],[Calend]]="X",(DatiStorici[[#This Row],[Balanced]]*D$2/DatiStorici[[#This Row],[SXXR]]),S592)</f>
        <v>26.478339254247771</v>
      </c>
      <c r="T593" s="33">
        <f>IF(DatiStorici[[#This Row],[Calend]]="X",(DatiStorici[[#This Row],[Balanced]]*E$2/DatiStorici[[#This Row],[Gold]]),T592)</f>
        <v>30.301716571631474</v>
      </c>
      <c r="U593" s="34">
        <f>SUMPRODUCT(DatiStorici[[#This Row],[Bond 3Y]:[Gold]],Q592:T592)</f>
        <v>10497.947792016274</v>
      </c>
      <c r="V593" s="32">
        <f t="shared" si="86"/>
        <v>1.3279756875314338E-3</v>
      </c>
      <c r="W593" s="32">
        <f>-(1-U593/MAX(U$5:U593))</f>
        <v>-6.1693363786646915E-2</v>
      </c>
      <c r="X593" s="53" t="str">
        <f t="shared" si="87"/>
        <v/>
      </c>
    </row>
    <row r="594" spans="1:24" x14ac:dyDescent="0.3">
      <c r="A594" s="4">
        <v>39931</v>
      </c>
      <c r="B594" s="1">
        <v>114.11192200000001</v>
      </c>
      <c r="C594" s="1">
        <v>113.81944799999999</v>
      </c>
      <c r="D594" s="1">
        <v>94.340953999999996</v>
      </c>
      <c r="E594" s="1">
        <v>87.336799999999997</v>
      </c>
      <c r="F594" s="3">
        <f t="shared" si="80"/>
        <v>10562.522357179721</v>
      </c>
      <c r="G594" s="36">
        <f t="shared" si="81"/>
        <v>1.1144570680033665E-3</v>
      </c>
      <c r="H594" s="31">
        <f t="shared" si="82"/>
        <v>2.026380641008622E-3</v>
      </c>
      <c r="I594" s="37">
        <f t="shared" si="83"/>
        <v>-1.4771628104148194E-2</v>
      </c>
      <c r="J594" s="37">
        <f t="shared" si="84"/>
        <v>-1.8360288753301011E-2</v>
      </c>
      <c r="K594" s="39">
        <f t="shared" si="85"/>
        <v>-7.1673236924080065E-3</v>
      </c>
      <c r="L594" s="36">
        <f>-(1-B594/MAX(B$5:B594))</f>
        <v>0</v>
      </c>
      <c r="M594" s="37">
        <f>-(1-C594/MAX(C$5:C594))</f>
        <v>-3.2442795822454906E-3</v>
      </c>
      <c r="N594" s="37">
        <f>-(1-D594/MAX(D$5:D594))</f>
        <v>-0.48417237146899084</v>
      </c>
      <c r="O594" s="37">
        <f>-(1-E594/MAX(E$5:E594))</f>
        <v>-0.12211422422068463</v>
      </c>
      <c r="P594" s="39">
        <f>-(1-F594/MAX(F$5:F594))</f>
        <v>-6.5247706754415269E-2</v>
      </c>
      <c r="Q594" s="33">
        <f>IF(DatiStorici[[#This Row],[Calend]]="X",(DatiStorici[[#This Row],[Balanced]]*B$2/DatiStorici[[#This Row],[Bond 3Y]]),Q593)</f>
        <v>23.290758964276538</v>
      </c>
      <c r="R594" s="33">
        <f>IF(DatiStorici[[#This Row],[Calend]]="X",(DatiStorici[[#This Row],[Balanced]]*C$2/DatiStorici[[#This Row],[Bond 10Y]]),R593)</f>
        <v>22.999545675015796</v>
      </c>
      <c r="S594" s="33">
        <f>IF(DatiStorici[[#This Row],[Calend]]="X",(DatiStorici[[#This Row],[Balanced]]*D$2/DatiStorici[[#This Row],[SXXR]]),S593)</f>
        <v>26.478339254247771</v>
      </c>
      <c r="T594" s="33">
        <f>IF(DatiStorici[[#This Row],[Calend]]="X",(DatiStorici[[#This Row],[Balanced]]*E$2/DatiStorici[[#This Row],[Gold]]),T593)</f>
        <v>30.301716571631474</v>
      </c>
      <c r="U594" s="34">
        <f>SUMPRODUCT(DatiStorici[[#This Row],[Bond 3Y]:[Gold]],Q593:T593)</f>
        <v>10419.995608688059</v>
      </c>
      <c r="V594" s="32">
        <f t="shared" si="86"/>
        <v>-7.45317478750788E-3</v>
      </c>
      <c r="W594" s="32">
        <f>-(1-U594/MAX(U$5:U594))</f>
        <v>-6.8660730397081871E-2</v>
      </c>
      <c r="X594" s="53" t="str">
        <f t="shared" si="87"/>
        <v/>
      </c>
    </row>
    <row r="595" spans="1:24" x14ac:dyDescent="0.3">
      <c r="A595" s="4">
        <v>39932</v>
      </c>
      <c r="B595" s="1">
        <v>114.133019</v>
      </c>
      <c r="C595" s="1">
        <v>113.93873499999999</v>
      </c>
      <c r="D595" s="1">
        <v>96.238107999999997</v>
      </c>
      <c r="E595" s="1">
        <v>88.046459999999996</v>
      </c>
      <c r="F595" s="3">
        <f t="shared" si="80"/>
        <v>10622.592525430895</v>
      </c>
      <c r="G595" s="36">
        <f t="shared" si="81"/>
        <v>1.8486280543742614E-4</v>
      </c>
      <c r="H595" s="31">
        <f t="shared" si="82"/>
        <v>1.0474882556217935E-3</v>
      </c>
      <c r="I595" s="37">
        <f t="shared" si="83"/>
        <v>1.991002212327268E-2</v>
      </c>
      <c r="J595" s="37">
        <f t="shared" si="84"/>
        <v>8.0927207430301264E-3</v>
      </c>
      <c r="K595" s="39">
        <f t="shared" si="85"/>
        <v>5.6709939571117961E-3</v>
      </c>
      <c r="L595" s="36">
        <f>-(1-B595/MAX(B$5:B595))</f>
        <v>0</v>
      </c>
      <c r="M595" s="37">
        <f>-(1-C595/MAX(C$5:C595))</f>
        <v>-2.1996426444396144E-3</v>
      </c>
      <c r="N595" s="37">
        <f>-(1-D595/MAX(D$5:D595))</f>
        <v>-0.47379931070072556</v>
      </c>
      <c r="O595" s="37">
        <f>-(1-E595/MAX(E$5:E595))</f>
        <v>-0.11498091478365979</v>
      </c>
      <c r="P595" s="39">
        <f>-(1-F595/MAX(F$5:F595))</f>
        <v>-5.9931672796838309E-2</v>
      </c>
      <c r="Q595" s="33">
        <f>IF(DatiStorici[[#This Row],[Calend]]="X",(DatiStorici[[#This Row],[Balanced]]*B$2/DatiStorici[[#This Row],[Bond 3Y]]),Q594)</f>
        <v>23.290758964276538</v>
      </c>
      <c r="R595" s="33">
        <f>IF(DatiStorici[[#This Row],[Calend]]="X",(DatiStorici[[#This Row],[Balanced]]*C$2/DatiStorici[[#This Row],[Bond 10Y]]),R594)</f>
        <v>22.999545675015796</v>
      </c>
      <c r="S595" s="33">
        <f>IF(DatiStorici[[#This Row],[Calend]]="X",(DatiStorici[[#This Row],[Balanced]]*D$2/DatiStorici[[#This Row],[SXXR]]),S594)</f>
        <v>26.478339254247771</v>
      </c>
      <c r="T595" s="33">
        <f>IF(DatiStorici[[#This Row],[Calend]]="X",(DatiStorici[[#This Row],[Balanced]]*E$2/DatiStorici[[#This Row],[Gold]]),T594)</f>
        <v>30.301716571631474</v>
      </c>
      <c r="U595" s="34">
        <f>SUMPRODUCT(DatiStorici[[#This Row],[Bond 3Y]:[Gold]],Q594:T594)</f>
        <v>10494.967924046639</v>
      </c>
      <c r="V595" s="32">
        <f t="shared" si="86"/>
        <v>7.169282065796298E-3</v>
      </c>
      <c r="W595" s="32">
        <f>-(1-U595/MAX(U$5:U595))</f>
        <v>-6.1959704403531379E-2</v>
      </c>
      <c r="X595" s="53" t="str">
        <f t="shared" si="87"/>
        <v/>
      </c>
    </row>
    <row r="596" spans="1:24" x14ac:dyDescent="0.3">
      <c r="A596" s="4">
        <v>39933</v>
      </c>
      <c r="B596" s="1">
        <v>114.087693</v>
      </c>
      <c r="C596" s="1">
        <v>113.555843</v>
      </c>
      <c r="D596" s="1">
        <v>97.719740999999999</v>
      </c>
      <c r="E596" s="1">
        <v>86.575199999999995</v>
      </c>
      <c r="F596" s="3">
        <f t="shared" si="80"/>
        <v>10576.040566714953</v>
      </c>
      <c r="G596" s="36">
        <f t="shared" si="81"/>
        <v>-3.9721198132055836E-4</v>
      </c>
      <c r="H596" s="31">
        <f t="shared" si="82"/>
        <v>-3.3661669206749246E-3</v>
      </c>
      <c r="I596" s="37">
        <f t="shared" si="83"/>
        <v>1.5278183668418727E-2</v>
      </c>
      <c r="J596" s="37">
        <f t="shared" si="84"/>
        <v>-1.6851229283156091E-2</v>
      </c>
      <c r="K596" s="39">
        <f t="shared" si="85"/>
        <v>-4.3919844589985395E-3</v>
      </c>
      <c r="L596" s="36">
        <f>-(1-B596/MAX(B$5:B596))</f>
        <v>-3.9713310308564509E-4</v>
      </c>
      <c r="M596" s="37">
        <f>-(1-C596/MAX(C$5:C596))</f>
        <v>-5.5527584608350278E-3</v>
      </c>
      <c r="N596" s="37">
        <f>-(1-D596/MAX(D$5:D596))</f>
        <v>-0.46569819231746978</v>
      </c>
      <c r="O596" s="37">
        <f>-(1-E596/MAX(E$5:E596))</f>
        <v>-0.12976962042060869</v>
      </c>
      <c r="P596" s="39">
        <f>-(1-F596/MAX(F$5:F596))</f>
        <v>-6.40513848024864E-2</v>
      </c>
      <c r="Q596" s="33">
        <f>IF(DatiStorici[[#This Row],[Calend]]="X",(DatiStorici[[#This Row],[Balanced]]*B$2/DatiStorici[[#This Row],[Bond 3Y]]),Q595)</f>
        <v>23.290758964276538</v>
      </c>
      <c r="R596" s="33">
        <f>IF(DatiStorici[[#This Row],[Calend]]="X",(DatiStorici[[#This Row],[Balanced]]*C$2/DatiStorici[[#This Row],[Bond 10Y]]),R595)</f>
        <v>22.999545675015796</v>
      </c>
      <c r="S596" s="33">
        <f>IF(DatiStorici[[#This Row],[Calend]]="X",(DatiStorici[[#This Row],[Balanced]]*D$2/DatiStorici[[#This Row],[SXXR]]),S595)</f>
        <v>26.478339254247771</v>
      </c>
      <c r="T596" s="33">
        <f>IF(DatiStorici[[#This Row],[Calend]]="X",(DatiStorici[[#This Row],[Balanced]]*E$2/DatiStorici[[#This Row],[Gold]]),T595)</f>
        <v>30.301716571631474</v>
      </c>
      <c r="U596" s="34">
        <f>SUMPRODUCT(DatiStorici[[#This Row],[Bond 3Y]:[Gold]],Q595:T595)</f>
        <v>10479.755382764337</v>
      </c>
      <c r="V596" s="32">
        <f t="shared" si="86"/>
        <v>-1.4505596786380532E-3</v>
      </c>
      <c r="W596" s="32">
        <f>-(1-U596/MAX(U$5:U596))</f>
        <v>-6.3319401434003386E-2</v>
      </c>
      <c r="X596" s="53" t="str">
        <f t="shared" si="87"/>
        <v/>
      </c>
    </row>
    <row r="597" spans="1:24" x14ac:dyDescent="0.3">
      <c r="A597" s="4">
        <v>39934</v>
      </c>
      <c r="B597" s="1">
        <v>114.08721300000001</v>
      </c>
      <c r="C597" s="1">
        <v>113.531396</v>
      </c>
      <c r="D597" s="1">
        <v>98.663995</v>
      </c>
      <c r="E597" s="1">
        <v>86.696749999999994</v>
      </c>
      <c r="F597" s="3">
        <f t="shared" si="80"/>
        <v>10594.408581798009</v>
      </c>
      <c r="G597" s="36">
        <f t="shared" si="81"/>
        <v>-4.2072987640184311E-6</v>
      </c>
      <c r="H597" s="31">
        <f t="shared" si="82"/>
        <v>-2.1530932519226481E-4</v>
      </c>
      <c r="I597" s="37">
        <f t="shared" si="83"/>
        <v>9.6164916304124475E-3</v>
      </c>
      <c r="J597" s="37">
        <f t="shared" si="84"/>
        <v>1.4029970798880827E-3</v>
      </c>
      <c r="K597" s="39">
        <f t="shared" si="85"/>
        <v>1.7352508265826845E-3</v>
      </c>
      <c r="L597" s="36">
        <f>-(1-B597/MAX(B$5:B597))</f>
        <v>-4.0133872214487276E-4</v>
      </c>
      <c r="M597" s="37">
        <f>-(1-C597/MAX(C$5:C597))</f>
        <v>-5.7668491766593721E-3</v>
      </c>
      <c r="N597" s="37">
        <f>-(1-D597/MAX(D$5:D597))</f>
        <v>-0.46053529878184885</v>
      </c>
      <c r="O597" s="37">
        <f>-(1-E597/MAX(E$5:E597))</f>
        <v>-0.12854783285745108</v>
      </c>
      <c r="P597" s="39">
        <f>-(1-F597/MAX(F$5:F597))</f>
        <v>-6.2425869263616707E-2</v>
      </c>
      <c r="Q597" s="33">
        <f>IF(DatiStorici[[#This Row],[Calend]]="X",(DatiStorici[[#This Row],[Balanced]]*B$2/DatiStorici[[#This Row],[Bond 3Y]]),Q596)</f>
        <v>23.290758964276538</v>
      </c>
      <c r="R597" s="33">
        <f>IF(DatiStorici[[#This Row],[Calend]]="X",(DatiStorici[[#This Row],[Balanced]]*C$2/DatiStorici[[#This Row],[Bond 10Y]]),R596)</f>
        <v>22.999545675015796</v>
      </c>
      <c r="S597" s="33">
        <f>IF(DatiStorici[[#This Row],[Calend]]="X",(DatiStorici[[#This Row],[Balanced]]*D$2/DatiStorici[[#This Row],[SXXR]]),S596)</f>
        <v>26.478339254247771</v>
      </c>
      <c r="T597" s="33">
        <f>IF(DatiStorici[[#This Row],[Calend]]="X",(DatiStorici[[#This Row],[Balanced]]*E$2/DatiStorici[[#This Row],[Gold]]),T596)</f>
        <v>30.301716571631474</v>
      </c>
      <c r="U597" s="34">
        <f>SUMPRODUCT(DatiStorici[[#This Row],[Bond 3Y]:[Gold]],Q596:T596)</f>
        <v>10507.867384710378</v>
      </c>
      <c r="V597" s="32">
        <f t="shared" si="86"/>
        <v>2.678914050422455E-3</v>
      </c>
      <c r="W597" s="32">
        <f>-(1-U597/MAX(U$5:U597))</f>
        <v>-6.0806750532531595E-2</v>
      </c>
      <c r="X597" s="53" t="str">
        <f t="shared" si="87"/>
        <v/>
      </c>
    </row>
    <row r="598" spans="1:24" x14ac:dyDescent="0.3">
      <c r="A598" s="4">
        <v>39937</v>
      </c>
      <c r="B598" s="1">
        <v>114.01745099999999</v>
      </c>
      <c r="C598" s="1">
        <v>113.244553</v>
      </c>
      <c r="D598" s="1">
        <v>99.608249000000001</v>
      </c>
      <c r="E598" s="1">
        <v>86.693839999999994</v>
      </c>
      <c r="F598" s="3">
        <f t="shared" si="80"/>
        <v>10599.514027559973</v>
      </c>
      <c r="G598" s="36">
        <f t="shared" si="81"/>
        <v>-6.1166660033788159E-4</v>
      </c>
      <c r="H598" s="31">
        <f t="shared" si="82"/>
        <v>-2.5297493339923637E-3</v>
      </c>
      <c r="I598" s="37">
        <f t="shared" si="83"/>
        <v>9.5248948595595337E-3</v>
      </c>
      <c r="J598" s="37">
        <f t="shared" si="84"/>
        <v>-3.3565835380908276E-5</v>
      </c>
      <c r="K598" s="39">
        <f t="shared" si="85"/>
        <v>4.817839486179386E-4</v>
      </c>
      <c r="L598" s="36">
        <f>-(1-B598/MAX(B$5:B598))</f>
        <v>-1.0125728821736013E-3</v>
      </c>
      <c r="M598" s="37">
        <f>-(1-C598/MAX(C$5:C598))</f>
        <v>-8.2788311457846486E-3</v>
      </c>
      <c r="N598" s="37">
        <f>-(1-D598/MAX(D$5:D598))</f>
        <v>-0.4553724052462278</v>
      </c>
      <c r="O598" s="37">
        <f>-(1-E598/MAX(E$5:E598))</f>
        <v>-0.12857708338652385</v>
      </c>
      <c r="P598" s="39">
        <f>-(1-F598/MAX(F$5:F598))</f>
        <v>-6.1974052266439483E-2</v>
      </c>
      <c r="Q598" s="33">
        <f>IF(DatiStorici[[#This Row],[Calend]]="X",(DatiStorici[[#This Row],[Balanced]]*B$2/DatiStorici[[#This Row],[Bond 3Y]]),Q597)</f>
        <v>23.290758964276538</v>
      </c>
      <c r="R598" s="33">
        <f>IF(DatiStorici[[#This Row],[Calend]]="X",(DatiStorici[[#This Row],[Balanced]]*C$2/DatiStorici[[#This Row],[Bond 10Y]]),R597)</f>
        <v>22.999545675015796</v>
      </c>
      <c r="S598" s="33">
        <f>IF(DatiStorici[[#This Row],[Calend]]="X",(DatiStorici[[#This Row],[Balanced]]*D$2/DatiStorici[[#This Row],[SXXR]]),S597)</f>
        <v>26.478339254247771</v>
      </c>
      <c r="T598" s="33">
        <f>IF(DatiStorici[[#This Row],[Calend]]="X",(DatiStorici[[#This Row],[Balanced]]*E$2/DatiStorici[[#This Row],[Gold]]),T597)</f>
        <v>30.301716571631474</v>
      </c>
      <c r="U598" s="34">
        <f>SUMPRODUCT(DatiStorici[[#This Row],[Bond 3Y]:[Gold]],Q597:T597)</f>
        <v>10524.559415862412</v>
      </c>
      <c r="V598" s="32">
        <f t="shared" si="86"/>
        <v>1.5872666349744419E-3</v>
      </c>
      <c r="W598" s="32">
        <f>-(1-U598/MAX(U$5:U598))</f>
        <v>-5.931481668868599E-2</v>
      </c>
      <c r="X598" s="53" t="str">
        <f t="shared" si="87"/>
        <v/>
      </c>
    </row>
    <row r="599" spans="1:24" x14ac:dyDescent="0.3">
      <c r="A599" s="4">
        <v>39938</v>
      </c>
      <c r="B599" s="1">
        <v>114.146423</v>
      </c>
      <c r="C599" s="1">
        <v>113.62054999999999</v>
      </c>
      <c r="D599" s="1">
        <v>100.252146</v>
      </c>
      <c r="E599" s="1">
        <v>89.192220000000006</v>
      </c>
      <c r="F599" s="3">
        <f t="shared" si="80"/>
        <v>10720.441884185846</v>
      </c>
      <c r="G599" s="36">
        <f t="shared" si="81"/>
        <v>1.130520896891475E-3</v>
      </c>
      <c r="H599" s="31">
        <f t="shared" si="82"/>
        <v>3.3147217381285436E-3</v>
      </c>
      <c r="I599" s="37">
        <f t="shared" si="83"/>
        <v>6.443489995153674E-3</v>
      </c>
      <c r="J599" s="37">
        <f t="shared" si="84"/>
        <v>2.8410984385115228E-2</v>
      </c>
      <c r="K599" s="39">
        <f t="shared" si="85"/>
        <v>1.1344221722402964E-2</v>
      </c>
      <c r="L599" s="36">
        <f>-(1-B599/MAX(B$5:B599))</f>
        <v>0</v>
      </c>
      <c r="M599" s="37">
        <f>-(1-C599/MAX(C$5:C599))</f>
        <v>-4.9860971956963152E-3</v>
      </c>
      <c r="N599" s="37">
        <f>-(1-D599/MAX(D$5:D599))</f>
        <v>-0.45185177238800767</v>
      </c>
      <c r="O599" s="37">
        <f>-(1-E599/MAX(E$5:E599))</f>
        <v>-0.10346404667700926</v>
      </c>
      <c r="P599" s="39">
        <f>-(1-F599/MAX(F$5:F599))</f>
        <v>-5.1272291126831404E-2</v>
      </c>
      <c r="Q599" s="33">
        <f>IF(DatiStorici[[#This Row],[Calend]]="X",(DatiStorici[[#This Row],[Balanced]]*B$2/DatiStorici[[#This Row],[Bond 3Y]]),Q598)</f>
        <v>23.290758964276538</v>
      </c>
      <c r="R599" s="33">
        <f>IF(DatiStorici[[#This Row],[Calend]]="X",(DatiStorici[[#This Row],[Balanced]]*C$2/DatiStorici[[#This Row],[Bond 10Y]]),R598)</f>
        <v>22.999545675015796</v>
      </c>
      <c r="S599" s="33">
        <f>IF(DatiStorici[[#This Row],[Calend]]="X",(DatiStorici[[#This Row],[Balanced]]*D$2/DatiStorici[[#This Row],[SXXR]]),S598)</f>
        <v>26.478339254247771</v>
      </c>
      <c r="T599" s="33">
        <f>IF(DatiStorici[[#This Row],[Calend]]="X",(DatiStorici[[#This Row],[Balanced]]*E$2/DatiStorici[[#This Row],[Gold]]),T598)</f>
        <v>30.301716571631474</v>
      </c>
      <c r="U599" s="34">
        <f>SUMPRODUCT(DatiStorici[[#This Row],[Bond 3Y]:[Gold]],Q598:T598)</f>
        <v>10628.965557661746</v>
      </c>
      <c r="V599" s="32">
        <f t="shared" si="86"/>
        <v>9.8713561676796249E-3</v>
      </c>
      <c r="W599" s="32">
        <f>-(1-U599/MAX(U$5:U599))</f>
        <v>-4.9982995112448969E-2</v>
      </c>
      <c r="X599" s="53" t="str">
        <f t="shared" si="87"/>
        <v/>
      </c>
    </row>
    <row r="600" spans="1:24" x14ac:dyDescent="0.3">
      <c r="A600" s="4">
        <v>39939</v>
      </c>
      <c r="B600" s="1">
        <v>114.253682</v>
      </c>
      <c r="C600" s="1">
        <v>113.411688</v>
      </c>
      <c r="D600" s="1">
        <v>101.724664</v>
      </c>
      <c r="E600" s="1">
        <v>89.191220000000001</v>
      </c>
      <c r="F600" s="3">
        <f t="shared" si="80"/>
        <v>10739.913817610433</v>
      </c>
      <c r="G600" s="36">
        <f t="shared" si="81"/>
        <v>9.3922030276426466E-4</v>
      </c>
      <c r="H600" s="31">
        <f t="shared" si="82"/>
        <v>-1.8399330488266868E-3</v>
      </c>
      <c r="I600" s="37">
        <f t="shared" si="83"/>
        <v>1.4581318418089437E-2</v>
      </c>
      <c r="J600" s="37">
        <f t="shared" si="84"/>
        <v>-1.121180306892788E-5</v>
      </c>
      <c r="K600" s="39">
        <f t="shared" si="85"/>
        <v>1.8146892846271625E-3</v>
      </c>
      <c r="L600" s="36">
        <f>-(1-B600/MAX(B$5:B600))</f>
        <v>0</v>
      </c>
      <c r="M600" s="37">
        <f>-(1-C600/MAX(C$5:C600))</f>
        <v>-6.8151729550330886E-3</v>
      </c>
      <c r="N600" s="37">
        <f>-(1-D600/MAX(D$5:D600))</f>
        <v>-0.44380049205105854</v>
      </c>
      <c r="O600" s="37">
        <f>-(1-E600/MAX(E$5:E600))</f>
        <v>-0.10347409840521293</v>
      </c>
      <c r="P600" s="39">
        <f>-(1-F600/MAX(F$5:F600))</f>
        <v>-4.9549082047876336E-2</v>
      </c>
      <c r="Q600" s="33">
        <f>IF(DatiStorici[[#This Row],[Calend]]="X",(DatiStorici[[#This Row],[Balanced]]*B$2/DatiStorici[[#This Row],[Bond 3Y]]),Q599)</f>
        <v>23.290758964276538</v>
      </c>
      <c r="R600" s="33">
        <f>IF(DatiStorici[[#This Row],[Calend]]="X",(DatiStorici[[#This Row],[Balanced]]*C$2/DatiStorici[[#This Row],[Bond 10Y]]),R599)</f>
        <v>22.999545675015796</v>
      </c>
      <c r="S600" s="33">
        <f>IF(DatiStorici[[#This Row],[Calend]]="X",(DatiStorici[[#This Row],[Balanced]]*D$2/DatiStorici[[#This Row],[SXXR]]),S599)</f>
        <v>26.478339254247771</v>
      </c>
      <c r="T600" s="33">
        <f>IF(DatiStorici[[#This Row],[Calend]]="X",(DatiStorici[[#This Row],[Balanced]]*E$2/DatiStorici[[#This Row],[Gold]]),T599)</f>
        <v>30.301716571631474</v>
      </c>
      <c r="U600" s="34">
        <f>SUMPRODUCT(DatiStorici[[#This Row],[Bond 3Y]:[Gold]],Q599:T599)</f>
        <v>10665.619499514134</v>
      </c>
      <c r="V600" s="32">
        <f t="shared" si="86"/>
        <v>3.4425632576098645E-3</v>
      </c>
      <c r="W600" s="32">
        <f>-(1-U600/MAX(U$5:U600))</f>
        <v>-4.6706865571241929E-2</v>
      </c>
      <c r="X600" s="53" t="str">
        <f t="shared" si="87"/>
        <v/>
      </c>
    </row>
    <row r="601" spans="1:24" x14ac:dyDescent="0.3">
      <c r="A601" s="4">
        <v>39940</v>
      </c>
      <c r="B601" s="1">
        <v>114.26540199999999</v>
      </c>
      <c r="C601" s="1">
        <v>112.559932</v>
      </c>
      <c r="D601" s="1">
        <v>100.98240800000001</v>
      </c>
      <c r="E601" s="1">
        <v>89.410749999999993</v>
      </c>
      <c r="F601" s="3">
        <f t="shared" si="80"/>
        <v>10716.13022920101</v>
      </c>
      <c r="G601" s="36">
        <f t="shared" si="81"/>
        <v>1.0257349018838608E-4</v>
      </c>
      <c r="H601" s="31">
        <f t="shared" si="82"/>
        <v>-7.5386460817931742E-3</v>
      </c>
      <c r="I601" s="37">
        <f t="shared" si="83"/>
        <v>-7.3234674067925954E-3</v>
      </c>
      <c r="J601" s="37">
        <f t="shared" si="84"/>
        <v>2.4583167874074005E-3</v>
      </c>
      <c r="K601" s="39">
        <f t="shared" si="85"/>
        <v>-2.216960227963893E-3</v>
      </c>
      <c r="L601" s="36">
        <f>-(1-B601/MAX(B$5:B601))</f>
        <v>0</v>
      </c>
      <c r="M601" s="37">
        <f>-(1-C601/MAX(C$5:C601))</f>
        <v>-1.4274290709673232E-2</v>
      </c>
      <c r="N601" s="37">
        <f>-(1-D601/MAX(D$5:D601))</f>
        <v>-0.4478589219906467</v>
      </c>
      <c r="O601" s="37">
        <f>-(1-E601/MAX(E$5:E601))</f>
        <v>-0.10126744251265873</v>
      </c>
      <c r="P601" s="39">
        <f>-(1-F601/MAX(F$5:F601))</f>
        <v>-5.1653859965075766E-2</v>
      </c>
      <c r="Q601" s="33">
        <f>IF(DatiStorici[[#This Row],[Calend]]="X",(DatiStorici[[#This Row],[Balanced]]*B$2/DatiStorici[[#This Row],[Bond 3Y]]),Q600)</f>
        <v>23.290758964276538</v>
      </c>
      <c r="R601" s="33">
        <f>IF(DatiStorici[[#This Row],[Calend]]="X",(DatiStorici[[#This Row],[Balanced]]*C$2/DatiStorici[[#This Row],[Bond 10Y]]),R600)</f>
        <v>22.999545675015796</v>
      </c>
      <c r="S601" s="33">
        <f>IF(DatiStorici[[#This Row],[Calend]]="X",(DatiStorici[[#This Row],[Balanced]]*D$2/DatiStorici[[#This Row],[SXXR]]),S600)</f>
        <v>26.478339254247771</v>
      </c>
      <c r="T601" s="33">
        <f>IF(DatiStorici[[#This Row],[Calend]]="X",(DatiStorici[[#This Row],[Balanced]]*E$2/DatiStorici[[#This Row],[Gold]]),T600)</f>
        <v>30.301716571631474</v>
      </c>
      <c r="U601" s="34">
        <f>SUMPRODUCT(DatiStorici[[#This Row],[Bond 3Y]:[Gold]],Q600:T600)</f>
        <v>10633.300895840697</v>
      </c>
      <c r="V601" s="32">
        <f t="shared" si="86"/>
        <v>-3.0347668217491097E-3</v>
      </c>
      <c r="W601" s="32">
        <f>-(1-U601/MAX(U$5:U601))</f>
        <v>-4.959550256017764E-2</v>
      </c>
      <c r="X601" s="53" t="str">
        <f t="shared" si="87"/>
        <v/>
      </c>
    </row>
    <row r="602" spans="1:24" x14ac:dyDescent="0.3">
      <c r="A602" s="4">
        <v>39941</v>
      </c>
      <c r="B602" s="1">
        <v>114.408103</v>
      </c>
      <c r="C602" s="1">
        <v>112.207888</v>
      </c>
      <c r="D602" s="1">
        <v>102.541771</v>
      </c>
      <c r="E602" s="1">
        <v>88.895189999999999</v>
      </c>
      <c r="F602" s="3">
        <f t="shared" si="80"/>
        <v>10713.863723671779</v>
      </c>
      <c r="G602" s="36">
        <f t="shared" si="81"/>
        <v>1.2480765406006984E-3</v>
      </c>
      <c r="H602" s="31">
        <f t="shared" si="82"/>
        <v>-3.1325150359485469E-3</v>
      </c>
      <c r="I602" s="37">
        <f t="shared" si="83"/>
        <v>1.5323914062514439E-2</v>
      </c>
      <c r="J602" s="37">
        <f t="shared" si="84"/>
        <v>-5.7828857161907445E-3</v>
      </c>
      <c r="K602" s="39">
        <f t="shared" si="85"/>
        <v>-2.1152647477788982E-4</v>
      </c>
      <c r="L602" s="36">
        <f>-(1-B602/MAX(B$5:B602))</f>
        <v>0</v>
      </c>
      <c r="M602" s="37">
        <f>-(1-C602/MAX(C$5:C602))</f>
        <v>-1.7357260070399283E-2</v>
      </c>
      <c r="N602" s="37">
        <f>-(1-D602/MAX(D$5:D602))</f>
        <v>-0.43933279962062066</v>
      </c>
      <c r="O602" s="37">
        <f>-(1-E602/MAX(E$5:E602))</f>
        <v>-0.10644971150534888</v>
      </c>
      <c r="P602" s="39">
        <f>-(1-F602/MAX(F$5:F602))</f>
        <v>-5.1854439066303715E-2</v>
      </c>
      <c r="Q602" s="33">
        <f>IF(DatiStorici[[#This Row],[Calend]]="X",(DatiStorici[[#This Row],[Balanced]]*B$2/DatiStorici[[#This Row],[Bond 3Y]]),Q601)</f>
        <v>23.290758964276538</v>
      </c>
      <c r="R602" s="33">
        <f>IF(DatiStorici[[#This Row],[Calend]]="X",(DatiStorici[[#This Row],[Balanced]]*C$2/DatiStorici[[#This Row],[Bond 10Y]]),R601)</f>
        <v>22.999545675015796</v>
      </c>
      <c r="S602" s="33">
        <f>IF(DatiStorici[[#This Row],[Calend]]="X",(DatiStorici[[#This Row],[Balanced]]*D$2/DatiStorici[[#This Row],[SXXR]]),S601)</f>
        <v>26.478339254247771</v>
      </c>
      <c r="T602" s="33">
        <f>IF(DatiStorici[[#This Row],[Calend]]="X",(DatiStorici[[#This Row],[Balanced]]*E$2/DatiStorici[[#This Row],[Gold]]),T601)</f>
        <v>30.301716571631474</v>
      </c>
      <c r="U602" s="34">
        <f>SUMPRODUCT(DatiStorici[[#This Row],[Bond 3Y]:[Gold]],Q601:T601)</f>
        <v>10654.194647916895</v>
      </c>
      <c r="V602" s="32">
        <f t="shared" si="86"/>
        <v>1.9630076955345823E-3</v>
      </c>
      <c r="W602" s="32">
        <f>-(1-U602/MAX(U$5:U602))</f>
        <v>-4.7728018875090039E-2</v>
      </c>
      <c r="X602" s="53" t="str">
        <f t="shared" si="87"/>
        <v/>
      </c>
    </row>
    <row r="603" spans="1:24" x14ac:dyDescent="0.3">
      <c r="A603" s="4">
        <v>39944</v>
      </c>
      <c r="B603" s="1">
        <v>114.348682</v>
      </c>
      <c r="C603" s="1">
        <v>112.58968</v>
      </c>
      <c r="D603" s="1">
        <v>101.15561700000001</v>
      </c>
      <c r="E603" s="1">
        <v>89.480249999999998</v>
      </c>
      <c r="F603" s="3">
        <f t="shared" si="80"/>
        <v>10724.286020455742</v>
      </c>
      <c r="G603" s="36">
        <f t="shared" si="81"/>
        <v>-5.1951247117281297E-4</v>
      </c>
      <c r="H603" s="31">
        <f t="shared" si="82"/>
        <v>3.3967659925355303E-3</v>
      </c>
      <c r="I603" s="37">
        <f t="shared" si="83"/>
        <v>-1.3610144054194433E-2</v>
      </c>
      <c r="J603" s="37">
        <f t="shared" si="84"/>
        <v>6.5598952191470933E-3</v>
      </c>
      <c r="K603" s="39">
        <f t="shared" si="85"/>
        <v>9.7231316409814375E-4</v>
      </c>
      <c r="L603" s="36">
        <f>-(1-B603/MAX(B$5:B603))</f>
        <v>-5.1937754793474067E-4</v>
      </c>
      <c r="M603" s="37">
        <f>-(1-C603/MAX(C$5:C603))</f>
        <v>-1.4013777329121679E-2</v>
      </c>
      <c r="N603" s="37">
        <f>-(1-D603/MAX(D$5:D603))</f>
        <v>-0.44691186788612458</v>
      </c>
      <c r="O603" s="37">
        <f>-(1-E603/MAX(E$5:E603))</f>
        <v>-0.10056884740250283</v>
      </c>
      <c r="P603" s="39">
        <f>-(1-F603/MAX(F$5:F603))</f>
        <v>-5.0932096325597032E-2</v>
      </c>
      <c r="Q603" s="33">
        <f>IF(DatiStorici[[#This Row],[Calend]]="X",(DatiStorici[[#This Row],[Balanced]]*B$2/DatiStorici[[#This Row],[Bond 3Y]]),Q602)</f>
        <v>23.290758964276538</v>
      </c>
      <c r="R603" s="33">
        <f>IF(DatiStorici[[#This Row],[Calend]]="X",(DatiStorici[[#This Row],[Balanced]]*C$2/DatiStorici[[#This Row],[Bond 10Y]]),R602)</f>
        <v>22.999545675015796</v>
      </c>
      <c r="S603" s="33">
        <f>IF(DatiStorici[[#This Row],[Calend]]="X",(DatiStorici[[#This Row],[Balanced]]*D$2/DatiStorici[[#This Row],[SXXR]]),S602)</f>
        <v>26.478339254247771</v>
      </c>
      <c r="T603" s="33">
        <f>IF(DatiStorici[[#This Row],[Calend]]="X",(DatiStorici[[#This Row],[Balanced]]*E$2/DatiStorici[[#This Row],[Gold]]),T602)</f>
        <v>30.301716571631474</v>
      </c>
      <c r="U603" s="34">
        <f>SUMPRODUCT(DatiStorici[[#This Row],[Bond 3Y]:[Gold]],Q602:T602)</f>
        <v>10642.616996697599</v>
      </c>
      <c r="V603" s="32">
        <f t="shared" si="86"/>
        <v>-1.0872662587279021E-3</v>
      </c>
      <c r="W603" s="32">
        <f>-(1-U603/MAX(U$5:U603))</f>
        <v>-4.8762829410068043E-2</v>
      </c>
      <c r="X603" s="53" t="str">
        <f t="shared" si="87"/>
        <v/>
      </c>
    </row>
    <row r="604" spans="1:24" x14ac:dyDescent="0.3">
      <c r="A604" s="4">
        <v>39945</v>
      </c>
      <c r="B604" s="1">
        <v>114.256795</v>
      </c>
      <c r="C604" s="1">
        <v>112.23944899999999</v>
      </c>
      <c r="D604" s="1">
        <v>101.04718099999999</v>
      </c>
      <c r="E604" s="1">
        <v>89.871279999999999</v>
      </c>
      <c r="F604" s="3">
        <f t="shared" si="80"/>
        <v>10726.941632229536</v>
      </c>
      <c r="G604" s="36">
        <f t="shared" si="81"/>
        <v>-8.0389154410711661E-4</v>
      </c>
      <c r="H604" s="31">
        <f t="shared" si="82"/>
        <v>-3.1155329814438262E-3</v>
      </c>
      <c r="I604" s="37">
        <f t="shared" si="83"/>
        <v>-1.0725470811242088E-3</v>
      </c>
      <c r="J604" s="37">
        <f t="shared" si="84"/>
        <v>4.3604938255479477E-3</v>
      </c>
      <c r="K604" s="39">
        <f t="shared" si="85"/>
        <v>2.4759531998430704E-4</v>
      </c>
      <c r="L604" s="36">
        <f>-(1-B604/MAX(B$5:B604))</f>
        <v>-1.3225287023594934E-3</v>
      </c>
      <c r="M604" s="37">
        <f>-(1-C604/MAX(C$5:C604))</f>
        <v>-1.7080869630585305E-2</v>
      </c>
      <c r="N604" s="37">
        <f>-(1-D604/MAX(D$5:D604))</f>
        <v>-0.44750476293706287</v>
      </c>
      <c r="O604" s="37">
        <f>-(1-E604/MAX(E$5:E604))</f>
        <v>-9.6638320123017096E-2</v>
      </c>
      <c r="P604" s="39">
        <f>-(1-F604/MAX(F$5:F604))</f>
        <v>-5.0697082461334197E-2</v>
      </c>
      <c r="Q604" s="33">
        <f>IF(DatiStorici[[#This Row],[Calend]]="X",(DatiStorici[[#This Row],[Balanced]]*B$2/DatiStorici[[#This Row],[Bond 3Y]]),Q603)</f>
        <v>23.290758964276538</v>
      </c>
      <c r="R604" s="33">
        <f>IF(DatiStorici[[#This Row],[Calend]]="X",(DatiStorici[[#This Row],[Balanced]]*C$2/DatiStorici[[#This Row],[Bond 10Y]]),R603)</f>
        <v>22.999545675015796</v>
      </c>
      <c r="S604" s="33">
        <f>IF(DatiStorici[[#This Row],[Calend]]="X",(DatiStorici[[#This Row],[Balanced]]*D$2/DatiStorici[[#This Row],[SXXR]]),S603)</f>
        <v>26.478339254247771</v>
      </c>
      <c r="T604" s="33">
        <f>IF(DatiStorici[[#This Row],[Calend]]="X",(DatiStorici[[#This Row],[Balanced]]*E$2/DatiStorici[[#This Row],[Gold]]),T603)</f>
        <v>30.301716571631474</v>
      </c>
      <c r="U604" s="34">
        <f>SUMPRODUCT(DatiStorici[[#This Row],[Bond 3Y]:[Gold]],Q603:T603)</f>
        <v>10641.399399882974</v>
      </c>
      <c r="V604" s="32">
        <f t="shared" si="86"/>
        <v>-1.1441419638729792E-4</v>
      </c>
      <c r="W604" s="32">
        <f>-(1-U604/MAX(U$5:U604))</f>
        <v>-4.8871658220615677E-2</v>
      </c>
      <c r="X604" s="53" t="str">
        <f t="shared" si="87"/>
        <v/>
      </c>
    </row>
    <row r="605" spans="1:24" x14ac:dyDescent="0.3">
      <c r="A605" s="4">
        <v>39946</v>
      </c>
      <c r="B605" s="1">
        <v>114.422832</v>
      </c>
      <c r="C605" s="1">
        <v>112.80159999999999</v>
      </c>
      <c r="D605" s="1">
        <v>98.527731000000003</v>
      </c>
      <c r="E605" s="1">
        <v>90.556299999999993</v>
      </c>
      <c r="F605" s="3">
        <f t="shared" si="80"/>
        <v>10734.389812936581</v>
      </c>
      <c r="G605" s="36">
        <f t="shared" si="81"/>
        <v>1.4521366101132758E-3</v>
      </c>
      <c r="H605" s="31">
        <f t="shared" si="82"/>
        <v>4.995996701675472E-3</v>
      </c>
      <c r="I605" s="37">
        <f t="shared" si="83"/>
        <v>-2.5249504829855898E-2</v>
      </c>
      <c r="J605" s="37">
        <f t="shared" si="84"/>
        <v>7.5933323657448497E-3</v>
      </c>
      <c r="K605" s="39">
        <f t="shared" si="85"/>
        <v>6.9410241625562116E-4</v>
      </c>
      <c r="L605" s="36">
        <f>-(1-B605/MAX(B$5:B605))</f>
        <v>0</v>
      </c>
      <c r="M605" s="37">
        <f>-(1-C605/MAX(C$5:C605))</f>
        <v>-1.2157921620957302E-2</v>
      </c>
      <c r="N605" s="37">
        <f>-(1-D605/MAX(D$5:D605))</f>
        <v>-0.46128034886872993</v>
      </c>
      <c r="O605" s="37">
        <f>-(1-E605/MAX(E$5:E605))</f>
        <v>-8.9752685268931098E-2</v>
      </c>
      <c r="P605" s="39">
        <f>-(1-F605/MAX(F$5:F605))</f>
        <v>-5.0037940282886106E-2</v>
      </c>
      <c r="Q605" s="33">
        <f>IF(DatiStorici[[#This Row],[Calend]]="X",(DatiStorici[[#This Row],[Balanced]]*B$2/DatiStorici[[#This Row],[Bond 3Y]]),Q604)</f>
        <v>23.290758964276538</v>
      </c>
      <c r="R605" s="33">
        <f>IF(DatiStorici[[#This Row],[Calend]]="X",(DatiStorici[[#This Row],[Balanced]]*C$2/DatiStorici[[#This Row],[Bond 10Y]]),R604)</f>
        <v>22.999545675015796</v>
      </c>
      <c r="S605" s="33">
        <f>IF(DatiStorici[[#This Row],[Calend]]="X",(DatiStorici[[#This Row],[Balanced]]*D$2/DatiStorici[[#This Row],[SXXR]]),S604)</f>
        <v>26.478339254247771</v>
      </c>
      <c r="T605" s="33">
        <f>IF(DatiStorici[[#This Row],[Calend]]="X",(DatiStorici[[#This Row],[Balanced]]*E$2/DatiStorici[[#This Row],[Gold]]),T604)</f>
        <v>30.301716571631474</v>
      </c>
      <c r="U605" s="34">
        <f>SUMPRODUCT(DatiStorici[[#This Row],[Bond 3Y]:[Gold]],Q604:T604)</f>
        <v>10612.242175281666</v>
      </c>
      <c r="V605" s="32">
        <f t="shared" si="86"/>
        <v>-2.7437409057422292E-3</v>
      </c>
      <c r="W605" s="32">
        <f>-(1-U605/MAX(U$5:U605))</f>
        <v>-5.1477731129244142E-2</v>
      </c>
      <c r="X605" s="53" t="str">
        <f t="shared" si="87"/>
        <v/>
      </c>
    </row>
    <row r="606" spans="1:24" x14ac:dyDescent="0.3">
      <c r="A606" s="4">
        <v>39947</v>
      </c>
      <c r="B606" s="1">
        <v>114.444992</v>
      </c>
      <c r="C606" s="1">
        <v>112.983695</v>
      </c>
      <c r="D606" s="1">
        <v>99.012332999999998</v>
      </c>
      <c r="E606" s="1">
        <v>90.677800000000005</v>
      </c>
      <c r="F606" s="3">
        <f t="shared" si="80"/>
        <v>10751.629357906942</v>
      </c>
      <c r="G606" s="36">
        <f t="shared" si="81"/>
        <v>1.9364889028041998E-4</v>
      </c>
      <c r="H606" s="31">
        <f t="shared" si="82"/>
        <v>1.6129929053211338E-3</v>
      </c>
      <c r="I606" s="37">
        <f t="shared" si="83"/>
        <v>4.9063765832602748E-3</v>
      </c>
      <c r="J606" s="37">
        <f t="shared" si="84"/>
        <v>1.3408074772063049E-3</v>
      </c>
      <c r="K606" s="39">
        <f t="shared" si="85"/>
        <v>1.6047224507056788E-3</v>
      </c>
      <c r="L606" s="36">
        <f>-(1-B606/MAX(B$5:B606))</f>
        <v>0</v>
      </c>
      <c r="M606" s="37">
        <f>-(1-C606/MAX(C$5:C606))</f>
        <v>-1.0563253608602552E-2</v>
      </c>
      <c r="N606" s="37">
        <f>-(1-D606/MAX(D$5:D606))</f>
        <v>-0.45863069259706046</v>
      </c>
      <c r="O606" s="37">
        <f>-(1-E606/MAX(E$5:E606))</f>
        <v>-8.8531400292183648E-2</v>
      </c>
      <c r="P606" s="39">
        <f>-(1-F606/MAX(F$5:F606))</f>
        <v>-4.8512291043942501E-2</v>
      </c>
      <c r="Q606" s="33">
        <f>IF(DatiStorici[[#This Row],[Calend]]="X",(DatiStorici[[#This Row],[Balanced]]*B$2/DatiStorici[[#This Row],[Bond 3Y]]),Q605)</f>
        <v>23.290758964276538</v>
      </c>
      <c r="R606" s="33">
        <f>IF(DatiStorici[[#This Row],[Calend]]="X",(DatiStorici[[#This Row],[Balanced]]*C$2/DatiStorici[[#This Row],[Bond 10Y]]),R605)</f>
        <v>22.999545675015796</v>
      </c>
      <c r="S606" s="33">
        <f>IF(DatiStorici[[#This Row],[Calend]]="X",(DatiStorici[[#This Row],[Balanced]]*D$2/DatiStorici[[#This Row],[SXXR]]),S605)</f>
        <v>26.478339254247771</v>
      </c>
      <c r="T606" s="33">
        <f>IF(DatiStorici[[#This Row],[Calend]]="X",(DatiStorici[[#This Row],[Balanced]]*E$2/DatiStorici[[#This Row],[Gold]]),T605)</f>
        <v>30.301716571631474</v>
      </c>
      <c r="U606" s="34">
        <f>SUMPRODUCT(DatiStorici[[#This Row],[Bond 3Y]:[Gold]],Q605:T605)</f>
        <v>10633.459515492747</v>
      </c>
      <c r="V606" s="32">
        <f t="shared" si="86"/>
        <v>1.9973308082241879E-3</v>
      </c>
      <c r="W606" s="32">
        <f>-(1-U606/MAX(U$5:U606))</f>
        <v>-4.9581325134732235E-2</v>
      </c>
      <c r="X606" s="53" t="str">
        <f t="shared" si="87"/>
        <v/>
      </c>
    </row>
    <row r="607" spans="1:24" x14ac:dyDescent="0.3">
      <c r="A607" s="4">
        <v>39948</v>
      </c>
      <c r="B607" s="1">
        <v>114.457296</v>
      </c>
      <c r="C607" s="1">
        <v>112.618073</v>
      </c>
      <c r="D607" s="1">
        <v>99.608249000000001</v>
      </c>
      <c r="E607" s="1">
        <v>91.093289999999996</v>
      </c>
      <c r="F607" s="3">
        <f t="shared" si="80"/>
        <v>10768.027901999096</v>
      </c>
      <c r="G607" s="36">
        <f t="shared" si="81"/>
        <v>1.0750438642939564E-4</v>
      </c>
      <c r="H607" s="31">
        <f t="shared" si="82"/>
        <v>-3.2413072233034414E-3</v>
      </c>
      <c r="I607" s="37">
        <f t="shared" si="83"/>
        <v>6.0005643129494336E-3</v>
      </c>
      <c r="J607" s="37">
        <f t="shared" si="84"/>
        <v>4.5715820224519416E-3</v>
      </c>
      <c r="K607" s="39">
        <f t="shared" si="85"/>
        <v>1.5240528293013625E-3</v>
      </c>
      <c r="L607" s="36">
        <f>-(1-B607/MAX(B$5:B607))</f>
        <v>0</v>
      </c>
      <c r="M607" s="37">
        <f>-(1-C607/MAX(C$5:C607))</f>
        <v>-1.3765130145647286E-2</v>
      </c>
      <c r="N607" s="37">
        <f>-(1-D607/MAX(D$5:D607))</f>
        <v>-0.4553724052462278</v>
      </c>
      <c r="O607" s="37">
        <f>-(1-E607/MAX(E$5:E607))</f>
        <v>-8.4355007740836041E-2</v>
      </c>
      <c r="P607" s="39">
        <f>-(1-F607/MAX(F$5:F607))</f>
        <v>-4.7061067919609068E-2</v>
      </c>
      <c r="Q607" s="33">
        <f>IF(DatiStorici[[#This Row],[Calend]]="X",(DatiStorici[[#This Row],[Balanced]]*B$2/DatiStorici[[#This Row],[Bond 3Y]]),Q606)</f>
        <v>23.290758964276538</v>
      </c>
      <c r="R607" s="33">
        <f>IF(DatiStorici[[#This Row],[Calend]]="X",(DatiStorici[[#This Row],[Balanced]]*C$2/DatiStorici[[#This Row],[Bond 10Y]]),R606)</f>
        <v>22.999545675015796</v>
      </c>
      <c r="S607" s="33">
        <f>IF(DatiStorici[[#This Row],[Calend]]="X",(DatiStorici[[#This Row],[Balanced]]*D$2/DatiStorici[[#This Row],[SXXR]]),S606)</f>
        <v>26.478339254247771</v>
      </c>
      <c r="T607" s="33">
        <f>IF(DatiStorici[[#This Row],[Calend]]="X",(DatiStorici[[#This Row],[Balanced]]*E$2/DatiStorici[[#This Row],[Gold]]),T606)</f>
        <v>30.301716571631474</v>
      </c>
      <c r="U607" s="34">
        <f>SUMPRODUCT(DatiStorici[[#This Row],[Bond 3Y]:[Gold]],Q606:T606)</f>
        <v>10653.705871335635</v>
      </c>
      <c r="V607" s="32">
        <f t="shared" si="86"/>
        <v>1.9022130546691629E-3</v>
      </c>
      <c r="W607" s="32">
        <f>-(1-U607/MAX(U$5:U607))</f>
        <v>-4.7771705728835934E-2</v>
      </c>
      <c r="X607" s="53" t="str">
        <f t="shared" si="87"/>
        <v/>
      </c>
    </row>
    <row r="608" spans="1:24" x14ac:dyDescent="0.3">
      <c r="A608" s="4">
        <v>39951</v>
      </c>
      <c r="B608" s="1">
        <v>114.559996</v>
      </c>
      <c r="C608" s="1">
        <v>112.805593</v>
      </c>
      <c r="D608" s="1">
        <v>102.086437</v>
      </c>
      <c r="E608" s="1">
        <v>90.257239999999996</v>
      </c>
      <c r="F608" s="3">
        <f t="shared" si="80"/>
        <v>10779.616848467575</v>
      </c>
      <c r="G608" s="36">
        <f t="shared" si="81"/>
        <v>8.9687556766859908E-4</v>
      </c>
      <c r="H608" s="31">
        <f t="shared" si="82"/>
        <v>1.6637121255373534E-3</v>
      </c>
      <c r="I608" s="37">
        <f t="shared" si="83"/>
        <v>2.4574893547763529E-2</v>
      </c>
      <c r="J608" s="37">
        <f t="shared" si="84"/>
        <v>-9.2203306273485469E-3</v>
      </c>
      <c r="K608" s="39">
        <f t="shared" si="85"/>
        <v>1.0756579403540733E-3</v>
      </c>
      <c r="L608" s="36">
        <f>-(1-B608/MAX(B$5:B608))</f>
        <v>0</v>
      </c>
      <c r="M608" s="37">
        <f>-(1-C608/MAX(C$5:C608))</f>
        <v>-1.2122953558279304E-2</v>
      </c>
      <c r="N608" s="37">
        <f>-(1-D608/MAX(D$5:D608))</f>
        <v>-0.44182242737453903</v>
      </c>
      <c r="O608" s="37">
        <f>-(1-E608/MAX(E$5:E608))</f>
        <v>-9.2758755105524116E-2</v>
      </c>
      <c r="P608" s="39">
        <f>-(1-F608/MAX(F$5:F608))</f>
        <v>-4.6035480098689741E-2</v>
      </c>
      <c r="Q608" s="33">
        <f>IF(DatiStorici[[#This Row],[Calend]]="X",(DatiStorici[[#This Row],[Balanced]]*B$2/DatiStorici[[#This Row],[Bond 3Y]]),Q607)</f>
        <v>23.290758964276538</v>
      </c>
      <c r="R608" s="33">
        <f>IF(DatiStorici[[#This Row],[Calend]]="X",(DatiStorici[[#This Row],[Balanced]]*C$2/DatiStorici[[#This Row],[Bond 10Y]]),R607)</f>
        <v>22.999545675015796</v>
      </c>
      <c r="S608" s="33">
        <f>IF(DatiStorici[[#This Row],[Calend]]="X",(DatiStorici[[#This Row],[Balanced]]*D$2/DatiStorici[[#This Row],[SXXR]]),S607)</f>
        <v>26.478339254247771</v>
      </c>
      <c r="T608" s="33">
        <f>IF(DatiStorici[[#This Row],[Calend]]="X",(DatiStorici[[#This Row],[Balanced]]*E$2/DatiStorici[[#This Row],[Gold]]),T607)</f>
        <v>30.301716571631474</v>
      </c>
      <c r="U608" s="34">
        <f>SUMPRODUCT(DatiStorici[[#This Row],[Bond 3Y]:[Gold]],Q607:T607)</f>
        <v>10700.695259546337</v>
      </c>
      <c r="V608" s="32">
        <f t="shared" si="86"/>
        <v>4.4009161168973724E-3</v>
      </c>
      <c r="W608" s="32">
        <f>-(1-U608/MAX(U$5:U608))</f>
        <v>-4.3571793930528235E-2</v>
      </c>
      <c r="X608" s="53" t="str">
        <f t="shared" si="87"/>
        <v/>
      </c>
    </row>
    <row r="609" spans="1:24" x14ac:dyDescent="0.3">
      <c r="A609" s="4">
        <v>39952</v>
      </c>
      <c r="B609" s="1">
        <v>114.41864700000001</v>
      </c>
      <c r="C609" s="1">
        <v>112.17969600000001</v>
      </c>
      <c r="D609" s="1">
        <v>103.54983799999999</v>
      </c>
      <c r="E609" s="1">
        <v>90.623729999999995</v>
      </c>
      <c r="F609" s="3">
        <f t="shared" si="80"/>
        <v>10796.749900936629</v>
      </c>
      <c r="G609" s="36">
        <f t="shared" si="81"/>
        <v>-1.2346043814596011E-3</v>
      </c>
      <c r="H609" s="31">
        <f t="shared" si="82"/>
        <v>-5.563907022028863E-3</v>
      </c>
      <c r="I609" s="37">
        <f t="shared" si="83"/>
        <v>1.4233147384793364E-2</v>
      </c>
      <c r="J609" s="37">
        <f t="shared" si="84"/>
        <v>4.0522836814837274E-3</v>
      </c>
      <c r="K609" s="39">
        <f t="shared" si="85"/>
        <v>1.5881317062388007E-3</v>
      </c>
      <c r="L609" s="36">
        <f>-(1-B609/MAX(B$5:B609))</f>
        <v>-1.2338425710139989E-3</v>
      </c>
      <c r="M609" s="37">
        <f>-(1-C609/MAX(C$5:C609))</f>
        <v>-1.7604147028329464E-2</v>
      </c>
      <c r="N609" s="37">
        <f>-(1-D609/MAX(D$5:D609))</f>
        <v>-0.43382099601928792</v>
      </c>
      <c r="O609" s="37">
        <f>-(1-E609/MAX(E$5:E609))</f>
        <v>-8.9074897236156803E-2</v>
      </c>
      <c r="P609" s="39">
        <f>-(1-F609/MAX(F$5:F609))</f>
        <v>-4.4519255134218061E-2</v>
      </c>
      <c r="Q609" s="33">
        <f>IF(DatiStorici[[#This Row],[Calend]]="X",(DatiStorici[[#This Row],[Balanced]]*B$2/DatiStorici[[#This Row],[Bond 3Y]]),Q608)</f>
        <v>23.290758964276538</v>
      </c>
      <c r="R609" s="33">
        <f>IF(DatiStorici[[#This Row],[Calend]]="X",(DatiStorici[[#This Row],[Balanced]]*C$2/DatiStorici[[#This Row],[Bond 10Y]]),R608)</f>
        <v>22.999545675015796</v>
      </c>
      <c r="S609" s="33">
        <f>IF(DatiStorici[[#This Row],[Calend]]="X",(DatiStorici[[#This Row],[Balanced]]*D$2/DatiStorici[[#This Row],[SXXR]]),S608)</f>
        <v>26.478339254247771</v>
      </c>
      <c r="T609" s="33">
        <f>IF(DatiStorici[[#This Row],[Calend]]="X",(DatiStorici[[#This Row],[Balanced]]*E$2/DatiStorici[[#This Row],[Gold]]),T608)</f>
        <v>30.301716571631474</v>
      </c>
      <c r="U609" s="34">
        <f>SUMPRODUCT(DatiStorici[[#This Row],[Bond 3Y]:[Gold]],Q608:T608)</f>
        <v>10732.861491667485</v>
      </c>
      <c r="V609" s="32">
        <f t="shared" si="86"/>
        <v>3.0014856277081987E-3</v>
      </c>
      <c r="W609" s="32">
        <f>-(1-U609/MAX(U$5:U609))</f>
        <v>-4.0696775911844063E-2</v>
      </c>
      <c r="X609" s="53" t="str">
        <f t="shared" si="87"/>
        <v/>
      </c>
    </row>
    <row r="610" spans="1:24" x14ac:dyDescent="0.3">
      <c r="A610" s="4">
        <v>39953</v>
      </c>
      <c r="B610" s="1">
        <v>114.370194</v>
      </c>
      <c r="C610" s="1">
        <v>112.2088</v>
      </c>
      <c r="D610" s="1">
        <v>104.118886</v>
      </c>
      <c r="E610" s="1">
        <v>92.068169999999995</v>
      </c>
      <c r="F610" s="3">
        <f t="shared" si="80"/>
        <v>10861.82088838647</v>
      </c>
      <c r="G610" s="36">
        <f t="shared" si="81"/>
        <v>-4.235608739711008E-4</v>
      </c>
      <c r="H610" s="31">
        <f t="shared" si="82"/>
        <v>2.5940723951557569E-4</v>
      </c>
      <c r="I610" s="37">
        <f t="shared" si="83"/>
        <v>5.4803574971326284E-3</v>
      </c>
      <c r="J610" s="37">
        <f t="shared" si="84"/>
        <v>1.5813181637512858E-2</v>
      </c>
      <c r="K610" s="39">
        <f t="shared" si="85"/>
        <v>6.0088159897281647E-3</v>
      </c>
      <c r="L610" s="36">
        <f>-(1-B610/MAX(B$5:B610))</f>
        <v>-1.6567912589662281E-3</v>
      </c>
      <c r="M610" s="37">
        <f>-(1-C610/MAX(C$5:C610))</f>
        <v>-1.7349273375392493E-2</v>
      </c>
      <c r="N610" s="37">
        <f>-(1-D610/MAX(D$5:D610))</f>
        <v>-0.43070961471652602</v>
      </c>
      <c r="O610" s="37">
        <f>-(1-E610/MAX(E$5:E610))</f>
        <v>-7.4555778949630724E-2</v>
      </c>
      <c r="P610" s="39">
        <f>-(1-F610/MAX(F$5:F610))</f>
        <v>-3.8760663323887057E-2</v>
      </c>
      <c r="Q610" s="33">
        <f>IF(DatiStorici[[#This Row],[Calend]]="X",(DatiStorici[[#This Row],[Balanced]]*B$2/DatiStorici[[#This Row],[Bond 3Y]]),Q609)</f>
        <v>23.290758964276538</v>
      </c>
      <c r="R610" s="33">
        <f>IF(DatiStorici[[#This Row],[Calend]]="X",(DatiStorici[[#This Row],[Balanced]]*C$2/DatiStorici[[#This Row],[Bond 10Y]]),R609)</f>
        <v>22.999545675015796</v>
      </c>
      <c r="S610" s="33">
        <f>IF(DatiStorici[[#This Row],[Calend]]="X",(DatiStorici[[#This Row],[Balanced]]*D$2/DatiStorici[[#This Row],[SXXR]]),S609)</f>
        <v>26.478339254247771</v>
      </c>
      <c r="T610" s="33">
        <f>IF(DatiStorici[[#This Row],[Calend]]="X",(DatiStorici[[#This Row],[Balanced]]*E$2/DatiStorici[[#This Row],[Gold]]),T609)</f>
        <v>30.301716571631474</v>
      </c>
      <c r="U610" s="34">
        <f>SUMPRODUCT(DatiStorici[[#This Row],[Bond 3Y]:[Gold]],Q609:T609)</f>
        <v>10791.238820781391</v>
      </c>
      <c r="V610" s="32">
        <f t="shared" si="86"/>
        <v>5.4243821025958842E-3</v>
      </c>
      <c r="W610" s="32">
        <f>-(1-U610/MAX(U$5:U610))</f>
        <v>-3.5479009887741109E-2</v>
      </c>
      <c r="X610" s="53" t="str">
        <f t="shared" si="87"/>
        <v/>
      </c>
    </row>
    <row r="611" spans="1:24" x14ac:dyDescent="0.3">
      <c r="A611" s="4">
        <v>39954</v>
      </c>
      <c r="B611" s="1">
        <v>114.47727999999999</v>
      </c>
      <c r="C611" s="1">
        <v>112.623552</v>
      </c>
      <c r="D611" s="1">
        <v>102.12818</v>
      </c>
      <c r="E611" s="1">
        <v>91.87115</v>
      </c>
      <c r="F611" s="3">
        <f t="shared" si="80"/>
        <v>10837.247688408766</v>
      </c>
      <c r="G611" s="36">
        <f t="shared" si="81"/>
        <v>9.3587231656313023E-4</v>
      </c>
      <c r="H611" s="31">
        <f t="shared" si="82"/>
        <v>3.6894376345374918E-3</v>
      </c>
      <c r="I611" s="37">
        <f t="shared" si="83"/>
        <v>-1.9304689869615931E-2</v>
      </c>
      <c r="J611" s="37">
        <f t="shared" si="84"/>
        <v>-2.1422290279870756E-3</v>
      </c>
      <c r="K611" s="39">
        <f t="shared" si="85"/>
        <v>-2.2649092421084599E-3</v>
      </c>
      <c r="L611" s="36">
        <f>-(1-B611/MAX(B$5:B611))</f>
        <v>-7.2203214811572547E-4</v>
      </c>
      <c r="M611" s="37">
        <f>-(1-C611/MAX(C$5:C611))</f>
        <v>-1.3717148674219137E-2</v>
      </c>
      <c r="N611" s="37">
        <f>-(1-D611/MAX(D$5:D611))</f>
        <v>-0.44159418935292893</v>
      </c>
      <c r="O611" s="37">
        <f>-(1-E611/MAX(E$5:E611))</f>
        <v>-7.6536170440320017E-2</v>
      </c>
      <c r="P611" s="39">
        <f>-(1-F611/MAX(F$5:F611))</f>
        <v>-4.093531955227625E-2</v>
      </c>
      <c r="Q611" s="33">
        <f>IF(DatiStorici[[#This Row],[Calend]]="X",(DatiStorici[[#This Row],[Balanced]]*B$2/DatiStorici[[#This Row],[Bond 3Y]]),Q610)</f>
        <v>23.290758964276538</v>
      </c>
      <c r="R611" s="33">
        <f>IF(DatiStorici[[#This Row],[Calend]]="X",(DatiStorici[[#This Row],[Balanced]]*C$2/DatiStorici[[#This Row],[Bond 10Y]]),R610)</f>
        <v>22.999545675015796</v>
      </c>
      <c r="S611" s="33">
        <f>IF(DatiStorici[[#This Row],[Calend]]="X",(DatiStorici[[#This Row],[Balanced]]*D$2/DatiStorici[[#This Row],[SXXR]]),S610)</f>
        <v>26.478339254247771</v>
      </c>
      <c r="T611" s="33">
        <f>IF(DatiStorici[[#This Row],[Calend]]="X",(DatiStorici[[#This Row],[Balanced]]*E$2/DatiStorici[[#This Row],[Gold]]),T610)</f>
        <v>30.301716571631474</v>
      </c>
      <c r="U611" s="34">
        <f>SUMPRODUCT(DatiStorici[[#This Row],[Bond 3Y]:[Gold]],Q610:T610)</f>
        <v>10744.591409541234</v>
      </c>
      <c r="V611" s="32">
        <f t="shared" si="86"/>
        <v>-4.3320813447760157E-3</v>
      </c>
      <c r="W611" s="32">
        <f>-(1-U611/MAX(U$5:U611))</f>
        <v>-3.964835578238346E-2</v>
      </c>
      <c r="X611" s="53" t="str">
        <f t="shared" si="87"/>
        <v/>
      </c>
    </row>
    <row r="612" spans="1:24" x14ac:dyDescent="0.3">
      <c r="A612" s="4">
        <v>39955</v>
      </c>
      <c r="B612" s="1">
        <v>114.39303700000001</v>
      </c>
      <c r="C612" s="1">
        <v>111.91525900000001</v>
      </c>
      <c r="D612" s="1">
        <v>101.871484</v>
      </c>
      <c r="E612" s="1">
        <v>94.0505</v>
      </c>
      <c r="F612" s="3">
        <f t="shared" si="80"/>
        <v>10899.328703373927</v>
      </c>
      <c r="G612" s="36">
        <f t="shared" si="81"/>
        <v>-7.361636485566246E-4</v>
      </c>
      <c r="H612" s="31">
        <f t="shared" si="82"/>
        <v>-6.3088901748383662E-3</v>
      </c>
      <c r="I612" s="37">
        <f t="shared" si="83"/>
        <v>-2.5166329242653968E-3</v>
      </c>
      <c r="J612" s="37">
        <f t="shared" si="84"/>
        <v>2.3444820160946758E-2</v>
      </c>
      <c r="K612" s="39">
        <f t="shared" si="85"/>
        <v>5.712140002841354E-3</v>
      </c>
      <c r="L612" s="36">
        <f>-(1-B612/MAX(B$5:B612))</f>
        <v>-1.4573935564731189E-3</v>
      </c>
      <c r="M612" s="37">
        <f>-(1-C612/MAX(C$5:C612))</f>
        <v>-1.9919912014644492E-2</v>
      </c>
      <c r="N612" s="37">
        <f>-(1-D612/MAX(D$5:D612))</f>
        <v>-0.44299772496836698</v>
      </c>
      <c r="O612" s="37">
        <f>-(1-E612/MAX(E$5:E612))</f>
        <v>-5.4629936579626115E-2</v>
      </c>
      <c r="P612" s="39">
        <f>-(1-F612/MAX(F$5:F612))</f>
        <v>-3.5441331549850741E-2</v>
      </c>
      <c r="Q612" s="33">
        <f>IF(DatiStorici[[#This Row],[Calend]]="X",(DatiStorici[[#This Row],[Balanced]]*B$2/DatiStorici[[#This Row],[Bond 3Y]]),Q611)</f>
        <v>23.290758964276538</v>
      </c>
      <c r="R612" s="33">
        <f>IF(DatiStorici[[#This Row],[Calend]]="X",(DatiStorici[[#This Row],[Balanced]]*C$2/DatiStorici[[#This Row],[Bond 10Y]]),R611)</f>
        <v>22.999545675015796</v>
      </c>
      <c r="S612" s="33">
        <f>IF(DatiStorici[[#This Row],[Calend]]="X",(DatiStorici[[#This Row],[Balanced]]*D$2/DatiStorici[[#This Row],[SXXR]]),S611)</f>
        <v>26.478339254247771</v>
      </c>
      <c r="T612" s="33">
        <f>IF(DatiStorici[[#This Row],[Calend]]="X",(DatiStorici[[#This Row],[Balanced]]*E$2/DatiStorici[[#This Row],[Gold]]),T611)</f>
        <v>30.301716571631474</v>
      </c>
      <c r="U612" s="34">
        <f>SUMPRODUCT(DatiStorici[[#This Row],[Bond 3Y]:[Gold]],Q611:T611)</f>
        <v>10785.58007116619</v>
      </c>
      <c r="V612" s="32">
        <f t="shared" si="86"/>
        <v>3.8075601191703717E-3</v>
      </c>
      <c r="W612" s="32">
        <f>-(1-U612/MAX(U$5:U612))</f>
        <v>-3.5984788962071246E-2</v>
      </c>
      <c r="X612" s="53" t="str">
        <f t="shared" si="87"/>
        <v/>
      </c>
    </row>
    <row r="613" spans="1:24" x14ac:dyDescent="0.3">
      <c r="A613" s="4">
        <v>39958</v>
      </c>
      <c r="B613" s="1">
        <v>114.223479</v>
      </c>
      <c r="C613" s="1">
        <v>111.406762</v>
      </c>
      <c r="D613" s="1">
        <v>102.037497</v>
      </c>
      <c r="E613" s="1">
        <v>94.047349999999994</v>
      </c>
      <c r="F613" s="3">
        <f t="shared" si="80"/>
        <v>10884.641775927435</v>
      </c>
      <c r="G613" s="36">
        <f t="shared" si="81"/>
        <v>-1.4833401720621838E-3</v>
      </c>
      <c r="H613" s="31">
        <f t="shared" si="82"/>
        <v>-4.5539430147293431E-3</v>
      </c>
      <c r="I613" s="37">
        <f t="shared" si="83"/>
        <v>1.6283052945104382E-3</v>
      </c>
      <c r="J613" s="37">
        <f t="shared" si="84"/>
        <v>-3.3493205800083246E-5</v>
      </c>
      <c r="K613" s="39">
        <f t="shared" si="85"/>
        <v>-1.3484162297954833E-3</v>
      </c>
      <c r="L613" s="36">
        <f>-(1-B613/MAX(B$5:B613))</f>
        <v>-2.9374739154145457E-3</v>
      </c>
      <c r="M613" s="37">
        <f>-(1-C613/MAX(C$5:C613))</f>
        <v>-2.4372993649386498E-2</v>
      </c>
      <c r="N613" s="37">
        <f>-(1-D613/MAX(D$5:D613))</f>
        <v>-0.44209001640210288</v>
      </c>
      <c r="O613" s="37">
        <f>-(1-E613/MAX(E$5:E613))</f>
        <v>-5.466159952346783E-2</v>
      </c>
      <c r="P613" s="39">
        <f>-(1-F613/MAX(F$5:F613))</f>
        <v>-3.6741081614001581E-2</v>
      </c>
      <c r="Q613" s="33">
        <f>IF(DatiStorici[[#This Row],[Calend]]="X",(DatiStorici[[#This Row],[Balanced]]*B$2/DatiStorici[[#This Row],[Bond 3Y]]),Q612)</f>
        <v>23.290758964276538</v>
      </c>
      <c r="R613" s="33">
        <f>IF(DatiStorici[[#This Row],[Calend]]="X",(DatiStorici[[#This Row],[Balanced]]*C$2/DatiStorici[[#This Row],[Bond 10Y]]),R612)</f>
        <v>22.999545675015796</v>
      </c>
      <c r="S613" s="33">
        <f>IF(DatiStorici[[#This Row],[Calend]]="X",(DatiStorici[[#This Row],[Balanced]]*D$2/DatiStorici[[#This Row],[SXXR]]),S612)</f>
        <v>26.478339254247771</v>
      </c>
      <c r="T613" s="33">
        <f>IF(DatiStorici[[#This Row],[Calend]]="X",(DatiStorici[[#This Row],[Balanced]]*E$2/DatiStorici[[#This Row],[Gold]]),T612)</f>
        <v>30.301716571631474</v>
      </c>
      <c r="U613" s="34">
        <f>SUMPRODUCT(DatiStorici[[#This Row],[Bond 3Y]:[Gold]],Q612:T612)</f>
        <v>10774.236034808031</v>
      </c>
      <c r="V613" s="32">
        <f t="shared" si="86"/>
        <v>-1.0523315550806539E-3</v>
      </c>
      <c r="W613" s="32">
        <f>-(1-U613/MAX(U$5:U613))</f>
        <v>-3.6998718999368796E-2</v>
      </c>
      <c r="X613" s="53" t="str">
        <f t="shared" si="87"/>
        <v/>
      </c>
    </row>
    <row r="614" spans="1:24" x14ac:dyDescent="0.3">
      <c r="A614" s="4">
        <v>39959</v>
      </c>
      <c r="B614" s="1">
        <v>114.25381299999999</v>
      </c>
      <c r="C614" s="1">
        <v>111.388768</v>
      </c>
      <c r="D614" s="1">
        <v>102.807582</v>
      </c>
      <c r="E614" s="1">
        <v>92.600939999999994</v>
      </c>
      <c r="F614" s="3">
        <f t="shared" si="80"/>
        <v>10839.472233858143</v>
      </c>
      <c r="G614" s="36">
        <f t="shared" si="81"/>
        <v>2.6553186019226838E-4</v>
      </c>
      <c r="H614" s="31">
        <f t="shared" si="82"/>
        <v>-1.6152927340257233E-4</v>
      </c>
      <c r="I614" s="37">
        <f t="shared" si="83"/>
        <v>7.5187417886032606E-3</v>
      </c>
      <c r="J614" s="37">
        <f t="shared" si="84"/>
        <v>-1.5499086059697862E-2</v>
      </c>
      <c r="K614" s="39">
        <f t="shared" si="85"/>
        <v>-4.1584763495275999E-3</v>
      </c>
      <c r="L614" s="36">
        <f>-(1-B614/MAX(B$5:B614))</f>
        <v>-2.6726868949961124E-3</v>
      </c>
      <c r="M614" s="37">
        <f>-(1-C614/MAX(C$5:C614))</f>
        <v>-2.4530573243633058E-2</v>
      </c>
      <c r="N614" s="37">
        <f>-(1-D614/MAX(D$5:D614))</f>
        <v>-0.43787942595887608</v>
      </c>
      <c r="O614" s="37">
        <f>-(1-E614/MAX(E$5:E614))</f>
        <v>-6.9200519714555209E-2</v>
      </c>
      <c r="P614" s="39">
        <f>-(1-F614/MAX(F$5:F614))</f>
        <v>-4.073845379522345E-2</v>
      </c>
      <c r="Q614" s="33">
        <f>IF(DatiStorici[[#This Row],[Calend]]="X",(DatiStorici[[#This Row],[Balanced]]*B$2/DatiStorici[[#This Row],[Bond 3Y]]),Q613)</f>
        <v>23.290758964276538</v>
      </c>
      <c r="R614" s="33">
        <f>IF(DatiStorici[[#This Row],[Calend]]="X",(DatiStorici[[#This Row],[Balanced]]*C$2/DatiStorici[[#This Row],[Bond 10Y]]),R613)</f>
        <v>22.999545675015796</v>
      </c>
      <c r="S614" s="33">
        <f>IF(DatiStorici[[#This Row],[Calend]]="X",(DatiStorici[[#This Row],[Balanced]]*D$2/DatiStorici[[#This Row],[SXXR]]),S613)</f>
        <v>26.478339254247771</v>
      </c>
      <c r="T614" s="33">
        <f>IF(DatiStorici[[#This Row],[Calend]]="X",(DatiStorici[[#This Row],[Balanced]]*E$2/DatiStorici[[#This Row],[Gold]]),T613)</f>
        <v>30.301716571631474</v>
      </c>
      <c r="U614" s="34">
        <f>SUMPRODUCT(DatiStorici[[#This Row],[Bond 3Y]:[Gold]],Q613:T613)</f>
        <v>10751.090548883813</v>
      </c>
      <c r="V614" s="32">
        <f t="shared" si="86"/>
        <v>-2.150535998095698E-3</v>
      </c>
      <c r="W614" s="32">
        <f>-(1-U614/MAX(U$5:U614))</f>
        <v>-3.9067462669211905E-2</v>
      </c>
      <c r="X614" s="53" t="str">
        <f t="shared" si="87"/>
        <v/>
      </c>
    </row>
    <row r="615" spans="1:24" x14ac:dyDescent="0.3">
      <c r="A615" s="4">
        <v>39960</v>
      </c>
      <c r="B615" s="1">
        <v>114.24643500000001</v>
      </c>
      <c r="C615" s="1">
        <v>111.192359</v>
      </c>
      <c r="D615" s="1">
        <v>103.548399</v>
      </c>
      <c r="E615" s="1">
        <v>93.187839999999994</v>
      </c>
      <c r="F615" s="3">
        <f t="shared" si="80"/>
        <v>10868.609492799995</v>
      </c>
      <c r="G615" s="36">
        <f t="shared" si="81"/>
        <v>-6.4577610458872568E-5</v>
      </c>
      <c r="H615" s="31">
        <f t="shared" si="82"/>
        <v>-1.7648311303448954E-3</v>
      </c>
      <c r="I615" s="37">
        <f t="shared" si="83"/>
        <v>7.1800214270580547E-3</v>
      </c>
      <c r="J615" s="37">
        <f t="shared" si="84"/>
        <v>6.3179482878001668E-3</v>
      </c>
      <c r="K615" s="39">
        <f t="shared" si="85"/>
        <v>2.6844634921220868E-3</v>
      </c>
      <c r="L615" s="36">
        <f>-(1-B615/MAX(B$5:B615))</f>
        <v>-2.7370898302055968E-3</v>
      </c>
      <c r="M615" s="37">
        <f>-(1-C615/MAX(C$5:C615))</f>
        <v>-2.6250593835294378E-2</v>
      </c>
      <c r="N615" s="37">
        <f>-(1-D615/MAX(D$5:D615))</f>
        <v>-0.43382886403340037</v>
      </c>
      <c r="O615" s="37">
        <f>-(1-E615/MAX(E$5:E615))</f>
        <v>-6.3301160431814329E-2</v>
      </c>
      <c r="P615" s="39">
        <f>-(1-F615/MAX(F$5:F615))</f>
        <v>-3.8159891715657923E-2</v>
      </c>
      <c r="Q615" s="33">
        <f>IF(DatiStorici[[#This Row],[Calend]]="X",(DatiStorici[[#This Row],[Balanced]]*B$2/DatiStorici[[#This Row],[Bond 3Y]]),Q614)</f>
        <v>23.290758964276538</v>
      </c>
      <c r="R615" s="33">
        <f>IF(DatiStorici[[#This Row],[Calend]]="X",(DatiStorici[[#This Row],[Balanced]]*C$2/DatiStorici[[#This Row],[Bond 10Y]]),R614)</f>
        <v>22.999545675015796</v>
      </c>
      <c r="S615" s="33">
        <f>IF(DatiStorici[[#This Row],[Calend]]="X",(DatiStorici[[#This Row],[Balanced]]*D$2/DatiStorici[[#This Row],[SXXR]]),S614)</f>
        <v>26.478339254247771</v>
      </c>
      <c r="T615" s="33">
        <f>IF(DatiStorici[[#This Row],[Calend]]="X",(DatiStorici[[#This Row],[Balanced]]*E$2/DatiStorici[[#This Row],[Gold]]),T614)</f>
        <v>30.301716571631474</v>
      </c>
      <c r="U615" s="34">
        <f>SUMPRODUCT(DatiStorici[[#This Row],[Bond 3Y]:[Gold]],Q614:T614)</f>
        <v>10783.801073204893</v>
      </c>
      <c r="V615" s="32">
        <f t="shared" si="86"/>
        <v>3.037911687875977E-3</v>
      </c>
      <c r="W615" s="32">
        <f>-(1-U615/MAX(U$5:U615))</f>
        <v>-3.6143795810454016E-2</v>
      </c>
      <c r="X615" s="53" t="str">
        <f t="shared" si="87"/>
        <v/>
      </c>
    </row>
    <row r="616" spans="1:24" x14ac:dyDescent="0.3">
      <c r="A616" s="4">
        <v>39961</v>
      </c>
      <c r="B616" s="1">
        <v>114.273633</v>
      </c>
      <c r="C616" s="1">
        <v>110.933667</v>
      </c>
      <c r="D616" s="1">
        <v>102.36520299999999</v>
      </c>
      <c r="E616" s="1">
        <v>93.848219999999998</v>
      </c>
      <c r="F616" s="3">
        <f t="shared" si="80"/>
        <v>10870.977745249271</v>
      </c>
      <c r="G616" s="36">
        <f t="shared" si="81"/>
        <v>2.3803598840528028E-4</v>
      </c>
      <c r="H616" s="31">
        <f t="shared" si="82"/>
        <v>-2.3292373398676276E-3</v>
      </c>
      <c r="I616" s="37">
        <f t="shared" si="83"/>
        <v>-1.1492286189911898E-2</v>
      </c>
      <c r="J616" s="37">
        <f t="shared" si="84"/>
        <v>7.0615553405349923E-3</v>
      </c>
      <c r="K616" s="39">
        <f t="shared" si="85"/>
        <v>2.1787464800605299E-4</v>
      </c>
      <c r="L616" s="36">
        <f>-(1-B616/MAX(B$5:B616))</f>
        <v>-2.4996771124188299E-3</v>
      </c>
      <c r="M616" s="37">
        <f>-(1-C616/MAX(C$5:C616))</f>
        <v>-2.8516047897471086E-2</v>
      </c>
      <c r="N616" s="37">
        <f>-(1-D616/MAX(D$5:D616))</f>
        <v>-0.44029821971499949</v>
      </c>
      <c r="O616" s="37">
        <f>-(1-E616/MAX(E$5:E616))</f>
        <v>-5.6663200160666949E-2</v>
      </c>
      <c r="P616" s="39">
        <f>-(1-F616/MAX(F$5:F616))</f>
        <v>-3.7950308310001013E-2</v>
      </c>
      <c r="Q616" s="33">
        <f>IF(DatiStorici[[#This Row],[Calend]]="X",(DatiStorici[[#This Row],[Balanced]]*B$2/DatiStorici[[#This Row],[Bond 3Y]]),Q615)</f>
        <v>23.290758964276538</v>
      </c>
      <c r="R616" s="33">
        <f>IF(DatiStorici[[#This Row],[Calend]]="X",(DatiStorici[[#This Row],[Balanced]]*C$2/DatiStorici[[#This Row],[Bond 10Y]]),R615)</f>
        <v>22.999545675015796</v>
      </c>
      <c r="S616" s="33">
        <f>IF(DatiStorici[[#This Row],[Calend]]="X",(DatiStorici[[#This Row],[Balanced]]*D$2/DatiStorici[[#This Row],[SXXR]]),S615)</f>
        <v>26.478339254247771</v>
      </c>
      <c r="T616" s="33">
        <f>IF(DatiStorici[[#This Row],[Calend]]="X",(DatiStorici[[#This Row],[Balanced]]*E$2/DatiStorici[[#This Row],[Gold]]),T615)</f>
        <v>30.301716571631474</v>
      </c>
      <c r="U616" s="34">
        <f>SUMPRODUCT(DatiStorici[[#This Row],[Bond 3Y]:[Gold]],Q615:T615)</f>
        <v>10767.166319294747</v>
      </c>
      <c r="V616" s="32">
        <f t="shared" si="86"/>
        <v>-1.5437596754555661E-3</v>
      </c>
      <c r="W616" s="32">
        <f>-(1-U616/MAX(U$5:U616))</f>
        <v>-3.7630610214078319E-2</v>
      </c>
      <c r="X616" s="53" t="str">
        <f t="shared" si="87"/>
        <v/>
      </c>
    </row>
    <row r="617" spans="1:24" x14ac:dyDescent="0.3">
      <c r="A617" s="4">
        <v>39962</v>
      </c>
      <c r="B617" s="1">
        <v>114.395796</v>
      </c>
      <c r="C617" s="1">
        <v>111.219461</v>
      </c>
      <c r="D617" s="1">
        <v>102.50338600000001</v>
      </c>
      <c r="E617" s="1">
        <v>95.586439999999996</v>
      </c>
      <c r="F617" s="3">
        <f t="shared" si="80"/>
        <v>10951.864762372239</v>
      </c>
      <c r="G617" s="36">
        <f t="shared" si="81"/>
        <v>1.0684682439296299E-3</v>
      </c>
      <c r="H617" s="31">
        <f t="shared" si="82"/>
        <v>2.5729474100799981E-3</v>
      </c>
      <c r="I617" s="37">
        <f t="shared" si="83"/>
        <v>1.3489917769211348E-3</v>
      </c>
      <c r="J617" s="37">
        <f t="shared" si="84"/>
        <v>1.8352172575934068E-2</v>
      </c>
      <c r="K617" s="39">
        <f t="shared" si="85"/>
        <v>7.4130936440737977E-3</v>
      </c>
      <c r="L617" s="36">
        <f>-(1-B617/MAX(B$5:B617))</f>
        <v>-1.4333101059116338E-3</v>
      </c>
      <c r="M617" s="37">
        <f>-(1-C617/MAX(C$5:C617))</f>
        <v>-2.6013252379071927E-2</v>
      </c>
      <c r="N617" s="37">
        <f>-(1-D617/MAX(D$5:D617))</f>
        <v>-0.43954267712006978</v>
      </c>
      <c r="O617" s="37">
        <f>-(1-E617/MAX(E$5:E617))</f>
        <v>-3.9191085162463168E-2</v>
      </c>
      <c r="P617" s="39">
        <f>-(1-F617/MAX(F$5:F617))</f>
        <v>-3.0792044195360302E-2</v>
      </c>
      <c r="Q617" s="33">
        <f>IF(DatiStorici[[#This Row],[Calend]]="X",(DatiStorici[[#This Row],[Balanced]]*B$2/DatiStorici[[#This Row],[Bond 3Y]]),Q616)</f>
        <v>23.290758964276538</v>
      </c>
      <c r="R617" s="33">
        <f>IF(DatiStorici[[#This Row],[Calend]]="X",(DatiStorici[[#This Row],[Balanced]]*C$2/DatiStorici[[#This Row],[Bond 10Y]]),R616)</f>
        <v>22.999545675015796</v>
      </c>
      <c r="S617" s="33">
        <f>IF(DatiStorici[[#This Row],[Calend]]="X",(DatiStorici[[#This Row],[Balanced]]*D$2/DatiStorici[[#This Row],[SXXR]]),S616)</f>
        <v>26.478339254247771</v>
      </c>
      <c r="T617" s="33">
        <f>IF(DatiStorici[[#This Row],[Calend]]="X",(DatiStorici[[#This Row],[Balanced]]*E$2/DatiStorici[[#This Row],[Gold]]),T616)</f>
        <v>30.301716571631474</v>
      </c>
      <c r="U617" s="34">
        <f>SUMPRODUCT(DatiStorici[[#This Row],[Bond 3Y]:[Gold]],Q616:T616)</f>
        <v>10832.914626571055</v>
      </c>
      <c r="V617" s="32">
        <f t="shared" si="86"/>
        <v>6.0878022171277132E-3</v>
      </c>
      <c r="W617" s="32">
        <f>-(1-U617/MAX(U$5:U617))</f>
        <v>-3.1754026117892353E-2</v>
      </c>
      <c r="X617" s="53" t="str">
        <f t="shared" si="87"/>
        <v/>
      </c>
    </row>
    <row r="618" spans="1:24" x14ac:dyDescent="0.3">
      <c r="A618" s="4">
        <v>39965</v>
      </c>
      <c r="B618" s="1">
        <v>114.387683</v>
      </c>
      <c r="C618" s="1">
        <v>110.85603500000001</v>
      </c>
      <c r="D618" s="1">
        <v>105.4303</v>
      </c>
      <c r="E618" s="1">
        <v>96.195629999999994</v>
      </c>
      <c r="F618" s="3">
        <f t="shared" si="80"/>
        <v>11010.520741965031</v>
      </c>
      <c r="G618" s="36">
        <f t="shared" si="81"/>
        <v>-7.0922953343179962E-5</v>
      </c>
      <c r="H618" s="31">
        <f t="shared" si="82"/>
        <v>-3.2729979757318735E-3</v>
      </c>
      <c r="I618" s="37">
        <f t="shared" si="83"/>
        <v>2.8154238895519466E-2</v>
      </c>
      <c r="J618" s="37">
        <f t="shared" si="84"/>
        <v>6.3529614516486818E-3</v>
      </c>
      <c r="K618" s="39">
        <f t="shared" si="85"/>
        <v>5.3415071003131281E-3</v>
      </c>
      <c r="L618" s="36">
        <f>-(1-B618/MAX(B$5:B618))</f>
        <v>-1.5041288933006491E-3</v>
      </c>
      <c r="M618" s="37">
        <f>-(1-C618/MAX(C$5:C618))</f>
        <v>-2.9195897795244785E-2</v>
      </c>
      <c r="N618" s="37">
        <f>-(1-D618/MAX(D$5:D618))</f>
        <v>-0.42353920202764905</v>
      </c>
      <c r="O618" s="37">
        <f>-(1-E618/MAX(E$5:E618))</f>
        <v>-3.3067672858062225E-2</v>
      </c>
      <c r="P618" s="39">
        <f>-(1-F618/MAX(F$5:F618))</f>
        <v>-2.5601161792194627E-2</v>
      </c>
      <c r="Q618" s="33">
        <f>IF(DatiStorici[[#This Row],[Calend]]="X",(DatiStorici[[#This Row],[Balanced]]*B$2/DatiStorici[[#This Row],[Bond 3Y]]),Q617)</f>
        <v>23.290758964276538</v>
      </c>
      <c r="R618" s="33">
        <f>IF(DatiStorici[[#This Row],[Calend]]="X",(DatiStorici[[#This Row],[Balanced]]*C$2/DatiStorici[[#This Row],[Bond 10Y]]),R617)</f>
        <v>22.999545675015796</v>
      </c>
      <c r="S618" s="33">
        <f>IF(DatiStorici[[#This Row],[Calend]]="X",(DatiStorici[[#This Row],[Balanced]]*D$2/DatiStorici[[#This Row],[SXXR]]),S617)</f>
        <v>26.478339254247771</v>
      </c>
      <c r="T618" s="33">
        <f>IF(DatiStorici[[#This Row],[Calend]]="X",(DatiStorici[[#This Row],[Balanced]]*E$2/DatiStorici[[#This Row],[Gold]]),T617)</f>
        <v>30.301716571631474</v>
      </c>
      <c r="U618" s="34">
        <f>SUMPRODUCT(DatiStorici[[#This Row],[Bond 3Y]:[Gold]],Q617:T617)</f>
        <v>10920.32636033537</v>
      </c>
      <c r="V618" s="32">
        <f t="shared" si="86"/>
        <v>8.0367062820873025E-3</v>
      </c>
      <c r="W618" s="32">
        <f>-(1-U618/MAX(U$5:U618))</f>
        <v>-2.3941164833104156E-2</v>
      </c>
      <c r="X618" s="53" t="str">
        <f t="shared" si="87"/>
        <v/>
      </c>
    </row>
    <row r="619" spans="1:24" x14ac:dyDescent="0.3">
      <c r="A619" s="4">
        <v>39966</v>
      </c>
      <c r="B619" s="1">
        <v>114.435087</v>
      </c>
      <c r="C619" s="1">
        <v>110.913366</v>
      </c>
      <c r="D619" s="1">
        <v>105.428381</v>
      </c>
      <c r="E619" s="1">
        <v>96.023079999999993</v>
      </c>
      <c r="F619" s="3">
        <f t="shared" si="80"/>
        <v>11006.308115883039</v>
      </c>
      <c r="G619" s="36">
        <f t="shared" si="81"/>
        <v>4.1432940155528496E-4</v>
      </c>
      <c r="H619" s="31">
        <f t="shared" si="82"/>
        <v>5.1703256642822882E-4</v>
      </c>
      <c r="I619" s="37">
        <f t="shared" si="83"/>
        <v>-1.8201764242777424E-5</v>
      </c>
      <c r="J619" s="37">
        <f t="shared" si="84"/>
        <v>-1.7953512053864458E-3</v>
      </c>
      <c r="K619" s="39">
        <f t="shared" si="85"/>
        <v>-3.8267328692954825E-4</v>
      </c>
      <c r="L619" s="36">
        <f>-(1-B619/MAX(B$5:B619))</f>
        <v>-1.0903369794111883E-3</v>
      </c>
      <c r="M619" s="37">
        <f>-(1-C619/MAX(C$5:C619))</f>
        <v>-2.8693830677442023E-2</v>
      </c>
      <c r="N619" s="37">
        <f>-(1-D619/MAX(D$5:D619))</f>
        <v>-0.42354969453569757</v>
      </c>
      <c r="O619" s="37">
        <f>-(1-E619/MAX(E$5:E619))</f>
        <v>-3.4802098559607586E-2</v>
      </c>
      <c r="P619" s="39">
        <f>-(1-F619/MAX(F$5:F619))</f>
        <v>-2.5973966862571696E-2</v>
      </c>
      <c r="Q619" s="33">
        <f>IF(DatiStorici[[#This Row],[Calend]]="X",(DatiStorici[[#This Row],[Balanced]]*B$2/DatiStorici[[#This Row],[Bond 3Y]]),Q618)</f>
        <v>23.290758964276538</v>
      </c>
      <c r="R619" s="33">
        <f>IF(DatiStorici[[#This Row],[Calend]]="X",(DatiStorici[[#This Row],[Balanced]]*C$2/DatiStorici[[#This Row],[Bond 10Y]]),R618)</f>
        <v>22.999545675015796</v>
      </c>
      <c r="S619" s="33">
        <f>IF(DatiStorici[[#This Row],[Calend]]="X",(DatiStorici[[#This Row],[Balanced]]*D$2/DatiStorici[[#This Row],[SXXR]]),S618)</f>
        <v>26.478339254247771</v>
      </c>
      <c r="T619" s="33">
        <f>IF(DatiStorici[[#This Row],[Calend]]="X",(DatiStorici[[#This Row],[Balanced]]*E$2/DatiStorici[[#This Row],[Gold]]),T618)</f>
        <v>30.301716571631474</v>
      </c>
      <c r="U619" s="34">
        <f>SUMPRODUCT(DatiStorici[[#This Row],[Bond 3Y]:[Gold]],Q618:T618)</f>
        <v>10917.469649298944</v>
      </c>
      <c r="V619" s="32">
        <f t="shared" si="86"/>
        <v>-2.6162997872687975E-4</v>
      </c>
      <c r="W619" s="32">
        <f>-(1-U619/MAX(U$5:U619))</f>
        <v>-2.4196497682564599E-2</v>
      </c>
      <c r="X619" s="53" t="str">
        <f t="shared" si="87"/>
        <v/>
      </c>
    </row>
    <row r="620" spans="1:24" x14ac:dyDescent="0.3">
      <c r="A620" s="4">
        <v>39967</v>
      </c>
      <c r="B620" s="1">
        <v>114.472077</v>
      </c>
      <c r="C620" s="1">
        <v>111.58509100000001</v>
      </c>
      <c r="D620" s="1">
        <v>103.481814</v>
      </c>
      <c r="E620" s="1">
        <v>95.703569999999999</v>
      </c>
      <c r="F620" s="3">
        <f t="shared" si="80"/>
        <v>10982.343645647527</v>
      </c>
      <c r="G620" s="36">
        <f t="shared" si="81"/>
        <v>3.2318779085457818E-4</v>
      </c>
      <c r="H620" s="31">
        <f t="shared" si="82"/>
        <v>6.0380377451845942E-3</v>
      </c>
      <c r="I620" s="37">
        <f t="shared" si="83"/>
        <v>-1.8635982188805439E-2</v>
      </c>
      <c r="J620" s="37">
        <f t="shared" si="84"/>
        <v>-3.332977400683221E-3</v>
      </c>
      <c r="K620" s="39">
        <f t="shared" si="85"/>
        <v>-2.1797134252379705E-3</v>
      </c>
      <c r="L620" s="36">
        <f>-(1-B620/MAX(B$5:B620))</f>
        <v>-7.6744939830475367E-4</v>
      </c>
      <c r="M620" s="37">
        <f>-(1-C620/MAX(C$5:C620))</f>
        <v>-2.281130578329893E-2</v>
      </c>
      <c r="N620" s="37">
        <f>-(1-D620/MAX(D$5:D620))</f>
        <v>-0.4341929305515928</v>
      </c>
      <c r="O620" s="37">
        <f>-(1-E620/MAX(E$5:E620))</f>
        <v>-3.8013726237965839E-2</v>
      </c>
      <c r="P620" s="39">
        <f>-(1-F620/MAX(F$5:F620))</f>
        <v>-2.8094752291615954E-2</v>
      </c>
      <c r="Q620" s="33">
        <f>IF(DatiStorici[[#This Row],[Calend]]="X",(DatiStorici[[#This Row],[Balanced]]*B$2/DatiStorici[[#This Row],[Bond 3Y]]),Q619)</f>
        <v>23.290758964276538</v>
      </c>
      <c r="R620" s="33">
        <f>IF(DatiStorici[[#This Row],[Calend]]="X",(DatiStorici[[#This Row],[Balanced]]*C$2/DatiStorici[[#This Row],[Bond 10Y]]),R619)</f>
        <v>22.999545675015796</v>
      </c>
      <c r="S620" s="33">
        <f>IF(DatiStorici[[#This Row],[Calend]]="X",(DatiStorici[[#This Row],[Balanced]]*D$2/DatiStorici[[#This Row],[SXXR]]),S619)</f>
        <v>26.478339254247771</v>
      </c>
      <c r="T620" s="33">
        <f>IF(DatiStorici[[#This Row],[Calend]]="X",(DatiStorici[[#This Row],[Balanced]]*E$2/DatiStorici[[#This Row],[Gold]]),T619)</f>
        <v>30.301716571631474</v>
      </c>
      <c r="U620" s="34">
        <f>SUMPRODUCT(DatiStorici[[#This Row],[Bond 3Y]:[Gold]],Q619:T619)</f>
        <v>10872.556981422658</v>
      </c>
      <c r="V620" s="32">
        <f t="shared" si="86"/>
        <v>-4.1223200172670685E-3</v>
      </c>
      <c r="W620" s="32">
        <f>-(1-U620/MAX(U$5:U620))</f>
        <v>-2.8210792205005775E-2</v>
      </c>
      <c r="X620" s="53" t="str">
        <f t="shared" si="87"/>
        <v/>
      </c>
    </row>
    <row r="621" spans="1:24" x14ac:dyDescent="0.3">
      <c r="A621" s="4">
        <v>39968</v>
      </c>
      <c r="B621" s="1">
        <v>114.20939799999999</v>
      </c>
      <c r="C621" s="1">
        <v>110.960301</v>
      </c>
      <c r="D621" s="1">
        <v>103.252948</v>
      </c>
      <c r="E621" s="1">
        <v>95.114620000000002</v>
      </c>
      <c r="F621" s="3">
        <f t="shared" si="80"/>
        <v>10933.368867339734</v>
      </c>
      <c r="G621" s="36">
        <f t="shared" si="81"/>
        <v>-2.2973362011905916E-3</v>
      </c>
      <c r="H621" s="31">
        <f t="shared" si="82"/>
        <v>-5.6149591407271948E-3</v>
      </c>
      <c r="I621" s="37">
        <f t="shared" si="83"/>
        <v>-2.214103630008837E-3</v>
      </c>
      <c r="J621" s="37">
        <f t="shared" si="84"/>
        <v>-6.1729111899891109E-3</v>
      </c>
      <c r="K621" s="39">
        <f t="shared" si="85"/>
        <v>-4.4693833068783495E-3</v>
      </c>
      <c r="L621" s="36">
        <f>-(1-B621/MAX(B$5:B621))</f>
        <v>-3.060387676689591E-3</v>
      </c>
      <c r="M621" s="37">
        <f>-(1-C621/MAX(C$5:C621))</f>
        <v>-2.8282804876844203E-2</v>
      </c>
      <c r="N621" s="37">
        <f>-(1-D621/MAX(D$5:D621))</f>
        <v>-0.43544430019569647</v>
      </c>
      <c r="O621" s="37">
        <f>-(1-E621/MAX(E$5:E621))</f>
        <v>-4.3933691563524224E-2</v>
      </c>
      <c r="P621" s="39">
        <f>-(1-F621/MAX(F$5:F621))</f>
        <v>-3.2428876735223544E-2</v>
      </c>
      <c r="Q621" s="33">
        <f>IF(DatiStorici[[#This Row],[Calend]]="X",(DatiStorici[[#This Row],[Balanced]]*B$2/DatiStorici[[#This Row],[Bond 3Y]]),Q620)</f>
        <v>23.290758964276538</v>
      </c>
      <c r="R621" s="33">
        <f>IF(DatiStorici[[#This Row],[Calend]]="X",(DatiStorici[[#This Row],[Balanced]]*C$2/DatiStorici[[#This Row],[Bond 10Y]]),R620)</f>
        <v>22.999545675015796</v>
      </c>
      <c r="S621" s="33">
        <f>IF(DatiStorici[[#This Row],[Calend]]="X",(DatiStorici[[#This Row],[Balanced]]*D$2/DatiStorici[[#This Row],[SXXR]]),S620)</f>
        <v>26.478339254247771</v>
      </c>
      <c r="T621" s="33">
        <f>IF(DatiStorici[[#This Row],[Calend]]="X",(DatiStorici[[#This Row],[Balanced]]*E$2/DatiStorici[[#This Row],[Gold]]),T620)</f>
        <v>30.301716571631474</v>
      </c>
      <c r="U621" s="34">
        <f>SUMPRODUCT(DatiStorici[[#This Row],[Bond 3Y]:[Gold]],Q620:T620)</f>
        <v>10828.162914439763</v>
      </c>
      <c r="V621" s="32">
        <f t="shared" si="86"/>
        <v>-4.0914890498274801E-3</v>
      </c>
      <c r="W621" s="32">
        <f>-(1-U621/MAX(U$5:U621))</f>
        <v>-3.2178734176505186E-2</v>
      </c>
      <c r="X621" s="53" t="str">
        <f t="shared" si="87"/>
        <v/>
      </c>
    </row>
    <row r="622" spans="1:24" x14ac:dyDescent="0.3">
      <c r="A622" s="4">
        <v>39969</v>
      </c>
      <c r="B622" s="1">
        <v>113.960086</v>
      </c>
      <c r="C622" s="1">
        <v>110.246098</v>
      </c>
      <c r="D622" s="1">
        <v>103.871416</v>
      </c>
      <c r="E622" s="1">
        <v>94.256230000000002</v>
      </c>
      <c r="F622" s="3">
        <f t="shared" si="80"/>
        <v>10884.580135514869</v>
      </c>
      <c r="G622" s="36">
        <f t="shared" si="81"/>
        <v>-2.1853237764141459E-3</v>
      </c>
      <c r="H622" s="31">
        <f t="shared" si="82"/>
        <v>-6.4573672817701388E-3</v>
      </c>
      <c r="I622" s="37">
        <f t="shared" si="83"/>
        <v>5.9719660802947678E-3</v>
      </c>
      <c r="J622" s="37">
        <f t="shared" si="84"/>
        <v>-9.065765709060012E-3</v>
      </c>
      <c r="K622" s="39">
        <f t="shared" si="85"/>
        <v>-4.4723555950190791E-3</v>
      </c>
      <c r="L622" s="36">
        <f>-(1-B622/MAX(B$5:B622))</f>
        <v>-5.2366447359163404E-3</v>
      </c>
      <c r="M622" s="37">
        <f>-(1-C622/MAX(C$5:C622))</f>
        <v>-3.4537324102675626E-2</v>
      </c>
      <c r="N622" s="37">
        <f>-(1-D622/MAX(D$5:D622))</f>
        <v>-0.43206270537143476</v>
      </c>
      <c r="O622" s="37">
        <f>-(1-E622/MAX(E$5:E622))</f>
        <v>-5.256199453628263E-2</v>
      </c>
      <c r="P622" s="39">
        <f>-(1-F622/MAX(F$5:F622))</f>
        <v>-3.6746536609982172E-2</v>
      </c>
      <c r="Q622" s="33">
        <f>IF(DatiStorici[[#This Row],[Calend]]="X",(DatiStorici[[#This Row],[Balanced]]*B$2/DatiStorici[[#This Row],[Bond 3Y]]),Q621)</f>
        <v>23.290758964276538</v>
      </c>
      <c r="R622" s="33">
        <f>IF(DatiStorici[[#This Row],[Calend]]="X",(DatiStorici[[#This Row],[Balanced]]*C$2/DatiStorici[[#This Row],[Bond 10Y]]),R621)</f>
        <v>22.999545675015796</v>
      </c>
      <c r="S622" s="33">
        <f>IF(DatiStorici[[#This Row],[Calend]]="X",(DatiStorici[[#This Row],[Balanced]]*D$2/DatiStorici[[#This Row],[SXXR]]),S621)</f>
        <v>26.478339254247771</v>
      </c>
      <c r="T622" s="33">
        <f>IF(DatiStorici[[#This Row],[Calend]]="X",(DatiStorici[[#This Row],[Balanced]]*E$2/DatiStorici[[#This Row],[Gold]]),T621)</f>
        <v>30.301716571631474</v>
      </c>
      <c r="U622" s="34">
        <f>SUMPRODUCT(DatiStorici[[#This Row],[Bond 3Y]:[Gold]],Q621:T621)</f>
        <v>10796.295219255102</v>
      </c>
      <c r="V622" s="32">
        <f t="shared" si="86"/>
        <v>-2.947377275978524E-3</v>
      </c>
      <c r="W622" s="32">
        <f>-(1-U622/MAX(U$5:U622))</f>
        <v>-3.5027068962027008E-2</v>
      </c>
      <c r="X622" s="53" t="str">
        <f t="shared" si="87"/>
        <v/>
      </c>
    </row>
    <row r="623" spans="1:24" x14ac:dyDescent="0.3">
      <c r="A623" s="4">
        <v>39972</v>
      </c>
      <c r="B623" s="1">
        <v>113.882227</v>
      </c>
      <c r="C623" s="1">
        <v>110.638465</v>
      </c>
      <c r="D623" s="1">
        <v>103.170421</v>
      </c>
      <c r="E623" s="1">
        <v>92.465010000000007</v>
      </c>
      <c r="F623" s="3">
        <f t="shared" si="80"/>
        <v>10811.399904371501</v>
      </c>
      <c r="G623" s="36">
        <f t="shared" si="81"/>
        <v>-6.8344638891245952E-4</v>
      </c>
      <c r="H623" s="31">
        <f t="shared" si="82"/>
        <v>3.5526920248582779E-3</v>
      </c>
      <c r="I623" s="37">
        <f t="shared" si="83"/>
        <v>-6.7715558243894225E-3</v>
      </c>
      <c r="J623" s="37">
        <f t="shared" si="84"/>
        <v>-1.9186622253451278E-2</v>
      </c>
      <c r="K623" s="39">
        <f t="shared" si="85"/>
        <v>-6.7459970497165305E-3</v>
      </c>
      <c r="L623" s="36">
        <f>-(1-B623/MAX(B$5:B623))</f>
        <v>-5.9162798853449328E-3</v>
      </c>
      <c r="M623" s="37">
        <f>-(1-C623/MAX(C$5:C623))</f>
        <v>-3.1101232480151175E-2</v>
      </c>
      <c r="N623" s="37">
        <f>-(1-D623/MAX(D$5:D623))</f>
        <v>-0.43589553271874026</v>
      </c>
      <c r="O623" s="37">
        <f>-(1-E623/MAX(E$5:E623))</f>
        <v>-7.0566851129281516E-2</v>
      </c>
      <c r="P623" s="39">
        <f>-(1-F623/MAX(F$5:F623))</f>
        <v>-4.3222772736953075E-2</v>
      </c>
      <c r="Q623" s="33">
        <f>IF(DatiStorici[[#This Row],[Calend]]="X",(DatiStorici[[#This Row],[Balanced]]*B$2/DatiStorici[[#This Row],[Bond 3Y]]),Q622)</f>
        <v>23.290758964276538</v>
      </c>
      <c r="R623" s="33">
        <f>IF(DatiStorici[[#This Row],[Calend]]="X",(DatiStorici[[#This Row],[Balanced]]*C$2/DatiStorici[[#This Row],[Bond 10Y]]),R622)</f>
        <v>22.999545675015796</v>
      </c>
      <c r="S623" s="33">
        <f>IF(DatiStorici[[#This Row],[Calend]]="X",(DatiStorici[[#This Row],[Balanced]]*D$2/DatiStorici[[#This Row],[SXXR]]),S622)</f>
        <v>26.478339254247771</v>
      </c>
      <c r="T623" s="33">
        <f>IF(DatiStorici[[#This Row],[Calend]]="X",(DatiStorici[[#This Row],[Balanced]]*E$2/DatiStorici[[#This Row],[Gold]]),T622)</f>
        <v>30.301716571631474</v>
      </c>
      <c r="U623" s="34">
        <f>SUMPRODUCT(DatiStorici[[#This Row],[Bond 3Y]:[Gold]],Q622:T622)</f>
        <v>10730.667862607801</v>
      </c>
      <c r="V623" s="32">
        <f t="shared" si="86"/>
        <v>-6.0972427660303391E-3</v>
      </c>
      <c r="W623" s="32">
        <f>-(1-U623/MAX(U$5:U623))</f>
        <v>-4.0892842490271586E-2</v>
      </c>
      <c r="X623" s="53" t="str">
        <f t="shared" si="87"/>
        <v/>
      </c>
    </row>
    <row r="624" spans="1:24" x14ac:dyDescent="0.3">
      <c r="A624" s="4">
        <v>39973</v>
      </c>
      <c r="B624" s="1">
        <v>113.984258</v>
      </c>
      <c r="C624" s="1">
        <v>110.89276099999999</v>
      </c>
      <c r="D624" s="1">
        <v>103.651185</v>
      </c>
      <c r="E624" s="1">
        <v>93.664169999999999</v>
      </c>
      <c r="F624" s="3">
        <f t="shared" si="80"/>
        <v>10874.885124996776</v>
      </c>
      <c r="G624" s="36">
        <f t="shared" si="81"/>
        <v>8.9553324894522089E-4</v>
      </c>
      <c r="H624" s="31">
        <f t="shared" si="82"/>
        <v>2.2958037680291424E-3</v>
      </c>
      <c r="I624" s="37">
        <f t="shared" si="83"/>
        <v>4.6490777751018036E-3</v>
      </c>
      <c r="J624" s="37">
        <f t="shared" si="84"/>
        <v>1.2885422820256485E-2</v>
      </c>
      <c r="K624" s="39">
        <f t="shared" si="85"/>
        <v>5.8548895667368157E-3</v>
      </c>
      <c r="L624" s="36">
        <f>-(1-B624/MAX(B$5:B624))</f>
        <v>-5.0256461251971807E-3</v>
      </c>
      <c r="M624" s="37">
        <f>-(1-C624/MAX(C$5:C624))</f>
        <v>-2.8874275689081963E-2</v>
      </c>
      <c r="N624" s="37">
        <f>-(1-D624/MAX(D$5:D624))</f>
        <v>-0.43326686146316784</v>
      </c>
      <c r="O624" s="37">
        <f>-(1-E624/MAX(E$5:E624))</f>
        <v>-5.8513220736554516E-2</v>
      </c>
      <c r="P624" s="39">
        <f>-(1-F624/MAX(F$5:F624))</f>
        <v>-3.7604516646224884E-2</v>
      </c>
      <c r="Q624" s="33">
        <f>IF(DatiStorici[[#This Row],[Calend]]="X",(DatiStorici[[#This Row],[Balanced]]*B$2/DatiStorici[[#This Row],[Bond 3Y]]),Q623)</f>
        <v>23.290758964276538</v>
      </c>
      <c r="R624" s="33">
        <f>IF(DatiStorici[[#This Row],[Calend]]="X",(DatiStorici[[#This Row],[Balanced]]*C$2/DatiStorici[[#This Row],[Bond 10Y]]),R623)</f>
        <v>22.999545675015796</v>
      </c>
      <c r="S624" s="33">
        <f>IF(DatiStorici[[#This Row],[Calend]]="X",(DatiStorici[[#This Row],[Balanced]]*D$2/DatiStorici[[#This Row],[SXXR]]),S623)</f>
        <v>26.478339254247771</v>
      </c>
      <c r="T624" s="33">
        <f>IF(DatiStorici[[#This Row],[Calend]]="X",(DatiStorici[[#This Row],[Balanced]]*E$2/DatiStorici[[#This Row],[Gold]]),T623)</f>
        <v>30.301716571631474</v>
      </c>
      <c r="U624" s="34">
        <f>SUMPRODUCT(DatiStorici[[#This Row],[Bond 3Y]:[Gold]],Q623:T623)</f>
        <v>10787.959373239924</v>
      </c>
      <c r="V624" s="32">
        <f t="shared" si="86"/>
        <v>5.3248420890565432E-3</v>
      </c>
      <c r="W624" s="32">
        <f>-(1-U624/MAX(U$5:U624))</f>
        <v>-3.577212692854137E-2</v>
      </c>
      <c r="X624" s="53" t="str">
        <f t="shared" si="87"/>
        <v/>
      </c>
    </row>
    <row r="625" spans="1:24" x14ac:dyDescent="0.3">
      <c r="A625" s="4">
        <v>39974</v>
      </c>
      <c r="B625" s="1">
        <v>114.083065</v>
      </c>
      <c r="C625" s="1">
        <v>110.658991</v>
      </c>
      <c r="D625" s="1">
        <v>104.85357500000001</v>
      </c>
      <c r="E625" s="1">
        <v>93.442679999999996</v>
      </c>
      <c r="F625" s="3">
        <f t="shared" si="80"/>
        <v>10880.757841862809</v>
      </c>
      <c r="G625" s="36">
        <f t="shared" si="81"/>
        <v>8.6647227566069541E-4</v>
      </c>
      <c r="H625" s="31">
        <f t="shared" si="82"/>
        <v>-2.11029779403492E-3</v>
      </c>
      <c r="I625" s="37">
        <f t="shared" si="83"/>
        <v>1.1533581572091615E-2</v>
      </c>
      <c r="J625" s="37">
        <f t="shared" si="84"/>
        <v>-2.3675253306603594E-3</v>
      </c>
      <c r="K625" s="39">
        <f t="shared" si="85"/>
        <v>5.3987988473821428E-4</v>
      </c>
      <c r="L625" s="36">
        <f>-(1-B625/MAX(B$5:B625))</f>
        <v>-4.1631548241324312E-3</v>
      </c>
      <c r="M625" s="37">
        <f>-(1-C625/MAX(C$5:C625))</f>
        <v>-3.0921479298451571E-2</v>
      </c>
      <c r="N625" s="37">
        <f>-(1-D625/MAX(D$5:D625))</f>
        <v>-0.42669255883030066</v>
      </c>
      <c r="O625" s="37">
        <f>-(1-E625/MAX(E$5:E625))</f>
        <v>-6.0739578016388074E-2</v>
      </c>
      <c r="P625" s="39">
        <f>-(1-F625/MAX(F$5:F625))</f>
        <v>-3.7084798403510311E-2</v>
      </c>
      <c r="Q625" s="33">
        <f>IF(DatiStorici[[#This Row],[Calend]]="X",(DatiStorici[[#This Row],[Balanced]]*B$2/DatiStorici[[#This Row],[Bond 3Y]]),Q624)</f>
        <v>23.290758964276538</v>
      </c>
      <c r="R625" s="33">
        <f>IF(DatiStorici[[#This Row],[Calend]]="X",(DatiStorici[[#This Row],[Balanced]]*C$2/DatiStorici[[#This Row],[Bond 10Y]]),R624)</f>
        <v>22.999545675015796</v>
      </c>
      <c r="S625" s="33">
        <f>IF(DatiStorici[[#This Row],[Calend]]="X",(DatiStorici[[#This Row],[Balanced]]*D$2/DatiStorici[[#This Row],[SXXR]]),S624)</f>
        <v>26.478339254247771</v>
      </c>
      <c r="T625" s="33">
        <f>IF(DatiStorici[[#This Row],[Calend]]="X",(DatiStorici[[#This Row],[Balanced]]*E$2/DatiStorici[[#This Row],[Gold]]),T624)</f>
        <v>30.301716571631474</v>
      </c>
      <c r="U625" s="34">
        <f>SUMPRODUCT(DatiStorici[[#This Row],[Bond 3Y]:[Gold]],Q624:T624)</f>
        <v>10810.009822600925</v>
      </c>
      <c r="V625" s="32">
        <f t="shared" si="86"/>
        <v>2.0419009604477015E-3</v>
      </c>
      <c r="W625" s="32">
        <f>-(1-U625/MAX(U$5:U625))</f>
        <v>-3.3801257633244597E-2</v>
      </c>
      <c r="X625" s="53" t="str">
        <f t="shared" si="87"/>
        <v/>
      </c>
    </row>
    <row r="626" spans="1:24" x14ac:dyDescent="0.3">
      <c r="A626" s="4">
        <v>39975</v>
      </c>
      <c r="B626" s="1">
        <v>114.02558500000001</v>
      </c>
      <c r="C626" s="1">
        <v>110.513755</v>
      </c>
      <c r="D626" s="1">
        <v>105.83669399999999</v>
      </c>
      <c r="E626" s="1">
        <v>92.829300000000003</v>
      </c>
      <c r="F626" s="3">
        <f t="shared" si="80"/>
        <v>10866.259040082445</v>
      </c>
      <c r="G626" s="36">
        <f t="shared" si="81"/>
        <v>-5.0397037741964628E-4</v>
      </c>
      <c r="H626" s="31">
        <f t="shared" si="82"/>
        <v>-1.3133265603672225E-3</v>
      </c>
      <c r="I626" s="37">
        <f t="shared" si="83"/>
        <v>9.3324303964370629E-3</v>
      </c>
      <c r="J626" s="37">
        <f t="shared" si="84"/>
        <v>-6.5858774577824322E-3</v>
      </c>
      <c r="K626" s="39">
        <f t="shared" si="85"/>
        <v>-1.333406232889533E-3</v>
      </c>
      <c r="L626" s="36">
        <f>-(1-B626/MAX(B$5:B626))</f>
        <v>-4.6649006517073266E-3</v>
      </c>
      <c r="M626" s="37">
        <f>-(1-C626/MAX(C$5:C626))</f>
        <v>-3.2193360478288136E-2</v>
      </c>
      <c r="N626" s="37">
        <f>-(1-D626/MAX(D$5:D626))</f>
        <v>-0.42131716330129454</v>
      </c>
      <c r="O626" s="37">
        <f>-(1-E626/MAX(E$5:E626))</f>
        <v>-6.6905107061962288E-2</v>
      </c>
      <c r="P626" s="39">
        <f>-(1-F626/MAX(F$5:F626))</f>
        <v>-3.8367899897188695E-2</v>
      </c>
      <c r="Q626" s="33">
        <f>IF(DatiStorici[[#This Row],[Calend]]="X",(DatiStorici[[#This Row],[Balanced]]*B$2/DatiStorici[[#This Row],[Bond 3Y]]),Q625)</f>
        <v>23.290758964276538</v>
      </c>
      <c r="R626" s="33">
        <f>IF(DatiStorici[[#This Row],[Calend]]="X",(DatiStorici[[#This Row],[Balanced]]*C$2/DatiStorici[[#This Row],[Bond 10Y]]),R625)</f>
        <v>22.999545675015796</v>
      </c>
      <c r="S626" s="33">
        <f>IF(DatiStorici[[#This Row],[Calend]]="X",(DatiStorici[[#This Row],[Balanced]]*D$2/DatiStorici[[#This Row],[SXXR]]),S625)</f>
        <v>26.478339254247771</v>
      </c>
      <c r="T626" s="33">
        <f>IF(DatiStorici[[#This Row],[Calend]]="X",(DatiStorici[[#This Row],[Balanced]]*E$2/DatiStorici[[#This Row],[Gold]]),T625)</f>
        <v>30.301716571631474</v>
      </c>
      <c r="U626" s="34">
        <f>SUMPRODUCT(DatiStorici[[#This Row],[Bond 3Y]:[Gold]],Q625:T625)</f>
        <v>10812.775599258592</v>
      </c>
      <c r="V626" s="32">
        <f t="shared" si="86"/>
        <v>2.5582057249238827E-4</v>
      </c>
      <c r="W626" s="32">
        <f>-(1-U626/MAX(U$5:U626))</f>
        <v>-3.3554052499099596E-2</v>
      </c>
      <c r="X626" s="53" t="str">
        <f t="shared" si="87"/>
        <v/>
      </c>
    </row>
    <row r="627" spans="1:24" x14ac:dyDescent="0.3">
      <c r="A627" s="4">
        <v>39976</v>
      </c>
      <c r="B627" s="1">
        <v>114.097925</v>
      </c>
      <c r="C627" s="1">
        <v>110.965625</v>
      </c>
      <c r="D627" s="1">
        <v>105.623181</v>
      </c>
      <c r="E627" s="1">
        <v>91.82405</v>
      </c>
      <c r="F627" s="3">
        <f t="shared" si="80"/>
        <v>10836.62574740918</v>
      </c>
      <c r="G627" s="36">
        <f t="shared" si="81"/>
        <v>6.3421786228674978E-4</v>
      </c>
      <c r="H627" s="31">
        <f t="shared" si="82"/>
        <v>4.0804758165758409E-3</v>
      </c>
      <c r="I627" s="37">
        <f t="shared" si="83"/>
        <v>-2.0194192639126736E-3</v>
      </c>
      <c r="J627" s="37">
        <f t="shared" si="84"/>
        <v>-1.0888076831867438E-2</v>
      </c>
      <c r="K627" s="39">
        <f t="shared" si="85"/>
        <v>-2.7308177119260793E-3</v>
      </c>
      <c r="L627" s="36">
        <f>-(1-B627/MAX(B$5:B627))</f>
        <v>-4.0334411324525199E-3</v>
      </c>
      <c r="M627" s="37">
        <f>-(1-C627/MAX(C$5:C627))</f>
        <v>-2.8236180793273613E-2</v>
      </c>
      <c r="N627" s="37">
        <f>-(1-D627/MAX(D$5:D627))</f>
        <v>-0.42248458741331418</v>
      </c>
      <c r="O627" s="37">
        <f>-(1-E627/MAX(E$5:E627))</f>
        <v>-7.7009606838713496E-2</v>
      </c>
      <c r="P627" s="39">
        <f>-(1-F627/MAX(F$5:F627))</f>
        <v>-4.0990359509207708E-2</v>
      </c>
      <c r="Q627" s="33">
        <f>IF(DatiStorici[[#This Row],[Calend]]="X",(DatiStorici[[#This Row],[Balanced]]*B$2/DatiStorici[[#This Row],[Bond 3Y]]),Q626)</f>
        <v>23.290758964276538</v>
      </c>
      <c r="R627" s="33">
        <f>IF(DatiStorici[[#This Row],[Calend]]="X",(DatiStorici[[#This Row],[Balanced]]*C$2/DatiStorici[[#This Row],[Bond 10Y]]),R626)</f>
        <v>22.999545675015796</v>
      </c>
      <c r="S627" s="33">
        <f>IF(DatiStorici[[#This Row],[Calend]]="X",(DatiStorici[[#This Row],[Balanced]]*D$2/DatiStorici[[#This Row],[SXXR]]),S626)</f>
        <v>26.478339254247771</v>
      </c>
      <c r="T627" s="33">
        <f>IF(DatiStorici[[#This Row],[Calend]]="X",(DatiStorici[[#This Row],[Balanced]]*E$2/DatiStorici[[#This Row],[Gold]]),T626)</f>
        <v>30.301716571631474</v>
      </c>
      <c r="U627" s="34">
        <f>SUMPRODUCT(DatiStorici[[#This Row],[Bond 3Y]:[Gold]],Q626:T626)</f>
        <v>10788.73898723341</v>
      </c>
      <c r="V627" s="32">
        <f t="shared" si="86"/>
        <v>-2.2254570946281323E-3</v>
      </c>
      <c r="W627" s="32">
        <f>-(1-U627/MAX(U$5:U627))</f>
        <v>-3.5702445025157514E-2</v>
      </c>
      <c r="X627" s="53" t="str">
        <f t="shared" si="87"/>
        <v/>
      </c>
    </row>
    <row r="628" spans="1:24" x14ac:dyDescent="0.3">
      <c r="A628" s="4">
        <v>39979</v>
      </c>
      <c r="B628" s="1">
        <v>114.23518199999999</v>
      </c>
      <c r="C628" s="1">
        <v>111.71243200000001</v>
      </c>
      <c r="D628" s="1">
        <v>103.027714</v>
      </c>
      <c r="E628" s="1">
        <v>91.331130000000002</v>
      </c>
      <c r="F628" s="3">
        <f t="shared" si="80"/>
        <v>10800.43631955978</v>
      </c>
      <c r="G628" s="36">
        <f t="shared" si="81"/>
        <v>1.2022524314244567E-3</v>
      </c>
      <c r="H628" s="31">
        <f t="shared" si="82"/>
        <v>6.7075293364978741E-3</v>
      </c>
      <c r="I628" s="37">
        <f t="shared" si="83"/>
        <v>-2.4879844228765477E-2</v>
      </c>
      <c r="J628" s="37">
        <f t="shared" si="84"/>
        <v>-5.3825525444308291E-3</v>
      </c>
      <c r="K628" s="39">
        <f t="shared" si="85"/>
        <v>-3.3451363668353744E-3</v>
      </c>
      <c r="L628" s="36">
        <f>-(1-B628/MAX(B$5:B628))</f>
        <v>-2.8353178364287634E-3</v>
      </c>
      <c r="M628" s="37">
        <f>-(1-C628/MAX(C$5:C628))</f>
        <v>-2.1696137220948208E-2</v>
      </c>
      <c r="N628" s="37">
        <f>-(1-D628/MAX(D$5:D628))</f>
        <v>-0.43667581116901732</v>
      </c>
      <c r="O628" s="37">
        <f>-(1-E628/MAX(E$5:E628))</f>
        <v>-8.1964304704872259E-2</v>
      </c>
      <c r="P628" s="39">
        <f>-(1-F628/MAX(F$5:F628))</f>
        <v>-4.4193017882799612E-2</v>
      </c>
      <c r="Q628" s="33">
        <f>IF(DatiStorici[[#This Row],[Calend]]="X",(DatiStorici[[#This Row],[Balanced]]*B$2/DatiStorici[[#This Row],[Bond 3Y]]),Q627)</f>
        <v>23.290758964276538</v>
      </c>
      <c r="R628" s="33">
        <f>IF(DatiStorici[[#This Row],[Calend]]="X",(DatiStorici[[#This Row],[Balanced]]*C$2/DatiStorici[[#This Row],[Bond 10Y]]),R627)</f>
        <v>22.999545675015796</v>
      </c>
      <c r="S628" s="33">
        <f>IF(DatiStorici[[#This Row],[Calend]]="X",(DatiStorici[[#This Row],[Balanced]]*D$2/DatiStorici[[#This Row],[SXXR]]),S627)</f>
        <v>26.478339254247771</v>
      </c>
      <c r="T628" s="33">
        <f>IF(DatiStorici[[#This Row],[Calend]]="X",(DatiStorici[[#This Row],[Balanced]]*E$2/DatiStorici[[#This Row],[Gold]]),T627)</f>
        <v>30.301716571631474</v>
      </c>
      <c r="U628" s="34">
        <f>SUMPRODUCT(DatiStorici[[#This Row],[Bond 3Y]:[Gold]],Q627:T627)</f>
        <v>10725.452050761798</v>
      </c>
      <c r="V628" s="32">
        <f t="shared" si="86"/>
        <v>-5.8832906062982896E-3</v>
      </c>
      <c r="W628" s="32">
        <f>-(1-U628/MAX(U$5:U628))</f>
        <v>-4.1359031784151234E-2</v>
      </c>
      <c r="X628" s="53" t="str">
        <f t="shared" si="87"/>
        <v/>
      </c>
    </row>
    <row r="629" spans="1:24" x14ac:dyDescent="0.3">
      <c r="A629" s="4">
        <v>39980</v>
      </c>
      <c r="B629" s="1">
        <v>114.25598100000001</v>
      </c>
      <c r="C629" s="1">
        <v>111.61651999999999</v>
      </c>
      <c r="D629" s="1">
        <v>102.916584</v>
      </c>
      <c r="E629" s="1">
        <v>91.501549999999995</v>
      </c>
      <c r="F629" s="3">
        <f t="shared" si="80"/>
        <v>10803.571117373418</v>
      </c>
      <c r="G629" s="36">
        <f t="shared" si="81"/>
        <v>1.8205518134164019E-4</v>
      </c>
      <c r="H629" s="31">
        <f t="shared" si="82"/>
        <v>-8.5893033606046986E-4</v>
      </c>
      <c r="I629" s="37">
        <f t="shared" si="83"/>
        <v>-1.0792239636207286E-3</v>
      </c>
      <c r="J629" s="37">
        <f t="shared" si="84"/>
        <v>1.8642186873287585E-3</v>
      </c>
      <c r="K629" s="39">
        <f t="shared" si="85"/>
        <v>2.9020521723011571E-4</v>
      </c>
      <c r="L629" s="36">
        <f>-(1-B629/MAX(B$5:B629))</f>
        <v>-2.6537623133295885E-3</v>
      </c>
      <c r="M629" s="37">
        <f>-(1-C629/MAX(C$5:C629))</f>
        <v>-2.253607131249924E-2</v>
      </c>
      <c r="N629" s="37">
        <f>-(1-D629/MAX(D$5:D629))</f>
        <v>-0.43728343619217158</v>
      </c>
      <c r="O629" s="37">
        <f>-(1-E629/MAX(E$5:E629))</f>
        <v>-8.0251289184400831E-2</v>
      </c>
      <c r="P629" s="39">
        <f>-(1-F629/MAX(F$5:F629))</f>
        <v>-4.3915597457443667E-2</v>
      </c>
      <c r="Q629" s="33">
        <f>IF(DatiStorici[[#This Row],[Calend]]="X",(DatiStorici[[#This Row],[Balanced]]*B$2/DatiStorici[[#This Row],[Bond 3Y]]),Q628)</f>
        <v>23.290758964276538</v>
      </c>
      <c r="R629" s="33">
        <f>IF(DatiStorici[[#This Row],[Calend]]="X",(DatiStorici[[#This Row],[Balanced]]*C$2/DatiStorici[[#This Row],[Bond 10Y]]),R628)</f>
        <v>22.999545675015796</v>
      </c>
      <c r="S629" s="33">
        <f>IF(DatiStorici[[#This Row],[Calend]]="X",(DatiStorici[[#This Row],[Balanced]]*D$2/DatiStorici[[#This Row],[SXXR]]),S628)</f>
        <v>26.478339254247771</v>
      </c>
      <c r="T629" s="33">
        <f>IF(DatiStorici[[#This Row],[Calend]]="X",(DatiStorici[[#This Row],[Balanced]]*E$2/DatiStorici[[#This Row],[Gold]]),T628)</f>
        <v>30.301716571631474</v>
      </c>
      <c r="U629" s="34">
        <f>SUMPRODUCT(DatiStorici[[#This Row],[Bond 3Y]:[Gold]],Q628:T628)</f>
        <v>10725.952023529528</v>
      </c>
      <c r="V629" s="32">
        <f t="shared" si="86"/>
        <v>4.6614456199513595E-5</v>
      </c>
      <c r="W629" s="32">
        <f>-(1-U629/MAX(U$5:U629))</f>
        <v>-4.1314344215191978E-2</v>
      </c>
      <c r="X629" s="53" t="str">
        <f t="shared" si="87"/>
        <v/>
      </c>
    </row>
    <row r="630" spans="1:24" x14ac:dyDescent="0.3">
      <c r="A630" s="4">
        <v>39981</v>
      </c>
      <c r="B630" s="1">
        <v>114.371267</v>
      </c>
      <c r="C630" s="1">
        <v>112.006713</v>
      </c>
      <c r="D630" s="1">
        <v>100.90308400000001</v>
      </c>
      <c r="E630" s="1">
        <v>91.157640000000001</v>
      </c>
      <c r="F630" s="3">
        <f t="shared" si="80"/>
        <v>10772.442190592701</v>
      </c>
      <c r="G630" s="36">
        <f t="shared" si="81"/>
        <v>1.0085062981757989E-3</v>
      </c>
      <c r="H630" s="31">
        <f t="shared" si="82"/>
        <v>3.4897393330318538E-3</v>
      </c>
      <c r="I630" s="37">
        <f t="shared" si="83"/>
        <v>-1.9758304226664282E-2</v>
      </c>
      <c r="J630" s="37">
        <f t="shared" si="84"/>
        <v>-3.7655965339469712E-3</v>
      </c>
      <c r="K630" s="39">
        <f t="shared" si="85"/>
        <v>-2.885514384440022E-3</v>
      </c>
      <c r="L630" s="36">
        <f>-(1-B630/MAX(B$5:B630))</f>
        <v>-1.6474249876893277E-3</v>
      </c>
      <c r="M630" s="37">
        <f>-(1-C630/MAX(C$5:C630))</f>
        <v>-1.9119018149344025E-2</v>
      </c>
      <c r="N630" s="37">
        <f>-(1-D630/MAX(D$5:D630))</f>
        <v>-0.44829264148436299</v>
      </c>
      <c r="O630" s="37">
        <f>-(1-E630/MAX(E$5:E630))</f>
        <v>-8.3708179030928975E-2</v>
      </c>
      <c r="P630" s="39">
        <f>-(1-F630/MAX(F$5:F630))</f>
        <v>-4.6670416307580398E-2</v>
      </c>
      <c r="Q630" s="33">
        <f>IF(DatiStorici[[#This Row],[Calend]]="X",(DatiStorici[[#This Row],[Balanced]]*B$2/DatiStorici[[#This Row],[Bond 3Y]]),Q629)</f>
        <v>23.290758964276538</v>
      </c>
      <c r="R630" s="33">
        <f>IF(DatiStorici[[#This Row],[Calend]]="X",(DatiStorici[[#This Row],[Balanced]]*C$2/DatiStorici[[#This Row],[Bond 10Y]]),R629)</f>
        <v>22.999545675015796</v>
      </c>
      <c r="S630" s="33">
        <f>IF(DatiStorici[[#This Row],[Calend]]="X",(DatiStorici[[#This Row],[Balanced]]*D$2/DatiStorici[[#This Row],[SXXR]]),S629)</f>
        <v>26.478339254247771</v>
      </c>
      <c r="T630" s="33">
        <f>IF(DatiStorici[[#This Row],[Calend]]="X",(DatiStorici[[#This Row],[Balanced]]*E$2/DatiStorici[[#This Row],[Gold]]),T629)</f>
        <v>30.301716571631474</v>
      </c>
      <c r="U630" s="34">
        <f>SUMPRODUCT(DatiStorici[[#This Row],[Bond 3Y]:[Gold]],Q629:T629)</f>
        <v>10673.876184258477</v>
      </c>
      <c r="V630" s="32">
        <f t="shared" si="86"/>
        <v>-4.866949543668184E-3</v>
      </c>
      <c r="W630" s="32">
        <f>-(1-U630/MAX(U$5:U630))</f>
        <v>-4.5968883039586461E-2</v>
      </c>
      <c r="X630" s="53" t="str">
        <f t="shared" si="87"/>
        <v/>
      </c>
    </row>
    <row r="631" spans="1:24" x14ac:dyDescent="0.3">
      <c r="A631" s="4">
        <v>39982</v>
      </c>
      <c r="B631" s="1">
        <v>114.39662300000001</v>
      </c>
      <c r="C631" s="1">
        <v>111.59472100000001</v>
      </c>
      <c r="D631" s="1">
        <v>101.411942</v>
      </c>
      <c r="E631" s="1">
        <v>92.136279999999999</v>
      </c>
      <c r="F631" s="3">
        <f t="shared" si="80"/>
        <v>10808.890314123131</v>
      </c>
      <c r="G631" s="36">
        <f t="shared" si="81"/>
        <v>2.2167446754732493E-4</v>
      </c>
      <c r="H631" s="31">
        <f t="shared" si="82"/>
        <v>-3.6850610379032395E-3</v>
      </c>
      <c r="I631" s="37">
        <f t="shared" si="83"/>
        <v>5.0303636175309209E-3</v>
      </c>
      <c r="J631" s="37">
        <f t="shared" si="84"/>
        <v>1.0678469853074956E-2</v>
      </c>
      <c r="K631" s="39">
        <f t="shared" si="85"/>
        <v>3.3777486330908617E-3</v>
      </c>
      <c r="L631" s="36">
        <f>-(1-B631/MAX(B$5:B631))</f>
        <v>-1.4260911810785037E-3</v>
      </c>
      <c r="M631" s="37">
        <f>-(1-C631/MAX(C$5:C631))</f>
        <v>-2.2726972589312444E-2</v>
      </c>
      <c r="N631" s="37">
        <f>-(1-D631/MAX(D$5:D631))</f>
        <v>-0.44551036078579143</v>
      </c>
      <c r="O631" s="37">
        <f>-(1-E631/MAX(E$5:E631))</f>
        <v>-7.3871155741677907E-2</v>
      </c>
      <c r="P631" s="39">
        <f>-(1-F631/MAX(F$5:F631))</f>
        <v>-4.344486412388171E-2</v>
      </c>
      <c r="Q631" s="33">
        <f>IF(DatiStorici[[#This Row],[Calend]]="X",(DatiStorici[[#This Row],[Balanced]]*B$2/DatiStorici[[#This Row],[Bond 3Y]]),Q630)</f>
        <v>23.290758964276538</v>
      </c>
      <c r="R631" s="33">
        <f>IF(DatiStorici[[#This Row],[Calend]]="X",(DatiStorici[[#This Row],[Balanced]]*C$2/DatiStorici[[#This Row],[Bond 10Y]]),R630)</f>
        <v>22.999545675015796</v>
      </c>
      <c r="S631" s="33">
        <f>IF(DatiStorici[[#This Row],[Calend]]="X",(DatiStorici[[#This Row],[Balanced]]*D$2/DatiStorici[[#This Row],[SXXR]]),S630)</f>
        <v>26.478339254247771</v>
      </c>
      <c r="T631" s="33">
        <f>IF(DatiStorici[[#This Row],[Calend]]="X",(DatiStorici[[#This Row],[Balanced]]*E$2/DatiStorici[[#This Row],[Gold]]),T630)</f>
        <v>30.301716571631474</v>
      </c>
      <c r="U631" s="34">
        <f>SUMPRODUCT(DatiStorici[[#This Row],[Bond 3Y]:[Gold]],Q630:T630)</f>
        <v>10708.119302582934</v>
      </c>
      <c r="V631" s="32">
        <f t="shared" si="86"/>
        <v>3.202988946558529E-3</v>
      </c>
      <c r="W631" s="32">
        <f>-(1-U631/MAX(U$5:U631))</f>
        <v>-4.2908232919673273E-2</v>
      </c>
      <c r="X631" s="53" t="str">
        <f t="shared" si="87"/>
        <v/>
      </c>
    </row>
    <row r="632" spans="1:24" x14ac:dyDescent="0.3">
      <c r="A632" s="4">
        <v>39983</v>
      </c>
      <c r="B632" s="1">
        <v>114.497618</v>
      </c>
      <c r="C632" s="1">
        <v>111.996472</v>
      </c>
      <c r="D632" s="1">
        <v>102.699198</v>
      </c>
      <c r="E632" s="1">
        <v>91.620930000000001</v>
      </c>
      <c r="F632" s="3">
        <f t="shared" si="80"/>
        <v>10820.59416033279</v>
      </c>
      <c r="G632" s="36">
        <f t="shared" si="81"/>
        <v>8.8246000522166637E-4</v>
      </c>
      <c r="H632" s="31">
        <f t="shared" si="82"/>
        <v>3.593624837947972E-3</v>
      </c>
      <c r="I632" s="37">
        <f t="shared" si="83"/>
        <v>1.2613452325393631E-2</v>
      </c>
      <c r="J632" s="37">
        <f t="shared" si="84"/>
        <v>-5.6090463186217595E-3</v>
      </c>
      <c r="K632" s="39">
        <f t="shared" si="85"/>
        <v>1.0822123260275051E-3</v>
      </c>
      <c r="L632" s="36">
        <f>-(1-B632/MAX(B$5:B632))</f>
        <v>-5.4450071733591621E-4</v>
      </c>
      <c r="M632" s="37">
        <f>-(1-C632/MAX(C$5:C632))</f>
        <v>-1.9208702078691631E-2</v>
      </c>
      <c r="N632" s="37">
        <f>-(1-D632/MAX(D$5:D632))</f>
        <v>-0.43847203668963797</v>
      </c>
      <c r="O632" s="37">
        <f>-(1-E632/MAX(E$5:E632))</f>
        <v>-7.9051313871445261E-2</v>
      </c>
      <c r="P632" s="39">
        <f>-(1-F632/MAX(F$5:F632))</f>
        <v>-4.2409108012384733E-2</v>
      </c>
      <c r="Q632" s="33">
        <f>IF(DatiStorici[[#This Row],[Calend]]="X",(DatiStorici[[#This Row],[Balanced]]*B$2/DatiStorici[[#This Row],[Bond 3Y]]),Q631)</f>
        <v>23.290758964276538</v>
      </c>
      <c r="R632" s="33">
        <f>IF(DatiStorici[[#This Row],[Calend]]="X",(DatiStorici[[#This Row],[Balanced]]*C$2/DatiStorici[[#This Row],[Bond 10Y]]),R631)</f>
        <v>22.999545675015796</v>
      </c>
      <c r="S632" s="33">
        <f>IF(DatiStorici[[#This Row],[Calend]]="X",(DatiStorici[[#This Row],[Balanced]]*D$2/DatiStorici[[#This Row],[SXXR]]),S631)</f>
        <v>26.478339254247771</v>
      </c>
      <c r="T632" s="33">
        <f>IF(DatiStorici[[#This Row],[Calend]]="X",(DatiStorici[[#This Row],[Balanced]]*E$2/DatiStorici[[#This Row],[Gold]]),T631)</f>
        <v>30.301716571631474</v>
      </c>
      <c r="U632" s="34">
        <f>SUMPRODUCT(DatiStorici[[#This Row],[Bond 3Y]:[Gold]],Q631:T631)</f>
        <v>10738.180054698889</v>
      </c>
      <c r="V632" s="32">
        <f t="shared" si="86"/>
        <v>2.803352811775398E-3</v>
      </c>
      <c r="W632" s="32">
        <f>-(1-U632/MAX(U$5:U632))</f>
        <v>-4.0221402716400956E-2</v>
      </c>
      <c r="X632" s="53" t="str">
        <f t="shared" si="87"/>
        <v/>
      </c>
    </row>
    <row r="633" spans="1:24" x14ac:dyDescent="0.3">
      <c r="A633" s="4">
        <v>39986</v>
      </c>
      <c r="B633" s="1">
        <v>114.526667</v>
      </c>
      <c r="C633" s="1">
        <v>112.31829500000001</v>
      </c>
      <c r="D633" s="1">
        <v>99.925335000000004</v>
      </c>
      <c r="E633" s="1">
        <v>90.050489999999996</v>
      </c>
      <c r="F633" s="3">
        <f t="shared" si="80"/>
        <v>10725.791667255629</v>
      </c>
      <c r="G633" s="36">
        <f t="shared" si="81"/>
        <v>2.5367615627116939E-4</v>
      </c>
      <c r="H633" s="31">
        <f t="shared" si="82"/>
        <v>2.8693895200220853E-3</v>
      </c>
      <c r="I633" s="37">
        <f t="shared" si="83"/>
        <v>-2.7381050644995044E-2</v>
      </c>
      <c r="J633" s="37">
        <f t="shared" si="84"/>
        <v>-1.7289226000620717E-2</v>
      </c>
      <c r="K633" s="39">
        <f t="shared" si="85"/>
        <v>-8.7999078466569729E-3</v>
      </c>
      <c r="L633" s="36">
        <f>-(1-B633/MAX(B$5:B633))</f>
        <v>-2.9093052691786525E-4</v>
      </c>
      <c r="M633" s="37">
        <f>-(1-C633/MAX(C$5:C633))</f>
        <v>-1.6390388320817739E-2</v>
      </c>
      <c r="N633" s="37">
        <f>-(1-D633/MAX(D$5:D633))</f>
        <v>-0.45363867548745951</v>
      </c>
      <c r="O633" s="37">
        <f>-(1-E633/MAX(E$5:E633))</f>
        <v>-9.4836949911635382E-2</v>
      </c>
      <c r="P633" s="39">
        <f>-(1-F633/MAX(F$5:F633))</f>
        <v>-5.0798850993523881E-2</v>
      </c>
      <c r="Q633" s="33">
        <f>IF(DatiStorici[[#This Row],[Calend]]="X",(DatiStorici[[#This Row],[Balanced]]*B$2/DatiStorici[[#This Row],[Bond 3Y]]),Q632)</f>
        <v>23.290758964276538</v>
      </c>
      <c r="R633" s="33">
        <f>IF(DatiStorici[[#This Row],[Calend]]="X",(DatiStorici[[#This Row],[Balanced]]*C$2/DatiStorici[[#This Row],[Bond 10Y]]),R632)</f>
        <v>22.999545675015796</v>
      </c>
      <c r="S633" s="33">
        <f>IF(DatiStorici[[#This Row],[Calend]]="X",(DatiStorici[[#This Row],[Balanced]]*D$2/DatiStorici[[#This Row],[SXXR]]),S632)</f>
        <v>26.478339254247771</v>
      </c>
      <c r="T633" s="33">
        <f>IF(DatiStorici[[#This Row],[Calend]]="X",(DatiStorici[[#This Row],[Balanced]]*E$2/DatiStorici[[#This Row],[Gold]]),T632)</f>
        <v>30.301716571631474</v>
      </c>
      <c r="U633" s="34">
        <f>SUMPRODUCT(DatiStorici[[#This Row],[Bond 3Y]:[Gold]],Q632:T632)</f>
        <v>10625.224097412256</v>
      </c>
      <c r="V633" s="32">
        <f t="shared" si="86"/>
        <v>-1.057481374265935E-2</v>
      </c>
      <c r="W633" s="32">
        <f>-(1-U633/MAX(U$5:U633))</f>
        <v>-5.0317406851845714E-2</v>
      </c>
      <c r="X633" s="53" t="str">
        <f t="shared" si="87"/>
        <v/>
      </c>
    </row>
    <row r="634" spans="1:24" x14ac:dyDescent="0.3">
      <c r="A634" s="4">
        <v>39987</v>
      </c>
      <c r="B634" s="1">
        <v>114.512231</v>
      </c>
      <c r="C634" s="1">
        <v>112.277348</v>
      </c>
      <c r="D634" s="1">
        <v>99.438411000000002</v>
      </c>
      <c r="E634" s="1">
        <v>90.196420000000003</v>
      </c>
      <c r="F634" s="3">
        <f t="shared" si="80"/>
        <v>10722.829170991448</v>
      </c>
      <c r="G634" s="36">
        <f t="shared" si="81"/>
        <v>-1.2605719067965845E-4</v>
      </c>
      <c r="H634" s="31">
        <f t="shared" si="82"/>
        <v>-3.6462862686682172E-4</v>
      </c>
      <c r="I634" s="37">
        <f t="shared" si="83"/>
        <v>-4.8847895164877099E-3</v>
      </c>
      <c r="J634" s="37">
        <f t="shared" si="84"/>
        <v>1.6192236736187302E-3</v>
      </c>
      <c r="K634" s="39">
        <f t="shared" si="85"/>
        <v>-2.7624119101745813E-4</v>
      </c>
      <c r="L634" s="36">
        <f>-(1-B634/MAX(B$5:B634))</f>
        <v>-4.1694310115025779E-4</v>
      </c>
      <c r="M634" s="37">
        <f>-(1-C634/MAX(C$5:C634))</f>
        <v>-1.6748975163410229E-2</v>
      </c>
      <c r="N634" s="37">
        <f>-(1-D634/MAX(D$5:D634))</f>
        <v>-0.45630102774854475</v>
      </c>
      <c r="O634" s="37">
        <f>-(1-E634/MAX(E$5:E634))</f>
        <v>-9.3370101214871992E-2</v>
      </c>
      <c r="P634" s="39">
        <f>-(1-F634/MAX(F$5:F634))</f>
        <v>-5.1061023236387171E-2</v>
      </c>
      <c r="Q634" s="33">
        <f>IF(DatiStorici[[#This Row],[Calend]]="X",(DatiStorici[[#This Row],[Balanced]]*B$2/DatiStorici[[#This Row],[Bond 3Y]]),Q633)</f>
        <v>23.290758964276538</v>
      </c>
      <c r="R634" s="33">
        <f>IF(DatiStorici[[#This Row],[Calend]]="X",(DatiStorici[[#This Row],[Balanced]]*C$2/DatiStorici[[#This Row],[Bond 10Y]]),R633)</f>
        <v>22.999545675015796</v>
      </c>
      <c r="S634" s="33">
        <f>IF(DatiStorici[[#This Row],[Calend]]="X",(DatiStorici[[#This Row],[Balanced]]*D$2/DatiStorici[[#This Row],[SXXR]]),S633)</f>
        <v>26.478339254247771</v>
      </c>
      <c r="T634" s="33">
        <f>IF(DatiStorici[[#This Row],[Calend]]="X",(DatiStorici[[#This Row],[Balanced]]*E$2/DatiStorici[[#This Row],[Gold]]),T633)</f>
        <v>30.301716571631474</v>
      </c>
      <c r="U634" s="34">
        <f>SUMPRODUCT(DatiStorici[[#This Row],[Bond 3Y]:[Gold]],Q633:T633)</f>
        <v>10615.475100255355</v>
      </c>
      <c r="V634" s="32">
        <f t="shared" si="86"/>
        <v>-9.1795451277293003E-4</v>
      </c>
      <c r="W634" s="32">
        <f>-(1-U634/MAX(U$5:U634))</f>
        <v>-5.1188772275829075E-2</v>
      </c>
      <c r="X634" s="53" t="str">
        <f t="shared" si="87"/>
        <v/>
      </c>
    </row>
    <row r="635" spans="1:24" x14ac:dyDescent="0.3">
      <c r="A635" s="4">
        <v>39988</v>
      </c>
      <c r="B635" s="1">
        <v>114.66240999999999</v>
      </c>
      <c r="C635" s="1">
        <v>112.46867</v>
      </c>
      <c r="D635" s="1">
        <v>101.806259</v>
      </c>
      <c r="E635" s="1">
        <v>91.444379999999995</v>
      </c>
      <c r="F635" s="3">
        <f t="shared" si="80"/>
        <v>10816.221444280391</v>
      </c>
      <c r="G635" s="36">
        <f t="shared" si="81"/>
        <v>1.3106076731828559E-3</v>
      </c>
      <c r="H635" s="31">
        <f t="shared" si="82"/>
        <v>1.7025622782398965E-3</v>
      </c>
      <c r="I635" s="37">
        <f t="shared" si="83"/>
        <v>2.3533117937325307E-2</v>
      </c>
      <c r="J635" s="37">
        <f t="shared" si="84"/>
        <v>1.3741181899629447E-2</v>
      </c>
      <c r="K635" s="39">
        <f t="shared" si="85"/>
        <v>8.6719568319601707E-3</v>
      </c>
      <c r="L635" s="36">
        <f>-(1-B635/MAX(B$5:B635))</f>
        <v>0</v>
      </c>
      <c r="M635" s="37">
        <f>-(1-C635/MAX(C$5:C635))</f>
        <v>-1.5073503165498603E-2</v>
      </c>
      <c r="N635" s="37">
        <f>-(1-D635/MAX(D$5:D635))</f>
        <v>-0.44335435542040724</v>
      </c>
      <c r="O635" s="37">
        <f>-(1-E635/MAX(E$5:E635))</f>
        <v>-8.0825946485805322E-2</v>
      </c>
      <c r="P635" s="39">
        <f>-(1-F635/MAX(F$5:F635))</f>
        <v>-4.2796080576273599E-2</v>
      </c>
      <c r="Q635" s="33">
        <f>IF(DatiStorici[[#This Row],[Calend]]="X",(DatiStorici[[#This Row],[Balanced]]*B$2/DatiStorici[[#This Row],[Bond 3Y]]),Q634)</f>
        <v>23.290758964276538</v>
      </c>
      <c r="R635" s="33">
        <f>IF(DatiStorici[[#This Row],[Calend]]="X",(DatiStorici[[#This Row],[Balanced]]*C$2/DatiStorici[[#This Row],[Bond 10Y]]),R634)</f>
        <v>22.999545675015796</v>
      </c>
      <c r="S635" s="33">
        <f>IF(DatiStorici[[#This Row],[Calend]]="X",(DatiStorici[[#This Row],[Balanced]]*D$2/DatiStorici[[#This Row],[SXXR]]),S634)</f>
        <v>26.478339254247771</v>
      </c>
      <c r="T635" s="33">
        <f>IF(DatiStorici[[#This Row],[Calend]]="X",(DatiStorici[[#This Row],[Balanced]]*E$2/DatiStorici[[#This Row],[Gold]]),T634)</f>
        <v>30.301716571631474</v>
      </c>
      <c r="U635" s="34">
        <f>SUMPRODUCT(DatiStorici[[#This Row],[Bond 3Y]:[Gold]],Q634:T634)</f>
        <v>10723.885215082712</v>
      </c>
      <c r="V635" s="32">
        <f t="shared" si="86"/>
        <v>1.0160665165600507E-2</v>
      </c>
      <c r="W635" s="32">
        <f>-(1-U635/MAX(U$5:U635))</f>
        <v>-4.1499075566485577E-2</v>
      </c>
      <c r="X635" s="53" t="str">
        <f t="shared" si="87"/>
        <v/>
      </c>
    </row>
    <row r="636" spans="1:24" x14ac:dyDescent="0.3">
      <c r="A636" s="4">
        <v>39989</v>
      </c>
      <c r="B636" s="1">
        <v>114.795824</v>
      </c>
      <c r="C636" s="1">
        <v>112.75739799999999</v>
      </c>
      <c r="D636" s="1">
        <v>101.003004</v>
      </c>
      <c r="E636" s="1">
        <v>91.810699999999997</v>
      </c>
      <c r="F636" s="3">
        <f t="shared" si="80"/>
        <v>10829.189286688592</v>
      </c>
      <c r="G636" s="36">
        <f t="shared" si="81"/>
        <v>1.1628609939884928E-3</v>
      </c>
      <c r="H636" s="31">
        <f t="shared" si="82"/>
        <v>2.563896450603927E-3</v>
      </c>
      <c r="I636" s="37">
        <f t="shared" si="83"/>
        <v>-7.9213265537757052E-3</v>
      </c>
      <c r="J636" s="37">
        <f t="shared" si="84"/>
        <v>3.9979299664832926E-3</v>
      </c>
      <c r="K636" s="39">
        <f t="shared" si="85"/>
        <v>1.1982072431772589E-3</v>
      </c>
      <c r="L636" s="36">
        <f>-(1-B636/MAX(B$5:B636))</f>
        <v>0</v>
      </c>
      <c r="M636" s="37">
        <f>-(1-C636/MAX(C$5:C636))</f>
        <v>-1.2545013608557753E-2</v>
      </c>
      <c r="N636" s="37">
        <f>-(1-D636/MAX(D$5:D636))</f>
        <v>-0.44774630933000703</v>
      </c>
      <c r="O636" s="37">
        <f>-(1-E636/MAX(E$5:E636))</f>
        <v>-7.7143797410232584E-2</v>
      </c>
      <c r="P636" s="39">
        <f>-(1-F636/MAX(F$5:F636))</f>
        <v>-4.1648464503179716E-2</v>
      </c>
      <c r="Q636" s="33">
        <f>IF(DatiStorici[[#This Row],[Calend]]="X",(DatiStorici[[#This Row],[Balanced]]*B$2/DatiStorici[[#This Row],[Bond 3Y]]),Q635)</f>
        <v>23.290758964276538</v>
      </c>
      <c r="R636" s="33">
        <f>IF(DatiStorici[[#This Row],[Calend]]="X",(DatiStorici[[#This Row],[Balanced]]*C$2/DatiStorici[[#This Row],[Bond 10Y]]),R635)</f>
        <v>22.999545675015796</v>
      </c>
      <c r="S636" s="33">
        <f>IF(DatiStorici[[#This Row],[Calend]]="X",(DatiStorici[[#This Row],[Balanced]]*D$2/DatiStorici[[#This Row],[SXXR]]),S635)</f>
        <v>26.478339254247771</v>
      </c>
      <c r="T636" s="33">
        <f>IF(DatiStorici[[#This Row],[Calend]]="X",(DatiStorici[[#This Row],[Balanced]]*E$2/DatiStorici[[#This Row],[Gold]]),T635)</f>
        <v>30.301716571631474</v>
      </c>
      <c r="U636" s="34">
        <f>SUMPRODUCT(DatiStorici[[#This Row],[Bond 3Y]:[Gold]],Q635:T635)</f>
        <v>10723.464407639676</v>
      </c>
      <c r="V636" s="32">
        <f t="shared" si="86"/>
        <v>-3.924097387245952E-5</v>
      </c>
      <c r="W636" s="32">
        <f>-(1-U636/MAX(U$5:U636))</f>
        <v>-4.1536687338251888E-2</v>
      </c>
      <c r="X636" s="53" t="str">
        <f t="shared" si="87"/>
        <v/>
      </c>
    </row>
    <row r="637" spans="1:24" x14ac:dyDescent="0.3">
      <c r="A637" s="4">
        <v>39990</v>
      </c>
      <c r="B637" s="1">
        <v>114.770308</v>
      </c>
      <c r="C637" s="1">
        <v>113.043424</v>
      </c>
      <c r="D637" s="1">
        <v>100.910883</v>
      </c>
      <c r="E637" s="1">
        <v>92.274959999999993</v>
      </c>
      <c r="F637" s="3">
        <f t="shared" si="80"/>
        <v>10852.726127160851</v>
      </c>
      <c r="G637" s="36">
        <f t="shared" si="81"/>
        <v>-2.2229760011001397E-4</v>
      </c>
      <c r="H637" s="31">
        <f t="shared" si="82"/>
        <v>2.5334376593503568E-3</v>
      </c>
      <c r="I637" s="37">
        <f t="shared" si="83"/>
        <v>-9.124781634438987E-4</v>
      </c>
      <c r="J637" s="37">
        <f t="shared" si="84"/>
        <v>5.0439668607837685E-3</v>
      </c>
      <c r="K637" s="39">
        <f t="shared" si="85"/>
        <v>2.1711042837737724E-3</v>
      </c>
      <c r="L637" s="36">
        <f>-(1-B637/MAX(B$5:B637))</f>
        <v>-2.2227289382925619E-4</v>
      </c>
      <c r="M637" s="37">
        <f>-(1-C637/MAX(C$5:C637))</f>
        <v>-1.0040186387042738E-2</v>
      </c>
      <c r="N637" s="37">
        <f>-(1-D637/MAX(D$5:D637))</f>
        <v>-0.4482499989255978</v>
      </c>
      <c r="O637" s="37">
        <f>-(1-E637/MAX(E$5:E637))</f>
        <v>-7.2477182074391355E-2</v>
      </c>
      <c r="P637" s="39">
        <f>-(1-F637/MAX(F$5:F637))</f>
        <v>-3.9565523055747454E-2</v>
      </c>
      <c r="Q637" s="33">
        <f>IF(DatiStorici[[#This Row],[Calend]]="X",(DatiStorici[[#This Row],[Balanced]]*B$2/DatiStorici[[#This Row],[Bond 3Y]]),Q636)</f>
        <v>23.290758964276538</v>
      </c>
      <c r="R637" s="33">
        <f>IF(DatiStorici[[#This Row],[Calend]]="X",(DatiStorici[[#This Row],[Balanced]]*C$2/DatiStorici[[#This Row],[Bond 10Y]]),R636)</f>
        <v>22.999545675015796</v>
      </c>
      <c r="S637" s="33">
        <f>IF(DatiStorici[[#This Row],[Calend]]="X",(DatiStorici[[#This Row],[Balanced]]*D$2/DatiStorici[[#This Row],[SXXR]]),S636)</f>
        <v>26.478339254247771</v>
      </c>
      <c r="T637" s="33">
        <f>IF(DatiStorici[[#This Row],[Calend]]="X",(DatiStorici[[#This Row],[Balanced]]*E$2/DatiStorici[[#This Row],[Gold]]),T636)</f>
        <v>30.301716571631474</v>
      </c>
      <c r="U637" s="34">
        <f>SUMPRODUCT(DatiStorici[[#This Row],[Bond 3Y]:[Gold]],Q636:T636)</f>
        <v>10741.077252530293</v>
      </c>
      <c r="V637" s="32">
        <f t="shared" si="86"/>
        <v>1.6411111052304593E-3</v>
      </c>
      <c r="W637" s="32">
        <f>-(1-U637/MAX(U$5:U637))</f>
        <v>-3.9962451156964174E-2</v>
      </c>
      <c r="X637" s="53" t="str">
        <f t="shared" si="87"/>
        <v/>
      </c>
    </row>
    <row r="638" spans="1:24" x14ac:dyDescent="0.3">
      <c r="A638" s="4">
        <v>39993</v>
      </c>
      <c r="B638" s="1">
        <v>114.69243400000001</v>
      </c>
      <c r="C638" s="1">
        <v>113.21973699999999</v>
      </c>
      <c r="D638" s="1">
        <v>102.65435600000001</v>
      </c>
      <c r="E638" s="1">
        <v>91.635170000000002</v>
      </c>
      <c r="F638" s="3">
        <f t="shared" si="80"/>
        <v>10856.261745252665</v>
      </c>
      <c r="G638" s="36">
        <f t="shared" si="81"/>
        <v>-6.787507401940354E-4</v>
      </c>
      <c r="H638" s="31">
        <f t="shared" si="82"/>
        <v>1.5584776143609134E-3</v>
      </c>
      <c r="I638" s="37">
        <f t="shared" si="83"/>
        <v>1.712979721511464E-2</v>
      </c>
      <c r="J638" s="37">
        <f t="shared" si="84"/>
        <v>-6.9576654746520668E-3</v>
      </c>
      <c r="K638" s="39">
        <f t="shared" si="85"/>
        <v>3.257285087498599E-4</v>
      </c>
      <c r="L638" s="36">
        <f>-(1-B638/MAX(B$5:B638))</f>
        <v>-9.0064251814592211E-4</v>
      </c>
      <c r="M638" s="37">
        <f>-(1-C638/MAX(C$5:C638))</f>
        <v>-8.4961533204440665E-3</v>
      </c>
      <c r="N638" s="37">
        <f>-(1-D638/MAX(D$5:D638))</f>
        <v>-0.43871721910022266</v>
      </c>
      <c r="O638" s="37">
        <f>-(1-E638/MAX(E$5:E638))</f>
        <v>-7.8908177261824863E-2</v>
      </c>
      <c r="P638" s="39">
        <f>-(1-F638/MAX(F$5:F638))</f>
        <v>-3.9252631209689803E-2</v>
      </c>
      <c r="Q638" s="33">
        <f>IF(DatiStorici[[#This Row],[Calend]]="X",(DatiStorici[[#This Row],[Balanced]]*B$2/DatiStorici[[#This Row],[Bond 3Y]]),Q637)</f>
        <v>23.290758964276538</v>
      </c>
      <c r="R638" s="33">
        <f>IF(DatiStorici[[#This Row],[Calend]]="X",(DatiStorici[[#This Row],[Balanced]]*C$2/DatiStorici[[#This Row],[Bond 10Y]]),R637)</f>
        <v>22.999545675015796</v>
      </c>
      <c r="S638" s="33">
        <f>IF(DatiStorici[[#This Row],[Calend]]="X",(DatiStorici[[#This Row],[Balanced]]*D$2/DatiStorici[[#This Row],[SXXR]]),S637)</f>
        <v>26.478339254247771</v>
      </c>
      <c r="T638" s="33">
        <f>IF(DatiStorici[[#This Row],[Calend]]="X",(DatiStorici[[#This Row],[Balanced]]*E$2/DatiStorici[[#This Row],[Gold]]),T637)</f>
        <v>30.301716571631474</v>
      </c>
      <c r="U638" s="34">
        <f>SUMPRODUCT(DatiStorici[[#This Row],[Bond 3Y]:[Gold]],Q637:T637)</f>
        <v>10770.096161192563</v>
      </c>
      <c r="V638" s="32">
        <f t="shared" si="86"/>
        <v>2.6980328508776838E-3</v>
      </c>
      <c r="W638" s="32">
        <f>-(1-U638/MAX(U$5:U638))</f>
        <v>-3.7368740927791078E-2</v>
      </c>
      <c r="X638" s="53" t="str">
        <f t="shared" si="87"/>
        <v/>
      </c>
    </row>
    <row r="639" spans="1:24" x14ac:dyDescent="0.3">
      <c r="A639" s="4">
        <v>39994</v>
      </c>
      <c r="B639" s="1">
        <v>114.716178</v>
      </c>
      <c r="C639" s="1">
        <v>113.20269500000001</v>
      </c>
      <c r="D639" s="1">
        <v>101.57780099999999</v>
      </c>
      <c r="E639" s="1">
        <v>91.536199999999994</v>
      </c>
      <c r="F639" s="3">
        <f t="shared" si="80"/>
        <v>10836.317888629017</v>
      </c>
      <c r="G639" s="36">
        <f t="shared" si="81"/>
        <v>2.0700181983392872E-4</v>
      </c>
      <c r="H639" s="31">
        <f t="shared" si="82"/>
        <v>-1.5053278848423584E-4</v>
      </c>
      <c r="I639" s="37">
        <f t="shared" si="83"/>
        <v>-1.0542560848304827E-2</v>
      </c>
      <c r="J639" s="37">
        <f t="shared" si="84"/>
        <v>-1.0806274979662061E-3</v>
      </c>
      <c r="K639" s="39">
        <f t="shared" si="85"/>
        <v>-1.838772758203467E-3</v>
      </c>
      <c r="L639" s="36">
        <f>-(1-B639/MAX(B$5:B639))</f>
        <v>-6.93805725894725E-4</v>
      </c>
      <c r="M639" s="37">
        <f>-(1-C639/MAX(C$5:C639))</f>
        <v>-8.6453959260429647E-3</v>
      </c>
      <c r="N639" s="37">
        <f>-(1-D639/MAX(D$5:D639))</f>
        <v>-0.44460349424466528</v>
      </c>
      <c r="O639" s="37">
        <f>-(1-E639/MAX(E$5:E639))</f>
        <v>-7.99029968021433E-2</v>
      </c>
      <c r="P639" s="39">
        <f>-(1-F639/MAX(F$5:F639))</f>
        <v>-4.1017604109599759E-2</v>
      </c>
      <c r="Q639" s="33">
        <f>IF(DatiStorici[[#This Row],[Calend]]="X",(DatiStorici[[#This Row],[Balanced]]*B$2/DatiStorici[[#This Row],[Bond 3Y]]),Q638)</f>
        <v>23.290758964276538</v>
      </c>
      <c r="R639" s="33">
        <f>IF(DatiStorici[[#This Row],[Calend]]="X",(DatiStorici[[#This Row],[Balanced]]*C$2/DatiStorici[[#This Row],[Bond 10Y]]),R638)</f>
        <v>22.999545675015796</v>
      </c>
      <c r="S639" s="33">
        <f>IF(DatiStorici[[#This Row],[Calend]]="X",(DatiStorici[[#This Row],[Balanced]]*D$2/DatiStorici[[#This Row],[SXXR]]),S638)</f>
        <v>26.478339254247771</v>
      </c>
      <c r="T639" s="33">
        <f>IF(DatiStorici[[#This Row],[Calend]]="X",(DatiStorici[[#This Row],[Balanced]]*E$2/DatiStorici[[#This Row],[Gold]]),T638)</f>
        <v>30.301716571631474</v>
      </c>
      <c r="U639" s="34">
        <f>SUMPRODUCT(DatiStorici[[#This Row],[Bond 3Y]:[Gold]],Q638:T638)</f>
        <v>10738.752869311065</v>
      </c>
      <c r="V639" s="32">
        <f t="shared" si="86"/>
        <v>-2.9144575819036256E-3</v>
      </c>
      <c r="W639" s="32">
        <f>-(1-U639/MAX(U$5:U639))</f>
        <v>-4.0170204542950949E-2</v>
      </c>
      <c r="X639" s="53" t="str">
        <f t="shared" si="87"/>
        <v/>
      </c>
    </row>
    <row r="640" spans="1:24" x14ac:dyDescent="0.3">
      <c r="A640" s="4">
        <v>39995</v>
      </c>
      <c r="B640" s="1">
        <v>114.77602</v>
      </c>
      <c r="C640" s="1">
        <v>113.099565</v>
      </c>
      <c r="D640" s="1">
        <v>103.380253</v>
      </c>
      <c r="E640" s="1">
        <v>91.90249</v>
      </c>
      <c r="F640" s="3">
        <f t="shared" si="80"/>
        <v>10876.745809701022</v>
      </c>
      <c r="G640" s="36">
        <f t="shared" si="81"/>
        <v>5.2151665178895535E-4</v>
      </c>
      <c r="H640" s="31">
        <f t="shared" si="82"/>
        <v>-9.1143594535302215E-4</v>
      </c>
      <c r="I640" s="37">
        <f t="shared" si="83"/>
        <v>1.7588949870190159E-2</v>
      </c>
      <c r="J640" s="37">
        <f t="shared" si="84"/>
        <v>3.9936012062150861E-3</v>
      </c>
      <c r="K640" s="39">
        <f t="shared" si="85"/>
        <v>3.7238381788412328E-3</v>
      </c>
      <c r="L640" s="36">
        <f>-(1-B640/MAX(B$5:B640))</f>
        <v>-1.7251498625936446E-4</v>
      </c>
      <c r="M640" s="37">
        <f>-(1-C640/MAX(C$5:C640))</f>
        <v>-9.5485405050492744E-3</v>
      </c>
      <c r="N640" s="37">
        <f>-(1-D640/MAX(D$5:D640))</f>
        <v>-0.43474823519459271</v>
      </c>
      <c r="O640" s="37">
        <f>-(1-E640/MAX(E$5:E640))</f>
        <v>-7.6221149278416611E-2</v>
      </c>
      <c r="P640" s="39">
        <f>-(1-F640/MAX(F$5:F640))</f>
        <v>-3.7439851499445953E-2</v>
      </c>
      <c r="Q640" s="33">
        <f>IF(DatiStorici[[#This Row],[Calend]]="X",(DatiStorici[[#This Row],[Balanced]]*B$2/DatiStorici[[#This Row],[Bond 3Y]]),Q639)</f>
        <v>23.290758964276538</v>
      </c>
      <c r="R640" s="33">
        <f>IF(DatiStorici[[#This Row],[Calend]]="X",(DatiStorici[[#This Row],[Balanced]]*C$2/DatiStorici[[#This Row],[Bond 10Y]]),R639)</f>
        <v>22.999545675015796</v>
      </c>
      <c r="S640" s="33">
        <f>IF(DatiStorici[[#This Row],[Calend]]="X",(DatiStorici[[#This Row],[Balanced]]*D$2/DatiStorici[[#This Row],[SXXR]]),S639)</f>
        <v>26.478339254247771</v>
      </c>
      <c r="T640" s="33">
        <f>IF(DatiStorici[[#This Row],[Calend]]="X",(DatiStorici[[#This Row],[Balanced]]*E$2/DatiStorici[[#This Row],[Gold]]),T639)</f>
        <v>30.301716571631474</v>
      </c>
      <c r="U640" s="34">
        <f>SUMPRODUCT(DatiStorici[[#This Row],[Bond 3Y]:[Gold]],Q639:T639)</f>
        <v>10796.599843072063</v>
      </c>
      <c r="V640" s="32">
        <f t="shared" si="86"/>
        <v>5.3722930534616901E-3</v>
      </c>
      <c r="W640" s="32">
        <f>-(1-U640/MAX(U$5:U640))</f>
        <v>-3.4999841683451605E-2</v>
      </c>
      <c r="X640" s="53" t="str">
        <f t="shared" si="87"/>
        <v/>
      </c>
    </row>
    <row r="641" spans="1:24" x14ac:dyDescent="0.3">
      <c r="A641" s="4">
        <v>39996</v>
      </c>
      <c r="B641" s="1">
        <v>115.041343</v>
      </c>
      <c r="C641" s="1">
        <v>113.718609</v>
      </c>
      <c r="D641" s="1">
        <v>100.78478</v>
      </c>
      <c r="E641" s="1">
        <v>91.044399999999996</v>
      </c>
      <c r="F641" s="3">
        <f t="shared" si="80"/>
        <v>10826.080337604022</v>
      </c>
      <c r="G641" s="36">
        <f t="shared" si="81"/>
        <v>2.3089910563410111E-3</v>
      </c>
      <c r="H641" s="31">
        <f t="shared" si="82"/>
        <v>5.4585179497606785E-3</v>
      </c>
      <c r="I641" s="37">
        <f t="shared" si="83"/>
        <v>-2.5426614873444386E-2</v>
      </c>
      <c r="J641" s="37">
        <f t="shared" si="84"/>
        <v>-9.380824048342673E-3</v>
      </c>
      <c r="K641" s="39">
        <f t="shared" si="85"/>
        <v>-4.6690291664920718E-3</v>
      </c>
      <c r="L641" s="36">
        <f>-(1-B641/MAX(B$5:B641))</f>
        <v>0</v>
      </c>
      <c r="M641" s="37">
        <f>-(1-C641/MAX(C$5:C641))</f>
        <v>-4.1273610929835058E-3</v>
      </c>
      <c r="N641" s="37">
        <f>-(1-D641/MAX(D$5:D641))</f>
        <v>-0.44893949175647008</v>
      </c>
      <c r="O641" s="37">
        <f>-(1-E641/MAX(E$5:E641))</f>
        <v>-8.484643673271397E-2</v>
      </c>
      <c r="P641" s="39">
        <f>-(1-F641/MAX(F$5:F641))</f>
        <v>-4.1923597391718359E-2</v>
      </c>
      <c r="Q641" s="33">
        <f>IF(DatiStorici[[#This Row],[Calend]]="X",(DatiStorici[[#This Row],[Balanced]]*B$2/DatiStorici[[#This Row],[Bond 3Y]]),Q640)</f>
        <v>23.290758964276538</v>
      </c>
      <c r="R641" s="33">
        <f>IF(DatiStorici[[#This Row],[Calend]]="X",(DatiStorici[[#This Row],[Balanced]]*C$2/DatiStorici[[#This Row],[Bond 10Y]]),R640)</f>
        <v>22.999545675015796</v>
      </c>
      <c r="S641" s="33">
        <f>IF(DatiStorici[[#This Row],[Calend]]="X",(DatiStorici[[#This Row],[Balanced]]*D$2/DatiStorici[[#This Row],[SXXR]]),S640)</f>
        <v>26.478339254247771</v>
      </c>
      <c r="T641" s="33">
        <f>IF(DatiStorici[[#This Row],[Calend]]="X",(DatiStorici[[#This Row],[Balanced]]*E$2/DatiStorici[[#This Row],[Gold]]),T640)</f>
        <v>30.301716571631474</v>
      </c>
      <c r="U641" s="34">
        <f>SUMPRODUCT(DatiStorici[[#This Row],[Bond 3Y]:[Gold]],Q640:T640)</f>
        <v>10722.291733273394</v>
      </c>
      <c r="V641" s="32">
        <f t="shared" si="86"/>
        <v>-6.9063413321609653E-3</v>
      </c>
      <c r="W641" s="32">
        <f>-(1-U641/MAX(U$5:U641))</f>
        <v>-4.1641500980098778E-2</v>
      </c>
      <c r="X641" s="53" t="str">
        <f t="shared" si="87"/>
        <v/>
      </c>
    </row>
    <row r="642" spans="1:24" x14ac:dyDescent="0.3">
      <c r="A642" s="4">
        <v>39997</v>
      </c>
      <c r="B642" s="1">
        <v>115.03357699999999</v>
      </c>
      <c r="C642" s="1">
        <v>113.65091099999999</v>
      </c>
      <c r="D642" s="1">
        <v>100.773082</v>
      </c>
      <c r="E642" s="1">
        <v>91.337230000000005</v>
      </c>
      <c r="F642" s="3">
        <f t="shared" si="80"/>
        <v>10835.548064858353</v>
      </c>
      <c r="G642" s="36">
        <f t="shared" si="81"/>
        <v>-6.7508444666242946E-5</v>
      </c>
      <c r="H642" s="31">
        <f t="shared" si="82"/>
        <v>-5.954888060679224E-4</v>
      </c>
      <c r="I642" s="37">
        <f t="shared" si="83"/>
        <v>-1.1607584935711336E-4</v>
      </c>
      <c r="J642" s="37">
        <f t="shared" si="84"/>
        <v>3.2111814290824558E-3</v>
      </c>
      <c r="K642" s="39">
        <f t="shared" si="85"/>
        <v>8.741473799947011E-4</v>
      </c>
      <c r="L642" s="36">
        <f>-(1-B642/MAX(B$5:B642))</f>
        <v>-6.7506166022468506E-5</v>
      </c>
      <c r="M642" s="37">
        <f>-(1-C642/MAX(C$5:C642))</f>
        <v>-4.7202155651018263E-3</v>
      </c>
      <c r="N642" s="37">
        <f>-(1-D642/MAX(D$5:D642))</f>
        <v>-0.44900345286077004</v>
      </c>
      <c r="O642" s="37">
        <f>-(1-E642/MAX(E$5:E642))</f>
        <v>-8.1902989162829787E-2</v>
      </c>
      <c r="P642" s="39">
        <f>-(1-F642/MAX(F$5:F642))</f>
        <v>-4.1085731258654667E-2</v>
      </c>
      <c r="Q642" s="33">
        <f>IF(DatiStorici[[#This Row],[Calend]]="X",(DatiStorici[[#This Row],[Balanced]]*B$2/DatiStorici[[#This Row],[Bond 3Y]]),Q641)</f>
        <v>23.290758964276538</v>
      </c>
      <c r="R642" s="33">
        <f>IF(DatiStorici[[#This Row],[Calend]]="X",(DatiStorici[[#This Row],[Balanced]]*C$2/DatiStorici[[#This Row],[Bond 10Y]]),R641)</f>
        <v>22.999545675015796</v>
      </c>
      <c r="S642" s="33">
        <f>IF(DatiStorici[[#This Row],[Calend]]="X",(DatiStorici[[#This Row],[Balanced]]*D$2/DatiStorici[[#This Row],[SXXR]]),S641)</f>
        <v>26.478339254247771</v>
      </c>
      <c r="T642" s="33">
        <f>IF(DatiStorici[[#This Row],[Calend]]="X",(DatiStorici[[#This Row],[Balanced]]*E$2/DatiStorici[[#This Row],[Gold]]),T641)</f>
        <v>30.301716571631474</v>
      </c>
      <c r="U642" s="34">
        <f>SUMPRODUCT(DatiStorici[[#This Row],[Bond 3Y]:[Gold]],Q641:T641)</f>
        <v>10729.117342047246</v>
      </c>
      <c r="V642" s="32">
        <f t="shared" si="86"/>
        <v>6.3637861552469583E-4</v>
      </c>
      <c r="W642" s="32">
        <f>-(1-U642/MAX(U$5:U642))</f>
        <v>-4.1031428027214378E-2</v>
      </c>
      <c r="X642" s="53" t="str">
        <f t="shared" si="87"/>
        <v/>
      </c>
    </row>
    <row r="643" spans="1:24" x14ac:dyDescent="0.3">
      <c r="A643" s="4">
        <v>40000</v>
      </c>
      <c r="B643" s="1">
        <v>115.099403</v>
      </c>
      <c r="C643" s="1">
        <v>113.956377</v>
      </c>
      <c r="D643" s="1">
        <v>99.614988999999994</v>
      </c>
      <c r="E643" s="1">
        <v>90.550600000000003</v>
      </c>
      <c r="F643" s="3">
        <f t="shared" si="80"/>
        <v>10796.460051143342</v>
      </c>
      <c r="G643" s="36">
        <f t="shared" si="81"/>
        <v>5.7206926008780148E-4</v>
      </c>
      <c r="H643" s="31">
        <f t="shared" si="82"/>
        <v>2.6841511630190441E-3</v>
      </c>
      <c r="I643" s="37">
        <f t="shared" si="83"/>
        <v>-1.1558631088326046E-2</v>
      </c>
      <c r="J643" s="37">
        <f t="shared" si="84"/>
        <v>-8.6496705625904429E-3</v>
      </c>
      <c r="K643" s="39">
        <f t="shared" si="85"/>
        <v>-3.6139091708255692E-3</v>
      </c>
      <c r="L643" s="36">
        <f>-(1-B643/MAX(B$5:B643))</f>
        <v>0</v>
      </c>
      <c r="M643" s="37">
        <f>-(1-C643/MAX(C$5:C643))</f>
        <v>-2.0451456342308605E-3</v>
      </c>
      <c r="N643" s="37">
        <f>-(1-D643/MAX(D$5:D643))</f>
        <v>-0.45533555297720907</v>
      </c>
      <c r="O643" s="37">
        <f>-(1-E643/MAX(E$5:E643))</f>
        <v>-8.980998011969199E-2</v>
      </c>
      <c r="P643" s="39">
        <f>-(1-F643/MAX(F$5:F643))</f>
        <v>-4.4544905992016104E-2</v>
      </c>
      <c r="Q643" s="33">
        <f>IF(DatiStorici[[#This Row],[Calend]]="X",(DatiStorici[[#This Row],[Balanced]]*B$2/DatiStorici[[#This Row],[Bond 3Y]]),Q642)</f>
        <v>23.290758964276538</v>
      </c>
      <c r="R643" s="33">
        <f>IF(DatiStorici[[#This Row],[Calend]]="X",(DatiStorici[[#This Row],[Balanced]]*C$2/DatiStorici[[#This Row],[Bond 10Y]]),R642)</f>
        <v>22.999545675015796</v>
      </c>
      <c r="S643" s="33">
        <f>IF(DatiStorici[[#This Row],[Calend]]="X",(DatiStorici[[#This Row],[Balanced]]*D$2/DatiStorici[[#This Row],[SXXR]]),S642)</f>
        <v>26.478339254247771</v>
      </c>
      <c r="T643" s="33">
        <f>IF(DatiStorici[[#This Row],[Calend]]="X",(DatiStorici[[#This Row],[Balanced]]*E$2/DatiStorici[[#This Row],[Gold]]),T642)</f>
        <v>30.301716571631474</v>
      </c>
      <c r="U643" s="34">
        <f>SUMPRODUCT(DatiStorici[[#This Row],[Bond 3Y]:[Gold]],Q642:T642)</f>
        <v>10683.17544011728</v>
      </c>
      <c r="V643" s="32">
        <f t="shared" si="86"/>
        <v>-4.2911773060412975E-3</v>
      </c>
      <c r="W643" s="32">
        <f>-(1-U643/MAX(U$5:U643))</f>
        <v>-4.513771549550738E-2</v>
      </c>
      <c r="X643" s="53" t="str">
        <f t="shared" si="87"/>
        <v/>
      </c>
    </row>
    <row r="644" spans="1:24" x14ac:dyDescent="0.3">
      <c r="A644" s="4">
        <v>40001</v>
      </c>
      <c r="B644" s="1">
        <v>115.079318</v>
      </c>
      <c r="C644" s="1">
        <v>113.72766</v>
      </c>
      <c r="D644" s="1">
        <v>98.885332000000005</v>
      </c>
      <c r="E644" s="1">
        <v>90.500609999999995</v>
      </c>
      <c r="F644" s="3">
        <f t="shared" si="80"/>
        <v>10777.225268727871</v>
      </c>
      <c r="G644" s="36">
        <f t="shared" si="81"/>
        <v>-1.7451656663756735E-4</v>
      </c>
      <c r="H644" s="31">
        <f t="shared" si="82"/>
        <v>-2.0090743290218961E-3</v>
      </c>
      <c r="I644" s="37">
        <f t="shared" si="83"/>
        <v>-7.3517290318868356E-3</v>
      </c>
      <c r="J644" s="37">
        <f t="shared" si="84"/>
        <v>-5.5221946619808812E-4</v>
      </c>
      <c r="K644" s="39">
        <f t="shared" si="85"/>
        <v>-1.7831712317125195E-3</v>
      </c>
      <c r="L644" s="36">
        <f>-(1-B644/MAX(B$5:B644))</f>
        <v>-1.7450133950736024E-4</v>
      </c>
      <c r="M644" s="37">
        <f>-(1-C644/MAX(C$5:C644))</f>
        <v>-4.0480983994453101E-3</v>
      </c>
      <c r="N644" s="37">
        <f>-(1-D644/MAX(D$5:D644))</f>
        <v>-0.45932509541867139</v>
      </c>
      <c r="O644" s="37">
        <f>-(1-E644/MAX(E$5:E644))</f>
        <v>-9.0312466012594128E-2</v>
      </c>
      <c r="P644" s="39">
        <f>-(1-F644/MAX(F$5:F644))</f>
        <v>-4.6247127901228979E-2</v>
      </c>
      <c r="Q644" s="33">
        <f>IF(DatiStorici[[#This Row],[Calend]]="X",(DatiStorici[[#This Row],[Balanced]]*B$2/DatiStorici[[#This Row],[Bond 3Y]]),Q643)</f>
        <v>23.290758964276538</v>
      </c>
      <c r="R644" s="33">
        <f>IF(DatiStorici[[#This Row],[Calend]]="X",(DatiStorici[[#This Row],[Balanced]]*C$2/DatiStorici[[#This Row],[Bond 10Y]]),R643)</f>
        <v>22.999545675015796</v>
      </c>
      <c r="S644" s="33">
        <f>IF(DatiStorici[[#This Row],[Calend]]="X",(DatiStorici[[#This Row],[Balanced]]*D$2/DatiStorici[[#This Row],[SXXR]]),S643)</f>
        <v>26.478339254247771</v>
      </c>
      <c r="T644" s="33">
        <f>IF(DatiStorici[[#This Row],[Calend]]="X",(DatiStorici[[#This Row],[Balanced]]*E$2/DatiStorici[[#This Row],[Gold]]),T643)</f>
        <v>30.301716571631474</v>
      </c>
      <c r="U644" s="34">
        <f>SUMPRODUCT(DatiStorici[[#This Row],[Bond 3Y]:[Gold]],Q643:T643)</f>
        <v>10656.612369738677</v>
      </c>
      <c r="V644" s="32">
        <f t="shared" si="86"/>
        <v>-2.4895359161624399E-3</v>
      </c>
      <c r="W644" s="32">
        <f>-(1-U644/MAX(U$5:U644))</f>
        <v>-4.7511922884250546E-2</v>
      </c>
      <c r="X644" s="53" t="str">
        <f t="shared" si="87"/>
        <v/>
      </c>
    </row>
    <row r="645" spans="1:24" x14ac:dyDescent="0.3">
      <c r="A645" s="4">
        <v>40002</v>
      </c>
      <c r="B645" s="1">
        <v>115.134776</v>
      </c>
      <c r="C645" s="1">
        <v>114.017349</v>
      </c>
      <c r="D645" s="1">
        <v>97.830571000000006</v>
      </c>
      <c r="E645" s="1">
        <v>89.911940000000001</v>
      </c>
      <c r="F645" s="3">
        <f t="shared" si="80"/>
        <v>10746.844017667721</v>
      </c>
      <c r="G645" s="36">
        <f t="shared" si="81"/>
        <v>4.8179501184480018E-4</v>
      </c>
      <c r="H645" s="31">
        <f t="shared" si="82"/>
        <v>2.5439780876575333E-3</v>
      </c>
      <c r="I645" s="37">
        <f t="shared" si="83"/>
        <v>-1.0723801096029922E-2</v>
      </c>
      <c r="J645" s="37">
        <f t="shared" si="84"/>
        <v>-6.5258441180692942E-3</v>
      </c>
      <c r="K645" s="39">
        <f t="shared" si="85"/>
        <v>-2.8230044079933757E-3</v>
      </c>
      <c r="L645" s="36">
        <f>-(1-B645/MAX(B$5:B645))</f>
        <v>0</v>
      </c>
      <c r="M645" s="37">
        <f>-(1-C645/MAX(C$5:C645))</f>
        <v>-1.5111930377879057E-3</v>
      </c>
      <c r="N645" s="37">
        <f>-(1-D645/MAX(D$5:D645))</f>
        <v>-0.4650922076030255</v>
      </c>
      <c r="O645" s="37">
        <f>-(1-E645/MAX(E$5:E645))</f>
        <v>-9.6229616854255462E-2</v>
      </c>
      <c r="P645" s="39">
        <f>-(1-F645/MAX(F$5:F645))</f>
        <v>-4.8935779639877386E-2</v>
      </c>
      <c r="Q645" s="33">
        <f>IF(DatiStorici[[#This Row],[Calend]]="X",(DatiStorici[[#This Row],[Balanced]]*B$2/DatiStorici[[#This Row],[Bond 3Y]]),Q644)</f>
        <v>23.290758964276538</v>
      </c>
      <c r="R645" s="33">
        <f>IF(DatiStorici[[#This Row],[Calend]]="X",(DatiStorici[[#This Row],[Balanced]]*C$2/DatiStorici[[#This Row],[Bond 10Y]]),R644)</f>
        <v>22.999545675015796</v>
      </c>
      <c r="S645" s="33">
        <f>IF(DatiStorici[[#This Row],[Calend]]="X",(DatiStorici[[#This Row],[Balanced]]*D$2/DatiStorici[[#This Row],[SXXR]]),S644)</f>
        <v>26.478339254247771</v>
      </c>
      <c r="T645" s="33">
        <f>IF(DatiStorici[[#This Row],[Calend]]="X",(DatiStorici[[#This Row],[Balanced]]*E$2/DatiStorici[[#This Row],[Gold]]),T644)</f>
        <v>30.301716571631474</v>
      </c>
      <c r="U645" s="34">
        <f>SUMPRODUCT(DatiStorici[[#This Row],[Bond 3Y]:[Gold]],Q644:T644)</f>
        <v>10618.800712951996</v>
      </c>
      <c r="V645" s="32">
        <f t="shared" si="86"/>
        <v>-3.5544970572839681E-3</v>
      </c>
      <c r="W645" s="32">
        <f>-(1-U645/MAX(U$5:U645))</f>
        <v>-5.0891528993184276E-2</v>
      </c>
      <c r="X645" s="53" t="str">
        <f t="shared" si="87"/>
        <v/>
      </c>
    </row>
    <row r="646" spans="1:24" x14ac:dyDescent="0.3">
      <c r="A646" s="4">
        <v>40003</v>
      </c>
      <c r="B646" s="1">
        <v>115.074584</v>
      </c>
      <c r="C646" s="1">
        <v>113.866111</v>
      </c>
      <c r="D646" s="1">
        <v>98.509536999999995</v>
      </c>
      <c r="E646" s="1">
        <v>89.298789999999997</v>
      </c>
      <c r="F646" s="3">
        <f t="shared" si="80"/>
        <v>10727.559877290547</v>
      </c>
      <c r="G646" s="36">
        <f t="shared" si="81"/>
        <v>-5.2293270240327783E-4</v>
      </c>
      <c r="H646" s="31">
        <f t="shared" si="82"/>
        <v>-1.3273277683622528E-3</v>
      </c>
      <c r="I646" s="37">
        <f t="shared" si="83"/>
        <v>6.9162507183617508E-3</v>
      </c>
      <c r="J646" s="37">
        <f t="shared" si="84"/>
        <v>-6.842808937960204E-3</v>
      </c>
      <c r="K646" s="39">
        <f t="shared" si="85"/>
        <v>-1.796012187828413E-3</v>
      </c>
      <c r="L646" s="36">
        <f>-(1-B646/MAX(B$5:B646))</f>
        <v>-5.2279599692794942E-4</v>
      </c>
      <c r="M646" s="37">
        <f>-(1-C646/MAX(C$5:C646))</f>
        <v>-2.8356357784039554E-3</v>
      </c>
      <c r="N646" s="37">
        <f>-(1-D646/MAX(D$5:D646))</f>
        <v>-0.46137982812429801</v>
      </c>
      <c r="O646" s="37">
        <f>-(1-E646/MAX(E$5:E646))</f>
        <v>-0.10239283400234289</v>
      </c>
      <c r="P646" s="39">
        <f>-(1-F646/MAX(F$5:F646))</f>
        <v>-5.0642369584142033E-2</v>
      </c>
      <c r="Q646" s="33">
        <f>IF(DatiStorici[[#This Row],[Calend]]="X",(DatiStorici[[#This Row],[Balanced]]*B$2/DatiStorici[[#This Row],[Bond 3Y]]),Q645)</f>
        <v>23.290758964276538</v>
      </c>
      <c r="R646" s="33">
        <f>IF(DatiStorici[[#This Row],[Calend]]="X",(DatiStorici[[#This Row],[Balanced]]*C$2/DatiStorici[[#This Row],[Bond 10Y]]),R645)</f>
        <v>22.999545675015796</v>
      </c>
      <c r="S646" s="33">
        <f>IF(DatiStorici[[#This Row],[Calend]]="X",(DatiStorici[[#This Row],[Balanced]]*D$2/DatiStorici[[#This Row],[SXXR]]),S645)</f>
        <v>26.478339254247771</v>
      </c>
      <c r="T646" s="33">
        <f>IF(DatiStorici[[#This Row],[Calend]]="X",(DatiStorici[[#This Row],[Balanced]]*E$2/DatiStorici[[#This Row],[Gold]]),T645)</f>
        <v>30.301716571631474</v>
      </c>
      <c r="U646" s="34">
        <f>SUMPRODUCT(DatiStorici[[#This Row],[Bond 3Y]:[Gold]],Q645:T645)</f>
        <v>10613.318784873823</v>
      </c>
      <c r="V646" s="32">
        <f t="shared" si="86"/>
        <v>-5.1638068451398118E-4</v>
      </c>
      <c r="W646" s="32">
        <f>-(1-U646/MAX(U$5:U646))</f>
        <v>-5.1381503757481073E-2</v>
      </c>
      <c r="X646" s="53" t="str">
        <f t="shared" si="87"/>
        <v/>
      </c>
    </row>
    <row r="647" spans="1:24" x14ac:dyDescent="0.3">
      <c r="A647" s="4">
        <v>40004</v>
      </c>
      <c r="B647" s="1">
        <v>115.11000199999999</v>
      </c>
      <c r="C647" s="1">
        <v>114.13811099999999</v>
      </c>
      <c r="D647" s="1">
        <v>97.472323000000003</v>
      </c>
      <c r="E647" s="1">
        <v>89.42022</v>
      </c>
      <c r="F647" s="3">
        <f t="shared" ref="F647:F710" si="88">SUMPRODUCT(B647:E647,B$3:E$3)</f>
        <v>10724.506902045916</v>
      </c>
      <c r="G647" s="36">
        <f t="shared" ref="G647:G710" si="89">LN(B647/B646)</f>
        <v>3.077356385583001E-4</v>
      </c>
      <c r="H647" s="31">
        <f t="shared" ref="H647:H710" si="90">LN(C647/C646)</f>
        <v>2.3859218627342829E-3</v>
      </c>
      <c r="I647" s="37">
        <f t="shared" ref="I647:I710" si="91">LN(D647/D646)</f>
        <v>-1.0584894786722429E-2</v>
      </c>
      <c r="J647" s="37">
        <f t="shared" ref="J647:J710" si="92">LN(E647/E646)</f>
        <v>1.3588931438905767E-3</v>
      </c>
      <c r="K647" s="39">
        <f t="shared" ref="K647:K710" si="93">LN(F647/F646)</f>
        <v>-2.8463227311815905E-4</v>
      </c>
      <c r="L647" s="36">
        <f>-(1-B647/MAX(B$5:B647))</f>
        <v>-2.1517391061764979E-4</v>
      </c>
      <c r="M647" s="37">
        <f>-(1-C647/MAX(C$5:C647))</f>
        <v>-4.5363902198303219E-4</v>
      </c>
      <c r="N647" s="37">
        <f>-(1-D647/MAX(D$5:D647))</f>
        <v>-0.46705099865220212</v>
      </c>
      <c r="O647" s="37">
        <f>-(1-E647/MAX(E$5:E647))</f>
        <v>-0.10117225264656982</v>
      </c>
      <c r="P647" s="39">
        <f>-(1-F647/MAX(F$5:F647))</f>
        <v>-5.0912548951781544E-2</v>
      </c>
      <c r="Q647" s="33">
        <f>IF(DatiStorici[[#This Row],[Calend]]="X",(DatiStorici[[#This Row],[Balanced]]*B$2/DatiStorici[[#This Row],[Bond 3Y]]),Q646)</f>
        <v>23.290758964276538</v>
      </c>
      <c r="R647" s="33">
        <f>IF(DatiStorici[[#This Row],[Calend]]="X",(DatiStorici[[#This Row],[Balanced]]*C$2/DatiStorici[[#This Row],[Bond 10Y]]),R646)</f>
        <v>22.999545675015796</v>
      </c>
      <c r="S647" s="33">
        <f>IF(DatiStorici[[#This Row],[Calend]]="X",(DatiStorici[[#This Row],[Balanced]]*D$2/DatiStorici[[#This Row],[SXXR]]),S646)</f>
        <v>26.478339254247771</v>
      </c>
      <c r="T647" s="33">
        <f>IF(DatiStorici[[#This Row],[Calend]]="X",(DatiStorici[[#This Row],[Balanced]]*E$2/DatiStorici[[#This Row],[Gold]]),T646)</f>
        <v>30.301716571631474</v>
      </c>
      <c r="U647" s="34">
        <f>SUMPRODUCT(DatiStorici[[#This Row],[Bond 3Y]:[Gold]],Q646:T646)</f>
        <v>10596.615406670464</v>
      </c>
      <c r="V647" s="32">
        <f t="shared" ref="V647:V710" si="94">LN(U647/U646)</f>
        <v>-1.5750526621767015E-3</v>
      </c>
      <c r="W647" s="32">
        <f>-(1-U647/MAX(U$5:U647))</f>
        <v>-5.2874451800841715E-2</v>
      </c>
      <c r="X647" s="53" t="str">
        <f t="shared" ref="X647:X710" si="95">IF(AND(MONTH(A647)&lt;&gt;MONTH(A646),MONTH(A647)=X$2),"X","")</f>
        <v/>
      </c>
    </row>
    <row r="648" spans="1:24" x14ac:dyDescent="0.3">
      <c r="A648" s="4">
        <v>40007</v>
      </c>
      <c r="B648" s="1">
        <v>115.086755</v>
      </c>
      <c r="C648" s="1">
        <v>114.113308</v>
      </c>
      <c r="D648" s="1">
        <v>99.200688999999997</v>
      </c>
      <c r="E648" s="1">
        <v>88.976500000000001</v>
      </c>
      <c r="F648" s="3">
        <f t="shared" si="88"/>
        <v>10731.80493804773</v>
      </c>
      <c r="G648" s="36">
        <f t="shared" si="89"/>
        <v>-2.0197504414905856E-4</v>
      </c>
      <c r="H648" s="31">
        <f t="shared" si="90"/>
        <v>-2.1733052268667826E-4</v>
      </c>
      <c r="I648" s="37">
        <f t="shared" si="91"/>
        <v>1.7576488791856571E-2</v>
      </c>
      <c r="J648" s="37">
        <f t="shared" si="92"/>
        <v>-4.9745411802014751E-3</v>
      </c>
      <c r="K648" s="39">
        <f t="shared" si="93"/>
        <v>6.8026940861442024E-4</v>
      </c>
      <c r="L648" s="36">
        <f>-(1-B648/MAX(B$5:B648))</f>
        <v>-4.170851038092227E-4</v>
      </c>
      <c r="M648" s="37">
        <f>-(1-C648/MAX(C$5:C648))</f>
        <v>-6.7084735120914729E-4</v>
      </c>
      <c r="N648" s="37">
        <f>-(1-D648/MAX(D$5:D648))</f>
        <v>-0.45760081930576868</v>
      </c>
      <c r="O648" s="37">
        <f>-(1-E648/MAX(E$5:E648))</f>
        <v>-0.10563240548510755</v>
      </c>
      <c r="P648" s="39">
        <f>-(1-F648/MAX(F$5:F648))</f>
        <v>-5.0266694140004731E-2</v>
      </c>
      <c r="Q648" s="33">
        <f>IF(DatiStorici[[#This Row],[Calend]]="X",(DatiStorici[[#This Row],[Balanced]]*B$2/DatiStorici[[#This Row],[Bond 3Y]]),Q647)</f>
        <v>23.290758964276538</v>
      </c>
      <c r="R648" s="33">
        <f>IF(DatiStorici[[#This Row],[Calend]]="X",(DatiStorici[[#This Row],[Balanced]]*C$2/DatiStorici[[#This Row],[Bond 10Y]]),R647)</f>
        <v>22.999545675015796</v>
      </c>
      <c r="S648" s="33">
        <f>IF(DatiStorici[[#This Row],[Calend]]="X",(DatiStorici[[#This Row],[Balanced]]*D$2/DatiStorici[[#This Row],[SXXR]]),S647)</f>
        <v>26.478339254247771</v>
      </c>
      <c r="T648" s="33">
        <f>IF(DatiStorici[[#This Row],[Calend]]="X",(DatiStorici[[#This Row],[Balanced]]*E$2/DatiStorici[[#This Row],[Gold]]),T647)</f>
        <v>30.301716571631474</v>
      </c>
      <c r="U648" s="34">
        <f>SUMPRODUCT(DatiStorici[[#This Row],[Bond 3Y]:[Gold]],Q647:T647)</f>
        <v>10627.822292291787</v>
      </c>
      <c r="V648" s="32">
        <f t="shared" si="94"/>
        <v>2.9406581745372289E-3</v>
      </c>
      <c r="W648" s="32">
        <f>-(1-U648/MAX(U$5:U648))</f>
        <v>-5.0085180178029209E-2</v>
      </c>
      <c r="X648" s="53" t="str">
        <f t="shared" si="95"/>
        <v/>
      </c>
    </row>
    <row r="649" spans="1:24" x14ac:dyDescent="0.3">
      <c r="A649" s="4">
        <v>40008</v>
      </c>
      <c r="B649" s="1">
        <v>115.028659</v>
      </c>
      <c r="C649" s="1">
        <v>113.822847</v>
      </c>
      <c r="D649" s="1">
        <v>100.51670300000001</v>
      </c>
      <c r="E649" s="1">
        <v>90.566969999999998</v>
      </c>
      <c r="F649" s="3">
        <f t="shared" si="88"/>
        <v>10805.543395972827</v>
      </c>
      <c r="G649" s="36">
        <f t="shared" si="89"/>
        <v>-5.0492924593311945E-4</v>
      </c>
      <c r="H649" s="31">
        <f t="shared" si="90"/>
        <v>-2.5486185570083339E-3</v>
      </c>
      <c r="I649" s="37">
        <f t="shared" si="91"/>
        <v>1.3178952863358115E-2</v>
      </c>
      <c r="J649" s="37">
        <f t="shared" si="92"/>
        <v>1.7717287118564323E-2</v>
      </c>
      <c r="K649" s="39">
        <f t="shared" si="93"/>
        <v>6.8475231867475119E-3</v>
      </c>
      <c r="L649" s="36">
        <f>-(1-B649/MAX(B$5:B649))</f>
        <v>-9.2167634911621832E-4</v>
      </c>
      <c r="M649" s="37">
        <f>-(1-C649/MAX(C$5:C649))</f>
        <v>-3.2145133801312342E-3</v>
      </c>
      <c r="N649" s="37">
        <f>-(1-D649/MAX(D$5:D649))</f>
        <v>-0.45040525521667107</v>
      </c>
      <c r="O649" s="37">
        <f>-(1-E649/MAX(E$5:E649))</f>
        <v>-8.964543332899777E-2</v>
      </c>
      <c r="P649" s="39">
        <f>-(1-F649/MAX(F$5:F649))</f>
        <v>-4.3741056577777493E-2</v>
      </c>
      <c r="Q649" s="33">
        <f>IF(DatiStorici[[#This Row],[Calend]]="X",(DatiStorici[[#This Row],[Balanced]]*B$2/DatiStorici[[#This Row],[Bond 3Y]]),Q648)</f>
        <v>23.290758964276538</v>
      </c>
      <c r="R649" s="33">
        <f>IF(DatiStorici[[#This Row],[Calend]]="X",(DatiStorici[[#This Row],[Balanced]]*C$2/DatiStorici[[#This Row],[Bond 10Y]]),R648)</f>
        <v>22.999545675015796</v>
      </c>
      <c r="S649" s="33">
        <f>IF(DatiStorici[[#This Row],[Calend]]="X",(DatiStorici[[#This Row],[Balanced]]*D$2/DatiStorici[[#This Row],[SXXR]]),S648)</f>
        <v>26.478339254247771</v>
      </c>
      <c r="T649" s="33">
        <f>IF(DatiStorici[[#This Row],[Calend]]="X",(DatiStorici[[#This Row],[Balanced]]*E$2/DatiStorici[[#This Row],[Gold]]),T648)</f>
        <v>30.301716571631474</v>
      </c>
      <c r="U649" s="34">
        <f>SUMPRODUCT(DatiStorici[[#This Row],[Bond 3Y]:[Gold]],Q648:T648)</f>
        <v>10702.828557633708</v>
      </c>
      <c r="V649" s="32">
        <f t="shared" si="94"/>
        <v>7.0327506664090034E-3</v>
      </c>
      <c r="W649" s="32">
        <f>-(1-U649/MAX(U$5:U649))</f>
        <v>-4.338111973476555E-2</v>
      </c>
      <c r="X649" s="53" t="str">
        <f t="shared" si="95"/>
        <v/>
      </c>
    </row>
    <row r="650" spans="1:24" x14ac:dyDescent="0.3">
      <c r="A650" s="4">
        <v>40009</v>
      </c>
      <c r="B650" s="1">
        <v>115.008032</v>
      </c>
      <c r="C650" s="1">
        <v>113.497822</v>
      </c>
      <c r="D650" s="1">
        <v>103.23890299999999</v>
      </c>
      <c r="E650" s="1">
        <v>91.863609999999994</v>
      </c>
      <c r="F650" s="3">
        <f t="shared" si="88"/>
        <v>10888.896658668931</v>
      </c>
      <c r="G650" s="36">
        <f t="shared" si="89"/>
        <v>-1.7933660900456126E-4</v>
      </c>
      <c r="H650" s="31">
        <f t="shared" si="90"/>
        <v>-2.859618730831489E-3</v>
      </c>
      <c r="I650" s="37">
        <f t="shared" si="91"/>
        <v>2.6721836372915978E-2</v>
      </c>
      <c r="J650" s="37">
        <f t="shared" si="92"/>
        <v>1.4215400017743428E-2</v>
      </c>
      <c r="K650" s="39">
        <f t="shared" si="93"/>
        <v>7.6843350320506265E-3</v>
      </c>
      <c r="L650" s="36">
        <f>-(1-B650/MAX(B$5:B650))</f>
        <v>-1.1008316027817378E-3</v>
      </c>
      <c r="M650" s="37">
        <f>-(1-C650/MAX(C$5:C650))</f>
        <v>-6.0608681439391354E-3</v>
      </c>
      <c r="N650" s="37">
        <f>-(1-D650/MAX(D$5:D650))</f>
        <v>-0.43552109398180472</v>
      </c>
      <c r="O650" s="37">
        <f>-(1-E650/MAX(E$5:E650))</f>
        <v>-7.6611960470975848E-2</v>
      </c>
      <c r="P650" s="39">
        <f>-(1-F650/MAX(F$5:F650))</f>
        <v>-3.6364536953019111E-2</v>
      </c>
      <c r="Q650" s="33">
        <f>IF(DatiStorici[[#This Row],[Calend]]="X",(DatiStorici[[#This Row],[Balanced]]*B$2/DatiStorici[[#This Row],[Bond 3Y]]),Q649)</f>
        <v>23.290758964276538</v>
      </c>
      <c r="R650" s="33">
        <f>IF(DatiStorici[[#This Row],[Calend]]="X",(DatiStorici[[#This Row],[Balanced]]*C$2/DatiStorici[[#This Row],[Bond 10Y]]),R649)</f>
        <v>22.999545675015796</v>
      </c>
      <c r="S650" s="33">
        <f>IF(DatiStorici[[#This Row],[Calend]]="X",(DatiStorici[[#This Row],[Balanced]]*D$2/DatiStorici[[#This Row],[SXXR]]),S649)</f>
        <v>26.478339254247771</v>
      </c>
      <c r="T650" s="33">
        <f>IF(DatiStorici[[#This Row],[Calend]]="X",(DatiStorici[[#This Row],[Balanced]]*E$2/DatiStorici[[#This Row],[Gold]]),T649)</f>
        <v>30.301716571631474</v>
      </c>
      <c r="U650" s="34">
        <f>SUMPRODUCT(DatiStorici[[#This Row],[Bond 3Y]:[Gold]],Q649:T649)</f>
        <v>10806.242464708883</v>
      </c>
      <c r="V650" s="32">
        <f t="shared" si="94"/>
        <v>9.615915426651021E-3</v>
      </c>
      <c r="W650" s="32">
        <f>-(1-U650/MAX(U$5:U650))</f>
        <v>-3.4137984104087082E-2</v>
      </c>
      <c r="X650" s="53" t="str">
        <f t="shared" si="95"/>
        <v/>
      </c>
    </row>
    <row r="651" spans="1:24" x14ac:dyDescent="0.3">
      <c r="A651" s="4">
        <v>40010</v>
      </c>
      <c r="B651" s="1">
        <v>115.11823099999999</v>
      </c>
      <c r="C651" s="1">
        <v>113.643455</v>
      </c>
      <c r="D651" s="1">
        <v>103.619085</v>
      </c>
      <c r="E651" s="1">
        <v>91.568780000000004</v>
      </c>
      <c r="F651" s="3">
        <f t="shared" si="88"/>
        <v>10889.395145410279</v>
      </c>
      <c r="G651" s="36">
        <f t="shared" si="89"/>
        <v>9.5772648446674244E-4</v>
      </c>
      <c r="H651" s="31">
        <f t="shared" si="90"/>
        <v>1.2823122409024858E-3</v>
      </c>
      <c r="I651" s="37">
        <f t="shared" si="91"/>
        <v>3.6757819385246976E-3</v>
      </c>
      <c r="J651" s="37">
        <f t="shared" si="92"/>
        <v>-3.2145931685032313E-3</v>
      </c>
      <c r="K651" s="39">
        <f t="shared" si="93"/>
        <v>4.5778314104707021E-5</v>
      </c>
      <c r="L651" s="36">
        <f>-(1-B651/MAX(B$5:B651))</f>
        <v>-1.4370115246509219E-4</v>
      </c>
      <c r="M651" s="37">
        <f>-(1-C651/MAX(C$5:C651))</f>
        <v>-4.7855102997189647E-3</v>
      </c>
      <c r="N651" s="37">
        <f>-(1-D651/MAX(D$5:D651))</f>
        <v>-0.43344237449514167</v>
      </c>
      <c r="O651" s="37">
        <f>-(1-E651/MAX(E$5:E651))</f>
        <v>-7.9575511497267271E-2</v>
      </c>
      <c r="P651" s="39">
        <f>-(1-F651/MAX(F$5:F651))</f>
        <v>-3.6320422336370672E-2</v>
      </c>
      <c r="Q651" s="33">
        <f>IF(DatiStorici[[#This Row],[Calend]]="X",(DatiStorici[[#This Row],[Balanced]]*B$2/DatiStorici[[#This Row],[Bond 3Y]]),Q650)</f>
        <v>23.290758964276538</v>
      </c>
      <c r="R651" s="33">
        <f>IF(DatiStorici[[#This Row],[Calend]]="X",(DatiStorici[[#This Row],[Balanced]]*C$2/DatiStorici[[#This Row],[Bond 10Y]]),R650)</f>
        <v>22.999545675015796</v>
      </c>
      <c r="S651" s="33">
        <f>IF(DatiStorici[[#This Row],[Calend]]="X",(DatiStorici[[#This Row],[Balanced]]*D$2/DatiStorici[[#This Row],[SXXR]]),S650)</f>
        <v>26.478339254247771</v>
      </c>
      <c r="T651" s="33">
        <f>IF(DatiStorici[[#This Row],[Calend]]="X",(DatiStorici[[#This Row],[Balanced]]*E$2/DatiStorici[[#This Row],[Gold]]),T650)</f>
        <v>30.301716571631474</v>
      </c>
      <c r="U651" s="34">
        <f>SUMPRODUCT(DatiStorici[[#This Row],[Bond 3Y]:[Gold]],Q650:T650)</f>
        <v>10813.291308768823</v>
      </c>
      <c r="V651" s="32">
        <f t="shared" si="94"/>
        <v>6.5208106553682065E-4</v>
      </c>
      <c r="W651" s="32">
        <f>-(1-U651/MAX(U$5:U651))</f>
        <v>-3.3507958380001757E-2</v>
      </c>
      <c r="X651" s="53" t="str">
        <f t="shared" si="95"/>
        <v/>
      </c>
    </row>
    <row r="652" spans="1:24" x14ac:dyDescent="0.3">
      <c r="A652" s="4">
        <v>40011</v>
      </c>
      <c r="B652" s="1">
        <v>115.09536199999999</v>
      </c>
      <c r="C652" s="1">
        <v>113.45544</v>
      </c>
      <c r="D652" s="1">
        <v>104.010965</v>
      </c>
      <c r="E652" s="1">
        <v>91.81259</v>
      </c>
      <c r="F652" s="3">
        <f t="shared" si="88"/>
        <v>10899.581593215575</v>
      </c>
      <c r="G652" s="36">
        <f t="shared" si="89"/>
        <v>-1.9867636638836703E-4</v>
      </c>
      <c r="H652" s="31">
        <f t="shared" si="90"/>
        <v>-1.6557988356241081E-3</v>
      </c>
      <c r="I652" s="37">
        <f t="shared" si="91"/>
        <v>3.7747952700230331E-3</v>
      </c>
      <c r="J652" s="37">
        <f t="shared" si="92"/>
        <v>2.6590503021746243E-3</v>
      </c>
      <c r="K652" s="39">
        <f t="shared" si="93"/>
        <v>9.3500935538257427E-4</v>
      </c>
      <c r="L652" s="36">
        <f>-(1-B652/MAX(B$5:B652))</f>
        <v>-3.4232923682420147E-4</v>
      </c>
      <c r="M652" s="37">
        <f>-(1-C652/MAX(C$5:C652))</f>
        <v>-6.432021770889973E-3</v>
      </c>
      <c r="N652" s="37">
        <f>-(1-D652/MAX(D$5:D652))</f>
        <v>-0.43129969390417877</v>
      </c>
      <c r="O652" s="37">
        <f>-(1-E652/MAX(E$5:E652))</f>
        <v>-7.71247996439276E-2</v>
      </c>
      <c r="P652" s="39">
        <f>-(1-F652/MAX(F$5:F652))</f>
        <v>-3.5418951539525012E-2</v>
      </c>
      <c r="Q652" s="33">
        <f>IF(DatiStorici[[#This Row],[Calend]]="X",(DatiStorici[[#This Row],[Balanced]]*B$2/DatiStorici[[#This Row],[Bond 3Y]]),Q651)</f>
        <v>23.290758964276538</v>
      </c>
      <c r="R652" s="33">
        <f>IF(DatiStorici[[#This Row],[Calend]]="X",(DatiStorici[[#This Row],[Balanced]]*C$2/DatiStorici[[#This Row],[Bond 10Y]]),R651)</f>
        <v>22.999545675015796</v>
      </c>
      <c r="S652" s="33">
        <f>IF(DatiStorici[[#This Row],[Calend]]="X",(DatiStorici[[#This Row],[Balanced]]*D$2/DatiStorici[[#This Row],[SXXR]]),S651)</f>
        <v>26.478339254247771</v>
      </c>
      <c r="T652" s="33">
        <f>IF(DatiStorici[[#This Row],[Calend]]="X",(DatiStorici[[#This Row],[Balanced]]*E$2/DatiStorici[[#This Row],[Gold]]),T651)</f>
        <v>30.301716571631474</v>
      </c>
      <c r="U652" s="34">
        <f>SUMPRODUCT(DatiStorici[[#This Row],[Bond 3Y]:[Gold]],Q651:T651)</f>
        <v>10826.198605926264</v>
      </c>
      <c r="V652" s="32">
        <f t="shared" si="94"/>
        <v>1.1929392734324063E-3</v>
      </c>
      <c r="W652" s="32">
        <f>-(1-U652/MAX(U$5:U652))</f>
        <v>-3.2354304083148211E-2</v>
      </c>
      <c r="X652" s="53" t="str">
        <f t="shared" si="95"/>
        <v/>
      </c>
    </row>
    <row r="653" spans="1:24" x14ac:dyDescent="0.3">
      <c r="A653" s="4">
        <v>40014</v>
      </c>
      <c r="B653" s="1">
        <v>115.087435</v>
      </c>
      <c r="C653" s="1">
        <v>113.43322999999999</v>
      </c>
      <c r="D653" s="1">
        <v>105.253381</v>
      </c>
      <c r="E653" s="1">
        <v>93.302940000000007</v>
      </c>
      <c r="F653" s="3">
        <f t="shared" si="88"/>
        <v>10976.29427525211</v>
      </c>
      <c r="G653" s="36">
        <f t="shared" si="89"/>
        <v>-6.8875694504029705E-5</v>
      </c>
      <c r="H653" s="31">
        <f t="shared" si="90"/>
        <v>-1.9577883788501435E-4</v>
      </c>
      <c r="I653" s="37">
        <f t="shared" si="91"/>
        <v>1.1874269285936588E-2</v>
      </c>
      <c r="J653" s="37">
        <f t="shared" si="92"/>
        <v>1.6102184418553298E-2</v>
      </c>
      <c r="K653" s="39">
        <f t="shared" si="93"/>
        <v>7.0134788612326521E-3</v>
      </c>
      <c r="L653" s="36">
        <f>-(1-B653/MAX(B$5:B653))</f>
        <v>-4.1117898210007997E-4</v>
      </c>
      <c r="M653" s="37">
        <f>-(1-C653/MAX(C$5:C653))</f>
        <v>-6.6265223148609387E-3</v>
      </c>
      <c r="N653" s="37">
        <f>-(1-D653/MAX(D$5:D653))</f>
        <v>-0.42450654128321852</v>
      </c>
      <c r="O653" s="37">
        <f>-(1-E653/MAX(E$5:E653))</f>
        <v>-6.2144206515570399E-2</v>
      </c>
      <c r="P653" s="39">
        <f>-(1-F653/MAX(F$5:F653))</f>
        <v>-2.8630103854300648E-2</v>
      </c>
      <c r="Q653" s="33">
        <f>IF(DatiStorici[[#This Row],[Calend]]="X",(DatiStorici[[#This Row],[Balanced]]*B$2/DatiStorici[[#This Row],[Bond 3Y]]),Q652)</f>
        <v>23.290758964276538</v>
      </c>
      <c r="R653" s="33">
        <f>IF(DatiStorici[[#This Row],[Calend]]="X",(DatiStorici[[#This Row],[Balanced]]*C$2/DatiStorici[[#This Row],[Bond 10Y]]),R652)</f>
        <v>22.999545675015796</v>
      </c>
      <c r="S653" s="33">
        <f>IF(DatiStorici[[#This Row],[Calend]]="X",(DatiStorici[[#This Row],[Balanced]]*D$2/DatiStorici[[#This Row],[SXXR]]),S652)</f>
        <v>26.478339254247771</v>
      </c>
      <c r="T653" s="33">
        <f>IF(DatiStorici[[#This Row],[Calend]]="X",(DatiStorici[[#This Row],[Balanced]]*E$2/DatiStorici[[#This Row],[Gold]]),T652)</f>
        <v>30.301716571631474</v>
      </c>
      <c r="U653" s="34">
        <f>SUMPRODUCT(DatiStorici[[#This Row],[Bond 3Y]:[Gold]],Q652:T652)</f>
        <v>10903.56043580595</v>
      </c>
      <c r="V653" s="32">
        <f t="shared" si="94"/>
        <v>7.1203879052755921E-3</v>
      </c>
      <c r="W653" s="32">
        <f>-(1-U653/MAX(U$5:U653))</f>
        <v>-2.5439703267460922E-2</v>
      </c>
      <c r="X653" s="53" t="str">
        <f t="shared" si="95"/>
        <v/>
      </c>
    </row>
    <row r="654" spans="1:24" x14ac:dyDescent="0.3">
      <c r="A654" s="4">
        <v>40015</v>
      </c>
      <c r="B654" s="1">
        <v>115.18377599999999</v>
      </c>
      <c r="C654" s="1">
        <v>113.780925</v>
      </c>
      <c r="D654" s="1">
        <v>106.128287</v>
      </c>
      <c r="E654" s="1">
        <v>92.812250000000006</v>
      </c>
      <c r="F654" s="3">
        <f t="shared" si="88"/>
        <v>10981.284068279498</v>
      </c>
      <c r="G654" s="36">
        <f t="shared" si="89"/>
        <v>8.3676118436918235E-4</v>
      </c>
      <c r="H654" s="31">
        <f t="shared" si="90"/>
        <v>3.0605071360655834E-3</v>
      </c>
      <c r="I654" s="37">
        <f t="shared" si="91"/>
        <v>8.2780214991847022E-3</v>
      </c>
      <c r="J654" s="37">
        <f t="shared" si="92"/>
        <v>-5.2729832201508899E-3</v>
      </c>
      <c r="K654" s="39">
        <f t="shared" si="93"/>
        <v>4.5449393691904103E-4</v>
      </c>
      <c r="L654" s="36">
        <f>-(1-B654/MAX(B$5:B654))</f>
        <v>0</v>
      </c>
      <c r="M654" s="37">
        <f>-(1-C654/MAX(C$5:C654))</f>
        <v>-3.5816386302146563E-3</v>
      </c>
      <c r="N654" s="37">
        <f>-(1-D654/MAX(D$5:D654))</f>
        <v>-0.41972282150900941</v>
      </c>
      <c r="O654" s="37">
        <f>-(1-E654/MAX(E$5:E654))</f>
        <v>-6.7076489027835029E-2</v>
      </c>
      <c r="P654" s="39">
        <f>-(1-F654/MAX(F$5:F654))</f>
        <v>-2.8188521785411425E-2</v>
      </c>
      <c r="Q654" s="33">
        <f>IF(DatiStorici[[#This Row],[Calend]]="X",(DatiStorici[[#This Row],[Balanced]]*B$2/DatiStorici[[#This Row],[Bond 3Y]]),Q653)</f>
        <v>23.290758964276538</v>
      </c>
      <c r="R654" s="33">
        <f>IF(DatiStorici[[#This Row],[Calend]]="X",(DatiStorici[[#This Row],[Balanced]]*C$2/DatiStorici[[#This Row],[Bond 10Y]]),R653)</f>
        <v>22.999545675015796</v>
      </c>
      <c r="S654" s="33">
        <f>IF(DatiStorici[[#This Row],[Calend]]="X",(DatiStorici[[#This Row],[Balanced]]*D$2/DatiStorici[[#This Row],[SXXR]]),S653)</f>
        <v>26.478339254247771</v>
      </c>
      <c r="T654" s="33">
        <f>IF(DatiStorici[[#This Row],[Calend]]="X",(DatiStorici[[#This Row],[Balanced]]*E$2/DatiStorici[[#This Row],[Gold]]),T653)</f>
        <v>30.301716571631474</v>
      </c>
      <c r="U654" s="34">
        <f>SUMPRODUCT(DatiStorici[[#This Row],[Bond 3Y]:[Gold]],Q653:T653)</f>
        <v>10922.098426427845</v>
      </c>
      <c r="V654" s="32">
        <f t="shared" si="94"/>
        <v>1.698734063134488E-3</v>
      </c>
      <c r="W654" s="32">
        <f>-(1-U654/MAX(U$5:U654))</f>
        <v>-2.3782777555197976E-2</v>
      </c>
      <c r="X654" s="53" t="str">
        <f t="shared" si="95"/>
        <v/>
      </c>
    </row>
    <row r="655" spans="1:24" x14ac:dyDescent="0.3">
      <c r="A655" s="4">
        <v>40016</v>
      </c>
      <c r="B655" s="1">
        <v>115.201027</v>
      </c>
      <c r="C655" s="1">
        <v>113.86059299999999</v>
      </c>
      <c r="D655" s="1">
        <v>106.438281</v>
      </c>
      <c r="E655" s="1">
        <v>92.860169999999997</v>
      </c>
      <c r="F655" s="3">
        <f t="shared" si="88"/>
        <v>10990.280372625311</v>
      </c>
      <c r="G655" s="36">
        <f t="shared" si="89"/>
        <v>1.4975814209617071E-4</v>
      </c>
      <c r="H655" s="31">
        <f t="shared" si="90"/>
        <v>6.9994264624932321E-4</v>
      </c>
      <c r="I655" s="37">
        <f t="shared" si="91"/>
        <v>2.9166789742806291E-3</v>
      </c>
      <c r="J655" s="37">
        <f t="shared" si="92"/>
        <v>5.1617791230355772E-4</v>
      </c>
      <c r="K655" s="39">
        <f t="shared" si="93"/>
        <v>8.189043500071182E-4</v>
      </c>
      <c r="L655" s="36">
        <f>-(1-B655/MAX(B$5:B655))</f>
        <v>0</v>
      </c>
      <c r="M655" s="37">
        <f>-(1-C655/MAX(C$5:C655))</f>
        <v>-2.8839587861317906E-3</v>
      </c>
      <c r="N655" s="37">
        <f>-(1-D655/MAX(D$5:D655))</f>
        <v>-0.41802786864814645</v>
      </c>
      <c r="O655" s="37">
        <f>-(1-E655/MAX(E$5:E655))</f>
        <v>-6.6594810212314726E-2</v>
      </c>
      <c r="P655" s="39">
        <f>-(1-F655/MAX(F$5:F655))</f>
        <v>-2.7392375199054797E-2</v>
      </c>
      <c r="Q655" s="33">
        <f>IF(DatiStorici[[#This Row],[Calend]]="X",(DatiStorici[[#This Row],[Balanced]]*B$2/DatiStorici[[#This Row],[Bond 3Y]]),Q654)</f>
        <v>23.290758964276538</v>
      </c>
      <c r="R655" s="33">
        <f>IF(DatiStorici[[#This Row],[Calend]]="X",(DatiStorici[[#This Row],[Balanced]]*C$2/DatiStorici[[#This Row],[Bond 10Y]]),R654)</f>
        <v>22.999545675015796</v>
      </c>
      <c r="S655" s="33">
        <f>IF(DatiStorici[[#This Row],[Calend]]="X",(DatiStorici[[#This Row],[Balanced]]*D$2/DatiStorici[[#This Row],[SXXR]]),S654)</f>
        <v>26.478339254247771</v>
      </c>
      <c r="T655" s="33">
        <f>IF(DatiStorici[[#This Row],[Calend]]="X",(DatiStorici[[#This Row],[Balanced]]*E$2/DatiStorici[[#This Row],[Gold]]),T654)</f>
        <v>30.301716571631474</v>
      </c>
      <c r="U655" s="34">
        <f>SUMPRODUCT(DatiStorici[[#This Row],[Bond 3Y]:[Gold]],Q654:T654)</f>
        <v>10933.992727672467</v>
      </c>
      <c r="V655" s="32">
        <f t="shared" si="94"/>
        <v>1.0884199132389623E-3</v>
      </c>
      <c r="W655" s="32">
        <f>-(1-U655/MAX(U$5:U655))</f>
        <v>-2.2719664839069176E-2</v>
      </c>
      <c r="X655" s="53" t="str">
        <f t="shared" si="95"/>
        <v/>
      </c>
    </row>
    <row r="656" spans="1:24" x14ac:dyDescent="0.3">
      <c r="A656" s="4">
        <v>40017</v>
      </c>
      <c r="B656" s="1">
        <v>115.145723</v>
      </c>
      <c r="C656" s="1">
        <v>113.389742</v>
      </c>
      <c r="D656" s="1">
        <v>108.45324599999999</v>
      </c>
      <c r="E656" s="1">
        <v>93.030510000000007</v>
      </c>
      <c r="F656" s="3">
        <f t="shared" si="88"/>
        <v>11014.024160031649</v>
      </c>
      <c r="G656" s="36">
        <f t="shared" si="89"/>
        <v>-4.8018043287026272E-4</v>
      </c>
      <c r="H656" s="31">
        <f t="shared" si="90"/>
        <v>-4.1439030114953906E-3</v>
      </c>
      <c r="I656" s="37">
        <f t="shared" si="91"/>
        <v>1.8753871633224742E-2</v>
      </c>
      <c r="J656" s="37">
        <f t="shared" si="92"/>
        <v>1.8326905649873335E-3</v>
      </c>
      <c r="K656" s="39">
        <f t="shared" si="93"/>
        <v>2.1581047096025869E-3</v>
      </c>
      <c r="L656" s="36">
        <f>-(1-B656/MAX(B$5:B656))</f>
        <v>-4.8006516469678573E-4</v>
      </c>
      <c r="M656" s="37">
        <f>-(1-C656/MAX(C$5:C656))</f>
        <v>-7.0073615609758111E-3</v>
      </c>
      <c r="N656" s="37">
        <f>-(1-D656/MAX(D$5:D656))</f>
        <v>-0.40701065318175444</v>
      </c>
      <c r="O656" s="37">
        <f>-(1-E656/MAX(E$5:E656))</f>
        <v>-6.4882598830099503E-2</v>
      </c>
      <c r="P656" s="39">
        <f>-(1-F656/MAX(F$5:F656))</f>
        <v>-2.5291119554059716E-2</v>
      </c>
      <c r="Q656" s="33">
        <f>IF(DatiStorici[[#This Row],[Calend]]="X",(DatiStorici[[#This Row],[Balanced]]*B$2/DatiStorici[[#This Row],[Bond 3Y]]),Q655)</f>
        <v>23.290758964276538</v>
      </c>
      <c r="R656" s="33">
        <f>IF(DatiStorici[[#This Row],[Calend]]="X",(DatiStorici[[#This Row],[Balanced]]*C$2/DatiStorici[[#This Row],[Bond 10Y]]),R655)</f>
        <v>22.999545675015796</v>
      </c>
      <c r="S656" s="33">
        <f>IF(DatiStorici[[#This Row],[Calend]]="X",(DatiStorici[[#This Row],[Balanced]]*D$2/DatiStorici[[#This Row],[SXXR]]),S655)</f>
        <v>26.478339254247771</v>
      </c>
      <c r="T656" s="33">
        <f>IF(DatiStorici[[#This Row],[Calend]]="X",(DatiStorici[[#This Row],[Balanced]]*E$2/DatiStorici[[#This Row],[Gold]]),T655)</f>
        <v>30.301716571631474</v>
      </c>
      <c r="U656" s="34">
        <f>SUMPRODUCT(DatiStorici[[#This Row],[Bond 3Y]:[Gold]],Q655:T655)</f>
        <v>10980.389817714327</v>
      </c>
      <c r="V656" s="32">
        <f t="shared" si="94"/>
        <v>4.2344026140250773E-3</v>
      </c>
      <c r="W656" s="32">
        <f>-(1-U656/MAX(U$5:U656))</f>
        <v>-1.8572692654622358E-2</v>
      </c>
      <c r="X656" s="53" t="str">
        <f t="shared" si="95"/>
        <v/>
      </c>
    </row>
    <row r="657" spans="1:24" x14ac:dyDescent="0.3">
      <c r="A657" s="4">
        <v>40018</v>
      </c>
      <c r="B657" s="1">
        <v>115.118488</v>
      </c>
      <c r="C657" s="1">
        <v>113.230688</v>
      </c>
      <c r="D657" s="1">
        <v>108.39426899999999</v>
      </c>
      <c r="E657" s="1">
        <v>93.176349999999999</v>
      </c>
      <c r="F657" s="3">
        <f t="shared" si="88"/>
        <v>11014.189642872103</v>
      </c>
      <c r="G657" s="36">
        <f t="shared" si="89"/>
        <v>-2.365543477966829E-4</v>
      </c>
      <c r="H657" s="31">
        <f t="shared" si="90"/>
        <v>-1.4037042125149008E-3</v>
      </c>
      <c r="I657" s="37">
        <f t="shared" si="91"/>
        <v>-5.4394906443064512E-4</v>
      </c>
      <c r="J657" s="37">
        <f t="shared" si="92"/>
        <v>1.5664302574101099E-3</v>
      </c>
      <c r="K657" s="39">
        <f t="shared" si="93"/>
        <v>1.5024626321197089E-5</v>
      </c>
      <c r="L657" s="36">
        <f>-(1-B657/MAX(B$5:B657))</f>
        <v>-7.1647798764851167E-4</v>
      </c>
      <c r="M657" s="37">
        <f>-(1-C657/MAX(C$5:C657))</f>
        <v>-8.4002516789749571E-3</v>
      </c>
      <c r="N657" s="37">
        <f>-(1-D657/MAX(D$5:D657))</f>
        <v>-0.40733312147106038</v>
      </c>
      <c r="O657" s="37">
        <f>-(1-E657/MAX(E$5:E657))</f>
        <v>-6.3416654788874594E-2</v>
      </c>
      <c r="P657" s="39">
        <f>-(1-F657/MAX(F$5:F657))</f>
        <v>-2.5276474807343408E-2</v>
      </c>
      <c r="Q657" s="33">
        <f>IF(DatiStorici[[#This Row],[Calend]]="X",(DatiStorici[[#This Row],[Balanced]]*B$2/DatiStorici[[#This Row],[Bond 3Y]]),Q656)</f>
        <v>23.290758964276538</v>
      </c>
      <c r="R657" s="33">
        <f>IF(DatiStorici[[#This Row],[Calend]]="X",(DatiStorici[[#This Row],[Balanced]]*C$2/DatiStorici[[#This Row],[Bond 10Y]]),R656)</f>
        <v>22.999545675015796</v>
      </c>
      <c r="S657" s="33">
        <f>IF(DatiStorici[[#This Row],[Calend]]="X",(DatiStorici[[#This Row],[Balanced]]*D$2/DatiStorici[[#This Row],[SXXR]]),S656)</f>
        <v>26.478339254247771</v>
      </c>
      <c r="T657" s="33">
        <f>IF(DatiStorici[[#This Row],[Calend]]="X",(DatiStorici[[#This Row],[Balanced]]*E$2/DatiStorici[[#This Row],[Gold]]),T656)</f>
        <v>30.301716571631474</v>
      </c>
      <c r="U657" s="34">
        <f>SUMPRODUCT(DatiStorici[[#This Row],[Bond 3Y]:[Gold]],Q656:T656)</f>
        <v>10978.95491348675</v>
      </c>
      <c r="V657" s="32">
        <f t="shared" si="94"/>
        <v>-1.306873449261204E-4</v>
      </c>
      <c r="W657" s="32">
        <f>-(1-U657/MAX(U$5:U657))</f>
        <v>-1.8700944403034603E-2</v>
      </c>
      <c r="X657" s="53" t="str">
        <f t="shared" si="95"/>
        <v/>
      </c>
    </row>
    <row r="658" spans="1:24" x14ac:dyDescent="0.3">
      <c r="A658" s="4">
        <v>40021</v>
      </c>
      <c r="B658" s="1">
        <v>115.045705</v>
      </c>
      <c r="C658" s="1">
        <v>113.26832400000001</v>
      </c>
      <c r="D658" s="1">
        <v>108.845125</v>
      </c>
      <c r="E658" s="1">
        <v>93.515950000000004</v>
      </c>
      <c r="F658" s="3">
        <f t="shared" si="88"/>
        <v>11033.522323152874</v>
      </c>
      <c r="G658" s="36">
        <f t="shared" si="89"/>
        <v>-6.3244418236696801E-4</v>
      </c>
      <c r="H658" s="31">
        <f t="shared" si="90"/>
        <v>3.3232816350122429E-4</v>
      </c>
      <c r="I658" s="37">
        <f t="shared" si="91"/>
        <v>4.1507816700675666E-3</v>
      </c>
      <c r="J658" s="37">
        <f t="shared" si="92"/>
        <v>3.6380758560186203E-3</v>
      </c>
      <c r="K658" s="39">
        <f t="shared" si="93"/>
        <v>1.7537135159771667E-3</v>
      </c>
      <c r="L658" s="36">
        <f>-(1-B658/MAX(B$5:B658))</f>
        <v>-1.3482692302734245E-3</v>
      </c>
      <c r="M658" s="37">
        <f>-(1-C658/MAX(C$5:C658))</f>
        <v>-8.0706603924871612E-3</v>
      </c>
      <c r="N658" s="37">
        <f>-(1-D658/MAX(D$5:D658))</f>
        <v>-0.40486797805848718</v>
      </c>
      <c r="O658" s="37">
        <f>-(1-E658/MAX(E$5:E658))</f>
        <v>-6.0003087890904139E-2</v>
      </c>
      <c r="P658" s="39">
        <f>-(1-F658/MAX(F$5:F658))</f>
        <v>-2.3565589223773387E-2</v>
      </c>
      <c r="Q658" s="33">
        <f>IF(DatiStorici[[#This Row],[Calend]]="X",(DatiStorici[[#This Row],[Balanced]]*B$2/DatiStorici[[#This Row],[Bond 3Y]]),Q657)</f>
        <v>23.290758964276538</v>
      </c>
      <c r="R658" s="33">
        <f>IF(DatiStorici[[#This Row],[Calend]]="X",(DatiStorici[[#This Row],[Balanced]]*C$2/DatiStorici[[#This Row],[Bond 10Y]]),R657)</f>
        <v>22.999545675015796</v>
      </c>
      <c r="S658" s="33">
        <f>IF(DatiStorici[[#This Row],[Calend]]="X",(DatiStorici[[#This Row],[Balanced]]*D$2/DatiStorici[[#This Row],[SXXR]]),S657)</f>
        <v>26.478339254247771</v>
      </c>
      <c r="T658" s="33">
        <f>IF(DatiStorici[[#This Row],[Calend]]="X",(DatiStorici[[#This Row],[Balanced]]*E$2/DatiStorici[[#This Row],[Gold]]),T657)</f>
        <v>30.301716571631474</v>
      </c>
      <c r="U658" s="34">
        <f>SUMPRODUCT(DatiStorici[[#This Row],[Bond 3Y]:[Gold]],Q657:T657)</f>
        <v>11000.353734148619</v>
      </c>
      <c r="V658" s="32">
        <f t="shared" si="94"/>
        <v>1.9471793008666125E-3</v>
      </c>
      <c r="W658" s="32">
        <f>-(1-U658/MAX(U$5:U658))</f>
        <v>-1.6788317684749643E-2</v>
      </c>
      <c r="X658" s="53" t="str">
        <f t="shared" si="95"/>
        <v/>
      </c>
    </row>
    <row r="659" spans="1:24" x14ac:dyDescent="0.3">
      <c r="A659" s="4">
        <v>40022</v>
      </c>
      <c r="B659" s="1">
        <v>115.12750800000001</v>
      </c>
      <c r="C659" s="1">
        <v>113.697998</v>
      </c>
      <c r="D659" s="1">
        <v>107.84690399999999</v>
      </c>
      <c r="E659" s="1">
        <v>92.462249999999997</v>
      </c>
      <c r="F659" s="3">
        <f t="shared" si="88"/>
        <v>10989.845067133852</v>
      </c>
      <c r="G659" s="36">
        <f t="shared" si="89"/>
        <v>7.1079516489271132E-4</v>
      </c>
      <c r="H659" s="31">
        <f t="shared" si="90"/>
        <v>3.7862402625821806E-3</v>
      </c>
      <c r="I659" s="37">
        <f t="shared" si="91"/>
        <v>-9.2133343880400759E-3</v>
      </c>
      <c r="J659" s="37">
        <f t="shared" si="92"/>
        <v>-1.1331556869923652E-2</v>
      </c>
      <c r="K659" s="39">
        <f t="shared" si="93"/>
        <v>-3.9664518607493444E-3</v>
      </c>
      <c r="L659" s="36">
        <f>-(1-B659/MAX(B$5:B659))</f>
        <v>-6.3818007455773706E-4</v>
      </c>
      <c r="M659" s="37">
        <f>-(1-C659/MAX(C$5:C659))</f>
        <v>-4.3078586486694492E-3</v>
      </c>
      <c r="N659" s="37">
        <f>-(1-D659/MAX(D$5:D659))</f>
        <v>-0.41032594672795653</v>
      </c>
      <c r="O659" s="37">
        <f>-(1-E659/MAX(E$5:E659))</f>
        <v>-7.0594593899123703E-2</v>
      </c>
      <c r="P659" s="39">
        <f>-(1-F659/MAX(F$5:F659))</f>
        <v>-2.7430898460132358E-2</v>
      </c>
      <c r="Q659" s="33">
        <f>IF(DatiStorici[[#This Row],[Calend]]="X",(DatiStorici[[#This Row],[Balanced]]*B$2/DatiStorici[[#This Row],[Bond 3Y]]),Q658)</f>
        <v>23.290758964276538</v>
      </c>
      <c r="R659" s="33">
        <f>IF(DatiStorici[[#This Row],[Calend]]="X",(DatiStorici[[#This Row],[Balanced]]*C$2/DatiStorici[[#This Row],[Bond 10Y]]),R658)</f>
        <v>22.999545675015796</v>
      </c>
      <c r="S659" s="33">
        <f>IF(DatiStorici[[#This Row],[Calend]]="X",(DatiStorici[[#This Row],[Balanced]]*D$2/DatiStorici[[#This Row],[SXXR]]),S658)</f>
        <v>26.478339254247771</v>
      </c>
      <c r="T659" s="33">
        <f>IF(DatiStorici[[#This Row],[Calend]]="X",(DatiStorici[[#This Row],[Balanced]]*E$2/DatiStorici[[#This Row],[Gold]]),T658)</f>
        <v>30.301716571631474</v>
      </c>
      <c r="U659" s="34">
        <f>SUMPRODUCT(DatiStorici[[#This Row],[Bond 3Y]:[Gold]],Q658:T658)</f>
        <v>10953.781141852298</v>
      </c>
      <c r="V659" s="32">
        <f t="shared" si="94"/>
        <v>-4.2427235161816958E-3</v>
      </c>
      <c r="W659" s="32">
        <f>-(1-U659/MAX(U$5:U659))</f>
        <v>-2.0950976261746024E-2</v>
      </c>
      <c r="X659" s="53" t="str">
        <f t="shared" si="95"/>
        <v/>
      </c>
    </row>
    <row r="660" spans="1:24" x14ac:dyDescent="0.3">
      <c r="A660" s="4">
        <v>40023</v>
      </c>
      <c r="B660" s="1">
        <v>115.140635</v>
      </c>
      <c r="C660" s="1">
        <v>113.78301999999999</v>
      </c>
      <c r="D660" s="1">
        <v>108.759828</v>
      </c>
      <c r="E660" s="1">
        <v>91.163780000000003</v>
      </c>
      <c r="F660" s="3">
        <f t="shared" si="88"/>
        <v>10954.842628251212</v>
      </c>
      <c r="G660" s="36">
        <f t="shared" si="89"/>
        <v>1.1401490317512186E-4</v>
      </c>
      <c r="H660" s="31">
        <f t="shared" si="90"/>
        <v>7.4750855879287658E-4</v>
      </c>
      <c r="I660" s="37">
        <f t="shared" si="91"/>
        <v>8.429372412977908E-3</v>
      </c>
      <c r="J660" s="37">
        <f t="shared" si="92"/>
        <v>-1.4142784038614149E-2</v>
      </c>
      <c r="K660" s="39">
        <f t="shared" si="93"/>
        <v>-3.1900630395873906E-3</v>
      </c>
      <c r="L660" s="36">
        <f>-(1-B660/MAX(B$5:B660))</f>
        <v>-5.2423143762414526E-4</v>
      </c>
      <c r="M660" s="37">
        <f>-(1-C660/MAX(C$5:C660))</f>
        <v>-3.563292000785645E-3</v>
      </c>
      <c r="N660" s="37">
        <f>-(1-D660/MAX(D$5:D660))</f>
        <v>-0.40533435609862023</v>
      </c>
      <c r="O660" s="37">
        <f>-(1-E660/MAX(E$5:E660))</f>
        <v>-8.36464614197584E-2</v>
      </c>
      <c r="P660" s="39">
        <f>-(1-F660/MAX(F$5:F660))</f>
        <v>-3.0528511786602319E-2</v>
      </c>
      <c r="Q660" s="33">
        <f>IF(DatiStorici[[#This Row],[Calend]]="X",(DatiStorici[[#This Row],[Balanced]]*B$2/DatiStorici[[#This Row],[Bond 3Y]]),Q659)</f>
        <v>23.290758964276538</v>
      </c>
      <c r="R660" s="33">
        <f>IF(DatiStorici[[#This Row],[Calend]]="X",(DatiStorici[[#This Row],[Balanced]]*C$2/DatiStorici[[#This Row],[Bond 10Y]]),R659)</f>
        <v>22.999545675015796</v>
      </c>
      <c r="S660" s="33">
        <f>IF(DatiStorici[[#This Row],[Calend]]="X",(DatiStorici[[#This Row],[Balanced]]*D$2/DatiStorici[[#This Row],[SXXR]]),S659)</f>
        <v>26.478339254247771</v>
      </c>
      <c r="T660" s="33">
        <f>IF(DatiStorici[[#This Row],[Calend]]="X",(DatiStorici[[#This Row],[Balanced]]*E$2/DatiStorici[[#This Row],[Gold]]),T659)</f>
        <v>30.301716571631474</v>
      </c>
      <c r="U660" s="34">
        <f>SUMPRODUCT(DatiStorici[[#This Row],[Bond 3Y]:[Gold]],Q659:T659)</f>
        <v>10940.86918848618</v>
      </c>
      <c r="V660" s="32">
        <f t="shared" si="94"/>
        <v>-1.1794620757269658E-3</v>
      </c>
      <c r="W660" s="32">
        <f>-(1-U660/MAX(U$5:U660))</f>
        <v>-2.2105046730558908E-2</v>
      </c>
      <c r="X660" s="53" t="str">
        <f t="shared" si="95"/>
        <v/>
      </c>
    </row>
    <row r="661" spans="1:24" x14ac:dyDescent="0.3">
      <c r="A661" s="4">
        <v>40024</v>
      </c>
      <c r="B661" s="1">
        <v>115.12347200000001</v>
      </c>
      <c r="C661" s="1">
        <v>113.815228</v>
      </c>
      <c r="D661" s="1">
        <v>111.14084</v>
      </c>
      <c r="E661" s="1">
        <v>91.309629999999999</v>
      </c>
      <c r="F661" s="3">
        <f t="shared" si="88"/>
        <v>10996.805394639665</v>
      </c>
      <c r="G661" s="36">
        <f t="shared" si="89"/>
        <v>-1.490723001112897E-4</v>
      </c>
      <c r="H661" s="31">
        <f t="shared" si="90"/>
        <v>2.8302502763553411E-4</v>
      </c>
      <c r="I661" s="37">
        <f t="shared" si="91"/>
        <v>2.1656187558878191E-2</v>
      </c>
      <c r="J661" s="37">
        <f t="shared" si="92"/>
        <v>1.5985894170533518E-3</v>
      </c>
      <c r="K661" s="39">
        <f t="shared" si="93"/>
        <v>3.8232042950440861E-3</v>
      </c>
      <c r="L661" s="36">
        <f>-(1-B661/MAX(B$5:B661))</f>
        <v>-6.7321448445067933E-4</v>
      </c>
      <c r="M661" s="37">
        <f>-(1-C661/MAX(C$5:C661))</f>
        <v>-3.2812355613339728E-3</v>
      </c>
      <c r="N661" s="37">
        <f>-(1-D661/MAX(D$5:D661))</f>
        <v>-0.39231570702428631</v>
      </c>
      <c r="O661" s="37">
        <f>-(1-E661/MAX(E$5:E661))</f>
        <v>-8.2180416861251437E-2</v>
      </c>
      <c r="P661" s="39">
        <f>-(1-F661/MAX(F$5:F661))</f>
        <v>-2.6814929861175951E-2</v>
      </c>
      <c r="Q661" s="33">
        <f>IF(DatiStorici[[#This Row],[Calend]]="X",(DatiStorici[[#This Row],[Balanced]]*B$2/DatiStorici[[#This Row],[Bond 3Y]]),Q660)</f>
        <v>23.290758964276538</v>
      </c>
      <c r="R661" s="33">
        <f>IF(DatiStorici[[#This Row],[Calend]]="X",(DatiStorici[[#This Row],[Balanced]]*C$2/DatiStorici[[#This Row],[Bond 10Y]]),R660)</f>
        <v>22.999545675015796</v>
      </c>
      <c r="S661" s="33">
        <f>IF(DatiStorici[[#This Row],[Calend]]="X",(DatiStorici[[#This Row],[Balanced]]*D$2/DatiStorici[[#This Row],[SXXR]]),S660)</f>
        <v>26.478339254247771</v>
      </c>
      <c r="T661" s="33">
        <f>IF(DatiStorici[[#This Row],[Calend]]="X",(DatiStorici[[#This Row],[Balanced]]*E$2/DatiStorici[[#This Row],[Gold]]),T660)</f>
        <v>30.301716571631474</v>
      </c>
      <c r="U661" s="34">
        <f>SUMPRODUCT(DatiStorici[[#This Row],[Bond 3Y]:[Gold]],Q660:T660)</f>
        <v>11008.674967423585</v>
      </c>
      <c r="V661" s="32">
        <f t="shared" si="94"/>
        <v>6.178351053301263E-3</v>
      </c>
      <c r="W661" s="32">
        <f>-(1-U661/MAX(U$5:U661))</f>
        <v>-1.6044565805042432E-2</v>
      </c>
      <c r="X661" s="53" t="str">
        <f t="shared" si="95"/>
        <v/>
      </c>
    </row>
    <row r="662" spans="1:24" x14ac:dyDescent="0.3">
      <c r="A662" s="4">
        <v>40025</v>
      </c>
      <c r="B662" s="1">
        <v>115.262987</v>
      </c>
      <c r="C662" s="1">
        <v>114.838154</v>
      </c>
      <c r="D662" s="1">
        <v>110.96882100000001</v>
      </c>
      <c r="E662" s="1">
        <v>91.945080000000004</v>
      </c>
      <c r="F662" s="3">
        <f t="shared" si="88"/>
        <v>11048.623339660689</v>
      </c>
      <c r="G662" s="36">
        <f t="shared" si="89"/>
        <v>1.2111390370737208E-3</v>
      </c>
      <c r="H662" s="31">
        <f t="shared" si="90"/>
        <v>8.9474541369431327E-3</v>
      </c>
      <c r="I662" s="37">
        <f t="shared" si="91"/>
        <v>-1.5489558951985382E-3</v>
      </c>
      <c r="J662" s="37">
        <f t="shared" si="92"/>
        <v>6.9351837878826499E-3</v>
      </c>
      <c r="K662" s="39">
        <f t="shared" si="93"/>
        <v>4.7010236067779642E-3</v>
      </c>
      <c r="L662" s="36">
        <f>-(1-B662/MAX(B$5:B662))</f>
        <v>0</v>
      </c>
      <c r="M662" s="37">
        <f>-(1-C662/MAX(C$5:C662))</f>
        <v>0</v>
      </c>
      <c r="N662" s="37">
        <f>-(1-D662/MAX(D$5:D662))</f>
        <v>-0.39325625457092528</v>
      </c>
      <c r="O662" s="37">
        <f>-(1-E662/MAX(E$5:E662))</f>
        <v>-7.5793046174221779E-2</v>
      </c>
      <c r="P662" s="39">
        <f>-(1-F662/MAX(F$5:F662))</f>
        <v>-2.2229193490473476E-2</v>
      </c>
      <c r="Q662" s="33">
        <f>IF(DatiStorici[[#This Row],[Calend]]="X",(DatiStorici[[#This Row],[Balanced]]*B$2/DatiStorici[[#This Row],[Bond 3Y]]),Q661)</f>
        <v>23.290758964276538</v>
      </c>
      <c r="R662" s="33">
        <f>IF(DatiStorici[[#This Row],[Calend]]="X",(DatiStorici[[#This Row],[Balanced]]*C$2/DatiStorici[[#This Row],[Bond 10Y]]),R661)</f>
        <v>22.999545675015796</v>
      </c>
      <c r="S662" s="33">
        <f>IF(DatiStorici[[#This Row],[Calend]]="X",(DatiStorici[[#This Row],[Balanced]]*D$2/DatiStorici[[#This Row],[SXXR]]),S661)</f>
        <v>26.478339254247771</v>
      </c>
      <c r="T662" s="33">
        <f>IF(DatiStorici[[#This Row],[Calend]]="X",(DatiStorici[[#This Row],[Balanced]]*E$2/DatiStorici[[#This Row],[Gold]]),T661)</f>
        <v>30.301716571631474</v>
      </c>
      <c r="U662" s="34">
        <f>SUMPRODUCT(DatiStorici[[#This Row],[Bond 3Y]:[Gold]],Q661:T661)</f>
        <v>11050.151659274914</v>
      </c>
      <c r="V662" s="32">
        <f t="shared" si="94"/>
        <v>3.7605572982450444E-3</v>
      </c>
      <c r="W662" s="32">
        <f>-(1-U662/MAX(U$5:U662))</f>
        <v>-1.2337378840188595E-2</v>
      </c>
      <c r="X662" s="53" t="str">
        <f t="shared" si="95"/>
        <v/>
      </c>
    </row>
    <row r="663" spans="1:24" x14ac:dyDescent="0.3">
      <c r="A663" s="4">
        <v>40028</v>
      </c>
      <c r="B663" s="1">
        <v>115.10289</v>
      </c>
      <c r="C663" s="1">
        <v>114.442437</v>
      </c>
      <c r="D663" s="1">
        <v>112.731306</v>
      </c>
      <c r="E663" s="1">
        <v>93.97372</v>
      </c>
      <c r="F663" s="3">
        <f t="shared" si="88"/>
        <v>11141.177094303681</v>
      </c>
      <c r="G663" s="36">
        <f t="shared" si="89"/>
        <v>-1.3899369807674449E-3</v>
      </c>
      <c r="H663" s="31">
        <f t="shared" si="90"/>
        <v>-3.4518176282562754E-3</v>
      </c>
      <c r="I663" s="37">
        <f t="shared" si="91"/>
        <v>1.5757894229989956E-2</v>
      </c>
      <c r="J663" s="37">
        <f t="shared" si="92"/>
        <v>2.1823726435876399E-2</v>
      </c>
      <c r="K663" s="39">
        <f t="shared" si="93"/>
        <v>8.3420571223084619E-3</v>
      </c>
      <c r="L663" s="36">
        <f>-(1-B663/MAX(B$5:B663))</f>
        <v>-1.3889714657490115E-3</v>
      </c>
      <c r="M663" s="37">
        <f>-(1-C663/MAX(C$5:C663))</f>
        <v>-3.445866954636001E-3</v>
      </c>
      <c r="N663" s="37">
        <f>-(1-D663/MAX(D$5:D663))</f>
        <v>-0.38361952291489942</v>
      </c>
      <c r="O663" s="37">
        <f>-(1-E663/MAX(E$5:E663))</f>
        <v>-5.5401708271104799E-2</v>
      </c>
      <c r="P663" s="39">
        <f>-(1-F663/MAX(F$5:F663))</f>
        <v>-1.4038457274685223E-2</v>
      </c>
      <c r="Q663" s="33">
        <f>IF(DatiStorici[[#This Row],[Calend]]="X",(DatiStorici[[#This Row],[Balanced]]*B$2/DatiStorici[[#This Row],[Bond 3Y]]),Q662)</f>
        <v>23.290758964276538</v>
      </c>
      <c r="R663" s="33">
        <f>IF(DatiStorici[[#This Row],[Calend]]="X",(DatiStorici[[#This Row],[Balanced]]*C$2/DatiStorici[[#This Row],[Bond 10Y]]),R662)</f>
        <v>22.999545675015796</v>
      </c>
      <c r="S663" s="33">
        <f>IF(DatiStorici[[#This Row],[Calend]]="X",(DatiStorici[[#This Row],[Balanced]]*D$2/DatiStorici[[#This Row],[SXXR]]),S662)</f>
        <v>26.478339254247771</v>
      </c>
      <c r="T663" s="33">
        <f>IF(DatiStorici[[#This Row],[Calend]]="X",(DatiStorici[[#This Row],[Balanced]]*E$2/DatiStorici[[#This Row],[Gold]]),T662)</f>
        <v>30.301716571631474</v>
      </c>
      <c r="U663" s="34">
        <f>SUMPRODUCT(DatiStorici[[#This Row],[Bond 3Y]:[Gold]],Q662:T662)</f>
        <v>11145.460517487529</v>
      </c>
      <c r="V663" s="32">
        <f t="shared" si="94"/>
        <v>8.5881338395370991E-3</v>
      </c>
      <c r="W663" s="32">
        <f>-(1-U663/MAX(U$5:U663))</f>
        <v>-3.8186725251482256E-3</v>
      </c>
      <c r="X663" s="53" t="str">
        <f t="shared" si="95"/>
        <v/>
      </c>
    </row>
    <row r="664" spans="1:24" x14ac:dyDescent="0.3">
      <c r="A664" s="4">
        <v>40029</v>
      </c>
      <c r="B664" s="1">
        <v>114.997896</v>
      </c>
      <c r="C664" s="1">
        <v>114.38958700000001</v>
      </c>
      <c r="D664" s="1">
        <v>112.40376500000001</v>
      </c>
      <c r="E664" s="1">
        <v>94.046109999999999</v>
      </c>
      <c r="F664" s="3">
        <f t="shared" si="88"/>
        <v>11135.174933609131</v>
      </c>
      <c r="G664" s="36">
        <f t="shared" si="89"/>
        <v>-9.1259147012907036E-4</v>
      </c>
      <c r="H664" s="31">
        <f t="shared" si="90"/>
        <v>-4.6191088131680209E-4</v>
      </c>
      <c r="I664" s="37">
        <f t="shared" si="91"/>
        <v>-2.9097308530371801E-3</v>
      </c>
      <c r="J664" s="37">
        <f t="shared" si="92"/>
        <v>7.7002519975572306E-4</v>
      </c>
      <c r="K664" s="39">
        <f t="shared" si="93"/>
        <v>-5.3888184495184119E-4</v>
      </c>
      <c r="L664" s="36">
        <f>-(1-B664/MAX(B$5:B664))</f>
        <v>-2.2998796656206189E-3</v>
      </c>
      <c r="M664" s="37">
        <f>-(1-C664/MAX(C$5:C664))</f>
        <v>-3.9060798556549425E-3</v>
      </c>
      <c r="N664" s="37">
        <f>-(1-D664/MAX(D$5:D664))</f>
        <v>-0.38541041743221238</v>
      </c>
      <c r="O664" s="37">
        <f>-(1-E664/MAX(E$5:E664))</f>
        <v>-5.4674063666440342E-2</v>
      </c>
      <c r="P664" s="39">
        <f>-(1-F664/MAX(F$5:F664))</f>
        <v>-1.4569630917110277E-2</v>
      </c>
      <c r="Q664" s="33">
        <f>IF(DatiStorici[[#This Row],[Calend]]="X",(DatiStorici[[#This Row],[Balanced]]*B$2/DatiStorici[[#This Row],[Bond 3Y]]),Q663)</f>
        <v>23.290758964276538</v>
      </c>
      <c r="R664" s="33">
        <f>IF(DatiStorici[[#This Row],[Calend]]="X",(DatiStorici[[#This Row],[Balanced]]*C$2/DatiStorici[[#This Row],[Bond 10Y]]),R663)</f>
        <v>22.999545675015796</v>
      </c>
      <c r="S664" s="33">
        <f>IF(DatiStorici[[#This Row],[Calend]]="X",(DatiStorici[[#This Row],[Balanced]]*D$2/DatiStorici[[#This Row],[SXXR]]),S663)</f>
        <v>26.478339254247771</v>
      </c>
      <c r="T664" s="33">
        <f>IF(DatiStorici[[#This Row],[Calend]]="X",(DatiStorici[[#This Row],[Balanced]]*E$2/DatiStorici[[#This Row],[Gold]]),T663)</f>
        <v>30.301716571631474</v>
      </c>
      <c r="U664" s="34">
        <f>SUMPRODUCT(DatiStorici[[#This Row],[Bond 3Y]:[Gold]],Q663:T663)</f>
        <v>11135.320401096853</v>
      </c>
      <c r="V664" s="32">
        <f t="shared" si="94"/>
        <v>-9.1021200089948251E-4</v>
      </c>
      <c r="W664" s="32">
        <f>-(1-U664/MAX(U$5:U664))</f>
        <v>-4.7249961885772462E-3</v>
      </c>
      <c r="X664" s="53" t="str">
        <f t="shared" si="95"/>
        <v/>
      </c>
    </row>
    <row r="665" spans="1:24" x14ac:dyDescent="0.3">
      <c r="A665" s="4">
        <v>40030</v>
      </c>
      <c r="B665" s="1">
        <v>114.946409</v>
      </c>
      <c r="C665" s="1">
        <v>114.456166</v>
      </c>
      <c r="D665" s="1">
        <v>112.01432200000001</v>
      </c>
      <c r="E665" s="1">
        <v>94.045050000000003</v>
      </c>
      <c r="F665" s="3">
        <f t="shared" si="88"/>
        <v>11129.689266350293</v>
      </c>
      <c r="G665" s="36">
        <f t="shared" si="89"/>
        <v>-4.4782149190815819E-4</v>
      </c>
      <c r="H665" s="31">
        <f t="shared" si="90"/>
        <v>5.8186792637095197E-4</v>
      </c>
      <c r="I665" s="37">
        <f t="shared" si="91"/>
        <v>-3.4706952200949095E-3</v>
      </c>
      <c r="J665" s="37">
        <f t="shared" si="92"/>
        <v>-1.1271130445506891E-5</v>
      </c>
      <c r="K665" s="39">
        <f t="shared" si="93"/>
        <v>-4.9276450290218856E-4</v>
      </c>
      <c r="L665" s="36">
        <f>-(1-B665/MAX(B$5:B665))</f>
        <v>-2.7465711954870464E-3</v>
      </c>
      <c r="M665" s="37">
        <f>-(1-C665/MAX(C$5:C665))</f>
        <v>-3.3263160952587967E-3</v>
      </c>
      <c r="N665" s="37">
        <f>-(1-D665/MAX(D$5:D665))</f>
        <v>-0.38753977324875422</v>
      </c>
      <c r="O665" s="37">
        <f>-(1-E665/MAX(E$5:E665))</f>
        <v>-5.4684718498336116E-2</v>
      </c>
      <c r="P665" s="39">
        <f>-(1-F665/MAX(F$5:F665))</f>
        <v>-1.5055096403173374E-2</v>
      </c>
      <c r="Q665" s="33">
        <f>IF(DatiStorici[[#This Row],[Calend]]="X",(DatiStorici[[#This Row],[Balanced]]*B$2/DatiStorici[[#This Row],[Bond 3Y]]),Q664)</f>
        <v>23.290758964276538</v>
      </c>
      <c r="R665" s="33">
        <f>IF(DatiStorici[[#This Row],[Calend]]="X",(DatiStorici[[#This Row],[Balanced]]*C$2/DatiStorici[[#This Row],[Bond 10Y]]),R664)</f>
        <v>22.999545675015796</v>
      </c>
      <c r="S665" s="33">
        <f>IF(DatiStorici[[#This Row],[Calend]]="X",(DatiStorici[[#This Row],[Balanced]]*D$2/DatiStorici[[#This Row],[SXXR]]),S664)</f>
        <v>26.478339254247771</v>
      </c>
      <c r="T665" s="33">
        <f>IF(DatiStorici[[#This Row],[Calend]]="X",(DatiStorici[[#This Row],[Balanced]]*E$2/DatiStorici[[#This Row],[Gold]]),T664)</f>
        <v>30.301716571631474</v>
      </c>
      <c r="U665" s="34">
        <f>SUMPRODUCT(DatiStorici[[#This Row],[Bond 3Y]:[Gold]],Q664:T664)</f>
        <v>11125.308592847798</v>
      </c>
      <c r="V665" s="32">
        <f t="shared" si="94"/>
        <v>-8.9950817893217358E-4</v>
      </c>
      <c r="W665" s="32">
        <f>-(1-U665/MAX(U$5:U665))</f>
        <v>-5.6198516695435963E-3</v>
      </c>
      <c r="X665" s="53" t="str">
        <f t="shared" si="95"/>
        <v/>
      </c>
    </row>
    <row r="666" spans="1:24" x14ac:dyDescent="0.3">
      <c r="A666" s="4">
        <v>40031</v>
      </c>
      <c r="B666" s="1">
        <v>114.921178</v>
      </c>
      <c r="C666" s="1">
        <v>114.30034000000001</v>
      </c>
      <c r="D666" s="1">
        <v>112.514408</v>
      </c>
      <c r="E666" s="1">
        <v>94.386690000000002</v>
      </c>
      <c r="F666" s="3">
        <f t="shared" si="88"/>
        <v>11146.118662486788</v>
      </c>
      <c r="G666" s="36">
        <f t="shared" si="89"/>
        <v>-2.1952638412944613E-4</v>
      </c>
      <c r="H666" s="31">
        <f t="shared" si="90"/>
        <v>-1.362374577463725E-3</v>
      </c>
      <c r="I666" s="37">
        <f t="shared" si="91"/>
        <v>4.4545464353975654E-3</v>
      </c>
      <c r="J666" s="37">
        <f t="shared" si="92"/>
        <v>3.6261446649043213E-3</v>
      </c>
      <c r="K666" s="39">
        <f t="shared" si="93"/>
        <v>1.4750889546204613E-3</v>
      </c>
      <c r="L666" s="36">
        <f>-(1-B666/MAX(B$5:B666))</f>
        <v>-2.9654706067958614E-3</v>
      </c>
      <c r="M666" s="37">
        <f>-(1-C666/MAX(C$5:C666))</f>
        <v>-4.683234458819352E-3</v>
      </c>
      <c r="N666" s="37">
        <f>-(1-D666/MAX(D$5:D666))</f>
        <v>-0.38480545517686404</v>
      </c>
      <c r="O666" s="37">
        <f>-(1-E666/MAX(E$5:E666))</f>
        <v>-5.1250646074830319E-2</v>
      </c>
      <c r="P666" s="39">
        <f>-(1-F666/MAX(F$5:F666))</f>
        <v>-1.3601142963274637E-2</v>
      </c>
      <c r="Q666" s="33">
        <f>IF(DatiStorici[[#This Row],[Calend]]="X",(DatiStorici[[#This Row],[Balanced]]*B$2/DatiStorici[[#This Row],[Bond 3Y]]),Q665)</f>
        <v>23.290758964276538</v>
      </c>
      <c r="R666" s="33">
        <f>IF(DatiStorici[[#This Row],[Calend]]="X",(DatiStorici[[#This Row],[Balanced]]*C$2/DatiStorici[[#This Row],[Bond 10Y]]),R665)</f>
        <v>22.999545675015796</v>
      </c>
      <c r="S666" s="33">
        <f>IF(DatiStorici[[#This Row],[Calend]]="X",(DatiStorici[[#This Row],[Balanced]]*D$2/DatiStorici[[#This Row],[SXXR]]),S665)</f>
        <v>26.478339254247771</v>
      </c>
      <c r="T666" s="33">
        <f>IF(DatiStorici[[#This Row],[Calend]]="X",(DatiStorici[[#This Row],[Balanced]]*E$2/DatiStorici[[#This Row],[Gold]]),T665)</f>
        <v>30.301716571631474</v>
      </c>
      <c r="U666" s="34">
        <f>SUMPRODUCT(DatiStorici[[#This Row],[Bond 3Y]:[Gold]],Q665:T665)</f>
        <v>11144.730741717847</v>
      </c>
      <c r="V666" s="32">
        <f t="shared" si="94"/>
        <v>1.7442406367038034E-3</v>
      </c>
      <c r="W666" s="32">
        <f>-(1-U666/MAX(U$5:U666))</f>
        <v>-3.8838998877914754E-3</v>
      </c>
      <c r="X666" s="53" t="str">
        <f t="shared" si="95"/>
        <v/>
      </c>
    </row>
    <row r="667" spans="1:24" x14ac:dyDescent="0.3">
      <c r="A667" s="4">
        <v>40032</v>
      </c>
      <c r="B667" s="1">
        <v>114.694715</v>
      </c>
      <c r="C667" s="1">
        <v>113.37153499999999</v>
      </c>
      <c r="D667" s="1">
        <v>113.87233999999999</v>
      </c>
      <c r="E667" s="1">
        <v>93.602350000000001</v>
      </c>
      <c r="F667" s="3">
        <f t="shared" si="88"/>
        <v>11106.505205016014</v>
      </c>
      <c r="G667" s="36">
        <f t="shared" si="89"/>
        <v>-1.9725383157939264E-3</v>
      </c>
      <c r="H667" s="31">
        <f t="shared" si="90"/>
        <v>-8.1591997495226391E-3</v>
      </c>
      <c r="I667" s="37">
        <f t="shared" si="91"/>
        <v>1.1996711805903594E-2</v>
      </c>
      <c r="J667" s="37">
        <f t="shared" si="92"/>
        <v>-8.3445774419243206E-3</v>
      </c>
      <c r="K667" s="39">
        <f t="shared" si="93"/>
        <v>-3.5603441240740752E-3</v>
      </c>
      <c r="L667" s="36">
        <f>-(1-B667/MAX(B$5:B667))</f>
        <v>-4.9302210084143372E-3</v>
      </c>
      <c r="M667" s="37">
        <f>-(1-C667/MAX(C$5:C667))</f>
        <v>-1.2771182302355744E-2</v>
      </c>
      <c r="N667" s="37">
        <f>-(1-D667/MAX(D$5:D667))</f>
        <v>-0.37738069621940884</v>
      </c>
      <c r="O667" s="37">
        <f>-(1-E667/MAX(E$5:E667))</f>
        <v>-5.9134618574106068E-2</v>
      </c>
      <c r="P667" s="39">
        <f>-(1-F667/MAX(F$5:F667))</f>
        <v>-1.7106817930108931E-2</v>
      </c>
      <c r="Q667" s="33">
        <f>IF(DatiStorici[[#This Row],[Calend]]="X",(DatiStorici[[#This Row],[Balanced]]*B$2/DatiStorici[[#This Row],[Bond 3Y]]),Q666)</f>
        <v>23.290758964276538</v>
      </c>
      <c r="R667" s="33">
        <f>IF(DatiStorici[[#This Row],[Calend]]="X",(DatiStorici[[#This Row],[Balanced]]*C$2/DatiStorici[[#This Row],[Bond 10Y]]),R666)</f>
        <v>22.999545675015796</v>
      </c>
      <c r="S667" s="33">
        <f>IF(DatiStorici[[#This Row],[Calend]]="X",(DatiStorici[[#This Row],[Balanced]]*D$2/DatiStorici[[#This Row],[SXXR]]),S666)</f>
        <v>26.478339254247771</v>
      </c>
      <c r="T667" s="33">
        <f>IF(DatiStorici[[#This Row],[Calend]]="X",(DatiStorici[[#This Row],[Balanced]]*E$2/DatiStorici[[#This Row],[Gold]]),T666)</f>
        <v>30.301716571631474</v>
      </c>
      <c r="U667" s="34">
        <f>SUMPRODUCT(DatiStorici[[#This Row],[Bond 3Y]:[Gold]],Q666:T666)</f>
        <v>11130.283089354243</v>
      </c>
      <c r="V667" s="32">
        <f t="shared" si="94"/>
        <v>-1.2972072205341583E-3</v>
      </c>
      <c r="W667" s="32">
        <f>-(1-U667/MAX(U$5:U667))</f>
        <v>-5.1752311421516817E-3</v>
      </c>
      <c r="X667" s="53" t="str">
        <f t="shared" si="95"/>
        <v/>
      </c>
    </row>
    <row r="668" spans="1:24" x14ac:dyDescent="0.3">
      <c r="A668" s="4">
        <v>40035</v>
      </c>
      <c r="B668" s="1">
        <v>114.793019</v>
      </c>
      <c r="C668" s="1">
        <v>113.581941</v>
      </c>
      <c r="D668" s="1">
        <v>113.324</v>
      </c>
      <c r="E668" s="1">
        <v>92.522229999999993</v>
      </c>
      <c r="F668" s="3">
        <f t="shared" si="88"/>
        <v>11063.409452869679</v>
      </c>
      <c r="G668" s="36">
        <f t="shared" si="89"/>
        <v>8.5672558005001835E-4</v>
      </c>
      <c r="H668" s="31">
        <f t="shared" si="90"/>
        <v>1.8541779045578293E-3</v>
      </c>
      <c r="I668" s="37">
        <f t="shared" si="91"/>
        <v>-4.8270237513537064E-3</v>
      </c>
      <c r="J668" s="37">
        <f t="shared" si="92"/>
        <v>-1.1606550036542585E-2</v>
      </c>
      <c r="K668" s="39">
        <f t="shared" si="93"/>
        <v>-3.887773777506329E-3</v>
      </c>
      <c r="L668" s="36">
        <f>-(1-B668/MAX(B$5:B668))</f>
        <v>-4.0773539904878087E-3</v>
      </c>
      <c r="M668" s="37">
        <f>-(1-C668/MAX(C$5:C668))</f>
        <v>-1.0938986358140168E-2</v>
      </c>
      <c r="N668" s="37">
        <f>-(1-D668/MAX(D$5:D668))</f>
        <v>-0.38037885247961256</v>
      </c>
      <c r="O668" s="37">
        <f>-(1-E668/MAX(E$5:E668))</f>
        <v>-6.999169124146698E-2</v>
      </c>
      <c r="P668" s="39">
        <f>-(1-F668/MAX(F$5:F668))</f>
        <v>-2.0920665776835379E-2</v>
      </c>
      <c r="Q668" s="33">
        <f>IF(DatiStorici[[#This Row],[Calend]]="X",(DatiStorici[[#This Row],[Balanced]]*B$2/DatiStorici[[#This Row],[Bond 3Y]]),Q667)</f>
        <v>23.290758964276538</v>
      </c>
      <c r="R668" s="33">
        <f>IF(DatiStorici[[#This Row],[Calend]]="X",(DatiStorici[[#This Row],[Balanced]]*C$2/DatiStorici[[#This Row],[Bond 10Y]]),R667)</f>
        <v>22.999545675015796</v>
      </c>
      <c r="S668" s="33">
        <f>IF(DatiStorici[[#This Row],[Calend]]="X",(DatiStorici[[#This Row],[Balanced]]*D$2/DatiStorici[[#This Row],[SXXR]]),S667)</f>
        <v>26.478339254247771</v>
      </c>
      <c r="T668" s="33">
        <f>IF(DatiStorici[[#This Row],[Calend]]="X",(DatiStorici[[#This Row],[Balanced]]*E$2/DatiStorici[[#This Row],[Gold]]),T667)</f>
        <v>30.301716571631474</v>
      </c>
      <c r="U668" s="34">
        <f>SUMPRODUCT(DatiStorici[[#This Row],[Bond 3Y]:[Gold]],Q667:T667)</f>
        <v>11090.16328388074</v>
      </c>
      <c r="V668" s="32">
        <f t="shared" si="94"/>
        <v>-3.6110749888637896E-3</v>
      </c>
      <c r="W668" s="32">
        <f>-(1-U668/MAX(U$5:U668))</f>
        <v>-8.7611395944690029E-3</v>
      </c>
      <c r="X668" s="53" t="str">
        <f t="shared" si="95"/>
        <v/>
      </c>
    </row>
    <row r="669" spans="1:24" x14ac:dyDescent="0.3">
      <c r="A669" s="4">
        <v>40036</v>
      </c>
      <c r="B669" s="1">
        <v>114.916357</v>
      </c>
      <c r="C669" s="1">
        <v>113.70246899999999</v>
      </c>
      <c r="D669" s="1">
        <v>111.759405</v>
      </c>
      <c r="E669" s="1">
        <v>92.300910000000002</v>
      </c>
      <c r="F669" s="3">
        <f t="shared" si="88"/>
        <v>11037.239861751726</v>
      </c>
      <c r="G669" s="36">
        <f t="shared" si="89"/>
        <v>1.0738613634348206E-3</v>
      </c>
      <c r="H669" s="31">
        <f t="shared" si="90"/>
        <v>1.0605919807526176E-3</v>
      </c>
      <c r="I669" s="37">
        <f t="shared" si="91"/>
        <v>-1.3902581583572056E-2</v>
      </c>
      <c r="J669" s="37">
        <f t="shared" si="92"/>
        <v>-2.3949393543043073E-3</v>
      </c>
      <c r="K669" s="39">
        <f t="shared" si="93"/>
        <v>-2.3682203157333629E-3</v>
      </c>
      <c r="L669" s="36">
        <f>-(1-B669/MAX(B$5:B669))</f>
        <v>-3.007296696206474E-3</v>
      </c>
      <c r="M669" s="37">
        <f>-(1-C669/MAX(C$5:C669))</f>
        <v>-9.8894397065979467E-3</v>
      </c>
      <c r="N669" s="37">
        <f>-(1-D669/MAX(D$5:D669))</f>
        <v>-0.38893358183354165</v>
      </c>
      <c r="O669" s="37">
        <f>-(1-E669/MAX(E$5:E669))</f>
        <v>-7.2216339727505741E-2</v>
      </c>
      <c r="P669" s="39">
        <f>-(1-F669/MAX(F$5:F669))</f>
        <v>-2.3236597945649029E-2</v>
      </c>
      <c r="Q669" s="33">
        <f>IF(DatiStorici[[#This Row],[Calend]]="X",(DatiStorici[[#This Row],[Balanced]]*B$2/DatiStorici[[#This Row],[Bond 3Y]]),Q668)</f>
        <v>23.290758964276538</v>
      </c>
      <c r="R669" s="33">
        <f>IF(DatiStorici[[#This Row],[Calend]]="X",(DatiStorici[[#This Row],[Balanced]]*C$2/DatiStorici[[#This Row],[Bond 10Y]]),R668)</f>
        <v>22.999545675015796</v>
      </c>
      <c r="S669" s="33">
        <f>IF(DatiStorici[[#This Row],[Calend]]="X",(DatiStorici[[#This Row],[Balanced]]*D$2/DatiStorici[[#This Row],[SXXR]]),S668)</f>
        <v>26.478339254247771</v>
      </c>
      <c r="T669" s="33">
        <f>IF(DatiStorici[[#This Row],[Calend]]="X",(DatiStorici[[#This Row],[Balanced]]*E$2/DatiStorici[[#This Row],[Gold]]),T668)</f>
        <v>30.301716571631474</v>
      </c>
      <c r="U669" s="34">
        <f>SUMPRODUCT(DatiStorici[[#This Row],[Bond 3Y]:[Gold]],Q668:T668)</f>
        <v>11047.673755633859</v>
      </c>
      <c r="V669" s="32">
        <f t="shared" si="94"/>
        <v>-3.8386388286399111E-3</v>
      </c>
      <c r="W669" s="32">
        <f>-(1-U669/MAX(U$5:U669))</f>
        <v>-1.2558853882393306E-2</v>
      </c>
      <c r="X669" s="53" t="str">
        <f t="shared" si="95"/>
        <v/>
      </c>
    </row>
    <row r="670" spans="1:24" x14ac:dyDescent="0.3">
      <c r="A670" s="4">
        <v>40037</v>
      </c>
      <c r="B670" s="1">
        <v>114.96048999999999</v>
      </c>
      <c r="C670" s="1">
        <v>113.800151</v>
      </c>
      <c r="D670" s="1">
        <v>112.941869</v>
      </c>
      <c r="E670" s="1">
        <v>92.740449999999996</v>
      </c>
      <c r="F670" s="3">
        <f t="shared" si="88"/>
        <v>11075.926569685447</v>
      </c>
      <c r="G670" s="36">
        <f t="shared" si="89"/>
        <v>3.8397081844612844E-4</v>
      </c>
      <c r="H670" s="31">
        <f t="shared" si="90"/>
        <v>8.5873302032955377E-4</v>
      </c>
      <c r="I670" s="37">
        <f t="shared" si="91"/>
        <v>1.0524861691485964E-2</v>
      </c>
      <c r="J670" s="37">
        <f t="shared" si="92"/>
        <v>4.7507306115854618E-3</v>
      </c>
      <c r="K670" s="39">
        <f t="shared" si="93"/>
        <v>3.4989785405265018E-3</v>
      </c>
      <c r="L670" s="36">
        <f>-(1-B670/MAX(B$5:B670))</f>
        <v>-2.6244070874200665E-3</v>
      </c>
      <c r="M670" s="37">
        <f>-(1-C670/MAX(C$5:C670))</f>
        <v>-9.0388339053238953E-3</v>
      </c>
      <c r="N670" s="37">
        <f>-(1-D670/MAX(D$5:D670))</f>
        <v>-0.38246822850519513</v>
      </c>
      <c r="O670" s="37">
        <f>-(1-E670/MAX(E$5:E670))</f>
        <v>-6.7798203112859445E-2</v>
      </c>
      <c r="P670" s="39">
        <f>-(1-F670/MAX(F$5:F670))</f>
        <v>-1.981293759859315E-2</v>
      </c>
      <c r="Q670" s="33">
        <f>IF(DatiStorici[[#This Row],[Calend]]="X",(DatiStorici[[#This Row],[Balanced]]*B$2/DatiStorici[[#This Row],[Bond 3Y]]),Q669)</f>
        <v>23.290758964276538</v>
      </c>
      <c r="R670" s="33">
        <f>IF(DatiStorici[[#This Row],[Calend]]="X",(DatiStorici[[#This Row],[Balanced]]*C$2/DatiStorici[[#This Row],[Bond 10Y]]),R669)</f>
        <v>22.999545675015796</v>
      </c>
      <c r="S670" s="33">
        <f>IF(DatiStorici[[#This Row],[Calend]]="X",(DatiStorici[[#This Row],[Balanced]]*D$2/DatiStorici[[#This Row],[SXXR]]),S669)</f>
        <v>26.478339254247771</v>
      </c>
      <c r="T670" s="33">
        <f>IF(DatiStorici[[#This Row],[Calend]]="X",(DatiStorici[[#This Row],[Balanced]]*E$2/DatiStorici[[#This Row],[Gold]]),T669)</f>
        <v>30.301716571631474</v>
      </c>
      <c r="U670" s="34">
        <f>SUMPRODUCT(DatiStorici[[#This Row],[Bond 3Y]:[Gold]],Q669:T669)</f>
        <v>11095.576787769687</v>
      </c>
      <c r="V670" s="32">
        <f t="shared" si="94"/>
        <v>4.3266553634864653E-3</v>
      </c>
      <c r="W670" s="32">
        <f>-(1-U670/MAX(U$5:U670))</f>
        <v>-8.2772805846129671E-3</v>
      </c>
      <c r="X670" s="53" t="str">
        <f t="shared" si="95"/>
        <v/>
      </c>
    </row>
    <row r="671" spans="1:24" x14ac:dyDescent="0.3">
      <c r="A671" s="4">
        <v>40038</v>
      </c>
      <c r="B671" s="1">
        <v>115.068372</v>
      </c>
      <c r="C671" s="1">
        <v>113.98244800000001</v>
      </c>
      <c r="D671" s="1">
        <v>113.835784</v>
      </c>
      <c r="E671" s="1">
        <v>93.351309999999998</v>
      </c>
      <c r="F671" s="3">
        <f t="shared" si="88"/>
        <v>11120.745526198847</v>
      </c>
      <c r="G671" s="36">
        <f t="shared" si="89"/>
        <v>9.3798671150859491E-4</v>
      </c>
      <c r="H671" s="31">
        <f t="shared" si="90"/>
        <v>1.6006230477712084E-3</v>
      </c>
      <c r="I671" s="37">
        <f t="shared" si="91"/>
        <v>7.8836659438663841E-3</v>
      </c>
      <c r="J671" s="37">
        <f t="shared" si="92"/>
        <v>6.565171870902351E-3</v>
      </c>
      <c r="K671" s="39">
        <f t="shared" si="93"/>
        <v>4.0383546893777069E-3</v>
      </c>
      <c r="L671" s="36">
        <f>-(1-B671/MAX(B$5:B671))</f>
        <v>-1.6884431426369417E-3</v>
      </c>
      <c r="M671" s="37">
        <f>-(1-C671/MAX(C$5:C671))</f>
        <v>-7.4514085275177999E-3</v>
      </c>
      <c r="N671" s="37">
        <f>-(1-D671/MAX(D$5:D671))</f>
        <v>-0.37758057330342243</v>
      </c>
      <c r="O671" s="37">
        <f>-(1-E671/MAX(E$5:E671))</f>
        <v>-6.165800442235847E-2</v>
      </c>
      <c r="P671" s="39">
        <f>-(1-F671/MAX(F$5:F671))</f>
        <v>-1.5846591212277827E-2</v>
      </c>
      <c r="Q671" s="33">
        <f>IF(DatiStorici[[#This Row],[Calend]]="X",(DatiStorici[[#This Row],[Balanced]]*B$2/DatiStorici[[#This Row],[Bond 3Y]]),Q670)</f>
        <v>23.290758964276538</v>
      </c>
      <c r="R671" s="33">
        <f>IF(DatiStorici[[#This Row],[Calend]]="X",(DatiStorici[[#This Row],[Balanced]]*C$2/DatiStorici[[#This Row],[Bond 10Y]]),R670)</f>
        <v>22.999545675015796</v>
      </c>
      <c r="S671" s="33">
        <f>IF(DatiStorici[[#This Row],[Calend]]="X",(DatiStorici[[#This Row],[Balanced]]*D$2/DatiStorici[[#This Row],[SXXR]]),S670)</f>
        <v>26.478339254247771</v>
      </c>
      <c r="T671" s="33">
        <f>IF(DatiStorici[[#This Row],[Calend]]="X",(DatiStorici[[#This Row],[Balanced]]*E$2/DatiStorici[[#This Row],[Gold]]),T670)</f>
        <v>30.301716571631474</v>
      </c>
      <c r="U671" s="34">
        <f>SUMPRODUCT(DatiStorici[[#This Row],[Bond 3Y]:[Gold]],Q670:T670)</f>
        <v>11144.461680825598</v>
      </c>
      <c r="V671" s="32">
        <f t="shared" si="94"/>
        <v>4.3961229521805511E-3</v>
      </c>
      <c r="W671" s="32">
        <f>-(1-U671/MAX(U$5:U671))</f>
        <v>-3.907948551944207E-3</v>
      </c>
      <c r="X671" s="53" t="str">
        <f t="shared" si="95"/>
        <v/>
      </c>
    </row>
    <row r="672" spans="1:24" x14ac:dyDescent="0.3">
      <c r="A672" s="4">
        <v>40039</v>
      </c>
      <c r="B672" s="1">
        <v>115.18805999999999</v>
      </c>
      <c r="C672" s="1">
        <v>114.81603200000001</v>
      </c>
      <c r="D672" s="1">
        <v>113.00182</v>
      </c>
      <c r="E672" s="1">
        <v>93.350260000000006</v>
      </c>
      <c r="F672" s="3">
        <f t="shared" si="88"/>
        <v>11132.218207086946</v>
      </c>
      <c r="G672" s="36">
        <f t="shared" si="89"/>
        <v>1.0396062315401954E-3</v>
      </c>
      <c r="H672" s="31">
        <f t="shared" si="90"/>
        <v>7.2866540746368575E-3</v>
      </c>
      <c r="I672" s="37">
        <f t="shared" si="91"/>
        <v>-7.3529938841842314E-3</v>
      </c>
      <c r="J672" s="37">
        <f t="shared" si="92"/>
        <v>-1.1247896844212751E-5</v>
      </c>
      <c r="K672" s="39">
        <f t="shared" si="93"/>
        <v>1.0311149599741252E-3</v>
      </c>
      <c r="L672" s="36">
        <f>-(1-B672/MAX(B$5:B672))</f>
        <v>-6.5005256197292471E-4</v>
      </c>
      <c r="M672" s="37">
        <f>-(1-C672/MAX(C$5:C672))</f>
        <v>-1.9263632538013553E-4</v>
      </c>
      <c r="N672" s="37">
        <f>-(1-D672/MAX(D$5:D672))</f>
        <v>-0.38214043468027725</v>
      </c>
      <c r="O672" s="37">
        <f>-(1-E672/MAX(E$5:E672))</f>
        <v>-6.166855873697219E-2</v>
      </c>
      <c r="P672" s="39">
        <f>-(1-F672/MAX(F$5:F672))</f>
        <v>-1.4831292554705167E-2</v>
      </c>
      <c r="Q672" s="33">
        <f>IF(DatiStorici[[#This Row],[Calend]]="X",(DatiStorici[[#This Row],[Balanced]]*B$2/DatiStorici[[#This Row],[Bond 3Y]]),Q671)</f>
        <v>23.290758964276538</v>
      </c>
      <c r="R672" s="33">
        <f>IF(DatiStorici[[#This Row],[Calend]]="X",(DatiStorici[[#This Row],[Balanced]]*C$2/DatiStorici[[#This Row],[Bond 10Y]]),R671)</f>
        <v>22.999545675015796</v>
      </c>
      <c r="S672" s="33">
        <f>IF(DatiStorici[[#This Row],[Calend]]="X",(DatiStorici[[#This Row],[Balanced]]*D$2/DatiStorici[[#This Row],[SXXR]]),S671)</f>
        <v>26.478339254247771</v>
      </c>
      <c r="T672" s="33">
        <f>IF(DatiStorici[[#This Row],[Calend]]="X",(DatiStorici[[#This Row],[Balanced]]*E$2/DatiStorici[[#This Row],[Gold]]),T671)</f>
        <v>30.301716571631474</v>
      </c>
      <c r="U672" s="34">
        <f>SUMPRODUCT(DatiStorici[[#This Row],[Bond 3Y]:[Gold]],Q671:T671)</f>
        <v>11144.307559946246</v>
      </c>
      <c r="V672" s="32">
        <f t="shared" si="94"/>
        <v>-1.3829465206334042E-5</v>
      </c>
      <c r="W672" s="32">
        <f>-(1-U672/MAX(U$5:U672))</f>
        <v>-3.9217238770591356E-3</v>
      </c>
      <c r="X672" s="53" t="str">
        <f t="shared" si="95"/>
        <v/>
      </c>
    </row>
    <row r="673" spans="1:24" x14ac:dyDescent="0.3">
      <c r="A673" s="4">
        <v>40042</v>
      </c>
      <c r="B673" s="1">
        <v>115.185892</v>
      </c>
      <c r="C673" s="1">
        <v>115.085623</v>
      </c>
      <c r="D673" s="1">
        <v>110.785554</v>
      </c>
      <c r="E673" s="1">
        <v>91.315709999999996</v>
      </c>
      <c r="F673" s="3">
        <f t="shared" si="88"/>
        <v>11025.405979304292</v>
      </c>
      <c r="G673" s="36">
        <f t="shared" si="89"/>
        <v>-1.8821572328275469E-5</v>
      </c>
      <c r="H673" s="31">
        <f t="shared" si="90"/>
        <v>2.3452734480701233E-3</v>
      </c>
      <c r="I673" s="37">
        <f t="shared" si="91"/>
        <v>-1.9807538025604494E-2</v>
      </c>
      <c r="J673" s="37">
        <f t="shared" si="92"/>
        <v>-2.2035812303641125E-2</v>
      </c>
      <c r="K673" s="39">
        <f t="shared" si="93"/>
        <v>-9.6412010833942016E-3</v>
      </c>
      <c r="L673" s="36">
        <f>-(1-B673/MAX(B$5:B673))</f>
        <v>-6.6886172228042273E-4</v>
      </c>
      <c r="M673" s="37">
        <f>-(1-C673/MAX(C$5:C673))</f>
        <v>0</v>
      </c>
      <c r="N673" s="37">
        <f>-(1-D673/MAX(D$5:D673))</f>
        <v>-0.39425830275879914</v>
      </c>
      <c r="O673" s="37">
        <f>-(1-E673/MAX(E$5:E673))</f>
        <v>-8.2119302353773072E-2</v>
      </c>
      <c r="P673" s="39">
        <f>-(1-F673/MAX(F$5:F673))</f>
        <v>-2.4283861883340752E-2</v>
      </c>
      <c r="Q673" s="33">
        <f>IF(DatiStorici[[#This Row],[Calend]]="X",(DatiStorici[[#This Row],[Balanced]]*B$2/DatiStorici[[#This Row],[Bond 3Y]]),Q672)</f>
        <v>23.290758964276538</v>
      </c>
      <c r="R673" s="33">
        <f>IF(DatiStorici[[#This Row],[Calend]]="X",(DatiStorici[[#This Row],[Balanced]]*C$2/DatiStorici[[#This Row],[Bond 10Y]]),R672)</f>
        <v>22.999545675015796</v>
      </c>
      <c r="S673" s="33">
        <f>IF(DatiStorici[[#This Row],[Calend]]="X",(DatiStorici[[#This Row],[Balanced]]*D$2/DatiStorici[[#This Row],[SXXR]]),S672)</f>
        <v>26.478339254247771</v>
      </c>
      <c r="T673" s="33">
        <f>IF(DatiStorici[[#This Row],[Calend]]="X",(DatiStorici[[#This Row],[Balanced]]*E$2/DatiStorici[[#This Row],[Gold]]),T672)</f>
        <v>30.301716571631474</v>
      </c>
      <c r="U673" s="34">
        <f>SUMPRODUCT(DatiStorici[[#This Row],[Bond 3Y]:[Gold]],Q672:T672)</f>
        <v>11030.124135622416</v>
      </c>
      <c r="V673" s="32">
        <f t="shared" si="94"/>
        <v>-1.0298747234721078E-2</v>
      </c>
      <c r="W673" s="32">
        <f>-(1-U673/MAX(U$5:U673))</f>
        <v>-1.4127439023603694E-2</v>
      </c>
      <c r="X673" s="53" t="str">
        <f t="shared" si="95"/>
        <v/>
      </c>
    </row>
    <row r="674" spans="1:24" x14ac:dyDescent="0.3">
      <c r="A674" s="4">
        <v>40043</v>
      </c>
      <c r="B674" s="1">
        <v>115.1944</v>
      </c>
      <c r="C674" s="1">
        <v>115.03522599999999</v>
      </c>
      <c r="D674" s="1">
        <v>112.242919</v>
      </c>
      <c r="E674" s="1">
        <v>91.534959999999998</v>
      </c>
      <c r="F674" s="3">
        <f t="shared" si="88"/>
        <v>11054.911154868358</v>
      </c>
      <c r="G674" s="36">
        <f t="shared" si="89"/>
        <v>7.3860484592843461E-5</v>
      </c>
      <c r="H674" s="31">
        <f t="shared" si="90"/>
        <v>-4.3800464864197426E-4</v>
      </c>
      <c r="I674" s="37">
        <f t="shared" si="91"/>
        <v>1.3069055475516941E-2</v>
      </c>
      <c r="J674" s="37">
        <f t="shared" si="92"/>
        <v>2.398132914430359E-3</v>
      </c>
      <c r="K674" s="39">
        <f t="shared" si="93"/>
        <v>2.6725334555965695E-3</v>
      </c>
      <c r="L674" s="36">
        <f>-(1-B674/MAX(B$5:B674))</f>
        <v>-5.9504791421027825E-4</v>
      </c>
      <c r="M674" s="37">
        <f>-(1-C674/MAX(C$5:C674))</f>
        <v>-4.3790873860938273E-4</v>
      </c>
      <c r="N674" s="37">
        <f>-(1-D674/MAX(D$5:D674))</f>
        <v>-0.3862898744147939</v>
      </c>
      <c r="O674" s="37">
        <f>-(1-E674/MAX(E$5:E674))</f>
        <v>-7.9915460945115813E-2</v>
      </c>
      <c r="P674" s="39">
        <f>-(1-F674/MAX(F$5:F674))</f>
        <v>-2.1672740260258339E-2</v>
      </c>
      <c r="Q674" s="33">
        <f>IF(DatiStorici[[#This Row],[Calend]]="X",(DatiStorici[[#This Row],[Balanced]]*B$2/DatiStorici[[#This Row],[Bond 3Y]]),Q673)</f>
        <v>23.290758964276538</v>
      </c>
      <c r="R674" s="33">
        <f>IF(DatiStorici[[#This Row],[Calend]]="X",(DatiStorici[[#This Row],[Balanced]]*C$2/DatiStorici[[#This Row],[Bond 10Y]]),R673)</f>
        <v>22.999545675015796</v>
      </c>
      <c r="S674" s="33">
        <f>IF(DatiStorici[[#This Row],[Calend]]="X",(DatiStorici[[#This Row],[Balanced]]*D$2/DatiStorici[[#This Row],[SXXR]]),S673)</f>
        <v>26.478339254247771</v>
      </c>
      <c r="T674" s="33">
        <f>IF(DatiStorici[[#This Row],[Calend]]="X",(DatiStorici[[#This Row],[Balanced]]*E$2/DatiStorici[[#This Row],[Gold]]),T673)</f>
        <v>30.301716571631474</v>
      </c>
      <c r="U674" s="34">
        <f>SUMPRODUCT(DatiStorici[[#This Row],[Bond 3Y]:[Gold]],Q673:T673)</f>
        <v>11074.395441541899</v>
      </c>
      <c r="V674" s="32">
        <f t="shared" si="94"/>
        <v>4.0056392051301768E-3</v>
      </c>
      <c r="W674" s="32">
        <f>-(1-U674/MAX(U$5:U674))</f>
        <v>-1.0170469436683649E-2</v>
      </c>
      <c r="X674" s="53" t="str">
        <f t="shared" si="95"/>
        <v/>
      </c>
    </row>
    <row r="675" spans="1:24" x14ac:dyDescent="0.3">
      <c r="A675" s="4">
        <v>40044</v>
      </c>
      <c r="B675" s="1">
        <v>115.24444</v>
      </c>
      <c r="C675" s="1">
        <v>115.36787099999999</v>
      </c>
      <c r="D675" s="1">
        <v>111.930487</v>
      </c>
      <c r="E675" s="1">
        <v>92.317120000000003</v>
      </c>
      <c r="F675" s="3">
        <f t="shared" si="88"/>
        <v>11090.717459603533</v>
      </c>
      <c r="G675" s="36">
        <f t="shared" si="89"/>
        <v>4.3430179379949581E-4</v>
      </c>
      <c r="H675" s="31">
        <f t="shared" si="90"/>
        <v>2.88750659566285E-3</v>
      </c>
      <c r="I675" s="37">
        <f t="shared" si="91"/>
        <v>-2.7874154019098024E-3</v>
      </c>
      <c r="J675" s="37">
        <f t="shared" si="92"/>
        <v>8.508630621066814E-3</v>
      </c>
      <c r="K675" s="39">
        <f t="shared" si="93"/>
        <v>3.2337159229463368E-3</v>
      </c>
      <c r="L675" s="36">
        <f>-(1-B675/MAX(B$5:B675))</f>
        <v>-1.6091028423548259E-4</v>
      </c>
      <c r="M675" s="37">
        <f>-(1-C675/MAX(C$5:C675))</f>
        <v>0</v>
      </c>
      <c r="N675" s="37">
        <f>-(1-D675/MAX(D$5:D675))</f>
        <v>-0.38799815751777378</v>
      </c>
      <c r="O675" s="37">
        <f>-(1-E675/MAX(E$5:E675))</f>
        <v>-7.2053401213324042E-2</v>
      </c>
      <c r="P675" s="39">
        <f>-(1-F675/MAX(F$5:F675))</f>
        <v>-1.8503987160189972E-2</v>
      </c>
      <c r="Q675" s="33">
        <f>IF(DatiStorici[[#This Row],[Calend]]="X",(DatiStorici[[#This Row],[Balanced]]*B$2/DatiStorici[[#This Row],[Bond 3Y]]),Q674)</f>
        <v>23.290758964276538</v>
      </c>
      <c r="R675" s="33">
        <f>IF(DatiStorici[[#This Row],[Calend]]="X",(DatiStorici[[#This Row],[Balanced]]*C$2/DatiStorici[[#This Row],[Bond 10Y]]),R674)</f>
        <v>22.999545675015796</v>
      </c>
      <c r="S675" s="33">
        <f>IF(DatiStorici[[#This Row],[Calend]]="X",(DatiStorici[[#This Row],[Balanced]]*D$2/DatiStorici[[#This Row],[SXXR]]),S674)</f>
        <v>26.478339254247771</v>
      </c>
      <c r="T675" s="33">
        <f>IF(DatiStorici[[#This Row],[Calend]]="X",(DatiStorici[[#This Row],[Balanced]]*E$2/DatiStorici[[#This Row],[Gold]]),T674)</f>
        <v>30.301716571631474</v>
      </c>
      <c r="U675" s="34">
        <f>SUMPRODUCT(DatiStorici[[#This Row],[Bond 3Y]:[Gold]],Q674:T674)</f>
        <v>11098.63970513532</v>
      </c>
      <c r="V675" s="32">
        <f t="shared" si="94"/>
        <v>2.1868249515494681E-3</v>
      </c>
      <c r="W675" s="32">
        <f>-(1-U675/MAX(U$5:U675))</f>
        <v>-8.0035170122191301E-3</v>
      </c>
      <c r="X675" s="53" t="str">
        <f t="shared" si="95"/>
        <v/>
      </c>
    </row>
    <row r="676" spans="1:24" x14ac:dyDescent="0.3">
      <c r="A676" s="4">
        <v>40045</v>
      </c>
      <c r="B676" s="1">
        <v>115.28063</v>
      </c>
      <c r="C676" s="1">
        <v>115.30185899999999</v>
      </c>
      <c r="D676" s="1">
        <v>113.489721</v>
      </c>
      <c r="E676" s="1">
        <v>92.071340000000006</v>
      </c>
      <c r="F676" s="3">
        <f t="shared" si="88"/>
        <v>11103.701964554728</v>
      </c>
      <c r="G676" s="36">
        <f t="shared" si="89"/>
        <v>3.1397886830541332E-4</v>
      </c>
      <c r="H676" s="31">
        <f t="shared" si="90"/>
        <v>-5.723507961105385E-4</v>
      </c>
      <c r="I676" s="37">
        <f t="shared" si="91"/>
        <v>1.3834242118319771E-2</v>
      </c>
      <c r="J676" s="37">
        <f t="shared" si="92"/>
        <v>-2.6658950952040809E-3</v>
      </c>
      <c r="K676" s="39">
        <f t="shared" si="93"/>
        <v>1.1700694831824285E-3</v>
      </c>
      <c r="L676" s="36">
        <f>-(1-B676/MAX(B$5:B676))</f>
        <v>0</v>
      </c>
      <c r="M676" s="37">
        <f>-(1-C676/MAX(C$5:C676))</f>
        <v>-5.7218703463812748E-4</v>
      </c>
      <c r="N676" s="37">
        <f>-(1-D676/MAX(D$5:D676))</f>
        <v>-0.37947274048049295</v>
      </c>
      <c r="O676" s="37">
        <f>-(1-E676/MAX(E$5:E676))</f>
        <v>-7.4523914971224903E-2</v>
      </c>
      <c r="P676" s="39">
        <f>-(1-F676/MAX(F$5:F676))</f>
        <v>-1.7354896500842099E-2</v>
      </c>
      <c r="Q676" s="33">
        <f>IF(DatiStorici[[#This Row],[Calend]]="X",(DatiStorici[[#This Row],[Balanced]]*B$2/DatiStorici[[#This Row],[Bond 3Y]]),Q675)</f>
        <v>23.290758964276538</v>
      </c>
      <c r="R676" s="33">
        <f>IF(DatiStorici[[#This Row],[Calend]]="X",(DatiStorici[[#This Row],[Balanced]]*C$2/DatiStorici[[#This Row],[Bond 10Y]]),R675)</f>
        <v>22.999545675015796</v>
      </c>
      <c r="S676" s="33">
        <f>IF(DatiStorici[[#This Row],[Calend]]="X",(DatiStorici[[#This Row],[Balanced]]*D$2/DatiStorici[[#This Row],[SXXR]]),S675)</f>
        <v>26.478339254247771</v>
      </c>
      <c r="T676" s="33">
        <f>IF(DatiStorici[[#This Row],[Calend]]="X",(DatiStorici[[#This Row],[Balanced]]*E$2/DatiStorici[[#This Row],[Gold]]),T675)</f>
        <v>30.301716571631474</v>
      </c>
      <c r="U676" s="34">
        <f>SUMPRODUCT(DatiStorici[[#This Row],[Bond 3Y]:[Gold]],Q675:T675)</f>
        <v>11131.802722622922</v>
      </c>
      <c r="V676" s="32">
        <f t="shared" si="94"/>
        <v>2.9835701377464684E-3</v>
      </c>
      <c r="W676" s="32">
        <f>-(1-U676/MAX(U$5:U676))</f>
        <v>-5.0394063115408727E-3</v>
      </c>
      <c r="X676" s="53" t="str">
        <f t="shared" si="95"/>
        <v/>
      </c>
    </row>
    <row r="677" spans="1:24" x14ac:dyDescent="0.3">
      <c r="A677" s="4">
        <v>40046</v>
      </c>
      <c r="B677" s="1">
        <v>115.148365</v>
      </c>
      <c r="C677" s="1">
        <v>114.956649</v>
      </c>
      <c r="D677" s="1">
        <v>116.030117</v>
      </c>
      <c r="E677" s="1">
        <v>93.245050000000006</v>
      </c>
      <c r="F677" s="3">
        <f t="shared" si="88"/>
        <v>11176.204902937503</v>
      </c>
      <c r="G677" s="36">
        <f t="shared" si="89"/>
        <v>-1.1479893363748367E-3</v>
      </c>
      <c r="H677" s="31">
        <f t="shared" si="90"/>
        <v>-2.9984582254081816E-3</v>
      </c>
      <c r="I677" s="37">
        <f t="shared" si="91"/>
        <v>2.2137517775202686E-2</v>
      </c>
      <c r="J677" s="37">
        <f t="shared" si="92"/>
        <v>1.2667262667616938E-2</v>
      </c>
      <c r="K677" s="39">
        <f t="shared" si="93"/>
        <v>6.5083929429516664E-3</v>
      </c>
      <c r="L677" s="36">
        <f>-(1-B677/MAX(B$5:B677))</f>
        <v>-1.1473306486962098E-3</v>
      </c>
      <c r="M677" s="37">
        <f>-(1-C677/MAX(C$5:C677))</f>
        <v>-3.5644412645874368E-3</v>
      </c>
      <c r="N677" s="37">
        <f>-(1-D677/MAX(D$5:D677))</f>
        <v>-0.36558262819469123</v>
      </c>
      <c r="O677" s="37">
        <f>-(1-E677/MAX(E$5:E677))</f>
        <v>-6.2726101061281514E-2</v>
      </c>
      <c r="P677" s="39">
        <f>-(1-F677/MAX(F$5:F677))</f>
        <v>-1.0938598799538291E-2</v>
      </c>
      <c r="Q677" s="33">
        <f>IF(DatiStorici[[#This Row],[Calend]]="X",(DatiStorici[[#This Row],[Balanced]]*B$2/DatiStorici[[#This Row],[Bond 3Y]]),Q676)</f>
        <v>23.290758964276538</v>
      </c>
      <c r="R677" s="33">
        <f>IF(DatiStorici[[#This Row],[Calend]]="X",(DatiStorici[[#This Row],[Balanced]]*C$2/DatiStorici[[#This Row],[Bond 10Y]]),R676)</f>
        <v>22.999545675015796</v>
      </c>
      <c r="S677" s="33">
        <f>IF(DatiStorici[[#This Row],[Calend]]="X",(DatiStorici[[#This Row],[Balanced]]*D$2/DatiStorici[[#This Row],[SXXR]]),S676)</f>
        <v>26.478339254247771</v>
      </c>
      <c r="T677" s="33">
        <f>IF(DatiStorici[[#This Row],[Calend]]="X",(DatiStorici[[#This Row],[Balanced]]*E$2/DatiStorici[[#This Row],[Gold]]),T676)</f>
        <v>30.301716571631474</v>
      </c>
      <c r="U677" s="34">
        <f>SUMPRODUCT(DatiStorici[[#This Row],[Bond 3Y]:[Gold]],Q676:T676)</f>
        <v>11223.613392111463</v>
      </c>
      <c r="V677" s="32">
        <f t="shared" si="94"/>
        <v>8.2137755962566807E-3</v>
      </c>
      <c r="W677" s="32">
        <f>-(1-U677/MAX(U$5:U677))</f>
        <v>0</v>
      </c>
      <c r="X677" s="53" t="str">
        <f t="shared" si="95"/>
        <v/>
      </c>
    </row>
    <row r="678" spans="1:24" x14ac:dyDescent="0.3">
      <c r="A678" s="4">
        <v>40049</v>
      </c>
      <c r="B678" s="1">
        <v>115.210443</v>
      </c>
      <c r="C678" s="1">
        <v>114.93115299999999</v>
      </c>
      <c r="D678" s="1">
        <v>116.995195</v>
      </c>
      <c r="E678" s="1">
        <v>93.144030000000001</v>
      </c>
      <c r="F678" s="3">
        <f t="shared" si="88"/>
        <v>11187.625586227707</v>
      </c>
      <c r="G678" s="36">
        <f t="shared" si="89"/>
        <v>5.389679000486644E-4</v>
      </c>
      <c r="H678" s="31">
        <f t="shared" si="90"/>
        <v>-2.2181255275598177E-4</v>
      </c>
      <c r="I678" s="37">
        <f t="shared" si="91"/>
        <v>8.2830788595061981E-3</v>
      </c>
      <c r="J678" s="37">
        <f t="shared" si="92"/>
        <v>-1.0839691884466332E-3</v>
      </c>
      <c r="K678" s="39">
        <f t="shared" si="93"/>
        <v>1.0213531432853712E-3</v>
      </c>
      <c r="L678" s="36">
        <f>-(1-B678/MAX(B$5:B678))</f>
        <v>-6.0883602041383877E-4</v>
      </c>
      <c r="M678" s="37">
        <f>-(1-C678/MAX(C$5:C678))</f>
        <v>-3.7854386686220209E-3</v>
      </c>
      <c r="N678" s="37">
        <f>-(1-D678/MAX(D$5:D678))</f>
        <v>-0.36030587536381098</v>
      </c>
      <c r="O678" s="37">
        <f>-(1-E678/MAX(E$5:E678))</f>
        <v>-6.3741526644417568E-2</v>
      </c>
      <c r="P678" s="39">
        <f>-(1-F678/MAX(F$5:F678))</f>
        <v>-9.9279017770895761E-3</v>
      </c>
      <c r="Q678" s="33">
        <f>IF(DatiStorici[[#This Row],[Calend]]="X",(DatiStorici[[#This Row],[Balanced]]*B$2/DatiStorici[[#This Row],[Bond 3Y]]),Q677)</f>
        <v>23.290758964276538</v>
      </c>
      <c r="R678" s="33">
        <f>IF(DatiStorici[[#This Row],[Calend]]="X",(DatiStorici[[#This Row],[Balanced]]*C$2/DatiStorici[[#This Row],[Bond 10Y]]),R677)</f>
        <v>22.999545675015796</v>
      </c>
      <c r="S678" s="33">
        <f>IF(DatiStorici[[#This Row],[Calend]]="X",(DatiStorici[[#This Row],[Balanced]]*D$2/DatiStorici[[#This Row],[SXXR]]),S677)</f>
        <v>26.478339254247771</v>
      </c>
      <c r="T678" s="33">
        <f>IF(DatiStorici[[#This Row],[Calend]]="X",(DatiStorici[[#This Row],[Balanced]]*E$2/DatiStorici[[#This Row],[Gold]]),T677)</f>
        <v>30.301716571631474</v>
      </c>
      <c r="U678" s="34">
        <f>SUMPRODUCT(DatiStorici[[#This Row],[Bond 3Y]:[Gold]],Q677:T677)</f>
        <v>11246.965422712661</v>
      </c>
      <c r="V678" s="32">
        <f t="shared" si="94"/>
        <v>2.0784546050473729E-3</v>
      </c>
      <c r="W678" s="32">
        <f>-(1-U678/MAX(U$5:U678))</f>
        <v>0</v>
      </c>
      <c r="X678" s="53" t="str">
        <f t="shared" si="95"/>
        <v/>
      </c>
    </row>
    <row r="679" spans="1:24" x14ac:dyDescent="0.3">
      <c r="A679" s="4">
        <v>40050</v>
      </c>
      <c r="B679" s="1">
        <v>115.28804</v>
      </c>
      <c r="C679" s="1">
        <v>115.35224700000001</v>
      </c>
      <c r="D679" s="1">
        <v>117.481633</v>
      </c>
      <c r="E679" s="1">
        <v>93.045100000000005</v>
      </c>
      <c r="F679" s="3">
        <f t="shared" si="88"/>
        <v>11203.618449400499</v>
      </c>
      <c r="G679" s="36">
        <f t="shared" si="89"/>
        <v>6.7329729828555262E-4</v>
      </c>
      <c r="H679" s="31">
        <f t="shared" si="90"/>
        <v>3.6571847501319873E-3</v>
      </c>
      <c r="I679" s="37">
        <f t="shared" si="91"/>
        <v>4.1491408937914765E-3</v>
      </c>
      <c r="J679" s="37">
        <f t="shared" si="92"/>
        <v>-1.0626829752100858E-3</v>
      </c>
      <c r="K679" s="39">
        <f t="shared" si="93"/>
        <v>1.4284928400513785E-3</v>
      </c>
      <c r="L679" s="36">
        <f>-(1-B679/MAX(B$5:B679))</f>
        <v>0</v>
      </c>
      <c r="M679" s="37">
        <f>-(1-C679/MAX(C$5:C679))</f>
        <v>-1.3542765299001669E-4</v>
      </c>
      <c r="N679" s="37">
        <f>-(1-D679/MAX(D$5:D679))</f>
        <v>-0.35764618040283602</v>
      </c>
      <c r="O679" s="37">
        <f>-(1-E679/MAX(E$5:E679))</f>
        <v>-6.4735944115607791E-2</v>
      </c>
      <c r="P679" s="39">
        <f>-(1-F679/MAX(F$5:F679))</f>
        <v>-8.5125802259670147E-3</v>
      </c>
      <c r="Q679" s="33">
        <f>IF(DatiStorici[[#This Row],[Calend]]="X",(DatiStorici[[#This Row],[Balanced]]*B$2/DatiStorici[[#This Row],[Bond 3Y]]),Q678)</f>
        <v>23.290758964276538</v>
      </c>
      <c r="R679" s="33">
        <f>IF(DatiStorici[[#This Row],[Calend]]="X",(DatiStorici[[#This Row],[Balanced]]*C$2/DatiStorici[[#This Row],[Bond 10Y]]),R678)</f>
        <v>22.999545675015796</v>
      </c>
      <c r="S679" s="33">
        <f>IF(DatiStorici[[#This Row],[Calend]]="X",(DatiStorici[[#This Row],[Balanced]]*D$2/DatiStorici[[#This Row],[SXXR]]),S678)</f>
        <v>26.478339254247771</v>
      </c>
      <c r="T679" s="33">
        <f>IF(DatiStorici[[#This Row],[Calend]]="X",(DatiStorici[[#This Row],[Balanced]]*E$2/DatiStorici[[#This Row],[Gold]]),T678)</f>
        <v>30.301716571631474</v>
      </c>
      <c r="U679" s="34">
        <f>SUMPRODUCT(DatiStorici[[#This Row],[Bond 3Y]:[Gold]],Q678:T678)</f>
        <v>11268.340007992214</v>
      </c>
      <c r="V679" s="32">
        <f t="shared" si="94"/>
        <v>1.8986721513985709E-3</v>
      </c>
      <c r="W679" s="32">
        <f>-(1-U679/MAX(U$5:U679))</f>
        <v>0</v>
      </c>
      <c r="X679" s="53" t="str">
        <f t="shared" si="95"/>
        <v/>
      </c>
    </row>
    <row r="680" spans="1:24" x14ac:dyDescent="0.3">
      <c r="A680" s="4">
        <v>40051</v>
      </c>
      <c r="B680" s="1">
        <v>115.349552</v>
      </c>
      <c r="C680" s="1">
        <v>115.64313</v>
      </c>
      <c r="D680" s="1">
        <v>116.80802799999999</v>
      </c>
      <c r="E680" s="1">
        <v>92.065160000000006</v>
      </c>
      <c r="F680" s="3">
        <f t="shared" si="88"/>
        <v>11163.718784872477</v>
      </c>
      <c r="G680" s="36">
        <f t="shared" si="89"/>
        <v>5.334082872186231E-4</v>
      </c>
      <c r="H680" s="31">
        <f t="shared" si="90"/>
        <v>2.5185192667678481E-3</v>
      </c>
      <c r="I680" s="37">
        <f t="shared" si="91"/>
        <v>-5.7502055633073725E-3</v>
      </c>
      <c r="J680" s="37">
        <f t="shared" si="92"/>
        <v>-1.0587734621148426E-2</v>
      </c>
      <c r="K680" s="39">
        <f t="shared" si="93"/>
        <v>-3.5676760654513016E-3</v>
      </c>
      <c r="L680" s="36">
        <f>-(1-B680/MAX(B$5:B680))</f>
        <v>0</v>
      </c>
      <c r="M680" s="37">
        <f>-(1-C680/MAX(C$5:C680))</f>
        <v>0</v>
      </c>
      <c r="N680" s="37">
        <f>-(1-D680/MAX(D$5:D680))</f>
        <v>-0.36132924756491525</v>
      </c>
      <c r="O680" s="37">
        <f>-(1-E680/MAX(E$5:E680))</f>
        <v>-7.4586034651523692E-2</v>
      </c>
      <c r="P680" s="39">
        <f>-(1-F680/MAX(F$5:F680))</f>
        <v>-1.2043583679128611E-2</v>
      </c>
      <c r="Q680" s="33">
        <f>IF(DatiStorici[[#This Row],[Calend]]="X",(DatiStorici[[#This Row],[Balanced]]*B$2/DatiStorici[[#This Row],[Bond 3Y]]),Q679)</f>
        <v>23.290758964276538</v>
      </c>
      <c r="R680" s="33">
        <f>IF(DatiStorici[[#This Row],[Calend]]="X",(DatiStorici[[#This Row],[Balanced]]*C$2/DatiStorici[[#This Row],[Bond 10Y]]),R679)</f>
        <v>22.999545675015796</v>
      </c>
      <c r="S680" s="33">
        <f>IF(DatiStorici[[#This Row],[Calend]]="X",(DatiStorici[[#This Row],[Balanced]]*D$2/DatiStorici[[#This Row],[SXXR]]),S679)</f>
        <v>26.478339254247771</v>
      </c>
      <c r="T680" s="33">
        <f>IF(DatiStorici[[#This Row],[Calend]]="X",(DatiStorici[[#This Row],[Balanced]]*E$2/DatiStorici[[#This Row],[Gold]]),T679)</f>
        <v>30.301716571631474</v>
      </c>
      <c r="U680" s="34">
        <f>SUMPRODUCT(DatiStorici[[#This Row],[Bond 3Y]:[Gold]],Q679:T679)</f>
        <v>11228.933040151649</v>
      </c>
      <c r="V680" s="32">
        <f t="shared" si="94"/>
        <v>-3.5032697571274881E-3</v>
      </c>
      <c r="W680" s="32">
        <f>-(1-U680/MAX(U$5:U680))</f>
        <v>-3.49714046723959E-3</v>
      </c>
      <c r="X680" s="53" t="str">
        <f t="shared" si="95"/>
        <v/>
      </c>
    </row>
    <row r="681" spans="1:24" x14ac:dyDescent="0.3">
      <c r="A681" s="4">
        <v>40052</v>
      </c>
      <c r="B681" s="1">
        <v>115.36657</v>
      </c>
      <c r="C681" s="1">
        <v>115.56716</v>
      </c>
      <c r="D681" s="1">
        <v>116.21728400000001</v>
      </c>
      <c r="E681" s="1">
        <v>92.308850000000007</v>
      </c>
      <c r="F681" s="3">
        <f t="shared" si="88"/>
        <v>11162.939939757076</v>
      </c>
      <c r="G681" s="36">
        <f t="shared" si="89"/>
        <v>1.4752328431440279E-4</v>
      </c>
      <c r="H681" s="31">
        <f t="shared" si="90"/>
        <v>-6.5715070669169129E-4</v>
      </c>
      <c r="I681" s="37">
        <f t="shared" si="91"/>
        <v>-5.0702240066454679E-3</v>
      </c>
      <c r="J681" s="37">
        <f t="shared" si="92"/>
        <v>2.6434326823333871E-3</v>
      </c>
      <c r="K681" s="39">
        <f t="shared" si="93"/>
        <v>-6.9768174926963295E-5</v>
      </c>
      <c r="L681" s="36">
        <f>-(1-B681/MAX(B$5:B681))</f>
        <v>0</v>
      </c>
      <c r="M681" s="37">
        <f>-(1-C681/MAX(C$5:C681))</f>
        <v>-6.5693483045636825E-4</v>
      </c>
      <c r="N681" s="37">
        <f>-(1-D681/MAX(D$5:D681))</f>
        <v>-0.36455925599358685</v>
      </c>
      <c r="O681" s="37">
        <f>-(1-E681/MAX(E$5:E681))</f>
        <v>-7.2136529005568439E-2</v>
      </c>
      <c r="P681" s="39">
        <f>-(1-F681/MAX(F$5:F681))</f>
        <v>-1.2112509190771115E-2</v>
      </c>
      <c r="Q681" s="33">
        <f>IF(DatiStorici[[#This Row],[Calend]]="X",(DatiStorici[[#This Row],[Balanced]]*B$2/DatiStorici[[#This Row],[Bond 3Y]]),Q680)</f>
        <v>23.290758964276538</v>
      </c>
      <c r="R681" s="33">
        <f>IF(DatiStorici[[#This Row],[Calend]]="X",(DatiStorici[[#This Row],[Balanced]]*C$2/DatiStorici[[#This Row],[Bond 10Y]]),R680)</f>
        <v>22.999545675015796</v>
      </c>
      <c r="S681" s="33">
        <f>IF(DatiStorici[[#This Row],[Calend]]="X",(DatiStorici[[#This Row],[Balanced]]*D$2/DatiStorici[[#This Row],[SXXR]]),S680)</f>
        <v>26.478339254247771</v>
      </c>
      <c r="T681" s="33">
        <f>IF(DatiStorici[[#This Row],[Calend]]="X",(DatiStorici[[#This Row],[Balanced]]*E$2/DatiStorici[[#This Row],[Gold]]),T680)</f>
        <v>30.301716571631474</v>
      </c>
      <c r="U681" s="34">
        <f>SUMPRODUCT(DatiStorici[[#This Row],[Bond 3Y]:[Gold]],Q680:T680)</f>
        <v>11219.324432069701</v>
      </c>
      <c r="V681" s="32">
        <f t="shared" si="94"/>
        <v>-8.5606721863780314E-4</v>
      </c>
      <c r="W681" s="32">
        <f>-(1-U681/MAX(U$5:U681))</f>
        <v>-4.3498488586382056E-3</v>
      </c>
      <c r="X681" s="53" t="str">
        <f t="shared" si="95"/>
        <v/>
      </c>
    </row>
    <row r="682" spans="1:24" x14ac:dyDescent="0.3">
      <c r="A682" s="4">
        <v>40053</v>
      </c>
      <c r="B682" s="1">
        <v>115.350133</v>
      </c>
      <c r="C682" s="1">
        <v>115.48236900000001</v>
      </c>
      <c r="D682" s="1">
        <v>117.34466999999999</v>
      </c>
      <c r="E682" s="1">
        <v>93.531409999999994</v>
      </c>
      <c r="F682" s="3">
        <f t="shared" si="88"/>
        <v>11225.565802594268</v>
      </c>
      <c r="G682" s="36">
        <f t="shared" si="89"/>
        <v>-1.4248643305033652E-4</v>
      </c>
      <c r="H682" s="31">
        <f t="shared" si="90"/>
        <v>-7.3396387496144327E-4</v>
      </c>
      <c r="I682" s="37">
        <f t="shared" si="91"/>
        <v>9.6539246786258616E-3</v>
      </c>
      <c r="J682" s="37">
        <f t="shared" si="92"/>
        <v>1.3157295807135885E-2</v>
      </c>
      <c r="K682" s="39">
        <f t="shared" si="93"/>
        <v>5.5944802120864306E-3</v>
      </c>
      <c r="L682" s="36">
        <f>-(1-B682/MAX(B$5:B682))</f>
        <v>-1.4247628234065335E-4</v>
      </c>
      <c r="M682" s="37">
        <f>-(1-C682/MAX(C$5:C682))</f>
        <v>-1.3901474302883132E-3</v>
      </c>
      <c r="N682" s="37">
        <f>-(1-D682/MAX(D$5:D682))</f>
        <v>-0.35839505240901159</v>
      </c>
      <c r="O682" s="37">
        <f>-(1-E682/MAX(E$5:E682))</f>
        <v>-5.9847688172875335E-2</v>
      </c>
      <c r="P682" s="39">
        <f>-(1-F682/MAX(F$5:F682))</f>
        <v>-6.5703037474134085E-3</v>
      </c>
      <c r="Q682" s="33">
        <f>IF(DatiStorici[[#This Row],[Calend]]="X",(DatiStorici[[#This Row],[Balanced]]*B$2/DatiStorici[[#This Row],[Bond 3Y]]),Q681)</f>
        <v>23.290758964276538</v>
      </c>
      <c r="R682" s="33">
        <f>IF(DatiStorici[[#This Row],[Calend]]="X",(DatiStorici[[#This Row],[Balanced]]*C$2/DatiStorici[[#This Row],[Bond 10Y]]),R681)</f>
        <v>22.999545675015796</v>
      </c>
      <c r="S682" s="33">
        <f>IF(DatiStorici[[#This Row],[Calend]]="X",(DatiStorici[[#This Row],[Balanced]]*D$2/DatiStorici[[#This Row],[SXXR]]),S681)</f>
        <v>26.478339254247771</v>
      </c>
      <c r="T682" s="33">
        <f>IF(DatiStorici[[#This Row],[Calend]]="X",(DatiStorici[[#This Row],[Balanced]]*E$2/DatiStorici[[#This Row],[Gold]]),T681)</f>
        <v>30.301716571631474</v>
      </c>
      <c r="U682" s="34">
        <f>SUMPRODUCT(DatiStorici[[#This Row],[Bond 3Y]:[Gold]],Q681:T681)</f>
        <v>11283.888422977578</v>
      </c>
      <c r="V682" s="32">
        <f t="shared" si="94"/>
        <v>5.7382177809582437E-3</v>
      </c>
      <c r="W682" s="32">
        <f>-(1-U682/MAX(U$5:U682))</f>
        <v>0</v>
      </c>
      <c r="X682" s="53" t="str">
        <f t="shared" si="95"/>
        <v/>
      </c>
    </row>
    <row r="683" spans="1:24" x14ac:dyDescent="0.3">
      <c r="A683" s="4">
        <v>40056</v>
      </c>
      <c r="B683" s="1">
        <v>115.365959</v>
      </c>
      <c r="C683" s="1">
        <v>115.454752</v>
      </c>
      <c r="D683" s="1">
        <v>116.60687</v>
      </c>
      <c r="E683" s="1">
        <v>93.528270000000006</v>
      </c>
      <c r="F683" s="3">
        <f t="shared" si="88"/>
        <v>11214.034379011431</v>
      </c>
      <c r="G683" s="36">
        <f t="shared" si="89"/>
        <v>1.3719025740812477E-4</v>
      </c>
      <c r="H683" s="31">
        <f t="shared" si="90"/>
        <v>-2.3917333005686917E-4</v>
      </c>
      <c r="I683" s="37">
        <f t="shared" si="91"/>
        <v>-6.3073100176057988E-3</v>
      </c>
      <c r="J683" s="37">
        <f t="shared" si="92"/>
        <v>-3.357217333299679E-5</v>
      </c>
      <c r="K683" s="39">
        <f t="shared" si="93"/>
        <v>-1.0277745151059095E-3</v>
      </c>
      <c r="L683" s="36">
        <f>-(1-B683/MAX(B$5:B683))</f>
        <v>-5.2961616175961623E-6</v>
      </c>
      <c r="M683" s="37">
        <f>-(1-C683/MAX(C$5:C683))</f>
        <v>-1.6289597142519208E-3</v>
      </c>
      <c r="N683" s="37">
        <f>-(1-D683/MAX(D$5:D683))</f>
        <v>-0.36242911829655999</v>
      </c>
      <c r="O683" s="37">
        <f>-(1-E683/MAX(E$5:E683))</f>
        <v>-5.9879250599434775E-2</v>
      </c>
      <c r="P683" s="39">
        <f>-(1-F683/MAX(F$5:F683))</f>
        <v>-7.5908009614256144E-3</v>
      </c>
      <c r="Q683" s="33">
        <f>IF(DatiStorici[[#This Row],[Calend]]="X",(DatiStorici[[#This Row],[Balanced]]*B$2/DatiStorici[[#This Row],[Bond 3Y]]),Q682)</f>
        <v>23.290758964276538</v>
      </c>
      <c r="R683" s="33">
        <f>IF(DatiStorici[[#This Row],[Calend]]="X",(DatiStorici[[#This Row],[Balanced]]*C$2/DatiStorici[[#This Row],[Bond 10Y]]),R682)</f>
        <v>22.999545675015796</v>
      </c>
      <c r="S683" s="33">
        <f>IF(DatiStorici[[#This Row],[Calend]]="X",(DatiStorici[[#This Row],[Balanced]]*D$2/DatiStorici[[#This Row],[SXXR]]),S682)</f>
        <v>26.478339254247771</v>
      </c>
      <c r="T683" s="33">
        <f>IF(DatiStorici[[#This Row],[Calend]]="X",(DatiStorici[[#This Row],[Balanced]]*E$2/DatiStorici[[#This Row],[Gold]]),T682)</f>
        <v>30.301716571631474</v>
      </c>
      <c r="U683" s="34">
        <f>SUMPRODUCT(DatiStorici[[#This Row],[Bond 3Y]:[Gold]],Q682:T682)</f>
        <v>11263.99097798422</v>
      </c>
      <c r="V683" s="32">
        <f t="shared" si="94"/>
        <v>-1.7649065621115599E-3</v>
      </c>
      <c r="W683" s="32">
        <f>-(1-U683/MAX(U$5:U683))</f>
        <v>-1.7633500303707583E-3</v>
      </c>
      <c r="X683" s="53" t="str">
        <f t="shared" si="95"/>
        <v/>
      </c>
    </row>
    <row r="684" spans="1:24" x14ac:dyDescent="0.3">
      <c r="A684" s="4">
        <v>40057</v>
      </c>
      <c r="B684" s="1">
        <v>115.41191999999999</v>
      </c>
      <c r="C684" s="1">
        <v>115.36815799999999</v>
      </c>
      <c r="D684" s="1">
        <v>114.489059</v>
      </c>
      <c r="E684" s="1">
        <v>93.478279999999998</v>
      </c>
      <c r="F684" s="3">
        <f t="shared" si="88"/>
        <v>11179.145766661442</v>
      </c>
      <c r="G684" s="36">
        <f t="shared" si="89"/>
        <v>3.9831374485976498E-4</v>
      </c>
      <c r="H684" s="31">
        <f t="shared" si="90"/>
        <v>-7.503068396669839E-4</v>
      </c>
      <c r="I684" s="37">
        <f t="shared" si="91"/>
        <v>-1.832892771970639E-2</v>
      </c>
      <c r="J684" s="37">
        <f t="shared" si="92"/>
        <v>-5.3463369267805908E-4</v>
      </c>
      <c r="K684" s="39">
        <f t="shared" si="93"/>
        <v>-3.1160058868148328E-3</v>
      </c>
      <c r="L684" s="36">
        <f>-(1-B684/MAX(B$5:B684))</f>
        <v>0</v>
      </c>
      <c r="M684" s="37">
        <f>-(1-C684/MAX(C$5:C684))</f>
        <v>-2.3777633829178413E-3</v>
      </c>
      <c r="N684" s="37">
        <f>-(1-D684/MAX(D$5:D684))</f>
        <v>-0.37400866439492664</v>
      </c>
      <c r="O684" s="37">
        <f>-(1-E684/MAX(E$5:E684))</f>
        <v>-6.0381736492336913E-2</v>
      </c>
      <c r="P684" s="39">
        <f>-(1-F684/MAX(F$5:F684))</f>
        <v>-1.0678340973129363E-2</v>
      </c>
      <c r="Q684" s="33">
        <f>IF(DatiStorici[[#This Row],[Calend]]="X",(DatiStorici[[#This Row],[Balanced]]*B$2/DatiStorici[[#This Row],[Bond 3Y]]),Q683)</f>
        <v>23.290758964276538</v>
      </c>
      <c r="R684" s="33">
        <f>IF(DatiStorici[[#This Row],[Calend]]="X",(DatiStorici[[#This Row],[Balanced]]*C$2/DatiStorici[[#This Row],[Bond 10Y]]),R683)</f>
        <v>22.999545675015796</v>
      </c>
      <c r="S684" s="33">
        <f>IF(DatiStorici[[#This Row],[Calend]]="X",(DatiStorici[[#This Row],[Balanced]]*D$2/DatiStorici[[#This Row],[SXXR]]),S683)</f>
        <v>26.478339254247771</v>
      </c>
      <c r="T684" s="33">
        <f>IF(DatiStorici[[#This Row],[Calend]]="X",(DatiStorici[[#This Row],[Balanced]]*E$2/DatiStorici[[#This Row],[Gold]]),T683)</f>
        <v>30.301716571631474</v>
      </c>
      <c r="U684" s="34">
        <f>SUMPRODUCT(DatiStorici[[#This Row],[Bond 3Y]:[Gold]],Q683:T683)</f>
        <v>11205.478920953003</v>
      </c>
      <c r="V684" s="32">
        <f t="shared" si="94"/>
        <v>-5.2081503974179284E-3</v>
      </c>
      <c r="W684" s="32">
        <f>-(1-U684/MAX(U$5:U684))</f>
        <v>-6.9488016085756943E-3</v>
      </c>
      <c r="X684" s="53" t="str">
        <f t="shared" si="95"/>
        <v/>
      </c>
    </row>
    <row r="685" spans="1:24" x14ac:dyDescent="0.3">
      <c r="A685" s="4">
        <v>40058</v>
      </c>
      <c r="B685" s="1">
        <v>115.451885</v>
      </c>
      <c r="C685" s="1">
        <v>115.533407</v>
      </c>
      <c r="D685" s="1">
        <v>113.99774600000001</v>
      </c>
      <c r="E685" s="1">
        <v>94.431579999999997</v>
      </c>
      <c r="F685" s="3">
        <f t="shared" si="88"/>
        <v>11214.524038576434</v>
      </c>
      <c r="G685" s="36">
        <f t="shared" si="89"/>
        <v>3.4622144774244584E-4</v>
      </c>
      <c r="H685" s="31">
        <f t="shared" si="90"/>
        <v>1.431337446435208E-3</v>
      </c>
      <c r="I685" s="37">
        <f t="shared" si="91"/>
        <v>-4.3005875743075119E-3</v>
      </c>
      <c r="J685" s="37">
        <f t="shared" si="92"/>
        <v>1.0146441262071388E-2</v>
      </c>
      <c r="K685" s="39">
        <f t="shared" si="93"/>
        <v>3.1596698224065165E-3</v>
      </c>
      <c r="L685" s="36">
        <f>-(1-B685/MAX(B$5:B685))</f>
        <v>0</v>
      </c>
      <c r="M685" s="37">
        <f>-(1-C685/MAX(C$5:C685))</f>
        <v>-9.4880690275334079E-4</v>
      </c>
      <c r="N685" s="37">
        <f>-(1-D685/MAX(D$5:D685))</f>
        <v>-0.37669501437243957</v>
      </c>
      <c r="O685" s="37">
        <f>-(1-E685/MAX(E$5:E685))</f>
        <v>-5.079942399576709E-2</v>
      </c>
      <c r="P685" s="39">
        <f>-(1-F685/MAX(F$5:F685))</f>
        <v>-7.5474675240307931E-3</v>
      </c>
      <c r="Q685" s="33">
        <f>IF(DatiStorici[[#This Row],[Calend]]="X",(DatiStorici[[#This Row],[Balanced]]*B$2/DatiStorici[[#This Row],[Bond 3Y]]),Q684)</f>
        <v>23.290758964276538</v>
      </c>
      <c r="R685" s="33">
        <f>IF(DatiStorici[[#This Row],[Calend]]="X",(DatiStorici[[#This Row],[Balanced]]*C$2/DatiStorici[[#This Row],[Bond 10Y]]),R684)</f>
        <v>22.999545675015796</v>
      </c>
      <c r="S685" s="33">
        <f>IF(DatiStorici[[#This Row],[Calend]]="X",(DatiStorici[[#This Row],[Balanced]]*D$2/DatiStorici[[#This Row],[SXXR]]),S684)</f>
        <v>26.478339254247771</v>
      </c>
      <c r="T685" s="33">
        <f>IF(DatiStorici[[#This Row],[Calend]]="X",(DatiStorici[[#This Row],[Balanced]]*E$2/DatiStorici[[#This Row],[Gold]]),T684)</f>
        <v>30.301716571631474</v>
      </c>
      <c r="U685" s="34">
        <f>SUMPRODUCT(DatiStorici[[#This Row],[Bond 3Y]:[Gold]],Q684:T684)</f>
        <v>11226.087862171973</v>
      </c>
      <c r="V685" s="32">
        <f t="shared" si="94"/>
        <v>1.8374950993724872E-3</v>
      </c>
      <c r="W685" s="32">
        <f>-(1-U685/MAX(U$5:U685))</f>
        <v>-5.1223974076085588E-3</v>
      </c>
      <c r="X685" s="53" t="str">
        <f t="shared" si="95"/>
        <v/>
      </c>
    </row>
    <row r="686" spans="1:24" x14ac:dyDescent="0.3">
      <c r="A686" s="4">
        <v>40059</v>
      </c>
      <c r="B686" s="1">
        <v>115.51748499999999</v>
      </c>
      <c r="C686" s="1">
        <v>115.311804</v>
      </c>
      <c r="D686" s="1">
        <v>114.040638</v>
      </c>
      <c r="E686" s="1">
        <v>96.216849999999994</v>
      </c>
      <c r="F686" s="3">
        <f t="shared" si="88"/>
        <v>11281.59036253392</v>
      </c>
      <c r="G686" s="36">
        <f t="shared" si="89"/>
        <v>5.6804070395938494E-4</v>
      </c>
      <c r="H686" s="31">
        <f t="shared" si="90"/>
        <v>-1.9199277915392802E-3</v>
      </c>
      <c r="I686" s="37">
        <f t="shared" si="91"/>
        <v>3.7618228785390046E-4</v>
      </c>
      <c r="J686" s="37">
        <f t="shared" si="92"/>
        <v>1.8728947153036638E-2</v>
      </c>
      <c r="K686" s="39">
        <f t="shared" si="93"/>
        <v>5.9624983633434474E-3</v>
      </c>
      <c r="L686" s="36">
        <f>-(1-B686/MAX(B$5:B686))</f>
        <v>0</v>
      </c>
      <c r="M686" s="37">
        <f>-(1-C686/MAX(C$5:C686))</f>
        <v>-2.8650729187285062E-3</v>
      </c>
      <c r="N686" s="37">
        <f>-(1-D686/MAX(D$5:D686))</f>
        <v>-0.37646049396847003</v>
      </c>
      <c r="O686" s="37">
        <f>-(1-E686/MAX(E$5:E686))</f>
        <v>-3.2854375185580209E-2</v>
      </c>
      <c r="P686" s="39">
        <f>-(1-F686/MAX(F$5:F686))</f>
        <v>-1.6122942766862991E-3</v>
      </c>
      <c r="Q686" s="33">
        <f>IF(DatiStorici[[#This Row],[Calend]]="X",(DatiStorici[[#This Row],[Balanced]]*B$2/DatiStorici[[#This Row],[Bond 3Y]]),Q685)</f>
        <v>23.290758964276538</v>
      </c>
      <c r="R686" s="33">
        <f>IF(DatiStorici[[#This Row],[Calend]]="X",(DatiStorici[[#This Row],[Balanced]]*C$2/DatiStorici[[#This Row],[Bond 10Y]]),R685)</f>
        <v>22.999545675015796</v>
      </c>
      <c r="S686" s="33">
        <f>IF(DatiStorici[[#This Row],[Calend]]="X",(DatiStorici[[#This Row],[Balanced]]*D$2/DatiStorici[[#This Row],[SXXR]]),S685)</f>
        <v>26.478339254247771</v>
      </c>
      <c r="T686" s="33">
        <f>IF(DatiStorici[[#This Row],[Calend]]="X",(DatiStorici[[#This Row],[Balanced]]*E$2/DatiStorici[[#This Row],[Gold]]),T685)</f>
        <v>30.301716571631474</v>
      </c>
      <c r="U686" s="34">
        <f>SUMPRODUCT(DatiStorici[[#This Row],[Bond 3Y]:[Gold]],Q685:T685)</f>
        <v>11277.75142211094</v>
      </c>
      <c r="V686" s="32">
        <f t="shared" si="94"/>
        <v>4.5915410300990406E-3</v>
      </c>
      <c r="W686" s="32">
        <f>-(1-U686/MAX(U$5:U686))</f>
        <v>-5.4387287755708336E-4</v>
      </c>
      <c r="X686" s="53" t="str">
        <f t="shared" si="95"/>
        <v/>
      </c>
    </row>
    <row r="687" spans="1:24" x14ac:dyDescent="0.3">
      <c r="A687" s="4">
        <v>40060</v>
      </c>
      <c r="B687" s="1">
        <v>115.617644</v>
      </c>
      <c r="C687" s="1">
        <v>115.46319</v>
      </c>
      <c r="D687" s="1">
        <v>115.586714</v>
      </c>
      <c r="E687" s="1">
        <v>96.803049999999999</v>
      </c>
      <c r="F687" s="3">
        <f t="shared" si="88"/>
        <v>11334.27416853847</v>
      </c>
      <c r="G687" s="36">
        <f t="shared" si="89"/>
        <v>8.6667056368797265E-4</v>
      </c>
      <c r="H687" s="31">
        <f t="shared" si="90"/>
        <v>1.3119794228219374E-3</v>
      </c>
      <c r="I687" s="37">
        <f t="shared" si="91"/>
        <v>1.3466160280321774E-2</v>
      </c>
      <c r="J687" s="37">
        <f t="shared" si="92"/>
        <v>6.0740037918105387E-3</v>
      </c>
      <c r="K687" s="39">
        <f t="shared" si="93"/>
        <v>4.6590216553938756E-3</v>
      </c>
      <c r="L687" s="36">
        <f>-(1-B687/MAX(B$5:B687))</f>
        <v>0</v>
      </c>
      <c r="M687" s="37">
        <f>-(1-C687/MAX(C$5:C687))</f>
        <v>-1.5559938580008703E-3</v>
      </c>
      <c r="N687" s="37">
        <f>-(1-D687/MAX(D$5:D687))</f>
        <v>-0.36800702087121151</v>
      </c>
      <c r="O687" s="37">
        <f>-(1-E687/MAX(E$5:E687))</f>
        <v>-2.6962052112581847E-2</v>
      </c>
      <c r="P687" s="39">
        <f>-(1-F687/MAX(F$5:F687))</f>
        <v>0</v>
      </c>
      <c r="Q687" s="33">
        <f>IF(DatiStorici[[#This Row],[Calend]]="X",(DatiStorici[[#This Row],[Balanced]]*B$2/DatiStorici[[#This Row],[Bond 3Y]]),Q686)</f>
        <v>23.290758964276538</v>
      </c>
      <c r="R687" s="33">
        <f>IF(DatiStorici[[#This Row],[Calend]]="X",(DatiStorici[[#This Row],[Balanced]]*C$2/DatiStorici[[#This Row],[Bond 10Y]]),R686)</f>
        <v>22.999545675015796</v>
      </c>
      <c r="S687" s="33">
        <f>IF(DatiStorici[[#This Row],[Calend]]="X",(DatiStorici[[#This Row],[Balanced]]*D$2/DatiStorici[[#This Row],[SXXR]]),S686)</f>
        <v>26.478339254247771</v>
      </c>
      <c r="T687" s="33">
        <f>IF(DatiStorici[[#This Row],[Calend]]="X",(DatiStorici[[#This Row],[Balanced]]*E$2/DatiStorici[[#This Row],[Gold]]),T686)</f>
        <v>30.301716571631474</v>
      </c>
      <c r="U687" s="34">
        <f>SUMPRODUCT(DatiStorici[[#This Row],[Bond 3Y]:[Gold]],Q686:T686)</f>
        <v>11342.26640155474</v>
      </c>
      <c r="V687" s="32">
        <f t="shared" si="94"/>
        <v>5.7042531868640384E-3</v>
      </c>
      <c r="W687" s="32">
        <f>-(1-U687/MAX(U$5:U687))</f>
        <v>0</v>
      </c>
      <c r="X687" s="53" t="str">
        <f t="shared" si="95"/>
        <v/>
      </c>
    </row>
    <row r="688" spans="1:24" x14ac:dyDescent="0.3">
      <c r="A688" s="4">
        <v>40063</v>
      </c>
      <c r="B688" s="1">
        <v>115.685164</v>
      </c>
      <c r="C688" s="1">
        <v>115.437499</v>
      </c>
      <c r="D688" s="1">
        <v>117.214675</v>
      </c>
      <c r="E688" s="1">
        <v>97.191299999999998</v>
      </c>
      <c r="F688" s="3">
        <f t="shared" si="88"/>
        <v>11375.093451341967</v>
      </c>
      <c r="G688" s="36">
        <f t="shared" si="89"/>
        <v>5.8382345205130711E-4</v>
      </c>
      <c r="H688" s="31">
        <f t="shared" si="90"/>
        <v>-2.2252857033280358E-4</v>
      </c>
      <c r="I688" s="37">
        <f t="shared" si="91"/>
        <v>1.398606377758085E-2</v>
      </c>
      <c r="J688" s="37">
        <f t="shared" si="92"/>
        <v>4.0026992370180521E-3</v>
      </c>
      <c r="K688" s="39">
        <f t="shared" si="93"/>
        <v>3.5949329323081646E-3</v>
      </c>
      <c r="L688" s="36">
        <f>-(1-B688/MAX(B$5:B688))</f>
        <v>0</v>
      </c>
      <c r="M688" s="37">
        <f>-(1-C688/MAX(C$5:C688))</f>
        <v>-1.7781514561219236E-3</v>
      </c>
      <c r="N688" s="37">
        <f>-(1-D688/MAX(D$5:D688))</f>
        <v>-0.35910582551154857</v>
      </c>
      <c r="O688" s="37">
        <f>-(1-E688/MAX(E$5:E688))</f>
        <v>-2.3059468637502412E-2</v>
      </c>
      <c r="P688" s="39">
        <f>-(1-F688/MAX(F$5:F688))</f>
        <v>0</v>
      </c>
      <c r="Q688" s="33">
        <f>IF(DatiStorici[[#This Row],[Calend]]="X",(DatiStorici[[#This Row],[Balanced]]*B$2/DatiStorici[[#This Row],[Bond 3Y]]),Q687)</f>
        <v>23.290758964276538</v>
      </c>
      <c r="R688" s="33">
        <f>IF(DatiStorici[[#This Row],[Calend]]="X",(DatiStorici[[#This Row],[Balanced]]*C$2/DatiStorici[[#This Row],[Bond 10Y]]),R687)</f>
        <v>22.999545675015796</v>
      </c>
      <c r="S688" s="33">
        <f>IF(DatiStorici[[#This Row],[Calend]]="X",(DatiStorici[[#This Row],[Balanced]]*D$2/DatiStorici[[#This Row],[SXXR]]),S687)</f>
        <v>26.478339254247771</v>
      </c>
      <c r="T688" s="33">
        <f>IF(DatiStorici[[#This Row],[Calend]]="X",(DatiStorici[[#This Row],[Balanced]]*E$2/DatiStorici[[#This Row],[Gold]]),T687)</f>
        <v>30.301716571631474</v>
      </c>
      <c r="U688" s="34">
        <f>SUMPRODUCT(DatiStorici[[#This Row],[Bond 3Y]:[Gold]],Q687:T687)</f>
        <v>11398.118457381692</v>
      </c>
      <c r="V688" s="32">
        <f t="shared" si="94"/>
        <v>4.9121568064230065E-3</v>
      </c>
      <c r="W688" s="32">
        <f>-(1-U688/MAX(U$5:U688))</f>
        <v>0</v>
      </c>
      <c r="X688" s="53" t="str">
        <f t="shared" si="95"/>
        <v/>
      </c>
    </row>
    <row r="689" spans="1:24" x14ac:dyDescent="0.3">
      <c r="A689" s="4">
        <v>40064</v>
      </c>
      <c r="B689" s="1">
        <v>115.693534</v>
      </c>
      <c r="C689" s="1">
        <v>115.212881</v>
      </c>
      <c r="D689" s="1">
        <v>117.55050300000001</v>
      </c>
      <c r="E689" s="1">
        <v>97.948750000000004</v>
      </c>
      <c r="F689" s="3">
        <f t="shared" si="88"/>
        <v>11404.539449527154</v>
      </c>
      <c r="G689" s="36">
        <f t="shared" si="89"/>
        <v>7.234892473679989E-5</v>
      </c>
      <c r="H689" s="31">
        <f t="shared" si="90"/>
        <v>-1.9476930496062522E-3</v>
      </c>
      <c r="I689" s="37">
        <f t="shared" si="91"/>
        <v>2.8609713921631816E-3</v>
      </c>
      <c r="J689" s="37">
        <f t="shared" si="92"/>
        <v>7.763181408414528E-3</v>
      </c>
      <c r="K689" s="39">
        <f t="shared" si="93"/>
        <v>2.5852931620197828E-3</v>
      </c>
      <c r="L689" s="36">
        <f>-(1-B689/MAX(B$5:B689))</f>
        <v>0</v>
      </c>
      <c r="M689" s="37">
        <f>-(1-C689/MAX(C$5:C689))</f>
        <v>-3.7204890597478668E-3</v>
      </c>
      <c r="N689" s="37">
        <f>-(1-D689/MAX(D$5:D689))</f>
        <v>-0.35726962019996866</v>
      </c>
      <c r="O689" s="37">
        <f>-(1-E689/MAX(E$5:E689))</f>
        <v>-1.5445787109623521E-2</v>
      </c>
      <c r="P689" s="39">
        <f>-(1-F689/MAX(F$5:F689))</f>
        <v>0</v>
      </c>
      <c r="Q689" s="33">
        <f>IF(DatiStorici[[#This Row],[Calend]]="X",(DatiStorici[[#This Row],[Balanced]]*B$2/DatiStorici[[#This Row],[Bond 3Y]]),Q688)</f>
        <v>23.290758964276538</v>
      </c>
      <c r="R689" s="33">
        <f>IF(DatiStorici[[#This Row],[Calend]]="X",(DatiStorici[[#This Row],[Balanced]]*C$2/DatiStorici[[#This Row],[Bond 10Y]]),R688)</f>
        <v>22.999545675015796</v>
      </c>
      <c r="S689" s="33">
        <f>IF(DatiStorici[[#This Row],[Calend]]="X",(DatiStorici[[#This Row],[Balanced]]*D$2/DatiStorici[[#This Row],[SXXR]]),S688)</f>
        <v>26.478339254247771</v>
      </c>
      <c r="T689" s="33">
        <f>IF(DatiStorici[[#This Row],[Calend]]="X",(DatiStorici[[#This Row],[Balanced]]*E$2/DatiStorici[[#This Row],[Gold]]),T688)</f>
        <v>30.301716571631474</v>
      </c>
      <c r="U689" s="34">
        <f>SUMPRODUCT(DatiStorici[[#This Row],[Bond 3Y]:[Gold]],Q688:T688)</f>
        <v>11424.99149201605</v>
      </c>
      <c r="V689" s="32">
        <f t="shared" si="94"/>
        <v>2.3548979181838041E-3</v>
      </c>
      <c r="W689" s="32">
        <f>-(1-U689/MAX(U$5:U689))</f>
        <v>0</v>
      </c>
      <c r="X689" s="53" t="str">
        <f t="shared" si="95"/>
        <v/>
      </c>
    </row>
    <row r="690" spans="1:24" x14ac:dyDescent="0.3">
      <c r="A690" s="4">
        <v>40065</v>
      </c>
      <c r="B690" s="1">
        <v>115.695779</v>
      </c>
      <c r="C690" s="1">
        <v>114.77061500000001</v>
      </c>
      <c r="D690" s="1">
        <v>118.639872</v>
      </c>
      <c r="E690" s="1">
        <v>97.825310000000002</v>
      </c>
      <c r="F690" s="3">
        <f t="shared" si="88"/>
        <v>11404.916580636631</v>
      </c>
      <c r="G690" s="36">
        <f t="shared" si="89"/>
        <v>1.9404526258844529E-5</v>
      </c>
      <c r="H690" s="31">
        <f t="shared" si="90"/>
        <v>-3.8460720257627551E-3</v>
      </c>
      <c r="I690" s="37">
        <f t="shared" si="91"/>
        <v>9.224564927837681E-3</v>
      </c>
      <c r="J690" s="37">
        <f t="shared" si="92"/>
        <v>-1.2610456804975679E-3</v>
      </c>
      <c r="K690" s="39">
        <f t="shared" si="93"/>
        <v>3.3067961727100416E-5</v>
      </c>
      <c r="L690" s="36">
        <f>-(1-B690/MAX(B$5:B690))</f>
        <v>0</v>
      </c>
      <c r="M690" s="37">
        <f>-(1-C690/MAX(C$5:C690))</f>
        <v>-7.5448926365102587E-3</v>
      </c>
      <c r="N690" s="37">
        <f>-(1-D690/MAX(D$5:D690))</f>
        <v>-0.35131328200282486</v>
      </c>
      <c r="O690" s="37">
        <f>-(1-E690/MAX(E$5:E690))</f>
        <v>-1.6686572439086111E-2</v>
      </c>
      <c r="P690" s="39">
        <f>-(1-F690/MAX(F$5:F690))</f>
        <v>0</v>
      </c>
      <c r="Q690" s="33">
        <f>IF(DatiStorici[[#This Row],[Calend]]="X",(DatiStorici[[#This Row],[Balanced]]*B$2/DatiStorici[[#This Row],[Bond 3Y]]),Q689)</f>
        <v>23.290758964276538</v>
      </c>
      <c r="R690" s="33">
        <f>IF(DatiStorici[[#This Row],[Calend]]="X",(DatiStorici[[#This Row],[Balanced]]*C$2/DatiStorici[[#This Row],[Bond 10Y]]),R689)</f>
        <v>22.999545675015796</v>
      </c>
      <c r="S690" s="33">
        <f>IF(DatiStorici[[#This Row],[Calend]]="X",(DatiStorici[[#This Row],[Balanced]]*D$2/DatiStorici[[#This Row],[SXXR]]),S689)</f>
        <v>26.478339254247771</v>
      </c>
      <c r="T690" s="33">
        <f>IF(DatiStorici[[#This Row],[Calend]]="X",(DatiStorici[[#This Row],[Balanced]]*E$2/DatiStorici[[#This Row],[Gold]]),T689)</f>
        <v>30.301716571631474</v>
      </c>
      <c r="U690" s="34">
        <f>SUMPRODUCT(DatiStorici[[#This Row],[Bond 3Y]:[Gold]],Q689:T689)</f>
        <v>11439.976100763877</v>
      </c>
      <c r="V690" s="32">
        <f t="shared" si="94"/>
        <v>1.3107047567203168E-3</v>
      </c>
      <c r="W690" s="32">
        <f>-(1-U690/MAX(U$5:U690))</f>
        <v>0</v>
      </c>
      <c r="X690" s="53" t="str">
        <f t="shared" si="95"/>
        <v/>
      </c>
    </row>
    <row r="691" spans="1:24" x14ac:dyDescent="0.3">
      <c r="A691" s="4">
        <v>40066</v>
      </c>
      <c r="B691" s="1">
        <v>115.757908</v>
      </c>
      <c r="C691" s="1">
        <v>115.173922</v>
      </c>
      <c r="D691" s="1">
        <v>118.829476</v>
      </c>
      <c r="E691" s="1">
        <v>96.967820000000003</v>
      </c>
      <c r="F691" s="3">
        <f t="shared" si="88"/>
        <v>11385.693695946236</v>
      </c>
      <c r="G691" s="36">
        <f t="shared" si="89"/>
        <v>5.3685903471662551E-4</v>
      </c>
      <c r="H691" s="31">
        <f t="shared" si="90"/>
        <v>3.5078668867180446E-3</v>
      </c>
      <c r="I691" s="37">
        <f t="shared" si="91"/>
        <v>1.5968716963911422E-3</v>
      </c>
      <c r="J691" s="37">
        <f t="shared" si="92"/>
        <v>-8.8041661315512044E-3</v>
      </c>
      <c r="K691" s="39">
        <f t="shared" si="93"/>
        <v>-1.6869130765360231E-3</v>
      </c>
      <c r="L691" s="36">
        <f>-(1-B691/MAX(B$5:B691))</f>
        <v>0</v>
      </c>
      <c r="M691" s="37">
        <f>-(1-C691/MAX(C$5:C691))</f>
        <v>-4.0573789381176395E-3</v>
      </c>
      <c r="N691" s="37">
        <f>-(1-D691/MAX(D$5:D691))</f>
        <v>-0.3502765850272993</v>
      </c>
      <c r="O691" s="37">
        <f>-(1-E691/MAX(E$5:E691))</f>
        <v>-2.5305828856461154E-2</v>
      </c>
      <c r="P691" s="39">
        <f>-(1-F691/MAX(F$5:F691))</f>
        <v>-1.6854910384027644E-3</v>
      </c>
      <c r="Q691" s="33">
        <f>IF(DatiStorici[[#This Row],[Calend]]="X",(DatiStorici[[#This Row],[Balanced]]*B$2/DatiStorici[[#This Row],[Bond 3Y]]),Q690)</f>
        <v>23.290758964276538</v>
      </c>
      <c r="R691" s="33">
        <f>IF(DatiStorici[[#This Row],[Calend]]="X",(DatiStorici[[#This Row],[Balanced]]*C$2/DatiStorici[[#This Row],[Bond 10Y]]),R690)</f>
        <v>22.999545675015796</v>
      </c>
      <c r="S691" s="33">
        <f>IF(DatiStorici[[#This Row],[Calend]]="X",(DatiStorici[[#This Row],[Balanced]]*D$2/DatiStorici[[#This Row],[SXXR]]),S690)</f>
        <v>26.478339254247771</v>
      </c>
      <c r="T691" s="33">
        <f>IF(DatiStorici[[#This Row],[Calend]]="X",(DatiStorici[[#This Row],[Balanced]]*E$2/DatiStorici[[#This Row],[Gold]]),T690)</f>
        <v>30.301716571631474</v>
      </c>
      <c r="U691" s="34">
        <f>SUMPRODUCT(DatiStorici[[#This Row],[Bond 3Y]:[Gold]],Q690:T690)</f>
        <v>11429.735990188077</v>
      </c>
      <c r="V691" s="32">
        <f t="shared" si="94"/>
        <v>-8.9551728674277912E-4</v>
      </c>
      <c r="W691" s="32">
        <f>-(1-U691/MAX(U$5:U691))</f>
        <v>-8.951164308040882E-4</v>
      </c>
      <c r="X691" s="53" t="str">
        <f t="shared" si="95"/>
        <v/>
      </c>
    </row>
    <row r="692" spans="1:24" x14ac:dyDescent="0.3">
      <c r="A692" s="4">
        <v>40067</v>
      </c>
      <c r="B692" s="1">
        <v>115.820982</v>
      </c>
      <c r="C692" s="1">
        <v>115.810793</v>
      </c>
      <c r="D692" s="1">
        <v>119.448492</v>
      </c>
      <c r="E692" s="1">
        <v>98.679500000000004</v>
      </c>
      <c r="F692" s="3">
        <f t="shared" si="88"/>
        <v>11480.197448422712</v>
      </c>
      <c r="G692" s="36">
        <f t="shared" si="89"/>
        <v>5.4473014841439861E-4</v>
      </c>
      <c r="H692" s="31">
        <f t="shared" si="90"/>
        <v>5.5144134872337049E-3</v>
      </c>
      <c r="I692" s="37">
        <f t="shared" si="91"/>
        <v>5.1957585316845679E-3</v>
      </c>
      <c r="J692" s="37">
        <f t="shared" si="92"/>
        <v>1.7498053881462621E-2</v>
      </c>
      <c r="K692" s="39">
        <f t="shared" si="93"/>
        <v>8.2659617304022843E-3</v>
      </c>
      <c r="L692" s="36">
        <f>-(1-B692/MAX(B$5:B692))</f>
        <v>0</v>
      </c>
      <c r="M692" s="37">
        <f>-(1-C692/MAX(C$5:C692))</f>
        <v>0</v>
      </c>
      <c r="N692" s="37">
        <f>-(1-D692/MAX(D$5:D692))</f>
        <v>-0.34689199390579384</v>
      </c>
      <c r="O692" s="37">
        <f>-(1-E692/MAX(E$5:E692))</f>
        <v>-8.1004867247831402E-3</v>
      </c>
      <c r="P692" s="39">
        <f>-(1-F692/MAX(F$5:F692))</f>
        <v>0</v>
      </c>
      <c r="Q692" s="33">
        <f>IF(DatiStorici[[#This Row],[Calend]]="X",(DatiStorici[[#This Row],[Balanced]]*B$2/DatiStorici[[#This Row],[Bond 3Y]]),Q691)</f>
        <v>23.290758964276538</v>
      </c>
      <c r="R692" s="33">
        <f>IF(DatiStorici[[#This Row],[Calend]]="X",(DatiStorici[[#This Row],[Balanced]]*C$2/DatiStorici[[#This Row],[Bond 10Y]]),R691)</f>
        <v>22.999545675015796</v>
      </c>
      <c r="S692" s="33">
        <f>IF(DatiStorici[[#This Row],[Calend]]="X",(DatiStorici[[#This Row],[Balanced]]*D$2/DatiStorici[[#This Row],[SXXR]]),S691)</f>
        <v>26.478339254247771</v>
      </c>
      <c r="T692" s="33">
        <f>IF(DatiStorici[[#This Row],[Calend]]="X",(DatiStorici[[#This Row],[Balanced]]*E$2/DatiStorici[[#This Row],[Gold]]),T691)</f>
        <v>30.301716571631474</v>
      </c>
      <c r="U692" s="34">
        <f>SUMPRODUCT(DatiStorici[[#This Row],[Bond 3Y]:[Gold]],Q691:T691)</f>
        <v>11514.11013304572</v>
      </c>
      <c r="V692" s="32">
        <f t="shared" si="94"/>
        <v>7.3548717812756299E-3</v>
      </c>
      <c r="W692" s="32">
        <f>-(1-U692/MAX(U$5:U692))</f>
        <v>0</v>
      </c>
      <c r="X692" s="53" t="str">
        <f t="shared" si="95"/>
        <v/>
      </c>
    </row>
    <row r="693" spans="1:24" x14ac:dyDescent="0.3">
      <c r="A693" s="4">
        <v>40070</v>
      </c>
      <c r="B693" s="1">
        <v>115.740089</v>
      </c>
      <c r="C693" s="1">
        <v>115.581908</v>
      </c>
      <c r="D693" s="1">
        <v>119.052224</v>
      </c>
      <c r="E693" s="1">
        <v>97.795370000000005</v>
      </c>
      <c r="F693" s="3">
        <f t="shared" si="88"/>
        <v>11431.573531144924</v>
      </c>
      <c r="G693" s="36">
        <f t="shared" si="89"/>
        <v>-6.986753251857201E-4</v>
      </c>
      <c r="H693" s="31">
        <f t="shared" si="90"/>
        <v>-1.9783257955947827E-3</v>
      </c>
      <c r="I693" s="37">
        <f t="shared" si="91"/>
        <v>-3.322995178281515E-3</v>
      </c>
      <c r="J693" s="37">
        <f t="shared" si="92"/>
        <v>-8.9999903586311363E-3</v>
      </c>
      <c r="K693" s="39">
        <f t="shared" si="93"/>
        <v>-4.2444549851163322E-3</v>
      </c>
      <c r="L693" s="36">
        <f>-(1-B693/MAX(B$5:B693))</f>
        <v>-6.9843130841351631E-4</v>
      </c>
      <c r="M693" s="37">
        <f>-(1-C693/MAX(C$5:C693))</f>
        <v>-1.9763701989330418E-3</v>
      </c>
      <c r="N693" s="37">
        <f>-(1-D693/MAX(D$5:D693))</f>
        <v>-0.34905866674548902</v>
      </c>
      <c r="O693" s="37">
        <f>-(1-E693/MAX(E$5:E693))</f>
        <v>-1.6987521181504261E-2</v>
      </c>
      <c r="P693" s="39">
        <f>-(1-F693/MAX(F$5:F693))</f>
        <v>-4.2354600168020839E-3</v>
      </c>
      <c r="Q693" s="33">
        <f>IF(DatiStorici[[#This Row],[Calend]]="X",(DatiStorici[[#This Row],[Balanced]]*B$2/DatiStorici[[#This Row],[Bond 3Y]]),Q692)</f>
        <v>23.290758964276538</v>
      </c>
      <c r="R693" s="33">
        <f>IF(DatiStorici[[#This Row],[Calend]]="X",(DatiStorici[[#This Row],[Balanced]]*C$2/DatiStorici[[#This Row],[Bond 10Y]]),R692)</f>
        <v>22.999545675015796</v>
      </c>
      <c r="S693" s="33">
        <f>IF(DatiStorici[[#This Row],[Calend]]="X",(DatiStorici[[#This Row],[Balanced]]*D$2/DatiStorici[[#This Row],[SXXR]]),S692)</f>
        <v>26.478339254247771</v>
      </c>
      <c r="T693" s="33">
        <f>IF(DatiStorici[[#This Row],[Calend]]="X",(DatiStorici[[#This Row],[Balanced]]*E$2/DatiStorici[[#This Row],[Gold]]),T692)</f>
        <v>30.301716571631474</v>
      </c>
      <c r="U693" s="34">
        <f>SUMPRODUCT(DatiStorici[[#This Row],[Bond 3Y]:[Gold]],Q692:T692)</f>
        <v>11469.678647456918</v>
      </c>
      <c r="V693" s="32">
        <f t="shared" si="94"/>
        <v>-3.866337387801985E-3</v>
      </c>
      <c r="W693" s="32">
        <f>-(1-U693/MAX(U$5:U693))</f>
        <v>-3.8588727287993674E-3</v>
      </c>
      <c r="X693" s="53" t="str">
        <f t="shared" si="95"/>
        <v/>
      </c>
    </row>
    <row r="694" spans="1:24" x14ac:dyDescent="0.3">
      <c r="A694" s="4">
        <v>40071</v>
      </c>
      <c r="B694" s="1">
        <v>115.713206</v>
      </c>
      <c r="C694" s="1">
        <v>115.395348</v>
      </c>
      <c r="D694" s="1">
        <v>119.260837</v>
      </c>
      <c r="E694" s="1">
        <v>97.476200000000006</v>
      </c>
      <c r="F694" s="3">
        <f t="shared" si="88"/>
        <v>11416.736417881995</v>
      </c>
      <c r="G694" s="36">
        <f t="shared" si="89"/>
        <v>-2.3229740687759755E-4</v>
      </c>
      <c r="H694" s="31">
        <f t="shared" si="90"/>
        <v>-1.6153974967055974E-3</v>
      </c>
      <c r="I694" s="37">
        <f t="shared" si="91"/>
        <v>1.7507479649660198E-3</v>
      </c>
      <c r="J694" s="37">
        <f t="shared" si="92"/>
        <v>-3.268988765015655E-3</v>
      </c>
      <c r="K694" s="39">
        <f t="shared" si="93"/>
        <v>-1.2987494813902617E-3</v>
      </c>
      <c r="L694" s="36">
        <f>-(1-B694/MAX(B$5:B694))</f>
        <v>-9.3053951139876467E-4</v>
      </c>
      <c r="M694" s="37">
        <f>-(1-C694/MAX(C$5:C694))</f>
        <v>-3.5872735972026781E-3</v>
      </c>
      <c r="N694" s="37">
        <f>-(1-D694/MAX(D$5:D694))</f>
        <v>-0.34791803434239987</v>
      </c>
      <c r="O694" s="37">
        <f>-(1-E694/MAX(E$5:E694))</f>
        <v>-2.0195731272273365E-2</v>
      </c>
      <c r="P694" s="39">
        <f>-(1-F694/MAX(F$5:F694))</f>
        <v>-5.527869257112461E-3</v>
      </c>
      <c r="Q694" s="33">
        <f>IF(DatiStorici[[#This Row],[Calend]]="X",(DatiStorici[[#This Row],[Balanced]]*B$2/DatiStorici[[#This Row],[Bond 3Y]]),Q693)</f>
        <v>23.290758964276538</v>
      </c>
      <c r="R694" s="33">
        <f>IF(DatiStorici[[#This Row],[Calend]]="X",(DatiStorici[[#This Row],[Balanced]]*C$2/DatiStorici[[#This Row],[Bond 10Y]]),R693)</f>
        <v>22.999545675015796</v>
      </c>
      <c r="S694" s="33">
        <f>IF(DatiStorici[[#This Row],[Calend]]="X",(DatiStorici[[#This Row],[Balanced]]*D$2/DatiStorici[[#This Row],[SXXR]]),S693)</f>
        <v>26.478339254247771</v>
      </c>
      <c r="T694" s="33">
        <f>IF(DatiStorici[[#This Row],[Calend]]="X",(DatiStorici[[#This Row],[Balanced]]*E$2/DatiStorici[[#This Row],[Gold]]),T693)</f>
        <v>30.301716571631474</v>
      </c>
      <c r="U694" s="34">
        <f>SUMPRODUCT(DatiStorici[[#This Row],[Bond 3Y]:[Gold]],Q693:T693)</f>
        <v>11460.614053651228</v>
      </c>
      <c r="V694" s="32">
        <f t="shared" si="94"/>
        <v>-7.9062176798368818E-4</v>
      </c>
      <c r="W694" s="32">
        <f>-(1-U694/MAX(U$5:U694))</f>
        <v>-4.6461323347044559E-3</v>
      </c>
      <c r="X694" s="53" t="str">
        <f t="shared" si="95"/>
        <v/>
      </c>
    </row>
    <row r="695" spans="1:24" x14ac:dyDescent="0.3">
      <c r="A695" s="4">
        <v>40072</v>
      </c>
      <c r="B695" s="1">
        <v>115.717394</v>
      </c>
      <c r="C695" s="1">
        <v>115.229276</v>
      </c>
      <c r="D695" s="1">
        <v>120.947776</v>
      </c>
      <c r="E695" s="1">
        <v>99.407970000000006</v>
      </c>
      <c r="F695" s="3">
        <f t="shared" si="88"/>
        <v>11514.202860754376</v>
      </c>
      <c r="G695" s="36">
        <f t="shared" si="89"/>
        <v>3.6192275355580895E-5</v>
      </c>
      <c r="H695" s="31">
        <f t="shared" si="90"/>
        <v>-1.4401933828622261E-3</v>
      </c>
      <c r="I695" s="37">
        <f t="shared" si="91"/>
        <v>1.4045847173719225E-2</v>
      </c>
      <c r="J695" s="37">
        <f t="shared" si="92"/>
        <v>1.9624045892897179E-2</v>
      </c>
      <c r="K695" s="39">
        <f t="shared" si="93"/>
        <v>8.5009190982944134E-3</v>
      </c>
      <c r="L695" s="36">
        <f>-(1-B695/MAX(B$5:B695))</f>
        <v>-8.9438026004651228E-4</v>
      </c>
      <c r="M695" s="37">
        <f>-(1-C695/MAX(C$5:C695))</f>
        <v>-5.0212677500619529E-3</v>
      </c>
      <c r="N695" s="37">
        <f>-(1-D695/MAX(D$5:D695))</f>
        <v>-0.33869436522573526</v>
      </c>
      <c r="O695" s="37">
        <f>-(1-E695/MAX(E$5:E695))</f>
        <v>-7.7810428024704947E-4</v>
      </c>
      <c r="P695" s="39">
        <f>-(1-F695/MAX(F$5:F695))</f>
        <v>0</v>
      </c>
      <c r="Q695" s="33">
        <f>IF(DatiStorici[[#This Row],[Calend]]="X",(DatiStorici[[#This Row],[Balanced]]*B$2/DatiStorici[[#This Row],[Bond 3Y]]),Q694)</f>
        <v>23.290758964276538</v>
      </c>
      <c r="R695" s="33">
        <f>IF(DatiStorici[[#This Row],[Calend]]="X",(DatiStorici[[#This Row],[Balanced]]*C$2/DatiStorici[[#This Row],[Bond 10Y]]),R694)</f>
        <v>22.999545675015796</v>
      </c>
      <c r="S695" s="33">
        <f>IF(DatiStorici[[#This Row],[Calend]]="X",(DatiStorici[[#This Row],[Balanced]]*D$2/DatiStorici[[#This Row],[SXXR]]),S694)</f>
        <v>26.478339254247771</v>
      </c>
      <c r="T695" s="33">
        <f>IF(DatiStorici[[#This Row],[Calend]]="X",(DatiStorici[[#This Row],[Balanced]]*E$2/DatiStorici[[#This Row],[Gold]]),T694)</f>
        <v>30.301716571631474</v>
      </c>
      <c r="U695" s="34">
        <f>SUMPRODUCT(DatiStorici[[#This Row],[Bond 3Y]:[Gold]],Q694:T694)</f>
        <v>11560.095304965233</v>
      </c>
      <c r="V695" s="32">
        <f t="shared" si="94"/>
        <v>8.6428153902515584E-3</v>
      </c>
      <c r="W695" s="32">
        <f>-(1-U695/MAX(U$5:U695))</f>
        <v>0</v>
      </c>
      <c r="X695" s="53" t="str">
        <f t="shared" si="95"/>
        <v/>
      </c>
    </row>
    <row r="696" spans="1:24" x14ac:dyDescent="0.3">
      <c r="A696" s="4">
        <v>40073</v>
      </c>
      <c r="B696" s="1">
        <v>115.669197</v>
      </c>
      <c r="C696" s="1">
        <v>114.975466</v>
      </c>
      <c r="D696" s="1">
        <v>121.573615</v>
      </c>
      <c r="E696" s="1">
        <v>99.675989999999999</v>
      </c>
      <c r="F696" s="3">
        <f t="shared" si="88"/>
        <v>11526.57263449775</v>
      </c>
      <c r="G696" s="36">
        <f t="shared" si="89"/>
        <v>-4.1659285863322184E-4</v>
      </c>
      <c r="H696" s="31">
        <f t="shared" si="90"/>
        <v>-2.2050814473967414E-3</v>
      </c>
      <c r="I696" s="37">
        <f t="shared" si="91"/>
        <v>5.1611149567511892E-3</v>
      </c>
      <c r="J696" s="37">
        <f t="shared" si="92"/>
        <v>2.6925339632877239E-3</v>
      </c>
      <c r="K696" s="39">
        <f t="shared" si="93"/>
        <v>1.0737290447835007E-3</v>
      </c>
      <c r="L696" s="36">
        <f>-(1-B696/MAX(B$5:B696))</f>
        <v>-1.3105138410931527E-3</v>
      </c>
      <c r="M696" s="37">
        <f>-(1-C696/MAX(C$5:C696))</f>
        <v>-7.2128596857117255E-3</v>
      </c>
      <c r="N696" s="37">
        <f>-(1-D696/MAX(D$5:D696))</f>
        <v>-0.33527246801646793</v>
      </c>
      <c r="O696" s="37">
        <f>-(1-E696/MAX(E$5:E696))</f>
        <v>0</v>
      </c>
      <c r="P696" s="39">
        <f>-(1-F696/MAX(F$5:F696))</f>
        <v>0</v>
      </c>
      <c r="Q696" s="33">
        <f>IF(DatiStorici[[#This Row],[Calend]]="X",(DatiStorici[[#This Row],[Balanced]]*B$2/DatiStorici[[#This Row],[Bond 3Y]]),Q695)</f>
        <v>23.290758964276538</v>
      </c>
      <c r="R696" s="33">
        <f>IF(DatiStorici[[#This Row],[Calend]]="X",(DatiStorici[[#This Row],[Balanced]]*C$2/DatiStorici[[#This Row],[Bond 10Y]]),R695)</f>
        <v>22.999545675015796</v>
      </c>
      <c r="S696" s="33">
        <f>IF(DatiStorici[[#This Row],[Calend]]="X",(DatiStorici[[#This Row],[Balanced]]*D$2/DatiStorici[[#This Row],[SXXR]]),S695)</f>
        <v>26.478339254247771</v>
      </c>
      <c r="T696" s="33">
        <f>IF(DatiStorici[[#This Row],[Calend]]="X",(DatiStorici[[#This Row],[Balanced]]*E$2/DatiStorici[[#This Row],[Gold]]),T695)</f>
        <v>30.301716571631474</v>
      </c>
      <c r="U696" s="34">
        <f>SUMPRODUCT(DatiStorici[[#This Row],[Bond 3Y]:[Gold]],Q695:T695)</f>
        <v>11577.827889003724</v>
      </c>
      <c r="V696" s="32">
        <f t="shared" si="94"/>
        <v>1.5327726141682858E-3</v>
      </c>
      <c r="W696" s="32">
        <f>-(1-U696/MAX(U$5:U696))</f>
        <v>0</v>
      </c>
      <c r="X696" s="53" t="str">
        <f t="shared" si="95"/>
        <v/>
      </c>
    </row>
    <row r="697" spans="1:24" x14ac:dyDescent="0.3">
      <c r="A697" s="4">
        <v>40074</v>
      </c>
      <c r="B697" s="1">
        <v>115.68778399999999</v>
      </c>
      <c r="C697" s="1">
        <v>114.96850999999999</v>
      </c>
      <c r="D697" s="1">
        <v>120.997979</v>
      </c>
      <c r="E697" s="1">
        <v>99.038759999999996</v>
      </c>
      <c r="F697" s="3">
        <f t="shared" si="88"/>
        <v>11493.062995537572</v>
      </c>
      <c r="G697" s="36">
        <f t="shared" si="89"/>
        <v>1.6067809978895063E-4</v>
      </c>
      <c r="H697" s="31">
        <f t="shared" si="90"/>
        <v>-6.0501693700537635E-5</v>
      </c>
      <c r="I697" s="37">
        <f t="shared" si="91"/>
        <v>-4.7461211022776411E-3</v>
      </c>
      <c r="J697" s="37">
        <f t="shared" si="92"/>
        <v>-6.4135368339571057E-3</v>
      </c>
      <c r="K697" s="39">
        <f t="shared" si="93"/>
        <v>-2.9113981792219801E-3</v>
      </c>
      <c r="L697" s="36">
        <f>-(1-B697/MAX(B$5:B697))</f>
        <v>-1.1500334196786755E-3</v>
      </c>
      <c r="M697" s="37">
        <f>-(1-C697/MAX(C$5:C697))</f>
        <v>-7.2729231721953003E-3</v>
      </c>
      <c r="N697" s="37">
        <f>-(1-D697/MAX(D$5:D697))</f>
        <v>-0.3384198704985022</v>
      </c>
      <c r="O697" s="37">
        <f>-(1-E697/MAX(E$5:E697))</f>
        <v>-6.3930140046766226E-3</v>
      </c>
      <c r="P697" s="39">
        <f>-(1-F697/MAX(F$5:F697))</f>
        <v>-2.9071641695024297E-3</v>
      </c>
      <c r="Q697" s="33">
        <f>IF(DatiStorici[[#This Row],[Calend]]="X",(DatiStorici[[#This Row],[Balanced]]*B$2/DatiStorici[[#This Row],[Bond 3Y]]),Q696)</f>
        <v>23.290758964276538</v>
      </c>
      <c r="R697" s="33">
        <f>IF(DatiStorici[[#This Row],[Calend]]="X",(DatiStorici[[#This Row],[Balanced]]*C$2/DatiStorici[[#This Row],[Bond 10Y]]),R696)</f>
        <v>22.999545675015796</v>
      </c>
      <c r="S697" s="33">
        <f>IF(DatiStorici[[#This Row],[Calend]]="X",(DatiStorici[[#This Row],[Balanced]]*D$2/DatiStorici[[#This Row],[SXXR]]),S696)</f>
        <v>26.478339254247771</v>
      </c>
      <c r="T697" s="33">
        <f>IF(DatiStorici[[#This Row],[Calend]]="X",(DatiStorici[[#This Row],[Balanced]]*E$2/DatiStorici[[#This Row],[Gold]]),T696)</f>
        <v>30.301716571631474</v>
      </c>
      <c r="U697" s="34">
        <f>SUMPRODUCT(DatiStorici[[#This Row],[Bond 3Y]:[Gold]],Q696:T696)</f>
        <v>11543.549761354978</v>
      </c>
      <c r="V697" s="32">
        <f t="shared" si="94"/>
        <v>-2.9650614492236797E-3</v>
      </c>
      <c r="W697" s="32">
        <f>-(1-U697/MAX(U$5:U697))</f>
        <v>-2.9606699959067173E-3</v>
      </c>
      <c r="X697" s="53" t="str">
        <f t="shared" si="95"/>
        <v/>
      </c>
    </row>
    <row r="698" spans="1:24" x14ac:dyDescent="0.3">
      <c r="A698" s="4">
        <v>40077</v>
      </c>
      <c r="B698" s="1">
        <v>115.73789499999999</v>
      </c>
      <c r="C698" s="1">
        <v>114.92992099999999</v>
      </c>
      <c r="D698" s="1">
        <v>120.070431</v>
      </c>
      <c r="E698" s="1">
        <v>97.567509999999999</v>
      </c>
      <c r="F698" s="3">
        <f t="shared" si="88"/>
        <v>11421.342319221025</v>
      </c>
      <c r="G698" s="36">
        <f t="shared" si="89"/>
        <v>4.3306344395046485E-4</v>
      </c>
      <c r="H698" s="31">
        <f t="shared" si="90"/>
        <v>-3.3570477357812282E-4</v>
      </c>
      <c r="I698" s="37">
        <f t="shared" si="91"/>
        <v>-7.6953473689809039E-3</v>
      </c>
      <c r="J698" s="37">
        <f t="shared" si="92"/>
        <v>-1.4966740009219385E-2</v>
      </c>
      <c r="K698" s="39">
        <f t="shared" si="93"/>
        <v>-6.2598971727132044E-3</v>
      </c>
      <c r="L698" s="36">
        <f>-(1-B698/MAX(B$5:B698))</f>
        <v>-7.1737433550689289E-4</v>
      </c>
      <c r="M698" s="37">
        <f>-(1-C698/MAX(C$5:C698))</f>
        <v>-7.6061304579790878E-3</v>
      </c>
      <c r="N698" s="37">
        <f>-(1-D698/MAX(D$5:D698))</f>
        <v>-0.34349142070975702</v>
      </c>
      <c r="O698" s="37">
        <f>-(1-E698/MAX(E$5:E698))</f>
        <v>-2.1153338933478372E-2</v>
      </c>
      <c r="P698" s="39">
        <f>-(1-F698/MAX(F$5:F698))</f>
        <v>-9.1293672988085328E-3</v>
      </c>
      <c r="Q698" s="33">
        <f>IF(DatiStorici[[#This Row],[Calend]]="X",(DatiStorici[[#This Row],[Balanced]]*B$2/DatiStorici[[#This Row],[Bond 3Y]]),Q697)</f>
        <v>23.290758964276538</v>
      </c>
      <c r="R698" s="33">
        <f>IF(DatiStorici[[#This Row],[Calend]]="X",(DatiStorici[[#This Row],[Balanced]]*C$2/DatiStorici[[#This Row],[Bond 10Y]]),R697)</f>
        <v>22.999545675015796</v>
      </c>
      <c r="S698" s="33">
        <f>IF(DatiStorici[[#This Row],[Calend]]="X",(DatiStorici[[#This Row],[Balanced]]*D$2/DatiStorici[[#This Row],[SXXR]]),S697)</f>
        <v>26.478339254247771</v>
      </c>
      <c r="T698" s="33">
        <f>IF(DatiStorici[[#This Row],[Calend]]="X",(DatiStorici[[#This Row],[Balanced]]*E$2/DatiStorici[[#This Row],[Gold]]),T697)</f>
        <v>30.301716571631474</v>
      </c>
      <c r="U698" s="34">
        <f>SUMPRODUCT(DatiStorici[[#This Row],[Bond 3Y]:[Gold]],Q697:T697)</f>
        <v>11474.688023984771</v>
      </c>
      <c r="V698" s="32">
        <f t="shared" si="94"/>
        <v>-5.9832506246306812E-3</v>
      </c>
      <c r="W698" s="32">
        <f>-(1-U698/MAX(U$5:U698))</f>
        <v>-8.9083950813357848E-3</v>
      </c>
      <c r="X698" s="53" t="str">
        <f t="shared" si="95"/>
        <v/>
      </c>
    </row>
    <row r="699" spans="1:24" x14ac:dyDescent="0.3">
      <c r="A699" s="4">
        <v>40078</v>
      </c>
      <c r="B699" s="1">
        <v>115.746692</v>
      </c>
      <c r="C699" s="1">
        <v>114.83783</v>
      </c>
      <c r="D699" s="1">
        <v>120.681648</v>
      </c>
      <c r="E699" s="1">
        <v>99.230040000000002</v>
      </c>
      <c r="F699" s="3">
        <f t="shared" si="88"/>
        <v>11493.994074553699</v>
      </c>
      <c r="G699" s="36">
        <f t="shared" si="89"/>
        <v>7.6005060364896934E-5</v>
      </c>
      <c r="H699" s="31">
        <f t="shared" si="90"/>
        <v>-8.0160078627558356E-4</v>
      </c>
      <c r="I699" s="37">
        <f t="shared" si="91"/>
        <v>5.0775745383041951E-3</v>
      </c>
      <c r="J699" s="37">
        <f t="shared" si="92"/>
        <v>1.6896242375141781E-2</v>
      </c>
      <c r="K699" s="39">
        <f t="shared" si="93"/>
        <v>6.3409061521399208E-3</v>
      </c>
      <c r="L699" s="36">
        <f>-(1-B699/MAX(B$5:B699))</f>
        <v>-6.4142091283603264E-4</v>
      </c>
      <c r="M699" s="37">
        <f>-(1-C699/MAX(C$5:C699))</f>
        <v>-8.4013154110774702E-3</v>
      </c>
      <c r="N699" s="37">
        <f>-(1-D699/MAX(D$5:D699))</f>
        <v>-0.34014947214701685</v>
      </c>
      <c r="O699" s="37">
        <f>-(1-E699/MAX(E$5:E699))</f>
        <v>-4.4739961950716056E-3</v>
      </c>
      <c r="P699" s="39">
        <f>-(1-F699/MAX(F$5:F699))</f>
        <v>-2.8263874247014265E-3</v>
      </c>
      <c r="Q699" s="33">
        <f>IF(DatiStorici[[#This Row],[Calend]]="X",(DatiStorici[[#This Row],[Balanced]]*B$2/DatiStorici[[#This Row],[Bond 3Y]]),Q698)</f>
        <v>23.290758964276538</v>
      </c>
      <c r="R699" s="33">
        <f>IF(DatiStorici[[#This Row],[Calend]]="X",(DatiStorici[[#This Row],[Balanced]]*C$2/DatiStorici[[#This Row],[Bond 10Y]]),R698)</f>
        <v>22.999545675015796</v>
      </c>
      <c r="S699" s="33">
        <f>IF(DatiStorici[[#This Row],[Calend]]="X",(DatiStorici[[#This Row],[Balanced]]*D$2/DatiStorici[[#This Row],[SXXR]]),S698)</f>
        <v>26.478339254247771</v>
      </c>
      <c r="T699" s="33">
        <f>IF(DatiStorici[[#This Row],[Calend]]="X",(DatiStorici[[#This Row],[Balanced]]*E$2/DatiStorici[[#This Row],[Gold]]),T698)</f>
        <v>30.301716571631474</v>
      </c>
      <c r="U699" s="34">
        <f>SUMPRODUCT(DatiStorici[[#This Row],[Bond 3Y]:[Gold]],Q698:T698)</f>
        <v>11539.336385566421</v>
      </c>
      <c r="V699" s="32">
        <f t="shared" si="94"/>
        <v>5.6181857182292533E-3</v>
      </c>
      <c r="W699" s="32">
        <f>-(1-U699/MAX(U$5:U699))</f>
        <v>-3.3245876347721692E-3</v>
      </c>
      <c r="X699" s="53" t="str">
        <f t="shared" si="95"/>
        <v/>
      </c>
    </row>
    <row r="700" spans="1:24" x14ac:dyDescent="0.3">
      <c r="A700" s="4">
        <v>40079</v>
      </c>
      <c r="B700" s="1">
        <v>115.799339</v>
      </c>
      <c r="C700" s="1">
        <v>115.05584899999999</v>
      </c>
      <c r="D700" s="1">
        <v>120.94680099999999</v>
      </c>
      <c r="E700" s="1">
        <v>98.861959999999996</v>
      </c>
      <c r="F700" s="3">
        <f t="shared" si="88"/>
        <v>11490.285096911675</v>
      </c>
      <c r="G700" s="36">
        <f t="shared" si="89"/>
        <v>4.5474328089229892E-4</v>
      </c>
      <c r="H700" s="31">
        <f t="shared" si="90"/>
        <v>1.8966947356509995E-3</v>
      </c>
      <c r="I700" s="37">
        <f t="shared" si="91"/>
        <v>2.1947176131736825E-3</v>
      </c>
      <c r="J700" s="37">
        <f t="shared" si="92"/>
        <v>-3.7162573310995256E-3</v>
      </c>
      <c r="K700" s="39">
        <f t="shared" si="93"/>
        <v>-3.2274039542845519E-4</v>
      </c>
      <c r="L700" s="36">
        <f>-(1-B700/MAX(B$5:B700))</f>
        <v>-1.8686596872397043E-4</v>
      </c>
      <c r="M700" s="37">
        <f>-(1-C700/MAX(C$5:C700))</f>
        <v>-6.5187706641470777E-3</v>
      </c>
      <c r="N700" s="37">
        <f>-(1-D700/MAX(D$5:D700))</f>
        <v>-0.33869969622904295</v>
      </c>
      <c r="O700" s="37">
        <f>-(1-E700/MAX(E$5:E700))</f>
        <v>-8.1667611227137504E-3</v>
      </c>
      <c r="P700" s="39">
        <f>-(1-F700/MAX(F$5:F700))</f>
        <v>-3.14816370283999E-3</v>
      </c>
      <c r="Q700" s="33">
        <f>IF(DatiStorici[[#This Row],[Calend]]="X",(DatiStorici[[#This Row],[Balanced]]*B$2/DatiStorici[[#This Row],[Bond 3Y]]),Q699)</f>
        <v>23.290758964276538</v>
      </c>
      <c r="R700" s="33">
        <f>IF(DatiStorici[[#This Row],[Calend]]="X",(DatiStorici[[#This Row],[Balanced]]*C$2/DatiStorici[[#This Row],[Bond 10Y]]),R699)</f>
        <v>22.999545675015796</v>
      </c>
      <c r="S700" s="33">
        <f>IF(DatiStorici[[#This Row],[Calend]]="X",(DatiStorici[[#This Row],[Balanced]]*D$2/DatiStorici[[#This Row],[SXXR]]),S699)</f>
        <v>26.478339254247771</v>
      </c>
      <c r="T700" s="33">
        <f>IF(DatiStorici[[#This Row],[Calend]]="X",(DatiStorici[[#This Row],[Balanced]]*E$2/DatiStorici[[#This Row],[Gold]]),T699)</f>
        <v>30.301716571631474</v>
      </c>
      <c r="U700" s="34">
        <f>SUMPRODUCT(DatiStorici[[#This Row],[Bond 3Y]:[Gold]],Q699:T699)</f>
        <v>11541.444267354729</v>
      </c>
      <c r="V700" s="32">
        <f t="shared" si="94"/>
        <v>1.8265255632950872E-4</v>
      </c>
      <c r="W700" s="32">
        <f>-(1-U700/MAX(U$5:U700))</f>
        <v>-3.1425256963398818E-3</v>
      </c>
      <c r="X700" s="53" t="str">
        <f t="shared" si="95"/>
        <v/>
      </c>
    </row>
    <row r="701" spans="1:24" x14ac:dyDescent="0.3">
      <c r="A701" s="4">
        <v>40080</v>
      </c>
      <c r="B701" s="1">
        <v>115.904094</v>
      </c>
      <c r="C701" s="1">
        <v>115.62674199999999</v>
      </c>
      <c r="D701" s="1">
        <v>118.62281299999999</v>
      </c>
      <c r="E701" s="1">
        <v>98.811920000000001</v>
      </c>
      <c r="F701" s="3">
        <f t="shared" si="88"/>
        <v>11470.390925990256</v>
      </c>
      <c r="G701" s="36">
        <f t="shared" si="89"/>
        <v>9.0421627147292834E-4</v>
      </c>
      <c r="H701" s="31">
        <f t="shared" si="90"/>
        <v>4.9496077101624002E-3</v>
      </c>
      <c r="I701" s="37">
        <f t="shared" si="91"/>
        <v>-1.9401967248951938E-2</v>
      </c>
      <c r="J701" s="37">
        <f t="shared" si="92"/>
        <v>-5.0628844912526717E-4</v>
      </c>
      <c r="K701" s="39">
        <f t="shared" si="93"/>
        <v>-1.7328911291589358E-3</v>
      </c>
      <c r="L701" s="36">
        <f>-(1-B701/MAX(B$5:B701))</f>
        <v>0</v>
      </c>
      <c r="M701" s="37">
        <f>-(1-C701/MAX(C$5:C701))</f>
        <v>-1.5892387508305017E-3</v>
      </c>
      <c r="N701" s="37">
        <f>-(1-D701/MAX(D$5:D701))</f>
        <v>-0.35140655542377319</v>
      </c>
      <c r="O701" s="37">
        <f>-(1-E701/MAX(E$5:E701))</f>
        <v>-8.6687877391535828E-3</v>
      </c>
      <c r="P701" s="39">
        <f>-(1-F701/MAX(F$5:F701))</f>
        <v>-4.8741035422228407E-3</v>
      </c>
      <c r="Q701" s="33">
        <f>IF(DatiStorici[[#This Row],[Calend]]="X",(DatiStorici[[#This Row],[Balanced]]*B$2/DatiStorici[[#This Row],[Bond 3Y]]),Q700)</f>
        <v>23.290758964276538</v>
      </c>
      <c r="R701" s="33">
        <f>IF(DatiStorici[[#This Row],[Calend]]="X",(DatiStorici[[#This Row],[Balanced]]*C$2/DatiStorici[[#This Row],[Bond 10Y]]),R700)</f>
        <v>22.999545675015796</v>
      </c>
      <c r="S701" s="33">
        <f>IF(DatiStorici[[#This Row],[Calend]]="X",(DatiStorici[[#This Row],[Balanced]]*D$2/DatiStorici[[#This Row],[SXXR]]),S700)</f>
        <v>26.478339254247771</v>
      </c>
      <c r="T701" s="33">
        <f>IF(DatiStorici[[#This Row],[Calend]]="X",(DatiStorici[[#This Row],[Balanced]]*E$2/DatiStorici[[#This Row],[Gold]]),T700)</f>
        <v>30.301716571631474</v>
      </c>
      <c r="U701" s="34">
        <f>SUMPRODUCT(DatiStorici[[#This Row],[Bond 3Y]:[Gold]],Q700:T700)</f>
        <v>11493.962729855035</v>
      </c>
      <c r="V701" s="32">
        <f t="shared" si="94"/>
        <v>-4.1224888929305035E-3</v>
      </c>
      <c r="W701" s="32">
        <f>-(1-U701/MAX(U$5:U701))</f>
        <v>-7.2436004363427564E-3</v>
      </c>
      <c r="X701" s="53" t="str">
        <f t="shared" si="95"/>
        <v/>
      </c>
    </row>
    <row r="702" spans="1:24" x14ac:dyDescent="0.3">
      <c r="A702" s="4">
        <v>40081</v>
      </c>
      <c r="B702" s="1">
        <v>115.86992600000001</v>
      </c>
      <c r="C702" s="1">
        <v>115.89718000000001</v>
      </c>
      <c r="D702" s="1">
        <v>118.118827</v>
      </c>
      <c r="E702" s="1">
        <v>97.024929999999998</v>
      </c>
      <c r="F702" s="3">
        <f t="shared" si="88"/>
        <v>11398.332690405292</v>
      </c>
      <c r="G702" s="36">
        <f t="shared" si="89"/>
        <v>-2.9483891462480884E-4</v>
      </c>
      <c r="H702" s="31">
        <f t="shared" si="90"/>
        <v>2.3361570645463125E-3</v>
      </c>
      <c r="I702" s="37">
        <f t="shared" si="91"/>
        <v>-4.2576942641181269E-3</v>
      </c>
      <c r="J702" s="37">
        <f t="shared" si="92"/>
        <v>-1.8250289458574782E-2</v>
      </c>
      <c r="K702" s="39">
        <f t="shared" si="93"/>
        <v>-6.3019235591548145E-3</v>
      </c>
      <c r="L702" s="36">
        <f>-(1-B702/MAX(B$5:B702))</f>
        <v>-2.9479545390342921E-4</v>
      </c>
      <c r="M702" s="37">
        <f>-(1-C702/MAX(C$5:C702))</f>
        <v>0</v>
      </c>
      <c r="N702" s="37">
        <f>-(1-D702/MAX(D$5:D702))</f>
        <v>-0.35416219750889377</v>
      </c>
      <c r="O702" s="37">
        <f>-(1-E702/MAX(E$5:E702))</f>
        <v>-2.6596776214612983E-2</v>
      </c>
      <c r="P702" s="39">
        <f>-(1-F702/MAX(F$5:F702))</f>
        <v>-1.1125591982880545E-2</v>
      </c>
      <c r="Q702" s="33">
        <f>IF(DatiStorici[[#This Row],[Calend]]="X",(DatiStorici[[#This Row],[Balanced]]*B$2/DatiStorici[[#This Row],[Bond 3Y]]),Q701)</f>
        <v>23.290758964276538</v>
      </c>
      <c r="R702" s="33">
        <f>IF(DatiStorici[[#This Row],[Calend]]="X",(DatiStorici[[#This Row],[Balanced]]*C$2/DatiStorici[[#This Row],[Bond 10Y]]),R701)</f>
        <v>22.999545675015796</v>
      </c>
      <c r="S702" s="33">
        <f>IF(DatiStorici[[#This Row],[Calend]]="X",(DatiStorici[[#This Row],[Balanced]]*D$2/DatiStorici[[#This Row],[SXXR]]),S701)</f>
        <v>26.478339254247771</v>
      </c>
      <c r="T702" s="33">
        <f>IF(DatiStorici[[#This Row],[Calend]]="X",(DatiStorici[[#This Row],[Balanced]]*E$2/DatiStorici[[#This Row],[Gold]]),T701)</f>
        <v>30.301716571631474</v>
      </c>
      <c r="U702" s="34">
        <f>SUMPRODUCT(DatiStorici[[#This Row],[Bond 3Y]:[Gold]],Q701:T701)</f>
        <v>11431.893305552272</v>
      </c>
      <c r="V702" s="32">
        <f t="shared" si="94"/>
        <v>-5.4148098866170433E-3</v>
      </c>
      <c r="W702" s="32">
        <f>-(1-U702/MAX(U$5:U702))</f>
        <v>-1.2604659945761987E-2</v>
      </c>
      <c r="X702" s="53" t="str">
        <f t="shared" si="95"/>
        <v/>
      </c>
    </row>
    <row r="703" spans="1:24" x14ac:dyDescent="0.3">
      <c r="A703" s="4">
        <v>40084</v>
      </c>
      <c r="B703" s="1">
        <v>115.874352</v>
      </c>
      <c r="C703" s="1">
        <v>115.944647</v>
      </c>
      <c r="D703" s="1">
        <v>120.19131</v>
      </c>
      <c r="E703" s="1">
        <v>97.046130000000005</v>
      </c>
      <c r="F703" s="3">
        <f t="shared" si="88"/>
        <v>11431.657114653872</v>
      </c>
      <c r="G703" s="36">
        <f t="shared" si="89"/>
        <v>3.8197275365254951E-5</v>
      </c>
      <c r="H703" s="31">
        <f t="shared" si="90"/>
        <v>4.0947745518971095E-4</v>
      </c>
      <c r="I703" s="37">
        <f t="shared" si="91"/>
        <v>1.7393597067226811E-2</v>
      </c>
      <c r="J703" s="37">
        <f t="shared" si="92"/>
        <v>2.1847667637142241E-4</v>
      </c>
      <c r="K703" s="39">
        <f t="shared" si="93"/>
        <v>2.9193572315027068E-3</v>
      </c>
      <c r="L703" s="36">
        <f>-(1-B703/MAX(B$5:B703))</f>
        <v>-2.5660870961119464E-4</v>
      </c>
      <c r="M703" s="37">
        <f>-(1-C703/MAX(C$5:C703))</f>
        <v>0</v>
      </c>
      <c r="N703" s="37">
        <f>-(1-D703/MAX(D$5:D703))</f>
        <v>-0.34283049112122221</v>
      </c>
      <c r="O703" s="37">
        <f>-(1-E703/MAX(E$5:E703))</f>
        <v>-2.6384087080549623E-2</v>
      </c>
      <c r="P703" s="39">
        <f>-(1-F703/MAX(F$5:F703))</f>
        <v>-8.2344963115754677E-3</v>
      </c>
      <c r="Q703" s="33">
        <f>IF(DatiStorici[[#This Row],[Calend]]="X",(DatiStorici[[#This Row],[Balanced]]*B$2/DatiStorici[[#This Row],[Bond 3Y]]),Q702)</f>
        <v>23.290758964276538</v>
      </c>
      <c r="R703" s="33">
        <f>IF(DatiStorici[[#This Row],[Calend]]="X",(DatiStorici[[#This Row],[Balanced]]*C$2/DatiStorici[[#This Row],[Bond 10Y]]),R702)</f>
        <v>22.999545675015796</v>
      </c>
      <c r="S703" s="33">
        <f>IF(DatiStorici[[#This Row],[Calend]]="X",(DatiStorici[[#This Row],[Balanced]]*D$2/DatiStorici[[#This Row],[SXXR]]),S702)</f>
        <v>26.478339254247771</v>
      </c>
      <c r="T703" s="33">
        <f>IF(DatiStorici[[#This Row],[Calend]]="X",(DatiStorici[[#This Row],[Balanced]]*E$2/DatiStorici[[#This Row],[Gold]]),T702)</f>
        <v>30.301716571631474</v>
      </c>
      <c r="U703" s="34">
        <f>SUMPRODUCT(DatiStorici[[#This Row],[Bond 3Y]:[Gold]],Q702:T702)</f>
        <v>11488.606414249984</v>
      </c>
      <c r="V703" s="32">
        <f t="shared" si="94"/>
        <v>4.9486900487134E-3</v>
      </c>
      <c r="W703" s="32">
        <f>-(1-U703/MAX(U$5:U703))</f>
        <v>-7.7062360581884315E-3</v>
      </c>
      <c r="X703" s="53" t="str">
        <f t="shared" si="95"/>
        <v/>
      </c>
    </row>
    <row r="704" spans="1:24" x14ac:dyDescent="0.3">
      <c r="A704" s="4">
        <v>40085</v>
      </c>
      <c r="B704" s="1">
        <v>115.825875</v>
      </c>
      <c r="C704" s="1">
        <v>116.07261699999999</v>
      </c>
      <c r="D704" s="1">
        <v>120.377989</v>
      </c>
      <c r="E704" s="1">
        <v>96.824879999999993</v>
      </c>
      <c r="F704" s="3">
        <f t="shared" si="88"/>
        <v>11427.78247099888</v>
      </c>
      <c r="G704" s="36">
        <f t="shared" si="89"/>
        <v>-4.1844586287222342E-4</v>
      </c>
      <c r="H704" s="31">
        <f t="shared" si="90"/>
        <v>1.1031076806132349E-3</v>
      </c>
      <c r="I704" s="37">
        <f t="shared" si="91"/>
        <v>1.5519772327233887E-3</v>
      </c>
      <c r="J704" s="37">
        <f t="shared" si="92"/>
        <v>-2.2824464168345166E-3</v>
      </c>
      <c r="K704" s="39">
        <f t="shared" si="93"/>
        <v>-3.3899725997917025E-4</v>
      </c>
      <c r="L704" s="36">
        <f>-(1-B704/MAX(B$5:B704))</f>
        <v>-6.7485968183322864E-4</v>
      </c>
      <c r="M704" s="37">
        <f>-(1-C704/MAX(C$5:C704))</f>
        <v>0</v>
      </c>
      <c r="N704" s="37">
        <f>-(1-D704/MAX(D$5:D704))</f>
        <v>-0.34180978715561949</v>
      </c>
      <c r="O704" s="37">
        <f>-(1-E704/MAX(E$5:E704))</f>
        <v>-2.8603779104677152E-2</v>
      </c>
      <c r="P704" s="39">
        <f>-(1-F704/MAX(F$5:F704))</f>
        <v>-8.5706451198860334E-3</v>
      </c>
      <c r="Q704" s="33">
        <f>IF(DatiStorici[[#This Row],[Calend]]="X",(DatiStorici[[#This Row],[Balanced]]*B$2/DatiStorici[[#This Row],[Bond 3Y]]),Q703)</f>
        <v>23.290758964276538</v>
      </c>
      <c r="R704" s="33">
        <f>IF(DatiStorici[[#This Row],[Calend]]="X",(DatiStorici[[#This Row],[Balanced]]*C$2/DatiStorici[[#This Row],[Bond 10Y]]),R703)</f>
        <v>22.999545675015796</v>
      </c>
      <c r="S704" s="33">
        <f>IF(DatiStorici[[#This Row],[Calend]]="X",(DatiStorici[[#This Row],[Balanced]]*D$2/DatiStorici[[#This Row],[SXXR]]),S703)</f>
        <v>26.478339254247771</v>
      </c>
      <c r="T704" s="33">
        <f>IF(DatiStorici[[#This Row],[Calend]]="X",(DatiStorici[[#This Row],[Balanced]]*E$2/DatiStorici[[#This Row],[Gold]]),T703)</f>
        <v>30.301716571631474</v>
      </c>
      <c r="U704" s="34">
        <f>SUMPRODUCT(DatiStorici[[#This Row],[Bond 3Y]:[Gold]],Q703:T703)</f>
        <v>11488.659295089874</v>
      </c>
      <c r="V704" s="32">
        <f t="shared" si="94"/>
        <v>4.6028836120560751E-6</v>
      </c>
      <c r="W704" s="32">
        <f>-(1-U704/MAX(U$5:U704))</f>
        <v>-7.7016686349724583E-3</v>
      </c>
      <c r="X704" s="53" t="str">
        <f t="shared" si="95"/>
        <v/>
      </c>
    </row>
    <row r="705" spans="1:24" x14ac:dyDescent="0.3">
      <c r="A705" s="4">
        <v>40086</v>
      </c>
      <c r="B705" s="1">
        <v>115.817446</v>
      </c>
      <c r="C705" s="1">
        <v>116.085228</v>
      </c>
      <c r="D705" s="1">
        <v>119.83627199999999</v>
      </c>
      <c r="E705" s="1">
        <v>97.435370000000006</v>
      </c>
      <c r="F705" s="3">
        <f t="shared" si="88"/>
        <v>11443.822592841088</v>
      </c>
      <c r="G705" s="36">
        <f t="shared" si="89"/>
        <v>-7.2775679154727811E-5</v>
      </c>
      <c r="H705" s="31">
        <f t="shared" si="90"/>
        <v>1.0864160125542325E-4</v>
      </c>
      <c r="I705" s="37">
        <f t="shared" si="91"/>
        <v>-4.5102894064425738E-3</v>
      </c>
      <c r="J705" s="37">
        <f t="shared" si="92"/>
        <v>6.2853003615786383E-3</v>
      </c>
      <c r="K705" s="39">
        <f t="shared" si="93"/>
        <v>1.4026234212378859E-3</v>
      </c>
      <c r="L705" s="36">
        <f>-(1-B705/MAX(B$5:B705))</f>
        <v>-7.4758360131776946E-4</v>
      </c>
      <c r="M705" s="37">
        <f>-(1-C705/MAX(C$5:C705))</f>
        <v>0</v>
      </c>
      <c r="N705" s="37">
        <f>-(1-D705/MAX(D$5:D705))</f>
        <v>-0.34477173086720136</v>
      </c>
      <c r="O705" s="37">
        <f>-(1-E705/MAX(E$5:E705))</f>
        <v>-2.2479034319097257E-2</v>
      </c>
      <c r="P705" s="39">
        <f>-(1-F705/MAX(F$5:F705))</f>
        <v>-7.1790673846100495E-3</v>
      </c>
      <c r="Q705" s="33">
        <f>IF(DatiStorici[[#This Row],[Calend]]="X",(DatiStorici[[#This Row],[Balanced]]*B$2/DatiStorici[[#This Row],[Bond 3Y]]),Q704)</f>
        <v>23.290758964276538</v>
      </c>
      <c r="R705" s="33">
        <f>IF(DatiStorici[[#This Row],[Calend]]="X",(DatiStorici[[#This Row],[Balanced]]*C$2/DatiStorici[[#This Row],[Bond 10Y]]),R704)</f>
        <v>22.999545675015796</v>
      </c>
      <c r="S705" s="33">
        <f>IF(DatiStorici[[#This Row],[Calend]]="X",(DatiStorici[[#This Row],[Balanced]]*D$2/DatiStorici[[#This Row],[SXXR]]),S704)</f>
        <v>26.478339254247771</v>
      </c>
      <c r="T705" s="33">
        <f>IF(DatiStorici[[#This Row],[Calend]]="X",(DatiStorici[[#This Row],[Balanced]]*E$2/DatiStorici[[#This Row],[Gold]]),T704)</f>
        <v>30.301716571631474</v>
      </c>
      <c r="U705" s="34">
        <f>SUMPRODUCT(DatiStorici[[#This Row],[Bond 3Y]:[Gold]],Q704:T704)</f>
        <v>11492.908152997094</v>
      </c>
      <c r="V705" s="32">
        <f t="shared" si="94"/>
        <v>3.6976224230379269E-4</v>
      </c>
      <c r="W705" s="32">
        <f>-(1-U705/MAX(U$5:U705))</f>
        <v>-7.3346863350148839E-3</v>
      </c>
      <c r="X705" s="53" t="str">
        <f t="shared" si="95"/>
        <v/>
      </c>
    </row>
    <row r="706" spans="1:24" x14ac:dyDescent="0.3">
      <c r="A706" s="4">
        <v>40087</v>
      </c>
      <c r="B706" s="1">
        <v>115.822131</v>
      </c>
      <c r="C706" s="1">
        <v>116.377624</v>
      </c>
      <c r="D706" s="1">
        <v>117.958758</v>
      </c>
      <c r="E706" s="1">
        <v>98.314930000000004</v>
      </c>
      <c r="F706" s="3">
        <f t="shared" si="88"/>
        <v>11457.787577367089</v>
      </c>
      <c r="G706" s="36">
        <f t="shared" si="89"/>
        <v>4.0450773234106871E-5</v>
      </c>
      <c r="H706" s="31">
        <f t="shared" si="90"/>
        <v>2.5156376744504272E-3</v>
      </c>
      <c r="I706" s="37">
        <f t="shared" si="91"/>
        <v>-1.5791356242082354E-2</v>
      </c>
      <c r="J706" s="37">
        <f t="shared" si="92"/>
        <v>8.9866112018299592E-3</v>
      </c>
      <c r="K706" s="39">
        <f t="shared" si="93"/>
        <v>1.219563703433565E-3</v>
      </c>
      <c r="L706" s="36">
        <f>-(1-B706/MAX(B$5:B706))</f>
        <v>-7.0716225088651719E-4</v>
      </c>
      <c r="M706" s="37">
        <f>-(1-C706/MAX(C$5:C706))</f>
        <v>0</v>
      </c>
      <c r="N706" s="37">
        <f>-(1-D706/MAX(D$5:D706))</f>
        <v>-0.35503740609191625</v>
      </c>
      <c r="O706" s="37">
        <f>-(1-E706/MAX(E$5:E706))</f>
        <v>-1.3654843056988941E-2</v>
      </c>
      <c r="P706" s="39">
        <f>-(1-F706/MAX(F$5:F706))</f>
        <v>-5.9675203819732348E-3</v>
      </c>
      <c r="Q706" s="33">
        <f>IF(DatiStorici[[#This Row],[Calend]]="X",(DatiStorici[[#This Row],[Balanced]]*B$2/DatiStorici[[#This Row],[Bond 3Y]]),Q705)</f>
        <v>23.290758964276538</v>
      </c>
      <c r="R706" s="33">
        <f>IF(DatiStorici[[#This Row],[Calend]]="X",(DatiStorici[[#This Row],[Balanced]]*C$2/DatiStorici[[#This Row],[Bond 10Y]]),R705)</f>
        <v>22.999545675015796</v>
      </c>
      <c r="S706" s="33">
        <f>IF(DatiStorici[[#This Row],[Calend]]="X",(DatiStorici[[#This Row],[Balanced]]*D$2/DatiStorici[[#This Row],[SXXR]]),S705)</f>
        <v>26.478339254247771</v>
      </c>
      <c r="T706" s="33">
        <f>IF(DatiStorici[[#This Row],[Calend]]="X",(DatiStorici[[#This Row],[Balanced]]*E$2/DatiStorici[[#This Row],[Gold]]),T705)</f>
        <v>30.301716571631474</v>
      </c>
      <c r="U706" s="34">
        <f>SUMPRODUCT(DatiStorici[[#This Row],[Bond 3Y]:[Gold]],Q705:T705)</f>
        <v>11476.680970541178</v>
      </c>
      <c r="V706" s="32">
        <f t="shared" si="94"/>
        <v>-1.4129277688211804E-3</v>
      </c>
      <c r="W706" s="32">
        <f>-(1-U706/MAX(U$5:U706))</f>
        <v>-8.736260327259826E-3</v>
      </c>
      <c r="X706" s="53" t="str">
        <f t="shared" si="95"/>
        <v/>
      </c>
    </row>
    <row r="707" spans="1:24" x14ac:dyDescent="0.3">
      <c r="A707" s="4">
        <v>40088</v>
      </c>
      <c r="B707" s="1">
        <v>115.950818</v>
      </c>
      <c r="C707" s="1">
        <v>116.68374</v>
      </c>
      <c r="D707" s="1">
        <v>115.752241</v>
      </c>
      <c r="E707" s="1">
        <v>98.191509999999994</v>
      </c>
      <c r="F707" s="3">
        <f t="shared" si="88"/>
        <v>11430.653406797228</v>
      </c>
      <c r="G707" s="36">
        <f t="shared" si="89"/>
        <v>1.1104575730607644E-3</v>
      </c>
      <c r="H707" s="31">
        <f t="shared" si="90"/>
        <v>2.6269148243212542E-3</v>
      </c>
      <c r="I707" s="37">
        <f t="shared" si="91"/>
        <v>-1.8883001428693969E-2</v>
      </c>
      <c r="J707" s="37">
        <f t="shared" si="92"/>
        <v>-1.2561422030610938E-3</v>
      </c>
      <c r="K707" s="39">
        <f t="shared" si="93"/>
        <v>-2.3709944508776902E-3</v>
      </c>
      <c r="L707" s="36">
        <f>-(1-B707/MAX(B$5:B707))</f>
        <v>0</v>
      </c>
      <c r="M707" s="37">
        <f>-(1-C707/MAX(C$5:C707))</f>
        <v>0</v>
      </c>
      <c r="N707" s="37">
        <f>-(1-D707/MAX(D$5:D707))</f>
        <v>-0.36710196960505781</v>
      </c>
      <c r="O707" s="37">
        <f>-(1-E707/MAX(E$5:E707))</f>
        <v>-1.489305498746496E-2</v>
      </c>
      <c r="P707" s="39">
        <f>-(1-F707/MAX(F$5:F707))</f>
        <v>-8.3215740482515121E-3</v>
      </c>
      <c r="Q707" s="33">
        <f>IF(DatiStorici[[#This Row],[Calend]]="X",(DatiStorici[[#This Row],[Balanced]]*B$2/DatiStorici[[#This Row],[Bond 3Y]]),Q706)</f>
        <v>23.290758964276538</v>
      </c>
      <c r="R707" s="33">
        <f>IF(DatiStorici[[#This Row],[Calend]]="X",(DatiStorici[[#This Row],[Balanced]]*C$2/DatiStorici[[#This Row],[Bond 10Y]]),R706)</f>
        <v>22.999545675015796</v>
      </c>
      <c r="S707" s="33">
        <f>IF(DatiStorici[[#This Row],[Calend]]="X",(DatiStorici[[#This Row],[Balanced]]*D$2/DatiStorici[[#This Row],[SXXR]]),S706)</f>
        <v>26.478339254247771</v>
      </c>
      <c r="T707" s="33">
        <f>IF(DatiStorici[[#This Row],[Calend]]="X",(DatiStorici[[#This Row],[Balanced]]*E$2/DatiStorici[[#This Row],[Gold]]),T706)</f>
        <v>30.301716571631474</v>
      </c>
      <c r="U707" s="34">
        <f>SUMPRODUCT(DatiStorici[[#This Row],[Bond 3Y]:[Gold]],Q706:T706)</f>
        <v>11424.553973808332</v>
      </c>
      <c r="V707" s="32">
        <f t="shared" si="94"/>
        <v>-4.5523384989393156E-3</v>
      </c>
      <c r="W707" s="32">
        <f>-(1-U707/MAX(U$5:U707))</f>
        <v>-1.3238572611790733E-2</v>
      </c>
      <c r="X707" s="53" t="str">
        <f t="shared" si="95"/>
        <v/>
      </c>
    </row>
    <row r="708" spans="1:24" x14ac:dyDescent="0.3">
      <c r="A708" s="4">
        <v>40091</v>
      </c>
      <c r="B708" s="1">
        <v>115.895943</v>
      </c>
      <c r="C708" s="1">
        <v>116.759342</v>
      </c>
      <c r="D708" s="1">
        <v>116.723167</v>
      </c>
      <c r="E708" s="1">
        <v>98.383899999999997</v>
      </c>
      <c r="F708" s="3">
        <f t="shared" si="88"/>
        <v>11453.406962352014</v>
      </c>
      <c r="G708" s="36">
        <f t="shared" si="89"/>
        <v>-4.7337302266385855E-4</v>
      </c>
      <c r="H708" s="31">
        <f t="shared" si="90"/>
        <v>6.4771251300658659E-4</v>
      </c>
      <c r="I708" s="37">
        <f t="shared" si="91"/>
        <v>8.3529836868428201E-3</v>
      </c>
      <c r="J708" s="37">
        <f t="shared" si="92"/>
        <v>1.957417374108452E-3</v>
      </c>
      <c r="K708" s="39">
        <f t="shared" si="93"/>
        <v>1.9885949159374901E-3</v>
      </c>
      <c r="L708" s="36">
        <f>-(1-B708/MAX(B$5:B708))</f>
        <v>-4.7326099933153731E-4</v>
      </c>
      <c r="M708" s="37">
        <f>-(1-C708/MAX(C$5:C708))</f>
        <v>0</v>
      </c>
      <c r="N708" s="37">
        <f>-(1-D708/MAX(D$5:D708))</f>
        <v>-0.36179324168972316</v>
      </c>
      <c r="O708" s="37">
        <f>-(1-E708/MAX(E$5:E708))</f>
        <v>-1.296290109584064E-2</v>
      </c>
      <c r="P708" s="39">
        <f>-(1-F708/MAX(F$5:F708))</f>
        <v>-6.3475652707691843E-3</v>
      </c>
      <c r="Q708" s="33">
        <f>IF(DatiStorici[[#This Row],[Calend]]="X",(DatiStorici[[#This Row],[Balanced]]*B$2/DatiStorici[[#This Row],[Bond 3Y]]),Q707)</f>
        <v>23.290758964276538</v>
      </c>
      <c r="R708" s="33">
        <f>IF(DatiStorici[[#This Row],[Calend]]="X",(DatiStorici[[#This Row],[Balanced]]*C$2/DatiStorici[[#This Row],[Bond 10Y]]),R707)</f>
        <v>22.999545675015796</v>
      </c>
      <c r="S708" s="33">
        <f>IF(DatiStorici[[#This Row],[Calend]]="X",(DatiStorici[[#This Row],[Balanced]]*D$2/DatiStorici[[#This Row],[SXXR]]),S707)</f>
        <v>26.478339254247771</v>
      </c>
      <c r="T708" s="33">
        <f>IF(DatiStorici[[#This Row],[Calend]]="X",(DatiStorici[[#This Row],[Balanced]]*E$2/DatiStorici[[#This Row],[Gold]]),T707)</f>
        <v>30.301716571631474</v>
      </c>
      <c r="U708" s="34">
        <f>SUMPRODUCT(DatiStorici[[#This Row],[Bond 3Y]:[Gold]],Q707:T707)</f>
        <v>11456.552960332274</v>
      </c>
      <c r="V708" s="32">
        <f t="shared" si="94"/>
        <v>2.7969807122518167E-3</v>
      </c>
      <c r="W708" s="32">
        <f>-(1-U708/MAX(U$5:U708))</f>
        <v>-1.047475656350294E-2</v>
      </c>
      <c r="X708" s="53" t="str">
        <f t="shared" si="95"/>
        <v/>
      </c>
    </row>
    <row r="709" spans="1:24" x14ac:dyDescent="0.3">
      <c r="A709" s="4">
        <v>40092</v>
      </c>
      <c r="B709" s="1">
        <v>115.87756</v>
      </c>
      <c r="C709" s="1">
        <v>116.553186</v>
      </c>
      <c r="D709" s="1">
        <v>119.198249</v>
      </c>
      <c r="E709" s="1">
        <v>101.63614</v>
      </c>
      <c r="F709" s="3">
        <f t="shared" si="88"/>
        <v>11613.238033882542</v>
      </c>
      <c r="G709" s="36">
        <f t="shared" si="89"/>
        <v>-1.5862900461527545E-4</v>
      </c>
      <c r="H709" s="31">
        <f t="shared" si="90"/>
        <v>-1.7672094629449452E-3</v>
      </c>
      <c r="I709" s="37">
        <f t="shared" si="91"/>
        <v>2.0983027769125452E-2</v>
      </c>
      <c r="J709" s="37">
        <f t="shared" si="92"/>
        <v>3.2522007771309119E-2</v>
      </c>
      <c r="K709" s="39">
        <f t="shared" si="93"/>
        <v>1.3858420207094116E-2</v>
      </c>
      <c r="L709" s="36">
        <f>-(1-B709/MAX(B$5:B709))</f>
        <v>-6.3180235606441482E-4</v>
      </c>
      <c r="M709" s="37">
        <f>-(1-C709/MAX(C$5:C709))</f>
        <v>-1.7656488677368909E-3</v>
      </c>
      <c r="N709" s="37">
        <f>-(1-D709/MAX(D$5:D709))</f>
        <v>-0.34826024648087894</v>
      </c>
      <c r="O709" s="37">
        <f>-(1-E709/MAX(E$5:E709))</f>
        <v>0</v>
      </c>
      <c r="P709" s="39">
        <f>-(1-F709/MAX(F$5:F709))</f>
        <v>0</v>
      </c>
      <c r="Q709" s="33">
        <f>IF(DatiStorici[[#This Row],[Calend]]="X",(DatiStorici[[#This Row],[Balanced]]*B$2/DatiStorici[[#This Row],[Bond 3Y]]),Q708)</f>
        <v>23.290758964276538</v>
      </c>
      <c r="R709" s="33">
        <f>IF(DatiStorici[[#This Row],[Calend]]="X",(DatiStorici[[#This Row],[Balanced]]*C$2/DatiStorici[[#This Row],[Bond 10Y]]),R708)</f>
        <v>22.999545675015796</v>
      </c>
      <c r="S709" s="33">
        <f>IF(DatiStorici[[#This Row],[Calend]]="X",(DatiStorici[[#This Row],[Balanced]]*D$2/DatiStorici[[#This Row],[SXXR]]),S708)</f>
        <v>26.478339254247771</v>
      </c>
      <c r="T709" s="33">
        <f>IF(DatiStorici[[#This Row],[Calend]]="X",(DatiStorici[[#This Row],[Balanced]]*E$2/DatiStorici[[#This Row],[Gold]]),T708)</f>
        <v>30.301716571631474</v>
      </c>
      <c r="U709" s="34">
        <f>SUMPRODUCT(DatiStorici[[#This Row],[Bond 3Y]:[Gold]],Q708:T708)</f>
        <v>11615.46782755306</v>
      </c>
      <c r="V709" s="32">
        <f t="shared" si="94"/>
        <v>1.3775766050400907E-2</v>
      </c>
      <c r="W709" s="32">
        <f>-(1-U709/MAX(U$5:U709))</f>
        <v>0</v>
      </c>
      <c r="X709" s="53" t="str">
        <f t="shared" si="95"/>
        <v/>
      </c>
    </row>
    <row r="710" spans="1:24" x14ac:dyDescent="0.3">
      <c r="A710" s="4">
        <v>40093</v>
      </c>
      <c r="B710" s="1">
        <v>115.884433</v>
      </c>
      <c r="C710" s="1">
        <v>116.867904</v>
      </c>
      <c r="D710" s="1">
        <v>118.781024</v>
      </c>
      <c r="E710" s="1">
        <v>101.78176000000001</v>
      </c>
      <c r="F710" s="3">
        <f t="shared" si="88"/>
        <v>11620.84278838701</v>
      </c>
      <c r="G710" s="36">
        <f t="shared" si="89"/>
        <v>5.9310846554723321E-5</v>
      </c>
      <c r="H710" s="31">
        <f t="shared" si="90"/>
        <v>2.6965703116693255E-3</v>
      </c>
      <c r="I710" s="37">
        <f t="shared" si="91"/>
        <v>-3.5064013955240854E-3</v>
      </c>
      <c r="J710" s="37">
        <f t="shared" si="92"/>
        <v>1.4317326535673461E-3</v>
      </c>
      <c r="K710" s="39">
        <f t="shared" si="93"/>
        <v>6.5462066988685428E-4</v>
      </c>
      <c r="L710" s="36">
        <f>-(1-B710/MAX(B$5:B710))</f>
        <v>-5.7252722443057458E-4</v>
      </c>
      <c r="M710" s="37">
        <f>-(1-C710/MAX(C$5:C710))</f>
        <v>0</v>
      </c>
      <c r="N710" s="37">
        <f>-(1-D710/MAX(D$5:D710))</f>
        <v>-0.3505415058193615</v>
      </c>
      <c r="O710" s="37">
        <f>-(1-E710/MAX(E$5:E710))</f>
        <v>0</v>
      </c>
      <c r="P710" s="39">
        <f>-(1-F710/MAX(F$5:F710))</f>
        <v>0</v>
      </c>
      <c r="Q710" s="33">
        <f>IF(DatiStorici[[#This Row],[Calend]]="X",(DatiStorici[[#This Row],[Balanced]]*B$2/DatiStorici[[#This Row],[Bond 3Y]]),Q709)</f>
        <v>23.290758964276538</v>
      </c>
      <c r="R710" s="33">
        <f>IF(DatiStorici[[#This Row],[Calend]]="X",(DatiStorici[[#This Row],[Balanced]]*C$2/DatiStorici[[#This Row],[Bond 10Y]]),R709)</f>
        <v>22.999545675015796</v>
      </c>
      <c r="S710" s="33">
        <f>IF(DatiStorici[[#This Row],[Calend]]="X",(DatiStorici[[#This Row],[Balanced]]*D$2/DatiStorici[[#This Row],[SXXR]]),S709)</f>
        <v>26.478339254247771</v>
      </c>
      <c r="T710" s="33">
        <f>IF(DatiStorici[[#This Row],[Calend]]="X",(DatiStorici[[#This Row],[Balanced]]*E$2/DatiStorici[[#This Row],[Gold]]),T709)</f>
        <v>30.301716571631474</v>
      </c>
      <c r="U710" s="34">
        <f>SUMPRODUCT(DatiStorici[[#This Row],[Bond 3Y]:[Gold]],Q709:T709)</f>
        <v>11616.231386826979</v>
      </c>
      <c r="V710" s="32">
        <f t="shared" si="94"/>
        <v>6.5734259655016582E-5</v>
      </c>
      <c r="W710" s="32">
        <f>-(1-U710/MAX(U$5:U710))</f>
        <v>0</v>
      </c>
      <c r="X710" s="53" t="str">
        <f t="shared" si="95"/>
        <v/>
      </c>
    </row>
    <row r="711" spans="1:24" x14ac:dyDescent="0.3">
      <c r="A711" s="4">
        <v>40094</v>
      </c>
      <c r="B711" s="1">
        <v>115.880715</v>
      </c>
      <c r="C711" s="1">
        <v>116.95966900000001</v>
      </c>
      <c r="D711" s="1">
        <v>120.30906299999999</v>
      </c>
      <c r="E711" s="1">
        <v>102.24538</v>
      </c>
      <c r="F711" s="3">
        <f t="shared" ref="F711:F774" si="96">SUMPRODUCT(B711:E711,B$3:E$3)</f>
        <v>11664.346811193411</v>
      </c>
      <c r="G711" s="36">
        <f t="shared" ref="G711:G774" si="97">LN(B711/B710)</f>
        <v>-3.208420275792731E-5</v>
      </c>
      <c r="H711" s="31">
        <f t="shared" ref="H711:H774" si="98">LN(C711/C710)</f>
        <v>7.8489464295196365E-4</v>
      </c>
      <c r="I711" s="37">
        <f t="shared" ref="I711:I774" si="99">LN(D711/D710)</f>
        <v>1.2782293270806988E-2</v>
      </c>
      <c r="J711" s="37">
        <f t="shared" ref="J711:J774" si="100">LN(E711/E710)</f>
        <v>4.5446973179900513E-3</v>
      </c>
      <c r="K711" s="39">
        <f t="shared" ref="K711:K774" si="101">LN(F711/F710)</f>
        <v>3.7366303794733775E-3</v>
      </c>
      <c r="L711" s="36">
        <f>-(1-B711/MAX(B$5:B711))</f>
        <v>-6.0459254371114657E-4</v>
      </c>
      <c r="M711" s="37">
        <f>-(1-C711/MAX(C$5:C711))</f>
        <v>0</v>
      </c>
      <c r="N711" s="37">
        <f>-(1-D711/MAX(D$5:D711))</f>
        <v>-0.342186653549446</v>
      </c>
      <c r="O711" s="37">
        <f>-(1-E711/MAX(E$5:E711))</f>
        <v>0</v>
      </c>
      <c r="P711" s="39">
        <f>-(1-F711/MAX(F$5:F711))</f>
        <v>0</v>
      </c>
      <c r="Q711" s="33">
        <f>IF(DatiStorici[[#This Row],[Calend]]="X",(DatiStorici[[#This Row],[Balanced]]*B$2/DatiStorici[[#This Row],[Bond 3Y]]),Q710)</f>
        <v>23.290758964276538</v>
      </c>
      <c r="R711" s="33">
        <f>IF(DatiStorici[[#This Row],[Calend]]="X",(DatiStorici[[#This Row],[Balanced]]*C$2/DatiStorici[[#This Row],[Bond 10Y]]),R710)</f>
        <v>22.999545675015796</v>
      </c>
      <c r="S711" s="33">
        <f>IF(DatiStorici[[#This Row],[Calend]]="X",(DatiStorici[[#This Row],[Balanced]]*D$2/DatiStorici[[#This Row],[SXXR]]),S710)</f>
        <v>26.478339254247771</v>
      </c>
      <c r="T711" s="33">
        <f>IF(DatiStorici[[#This Row],[Calend]]="X",(DatiStorici[[#This Row],[Balanced]]*E$2/DatiStorici[[#This Row],[Gold]]),T710)</f>
        <v>30.301716571631474</v>
      </c>
      <c r="U711" s="34">
        <f>SUMPRODUCT(DatiStorici[[#This Row],[Bond 3Y]:[Gold]],Q710:T710)</f>
        <v>11672.763761966678</v>
      </c>
      <c r="V711" s="32">
        <f t="shared" ref="V711:V774" si="102">LN(U711/U710)</f>
        <v>4.8548669288835718E-3</v>
      </c>
      <c r="W711" s="32">
        <f>-(1-U711/MAX(U$5:U711))</f>
        <v>0</v>
      </c>
      <c r="X711" s="53" t="str">
        <f t="shared" ref="X711:X774" si="103">IF(AND(MONTH(A711)&lt;&gt;MONTH(A710),MONTH(A711)=X$2),"X","")</f>
        <v/>
      </c>
    </row>
    <row r="712" spans="1:24" x14ac:dyDescent="0.3">
      <c r="A712" s="4">
        <v>40095</v>
      </c>
      <c r="B712" s="1">
        <v>115.664867</v>
      </c>
      <c r="C712" s="1">
        <v>116.318641</v>
      </c>
      <c r="D712" s="1">
        <v>119.96056299999999</v>
      </c>
      <c r="E712" s="1">
        <v>102.8802</v>
      </c>
      <c r="F712" s="3">
        <f t="shared" si="96"/>
        <v>11662.583660534608</v>
      </c>
      <c r="G712" s="36">
        <f t="shared" si="97"/>
        <v>-1.8644109782622762E-3</v>
      </c>
      <c r="H712" s="31">
        <f t="shared" si="98"/>
        <v>-5.4958355406278109E-3</v>
      </c>
      <c r="I712" s="37">
        <f t="shared" si="99"/>
        <v>-2.9009097004516439E-3</v>
      </c>
      <c r="J712" s="37">
        <f t="shared" si="100"/>
        <v>6.1895939718328756E-3</v>
      </c>
      <c r="K712" s="39">
        <f t="shared" si="101"/>
        <v>-1.5116868156285878E-4</v>
      </c>
      <c r="L712" s="36">
        <f>-(1-B712/MAX(B$5:B712))</f>
        <v>-2.4661404286082655E-3</v>
      </c>
      <c r="M712" s="37">
        <f>-(1-C712/MAX(C$5:C712))</f>
        <v>-5.4807610647393812E-3</v>
      </c>
      <c r="N712" s="37">
        <f>-(1-D712/MAX(D$5:D712))</f>
        <v>-0.34409214550093781</v>
      </c>
      <c r="O712" s="37">
        <f>-(1-E712/MAX(E$5:E712))</f>
        <v>0</v>
      </c>
      <c r="P712" s="39">
        <f>-(1-F712/MAX(F$5:F712))</f>
        <v>-1.5115725615344466E-4</v>
      </c>
      <c r="Q712" s="33">
        <f>IF(DatiStorici[[#This Row],[Calend]]="X",(DatiStorici[[#This Row],[Balanced]]*B$2/DatiStorici[[#This Row],[Bond 3Y]]),Q711)</f>
        <v>23.290758964276538</v>
      </c>
      <c r="R712" s="33">
        <f>IF(DatiStorici[[#This Row],[Calend]]="X",(DatiStorici[[#This Row],[Balanced]]*C$2/DatiStorici[[#This Row],[Bond 10Y]]),R711)</f>
        <v>22.999545675015796</v>
      </c>
      <c r="S712" s="33">
        <f>IF(DatiStorici[[#This Row],[Calend]]="X",(DatiStorici[[#This Row],[Balanced]]*D$2/DatiStorici[[#This Row],[SXXR]]),S711)</f>
        <v>26.478339254247771</v>
      </c>
      <c r="T712" s="33">
        <f>IF(DatiStorici[[#This Row],[Calend]]="X",(DatiStorici[[#This Row],[Balanced]]*E$2/DatiStorici[[#This Row],[Gold]]),T711)</f>
        <v>30.301716571631474</v>
      </c>
      <c r="U712" s="34">
        <f>SUMPRODUCT(DatiStorici[[#This Row],[Bond 3Y]:[Gold]],Q711:T711)</f>
        <v>11663.001579944692</v>
      </c>
      <c r="V712" s="32">
        <f t="shared" si="102"/>
        <v>-8.3667130247748846E-4</v>
      </c>
      <c r="W712" s="32">
        <f>-(1-U712/MAX(U$5:U712))</f>
        <v>-8.3632139063716249E-4</v>
      </c>
      <c r="X712" s="53" t="str">
        <f t="shared" si="103"/>
        <v/>
      </c>
    </row>
    <row r="713" spans="1:24" x14ac:dyDescent="0.3">
      <c r="A713" s="4">
        <v>40098</v>
      </c>
      <c r="B713" s="1">
        <v>115.75311000000001</v>
      </c>
      <c r="C713" s="1">
        <v>116.476923</v>
      </c>
      <c r="D713" s="1">
        <v>120.769668</v>
      </c>
      <c r="E713" s="1">
        <v>103.58607000000001</v>
      </c>
      <c r="F713" s="3">
        <f t="shared" si="96"/>
        <v>11708.78122093956</v>
      </c>
      <c r="G713" s="36">
        <f t="shared" si="97"/>
        <v>7.6262877604254208E-4</v>
      </c>
      <c r="H713" s="31">
        <f t="shared" si="98"/>
        <v>1.3598371177785003E-3</v>
      </c>
      <c r="I713" s="37">
        <f t="shared" si="99"/>
        <v>6.7221141555568863E-3</v>
      </c>
      <c r="J713" s="37">
        <f t="shared" si="100"/>
        <v>6.837656825578505E-3</v>
      </c>
      <c r="K713" s="39">
        <f t="shared" si="101"/>
        <v>3.9533523872204903E-3</v>
      </c>
      <c r="L713" s="36">
        <f>-(1-B713/MAX(B$5:B713))</f>
        <v>-1.7051022442979846E-3</v>
      </c>
      <c r="M713" s="37">
        <f>-(1-C713/MAX(C$5:C713))</f>
        <v>-4.1274569612539391E-3</v>
      </c>
      <c r="N713" s="37">
        <f>-(1-D713/MAX(D$5:D713))</f>
        <v>-0.33966820557149224</v>
      </c>
      <c r="O713" s="37">
        <f>-(1-E713/MAX(E$5:E713))</f>
        <v>0</v>
      </c>
      <c r="P713" s="39">
        <f>-(1-F713/MAX(F$5:F713))</f>
        <v>0</v>
      </c>
      <c r="Q713" s="33">
        <f>IF(DatiStorici[[#This Row],[Calend]]="X",(DatiStorici[[#This Row],[Balanced]]*B$2/DatiStorici[[#This Row],[Bond 3Y]]),Q712)</f>
        <v>23.290758964276538</v>
      </c>
      <c r="R713" s="33">
        <f>IF(DatiStorici[[#This Row],[Calend]]="X",(DatiStorici[[#This Row],[Balanced]]*C$2/DatiStorici[[#This Row],[Bond 10Y]]),R712)</f>
        <v>22.999545675015796</v>
      </c>
      <c r="S713" s="33">
        <f>IF(DatiStorici[[#This Row],[Calend]]="X",(DatiStorici[[#This Row],[Balanced]]*D$2/DatiStorici[[#This Row],[SXXR]]),S712)</f>
        <v>26.478339254247771</v>
      </c>
      <c r="T713" s="33">
        <f>IF(DatiStorici[[#This Row],[Calend]]="X",(DatiStorici[[#This Row],[Balanced]]*E$2/DatiStorici[[#This Row],[Gold]]),T712)</f>
        <v>30.301716571631474</v>
      </c>
      <c r="U713" s="34">
        <f>SUMPRODUCT(DatiStorici[[#This Row],[Bond 3Y]:[Gold]],Q712:T712)</f>
        <v>11711.510069835236</v>
      </c>
      <c r="V713" s="32">
        <f t="shared" si="102"/>
        <v>4.1505516997000051E-3</v>
      </c>
      <c r="W713" s="32">
        <f>-(1-U713/MAX(U$5:U713))</f>
        <v>0</v>
      </c>
      <c r="X713" s="53" t="str">
        <f t="shared" si="103"/>
        <v/>
      </c>
    </row>
    <row r="714" spans="1:24" x14ac:dyDescent="0.3">
      <c r="A714" s="4">
        <v>40099</v>
      </c>
      <c r="B714" s="1">
        <v>115.829622</v>
      </c>
      <c r="C714" s="1">
        <v>116.628894</v>
      </c>
      <c r="D714" s="1">
        <v>119.601339</v>
      </c>
      <c r="E714" s="1">
        <v>103.46261</v>
      </c>
      <c r="F714" s="3">
        <f t="shared" si="96"/>
        <v>11692.072654095198</v>
      </c>
      <c r="G714" s="36">
        <f t="shared" si="97"/>
        <v>6.6077467972792178E-4</v>
      </c>
      <c r="H714" s="31">
        <f t="shared" si="98"/>
        <v>1.3038801303747643E-3</v>
      </c>
      <c r="I714" s="37">
        <f t="shared" si="99"/>
        <v>-9.7211241503946614E-3</v>
      </c>
      <c r="J714" s="37">
        <f t="shared" si="100"/>
        <v>-1.1925699273456661E-3</v>
      </c>
      <c r="K714" s="39">
        <f t="shared" si="101"/>
        <v>-1.4280307695634545E-3</v>
      </c>
      <c r="L714" s="36">
        <f>-(1-B714/MAX(B$5:B714))</f>
        <v>-1.0452362656035996E-3</v>
      </c>
      <c r="M714" s="37">
        <f>-(1-C714/MAX(C$5:C714))</f>
        <v>-2.8281116288042529E-3</v>
      </c>
      <c r="N714" s="37">
        <f>-(1-D714/MAX(D$5:D714))</f>
        <v>-0.34605627302111763</v>
      </c>
      <c r="O714" s="37">
        <f>-(1-E714/MAX(E$5:E714))</f>
        <v>-1.1918590984290045E-3</v>
      </c>
      <c r="P714" s="39">
        <f>-(1-F714/MAX(F$5:F714))</f>
        <v>-1.4270116188079829E-3</v>
      </c>
      <c r="Q714" s="33">
        <f>IF(DatiStorici[[#This Row],[Calend]]="X",(DatiStorici[[#This Row],[Balanced]]*B$2/DatiStorici[[#This Row],[Bond 3Y]]),Q713)</f>
        <v>23.290758964276538</v>
      </c>
      <c r="R714" s="33">
        <f>IF(DatiStorici[[#This Row],[Calend]]="X",(DatiStorici[[#This Row],[Balanced]]*C$2/DatiStorici[[#This Row],[Bond 10Y]]),R713)</f>
        <v>22.999545675015796</v>
      </c>
      <c r="S714" s="33">
        <f>IF(DatiStorici[[#This Row],[Calend]]="X",(DatiStorici[[#This Row],[Balanced]]*D$2/DatiStorici[[#This Row],[SXXR]]),S713)</f>
        <v>26.478339254247771</v>
      </c>
      <c r="T714" s="33">
        <f>IF(DatiStorici[[#This Row],[Calend]]="X",(DatiStorici[[#This Row],[Balanced]]*E$2/DatiStorici[[#This Row],[Gold]]),T713)</f>
        <v>30.301716571631474</v>
      </c>
      <c r="U714" s="34">
        <f>SUMPRODUCT(DatiStorici[[#This Row],[Bond 3Y]:[Gold]],Q713:T713)</f>
        <v>11682.110894790378</v>
      </c>
      <c r="V714" s="32">
        <f t="shared" si="102"/>
        <v>-2.5134365104416685E-3</v>
      </c>
      <c r="W714" s="32">
        <f>-(1-U714/MAX(U$5:U714))</f>
        <v>-2.510280473615456E-3</v>
      </c>
      <c r="X714" s="53" t="str">
        <f t="shared" si="103"/>
        <v/>
      </c>
    </row>
    <row r="715" spans="1:24" x14ac:dyDescent="0.3">
      <c r="A715" s="4">
        <v>40100</v>
      </c>
      <c r="B715" s="1">
        <v>115.750417</v>
      </c>
      <c r="C715" s="1">
        <v>116.162828</v>
      </c>
      <c r="D715" s="1">
        <v>122.067161</v>
      </c>
      <c r="E715" s="1">
        <v>103.65713</v>
      </c>
      <c r="F715" s="3">
        <f t="shared" si="96"/>
        <v>11723.083684038869</v>
      </c>
      <c r="G715" s="36">
        <f t="shared" si="97"/>
        <v>-6.840399840196301E-4</v>
      </c>
      <c r="H715" s="31">
        <f t="shared" si="98"/>
        <v>-4.0041511674684662E-3</v>
      </c>
      <c r="I715" s="37">
        <f t="shared" si="99"/>
        <v>2.0407356157683982E-2</v>
      </c>
      <c r="J715" s="37">
        <f t="shared" si="100"/>
        <v>1.8783343122305166E-3</v>
      </c>
      <c r="K715" s="39">
        <f t="shared" si="101"/>
        <v>2.6488012830103449E-3</v>
      </c>
      <c r="L715" s="36">
        <f>-(1-B715/MAX(B$5:B715))</f>
        <v>-1.7283276086935695E-3</v>
      </c>
      <c r="M715" s="37">
        <f>-(1-C715/MAX(C$5:C715))</f>
        <v>-6.8129553273615917E-3</v>
      </c>
      <c r="N715" s="37">
        <f>-(1-D715/MAX(D$5:D715))</f>
        <v>-0.33257390867445658</v>
      </c>
      <c r="O715" s="37">
        <f>-(1-E715/MAX(E$5:E715))</f>
        <v>0</v>
      </c>
      <c r="P715" s="39">
        <f>-(1-F715/MAX(F$5:F715))</f>
        <v>0</v>
      </c>
      <c r="Q715" s="33">
        <f>IF(DatiStorici[[#This Row],[Calend]]="X",(DatiStorici[[#This Row],[Balanced]]*B$2/DatiStorici[[#This Row],[Bond 3Y]]),Q714)</f>
        <v>23.290758964276538</v>
      </c>
      <c r="R715" s="33">
        <f>IF(DatiStorici[[#This Row],[Calend]]="X",(DatiStorici[[#This Row],[Balanced]]*C$2/DatiStorici[[#This Row],[Bond 10Y]]),R714)</f>
        <v>22.999545675015796</v>
      </c>
      <c r="S715" s="33">
        <f>IF(DatiStorici[[#This Row],[Calend]]="X",(DatiStorici[[#This Row],[Balanced]]*D$2/DatiStorici[[#This Row],[SXXR]]),S714)</f>
        <v>26.478339254247771</v>
      </c>
      <c r="T715" s="33">
        <f>IF(DatiStorici[[#This Row],[Calend]]="X",(DatiStorici[[#This Row],[Balanced]]*E$2/DatiStorici[[#This Row],[Gold]]),T714)</f>
        <v>30.301716571631474</v>
      </c>
      <c r="U715" s="34">
        <f>SUMPRODUCT(DatiStorici[[#This Row],[Bond 3Y]:[Gold]],Q714:T714)</f>
        <v>11740.732005336142</v>
      </c>
      <c r="V715" s="32">
        <f t="shared" si="102"/>
        <v>5.005475483109552E-3</v>
      </c>
      <c r="W715" s="32">
        <f>-(1-U715/MAX(U$5:U715))</f>
        <v>0</v>
      </c>
      <c r="X715" s="53" t="str">
        <f t="shared" si="103"/>
        <v/>
      </c>
    </row>
    <row r="716" spans="1:24" x14ac:dyDescent="0.3">
      <c r="A716" s="4">
        <v>40101</v>
      </c>
      <c r="B716" s="1">
        <v>115.656006</v>
      </c>
      <c r="C716" s="1">
        <v>115.64458</v>
      </c>
      <c r="D716" s="1">
        <v>122.21728400000001</v>
      </c>
      <c r="E716" s="1">
        <v>103.06896</v>
      </c>
      <c r="F716" s="3">
        <f t="shared" si="96"/>
        <v>11686.692269718546</v>
      </c>
      <c r="G716" s="36">
        <f t="shared" si="97"/>
        <v>-8.1597566752379723E-4</v>
      </c>
      <c r="H716" s="31">
        <f t="shared" si="98"/>
        <v>-4.4713744735221141E-3</v>
      </c>
      <c r="I716" s="37">
        <f t="shared" si="99"/>
        <v>1.229083733911767E-3</v>
      </c>
      <c r="J716" s="37">
        <f t="shared" si="100"/>
        <v>-5.6903469424707462E-3</v>
      </c>
      <c r="K716" s="39">
        <f t="shared" si="101"/>
        <v>-3.1090808990785158E-3</v>
      </c>
      <c r="L716" s="36">
        <f>-(1-B716/MAX(B$5:B716))</f>
        <v>-2.54256076054582E-3</v>
      </c>
      <c r="M716" s="37">
        <f>-(1-C716/MAX(C$5:C716))</f>
        <v>-1.1243952819326108E-2</v>
      </c>
      <c r="N716" s="37">
        <f>-(1-D716/MAX(D$5:D716))</f>
        <v>-0.33175308179286744</v>
      </c>
      <c r="O716" s="37">
        <f>-(1-E716/MAX(E$5:E716))</f>
        <v>-5.674187583622925E-3</v>
      </c>
      <c r="P716" s="39">
        <f>-(1-F716/MAX(F$5:F716))</f>
        <v>-3.1042527120974661E-3</v>
      </c>
      <c r="Q716" s="33">
        <f>IF(DatiStorici[[#This Row],[Calend]]="X",(DatiStorici[[#This Row],[Balanced]]*B$2/DatiStorici[[#This Row],[Bond 3Y]]),Q715)</f>
        <v>23.290758964276538</v>
      </c>
      <c r="R716" s="33">
        <f>IF(DatiStorici[[#This Row],[Calend]]="X",(DatiStorici[[#This Row],[Balanced]]*C$2/DatiStorici[[#This Row],[Bond 10Y]]),R715)</f>
        <v>22.999545675015796</v>
      </c>
      <c r="S716" s="33">
        <f>IF(DatiStorici[[#This Row],[Calend]]="X",(DatiStorici[[#This Row],[Balanced]]*D$2/DatiStorici[[#This Row],[SXXR]]),S715)</f>
        <v>26.478339254247771</v>
      </c>
      <c r="T716" s="33">
        <f>IF(DatiStorici[[#This Row],[Calend]]="X",(DatiStorici[[#This Row],[Balanced]]*E$2/DatiStorici[[#This Row],[Gold]]),T715)</f>
        <v>30.301716571631474</v>
      </c>
      <c r="U716" s="34">
        <f>SUMPRODUCT(DatiStorici[[#This Row],[Bond 3Y]:[Gold]],Q715:T715)</f>
        <v>11712.76608003251</v>
      </c>
      <c r="V716" s="32">
        <f t="shared" si="102"/>
        <v>-2.3847989290104554E-3</v>
      </c>
      <c r="W716" s="32">
        <f>-(1-U716/MAX(U$5:U716))</f>
        <v>-2.3819575551951022E-3</v>
      </c>
      <c r="X716" s="53" t="str">
        <f t="shared" si="103"/>
        <v/>
      </c>
    </row>
    <row r="717" spans="1:24" x14ac:dyDescent="0.3">
      <c r="A717" s="4">
        <v>40102</v>
      </c>
      <c r="B717" s="1">
        <v>115.616052</v>
      </c>
      <c r="C717" s="1">
        <v>115.71172300000001</v>
      </c>
      <c r="D717" s="1">
        <v>121.412565</v>
      </c>
      <c r="E717" s="1">
        <v>102.4808</v>
      </c>
      <c r="F717" s="3">
        <f t="shared" si="96"/>
        <v>11652.102752861867</v>
      </c>
      <c r="G717" s="36">
        <f t="shared" si="97"/>
        <v>-3.4551515425600306E-4</v>
      </c>
      <c r="H717" s="31">
        <f t="shared" si="98"/>
        <v>5.8042941570547442E-4</v>
      </c>
      <c r="I717" s="37">
        <f t="shared" si="99"/>
        <v>-6.6061029043496082E-3</v>
      </c>
      <c r="J717" s="37">
        <f t="shared" si="100"/>
        <v>-5.7228148085958367E-3</v>
      </c>
      <c r="K717" s="39">
        <f t="shared" si="101"/>
        <v>-2.9641240816924686E-3</v>
      </c>
      <c r="L717" s="36">
        <f>-(1-B717/MAX(B$5:B717))</f>
        <v>-2.8871378897904476E-3</v>
      </c>
      <c r="M717" s="37">
        <f>-(1-C717/MAX(C$5:C717))</f>
        <v>-1.0669883137237712E-2</v>
      </c>
      <c r="N717" s="37">
        <f>-(1-D717/MAX(D$5:D717))</f>
        <v>-0.33615304040897231</v>
      </c>
      <c r="O717" s="37">
        <f>-(1-E717/MAX(E$5:E717))</f>
        <v>-1.1348278695348712E-2</v>
      </c>
      <c r="P717" s="39">
        <f>-(1-F717/MAX(F$5:F717))</f>
        <v>-6.0548003486184943E-3</v>
      </c>
      <c r="Q717" s="33">
        <f>IF(DatiStorici[[#This Row],[Calend]]="X",(DatiStorici[[#This Row],[Balanced]]*B$2/DatiStorici[[#This Row],[Bond 3Y]]),Q716)</f>
        <v>23.290758964276538</v>
      </c>
      <c r="R717" s="33">
        <f>IF(DatiStorici[[#This Row],[Calend]]="X",(DatiStorici[[#This Row],[Balanced]]*C$2/DatiStorici[[#This Row],[Bond 10Y]]),R716)</f>
        <v>22.999545675015796</v>
      </c>
      <c r="S717" s="33">
        <f>IF(DatiStorici[[#This Row],[Calend]]="X",(DatiStorici[[#This Row],[Balanced]]*D$2/DatiStorici[[#This Row],[SXXR]]),S716)</f>
        <v>26.478339254247771</v>
      </c>
      <c r="T717" s="33">
        <f>IF(DatiStorici[[#This Row],[Calend]]="X",(DatiStorici[[#This Row],[Balanced]]*E$2/DatiStorici[[#This Row],[Gold]]),T716)</f>
        <v>30.301716571631474</v>
      </c>
      <c r="U717" s="34">
        <f>SUMPRODUCT(DatiStorici[[#This Row],[Bond 3Y]:[Gold]],Q716:T716)</f>
        <v>11674.249899238999</v>
      </c>
      <c r="V717" s="32">
        <f t="shared" si="102"/>
        <v>-3.2938118869129357E-3</v>
      </c>
      <c r="W717" s="32">
        <f>-(1-U717/MAX(U$5:U717))</f>
        <v>-5.6625179815812388E-3</v>
      </c>
      <c r="X717" s="53" t="str">
        <f t="shared" si="103"/>
        <v/>
      </c>
    </row>
    <row r="718" spans="1:24" x14ac:dyDescent="0.3">
      <c r="A718" s="4">
        <v>40105</v>
      </c>
      <c r="B718" s="1">
        <v>115.592938</v>
      </c>
      <c r="C718" s="1">
        <v>115.68117100000001</v>
      </c>
      <c r="D718" s="1">
        <v>123.246212</v>
      </c>
      <c r="E718" s="1">
        <v>102.77085</v>
      </c>
      <c r="F718" s="3">
        <f t="shared" si="96"/>
        <v>11689.782735236622</v>
      </c>
      <c r="G718" s="36">
        <f t="shared" si="97"/>
        <v>-1.9994032305575349E-4</v>
      </c>
      <c r="H718" s="31">
        <f t="shared" si="98"/>
        <v>-2.6407034070409914E-4</v>
      </c>
      <c r="I718" s="37">
        <f t="shared" si="99"/>
        <v>1.4989704077292602E-2</v>
      </c>
      <c r="J718" s="37">
        <f t="shared" si="100"/>
        <v>2.8262885396958008E-3</v>
      </c>
      <c r="K718" s="39">
        <f t="shared" si="101"/>
        <v>3.2285322557586435E-3</v>
      </c>
      <c r="L718" s="36">
        <f>-(1-B718/MAX(B$5:B718))</f>
        <v>-3.0864810285339273E-3</v>
      </c>
      <c r="M718" s="37">
        <f>-(1-C718/MAX(C$5:C718))</f>
        <v>-1.0931101386752351E-2</v>
      </c>
      <c r="N718" s="37">
        <f>-(1-D718/MAX(D$5:D718))</f>
        <v>-0.32612721659153454</v>
      </c>
      <c r="O718" s="37">
        <f>-(1-E718/MAX(E$5:E718))</f>
        <v>-8.5501113140986629E-3</v>
      </c>
      <c r="P718" s="39">
        <f>-(1-F718/MAX(F$5:F718))</f>
        <v>-2.8406304774217794E-3</v>
      </c>
      <c r="Q718" s="33">
        <f>IF(DatiStorici[[#This Row],[Calend]]="X",(DatiStorici[[#This Row],[Balanced]]*B$2/DatiStorici[[#This Row],[Bond 3Y]]),Q717)</f>
        <v>23.290758964276538</v>
      </c>
      <c r="R718" s="33">
        <f>IF(DatiStorici[[#This Row],[Calend]]="X",(DatiStorici[[#This Row],[Balanced]]*C$2/DatiStorici[[#This Row],[Bond 10Y]]),R717)</f>
        <v>22.999545675015796</v>
      </c>
      <c r="S718" s="33">
        <f>IF(DatiStorici[[#This Row],[Calend]]="X",(DatiStorici[[#This Row],[Balanced]]*D$2/DatiStorici[[#This Row],[SXXR]]),S717)</f>
        <v>26.478339254247771</v>
      </c>
      <c r="T718" s="33">
        <f>IF(DatiStorici[[#This Row],[Calend]]="X",(DatiStorici[[#This Row],[Balanced]]*E$2/DatiStorici[[#This Row],[Gold]]),T717)</f>
        <v>30.301716571631474</v>
      </c>
      <c r="U718" s="34">
        <f>SUMPRODUCT(DatiStorici[[#This Row],[Bond 3Y]:[Gold]],Q717:T717)</f>
        <v>11730.349814746969</v>
      </c>
      <c r="V718" s="32">
        <f t="shared" si="102"/>
        <v>4.7939314180243178E-3</v>
      </c>
      <c r="W718" s="32">
        <f>-(1-U718/MAX(U$5:U718))</f>
        <v>-8.8428818445507318E-4</v>
      </c>
      <c r="X718" s="53" t="str">
        <f t="shared" si="103"/>
        <v/>
      </c>
    </row>
    <row r="719" spans="1:24" x14ac:dyDescent="0.3">
      <c r="A719" s="4">
        <v>40106</v>
      </c>
      <c r="B719" s="1">
        <v>115.698554</v>
      </c>
      <c r="C719" s="1">
        <v>116.184926</v>
      </c>
      <c r="D719" s="1">
        <v>122.719319</v>
      </c>
      <c r="E719" s="1">
        <v>103.87027999999999</v>
      </c>
      <c r="F719" s="3">
        <f t="shared" si="96"/>
        <v>11740.580377078877</v>
      </c>
      <c r="G719" s="36">
        <f t="shared" si="97"/>
        <v>9.1327187548156876E-4</v>
      </c>
      <c r="H719" s="31">
        <f t="shared" si="98"/>
        <v>4.3452302784686061E-3</v>
      </c>
      <c r="I719" s="37">
        <f t="shared" si="99"/>
        <v>-4.2842897847553399E-3</v>
      </c>
      <c r="J719" s="37">
        <f t="shared" si="100"/>
        <v>1.0641060414421626E-2</v>
      </c>
      <c r="K719" s="39">
        <f t="shared" si="101"/>
        <v>4.3360592567574102E-3</v>
      </c>
      <c r="L719" s="36">
        <f>-(1-B719/MAX(B$5:B719))</f>
        <v>-2.1756120771825316E-3</v>
      </c>
      <c r="M719" s="37">
        <f>-(1-C719/MAX(C$5:C719))</f>
        <v>-6.6240184041560513E-3</v>
      </c>
      <c r="N719" s="37">
        <f>-(1-D719/MAX(D$5:D719))</f>
        <v>-0.32900810718205786</v>
      </c>
      <c r="O719" s="37">
        <f>-(1-E719/MAX(E$5:E719))</f>
        <v>0</v>
      </c>
      <c r="P719" s="39">
        <f>-(1-F719/MAX(F$5:F719))</f>
        <v>0</v>
      </c>
      <c r="Q719" s="33">
        <f>IF(DatiStorici[[#This Row],[Calend]]="X",(DatiStorici[[#This Row],[Balanced]]*B$2/DatiStorici[[#This Row],[Bond 3Y]]),Q718)</f>
        <v>23.290758964276538</v>
      </c>
      <c r="R719" s="33">
        <f>IF(DatiStorici[[#This Row],[Calend]]="X",(DatiStorici[[#This Row],[Balanced]]*C$2/DatiStorici[[#This Row],[Bond 10Y]]),R718)</f>
        <v>22.999545675015796</v>
      </c>
      <c r="S719" s="33">
        <f>IF(DatiStorici[[#This Row],[Calend]]="X",(DatiStorici[[#This Row],[Balanced]]*D$2/DatiStorici[[#This Row],[SXXR]]),S718)</f>
        <v>26.478339254247771</v>
      </c>
      <c r="T719" s="33">
        <f>IF(DatiStorici[[#This Row],[Calend]]="X",(DatiStorici[[#This Row],[Balanced]]*E$2/DatiStorici[[#This Row],[Gold]]),T718)</f>
        <v>30.301716571631474</v>
      </c>
      <c r="U719" s="34">
        <f>SUMPRODUCT(DatiStorici[[#This Row],[Bond 3Y]:[Gold]],Q718:T718)</f>
        <v>11763.759192322919</v>
      </c>
      <c r="V719" s="32">
        <f t="shared" si="102"/>
        <v>2.8440661517146154E-3</v>
      </c>
      <c r="W719" s="32">
        <f>-(1-U719/MAX(U$5:U719))</f>
        <v>0</v>
      </c>
      <c r="X719" s="53" t="str">
        <f t="shared" si="103"/>
        <v/>
      </c>
    </row>
    <row r="720" spans="1:24" x14ac:dyDescent="0.3">
      <c r="A720" s="4">
        <v>40107</v>
      </c>
      <c r="B720" s="1">
        <v>115.663287</v>
      </c>
      <c r="C720" s="1">
        <v>115.727457</v>
      </c>
      <c r="D720" s="1">
        <v>123.193084</v>
      </c>
      <c r="E720" s="1">
        <v>103.08649</v>
      </c>
      <c r="F720" s="3">
        <f t="shared" si="96"/>
        <v>11704.34109716855</v>
      </c>
      <c r="G720" s="36">
        <f t="shared" si="97"/>
        <v>-3.0486445060011398E-4</v>
      </c>
      <c r="H720" s="31">
        <f t="shared" si="98"/>
        <v>-3.9451933306909265E-3</v>
      </c>
      <c r="I720" s="37">
        <f t="shared" si="99"/>
        <v>3.8531247742606793E-3</v>
      </c>
      <c r="J720" s="37">
        <f t="shared" si="100"/>
        <v>-7.5744683040195864E-3</v>
      </c>
      <c r="K720" s="39">
        <f t="shared" si="101"/>
        <v>-3.091442111396133E-3</v>
      </c>
      <c r="L720" s="36">
        <f>-(1-B720/MAX(B$5:B720))</f>
        <v>-2.4797668956505481E-3</v>
      </c>
      <c r="M720" s="37">
        <f>-(1-C720/MAX(C$5:C720))</f>
        <v>-1.0535358132725214E-2</v>
      </c>
      <c r="N720" s="37">
        <f>-(1-D720/MAX(D$5:D720))</f>
        <v>-0.32641770432869055</v>
      </c>
      <c r="O720" s="37">
        <f>-(1-E720/MAX(E$5:E720))</f>
        <v>-7.5458543098179121E-3</v>
      </c>
      <c r="P720" s="39">
        <f>-(1-F720/MAX(F$5:F720))</f>
        <v>-3.0866685245881653E-3</v>
      </c>
      <c r="Q720" s="33">
        <f>IF(DatiStorici[[#This Row],[Calend]]="X",(DatiStorici[[#This Row],[Balanced]]*B$2/DatiStorici[[#This Row],[Bond 3Y]]),Q719)</f>
        <v>23.290758964276538</v>
      </c>
      <c r="R720" s="33">
        <f>IF(DatiStorici[[#This Row],[Calend]]="X",(DatiStorici[[#This Row],[Balanced]]*C$2/DatiStorici[[#This Row],[Bond 10Y]]),R719)</f>
        <v>22.999545675015796</v>
      </c>
      <c r="S720" s="33">
        <f>IF(DatiStorici[[#This Row],[Calend]]="X",(DatiStorici[[#This Row],[Balanced]]*D$2/DatiStorici[[#This Row],[SXXR]]),S719)</f>
        <v>26.478339254247771</v>
      </c>
      <c r="T720" s="33">
        <f>IF(DatiStorici[[#This Row],[Calend]]="X",(DatiStorici[[#This Row],[Balanced]]*E$2/DatiStorici[[#This Row],[Gold]]),T719)</f>
        <v>30.301716571631474</v>
      </c>
      <c r="U720" s="34">
        <f>SUMPRODUCT(DatiStorici[[#This Row],[Bond 3Y]:[Gold]],Q719:T719)</f>
        <v>11741.210545931232</v>
      </c>
      <c r="V720" s="32">
        <f t="shared" si="102"/>
        <v>-1.9186285759850623E-3</v>
      </c>
      <c r="W720" s="32">
        <f>-(1-U720/MAX(U$5:U720))</f>
        <v>-1.9167891847363672E-3</v>
      </c>
      <c r="X720" s="53" t="str">
        <f t="shared" si="103"/>
        <v/>
      </c>
    </row>
    <row r="721" spans="1:24" x14ac:dyDescent="0.3">
      <c r="A721" s="4">
        <v>40108</v>
      </c>
      <c r="B721" s="1">
        <v>115.686171</v>
      </c>
      <c r="C721" s="1">
        <v>115.80592</v>
      </c>
      <c r="D721" s="1">
        <v>121.750342</v>
      </c>
      <c r="E721" s="1">
        <v>103.01196</v>
      </c>
      <c r="F721" s="3">
        <f t="shared" si="96"/>
        <v>11682.249291707503</v>
      </c>
      <c r="G721" s="36">
        <f t="shared" si="97"/>
        <v>1.978305916293185E-4</v>
      </c>
      <c r="H721" s="31">
        <f t="shared" si="98"/>
        <v>6.7776839797604777E-4</v>
      </c>
      <c r="I721" s="37">
        <f t="shared" si="99"/>
        <v>-1.1780342166416886E-2</v>
      </c>
      <c r="J721" s="37">
        <f t="shared" si="100"/>
        <v>-7.2324661586536249E-4</v>
      </c>
      <c r="K721" s="39">
        <f t="shared" si="101"/>
        <v>-1.889271729209823E-3</v>
      </c>
      <c r="L721" s="36">
        <f>-(1-B721/MAX(B$5:B721))</f>
        <v>-2.2824073565397285E-3</v>
      </c>
      <c r="M721" s="37">
        <f>-(1-C721/MAX(C$5:C721))</f>
        <v>-9.8645029510130433E-3</v>
      </c>
      <c r="N721" s="37">
        <f>-(1-D721/MAX(D$5:D721))</f>
        <v>-0.33430617855847289</v>
      </c>
      <c r="O721" s="37">
        <f>-(1-E721/MAX(E$5:E721))</f>
        <v>-8.263383905386501E-3</v>
      </c>
      <c r="P721" s="39">
        <f>-(1-F721/MAX(F$5:F721))</f>
        <v>-4.9683306529934024E-3</v>
      </c>
      <c r="Q721" s="33">
        <f>IF(DatiStorici[[#This Row],[Calend]]="X",(DatiStorici[[#This Row],[Balanced]]*B$2/DatiStorici[[#This Row],[Bond 3Y]]),Q720)</f>
        <v>23.290758964276538</v>
      </c>
      <c r="R721" s="33">
        <f>IF(DatiStorici[[#This Row],[Calend]]="X",(DatiStorici[[#This Row],[Balanced]]*C$2/DatiStorici[[#This Row],[Bond 10Y]]),R720)</f>
        <v>22.999545675015796</v>
      </c>
      <c r="S721" s="33">
        <f>IF(DatiStorici[[#This Row],[Calend]]="X",(DatiStorici[[#This Row],[Balanced]]*D$2/DatiStorici[[#This Row],[SXXR]]),S720)</f>
        <v>26.478339254247771</v>
      </c>
      <c r="T721" s="33">
        <f>IF(DatiStorici[[#This Row],[Calend]]="X",(DatiStorici[[#This Row],[Balanced]]*E$2/DatiStorici[[#This Row],[Gold]]),T720)</f>
        <v>30.301716571631474</v>
      </c>
      <c r="U721" s="34">
        <f>SUMPRODUCT(DatiStorici[[#This Row],[Bond 3Y]:[Gold]],Q720:T720)</f>
        <v>11703.088345943233</v>
      </c>
      <c r="V721" s="32">
        <f t="shared" si="102"/>
        <v>-3.2521538616941616E-3</v>
      </c>
      <c r="W721" s="32">
        <f>-(1-U721/MAX(U$5:U721))</f>
        <v>-5.1574369542756182E-3</v>
      </c>
      <c r="X721" s="53" t="str">
        <f t="shared" si="103"/>
        <v/>
      </c>
    </row>
    <row r="722" spans="1:24" x14ac:dyDescent="0.3">
      <c r="A722" s="4">
        <v>40109</v>
      </c>
      <c r="B722" s="1">
        <v>115.655272</v>
      </c>
      <c r="C722" s="1">
        <v>115.50928</v>
      </c>
      <c r="D722" s="1">
        <v>121.09720900000001</v>
      </c>
      <c r="E722" s="1">
        <v>103.86678000000001</v>
      </c>
      <c r="F722" s="3">
        <f t="shared" si="96"/>
        <v>11697.865403847829</v>
      </c>
      <c r="G722" s="36">
        <f t="shared" si="97"/>
        <v>-2.6712896559348402E-4</v>
      </c>
      <c r="H722" s="31">
        <f t="shared" si="98"/>
        <v>-2.5648134027919929E-3</v>
      </c>
      <c r="I722" s="37">
        <f t="shared" si="99"/>
        <v>-5.3789677687410622E-3</v>
      </c>
      <c r="J722" s="37">
        <f t="shared" si="100"/>
        <v>8.2640184768879368E-3</v>
      </c>
      <c r="K722" s="39">
        <f t="shared" si="101"/>
        <v>1.3358458387306045E-3</v>
      </c>
      <c r="L722" s="36">
        <f>-(1-B722/MAX(B$5:B722))</f>
        <v>-2.5488910306782353E-3</v>
      </c>
      <c r="M722" s="37">
        <f>-(1-C722/MAX(C$5:C722))</f>
        <v>-1.2400761838681329E-2</v>
      </c>
      <c r="N722" s="37">
        <f>-(1-D722/MAX(D$5:D722))</f>
        <v>-0.33787731105417929</v>
      </c>
      <c r="O722" s="37">
        <f>-(1-E722/MAX(E$5:E722))</f>
        <v>-3.3695875278128007E-5</v>
      </c>
      <c r="P722" s="39">
        <f>-(1-F722/MAX(F$5:F722))</f>
        <v>-3.6382335335347626E-3</v>
      </c>
      <c r="Q722" s="33">
        <f>IF(DatiStorici[[#This Row],[Calend]]="X",(DatiStorici[[#This Row],[Balanced]]*B$2/DatiStorici[[#This Row],[Bond 3Y]]),Q721)</f>
        <v>23.290758964276538</v>
      </c>
      <c r="R722" s="33">
        <f>IF(DatiStorici[[#This Row],[Calend]]="X",(DatiStorici[[#This Row],[Balanced]]*C$2/DatiStorici[[#This Row],[Bond 10Y]]),R721)</f>
        <v>22.999545675015796</v>
      </c>
      <c r="S722" s="33">
        <f>IF(DatiStorici[[#This Row],[Calend]]="X",(DatiStorici[[#This Row],[Balanced]]*D$2/DatiStorici[[#This Row],[SXXR]]),S721)</f>
        <v>26.478339254247771</v>
      </c>
      <c r="T722" s="33">
        <f>IF(DatiStorici[[#This Row],[Calend]]="X",(DatiStorici[[#This Row],[Balanced]]*E$2/DatiStorici[[#This Row],[Gold]]),T721)</f>
        <v>30.301716571631474</v>
      </c>
      <c r="U722" s="34">
        <f>SUMPRODUCT(DatiStorici[[#This Row],[Bond 3Y]:[Gold]],Q721:T721)</f>
        <v>11704.154735760576</v>
      </c>
      <c r="V722" s="32">
        <f t="shared" si="102"/>
        <v>9.1116225380082761E-5</v>
      </c>
      <c r="W722" s="32">
        <f>-(1-U722/MAX(U$5:U722))</f>
        <v>-5.0667865252836952E-3</v>
      </c>
      <c r="X722" s="53" t="str">
        <f t="shared" si="103"/>
        <v/>
      </c>
    </row>
    <row r="723" spans="1:24" x14ac:dyDescent="0.3">
      <c r="A723" s="4">
        <v>40112</v>
      </c>
      <c r="B723" s="1">
        <v>115.71889899999999</v>
      </c>
      <c r="C723" s="1">
        <v>115.541121</v>
      </c>
      <c r="D723" s="1">
        <v>119.61060000000001</v>
      </c>
      <c r="E723" s="1">
        <v>103.10517</v>
      </c>
      <c r="F723" s="3">
        <f t="shared" si="96"/>
        <v>11647.84011009391</v>
      </c>
      <c r="G723" s="36">
        <f t="shared" si="97"/>
        <v>5.499922599734641E-4</v>
      </c>
      <c r="H723" s="31">
        <f t="shared" si="98"/>
        <v>2.7561951906380453E-4</v>
      </c>
      <c r="I723" s="37">
        <f t="shared" si="99"/>
        <v>-1.2352136873143968E-2</v>
      </c>
      <c r="J723" s="37">
        <f t="shared" si="100"/>
        <v>-7.3595812148917238E-3</v>
      </c>
      <c r="K723" s="39">
        <f t="shared" si="101"/>
        <v>-4.2856164950640235E-3</v>
      </c>
      <c r="L723" s="36">
        <f>-(1-B723/MAX(B$5:B723))</f>
        <v>-2.000149753147995E-3</v>
      </c>
      <c r="M723" s="37">
        <f>-(1-C723/MAX(C$5:C723))</f>
        <v>-1.2128522696144062E-2</v>
      </c>
      <c r="N723" s="37">
        <f>-(1-D723/MAX(D$5:D723))</f>
        <v>-0.34600563669123885</v>
      </c>
      <c r="O723" s="37">
        <f>-(1-E723/MAX(E$5:E723))</f>
        <v>-7.3660146097612733E-3</v>
      </c>
      <c r="P723" s="39">
        <f>-(1-F723/MAX(F$5:F723))</f>
        <v>-7.8991211683218099E-3</v>
      </c>
      <c r="Q723" s="33">
        <f>IF(DatiStorici[[#This Row],[Calend]]="X",(DatiStorici[[#This Row],[Balanced]]*B$2/DatiStorici[[#This Row],[Bond 3Y]]),Q722)</f>
        <v>23.290758964276538</v>
      </c>
      <c r="R723" s="33">
        <f>IF(DatiStorici[[#This Row],[Calend]]="X",(DatiStorici[[#This Row],[Balanced]]*C$2/DatiStorici[[#This Row],[Bond 10Y]]),R722)</f>
        <v>22.999545675015796</v>
      </c>
      <c r="S723" s="33">
        <f>IF(DatiStorici[[#This Row],[Calend]]="X",(DatiStorici[[#This Row],[Balanced]]*D$2/DatiStorici[[#This Row],[SXXR]]),S722)</f>
        <v>26.478339254247771</v>
      </c>
      <c r="T723" s="33">
        <f>IF(DatiStorici[[#This Row],[Calend]]="X",(DatiStorici[[#This Row],[Balanced]]*E$2/DatiStorici[[#This Row],[Gold]]),T722)</f>
        <v>30.301716571631474</v>
      </c>
      <c r="U723" s="34">
        <f>SUMPRODUCT(DatiStorici[[#This Row],[Bond 3Y]:[Gold]],Q722:T722)</f>
        <v>11643.927957616497</v>
      </c>
      <c r="V723" s="32">
        <f t="shared" si="102"/>
        <v>-5.1590456070168328E-3</v>
      </c>
      <c r="W723" s="32">
        <f>-(1-U723/MAX(U$5:U723))</f>
        <v>-1.0186474641934562E-2</v>
      </c>
      <c r="X723" s="53" t="str">
        <f t="shared" si="103"/>
        <v/>
      </c>
    </row>
    <row r="724" spans="1:24" x14ac:dyDescent="0.3">
      <c r="A724" s="4">
        <v>40113</v>
      </c>
      <c r="B724" s="1">
        <v>115.83995400000001</v>
      </c>
      <c r="C724" s="1">
        <v>116.17456900000001</v>
      </c>
      <c r="D724" s="1">
        <v>119.81580099999999</v>
      </c>
      <c r="E724" s="1">
        <v>101.39212999999999</v>
      </c>
      <c r="F724" s="3">
        <f t="shared" si="96"/>
        <v>11602.38980779846</v>
      </c>
      <c r="G724" s="36">
        <f t="shared" si="97"/>
        <v>1.0455658201780316E-3</v>
      </c>
      <c r="H724" s="31">
        <f t="shared" si="98"/>
        <v>5.4674724701157928E-3</v>
      </c>
      <c r="I724" s="37">
        <f t="shared" si="99"/>
        <v>1.7141054569226942E-3</v>
      </c>
      <c r="J724" s="37">
        <f t="shared" si="100"/>
        <v>-1.6754060522709689E-2</v>
      </c>
      <c r="K724" s="39">
        <f t="shared" si="101"/>
        <v>-3.9096697409207962E-3</v>
      </c>
      <c r="L724" s="36">
        <f>-(1-B724/MAX(B$5:B724))</f>
        <v>-9.5612952036261412E-4</v>
      </c>
      <c r="M724" s="37">
        <f>-(1-C724/MAX(C$5:C724))</f>
        <v>-6.7125702963471978E-3</v>
      </c>
      <c r="N724" s="37">
        <f>-(1-D724/MAX(D$5:D724))</f>
        <v>-0.34488366006587856</v>
      </c>
      <c r="O724" s="37">
        <f>-(1-E724/MAX(E$5:E724))</f>
        <v>-2.3858123805962639E-2</v>
      </c>
      <c r="P724" s="39">
        <f>-(1-F724/MAX(F$5:F724))</f>
        <v>-1.1770335438459845E-2</v>
      </c>
      <c r="Q724" s="33">
        <f>IF(DatiStorici[[#This Row],[Calend]]="X",(DatiStorici[[#This Row],[Balanced]]*B$2/DatiStorici[[#This Row],[Bond 3Y]]),Q723)</f>
        <v>23.290758964276538</v>
      </c>
      <c r="R724" s="33">
        <f>IF(DatiStorici[[#This Row],[Calend]]="X",(DatiStorici[[#This Row],[Balanced]]*C$2/DatiStorici[[#This Row],[Bond 10Y]]),R723)</f>
        <v>22.999545675015796</v>
      </c>
      <c r="S724" s="33">
        <f>IF(DatiStorici[[#This Row],[Calend]]="X",(DatiStorici[[#This Row],[Balanced]]*D$2/DatiStorici[[#This Row],[SXXR]]),S723)</f>
        <v>26.478339254247771</v>
      </c>
      <c r="T724" s="33">
        <f>IF(DatiStorici[[#This Row],[Calend]]="X",(DatiStorici[[#This Row],[Balanced]]*E$2/DatiStorici[[#This Row],[Gold]]),T723)</f>
        <v>30.301716571631474</v>
      </c>
      <c r="U724" s="34">
        <f>SUMPRODUCT(DatiStorici[[#This Row],[Bond 3Y]:[Gold]],Q723:T723)</f>
        <v>11614.841765789108</v>
      </c>
      <c r="V724" s="32">
        <f t="shared" si="102"/>
        <v>-2.501095916561866E-3</v>
      </c>
      <c r="W724" s="32">
        <f>-(1-U724/MAX(U$5:U724))</f>
        <v>-1.2658999908039203E-2</v>
      </c>
      <c r="X724" s="53" t="str">
        <f t="shared" si="103"/>
        <v/>
      </c>
    </row>
    <row r="725" spans="1:24" x14ac:dyDescent="0.3">
      <c r="A725" s="4">
        <v>40114</v>
      </c>
      <c r="B725" s="1">
        <v>115.886467</v>
      </c>
      <c r="C725" s="1">
        <v>116.333792</v>
      </c>
      <c r="D725" s="1">
        <v>117.417243</v>
      </c>
      <c r="E725" s="1">
        <v>100.92635</v>
      </c>
      <c r="F725" s="3">
        <f t="shared" si="96"/>
        <v>11553.116102797412</v>
      </c>
      <c r="G725" s="36">
        <f t="shared" si="97"/>
        <v>4.0144753821275158E-4</v>
      </c>
      <c r="H725" s="31">
        <f t="shared" si="98"/>
        <v>1.3696111761733159E-3</v>
      </c>
      <c r="I725" s="37">
        <f t="shared" si="99"/>
        <v>-2.0221801264359469E-2</v>
      </c>
      <c r="J725" s="37">
        <f t="shared" si="100"/>
        <v>-4.6044318137271863E-3</v>
      </c>
      <c r="K725" s="39">
        <f t="shared" si="101"/>
        <v>-4.2559017768466333E-3</v>
      </c>
      <c r="L725" s="36">
        <f>-(1-B725/MAX(B$5:B725))</f>
        <v>-5.5498530420028391E-4</v>
      </c>
      <c r="M725" s="37">
        <f>-(1-C725/MAX(C$5:C725))</f>
        <v>-5.3512206844565924E-3</v>
      </c>
      <c r="N725" s="37">
        <f>-(1-D725/MAX(D$5:D725))</f>
        <v>-0.35799824532896674</v>
      </c>
      <c r="O725" s="37">
        <f>-(1-E725/MAX(E$5:E725))</f>
        <v>-2.834237088799596E-2</v>
      </c>
      <c r="P725" s="39">
        <f>-(1-F725/MAX(F$5:F725))</f>
        <v>-1.5967206753036756E-2</v>
      </c>
      <c r="Q725" s="33">
        <f>IF(DatiStorici[[#This Row],[Calend]]="X",(DatiStorici[[#This Row],[Balanced]]*B$2/DatiStorici[[#This Row],[Bond 3Y]]),Q724)</f>
        <v>23.290758964276538</v>
      </c>
      <c r="R725" s="33">
        <f>IF(DatiStorici[[#This Row],[Calend]]="X",(DatiStorici[[#This Row],[Balanced]]*C$2/DatiStorici[[#This Row],[Bond 10Y]]),R724)</f>
        <v>22.999545675015796</v>
      </c>
      <c r="S725" s="33">
        <f>IF(DatiStorici[[#This Row],[Calend]]="X",(DatiStorici[[#This Row],[Balanced]]*D$2/DatiStorici[[#This Row],[SXXR]]),S724)</f>
        <v>26.478339254247771</v>
      </c>
      <c r="T725" s="33">
        <f>IF(DatiStorici[[#This Row],[Calend]]="X",(DatiStorici[[#This Row],[Balanced]]*E$2/DatiStorici[[#This Row],[Gold]]),T724)</f>
        <v>30.301716571631474</v>
      </c>
      <c r="U725" s="34">
        <f>SUMPRODUCT(DatiStorici[[#This Row],[Bond 3Y]:[Gold]],Q724:T724)</f>
        <v>11541.963379532102</v>
      </c>
      <c r="V725" s="32">
        <f t="shared" si="102"/>
        <v>-6.2943593827660257E-3</v>
      </c>
      <c r="W725" s="32">
        <f>-(1-U725/MAX(U$5:U725))</f>
        <v>-1.8854161256170676E-2</v>
      </c>
      <c r="X725" s="53" t="str">
        <f t="shared" si="103"/>
        <v/>
      </c>
    </row>
    <row r="726" spans="1:24" x14ac:dyDescent="0.3">
      <c r="A726" s="4">
        <v>40115</v>
      </c>
      <c r="B726" s="1">
        <v>115.751385</v>
      </c>
      <c r="C726" s="1">
        <v>115.834622</v>
      </c>
      <c r="D726" s="1">
        <v>119.558447</v>
      </c>
      <c r="E726" s="1">
        <v>101.78113999999999</v>
      </c>
      <c r="F726" s="3">
        <f t="shared" si="96"/>
        <v>11603.067797528332</v>
      </c>
      <c r="G726" s="36">
        <f t="shared" si="97"/>
        <v>-1.1663207385701042E-3</v>
      </c>
      <c r="H726" s="31">
        <f t="shared" si="98"/>
        <v>-4.3000747652460264E-3</v>
      </c>
      <c r="I726" s="37">
        <f t="shared" si="99"/>
        <v>1.807157749295742E-2</v>
      </c>
      <c r="J726" s="37">
        <f t="shared" si="100"/>
        <v>8.4337788077171721E-3</v>
      </c>
      <c r="K726" s="39">
        <f t="shared" si="101"/>
        <v>4.3143354213449727E-3</v>
      </c>
      <c r="L726" s="36">
        <f>-(1-B726/MAX(B$5:B726))</f>
        <v>-1.7199792415435455E-3</v>
      </c>
      <c r="M726" s="37">
        <f>-(1-C726/MAX(C$5:C726))</f>
        <v>-9.6191021197230553E-3</v>
      </c>
      <c r="N726" s="37">
        <f>-(1-D726/MAX(D$5:D726))</f>
        <v>-0.34629079342508717</v>
      </c>
      <c r="O726" s="37">
        <f>-(1-E726/MAX(E$5:E726))</f>
        <v>-2.0112971679675851E-2</v>
      </c>
      <c r="P726" s="39">
        <f>-(1-F726/MAX(F$5:F726))</f>
        <v>-1.1712587890374659E-2</v>
      </c>
      <c r="Q726" s="33">
        <f>IF(DatiStorici[[#This Row],[Calend]]="X",(DatiStorici[[#This Row],[Balanced]]*B$2/DatiStorici[[#This Row],[Bond 3Y]]),Q725)</f>
        <v>23.290758964276538</v>
      </c>
      <c r="R726" s="33">
        <f>IF(DatiStorici[[#This Row],[Calend]]="X",(DatiStorici[[#This Row],[Balanced]]*C$2/DatiStorici[[#This Row],[Bond 10Y]]),R725)</f>
        <v>22.999545675015796</v>
      </c>
      <c r="S726" s="33">
        <f>IF(DatiStorici[[#This Row],[Calend]]="X",(DatiStorici[[#This Row],[Balanced]]*D$2/DatiStorici[[#This Row],[SXXR]]),S725)</f>
        <v>26.478339254247771</v>
      </c>
      <c r="T726" s="33">
        <f>IF(DatiStorici[[#This Row],[Calend]]="X",(DatiStorici[[#This Row],[Balanced]]*E$2/DatiStorici[[#This Row],[Gold]]),T725)</f>
        <v>30.301716571631474</v>
      </c>
      <c r="U726" s="34">
        <f>SUMPRODUCT(DatiStorici[[#This Row],[Bond 3Y]:[Gold]],Q725:T725)</f>
        <v>11609.933664247908</v>
      </c>
      <c r="V726" s="32">
        <f t="shared" si="102"/>
        <v>5.8716985368905475E-3</v>
      </c>
      <c r="W726" s="32">
        <f>-(1-U726/MAX(U$5:U726))</f>
        <v>-1.3076222112349822E-2</v>
      </c>
      <c r="X726" s="53" t="str">
        <f t="shared" si="103"/>
        <v/>
      </c>
    </row>
    <row r="727" spans="1:24" x14ac:dyDescent="0.3">
      <c r="A727" s="4">
        <v>40116</v>
      </c>
      <c r="B727" s="1">
        <v>115.86968899999999</v>
      </c>
      <c r="C727" s="1">
        <v>116.43221200000001</v>
      </c>
      <c r="D727" s="1">
        <v>117.21642900000001</v>
      </c>
      <c r="E727" s="1">
        <v>101.73108999999999</v>
      </c>
      <c r="F727" s="3">
        <f t="shared" si="96"/>
        <v>11583.912396818021</v>
      </c>
      <c r="G727" s="36">
        <f t="shared" si="97"/>
        <v>1.0215306253848081E-3</v>
      </c>
      <c r="H727" s="31">
        <f t="shared" si="98"/>
        <v>5.1457309536411464E-3</v>
      </c>
      <c r="I727" s="37">
        <f t="shared" si="99"/>
        <v>-1.9783301537680809E-2</v>
      </c>
      <c r="J727" s="37">
        <f t="shared" si="100"/>
        <v>-4.9186234172804248E-4</v>
      </c>
      <c r="K727" s="39">
        <f t="shared" si="101"/>
        <v>-1.6522552663197671E-3</v>
      </c>
      <c r="L727" s="36">
        <f>-(1-B727/MAX(B$5:B727))</f>
        <v>-6.9968458523517185E-4</v>
      </c>
      <c r="M727" s="37">
        <f>-(1-C727/MAX(C$5:C727))</f>
        <v>-4.5097340349005144E-3</v>
      </c>
      <c r="N727" s="37">
        <f>-(1-D727/MAX(D$5:D727))</f>
        <v>-0.35909623517329059</v>
      </c>
      <c r="O727" s="37">
        <f>-(1-E727/MAX(E$5:E727))</f>
        <v>-2.0594822696155202E-2</v>
      </c>
      <c r="P727" s="39">
        <f>-(1-F727/MAX(F$5:F727))</f>
        <v>-1.3344142727962471E-2</v>
      </c>
      <c r="Q727" s="33">
        <f>IF(DatiStorici[[#This Row],[Calend]]="X",(DatiStorici[[#This Row],[Balanced]]*B$2/DatiStorici[[#This Row],[Bond 3Y]]),Q726)</f>
        <v>23.290758964276538</v>
      </c>
      <c r="R727" s="33">
        <f>IF(DatiStorici[[#This Row],[Calend]]="X",(DatiStorici[[#This Row],[Balanced]]*C$2/DatiStorici[[#This Row],[Bond 10Y]]),R726)</f>
        <v>22.999545675015796</v>
      </c>
      <c r="S727" s="33">
        <f>IF(DatiStorici[[#This Row],[Calend]]="X",(DatiStorici[[#This Row],[Balanced]]*D$2/DatiStorici[[#This Row],[SXXR]]),S726)</f>
        <v>26.478339254247771</v>
      </c>
      <c r="T727" s="33">
        <f>IF(DatiStorici[[#This Row],[Calend]]="X",(DatiStorici[[#This Row],[Balanced]]*E$2/DatiStorici[[#This Row],[Gold]]),T726)</f>
        <v>30.301716571631474</v>
      </c>
      <c r="U727" s="34">
        <f>SUMPRODUCT(DatiStorici[[#This Row],[Bond 3Y]:[Gold]],Q726:T726)</f>
        <v>11562.904004638387</v>
      </c>
      <c r="V727" s="32">
        <f t="shared" si="102"/>
        <v>-4.0590388499181854E-3</v>
      </c>
      <c r="W727" s="32">
        <f>-(1-U727/MAX(U$5:U727))</f>
        <v>-1.7074064880179707E-2</v>
      </c>
      <c r="X727" s="53" t="str">
        <f t="shared" si="103"/>
        <v/>
      </c>
    </row>
    <row r="728" spans="1:24" x14ac:dyDescent="0.3">
      <c r="A728" s="4">
        <v>40119</v>
      </c>
      <c r="B728" s="1">
        <v>115.83676800000001</v>
      </c>
      <c r="C728" s="1">
        <v>116.460403</v>
      </c>
      <c r="D728" s="1">
        <v>117.56267800000001</v>
      </c>
      <c r="E728" s="1">
        <v>103.8796</v>
      </c>
      <c r="F728" s="3">
        <f t="shared" si="96"/>
        <v>11673.761072866553</v>
      </c>
      <c r="G728" s="36">
        <f t="shared" si="97"/>
        <v>-2.8416126721500973E-4</v>
      </c>
      <c r="H728" s="31">
        <f t="shared" si="98"/>
        <v>2.4209441023008475E-4</v>
      </c>
      <c r="I728" s="37">
        <f t="shared" si="99"/>
        <v>2.9495746487376217E-3</v>
      </c>
      <c r="J728" s="37">
        <f t="shared" si="100"/>
        <v>2.0899576805252264E-2</v>
      </c>
      <c r="K728" s="39">
        <f t="shared" si="101"/>
        <v>7.7264067829151649E-3</v>
      </c>
      <c r="L728" s="36">
        <f>-(1-B728/MAX(B$5:B728))</f>
        <v>-9.8360668744912338E-4</v>
      </c>
      <c r="M728" s="37">
        <f>-(1-C728/MAX(C$5:C728))</f>
        <v>-4.2687022310229361E-3</v>
      </c>
      <c r="N728" s="37">
        <f>-(1-D728/MAX(D$5:D728))</f>
        <v>-0.35720305100481975</v>
      </c>
      <c r="O728" s="37">
        <f>-(1-E728/MAX(E$5:E728))</f>
        <v>0</v>
      </c>
      <c r="P728" s="39">
        <f>-(1-F728/MAX(F$5:F728))</f>
        <v>-5.6913118488397529E-3</v>
      </c>
      <c r="Q728" s="33">
        <f>IF(DatiStorici[[#This Row],[Calend]]="X",(DatiStorici[[#This Row],[Balanced]]*B$2/DatiStorici[[#This Row],[Bond 3Y]]),Q727)</f>
        <v>23.290758964276538</v>
      </c>
      <c r="R728" s="33">
        <f>IF(DatiStorici[[#This Row],[Calend]]="X",(DatiStorici[[#This Row],[Balanced]]*C$2/DatiStorici[[#This Row],[Bond 10Y]]),R727)</f>
        <v>22.999545675015796</v>
      </c>
      <c r="S728" s="33">
        <f>IF(DatiStorici[[#This Row],[Calend]]="X",(DatiStorici[[#This Row],[Balanced]]*D$2/DatiStorici[[#This Row],[SXXR]]),S727)</f>
        <v>26.478339254247771</v>
      </c>
      <c r="T728" s="33">
        <f>IF(DatiStorici[[#This Row],[Calend]]="X",(DatiStorici[[#This Row],[Balanced]]*E$2/DatiStorici[[#This Row],[Gold]]),T727)</f>
        <v>30.301716571631474</v>
      </c>
      <c r="U728" s="34">
        <f>SUMPRODUCT(DatiStorici[[#This Row],[Bond 3Y]:[Gold]],Q727:T727)</f>
        <v>11637.057269314409</v>
      </c>
      <c r="V728" s="32">
        <f t="shared" si="102"/>
        <v>6.3925552565814378E-3</v>
      </c>
      <c r="W728" s="32">
        <f>-(1-U728/MAX(U$5:U728))</f>
        <v>-1.0770530145771451E-2</v>
      </c>
      <c r="X728" s="53" t="str">
        <f t="shared" si="103"/>
        <v/>
      </c>
    </row>
    <row r="729" spans="1:24" x14ac:dyDescent="0.3">
      <c r="A729" s="4">
        <v>40120</v>
      </c>
      <c r="B729" s="1">
        <v>115.868803</v>
      </c>
      <c r="C729" s="1">
        <v>116.308305</v>
      </c>
      <c r="D729" s="1">
        <v>116.226677</v>
      </c>
      <c r="E729" s="1">
        <v>103.78062</v>
      </c>
      <c r="F729" s="3">
        <f t="shared" si="96"/>
        <v>11646.699108845616</v>
      </c>
      <c r="G729" s="36">
        <f t="shared" si="97"/>
        <v>2.7651471706829868E-4</v>
      </c>
      <c r="H729" s="31">
        <f t="shared" si="98"/>
        <v>-1.3068596973706647E-3</v>
      </c>
      <c r="I729" s="37">
        <f t="shared" si="99"/>
        <v>-1.1429224766358298E-2</v>
      </c>
      <c r="J729" s="37">
        <f t="shared" si="100"/>
        <v>-9.5328809240155391E-4</v>
      </c>
      <c r="K729" s="39">
        <f t="shared" si="101"/>
        <v>-2.3208784009797504E-3</v>
      </c>
      <c r="L729" s="36">
        <f>-(1-B729/MAX(B$5:B729))</f>
        <v>-7.0732575599419256E-4</v>
      </c>
      <c r="M729" s="37">
        <f>-(1-C729/MAX(C$5:C729))</f>
        <v>-5.5691334078586952E-3</v>
      </c>
      <c r="N729" s="37">
        <f>-(1-D729/MAX(D$5:D729))</f>
        <v>-0.36450789792787563</v>
      </c>
      <c r="O729" s="37">
        <f>-(1-E729/MAX(E$5:E729))</f>
        <v>-9.5283385765831952E-4</v>
      </c>
      <c r="P729" s="39">
        <f>-(1-F729/MAX(F$5:F729))</f>
        <v>-7.9963055673589745E-3</v>
      </c>
      <c r="Q729" s="33">
        <f>IF(DatiStorici[[#This Row],[Calend]]="X",(DatiStorici[[#This Row],[Balanced]]*B$2/DatiStorici[[#This Row],[Bond 3Y]]),Q728)</f>
        <v>23.290758964276538</v>
      </c>
      <c r="R729" s="33">
        <f>IF(DatiStorici[[#This Row],[Calend]]="X",(DatiStorici[[#This Row],[Balanced]]*C$2/DatiStorici[[#This Row],[Bond 10Y]]),R728)</f>
        <v>22.999545675015796</v>
      </c>
      <c r="S729" s="33">
        <f>IF(DatiStorici[[#This Row],[Calend]]="X",(DatiStorici[[#This Row],[Balanced]]*D$2/DatiStorici[[#This Row],[SXXR]]),S728)</f>
        <v>26.478339254247771</v>
      </c>
      <c r="T729" s="33">
        <f>IF(DatiStorici[[#This Row],[Calend]]="X",(DatiStorici[[#This Row],[Balanced]]*E$2/DatiStorici[[#This Row],[Gold]]),T728)</f>
        <v>30.301716571631474</v>
      </c>
      <c r="U729" s="34">
        <f>SUMPRODUCT(DatiStorici[[#This Row],[Bond 3Y]:[Gold]],Q728:T728)</f>
        <v>11595.930852251477</v>
      </c>
      <c r="V729" s="32">
        <f t="shared" si="102"/>
        <v>-3.540350453807514E-3</v>
      </c>
      <c r="W729" s="32">
        <f>-(1-U729/MAX(U$5:U729))</f>
        <v>-1.4266556916684214E-2</v>
      </c>
      <c r="X729" s="53" t="str">
        <f t="shared" si="103"/>
        <v/>
      </c>
    </row>
    <row r="730" spans="1:24" x14ac:dyDescent="0.3">
      <c r="A730" s="4">
        <v>40121</v>
      </c>
      <c r="B730" s="1">
        <v>115.816823</v>
      </c>
      <c r="C730" s="1">
        <v>115.934901</v>
      </c>
      <c r="D730" s="1">
        <v>118.33327800000001</v>
      </c>
      <c r="E730" s="1">
        <v>106.61604</v>
      </c>
      <c r="F730" s="3">
        <f t="shared" si="96"/>
        <v>11779.483426286984</v>
      </c>
      <c r="G730" s="36">
        <f t="shared" si="97"/>
        <v>-4.4871148693654465E-4</v>
      </c>
      <c r="H730" s="31">
        <f t="shared" si="98"/>
        <v>-3.2156318213992664E-3</v>
      </c>
      <c r="I730" s="37">
        <f t="shared" si="99"/>
        <v>1.7962636819567498E-2</v>
      </c>
      <c r="J730" s="37">
        <f t="shared" si="100"/>
        <v>2.6954721357674953E-2</v>
      </c>
      <c r="K730" s="39">
        <f t="shared" si="101"/>
        <v>1.1336523936286582E-2</v>
      </c>
      <c r="L730" s="36">
        <f>-(1-B730/MAX(B$5:B730))</f>
        <v>-1.1556192729921255E-3</v>
      </c>
      <c r="M730" s="37">
        <f>-(1-C730/MAX(C$5:C730))</f>
        <v>-8.7617211023400809E-3</v>
      </c>
      <c r="N730" s="37">
        <f>-(1-D730/MAX(D$5:D730))</f>
        <v>-0.35298964469830729</v>
      </c>
      <c r="O730" s="37">
        <f>-(1-E730/MAX(E$5:E730))</f>
        <v>0</v>
      </c>
      <c r="P730" s="39">
        <f>-(1-F730/MAX(F$5:F730))</f>
        <v>0</v>
      </c>
      <c r="Q730" s="33">
        <f>IF(DatiStorici[[#This Row],[Calend]]="X",(DatiStorici[[#This Row],[Balanced]]*B$2/DatiStorici[[#This Row],[Bond 3Y]]),Q729)</f>
        <v>23.290758964276538</v>
      </c>
      <c r="R730" s="33">
        <f>IF(DatiStorici[[#This Row],[Calend]]="X",(DatiStorici[[#This Row],[Balanced]]*C$2/DatiStorici[[#This Row],[Bond 10Y]]),R729)</f>
        <v>22.999545675015796</v>
      </c>
      <c r="S730" s="33">
        <f>IF(DatiStorici[[#This Row],[Calend]]="X",(DatiStorici[[#This Row],[Balanced]]*D$2/DatiStorici[[#This Row],[SXXR]]),S729)</f>
        <v>26.478339254247771</v>
      </c>
      <c r="T730" s="33">
        <f>IF(DatiStorici[[#This Row],[Calend]]="X",(DatiStorici[[#This Row],[Balanced]]*E$2/DatiStorici[[#This Row],[Gold]]),T729)</f>
        <v>30.301716571631474</v>
      </c>
      <c r="U730" s="34">
        <f>SUMPRODUCT(DatiStorici[[#This Row],[Bond 3Y]:[Gold]],Q729:T729)</f>
        <v>11727.829465400153</v>
      </c>
      <c r="V730" s="32">
        <f t="shared" si="102"/>
        <v>1.1310356257672806E-2</v>
      </c>
      <c r="W730" s="32">
        <f>-(1-U730/MAX(U$5:U730))</f>
        <v>-3.0542725616327093E-3</v>
      </c>
      <c r="X730" s="53" t="str">
        <f t="shared" si="103"/>
        <v/>
      </c>
    </row>
    <row r="731" spans="1:24" x14ac:dyDescent="0.3">
      <c r="A731" s="4">
        <v>40122</v>
      </c>
      <c r="B731" s="1">
        <v>115.832043</v>
      </c>
      <c r="C731" s="1">
        <v>115.72305900000001</v>
      </c>
      <c r="D731" s="1">
        <v>119.01127099999999</v>
      </c>
      <c r="E731" s="1">
        <v>106.51703000000001</v>
      </c>
      <c r="F731" s="3">
        <f t="shared" si="96"/>
        <v>11780.789903800443</v>
      </c>
      <c r="G731" s="36">
        <f t="shared" si="97"/>
        <v>1.314057805220547E-4</v>
      </c>
      <c r="H731" s="31">
        <f t="shared" si="98"/>
        <v>-1.8289210441989664E-3</v>
      </c>
      <c r="I731" s="37">
        <f t="shared" si="99"/>
        <v>5.7131697105658481E-3</v>
      </c>
      <c r="J731" s="37">
        <f t="shared" si="100"/>
        <v>-9.2909098641708184E-4</v>
      </c>
      <c r="K731" s="39">
        <f t="shared" si="101"/>
        <v>1.1090512376440924E-4</v>
      </c>
      <c r="L731" s="36">
        <f>-(1-B731/MAX(B$5:B731))</f>
        <v>-1.0243567233825246E-3</v>
      </c>
      <c r="M731" s="37">
        <f>-(1-C731/MAX(C$5:C731))</f>
        <v>-1.0572960838321155E-2</v>
      </c>
      <c r="N731" s="37">
        <f>-(1-D731/MAX(D$5:D731))</f>
        <v>-0.34928258528749601</v>
      </c>
      <c r="O731" s="37">
        <f>-(1-E731/MAX(E$5:E731))</f>
        <v>-9.2865951502230093E-4</v>
      </c>
      <c r="P731" s="39">
        <f>-(1-F731/MAX(F$5:F731))</f>
        <v>0</v>
      </c>
      <c r="Q731" s="33">
        <f>IF(DatiStorici[[#This Row],[Calend]]="X",(DatiStorici[[#This Row],[Balanced]]*B$2/DatiStorici[[#This Row],[Bond 3Y]]),Q730)</f>
        <v>23.290758964276538</v>
      </c>
      <c r="R731" s="33">
        <f>IF(DatiStorici[[#This Row],[Calend]]="X",(DatiStorici[[#This Row],[Balanced]]*C$2/DatiStorici[[#This Row],[Bond 10Y]]),R730)</f>
        <v>22.999545675015796</v>
      </c>
      <c r="S731" s="33">
        <f>IF(DatiStorici[[#This Row],[Calend]]="X",(DatiStorici[[#This Row],[Balanced]]*D$2/DatiStorici[[#This Row],[SXXR]]),S730)</f>
        <v>26.478339254247771</v>
      </c>
      <c r="T731" s="33">
        <f>IF(DatiStorici[[#This Row],[Calend]]="X",(DatiStorici[[#This Row],[Balanced]]*E$2/DatiStorici[[#This Row],[Gold]]),T730)</f>
        <v>30.301716571631474</v>
      </c>
      <c r="U731" s="34">
        <f>SUMPRODUCT(DatiStorici[[#This Row],[Bond 3Y]:[Gold]],Q730:T730)</f>
        <v>11738.263636704949</v>
      </c>
      <c r="V731" s="32">
        <f t="shared" si="102"/>
        <v>8.8929775800784339E-4</v>
      </c>
      <c r="W731" s="32">
        <f>-(1-U731/MAX(U$5:U731))</f>
        <v>-2.167296626966686E-3</v>
      </c>
      <c r="X731" s="53" t="str">
        <f t="shared" si="103"/>
        <v/>
      </c>
    </row>
    <row r="732" spans="1:24" x14ac:dyDescent="0.3">
      <c r="A732" s="4">
        <v>40123</v>
      </c>
      <c r="B732" s="1">
        <v>115.916788</v>
      </c>
      <c r="C732" s="1">
        <v>115.682092</v>
      </c>
      <c r="D732" s="1">
        <v>119.273499</v>
      </c>
      <c r="E732" s="1">
        <v>107.27387</v>
      </c>
      <c r="F732" s="3">
        <f t="shared" si="96"/>
        <v>11815.639805212202</v>
      </c>
      <c r="G732" s="36">
        <f t="shared" si="97"/>
        <v>7.3135215752035819E-4</v>
      </c>
      <c r="H732" s="31">
        <f t="shared" si="98"/>
        <v>-3.5407163799913022E-4</v>
      </c>
      <c r="I732" s="37">
        <f t="shared" si="99"/>
        <v>2.2009640469931482E-3</v>
      </c>
      <c r="J732" s="37">
        <f t="shared" si="100"/>
        <v>7.0802186778268147E-3</v>
      </c>
      <c r="K732" s="39">
        <f t="shared" si="101"/>
        <v>2.9538304888184004E-3</v>
      </c>
      <c r="L732" s="36">
        <f>-(1-B732/MAX(B$5:B732))</f>
        <v>-2.9348650218230521E-4</v>
      </c>
      <c r="M732" s="37">
        <f>-(1-C732/MAX(C$5:C732))</f>
        <v>-1.0923226877463277E-2</v>
      </c>
      <c r="N732" s="37">
        <f>-(1-D732/MAX(D$5:D732))</f>
        <v>-0.34784880237944493</v>
      </c>
      <c r="O732" s="37">
        <f>-(1-E732/MAX(E$5:E732))</f>
        <v>0</v>
      </c>
      <c r="P732" s="39">
        <f>-(1-F732/MAX(F$5:F732))</f>
        <v>0</v>
      </c>
      <c r="Q732" s="33">
        <f>IF(DatiStorici[[#This Row],[Calend]]="X",(DatiStorici[[#This Row],[Balanced]]*B$2/DatiStorici[[#This Row],[Bond 3Y]]),Q731)</f>
        <v>23.290758964276538</v>
      </c>
      <c r="R732" s="33">
        <f>IF(DatiStorici[[#This Row],[Calend]]="X",(DatiStorici[[#This Row],[Balanced]]*C$2/DatiStorici[[#This Row],[Bond 10Y]]),R731)</f>
        <v>22.999545675015796</v>
      </c>
      <c r="S732" s="33">
        <f>IF(DatiStorici[[#This Row],[Calend]]="X",(DatiStorici[[#This Row],[Balanced]]*D$2/DatiStorici[[#This Row],[SXXR]]),S731)</f>
        <v>26.478339254247771</v>
      </c>
      <c r="T732" s="33">
        <f>IF(DatiStorici[[#This Row],[Calend]]="X",(DatiStorici[[#This Row],[Balanced]]*E$2/DatiStorici[[#This Row],[Gold]]),T731)</f>
        <v>30.301716571631474</v>
      </c>
      <c r="U732" s="34">
        <f>SUMPRODUCT(DatiStorici[[#This Row],[Bond 3Y]:[Gold]],Q731:T731)</f>
        <v>11769.172102801745</v>
      </c>
      <c r="V732" s="32">
        <f t="shared" si="102"/>
        <v>2.6296772009355325E-3</v>
      </c>
      <c r="W732" s="32">
        <f>-(1-U732/MAX(U$5:U732))</f>
        <v>0</v>
      </c>
      <c r="X732" s="53" t="str">
        <f t="shared" si="103"/>
        <v/>
      </c>
    </row>
    <row r="733" spans="1:24" x14ac:dyDescent="0.3">
      <c r="A733" s="4">
        <v>40126</v>
      </c>
      <c r="B733" s="1">
        <v>116.00413</v>
      </c>
      <c r="C733" s="1">
        <v>116.069248</v>
      </c>
      <c r="D733" s="1">
        <v>121.554107</v>
      </c>
      <c r="E733" s="1">
        <v>108.24834</v>
      </c>
      <c r="F733" s="3">
        <f t="shared" si="96"/>
        <v>11900.340107181484</v>
      </c>
      <c r="G733" s="36">
        <f t="shared" si="97"/>
        <v>7.5320505698618981E-4</v>
      </c>
      <c r="H733" s="31">
        <f t="shared" si="98"/>
        <v>3.3411358929609837E-3</v>
      </c>
      <c r="I733" s="37">
        <f t="shared" si="99"/>
        <v>1.8940321796566535E-2</v>
      </c>
      <c r="J733" s="37">
        <f t="shared" si="100"/>
        <v>9.042934745064778E-3</v>
      </c>
      <c r="K733" s="39">
        <f t="shared" si="101"/>
        <v>7.1429190283033711E-3</v>
      </c>
      <c r="L733" s="36">
        <f>-(1-B733/MAX(B$5:B733))</f>
        <v>0</v>
      </c>
      <c r="M733" s="37">
        <f>-(1-C733/MAX(C$5:C733))</f>
        <v>-7.6130601908594997E-3</v>
      </c>
      <c r="N733" s="37">
        <f>-(1-D733/MAX(D$5:D733))</f>
        <v>-0.33537913182418588</v>
      </c>
      <c r="O733" s="37">
        <f>-(1-E733/MAX(E$5:E733))</f>
        <v>0</v>
      </c>
      <c r="P733" s="39">
        <f>-(1-F733/MAX(F$5:F733))</f>
        <v>0</v>
      </c>
      <c r="Q733" s="33">
        <f>IF(DatiStorici[[#This Row],[Calend]]="X",(DatiStorici[[#This Row],[Balanced]]*B$2/DatiStorici[[#This Row],[Bond 3Y]]),Q732)</f>
        <v>23.290758964276538</v>
      </c>
      <c r="R733" s="33">
        <f>IF(DatiStorici[[#This Row],[Calend]]="X",(DatiStorici[[#This Row],[Balanced]]*C$2/DatiStorici[[#This Row],[Bond 10Y]]),R732)</f>
        <v>22.999545675015796</v>
      </c>
      <c r="S733" s="33">
        <f>IF(DatiStorici[[#This Row],[Calend]]="X",(DatiStorici[[#This Row],[Balanced]]*D$2/DatiStorici[[#This Row],[SXXR]]),S732)</f>
        <v>26.478339254247771</v>
      </c>
      <c r="T733" s="33">
        <f>IF(DatiStorici[[#This Row],[Calend]]="X",(DatiStorici[[#This Row],[Balanced]]*E$2/DatiStorici[[#This Row],[Gold]]),T732)</f>
        <v>30.301716571631474</v>
      </c>
      <c r="U733" s="34">
        <f>SUMPRODUCT(DatiStorici[[#This Row],[Bond 3Y]:[Gold]],Q732:T732)</f>
        <v>11870.025602454069</v>
      </c>
      <c r="V733" s="32">
        <f t="shared" si="102"/>
        <v>8.5327863343414231E-3</v>
      </c>
      <c r="W733" s="32">
        <f>-(1-U733/MAX(U$5:U733))</f>
        <v>0</v>
      </c>
      <c r="X733" s="53" t="str">
        <f t="shared" si="103"/>
        <v/>
      </c>
    </row>
    <row r="734" spans="1:24" x14ac:dyDescent="0.3">
      <c r="A734" s="4">
        <v>40127</v>
      </c>
      <c r="B734" s="1">
        <v>116.044623</v>
      </c>
      <c r="C734" s="1">
        <v>116.425196</v>
      </c>
      <c r="D734" s="1">
        <v>121.34110699999999</v>
      </c>
      <c r="E734" s="1">
        <v>107.73363999999999</v>
      </c>
      <c r="F734" s="3">
        <f t="shared" si="96"/>
        <v>11886.847411659448</v>
      </c>
      <c r="G734" s="36">
        <f t="shared" si="97"/>
        <v>3.4900424921496998E-4</v>
      </c>
      <c r="H734" s="31">
        <f t="shared" si="98"/>
        <v>3.0619938436743451E-3</v>
      </c>
      <c r="I734" s="37">
        <f t="shared" si="99"/>
        <v>-1.7538431580492338E-3</v>
      </c>
      <c r="J734" s="37">
        <f t="shared" si="100"/>
        <v>-4.7661473826069636E-3</v>
      </c>
      <c r="K734" s="39">
        <f t="shared" si="101"/>
        <v>-1.1344508011648547E-3</v>
      </c>
      <c r="L734" s="36">
        <f>-(1-B734/MAX(B$5:B734))</f>
        <v>0</v>
      </c>
      <c r="M734" s="37">
        <f>-(1-C734/MAX(C$5:C734))</f>
        <v>-4.5697205247734463E-3</v>
      </c>
      <c r="N734" s="37">
        <f>-(1-D734/MAX(D$5:D734))</f>
        <v>-0.33654375100831146</v>
      </c>
      <c r="O734" s="37">
        <f>-(1-E734/MAX(E$5:E734))</f>
        <v>-4.7548073254518597E-3</v>
      </c>
      <c r="P734" s="39">
        <f>-(1-F734/MAX(F$5:F734))</f>
        <v>-1.13380755512138E-3</v>
      </c>
      <c r="Q734" s="33">
        <f>IF(DatiStorici[[#This Row],[Calend]]="X",(DatiStorici[[#This Row],[Balanced]]*B$2/DatiStorici[[#This Row],[Bond 3Y]]),Q733)</f>
        <v>23.290758964276538</v>
      </c>
      <c r="R734" s="33">
        <f>IF(DatiStorici[[#This Row],[Calend]]="X",(DatiStorici[[#This Row],[Balanced]]*C$2/DatiStorici[[#This Row],[Bond 10Y]]),R733)</f>
        <v>22.999545675015796</v>
      </c>
      <c r="S734" s="33">
        <f>IF(DatiStorici[[#This Row],[Calend]]="X",(DatiStorici[[#This Row],[Balanced]]*D$2/DatiStorici[[#This Row],[SXXR]]),S733)</f>
        <v>26.478339254247771</v>
      </c>
      <c r="T734" s="33">
        <f>IF(DatiStorici[[#This Row],[Calend]]="X",(DatiStorici[[#This Row],[Balanced]]*E$2/DatiStorici[[#This Row],[Gold]]),T733)</f>
        <v>30.301716571631474</v>
      </c>
      <c r="U734" s="34">
        <f>SUMPRODUCT(DatiStorici[[#This Row],[Bond 3Y]:[Gold]],Q733:T733)</f>
        <v>11857.919177660166</v>
      </c>
      <c r="V734" s="32">
        <f t="shared" si="102"/>
        <v>-1.0204361108066861E-3</v>
      </c>
      <c r="W734" s="32">
        <f>-(1-U734/MAX(U$5:U734))</f>
        <v>-1.0199156429283596E-3</v>
      </c>
      <c r="X734" s="53" t="str">
        <f t="shared" si="103"/>
        <v/>
      </c>
    </row>
    <row r="735" spans="1:24" x14ac:dyDescent="0.3">
      <c r="A735" s="4">
        <v>40128</v>
      </c>
      <c r="B735" s="1">
        <v>116.07840899999999</v>
      </c>
      <c r="C735" s="1">
        <v>116.43792000000001</v>
      </c>
      <c r="D735" s="1">
        <v>121.867514</v>
      </c>
      <c r="E735" s="1">
        <v>109.07726</v>
      </c>
      <c r="F735" s="3">
        <f t="shared" si="96"/>
        <v>11948.91592770096</v>
      </c>
      <c r="G735" s="36">
        <f t="shared" si="97"/>
        <v>2.9110424715273283E-4</v>
      </c>
      <c r="H735" s="31">
        <f t="shared" si="98"/>
        <v>1.0928308640053326E-4</v>
      </c>
      <c r="I735" s="37">
        <f t="shared" si="99"/>
        <v>4.3288582441225075E-3</v>
      </c>
      <c r="J735" s="37">
        <f t="shared" si="100"/>
        <v>1.2394553973878676E-2</v>
      </c>
      <c r="K735" s="39">
        <f t="shared" si="101"/>
        <v>5.2080275719275553E-3</v>
      </c>
      <c r="L735" s="36">
        <f>-(1-B735/MAX(B$5:B735))</f>
        <v>0</v>
      </c>
      <c r="M735" s="37">
        <f>-(1-C735/MAX(C$5:C735))</f>
        <v>-4.4609308872103348E-3</v>
      </c>
      <c r="N735" s="37">
        <f>-(1-D735/MAX(D$5:D735))</f>
        <v>-0.33366551771789843</v>
      </c>
      <c r="O735" s="37">
        <f>-(1-E735/MAX(E$5:E735))</f>
        <v>0</v>
      </c>
      <c r="P735" s="39">
        <f>-(1-F735/MAX(F$5:F735))</f>
        <v>0</v>
      </c>
      <c r="Q735" s="33">
        <f>IF(DatiStorici[[#This Row],[Calend]]="X",(DatiStorici[[#This Row],[Balanced]]*B$2/DatiStorici[[#This Row],[Bond 3Y]]),Q734)</f>
        <v>23.290758964276538</v>
      </c>
      <c r="R735" s="33">
        <f>IF(DatiStorici[[#This Row],[Calend]]="X",(DatiStorici[[#This Row],[Balanced]]*C$2/DatiStorici[[#This Row],[Bond 10Y]]),R734)</f>
        <v>22.999545675015796</v>
      </c>
      <c r="S735" s="33">
        <f>IF(DatiStorici[[#This Row],[Calend]]="X",(DatiStorici[[#This Row],[Balanced]]*D$2/DatiStorici[[#This Row],[SXXR]]),S734)</f>
        <v>26.478339254247771</v>
      </c>
      <c r="T735" s="33">
        <f>IF(DatiStorici[[#This Row],[Calend]]="X",(DatiStorici[[#This Row],[Balanced]]*E$2/DatiStorici[[#This Row],[Gold]]),T734)</f>
        <v>30.301716571631474</v>
      </c>
      <c r="U735" s="34">
        <f>SUMPRODUCT(DatiStorici[[#This Row],[Bond 3Y]:[Gold]],Q734:T734)</f>
        <v>11913.651101013487</v>
      </c>
      <c r="V735" s="32">
        <f t="shared" si="102"/>
        <v>4.6889645750715792E-3</v>
      </c>
      <c r="W735" s="32">
        <f>-(1-U735/MAX(U$5:U735))</f>
        <v>0</v>
      </c>
      <c r="X735" s="53" t="str">
        <f t="shared" si="103"/>
        <v/>
      </c>
    </row>
    <row r="736" spans="1:24" x14ac:dyDescent="0.3">
      <c r="A736" s="4">
        <v>40129</v>
      </c>
      <c r="B736" s="1">
        <v>116.113981</v>
      </c>
      <c r="C736" s="1">
        <v>116.30367</v>
      </c>
      <c r="D736" s="1">
        <v>122.06589099999999</v>
      </c>
      <c r="E736" s="1">
        <v>109.02713</v>
      </c>
      <c r="F736" s="3">
        <f t="shared" si="96"/>
        <v>11947.402130067585</v>
      </c>
      <c r="G736" s="36">
        <f t="shared" si="97"/>
        <v>3.0640108642923289E-4</v>
      </c>
      <c r="H736" s="31">
        <f t="shared" si="98"/>
        <v>-1.1536400940570098E-3</v>
      </c>
      <c r="I736" s="37">
        <f t="shared" si="99"/>
        <v>1.6264852592296239E-3</v>
      </c>
      <c r="J736" s="37">
        <f t="shared" si="100"/>
        <v>-4.5968814183667173E-4</v>
      </c>
      <c r="K736" s="39">
        <f t="shared" si="101"/>
        <v>-1.2669714486903235E-4</v>
      </c>
      <c r="L736" s="36">
        <f>-(1-B736/MAX(B$5:B736))</f>
        <v>0</v>
      </c>
      <c r="M736" s="37">
        <f>-(1-C736/MAX(C$5:C736))</f>
        <v>-5.6087624529785884E-3</v>
      </c>
      <c r="N736" s="37">
        <f>-(1-D736/MAX(D$5:D736))</f>
        <v>-0.33258085264799575</v>
      </c>
      <c r="O736" s="37">
        <f>-(1-E736/MAX(E$5:E736))</f>
        <v>-4.5958250143063317E-4</v>
      </c>
      <c r="P736" s="39">
        <f>-(1-F736/MAX(F$5:F736))</f>
        <v>-1.2668911912472325E-4</v>
      </c>
      <c r="Q736" s="33">
        <f>IF(DatiStorici[[#This Row],[Calend]]="X",(DatiStorici[[#This Row],[Balanced]]*B$2/DatiStorici[[#This Row],[Bond 3Y]]),Q735)</f>
        <v>23.290758964276538</v>
      </c>
      <c r="R736" s="33">
        <f>IF(DatiStorici[[#This Row],[Calend]]="X",(DatiStorici[[#This Row],[Balanced]]*C$2/DatiStorici[[#This Row],[Bond 10Y]]),R735)</f>
        <v>22.999545675015796</v>
      </c>
      <c r="S736" s="33">
        <f>IF(DatiStorici[[#This Row],[Calend]]="X",(DatiStorici[[#This Row],[Balanced]]*D$2/DatiStorici[[#This Row],[SXXR]]),S735)</f>
        <v>26.478339254247771</v>
      </c>
      <c r="T736" s="33">
        <f>IF(DatiStorici[[#This Row],[Calend]]="X",(DatiStorici[[#This Row],[Balanced]]*E$2/DatiStorici[[#This Row],[Gold]]),T735)</f>
        <v>30.301716571631474</v>
      </c>
      <c r="U736" s="34">
        <f>SUMPRODUCT(DatiStorici[[#This Row],[Bond 3Y]:[Gold]],Q735:T735)</f>
        <v>11915.125579338997</v>
      </c>
      <c r="V736" s="32">
        <f t="shared" si="102"/>
        <v>1.2375610776585352E-4</v>
      </c>
      <c r="W736" s="32">
        <f>-(1-U736/MAX(U$5:U736))</f>
        <v>0</v>
      </c>
      <c r="X736" s="53" t="str">
        <f t="shared" si="103"/>
        <v/>
      </c>
    </row>
    <row r="737" spans="1:24" x14ac:dyDescent="0.3">
      <c r="A737" s="4">
        <v>40130</v>
      </c>
      <c r="B737" s="1">
        <v>116.104411</v>
      </c>
      <c r="C737" s="1">
        <v>116.022958</v>
      </c>
      <c r="D737" s="1">
        <v>122.692218</v>
      </c>
      <c r="E737" s="1">
        <v>107.97453</v>
      </c>
      <c r="F737" s="3">
        <f t="shared" si="96"/>
        <v>11907.965425695624</v>
      </c>
      <c r="G737" s="36">
        <f t="shared" si="97"/>
        <v>-8.2422412135346634E-5</v>
      </c>
      <c r="H737" s="31">
        <f t="shared" si="98"/>
        <v>-2.4165300294738709E-3</v>
      </c>
      <c r="I737" s="37">
        <f t="shared" si="99"/>
        <v>5.1179376216669223E-3</v>
      </c>
      <c r="J737" s="37">
        <f t="shared" si="100"/>
        <v>-9.7013843636418479E-3</v>
      </c>
      <c r="K737" s="39">
        <f t="shared" si="101"/>
        <v>-3.306320072897025E-3</v>
      </c>
      <c r="L737" s="36">
        <f>-(1-B737/MAX(B$5:B737))</f>
        <v>-8.2419015501655757E-5</v>
      </c>
      <c r="M737" s="37">
        <f>-(1-C737/MAX(C$5:C737))</f>
        <v>-8.0088376447098319E-3</v>
      </c>
      <c r="N737" s="37">
        <f>-(1-D737/MAX(D$5:D737))</f>
        <v>-0.32915628720322676</v>
      </c>
      <c r="O737" s="37">
        <f>-(1-E737/MAX(E$5:E737))</f>
        <v>-1.010962321569131E-2</v>
      </c>
      <c r="P737" s="39">
        <f>-(1-F737/MAX(F$5:F737))</f>
        <v>-3.4271311517392045E-3</v>
      </c>
      <c r="Q737" s="33">
        <f>IF(DatiStorici[[#This Row],[Calend]]="X",(DatiStorici[[#This Row],[Balanced]]*B$2/DatiStorici[[#This Row],[Bond 3Y]]),Q736)</f>
        <v>23.290758964276538</v>
      </c>
      <c r="R737" s="33">
        <f>IF(DatiStorici[[#This Row],[Calend]]="X",(DatiStorici[[#This Row],[Balanced]]*C$2/DatiStorici[[#This Row],[Bond 10Y]]),R736)</f>
        <v>22.999545675015796</v>
      </c>
      <c r="S737" s="33">
        <f>IF(DatiStorici[[#This Row],[Calend]]="X",(DatiStorici[[#This Row],[Balanced]]*D$2/DatiStorici[[#This Row],[SXXR]]),S736)</f>
        <v>26.478339254247771</v>
      </c>
      <c r="T737" s="33">
        <f>IF(DatiStorici[[#This Row],[Calend]]="X",(DatiStorici[[#This Row],[Balanced]]*E$2/DatiStorici[[#This Row],[Gold]]),T736)</f>
        <v>30.301716571631474</v>
      </c>
      <c r="U737" s="34">
        <f>SUMPRODUCT(DatiStorici[[#This Row],[Bond 3Y]:[Gold]],Q736:T736)</f>
        <v>11893.134950236981</v>
      </c>
      <c r="V737" s="32">
        <f t="shared" si="102"/>
        <v>-1.8473113840795847E-3</v>
      </c>
      <c r="W737" s="32">
        <f>-(1-U737/MAX(U$5:U737))</f>
        <v>-1.8456061545962799E-3</v>
      </c>
      <c r="X737" s="53" t="str">
        <f t="shared" si="103"/>
        <v/>
      </c>
    </row>
    <row r="738" spans="1:24" x14ac:dyDescent="0.3">
      <c r="A738" s="4">
        <v>40133</v>
      </c>
      <c r="B738" s="1">
        <v>116.12229000000001</v>
      </c>
      <c r="C738" s="1">
        <v>116.379519</v>
      </c>
      <c r="D738" s="1">
        <v>124.420586</v>
      </c>
      <c r="E738" s="1">
        <v>110.51369</v>
      </c>
      <c r="F738" s="3">
        <f t="shared" si="96"/>
        <v>12043.581320842128</v>
      </c>
      <c r="G738" s="36">
        <f t="shared" si="97"/>
        <v>1.539788487571819E-4</v>
      </c>
      <c r="H738" s="31">
        <f t="shared" si="98"/>
        <v>3.0684808903207977E-3</v>
      </c>
      <c r="I738" s="37">
        <f t="shared" si="99"/>
        <v>1.3988722206845364E-2</v>
      </c>
      <c r="J738" s="37">
        <f t="shared" si="100"/>
        <v>2.3244038708783447E-2</v>
      </c>
      <c r="K738" s="39">
        <f t="shared" si="101"/>
        <v>1.1324307850330539E-2</v>
      </c>
      <c r="L738" s="36">
        <f>-(1-B738/MAX(B$5:B738))</f>
        <v>0</v>
      </c>
      <c r="M738" s="37">
        <f>-(1-C738/MAX(C$5:C738))</f>
        <v>-4.9602568557201021E-3</v>
      </c>
      <c r="N738" s="37">
        <f>-(1-D738/MAX(D$5:D738))</f>
        <v>-0.31970609692140195</v>
      </c>
      <c r="O738" s="37">
        <f>-(1-E738/MAX(E$5:E738))</f>
        <v>0</v>
      </c>
      <c r="P738" s="39">
        <f>-(1-F738/MAX(F$5:F738))</f>
        <v>0</v>
      </c>
      <c r="Q738" s="33">
        <f>IF(DatiStorici[[#This Row],[Calend]]="X",(DatiStorici[[#This Row],[Balanced]]*B$2/DatiStorici[[#This Row],[Bond 3Y]]),Q737)</f>
        <v>23.290758964276538</v>
      </c>
      <c r="R738" s="33">
        <f>IF(DatiStorici[[#This Row],[Calend]]="X",(DatiStorici[[#This Row],[Balanced]]*C$2/DatiStorici[[#This Row],[Bond 10Y]]),R737)</f>
        <v>22.999545675015796</v>
      </c>
      <c r="S738" s="33">
        <f>IF(DatiStorici[[#This Row],[Calend]]="X",(DatiStorici[[#This Row],[Balanced]]*D$2/DatiStorici[[#This Row],[SXXR]]),S737)</f>
        <v>26.478339254247771</v>
      </c>
      <c r="T738" s="33">
        <f>IF(DatiStorici[[#This Row],[Calend]]="X",(DatiStorici[[#This Row],[Balanced]]*E$2/DatiStorici[[#This Row],[Gold]]),T737)</f>
        <v>30.301716571631474</v>
      </c>
      <c r="U738" s="34">
        <f>SUMPRODUCT(DatiStorici[[#This Row],[Bond 3Y]:[Gold]],Q737:T737)</f>
        <v>12024.457327632143</v>
      </c>
      <c r="V738" s="32">
        <f t="shared" si="102"/>
        <v>1.098134758275175E-2</v>
      </c>
      <c r="W738" s="32">
        <f>-(1-U738/MAX(U$5:U738))</f>
        <v>0</v>
      </c>
      <c r="X738" s="53" t="str">
        <f t="shared" si="103"/>
        <v/>
      </c>
    </row>
    <row r="739" spans="1:24" x14ac:dyDescent="0.3">
      <c r="A739" s="4">
        <v>40134</v>
      </c>
      <c r="B739" s="1">
        <v>116.14758399999999</v>
      </c>
      <c r="C739" s="1">
        <v>116.794759</v>
      </c>
      <c r="D739" s="1">
        <v>123.94486999999999</v>
      </c>
      <c r="E739" s="1">
        <v>110.977</v>
      </c>
      <c r="F739" s="3">
        <f t="shared" si="96"/>
        <v>12065.83591208038</v>
      </c>
      <c r="G739" s="36">
        <f t="shared" si="97"/>
        <v>2.1779837104475994E-4</v>
      </c>
      <c r="H739" s="31">
        <f t="shared" si="98"/>
        <v>3.5616316045871759E-3</v>
      </c>
      <c r="I739" s="37">
        <f t="shared" si="99"/>
        <v>-3.8307789611098896E-3</v>
      </c>
      <c r="J739" s="37">
        <f t="shared" si="100"/>
        <v>4.1835679481311864E-3</v>
      </c>
      <c r="K739" s="39">
        <f t="shared" si="101"/>
        <v>1.8461331805689988E-3</v>
      </c>
      <c r="L739" s="36">
        <f>-(1-B739/MAX(B$5:B739))</f>
        <v>0</v>
      </c>
      <c r="M739" s="37">
        <f>-(1-C739/MAX(C$5:C739))</f>
        <v>-1.4099732105090634E-3</v>
      </c>
      <c r="N739" s="37">
        <f>-(1-D739/MAX(D$5:D739))</f>
        <v>-0.32230716724908015</v>
      </c>
      <c r="O739" s="37">
        <f>-(1-E739/MAX(E$5:E739))</f>
        <v>0</v>
      </c>
      <c r="P739" s="39">
        <f>-(1-F739/MAX(F$5:F739))</f>
        <v>0</v>
      </c>
      <c r="Q739" s="33">
        <f>IF(DatiStorici[[#This Row],[Calend]]="X",(DatiStorici[[#This Row],[Balanced]]*B$2/DatiStorici[[#This Row],[Bond 3Y]]),Q738)</f>
        <v>23.290758964276538</v>
      </c>
      <c r="R739" s="33">
        <f>IF(DatiStorici[[#This Row],[Calend]]="X",(DatiStorici[[#This Row],[Balanced]]*C$2/DatiStorici[[#This Row],[Bond 10Y]]),R738)</f>
        <v>22.999545675015796</v>
      </c>
      <c r="S739" s="33">
        <f>IF(DatiStorici[[#This Row],[Calend]]="X",(DatiStorici[[#This Row],[Balanced]]*D$2/DatiStorici[[#This Row],[SXXR]]),S738)</f>
        <v>26.478339254247771</v>
      </c>
      <c r="T739" s="33">
        <f>IF(DatiStorici[[#This Row],[Calend]]="X",(DatiStorici[[#This Row],[Balanced]]*E$2/DatiStorici[[#This Row],[Gold]]),T738)</f>
        <v>30.301716571631474</v>
      </c>
      <c r="U739" s="34">
        <f>SUMPRODUCT(DatiStorici[[#This Row],[Bond 3Y]:[Gold]],Q738:T738)</f>
        <v>12036.039694103607</v>
      </c>
      <c r="V739" s="32">
        <f t="shared" si="102"/>
        <v>9.6277041622783719E-4</v>
      </c>
      <c r="W739" s="32">
        <f>-(1-U739/MAX(U$5:U739))</f>
        <v>0</v>
      </c>
      <c r="X739" s="53" t="str">
        <f t="shared" si="103"/>
        <v/>
      </c>
    </row>
    <row r="740" spans="1:24" x14ac:dyDescent="0.3">
      <c r="A740" s="4">
        <v>40135</v>
      </c>
      <c r="B740" s="1">
        <v>116.150081</v>
      </c>
      <c r="C740" s="1">
        <v>116.71861199999999</v>
      </c>
      <c r="D740" s="1">
        <v>123.683617</v>
      </c>
      <c r="E740" s="1">
        <v>112.36937</v>
      </c>
      <c r="F740" s="3">
        <f t="shared" si="96"/>
        <v>12114.95558687612</v>
      </c>
      <c r="G740" s="36">
        <f t="shared" si="97"/>
        <v>2.1498278943869318E-5</v>
      </c>
      <c r="H740" s="31">
        <f t="shared" si="98"/>
        <v>-6.5218537485013596E-4</v>
      </c>
      <c r="I740" s="37">
        <f t="shared" si="99"/>
        <v>-2.1100407315477339E-3</v>
      </c>
      <c r="J740" s="37">
        <f t="shared" si="100"/>
        <v>1.2468418790749593E-2</v>
      </c>
      <c r="K740" s="39">
        <f t="shared" si="101"/>
        <v>4.062707571858188E-3</v>
      </c>
      <c r="L740" s="36">
        <f>-(1-B740/MAX(B$5:B740))</f>
        <v>0</v>
      </c>
      <c r="M740" s="37">
        <f>-(1-C740/MAX(C$5:C740))</f>
        <v>-2.0610266945951805E-3</v>
      </c>
      <c r="N740" s="37">
        <f>-(1-D740/MAX(D$5:D740))</f>
        <v>-0.32373561915382354</v>
      </c>
      <c r="O740" s="37">
        <f>-(1-E740/MAX(E$5:E740))</f>
        <v>0</v>
      </c>
      <c r="P740" s="39">
        <f>-(1-F740/MAX(F$5:F740))</f>
        <v>0</v>
      </c>
      <c r="Q740" s="33">
        <f>IF(DatiStorici[[#This Row],[Calend]]="X",(DatiStorici[[#This Row],[Balanced]]*B$2/DatiStorici[[#This Row],[Bond 3Y]]),Q739)</f>
        <v>23.290758964276538</v>
      </c>
      <c r="R740" s="33">
        <f>IF(DatiStorici[[#This Row],[Calend]]="X",(DatiStorici[[#This Row],[Balanced]]*C$2/DatiStorici[[#This Row],[Bond 10Y]]),R739)</f>
        <v>22.999545675015796</v>
      </c>
      <c r="S740" s="33">
        <f>IF(DatiStorici[[#This Row],[Calend]]="X",(DatiStorici[[#This Row],[Balanced]]*D$2/DatiStorici[[#This Row],[SXXR]]),S739)</f>
        <v>26.478339254247771</v>
      </c>
      <c r="T740" s="33">
        <f>IF(DatiStorici[[#This Row],[Calend]]="X",(DatiStorici[[#This Row],[Balanced]]*E$2/DatiStorici[[#This Row],[Gold]]),T739)</f>
        <v>30.301716571631474</v>
      </c>
      <c r="U740" s="34">
        <f>SUMPRODUCT(DatiStorici[[#This Row],[Bond 3Y]:[Gold]],Q739:T739)</f>
        <v>12069.620160261878</v>
      </c>
      <c r="V740" s="32">
        <f t="shared" si="102"/>
        <v>2.7861081657358077E-3</v>
      </c>
      <c r="W740" s="32">
        <f>-(1-U740/MAX(U$5:U740))</f>
        <v>0</v>
      </c>
      <c r="X740" s="53" t="str">
        <f t="shared" si="103"/>
        <v/>
      </c>
    </row>
    <row r="741" spans="1:24" x14ac:dyDescent="0.3">
      <c r="A741" s="4">
        <v>40136</v>
      </c>
      <c r="B741" s="1">
        <v>116.14503999999999</v>
      </c>
      <c r="C741" s="1">
        <v>116.81401099999999</v>
      </c>
      <c r="D741" s="1">
        <v>121.668162</v>
      </c>
      <c r="E741" s="1">
        <v>111.04786</v>
      </c>
      <c r="F741" s="3">
        <f t="shared" si="96"/>
        <v>12034.8058509161</v>
      </c>
      <c r="G741" s="36">
        <f t="shared" si="97"/>
        <v>-4.3401686433202509E-5</v>
      </c>
      <c r="H741" s="31">
        <f t="shared" si="98"/>
        <v>8.170079544439449E-4</v>
      </c>
      <c r="I741" s="37">
        <f t="shared" si="99"/>
        <v>-1.6429473987031849E-2</v>
      </c>
      <c r="J741" s="37">
        <f t="shared" si="100"/>
        <v>-1.1830111869570415E-2</v>
      </c>
      <c r="K741" s="39">
        <f t="shared" si="101"/>
        <v>-6.6377492338773247E-3</v>
      </c>
      <c r="L741" s="36">
        <f>-(1-B741/MAX(B$5:B741))</f>
        <v>-4.3400744593635743E-5</v>
      </c>
      <c r="M741" s="37">
        <f>-(1-C741/MAX(C$5:C741))</f>
        <v>-1.2453694615022215E-3</v>
      </c>
      <c r="N741" s="37">
        <f>-(1-D741/MAX(D$5:D741))</f>
        <v>-0.33475551379110879</v>
      </c>
      <c r="O741" s="37">
        <f>-(1-E741/MAX(E$5:E741))</f>
        <v>-1.1760411222382028E-2</v>
      </c>
      <c r="P741" s="39">
        <f>-(1-F741/MAX(F$5:F741))</f>
        <v>-6.6157680385426909E-3</v>
      </c>
      <c r="Q741" s="33">
        <f>IF(DatiStorici[[#This Row],[Calend]]="X",(DatiStorici[[#This Row],[Balanced]]*B$2/DatiStorici[[#This Row],[Bond 3Y]]),Q740)</f>
        <v>23.290758964276538</v>
      </c>
      <c r="R741" s="33">
        <f>IF(DatiStorici[[#This Row],[Calend]]="X",(DatiStorici[[#This Row],[Balanced]]*C$2/DatiStorici[[#This Row],[Bond 10Y]]),R740)</f>
        <v>22.999545675015796</v>
      </c>
      <c r="S741" s="33">
        <f>IF(DatiStorici[[#This Row],[Calend]]="X",(DatiStorici[[#This Row],[Balanced]]*D$2/DatiStorici[[#This Row],[SXXR]]),S740)</f>
        <v>26.478339254247771</v>
      </c>
      <c r="T741" s="33">
        <f>IF(DatiStorici[[#This Row],[Calend]]="X",(DatiStorici[[#This Row],[Balanced]]*E$2/DatiStorici[[#This Row],[Gold]]),T740)</f>
        <v>30.301716571631474</v>
      </c>
      <c r="U741" s="34">
        <f>SUMPRODUCT(DatiStorici[[#This Row],[Bond 3Y]:[Gold]],Q740:T740)</f>
        <v>11978.286962495544</v>
      </c>
      <c r="V741" s="32">
        <f t="shared" si="102"/>
        <v>-7.5959738576126413E-3</v>
      </c>
      <c r="W741" s="32">
        <f>-(1-U741/MAX(U$5:U741))</f>
        <v>-7.5671973561388661E-3</v>
      </c>
      <c r="X741" s="53" t="str">
        <f t="shared" si="103"/>
        <v/>
      </c>
    </row>
    <row r="742" spans="1:24" x14ac:dyDescent="0.3">
      <c r="A742" s="4">
        <v>40137</v>
      </c>
      <c r="B742" s="1">
        <v>116.019513</v>
      </c>
      <c r="C742" s="1">
        <v>116.81049400000001</v>
      </c>
      <c r="D742" s="1">
        <v>120.74890000000001</v>
      </c>
      <c r="E742" s="1">
        <v>111.48669</v>
      </c>
      <c r="F742" s="3">
        <f t="shared" si="96"/>
        <v>12035.097021266385</v>
      </c>
      <c r="G742" s="36">
        <f t="shared" si="97"/>
        <v>-1.0813624268647341E-3</v>
      </c>
      <c r="H742" s="31">
        <f t="shared" si="98"/>
        <v>-3.0108142981469052E-5</v>
      </c>
      <c r="I742" s="37">
        <f t="shared" si="99"/>
        <v>-7.5841724894747786E-3</v>
      </c>
      <c r="J742" s="37">
        <f t="shared" si="100"/>
        <v>3.9439320215093904E-3</v>
      </c>
      <c r="K742" s="39">
        <f t="shared" si="101"/>
        <v>2.419372872791186E-5</v>
      </c>
      <c r="L742" s="36">
        <f>-(1-B742/MAX(B$5:B742))</f>
        <v>-1.124131803231343E-3</v>
      </c>
      <c r="M742" s="37">
        <f>-(1-C742/MAX(C$5:C742))</f>
        <v>-1.2754396560407111E-3</v>
      </c>
      <c r="N742" s="37">
        <f>-(1-D742/MAX(D$5:D742))</f>
        <v>-0.3397817586757923</v>
      </c>
      <c r="O742" s="37">
        <f>-(1-E742/MAX(E$5:E742))</f>
        <v>-7.8551655135203902E-3</v>
      </c>
      <c r="P742" s="39">
        <f>-(1-F742/MAX(F$5:F742))</f>
        <v>-6.5917340791776802E-3</v>
      </c>
      <c r="Q742" s="33">
        <f>IF(DatiStorici[[#This Row],[Calend]]="X",(DatiStorici[[#This Row],[Balanced]]*B$2/DatiStorici[[#This Row],[Bond 3Y]]),Q741)</f>
        <v>23.290758964276538</v>
      </c>
      <c r="R742" s="33">
        <f>IF(DatiStorici[[#This Row],[Calend]]="X",(DatiStorici[[#This Row],[Balanced]]*C$2/DatiStorici[[#This Row],[Bond 10Y]]),R741)</f>
        <v>22.999545675015796</v>
      </c>
      <c r="S742" s="33">
        <f>IF(DatiStorici[[#This Row],[Calend]]="X",(DatiStorici[[#This Row],[Balanced]]*D$2/DatiStorici[[#This Row],[SXXR]]),S741)</f>
        <v>26.478339254247771</v>
      </c>
      <c r="T742" s="33">
        <f>IF(DatiStorici[[#This Row],[Calend]]="X",(DatiStorici[[#This Row],[Balanced]]*E$2/DatiStorici[[#This Row],[Gold]]),T741)</f>
        <v>30.301716571631474</v>
      </c>
      <c r="U742" s="34">
        <f>SUMPRODUCT(DatiStorici[[#This Row],[Bond 3Y]:[Gold]],Q741:T741)</f>
        <v>11964.239225176487</v>
      </c>
      <c r="V742" s="32">
        <f t="shared" si="102"/>
        <v>-1.1734550331839102E-3</v>
      </c>
      <c r="W742" s="32">
        <f>-(1-U742/MAX(U$5:U742))</f>
        <v>-8.7310896023347073E-3</v>
      </c>
      <c r="X742" s="53" t="str">
        <f t="shared" si="103"/>
        <v/>
      </c>
    </row>
    <row r="743" spans="1:24" x14ac:dyDescent="0.3">
      <c r="A743" s="4">
        <v>40140</v>
      </c>
      <c r="B743" s="1">
        <v>116.009775</v>
      </c>
      <c r="C743" s="1">
        <v>116.733834</v>
      </c>
      <c r="D743" s="1">
        <v>123.14161300000001</v>
      </c>
      <c r="E743" s="1">
        <v>114.36781000000001</v>
      </c>
      <c r="F743" s="3">
        <f t="shared" si="96"/>
        <v>12182.543798095921</v>
      </c>
      <c r="G743" s="36">
        <f t="shared" si="97"/>
        <v>-8.393767950295551E-5</v>
      </c>
      <c r="H743" s="31">
        <f t="shared" si="98"/>
        <v>-6.5649209646626797E-4</v>
      </c>
      <c r="I743" s="37">
        <f t="shared" si="99"/>
        <v>1.9621835548742448E-2</v>
      </c>
      <c r="J743" s="37">
        <f t="shared" si="100"/>
        <v>2.5514446654285414E-2</v>
      </c>
      <c r="K743" s="39">
        <f t="shared" si="101"/>
        <v>1.2176958098828123E-2</v>
      </c>
      <c r="L743" s="36">
        <f>-(1-B743/MAX(B$5:B743))</f>
        <v>-1.2079716070106938E-3</v>
      </c>
      <c r="M743" s="37">
        <f>-(1-C743/MAX(C$5:C743))</f>
        <v>-1.9308792674507247E-3</v>
      </c>
      <c r="N743" s="37">
        <f>-(1-D743/MAX(D$5:D743))</f>
        <v>-0.32669913209407131</v>
      </c>
      <c r="O743" s="37">
        <f>-(1-E743/MAX(E$5:E743))</f>
        <v>0</v>
      </c>
      <c r="P743" s="39">
        <f>-(1-F743/MAX(F$5:F743))</f>
        <v>0</v>
      </c>
      <c r="Q743" s="33">
        <f>IF(DatiStorici[[#This Row],[Calend]]="X",(DatiStorici[[#This Row],[Balanced]]*B$2/DatiStorici[[#This Row],[Bond 3Y]]),Q742)</f>
        <v>23.290758964276538</v>
      </c>
      <c r="R743" s="33">
        <f>IF(DatiStorici[[#This Row],[Calend]]="X",(DatiStorici[[#This Row],[Balanced]]*C$2/DatiStorici[[#This Row],[Bond 10Y]]),R742)</f>
        <v>22.999545675015796</v>
      </c>
      <c r="S743" s="33">
        <f>IF(DatiStorici[[#This Row],[Calend]]="X",(DatiStorici[[#This Row],[Balanced]]*D$2/DatiStorici[[#This Row],[SXXR]]),S742)</f>
        <v>26.478339254247771</v>
      </c>
      <c r="T743" s="33">
        <f>IF(DatiStorici[[#This Row],[Calend]]="X",(DatiStorici[[#This Row],[Balanced]]*E$2/DatiStorici[[#This Row],[Gold]]),T742)</f>
        <v>30.301716571631474</v>
      </c>
      <c r="U743" s="34">
        <f>SUMPRODUCT(DatiStorici[[#This Row],[Bond 3Y]:[Gold]],Q742:T742)</f>
        <v>12112.907222795155</v>
      </c>
      <c r="V743" s="32">
        <f t="shared" si="102"/>
        <v>1.2349460711328501E-2</v>
      </c>
      <c r="W743" s="32">
        <f>-(1-U743/MAX(U$5:U743))</f>
        <v>0</v>
      </c>
      <c r="X743" s="53" t="str">
        <f t="shared" si="103"/>
        <v/>
      </c>
    </row>
    <row r="744" spans="1:24" x14ac:dyDescent="0.3">
      <c r="A744" s="4">
        <v>40141</v>
      </c>
      <c r="B744" s="1">
        <v>116.078091</v>
      </c>
      <c r="C744" s="1">
        <v>116.998116</v>
      </c>
      <c r="D744" s="1">
        <v>122.352003</v>
      </c>
      <c r="E744" s="1">
        <v>113.75533</v>
      </c>
      <c r="F744" s="3">
        <f t="shared" si="96"/>
        <v>12154.886379187785</v>
      </c>
      <c r="G744" s="36">
        <f t="shared" si="97"/>
        <v>5.8870808845342879E-4</v>
      </c>
      <c r="H744" s="31">
        <f t="shared" si="98"/>
        <v>2.26141195183458E-3</v>
      </c>
      <c r="I744" s="37">
        <f t="shared" si="99"/>
        <v>-6.4328574877934412E-3</v>
      </c>
      <c r="J744" s="37">
        <f t="shared" si="100"/>
        <v>-5.3697443555664305E-3</v>
      </c>
      <c r="K744" s="39">
        <f t="shared" si="101"/>
        <v>-2.2728308299300838E-3</v>
      </c>
      <c r="L744" s="36">
        <f>-(1-B744/MAX(B$5:B744))</f>
        <v>-6.198015479644825E-4</v>
      </c>
      <c r="M744" s="37">
        <f>-(1-C744/MAX(C$5:C744))</f>
        <v>0</v>
      </c>
      <c r="N744" s="37">
        <f>-(1-D744/MAX(D$5:D744))</f>
        <v>-0.3310164792958431</v>
      </c>
      <c r="O744" s="37">
        <f>-(1-E744/MAX(E$5:E744))</f>
        <v>-5.3553530490791923E-3</v>
      </c>
      <c r="P744" s="39">
        <f>-(1-F744/MAX(F$5:F744))</f>
        <v>-2.2702499056443948E-3</v>
      </c>
      <c r="Q744" s="33">
        <f>IF(DatiStorici[[#This Row],[Calend]]="X",(DatiStorici[[#This Row],[Balanced]]*B$2/DatiStorici[[#This Row],[Bond 3Y]]),Q743)</f>
        <v>23.290758964276538</v>
      </c>
      <c r="R744" s="33">
        <f>IF(DatiStorici[[#This Row],[Calend]]="X",(DatiStorici[[#This Row],[Balanced]]*C$2/DatiStorici[[#This Row],[Bond 10Y]]),R743)</f>
        <v>22.999545675015796</v>
      </c>
      <c r="S744" s="33">
        <f>IF(DatiStorici[[#This Row],[Calend]]="X",(DatiStorici[[#This Row],[Balanced]]*D$2/DatiStorici[[#This Row],[SXXR]]),S743)</f>
        <v>26.478339254247771</v>
      </c>
      <c r="T744" s="33">
        <f>IF(DatiStorici[[#This Row],[Calend]]="X",(DatiStorici[[#This Row],[Balanced]]*E$2/DatiStorici[[#This Row],[Gold]]),T743)</f>
        <v>30.301716571631474</v>
      </c>
      <c r="U744" s="34">
        <f>SUMPRODUCT(DatiStorici[[#This Row],[Bond 3Y]:[Gold]],Q743:T743)</f>
        <v>12081.109963390301</v>
      </c>
      <c r="V744" s="32">
        <f t="shared" si="102"/>
        <v>-2.6285240245796401E-3</v>
      </c>
      <c r="W744" s="32">
        <f>-(1-U744/MAX(U$5:U744))</f>
        <v>-2.6250724801238912E-3</v>
      </c>
      <c r="X744" s="53" t="str">
        <f t="shared" si="103"/>
        <v/>
      </c>
    </row>
    <row r="745" spans="1:24" x14ac:dyDescent="0.3">
      <c r="A745" s="4">
        <v>40142</v>
      </c>
      <c r="B745" s="1">
        <v>116.017751</v>
      </c>
      <c r="C745" s="1">
        <v>116.937726</v>
      </c>
      <c r="D745" s="1">
        <v>122.88961999999999</v>
      </c>
      <c r="E745" s="1">
        <v>115.36759000000001</v>
      </c>
      <c r="F745" s="3">
        <f t="shared" si="96"/>
        <v>12223.544180924564</v>
      </c>
      <c r="G745" s="36">
        <f t="shared" si="97"/>
        <v>-5.1995762474219562E-4</v>
      </c>
      <c r="H745" s="31">
        <f t="shared" si="98"/>
        <v>-5.1629541523150429E-4</v>
      </c>
      <c r="I745" s="37">
        <f t="shared" si="99"/>
        <v>4.3843932741636019E-3</v>
      </c>
      <c r="J745" s="37">
        <f t="shared" si="100"/>
        <v>1.4073551532211957E-2</v>
      </c>
      <c r="K745" s="39">
        <f t="shared" si="101"/>
        <v>5.6326828007696944E-3</v>
      </c>
      <c r="L745" s="36">
        <f>-(1-B745/MAX(B$5:B745))</f>
        <v>-1.1393018313952119E-3</v>
      </c>
      <c r="M745" s="37">
        <f>-(1-C745/MAX(C$5:C745))</f>
        <v>-5.1616215768801599E-4</v>
      </c>
      <c r="N745" s="37">
        <f>-(1-D745/MAX(D$5:D745))</f>
        <v>-0.32807695313663177</v>
      </c>
      <c r="O745" s="37">
        <f>-(1-E745/MAX(E$5:E745))</f>
        <v>0</v>
      </c>
      <c r="P745" s="39">
        <f>-(1-F745/MAX(F$5:F745))</f>
        <v>0</v>
      </c>
      <c r="Q745" s="33">
        <f>IF(DatiStorici[[#This Row],[Calend]]="X",(DatiStorici[[#This Row],[Balanced]]*B$2/DatiStorici[[#This Row],[Bond 3Y]]),Q744)</f>
        <v>23.290758964276538</v>
      </c>
      <c r="R745" s="33">
        <f>IF(DatiStorici[[#This Row],[Calend]]="X",(DatiStorici[[#This Row],[Balanced]]*C$2/DatiStorici[[#This Row],[Bond 10Y]]),R744)</f>
        <v>22.999545675015796</v>
      </c>
      <c r="S745" s="33">
        <f>IF(DatiStorici[[#This Row],[Calend]]="X",(DatiStorici[[#This Row],[Balanced]]*D$2/DatiStorici[[#This Row],[SXXR]]),S744)</f>
        <v>26.478339254247771</v>
      </c>
      <c r="T745" s="33">
        <f>IF(DatiStorici[[#This Row],[Calend]]="X",(DatiStorici[[#This Row],[Balanced]]*E$2/DatiStorici[[#This Row],[Gold]]),T744)</f>
        <v>30.301716571631474</v>
      </c>
      <c r="U745" s="34">
        <f>SUMPRODUCT(DatiStorici[[#This Row],[Bond 3Y]:[Gold]],Q744:T744)</f>
        <v>12141.405107305713</v>
      </c>
      <c r="V745" s="32">
        <f t="shared" si="102"/>
        <v>4.9784482142922375E-3</v>
      </c>
      <c r="W745" s="32">
        <f>-(1-U745/MAX(U$5:U745))</f>
        <v>0</v>
      </c>
      <c r="X745" s="53" t="str">
        <f t="shared" si="103"/>
        <v/>
      </c>
    </row>
    <row r="746" spans="1:24" x14ac:dyDescent="0.3">
      <c r="A746" s="4">
        <v>40143</v>
      </c>
      <c r="B746" s="1">
        <v>116.145128</v>
      </c>
      <c r="C746" s="1">
        <v>117.61617099999999</v>
      </c>
      <c r="D746" s="1">
        <v>118.93231</v>
      </c>
      <c r="E746" s="1">
        <v>115.65966</v>
      </c>
      <c r="F746" s="3">
        <f t="shared" si="96"/>
        <v>12195.853846422315</v>
      </c>
      <c r="G746" s="36">
        <f t="shared" si="97"/>
        <v>1.0973073157061095E-3</v>
      </c>
      <c r="H746" s="31">
        <f t="shared" si="98"/>
        <v>5.7849978257259122E-3</v>
      </c>
      <c r="I746" s="37">
        <f t="shared" si="99"/>
        <v>-3.2732046354813728E-2</v>
      </c>
      <c r="J746" s="37">
        <f t="shared" si="100"/>
        <v>2.5284476666837161E-3</v>
      </c>
      <c r="K746" s="39">
        <f t="shared" si="101"/>
        <v>-2.2678975411010035E-3</v>
      </c>
      <c r="L746" s="36">
        <f>-(1-B746/MAX(B$5:B746))</f>
        <v>-4.2643104140371868E-5</v>
      </c>
      <c r="M746" s="37">
        <f>-(1-C746/MAX(C$5:C746))</f>
        <v>0</v>
      </c>
      <c r="N746" s="37">
        <f>-(1-D746/MAX(D$5:D746))</f>
        <v>-0.34971432000767311</v>
      </c>
      <c r="O746" s="37">
        <f>-(1-E746/MAX(E$5:E746))</f>
        <v>0</v>
      </c>
      <c r="P746" s="39">
        <f>-(1-F746/MAX(F$5:F746))</f>
        <v>-2.2653278044727498E-3</v>
      </c>
      <c r="Q746" s="33">
        <f>IF(DatiStorici[[#This Row],[Calend]]="X",(DatiStorici[[#This Row],[Balanced]]*B$2/DatiStorici[[#This Row],[Bond 3Y]]),Q745)</f>
        <v>23.290758964276538</v>
      </c>
      <c r="R746" s="33">
        <f>IF(DatiStorici[[#This Row],[Calend]]="X",(DatiStorici[[#This Row],[Balanced]]*C$2/DatiStorici[[#This Row],[Bond 10Y]]),R745)</f>
        <v>22.999545675015796</v>
      </c>
      <c r="S746" s="33">
        <f>IF(DatiStorici[[#This Row],[Calend]]="X",(DatiStorici[[#This Row],[Balanced]]*D$2/DatiStorici[[#This Row],[SXXR]]),S745)</f>
        <v>26.478339254247771</v>
      </c>
      <c r="T746" s="33">
        <f>IF(DatiStorici[[#This Row],[Calend]]="X",(DatiStorici[[#This Row],[Balanced]]*E$2/DatiStorici[[#This Row],[Gold]]),T745)</f>
        <v>30.301716571631474</v>
      </c>
      <c r="U746" s="34">
        <f>SUMPRODUCT(DatiStorici[[#This Row],[Bond 3Y]:[Gold]],Q745:T745)</f>
        <v>12064.042966720641</v>
      </c>
      <c r="V746" s="32">
        <f t="shared" si="102"/>
        <v>-6.3921480621660209E-3</v>
      </c>
      <c r="W746" s="32">
        <f>-(1-U746/MAX(U$5:U746))</f>
        <v>-6.3717617443240782E-3</v>
      </c>
      <c r="X746" s="53" t="str">
        <f t="shared" si="103"/>
        <v/>
      </c>
    </row>
    <row r="747" spans="1:24" x14ac:dyDescent="0.3">
      <c r="A747" s="4">
        <v>40144</v>
      </c>
      <c r="B747" s="1">
        <v>116.108707</v>
      </c>
      <c r="C747" s="1">
        <v>117.56399999999999</v>
      </c>
      <c r="D747" s="1">
        <v>120.274159</v>
      </c>
      <c r="E747" s="1">
        <v>114.06932</v>
      </c>
      <c r="F747" s="3">
        <f t="shared" si="96"/>
        <v>12151.095672793062</v>
      </c>
      <c r="G747" s="36">
        <f t="shared" si="97"/>
        <v>-3.1363099169966566E-4</v>
      </c>
      <c r="H747" s="31">
        <f t="shared" si="98"/>
        <v>-4.436683639947949E-4</v>
      </c>
      <c r="I747" s="37">
        <f t="shared" si="99"/>
        <v>1.1219287511141832E-2</v>
      </c>
      <c r="J747" s="37">
        <f t="shared" si="100"/>
        <v>-1.384557930487584E-2</v>
      </c>
      <c r="K747" s="39">
        <f t="shared" si="101"/>
        <v>-3.6767007722654449E-3</v>
      </c>
      <c r="L747" s="36">
        <f>-(1-B747/MAX(B$5:B747))</f>
        <v>-3.5621154667986321E-4</v>
      </c>
      <c r="M747" s="37">
        <f>-(1-C747/MAX(C$5:C747))</f>
        <v>-4.4356995773997543E-4</v>
      </c>
      <c r="N747" s="37">
        <f>-(1-D747/MAX(D$5:D747))</f>
        <v>-0.34237749800016304</v>
      </c>
      <c r="O747" s="37">
        <f>-(1-E747/MAX(E$5:E747))</f>
        <v>-1.3750170111169302E-2</v>
      </c>
      <c r="P747" s="39">
        <f>-(1-F747/MAX(F$5:F747))</f>
        <v>-5.9269641487909031E-3</v>
      </c>
      <c r="Q747" s="33">
        <f>IF(DatiStorici[[#This Row],[Calend]]="X",(DatiStorici[[#This Row],[Balanced]]*B$2/DatiStorici[[#This Row],[Bond 3Y]]),Q746)</f>
        <v>23.290758964276538</v>
      </c>
      <c r="R747" s="33">
        <f>IF(DatiStorici[[#This Row],[Calend]]="X",(DatiStorici[[#This Row],[Balanced]]*C$2/DatiStorici[[#This Row],[Bond 10Y]]),R746)</f>
        <v>22.999545675015796</v>
      </c>
      <c r="S747" s="33">
        <f>IF(DatiStorici[[#This Row],[Calend]]="X",(DatiStorici[[#This Row],[Balanced]]*D$2/DatiStorici[[#This Row],[SXXR]]),S746)</f>
        <v>26.478339254247771</v>
      </c>
      <c r="T747" s="33">
        <f>IF(DatiStorici[[#This Row],[Calend]]="X",(DatiStorici[[#This Row],[Balanced]]*E$2/DatiStorici[[#This Row],[Gold]]),T746)</f>
        <v>30.301716571631474</v>
      </c>
      <c r="U747" s="34">
        <f>SUMPRODUCT(DatiStorici[[#This Row],[Bond 3Y]:[Gold]],Q746:T746)</f>
        <v>12049.334685808435</v>
      </c>
      <c r="V747" s="32">
        <f t="shared" si="102"/>
        <v>-1.2199272078967358E-3</v>
      </c>
      <c r="W747" s="32">
        <f>-(1-U747/MAX(U$5:U747))</f>
        <v>-7.5831767973771891E-3</v>
      </c>
      <c r="X747" s="53" t="str">
        <f t="shared" si="103"/>
        <v/>
      </c>
    </row>
    <row r="748" spans="1:24" x14ac:dyDescent="0.3">
      <c r="A748" s="4">
        <v>40147</v>
      </c>
      <c r="B748" s="1">
        <v>116.11174</v>
      </c>
      <c r="C748" s="1">
        <v>117.740728</v>
      </c>
      <c r="D748" s="1">
        <v>118.592341</v>
      </c>
      <c r="E748" s="1">
        <v>114.96999</v>
      </c>
      <c r="F748" s="3">
        <f t="shared" si="96"/>
        <v>12165.867855596578</v>
      </c>
      <c r="G748" s="36">
        <f t="shared" si="97"/>
        <v>2.6121730789459877E-5</v>
      </c>
      <c r="H748" s="31">
        <f t="shared" si="98"/>
        <v>1.5021205458334039E-3</v>
      </c>
      <c r="I748" s="37">
        <f t="shared" si="99"/>
        <v>-1.4081889188270115E-2</v>
      </c>
      <c r="J748" s="37">
        <f t="shared" si="100"/>
        <v>7.8648040162576562E-3</v>
      </c>
      <c r="K748" s="39">
        <f t="shared" si="101"/>
        <v>1.2149695091193604E-3</v>
      </c>
      <c r="L748" s="36">
        <f>-(1-B748/MAX(B$5:B748))</f>
        <v>-3.3009877969869539E-4</v>
      </c>
      <c r="M748" s="37">
        <f>-(1-C748/MAX(C$5:C748))</f>
        <v>0</v>
      </c>
      <c r="N748" s="37">
        <f>-(1-D748/MAX(D$5:D748))</f>
        <v>-0.35157316704714725</v>
      </c>
      <c r="O748" s="37">
        <f>-(1-E748/MAX(E$5:E748))</f>
        <v>-5.962926053906803E-3</v>
      </c>
      <c r="P748" s="39">
        <f>-(1-F748/MAX(F$5:F748))</f>
        <v>-4.7184617222550962E-3</v>
      </c>
      <c r="Q748" s="33">
        <f>IF(DatiStorici[[#This Row],[Calend]]="X",(DatiStorici[[#This Row],[Balanced]]*B$2/DatiStorici[[#This Row],[Bond 3Y]]),Q747)</f>
        <v>23.290758964276538</v>
      </c>
      <c r="R748" s="33">
        <f>IF(DatiStorici[[#This Row],[Calend]]="X",(DatiStorici[[#This Row],[Balanced]]*C$2/DatiStorici[[#This Row],[Bond 10Y]]),R747)</f>
        <v>22.999545675015796</v>
      </c>
      <c r="S748" s="33">
        <f>IF(DatiStorici[[#This Row],[Calend]]="X",(DatiStorici[[#This Row],[Balanced]]*D$2/DatiStorici[[#This Row],[SXXR]]),S747)</f>
        <v>26.478339254247771</v>
      </c>
      <c r="T748" s="33">
        <f>IF(DatiStorici[[#This Row],[Calend]]="X",(DatiStorici[[#This Row],[Balanced]]*E$2/DatiStorici[[#This Row],[Gold]]),T747)</f>
        <v>30.301716571631474</v>
      </c>
      <c r="U748" s="34">
        <f>SUMPRODUCT(DatiStorici[[#This Row],[Bond 3Y]:[Gold]],Q747:T747)</f>
        <v>12036.230089885101</v>
      </c>
      <c r="V748" s="32">
        <f t="shared" si="102"/>
        <v>-1.0881702246543369E-3</v>
      </c>
      <c r="W748" s="32">
        <f>-(1-U748/MAX(U$5:U748))</f>
        <v>-8.6625078803544975E-3</v>
      </c>
      <c r="X748" s="53" t="str">
        <f t="shared" si="103"/>
        <v/>
      </c>
    </row>
    <row r="749" spans="1:24" x14ac:dyDescent="0.3">
      <c r="A749" s="4">
        <v>40148</v>
      </c>
      <c r="B749" s="1">
        <v>116.17733800000001</v>
      </c>
      <c r="C749" s="1">
        <v>117.82419299999999</v>
      </c>
      <c r="D749" s="1">
        <v>121.723967</v>
      </c>
      <c r="E749" s="1">
        <v>116.60657</v>
      </c>
      <c r="F749" s="3">
        <f t="shared" si="96"/>
        <v>12281.258689591723</v>
      </c>
      <c r="G749" s="36">
        <f t="shared" si="97"/>
        <v>5.6479626428050536E-4</v>
      </c>
      <c r="H749" s="31">
        <f t="shared" si="98"/>
        <v>7.086369493253835E-4</v>
      </c>
      <c r="I749" s="37">
        <f t="shared" si="99"/>
        <v>2.6064009627080883E-2</v>
      </c>
      <c r="J749" s="37">
        <f t="shared" si="100"/>
        <v>1.4134481026260422E-2</v>
      </c>
      <c r="K749" s="39">
        <f t="shared" si="101"/>
        <v>9.4401025582224081E-3</v>
      </c>
      <c r="L749" s="36">
        <f>-(1-B749/MAX(B$5:B749))</f>
        <v>0</v>
      </c>
      <c r="M749" s="37">
        <f>-(1-C749/MAX(C$5:C749))</f>
        <v>0</v>
      </c>
      <c r="N749" s="37">
        <f>-(1-D749/MAX(D$5:D749))</f>
        <v>-0.33445038903256352</v>
      </c>
      <c r="O749" s="37">
        <f>-(1-E749/MAX(E$5:E749))</f>
        <v>0</v>
      </c>
      <c r="P749" s="39">
        <f>-(1-F749/MAX(F$5:F749))</f>
        <v>0</v>
      </c>
      <c r="Q749" s="33">
        <f>IF(DatiStorici[[#This Row],[Calend]]="X",(DatiStorici[[#This Row],[Balanced]]*B$2/DatiStorici[[#This Row],[Bond 3Y]]),Q748)</f>
        <v>23.290758964276538</v>
      </c>
      <c r="R749" s="33">
        <f>IF(DatiStorici[[#This Row],[Calend]]="X",(DatiStorici[[#This Row],[Balanced]]*C$2/DatiStorici[[#This Row],[Bond 10Y]]),R748)</f>
        <v>22.999545675015796</v>
      </c>
      <c r="S749" s="33">
        <f>IF(DatiStorici[[#This Row],[Calend]]="X",(DatiStorici[[#This Row],[Balanced]]*D$2/DatiStorici[[#This Row],[SXXR]]),S748)</f>
        <v>26.478339254247771</v>
      </c>
      <c r="T749" s="33">
        <f>IF(DatiStorici[[#This Row],[Calend]]="X",(DatiStorici[[#This Row],[Balanced]]*E$2/DatiStorici[[#This Row],[Gold]]),T748)</f>
        <v>30.301716571631474</v>
      </c>
      <c r="U749" s="34">
        <f>SUMPRODUCT(DatiStorici[[#This Row],[Bond 3Y]:[Gold]],Q748:T748)</f>
        <v>12172.189013123629</v>
      </c>
      <c r="V749" s="32">
        <f t="shared" si="102"/>
        <v>1.1232485040619751E-2</v>
      </c>
      <c r="W749" s="32">
        <f>-(1-U749/MAX(U$5:U749))</f>
        <v>0</v>
      </c>
      <c r="X749" s="53" t="str">
        <f t="shared" si="103"/>
        <v/>
      </c>
    </row>
    <row r="750" spans="1:24" x14ac:dyDescent="0.3">
      <c r="A750" s="4">
        <v>40149</v>
      </c>
      <c r="B750" s="1">
        <v>116.22201699999999</v>
      </c>
      <c r="C750" s="1">
        <v>117.797085</v>
      </c>
      <c r="D750" s="1">
        <v>122.319585</v>
      </c>
      <c r="E750" s="1">
        <v>118.56091000000001</v>
      </c>
      <c r="F750" s="3">
        <f t="shared" si="96"/>
        <v>12367.716037271361</v>
      </c>
      <c r="G750" s="36">
        <f t="shared" si="97"/>
        <v>3.8450193246397326E-4</v>
      </c>
      <c r="H750" s="31">
        <f t="shared" si="98"/>
        <v>-2.3009806541840193E-4</v>
      </c>
      <c r="I750" s="37">
        <f t="shared" si="99"/>
        <v>4.8812531841076886E-3</v>
      </c>
      <c r="J750" s="37">
        <f t="shared" si="100"/>
        <v>1.6621218144223723E-2</v>
      </c>
      <c r="K750" s="39">
        <f t="shared" si="101"/>
        <v>7.0151154924582753E-3</v>
      </c>
      <c r="L750" s="36">
        <f>-(1-B750/MAX(B$5:B750))</f>
        <v>0</v>
      </c>
      <c r="M750" s="37">
        <f>-(1-C750/MAX(C$5:C750))</f>
        <v>-2.3007159488885875E-4</v>
      </c>
      <c r="N750" s="37">
        <f>-(1-D750/MAX(D$5:D750))</f>
        <v>-0.33119373105504946</v>
      </c>
      <c r="O750" s="37">
        <f>-(1-E750/MAX(E$5:E750))</f>
        <v>0</v>
      </c>
      <c r="P750" s="39">
        <f>-(1-F750/MAX(F$5:F750))</f>
        <v>0</v>
      </c>
      <c r="Q750" s="33">
        <f>IF(DatiStorici[[#This Row],[Calend]]="X",(DatiStorici[[#This Row],[Balanced]]*B$2/DatiStorici[[#This Row],[Bond 3Y]]),Q749)</f>
        <v>23.290758964276538</v>
      </c>
      <c r="R750" s="33">
        <f>IF(DatiStorici[[#This Row],[Calend]]="X",(DatiStorici[[#This Row],[Balanced]]*C$2/DatiStorici[[#This Row],[Bond 10Y]]),R749)</f>
        <v>22.999545675015796</v>
      </c>
      <c r="S750" s="33">
        <f>IF(DatiStorici[[#This Row],[Calend]]="X",(DatiStorici[[#This Row],[Balanced]]*D$2/DatiStorici[[#This Row],[SXXR]]),S749)</f>
        <v>26.478339254247771</v>
      </c>
      <c r="T750" s="33">
        <f>IF(DatiStorici[[#This Row],[Calend]]="X",(DatiStorici[[#This Row],[Balanced]]*E$2/DatiStorici[[#This Row],[Gold]]),T749)</f>
        <v>30.301716571631474</v>
      </c>
      <c r="U750" s="34">
        <f>SUMPRODUCT(DatiStorici[[#This Row],[Bond 3Y]:[Gold]],Q749:T749)</f>
        <v>12247.596981493773</v>
      </c>
      <c r="V750" s="32">
        <f t="shared" si="102"/>
        <v>6.1759925395246836E-3</v>
      </c>
      <c r="W750" s="32">
        <f>-(1-U750/MAX(U$5:U750))</f>
        <v>0</v>
      </c>
      <c r="X750" s="53" t="str">
        <f t="shared" si="103"/>
        <v/>
      </c>
    </row>
    <row r="751" spans="1:24" x14ac:dyDescent="0.3">
      <c r="A751" s="4">
        <v>40150</v>
      </c>
      <c r="B751" s="1">
        <v>116.146355</v>
      </c>
      <c r="C751" s="1">
        <v>117.606742</v>
      </c>
      <c r="D751" s="1">
        <v>122.106098</v>
      </c>
      <c r="E751" s="1">
        <v>118.19289999999999</v>
      </c>
      <c r="F751" s="3">
        <f t="shared" si="96"/>
        <v>12343.302887140582</v>
      </c>
      <c r="G751" s="36">
        <f t="shared" si="97"/>
        <v>-6.5122462254863737E-4</v>
      </c>
      <c r="H751" s="31">
        <f t="shared" si="98"/>
        <v>-1.6171618270443961E-3</v>
      </c>
      <c r="I751" s="37">
        <f t="shared" si="99"/>
        <v>-1.7468463351903085E-3</v>
      </c>
      <c r="J751" s="37">
        <f t="shared" si="100"/>
        <v>-3.1088014709499995E-3</v>
      </c>
      <c r="K751" s="39">
        <f t="shared" si="101"/>
        <v>-1.9758924670952864E-3</v>
      </c>
      <c r="L751" s="36">
        <f>-(1-B751/MAX(B$5:B751))</f>
        <v>-6.5101262181666009E-4</v>
      </c>
      <c r="M751" s="37">
        <f>-(1-C751/MAX(C$5:C751))</f>
        <v>-1.8455547580112919E-3</v>
      </c>
      <c r="N751" s="37">
        <f>-(1-D751/MAX(D$5:D751))</f>
        <v>-0.33236101300698107</v>
      </c>
      <c r="O751" s="37">
        <f>-(1-E751/MAX(E$5:E751))</f>
        <v>-3.1039741513455565E-3</v>
      </c>
      <c r="P751" s="39">
        <f>-(1-F751/MAX(F$5:F751))</f>
        <v>-1.9739416766367812E-3</v>
      </c>
      <c r="Q751" s="33">
        <f>IF(DatiStorici[[#This Row],[Calend]]="X",(DatiStorici[[#This Row],[Balanced]]*B$2/DatiStorici[[#This Row],[Bond 3Y]]),Q750)</f>
        <v>23.290758964276538</v>
      </c>
      <c r="R751" s="33">
        <f>IF(DatiStorici[[#This Row],[Calend]]="X",(DatiStorici[[#This Row],[Balanced]]*C$2/DatiStorici[[#This Row],[Bond 10Y]]),R750)</f>
        <v>22.999545675015796</v>
      </c>
      <c r="S751" s="33">
        <f>IF(DatiStorici[[#This Row],[Calend]]="X",(DatiStorici[[#This Row],[Balanced]]*D$2/DatiStorici[[#This Row],[SXXR]]),S750)</f>
        <v>26.478339254247771</v>
      </c>
      <c r="T751" s="33">
        <f>IF(DatiStorici[[#This Row],[Calend]]="X",(DatiStorici[[#This Row],[Balanced]]*E$2/DatiStorici[[#This Row],[Gold]]),T750)</f>
        <v>30.301716571631474</v>
      </c>
      <c r="U751" s="34">
        <f>SUMPRODUCT(DatiStorici[[#This Row],[Bond 3Y]:[Gold]],Q750:T750)</f>
        <v>12224.6528376387</v>
      </c>
      <c r="V751" s="32">
        <f t="shared" si="102"/>
        <v>-1.8751157533445366E-3</v>
      </c>
      <c r="W751" s="32">
        <f>-(1-U751/MAX(U$5:U751))</f>
        <v>-1.8733588221216957E-3</v>
      </c>
      <c r="X751" s="53" t="str">
        <f t="shared" si="103"/>
        <v/>
      </c>
    </row>
    <row r="752" spans="1:24" x14ac:dyDescent="0.3">
      <c r="A752" s="4">
        <v>40151</v>
      </c>
      <c r="B752" s="1">
        <v>116.042298</v>
      </c>
      <c r="C752" s="1">
        <v>117.15029</v>
      </c>
      <c r="D752" s="1">
        <v>123.426011</v>
      </c>
      <c r="E752" s="1">
        <v>116.38263999999999</v>
      </c>
      <c r="F752" s="3">
        <f t="shared" si="96"/>
        <v>12277.635442275929</v>
      </c>
      <c r="G752" s="36">
        <f t="shared" si="97"/>
        <v>-8.9631431701729593E-4</v>
      </c>
      <c r="H752" s="31">
        <f t="shared" si="98"/>
        <v>-3.8887233436474267E-3</v>
      </c>
      <c r="I752" s="37">
        <f t="shared" si="99"/>
        <v>1.0751552781107043E-2</v>
      </c>
      <c r="J752" s="37">
        <f t="shared" si="100"/>
        <v>-1.543465220470963E-2</v>
      </c>
      <c r="K752" s="39">
        <f t="shared" si="101"/>
        <v>-5.3342890265134311E-3</v>
      </c>
      <c r="L752" s="36">
        <f>-(1-B752/MAX(B$5:B752))</f>
        <v>-1.5463421186365789E-3</v>
      </c>
      <c r="M752" s="37">
        <f>-(1-C752/MAX(C$5:C752))</f>
        <v>-5.7195638929603554E-3</v>
      </c>
      <c r="N752" s="37">
        <f>-(1-D752/MAX(D$5:D752))</f>
        <v>-0.32514413037234868</v>
      </c>
      <c r="O752" s="37">
        <f>-(1-E752/MAX(E$5:E752))</f>
        <v>-1.8372581654442555E-2</v>
      </c>
      <c r="P752" s="39">
        <f>-(1-F752/MAX(F$5:F752))</f>
        <v>-7.2835271058913076E-3</v>
      </c>
      <c r="Q752" s="33">
        <f>IF(DatiStorici[[#This Row],[Calend]]="X",(DatiStorici[[#This Row],[Balanced]]*B$2/DatiStorici[[#This Row],[Bond 3Y]]),Q751)</f>
        <v>23.290758964276538</v>
      </c>
      <c r="R752" s="33">
        <f>IF(DatiStorici[[#This Row],[Calend]]="X",(DatiStorici[[#This Row],[Balanced]]*C$2/DatiStorici[[#This Row],[Bond 10Y]]),R751)</f>
        <v>22.999545675015796</v>
      </c>
      <c r="S752" s="33">
        <f>IF(DatiStorici[[#This Row],[Calend]]="X",(DatiStorici[[#This Row],[Balanced]]*D$2/DatiStorici[[#This Row],[SXXR]]),S751)</f>
        <v>26.478339254247771</v>
      </c>
      <c r="T752" s="33">
        <f>IF(DatiStorici[[#This Row],[Calend]]="X",(DatiStorici[[#This Row],[Balanced]]*E$2/DatiStorici[[#This Row],[Gold]]),T751)</f>
        <v>30.301716571631474</v>
      </c>
      <c r="U752" s="34">
        <f>SUMPRODUCT(DatiStorici[[#This Row],[Bond 3Y]:[Gold]],Q751:T751)</f>
        <v>12191.826201269832</v>
      </c>
      <c r="V752" s="32">
        <f t="shared" si="102"/>
        <v>-2.6888935210525812E-3</v>
      </c>
      <c r="W752" s="32">
        <f>-(1-U752/MAX(U$5:U752))</f>
        <v>-4.5536100108625188E-3</v>
      </c>
      <c r="X752" s="53" t="str">
        <f t="shared" si="103"/>
        <v/>
      </c>
    </row>
    <row r="753" spans="1:24" x14ac:dyDescent="0.3">
      <c r="A753" s="4">
        <v>40154</v>
      </c>
      <c r="B753" s="1">
        <v>116.12352300000001</v>
      </c>
      <c r="C753" s="1">
        <v>117.56359999999999</v>
      </c>
      <c r="D753" s="1">
        <v>122.862075</v>
      </c>
      <c r="E753" s="1">
        <v>111.70989</v>
      </c>
      <c r="F753" s="3">
        <f t="shared" si="96"/>
        <v>12097.32471374094</v>
      </c>
      <c r="G753" s="36">
        <f t="shared" si="97"/>
        <v>6.9971542722465187E-4</v>
      </c>
      <c r="H753" s="31">
        <f t="shared" si="98"/>
        <v>3.5218233330673219E-3</v>
      </c>
      <c r="I753" s="37">
        <f t="shared" si="99"/>
        <v>-4.5794905853407519E-3</v>
      </c>
      <c r="J753" s="37">
        <f t="shared" si="100"/>
        <v>-4.0978140391492883E-2</v>
      </c>
      <c r="K753" s="39">
        <f t="shared" si="101"/>
        <v>-1.4795020498605349E-2</v>
      </c>
      <c r="L753" s="36">
        <f>-(1-B753/MAX(B$5:B753))</f>
        <v>-8.4746421153569784E-4</v>
      </c>
      <c r="M753" s="37">
        <f>-(1-C753/MAX(C$5:C753))</f>
        <v>-2.2117104591584669E-3</v>
      </c>
      <c r="N753" s="37">
        <f>-(1-D753/MAX(D$5:D753))</f>
        <v>-0.32822756081469151</v>
      </c>
      <c r="O753" s="37">
        <f>-(1-E753/MAX(E$5:E753))</f>
        <v>-5.7784812886473302E-2</v>
      </c>
      <c r="P753" s="39">
        <f>-(1-F753/MAX(F$5:F753))</f>
        <v>-2.1862672357254143E-2</v>
      </c>
      <c r="Q753" s="33">
        <f>IF(DatiStorici[[#This Row],[Calend]]="X",(DatiStorici[[#This Row],[Balanced]]*B$2/DatiStorici[[#This Row],[Bond 3Y]]),Q752)</f>
        <v>23.290758964276538</v>
      </c>
      <c r="R753" s="33">
        <f>IF(DatiStorici[[#This Row],[Calend]]="X",(DatiStorici[[#This Row],[Balanced]]*C$2/DatiStorici[[#This Row],[Bond 10Y]]),R752)</f>
        <v>22.999545675015796</v>
      </c>
      <c r="S753" s="33">
        <f>IF(DatiStorici[[#This Row],[Calend]]="X",(DatiStorici[[#This Row],[Balanced]]*D$2/DatiStorici[[#This Row],[SXXR]]),S752)</f>
        <v>26.478339254247771</v>
      </c>
      <c r="T753" s="33">
        <f>IF(DatiStorici[[#This Row],[Calend]]="X",(DatiStorici[[#This Row],[Balanced]]*E$2/DatiStorici[[#This Row],[Gold]]),T752)</f>
        <v>30.301716571631474</v>
      </c>
      <c r="U753" s="34">
        <f>SUMPRODUCT(DatiStorici[[#This Row],[Bond 3Y]:[Gold]],Q752:T752)</f>
        <v>12046.699500553872</v>
      </c>
      <c r="V753" s="32">
        <f t="shared" si="102"/>
        <v>-1.1975021647360232E-2</v>
      </c>
      <c r="W753" s="32">
        <f>-(1-U753/MAX(U$5:U753))</f>
        <v>-1.6403012055626776E-2</v>
      </c>
      <c r="X753" s="53" t="str">
        <f t="shared" si="103"/>
        <v/>
      </c>
    </row>
    <row r="754" spans="1:24" x14ac:dyDescent="0.3">
      <c r="A754" s="4">
        <v>40155</v>
      </c>
      <c r="B754" s="1">
        <v>116.28075200000001</v>
      </c>
      <c r="C754" s="1">
        <v>117.878061</v>
      </c>
      <c r="D754" s="1">
        <v>120.975301</v>
      </c>
      <c r="E754" s="1">
        <v>112.12419</v>
      </c>
      <c r="F754" s="3">
        <f t="shared" si="96"/>
        <v>12097.12450995471</v>
      </c>
      <c r="G754" s="36">
        <f t="shared" si="97"/>
        <v>1.3530648176562196E-3</v>
      </c>
      <c r="H754" s="31">
        <f t="shared" si="98"/>
        <v>2.6712450604710106E-3</v>
      </c>
      <c r="I754" s="37">
        <f t="shared" si="99"/>
        <v>-1.5475983941607862E-2</v>
      </c>
      <c r="J754" s="37">
        <f t="shared" si="100"/>
        <v>3.701853382834117E-3</v>
      </c>
      <c r="K754" s="39">
        <f t="shared" si="101"/>
        <v>-1.6549563446024047E-5</v>
      </c>
      <c r="L754" s="36">
        <f>-(1-B754/MAX(B$5:B754))</f>
        <v>0</v>
      </c>
      <c r="M754" s="37">
        <f>-(1-C754/MAX(C$5:C754))</f>
        <v>0</v>
      </c>
      <c r="N754" s="37">
        <f>-(1-D754/MAX(D$5:D754))</f>
        <v>-0.33854386690158955</v>
      </c>
      <c r="O754" s="37">
        <f>-(1-E754/MAX(E$5:E754))</f>
        <v>-5.4290406509194367E-2</v>
      </c>
      <c r="P754" s="39">
        <f>-(1-F754/MAX(F$5:F754))</f>
        <v>-2.1878859969067466E-2</v>
      </c>
      <c r="Q754" s="33">
        <f>IF(DatiStorici[[#This Row],[Calend]]="X",(DatiStorici[[#This Row],[Balanced]]*B$2/DatiStorici[[#This Row],[Bond 3Y]]),Q753)</f>
        <v>23.290758964276538</v>
      </c>
      <c r="R754" s="33">
        <f>IF(DatiStorici[[#This Row],[Calend]]="X",(DatiStorici[[#This Row],[Balanced]]*C$2/DatiStorici[[#This Row],[Bond 10Y]]),R753)</f>
        <v>22.999545675015796</v>
      </c>
      <c r="S754" s="33">
        <f>IF(DatiStorici[[#This Row],[Calend]]="X",(DatiStorici[[#This Row],[Balanced]]*D$2/DatiStorici[[#This Row],[SXXR]]),S753)</f>
        <v>26.478339254247771</v>
      </c>
      <c r="T754" s="33">
        <f>IF(DatiStorici[[#This Row],[Calend]]="X",(DatiStorici[[#This Row],[Balanced]]*E$2/DatiStorici[[#This Row],[Gold]]),T753)</f>
        <v>30.301716571631474</v>
      </c>
      <c r="U754" s="34">
        <f>SUMPRODUCT(DatiStorici[[#This Row],[Bond 3Y]:[Gold]],Q753:T753)</f>
        <v>12020.189302535109</v>
      </c>
      <c r="V754" s="32">
        <f t="shared" si="102"/>
        <v>-2.2030441040984282E-3</v>
      </c>
      <c r="W754" s="32">
        <f>-(1-U754/MAX(U$5:U754))</f>
        <v>-1.8567534456128687E-2</v>
      </c>
      <c r="X754" s="53" t="str">
        <f t="shared" si="103"/>
        <v/>
      </c>
    </row>
    <row r="755" spans="1:24" x14ac:dyDescent="0.3">
      <c r="A755" s="4">
        <v>40156</v>
      </c>
      <c r="B755" s="1">
        <v>116.23896499999999</v>
      </c>
      <c r="C755" s="1">
        <v>117.85453800000001</v>
      </c>
      <c r="D755" s="1">
        <v>119.71875199999999</v>
      </c>
      <c r="E755" s="1">
        <v>111.56073000000001</v>
      </c>
      <c r="F755" s="3">
        <f t="shared" si="96"/>
        <v>12054.371328128094</v>
      </c>
      <c r="G755" s="36">
        <f t="shared" si="97"/>
        <v>-3.5942758738069649E-4</v>
      </c>
      <c r="H755" s="31">
        <f t="shared" si="98"/>
        <v>-1.9957358615538097E-4</v>
      </c>
      <c r="I755" s="37">
        <f t="shared" si="99"/>
        <v>-1.0441142186923311E-2</v>
      </c>
      <c r="J755" s="37">
        <f t="shared" si="100"/>
        <v>-5.0379899707181392E-3</v>
      </c>
      <c r="K755" s="39">
        <f t="shared" si="101"/>
        <v>-3.5404205827242975E-3</v>
      </c>
      <c r="L755" s="36">
        <f>-(1-B755/MAX(B$5:B755))</f>
        <v>-3.5936300102368257E-4</v>
      </c>
      <c r="M755" s="37">
        <f>-(1-C755/MAX(C$5:C755))</f>
        <v>-1.9955367267199264E-4</v>
      </c>
      <c r="N755" s="37">
        <f>-(1-D755/MAX(D$5:D755))</f>
        <v>-0.34541429446587946</v>
      </c>
      <c r="O755" s="37">
        <f>-(1-E755/MAX(E$5:E755))</f>
        <v>-5.9042900396091724E-2</v>
      </c>
      <c r="P755" s="39">
        <f>-(1-F755/MAX(F$5:F755))</f>
        <v>-2.5335697245875477E-2</v>
      </c>
      <c r="Q755" s="33">
        <f>IF(DatiStorici[[#This Row],[Calend]]="X",(DatiStorici[[#This Row],[Balanced]]*B$2/DatiStorici[[#This Row],[Bond 3Y]]),Q754)</f>
        <v>23.290758964276538</v>
      </c>
      <c r="R755" s="33">
        <f>IF(DatiStorici[[#This Row],[Calend]]="X",(DatiStorici[[#This Row],[Balanced]]*C$2/DatiStorici[[#This Row],[Bond 10Y]]),R754)</f>
        <v>22.999545675015796</v>
      </c>
      <c r="S755" s="33">
        <f>IF(DatiStorici[[#This Row],[Calend]]="X",(DatiStorici[[#This Row],[Balanced]]*D$2/DatiStorici[[#This Row],[SXXR]]),S754)</f>
        <v>26.478339254247771</v>
      </c>
      <c r="T755" s="33">
        <f>IF(DatiStorici[[#This Row],[Calend]]="X",(DatiStorici[[#This Row],[Balanced]]*E$2/DatiStorici[[#This Row],[Gold]]),T754)</f>
        <v>30.301716571631474</v>
      </c>
      <c r="U755" s="34">
        <f>SUMPRODUCT(DatiStorici[[#This Row],[Bond 3Y]:[Gold]],Q754:T754)</f>
        <v>11968.329897346321</v>
      </c>
      <c r="V755" s="32">
        <f t="shared" si="102"/>
        <v>-4.3236921417546224E-3</v>
      </c>
      <c r="W755" s="32">
        <f>-(1-U755/MAX(U$5:U755))</f>
        <v>-2.28017858988524E-2</v>
      </c>
      <c r="X755" s="53" t="str">
        <f t="shared" si="103"/>
        <v/>
      </c>
    </row>
    <row r="756" spans="1:24" x14ac:dyDescent="0.3">
      <c r="A756" s="4">
        <v>40157</v>
      </c>
      <c r="B756" s="1">
        <v>116.15903299999999</v>
      </c>
      <c r="C756" s="1">
        <v>117.558429</v>
      </c>
      <c r="D756" s="1">
        <v>120.923148</v>
      </c>
      <c r="E756" s="1">
        <v>110.33731</v>
      </c>
      <c r="F756" s="3">
        <f t="shared" si="96"/>
        <v>12014.766721178115</v>
      </c>
      <c r="G756" s="36">
        <f t="shared" si="97"/>
        <v>-6.878889133281309E-4</v>
      </c>
      <c r="H756" s="31">
        <f t="shared" si="98"/>
        <v>-2.5156571444191578E-3</v>
      </c>
      <c r="I756" s="37">
        <f t="shared" si="99"/>
        <v>1.0009944706958649E-2</v>
      </c>
      <c r="J756" s="37">
        <f t="shared" si="100"/>
        <v>-1.10269779463629E-2</v>
      </c>
      <c r="K756" s="39">
        <f t="shared" si="101"/>
        <v>-3.2909066051487264E-3</v>
      </c>
      <c r="L756" s="36">
        <f>-(1-B756/MAX(B$5:B756))</f>
        <v>-1.0467682561944303E-3</v>
      </c>
      <c r="M756" s="37">
        <f>-(1-C756/MAX(C$5:C756))</f>
        <v>-2.7115478256806158E-3</v>
      </c>
      <c r="N756" s="37">
        <f>-(1-D756/MAX(D$5:D756))</f>
        <v>-0.33882902363543788</v>
      </c>
      <c r="O756" s="37">
        <f>-(1-E756/MAX(E$5:E756))</f>
        <v>-6.9361815795779602E-2</v>
      </c>
      <c r="P756" s="39">
        <f>-(1-F756/MAX(F$5:F756))</f>
        <v>-2.8537954382975572E-2</v>
      </c>
      <c r="Q756" s="33">
        <f>IF(DatiStorici[[#This Row],[Calend]]="X",(DatiStorici[[#This Row],[Balanced]]*B$2/DatiStorici[[#This Row],[Bond 3Y]]),Q755)</f>
        <v>23.290758964276538</v>
      </c>
      <c r="R756" s="33">
        <f>IF(DatiStorici[[#This Row],[Calend]]="X",(DatiStorici[[#This Row],[Balanced]]*C$2/DatiStorici[[#This Row],[Bond 10Y]]),R755)</f>
        <v>22.999545675015796</v>
      </c>
      <c r="S756" s="33">
        <f>IF(DatiStorici[[#This Row],[Calend]]="X",(DatiStorici[[#This Row],[Balanced]]*D$2/DatiStorici[[#This Row],[SXXR]]),S755)</f>
        <v>26.478339254247771</v>
      </c>
      <c r="T756" s="33">
        <f>IF(DatiStorici[[#This Row],[Calend]]="X",(DatiStorici[[#This Row],[Balanced]]*E$2/DatiStorici[[#This Row],[Gold]]),T755)</f>
        <v>30.301716571631474</v>
      </c>
      <c r="U756" s="34">
        <f>SUMPRODUCT(DatiStorici[[#This Row],[Bond 3Y]:[Gold]],Q755:T755)</f>
        <v>11954.476527726896</v>
      </c>
      <c r="V756" s="32">
        <f t="shared" si="102"/>
        <v>-1.158172742930295E-3</v>
      </c>
      <c r="W756" s="32">
        <f>-(1-U756/MAX(U$5:U756))</f>
        <v>-2.3932895098506601E-2</v>
      </c>
      <c r="X756" s="53" t="str">
        <f t="shared" si="103"/>
        <v/>
      </c>
    </row>
    <row r="757" spans="1:24" x14ac:dyDescent="0.3">
      <c r="A757" s="4">
        <v>40158</v>
      </c>
      <c r="B757" s="1">
        <v>116.18363600000001</v>
      </c>
      <c r="C757" s="1">
        <v>117.34889</v>
      </c>
      <c r="D757" s="1">
        <v>121.526077</v>
      </c>
      <c r="E757" s="1">
        <v>109.8961</v>
      </c>
      <c r="F757" s="3">
        <f t="shared" si="96"/>
        <v>12001.737292369893</v>
      </c>
      <c r="G757" s="36">
        <f t="shared" si="97"/>
        <v>2.1178202176854846E-4</v>
      </c>
      <c r="H757" s="31">
        <f t="shared" si="98"/>
        <v>-1.7840147039022904E-3</v>
      </c>
      <c r="I757" s="37">
        <f t="shared" si="99"/>
        <v>4.9736619525437452E-3</v>
      </c>
      <c r="J757" s="37">
        <f t="shared" si="100"/>
        <v>-4.0067543818011623E-3</v>
      </c>
      <c r="K757" s="39">
        <f t="shared" si="101"/>
        <v>-1.0850396943019246E-3</v>
      </c>
      <c r="L757" s="36">
        <f>-(1-B757/MAX(B$5:B757))</f>
        <v>-8.3518551720407341E-4</v>
      </c>
      <c r="M757" s="37">
        <f>-(1-C757/MAX(C$5:C757))</f>
        <v>-4.4891389925391101E-3</v>
      </c>
      <c r="N757" s="37">
        <f>-(1-D757/MAX(D$5:D757))</f>
        <v>-0.33553239133466028</v>
      </c>
      <c r="O757" s="37">
        <f>-(1-E757/MAX(E$5:E757))</f>
        <v>-7.3083194115159844E-2</v>
      </c>
      <c r="P757" s="39">
        <f>-(1-F757/MAX(F$5:F757))</f>
        <v>-2.9591457614207339E-2</v>
      </c>
      <c r="Q757" s="33">
        <f>IF(DatiStorici[[#This Row],[Calend]]="X",(DatiStorici[[#This Row],[Balanced]]*B$2/DatiStorici[[#This Row],[Bond 3Y]]),Q756)</f>
        <v>23.290758964276538</v>
      </c>
      <c r="R757" s="33">
        <f>IF(DatiStorici[[#This Row],[Calend]]="X",(DatiStorici[[#This Row],[Balanced]]*C$2/DatiStorici[[#This Row],[Bond 10Y]]),R756)</f>
        <v>22.999545675015796</v>
      </c>
      <c r="S757" s="33">
        <f>IF(DatiStorici[[#This Row],[Calend]]="X",(DatiStorici[[#This Row],[Balanced]]*D$2/DatiStorici[[#This Row],[SXXR]]),S756)</f>
        <v>26.478339254247771</v>
      </c>
      <c r="T757" s="33">
        <f>IF(DatiStorici[[#This Row],[Calend]]="X",(DatiStorici[[#This Row],[Balanced]]*E$2/DatiStorici[[#This Row],[Gold]]),T756)</f>
        <v>30.301716571631474</v>
      </c>
      <c r="U757" s="34">
        <f>SUMPRODUCT(DatiStorici[[#This Row],[Bond 3Y]:[Gold]],Q756:T756)</f>
        <v>11952.825386708153</v>
      </c>
      <c r="V757" s="32">
        <f t="shared" si="102"/>
        <v>-1.3812859579702177E-4</v>
      </c>
      <c r="W757" s="32">
        <f>-(1-U757/MAX(U$5:U757))</f>
        <v>-2.4067708566098522E-2</v>
      </c>
      <c r="X757" s="53" t="str">
        <f t="shared" si="103"/>
        <v/>
      </c>
    </row>
    <row r="758" spans="1:24" x14ac:dyDescent="0.3">
      <c r="A758" s="4">
        <v>40161</v>
      </c>
      <c r="B758" s="1">
        <v>116.259618</v>
      </c>
      <c r="C758" s="1">
        <v>117.58369999999999</v>
      </c>
      <c r="D758" s="1">
        <v>122.458985</v>
      </c>
      <c r="E758" s="1">
        <v>109.86796</v>
      </c>
      <c r="F758" s="3">
        <f t="shared" si="96"/>
        <v>12022.482282935247</v>
      </c>
      <c r="G758" s="36">
        <f t="shared" si="97"/>
        <v>6.5376818985934547E-4</v>
      </c>
      <c r="H758" s="31">
        <f t="shared" si="98"/>
        <v>1.9989570471118782E-3</v>
      </c>
      <c r="I758" s="37">
        <f t="shared" si="99"/>
        <v>7.6472923285048578E-3</v>
      </c>
      <c r="J758" s="37">
        <f t="shared" si="100"/>
        <v>-2.5609283113717452E-4</v>
      </c>
      <c r="K758" s="39">
        <f t="shared" si="101"/>
        <v>1.7270068362813769E-3</v>
      </c>
      <c r="L758" s="36">
        <f>-(1-B758/MAX(B$5:B758))</f>
        <v>-1.8174977058971198E-4</v>
      </c>
      <c r="M758" s="37">
        <f>-(1-C758/MAX(C$5:C758))</f>
        <v>-2.4971652697952651E-3</v>
      </c>
      <c r="N758" s="37">
        <f>-(1-D758/MAX(D$5:D758))</f>
        <v>-0.33043153427445282</v>
      </c>
      <c r="O758" s="37">
        <f>-(1-E758/MAX(E$5:E758))</f>
        <v>-7.3320540471560225E-2</v>
      </c>
      <c r="P758" s="39">
        <f>-(1-F758/MAX(F$5:F758))</f>
        <v>-2.7914107446816883E-2</v>
      </c>
      <c r="Q758" s="33">
        <f>IF(DatiStorici[[#This Row],[Calend]]="X",(DatiStorici[[#This Row],[Balanced]]*B$2/DatiStorici[[#This Row],[Bond 3Y]]),Q757)</f>
        <v>23.290758964276538</v>
      </c>
      <c r="R758" s="33">
        <f>IF(DatiStorici[[#This Row],[Calend]]="X",(DatiStorici[[#This Row],[Balanced]]*C$2/DatiStorici[[#This Row],[Bond 10Y]]),R757)</f>
        <v>22.999545675015796</v>
      </c>
      <c r="S758" s="33">
        <f>IF(DatiStorici[[#This Row],[Calend]]="X",(DatiStorici[[#This Row],[Balanced]]*D$2/DatiStorici[[#This Row],[SXXR]]),S757)</f>
        <v>26.478339254247771</v>
      </c>
      <c r="T758" s="33">
        <f>IF(DatiStorici[[#This Row],[Calend]]="X",(DatiStorici[[#This Row],[Balanced]]*E$2/DatiStorici[[#This Row],[Gold]]),T757)</f>
        <v>30.301716571631474</v>
      </c>
      <c r="U758" s="34">
        <f>SUMPRODUCT(DatiStorici[[#This Row],[Bond 3Y]:[Gold]],Q757:T757)</f>
        <v>11983.844752688403</v>
      </c>
      <c r="V758" s="32">
        <f t="shared" si="102"/>
        <v>2.5917876767013646E-3</v>
      </c>
      <c r="W758" s="32">
        <f>-(1-U758/MAX(U$5:U758))</f>
        <v>-2.1535018600293721E-2</v>
      </c>
      <c r="X758" s="53" t="str">
        <f t="shared" si="103"/>
        <v/>
      </c>
    </row>
    <row r="759" spans="1:24" x14ac:dyDescent="0.3">
      <c r="A759" s="4">
        <v>40162</v>
      </c>
      <c r="B759" s="1">
        <v>116.224637</v>
      </c>
      <c r="C759" s="1">
        <v>117.239417</v>
      </c>
      <c r="D759" s="1">
        <v>122.544687</v>
      </c>
      <c r="E759" s="1">
        <v>109.69562999999999</v>
      </c>
      <c r="F759" s="3">
        <f t="shared" si="96"/>
        <v>12007.394417237068</v>
      </c>
      <c r="G759" s="36">
        <f t="shared" si="97"/>
        <v>-3.009322094865478E-4</v>
      </c>
      <c r="H759" s="31">
        <f t="shared" si="98"/>
        <v>-2.9322772909611081E-3</v>
      </c>
      <c r="I759" s="37">
        <f t="shared" si="99"/>
        <v>6.9959770640066034E-4</v>
      </c>
      <c r="J759" s="37">
        <f t="shared" si="100"/>
        <v>-1.5697505710010947E-3</v>
      </c>
      <c r="K759" s="39">
        <f t="shared" si="101"/>
        <v>-1.2557590593696897E-3</v>
      </c>
      <c r="L759" s="36">
        <f>-(1-B759/MAX(B$5:B759))</f>
        <v>-4.8258201838946579E-4</v>
      </c>
      <c r="M759" s="37">
        <f>-(1-C759/MAX(C$5:C759))</f>
        <v>-5.4178359788256136E-3</v>
      </c>
      <c r="N759" s="37">
        <f>-(1-D759/MAX(D$5:D759))</f>
        <v>-0.32996294181756114</v>
      </c>
      <c r="O759" s="37">
        <f>-(1-E759/MAX(E$5:E759))</f>
        <v>-7.4774054956224689E-2</v>
      </c>
      <c r="P759" s="39">
        <f>-(1-F759/MAX(F$5:F759))</f>
        <v>-2.913404697750388E-2</v>
      </c>
      <c r="Q759" s="33">
        <f>IF(DatiStorici[[#This Row],[Calend]]="X",(DatiStorici[[#This Row],[Balanced]]*B$2/DatiStorici[[#This Row],[Bond 3Y]]),Q758)</f>
        <v>23.290758964276538</v>
      </c>
      <c r="R759" s="33">
        <f>IF(DatiStorici[[#This Row],[Calend]]="X",(DatiStorici[[#This Row],[Balanced]]*C$2/DatiStorici[[#This Row],[Bond 10Y]]),R758)</f>
        <v>22.999545675015796</v>
      </c>
      <c r="S759" s="33">
        <f>IF(DatiStorici[[#This Row],[Calend]]="X",(DatiStorici[[#This Row],[Balanced]]*D$2/DatiStorici[[#This Row],[SXXR]]),S758)</f>
        <v>26.478339254247771</v>
      </c>
      <c r="T759" s="33">
        <f>IF(DatiStorici[[#This Row],[Calend]]="X",(DatiStorici[[#This Row],[Balanced]]*E$2/DatiStorici[[#This Row],[Gold]]),T758)</f>
        <v>30.301716571631474</v>
      </c>
      <c r="U759" s="34">
        <f>SUMPRODUCT(DatiStorici[[#This Row],[Bond 3Y]:[Gold]],Q758:T758)</f>
        <v>11972.159017879419</v>
      </c>
      <c r="V759" s="32">
        <f t="shared" si="102"/>
        <v>-9.7559975760309024E-4</v>
      </c>
      <c r="W759" s="32">
        <f>-(1-U759/MAX(U$5:U759))</f>
        <v>-2.2489143301379189E-2</v>
      </c>
      <c r="X759" s="53" t="str">
        <f t="shared" si="103"/>
        <v/>
      </c>
    </row>
    <row r="760" spans="1:24" x14ac:dyDescent="0.3">
      <c r="A760" s="4">
        <v>40163</v>
      </c>
      <c r="B760" s="1">
        <v>116.361321</v>
      </c>
      <c r="C760" s="1">
        <v>117.606889</v>
      </c>
      <c r="D760" s="1">
        <v>124.10653499999999</v>
      </c>
      <c r="E760" s="1">
        <v>111.20979</v>
      </c>
      <c r="F760" s="3">
        <f t="shared" si="96"/>
        <v>12103.287559837234</v>
      </c>
      <c r="G760" s="36">
        <f t="shared" si="97"/>
        <v>1.1753419416226703E-3</v>
      </c>
      <c r="H760" s="31">
        <f t="shared" si="98"/>
        <v>3.1294705559956511E-3</v>
      </c>
      <c r="I760" s="37">
        <f t="shared" si="99"/>
        <v>1.2664594668816177E-2</v>
      </c>
      <c r="J760" s="37">
        <f t="shared" si="100"/>
        <v>1.3708886937993523E-2</v>
      </c>
      <c r="K760" s="39">
        <f t="shared" si="101"/>
        <v>7.9544534089919863E-3</v>
      </c>
      <c r="L760" s="36">
        <f>-(1-B760/MAX(B$5:B760))</f>
        <v>0</v>
      </c>
      <c r="M760" s="37">
        <f>-(1-C760/MAX(C$5:C760))</f>
        <v>-2.3004450336183702E-3</v>
      </c>
      <c r="N760" s="37">
        <f>-(1-D760/MAX(D$5:D760))</f>
        <v>-0.32142323222372027</v>
      </c>
      <c r="O760" s="37">
        <f>-(1-E760/MAX(E$5:E760))</f>
        <v>-6.2002897919727573E-2</v>
      </c>
      <c r="P760" s="39">
        <f>-(1-F760/MAX(F$5:F760))</f>
        <v>-2.1380542424910498E-2</v>
      </c>
      <c r="Q760" s="33">
        <f>IF(DatiStorici[[#This Row],[Calend]]="X",(DatiStorici[[#This Row],[Balanced]]*B$2/DatiStorici[[#This Row],[Bond 3Y]]),Q759)</f>
        <v>23.290758964276538</v>
      </c>
      <c r="R760" s="33">
        <f>IF(DatiStorici[[#This Row],[Calend]]="X",(DatiStorici[[#This Row],[Balanced]]*C$2/DatiStorici[[#This Row],[Bond 10Y]]),R759)</f>
        <v>22.999545675015796</v>
      </c>
      <c r="S760" s="33">
        <f>IF(DatiStorici[[#This Row],[Calend]]="X",(DatiStorici[[#This Row],[Balanced]]*D$2/DatiStorici[[#This Row],[SXXR]]),S759)</f>
        <v>26.478339254247771</v>
      </c>
      <c r="T760" s="33">
        <f>IF(DatiStorici[[#This Row],[Calend]]="X",(DatiStorici[[#This Row],[Balanced]]*E$2/DatiStorici[[#This Row],[Gold]]),T759)</f>
        <v>30.301716571631474</v>
      </c>
      <c r="U760" s="34">
        <f>SUMPRODUCT(DatiStorici[[#This Row],[Bond 3Y]:[Gold]],Q759:T759)</f>
        <v>12071.030969397654</v>
      </c>
      <c r="V760" s="32">
        <f t="shared" si="102"/>
        <v>8.2245749343654983E-3</v>
      </c>
      <c r="W760" s="32">
        <f>-(1-U760/MAX(U$5:U760))</f>
        <v>-1.4416379993798856E-2</v>
      </c>
      <c r="X760" s="53" t="str">
        <f t="shared" si="103"/>
        <v/>
      </c>
    </row>
    <row r="761" spans="1:24" x14ac:dyDescent="0.3">
      <c r="A761" s="4">
        <v>40164</v>
      </c>
      <c r="B761" s="1">
        <v>116.481555</v>
      </c>
      <c r="C761" s="1">
        <v>118.079076</v>
      </c>
      <c r="D761" s="1">
        <v>122.560941</v>
      </c>
      <c r="E761" s="1">
        <v>109.20435000000001</v>
      </c>
      <c r="F761" s="3">
        <f t="shared" si="96"/>
        <v>12015.863677967875</v>
      </c>
      <c r="G761" s="36">
        <f t="shared" si="97"/>
        <v>1.0327480295035305E-3</v>
      </c>
      <c r="H761" s="31">
        <f t="shared" si="98"/>
        <v>4.0069219375312541E-3</v>
      </c>
      <c r="I761" s="37">
        <f t="shared" si="99"/>
        <v>-1.2531966135098292E-2</v>
      </c>
      <c r="J761" s="37">
        <f t="shared" si="100"/>
        <v>-1.8197519827331241E-2</v>
      </c>
      <c r="K761" s="39">
        <f t="shared" si="101"/>
        <v>-7.2493649444616897E-3</v>
      </c>
      <c r="L761" s="36">
        <f>-(1-B761/MAX(B$5:B761))</f>
        <v>0</v>
      </c>
      <c r="M761" s="37">
        <f>-(1-C761/MAX(C$5:C761))</f>
        <v>0</v>
      </c>
      <c r="N761" s="37">
        <f>-(1-D761/MAX(D$5:D761))</f>
        <v>-0.32987406989165136</v>
      </c>
      <c r="O761" s="37">
        <f>-(1-E761/MAX(E$5:E761))</f>
        <v>-7.8917747847920494E-2</v>
      </c>
      <c r="P761" s="39">
        <f>-(1-F761/MAX(F$5:F761))</f>
        <v>-2.8449259203812804E-2</v>
      </c>
      <c r="Q761" s="33">
        <f>IF(DatiStorici[[#This Row],[Calend]]="X",(DatiStorici[[#This Row],[Balanced]]*B$2/DatiStorici[[#This Row],[Bond 3Y]]),Q760)</f>
        <v>23.290758964276538</v>
      </c>
      <c r="R761" s="33">
        <f>IF(DatiStorici[[#This Row],[Calend]]="X",(DatiStorici[[#This Row],[Balanced]]*C$2/DatiStorici[[#This Row],[Bond 10Y]]),R760)</f>
        <v>22.999545675015796</v>
      </c>
      <c r="S761" s="33">
        <f>IF(DatiStorici[[#This Row],[Calend]]="X",(DatiStorici[[#This Row],[Balanced]]*D$2/DatiStorici[[#This Row],[SXXR]]),S760)</f>
        <v>26.478339254247771</v>
      </c>
      <c r="T761" s="33">
        <f>IF(DatiStorici[[#This Row],[Calend]]="X",(DatiStorici[[#This Row],[Balanced]]*E$2/DatiStorici[[#This Row],[Gold]]),T760)</f>
        <v>30.301716571631474</v>
      </c>
      <c r="U761" s="34">
        <f>SUMPRODUCT(DatiStorici[[#This Row],[Bond 3Y]:[Gold]],Q760:T760)</f>
        <v>11982.998360221871</v>
      </c>
      <c r="V761" s="32">
        <f t="shared" si="102"/>
        <v>-7.3196054606838624E-3</v>
      </c>
      <c r="W761" s="32">
        <f>-(1-U761/MAX(U$5:U761))</f>
        <v>-2.1604125419191433E-2</v>
      </c>
      <c r="X761" s="53" t="str">
        <f t="shared" si="103"/>
        <v/>
      </c>
    </row>
    <row r="762" spans="1:24" x14ac:dyDescent="0.3">
      <c r="A762" s="4">
        <v>40165</v>
      </c>
      <c r="B762" s="1">
        <v>116.44957599999999</v>
      </c>
      <c r="C762" s="1">
        <v>118.14524900000001</v>
      </c>
      <c r="D762" s="1">
        <v>122.07037</v>
      </c>
      <c r="E762" s="1">
        <v>107.98106</v>
      </c>
      <c r="F762" s="3">
        <f t="shared" si="96"/>
        <v>11961.122330703631</v>
      </c>
      <c r="G762" s="36">
        <f t="shared" si="97"/>
        <v>-2.7457901452360124E-4</v>
      </c>
      <c r="H762" s="31">
        <f t="shared" si="98"/>
        <v>5.6025561068621802E-4</v>
      </c>
      <c r="I762" s="37">
        <f t="shared" si="99"/>
        <v>-4.0107021099949841E-3</v>
      </c>
      <c r="J762" s="37">
        <f t="shared" si="100"/>
        <v>-1.1265056307572865E-2</v>
      </c>
      <c r="K762" s="39">
        <f t="shared" si="101"/>
        <v>-4.5661654352132522E-3</v>
      </c>
      <c r="L762" s="36">
        <f>-(1-B762/MAX(B$5:B762))</f>
        <v>-2.7454132115600771E-4</v>
      </c>
      <c r="M762" s="37">
        <f>-(1-C762/MAX(C$5:C762))</f>
        <v>0</v>
      </c>
      <c r="N762" s="37">
        <f>-(1-D762/MAX(D$5:D762))</f>
        <v>-0.33255636283895496</v>
      </c>
      <c r="O762" s="37">
        <f>-(1-E762/MAX(E$5:E762))</f>
        <v>-8.923556676479627E-2</v>
      </c>
      <c r="P762" s="39">
        <f>-(1-F762/MAX(F$5:F762))</f>
        <v>-3.2875407661561606E-2</v>
      </c>
      <c r="Q762" s="33">
        <f>IF(DatiStorici[[#This Row],[Calend]]="X",(DatiStorici[[#This Row],[Balanced]]*B$2/DatiStorici[[#This Row],[Bond 3Y]]),Q761)</f>
        <v>23.290758964276538</v>
      </c>
      <c r="R762" s="33">
        <f>IF(DatiStorici[[#This Row],[Calend]]="X",(DatiStorici[[#This Row],[Balanced]]*C$2/DatiStorici[[#This Row],[Bond 10Y]]),R761)</f>
        <v>22.999545675015796</v>
      </c>
      <c r="S762" s="33">
        <f>IF(DatiStorici[[#This Row],[Calend]]="X",(DatiStorici[[#This Row],[Balanced]]*D$2/DatiStorici[[#This Row],[SXXR]]),S761)</f>
        <v>26.478339254247771</v>
      </c>
      <c r="T762" s="33">
        <f>IF(DatiStorici[[#This Row],[Calend]]="X",(DatiStorici[[#This Row],[Balanced]]*E$2/DatiStorici[[#This Row],[Gold]]),T761)</f>
        <v>30.301716571631474</v>
      </c>
      <c r="U762" s="34">
        <f>SUMPRODUCT(DatiStorici[[#This Row],[Bond 3Y]:[Gold]],Q761:T761)</f>
        <v>11933.718201745698</v>
      </c>
      <c r="V762" s="32">
        <f t="shared" si="102"/>
        <v>-4.1209860969225022E-3</v>
      </c>
      <c r="W762" s="32">
        <f>-(1-U762/MAX(U$5:U762))</f>
        <v>-2.5627784799119979E-2</v>
      </c>
      <c r="X762" s="53" t="str">
        <f t="shared" si="103"/>
        <v/>
      </c>
    </row>
    <row r="763" spans="1:24" x14ac:dyDescent="0.3">
      <c r="A763" s="4">
        <v>40168</v>
      </c>
      <c r="B763" s="1">
        <v>116.427853</v>
      </c>
      <c r="C763" s="1">
        <v>117.699347</v>
      </c>
      <c r="D763" s="1">
        <v>123.734666</v>
      </c>
      <c r="E763" s="1">
        <v>108.07519000000001</v>
      </c>
      <c r="F763" s="3">
        <f t="shared" si="96"/>
        <v>11978.045724391613</v>
      </c>
      <c r="G763" s="36">
        <f t="shared" si="97"/>
        <v>-1.8656166169715843E-4</v>
      </c>
      <c r="H763" s="31">
        <f t="shared" si="98"/>
        <v>-3.7813249815370716E-3</v>
      </c>
      <c r="I763" s="37">
        <f t="shared" si="99"/>
        <v>1.3541800935198453E-2</v>
      </c>
      <c r="J763" s="37">
        <f t="shared" si="100"/>
        <v>8.7134721588157267E-4</v>
      </c>
      <c r="K763" s="39">
        <f t="shared" si="101"/>
        <v>1.4138667198639783E-3</v>
      </c>
      <c r="L763" s="36">
        <f>-(1-B763/MAX(B$5:B763))</f>
        <v>-4.6103436720090762E-4</v>
      </c>
      <c r="M763" s="37">
        <f>-(1-C763/MAX(C$5:C763))</f>
        <v>-3.7741847748782309E-3</v>
      </c>
      <c r="N763" s="37">
        <f>-(1-D763/MAX(D$5:D763))</f>
        <v>-0.32345649875602811</v>
      </c>
      <c r="O763" s="37">
        <f>-(1-E763/MAX(E$5:E763))</f>
        <v>-8.8441628864015964E-2</v>
      </c>
      <c r="P763" s="39">
        <f>-(1-F763/MAX(F$5:F763))</f>
        <v>-3.1507055280492913E-2</v>
      </c>
      <c r="Q763" s="33">
        <f>IF(DatiStorici[[#This Row],[Calend]]="X",(DatiStorici[[#This Row],[Balanced]]*B$2/DatiStorici[[#This Row],[Bond 3Y]]),Q762)</f>
        <v>23.290758964276538</v>
      </c>
      <c r="R763" s="33">
        <f>IF(DatiStorici[[#This Row],[Calend]]="X",(DatiStorici[[#This Row],[Balanced]]*C$2/DatiStorici[[#This Row],[Bond 10Y]]),R762)</f>
        <v>22.999545675015796</v>
      </c>
      <c r="S763" s="33">
        <f>IF(DatiStorici[[#This Row],[Calend]]="X",(DatiStorici[[#This Row],[Balanced]]*D$2/DatiStorici[[#This Row],[SXXR]]),S762)</f>
        <v>26.478339254247771</v>
      </c>
      <c r="T763" s="33">
        <f>IF(DatiStorici[[#This Row],[Calend]]="X",(DatiStorici[[#This Row],[Balanced]]*E$2/DatiStorici[[#This Row],[Gold]]),T762)</f>
        <v>30.301716571631474</v>
      </c>
      <c r="U763" s="34">
        <f>SUMPRODUCT(DatiStorici[[#This Row],[Bond 3Y]:[Gold]],Q762:T762)</f>
        <v>11969.876807861512</v>
      </c>
      <c r="V763" s="32">
        <f t="shared" si="102"/>
        <v>3.0253720146178236E-3</v>
      </c>
      <c r="W763" s="32">
        <f>-(1-U763/MAX(U$5:U763))</f>
        <v>-2.2675482713212847E-2</v>
      </c>
      <c r="X763" s="53" t="str">
        <f t="shared" si="103"/>
        <v/>
      </c>
    </row>
    <row r="764" spans="1:24" x14ac:dyDescent="0.3">
      <c r="A764" s="4">
        <v>40169</v>
      </c>
      <c r="B764" s="1">
        <v>116.47100399999999</v>
      </c>
      <c r="C764" s="1">
        <v>117.321699</v>
      </c>
      <c r="D764" s="1">
        <v>124.51386599999999</v>
      </c>
      <c r="E764" s="1">
        <v>105.97214</v>
      </c>
      <c r="F764" s="3">
        <f t="shared" si="96"/>
        <v>11898.325396403685</v>
      </c>
      <c r="G764" s="36">
        <f t="shared" si="97"/>
        <v>3.7055570859888216E-4</v>
      </c>
      <c r="H764" s="31">
        <f t="shared" si="98"/>
        <v>-3.2137404837609424E-3</v>
      </c>
      <c r="I764" s="37">
        <f t="shared" si="99"/>
        <v>6.2776005370982846E-3</v>
      </c>
      <c r="J764" s="37">
        <f t="shared" si="100"/>
        <v>-1.9650959213068864E-2</v>
      </c>
      <c r="K764" s="39">
        <f t="shared" si="101"/>
        <v>-6.6777839756663468E-3</v>
      </c>
      <c r="L764" s="36">
        <f>-(1-B764/MAX(B$5:B764))</f>
        <v>-9.0580864927525262E-5</v>
      </c>
      <c r="M764" s="37">
        <f>-(1-C764/MAX(C$5:C764))</f>
        <v>-6.9706569411014385E-3</v>
      </c>
      <c r="N764" s="37">
        <f>-(1-D764/MAX(D$5:D764))</f>
        <v>-0.31919607026649477</v>
      </c>
      <c r="O764" s="37">
        <f>-(1-E764/MAX(E$5:E764))</f>
        <v>-0.10617976869442058</v>
      </c>
      <c r="P764" s="39">
        <f>-(1-F764/MAX(F$5:F764))</f>
        <v>-3.7952896028104144E-2</v>
      </c>
      <c r="Q764" s="33">
        <f>IF(DatiStorici[[#This Row],[Calend]]="X",(DatiStorici[[#This Row],[Balanced]]*B$2/DatiStorici[[#This Row],[Bond 3Y]]),Q763)</f>
        <v>23.290758964276538</v>
      </c>
      <c r="R764" s="33">
        <f>IF(DatiStorici[[#This Row],[Calend]]="X",(DatiStorici[[#This Row],[Balanced]]*C$2/DatiStorici[[#This Row],[Bond 10Y]]),R763)</f>
        <v>22.999545675015796</v>
      </c>
      <c r="S764" s="33">
        <f>IF(DatiStorici[[#This Row],[Calend]]="X",(DatiStorici[[#This Row],[Balanced]]*D$2/DatiStorici[[#This Row],[SXXR]]),S763)</f>
        <v>26.478339254247771</v>
      </c>
      <c r="T764" s="33">
        <f>IF(DatiStorici[[#This Row],[Calend]]="X",(DatiStorici[[#This Row],[Balanced]]*E$2/DatiStorici[[#This Row],[Gold]]),T763)</f>
        <v>30.301716571631474</v>
      </c>
      <c r="U764" s="34">
        <f>SUMPRODUCT(DatiStorici[[#This Row],[Bond 3Y]:[Gold]],Q763:T763)</f>
        <v>11919.101991887441</v>
      </c>
      <c r="V764" s="32">
        <f t="shared" si="102"/>
        <v>-4.2509052277963782E-3</v>
      </c>
      <c r="W764" s="32">
        <f>-(1-U764/MAX(U$5:U764))</f>
        <v>-2.6821178889433583E-2</v>
      </c>
      <c r="X764" s="53" t="str">
        <f t="shared" si="103"/>
        <v/>
      </c>
    </row>
    <row r="765" spans="1:24" x14ac:dyDescent="0.3">
      <c r="A765" s="4">
        <v>40170</v>
      </c>
      <c r="B765" s="1">
        <v>116.489296</v>
      </c>
      <c r="C765" s="1">
        <v>117.030534</v>
      </c>
      <c r="D765" s="1">
        <v>124.89016700000001</v>
      </c>
      <c r="E765" s="1">
        <v>106.09314999999999</v>
      </c>
      <c r="F765" s="3">
        <f t="shared" si="96"/>
        <v>11901.83863552521</v>
      </c>
      <c r="G765" s="36">
        <f t="shared" si="97"/>
        <v>1.570396332558634E-4</v>
      </c>
      <c r="H765" s="31">
        <f t="shared" si="98"/>
        <v>-2.4848506548353052E-3</v>
      </c>
      <c r="I765" s="37">
        <f t="shared" si="99"/>
        <v>3.0176038536441716E-3</v>
      </c>
      <c r="J765" s="37">
        <f t="shared" si="100"/>
        <v>1.1412524240454718E-3</v>
      </c>
      <c r="K765" s="39">
        <f t="shared" si="101"/>
        <v>2.9522814568239049E-4</v>
      </c>
      <c r="L765" s="36">
        <f>-(1-B765/MAX(B$5:B765))</f>
        <v>0</v>
      </c>
      <c r="M765" s="37">
        <f>-(1-C765/MAX(C$5:C765))</f>
        <v>-9.4351233708941384E-3</v>
      </c>
      <c r="N765" s="37">
        <f>-(1-D765/MAX(D$5:D765))</f>
        <v>-0.31713857090684394</v>
      </c>
      <c r="O765" s="37">
        <f>-(1-E765/MAX(E$5:E765))</f>
        <v>-0.105159111886034</v>
      </c>
      <c r="P765" s="39">
        <f>-(1-F765/MAX(F$5:F765))</f>
        <v>-3.7668830715564816E-2</v>
      </c>
      <c r="Q765" s="33">
        <f>IF(DatiStorici[[#This Row],[Calend]]="X",(DatiStorici[[#This Row],[Balanced]]*B$2/DatiStorici[[#This Row],[Bond 3Y]]),Q764)</f>
        <v>23.290758964276538</v>
      </c>
      <c r="R765" s="33">
        <f>IF(DatiStorici[[#This Row],[Calend]]="X",(DatiStorici[[#This Row],[Balanced]]*C$2/DatiStorici[[#This Row],[Bond 10Y]]),R764)</f>
        <v>22.999545675015796</v>
      </c>
      <c r="S765" s="33">
        <f>IF(DatiStorici[[#This Row],[Calend]]="X",(DatiStorici[[#This Row],[Balanced]]*D$2/DatiStorici[[#This Row],[SXXR]]),S764)</f>
        <v>26.478339254247771</v>
      </c>
      <c r="T765" s="33">
        <f>IF(DatiStorici[[#This Row],[Calend]]="X",(DatiStorici[[#This Row],[Balanced]]*E$2/DatiStorici[[#This Row],[Gold]]),T764)</f>
        <v>30.301716571631474</v>
      </c>
      <c r="U765" s="34">
        <f>SUMPRODUCT(DatiStorici[[#This Row],[Bond 3Y]:[Gold]],Q764:T764)</f>
        <v>11926.461999995994</v>
      </c>
      <c r="V765" s="32">
        <f t="shared" si="102"/>
        <v>6.1730629183514739E-4</v>
      </c>
      <c r="W765" s="32">
        <f>-(1-U765/MAX(U$5:U765))</f>
        <v>-2.6220244018726024E-2</v>
      </c>
      <c r="X765" s="53" t="str">
        <f t="shared" si="103"/>
        <v/>
      </c>
    </row>
    <row r="766" spans="1:24" x14ac:dyDescent="0.3">
      <c r="A766" s="4">
        <v>40171</v>
      </c>
      <c r="B766" s="1">
        <v>116.488714</v>
      </c>
      <c r="C766" s="1">
        <v>117.029976</v>
      </c>
      <c r="D766" s="1">
        <v>125.2056395</v>
      </c>
      <c r="E766" s="1">
        <v>107.9738</v>
      </c>
      <c r="F766" s="3">
        <f t="shared" si="96"/>
        <v>11980.730157790831</v>
      </c>
      <c r="G766" s="36">
        <f t="shared" si="97"/>
        <v>-4.9961796822836505E-6</v>
      </c>
      <c r="H766" s="31">
        <f t="shared" si="98"/>
        <v>-4.7679978138797864E-6</v>
      </c>
      <c r="I766" s="37">
        <f t="shared" si="99"/>
        <v>2.5228145304479021E-3</v>
      </c>
      <c r="J766" s="37">
        <f t="shared" si="100"/>
        <v>1.7571123299758355E-2</v>
      </c>
      <c r="K766" s="39">
        <f t="shared" si="101"/>
        <v>6.6066435232492865E-3</v>
      </c>
      <c r="L766" s="36">
        <f>-(1-B766/MAX(B$5:B766))</f>
        <v>-4.9961672013987268E-6</v>
      </c>
      <c r="M766" s="37">
        <f>-(1-C766/MAX(C$5:C766))</f>
        <v>-9.439846370800753E-3</v>
      </c>
      <c r="N766" s="37">
        <f>-(1-D766/MAX(D$5:D766))</f>
        <v>-0.3154136632750878</v>
      </c>
      <c r="O766" s="37">
        <f>-(1-E766/MAX(E$5:E766))</f>
        <v>-8.9296801112609625E-2</v>
      </c>
      <c r="P766" s="39">
        <f>-(1-F766/MAX(F$5:F766))</f>
        <v>-3.1290003612171269E-2</v>
      </c>
      <c r="Q766" s="33">
        <f>IF(DatiStorici[[#This Row],[Calend]]="X",(DatiStorici[[#This Row],[Balanced]]*B$2/DatiStorici[[#This Row],[Bond 3Y]]),Q765)</f>
        <v>23.290758964276538</v>
      </c>
      <c r="R766" s="33">
        <f>IF(DatiStorici[[#This Row],[Calend]]="X",(DatiStorici[[#This Row],[Balanced]]*C$2/DatiStorici[[#This Row],[Bond 10Y]]),R765)</f>
        <v>22.999545675015796</v>
      </c>
      <c r="S766" s="33">
        <f>IF(DatiStorici[[#This Row],[Calend]]="X",(DatiStorici[[#This Row],[Balanced]]*D$2/DatiStorici[[#This Row],[SXXR]]),S765)</f>
        <v>26.478339254247771</v>
      </c>
      <c r="T766" s="33">
        <f>IF(DatiStorici[[#This Row],[Calend]]="X",(DatiStorici[[#This Row],[Balanced]]*E$2/DatiStorici[[#This Row],[Gold]]),T765)</f>
        <v>30.301716571631474</v>
      </c>
      <c r="U766" s="34">
        <f>SUMPRODUCT(DatiStorici[[#This Row],[Bond 3Y]:[Gold]],Q765:T765)</f>
        <v>11991.775722178616</v>
      </c>
      <c r="V766" s="32">
        <f t="shared" si="102"/>
        <v>5.4614294986994535E-3</v>
      </c>
      <c r="W766" s="32">
        <f>-(1-U766/MAX(U$5:U766))</f>
        <v>-2.0887465492349655E-2</v>
      </c>
      <c r="X766" s="53" t="str">
        <f t="shared" si="103"/>
        <v/>
      </c>
    </row>
    <row r="767" spans="1:24" x14ac:dyDescent="0.3">
      <c r="A767" s="4">
        <v>40175</v>
      </c>
      <c r="B767" s="1">
        <v>116.391863</v>
      </c>
      <c r="C767" s="1">
        <v>116.85794</v>
      </c>
      <c r="D767" s="1">
        <v>125.521112</v>
      </c>
      <c r="E767" s="1">
        <v>107.96896</v>
      </c>
      <c r="F767" s="3">
        <f t="shared" si="96"/>
        <v>11978.538501748801</v>
      </c>
      <c r="G767" s="36">
        <f t="shared" si="97"/>
        <v>-8.317654209842462E-4</v>
      </c>
      <c r="H767" s="31">
        <f t="shared" si="98"/>
        <v>-1.471098070972434E-3</v>
      </c>
      <c r="I767" s="37">
        <f t="shared" si="99"/>
        <v>2.5164659502246106E-3</v>
      </c>
      <c r="J767" s="37">
        <f t="shared" si="100"/>
        <v>-4.4826693896179747E-5</v>
      </c>
      <c r="K767" s="39">
        <f t="shared" si="101"/>
        <v>-1.8294849306856842E-4</v>
      </c>
      <c r="L767" s="36">
        <f>-(1-B767/MAX(B$5:B767))</f>
        <v>-8.3641161330394453E-4</v>
      </c>
      <c r="M767" s="37">
        <f>-(1-C767/MAX(C$5:C767))</f>
        <v>-1.0895986177150485E-2</v>
      </c>
      <c r="N767" s="37">
        <f>-(1-D767/MAX(D$5:D767))</f>
        <v>-0.31368875564333176</v>
      </c>
      <c r="O767" s="37">
        <f>-(1-E767/MAX(E$5:E767))</f>
        <v>-8.9337624011151862E-2</v>
      </c>
      <c r="P767" s="39">
        <f>-(1-F767/MAX(F$5:F767))</f>
        <v>-3.1467211435784459E-2</v>
      </c>
      <c r="Q767" s="33">
        <f>IF(DatiStorici[[#This Row],[Calend]]="X",(DatiStorici[[#This Row],[Balanced]]*B$2/DatiStorici[[#This Row],[Bond 3Y]]),Q766)</f>
        <v>23.290758964276538</v>
      </c>
      <c r="R767" s="33">
        <f>IF(DatiStorici[[#This Row],[Calend]]="X",(DatiStorici[[#This Row],[Balanced]]*C$2/DatiStorici[[#This Row],[Bond 10Y]]),R766)</f>
        <v>22.999545675015796</v>
      </c>
      <c r="S767" s="33">
        <f>IF(DatiStorici[[#This Row],[Calend]]="X",(DatiStorici[[#This Row],[Balanced]]*D$2/DatiStorici[[#This Row],[SXXR]]),S766)</f>
        <v>26.478339254247771</v>
      </c>
      <c r="T767" s="33">
        <f>IF(DatiStorici[[#This Row],[Calend]]="X",(DatiStorici[[#This Row],[Balanced]]*E$2/DatiStorici[[#This Row],[Gold]]),T766)</f>
        <v>30.301716571631474</v>
      </c>
      <c r="U767" s="34">
        <f>SUMPRODUCT(DatiStorici[[#This Row],[Bond 3Y]:[Gold]],Q766:T766)</f>
        <v>11993.769766614598</v>
      </c>
      <c r="V767" s="32">
        <f t="shared" si="102"/>
        <v>1.6627051000417872E-4</v>
      </c>
      <c r="W767" s="32">
        <f>-(1-U767/MAX(U$5:U767))</f>
        <v>-2.0724654416920285E-2</v>
      </c>
      <c r="X767" s="53" t="str">
        <f t="shared" si="103"/>
        <v/>
      </c>
    </row>
    <row r="768" spans="1:24" x14ac:dyDescent="0.3">
      <c r="A768" s="4">
        <v>40176</v>
      </c>
      <c r="B768" s="1">
        <v>116.295012</v>
      </c>
      <c r="C768" s="1">
        <v>116.68590399999999</v>
      </c>
      <c r="D768" s="1">
        <v>125.97228</v>
      </c>
      <c r="E768" s="1">
        <v>108.11438</v>
      </c>
      <c r="F768" s="3">
        <f t="shared" si="96"/>
        <v>11984.314535575217</v>
      </c>
      <c r="G768" s="36">
        <f t="shared" si="97"/>
        <v>-8.3245783066224612E-4</v>
      </c>
      <c r="H768" s="31">
        <f t="shared" si="98"/>
        <v>-1.4732653892360105E-3</v>
      </c>
      <c r="I768" s="37">
        <f t="shared" si="99"/>
        <v>3.5879152164400257E-3</v>
      </c>
      <c r="J768" s="37">
        <f t="shared" si="100"/>
        <v>1.3459623676100839E-3</v>
      </c>
      <c r="K768" s="39">
        <f t="shared" si="101"/>
        <v>4.8208232377704451E-4</v>
      </c>
      <c r="L768" s="36">
        <f>-(1-B768/MAX(B$5:B768))</f>
        <v>-1.6678270594063793E-3</v>
      </c>
      <c r="M768" s="37">
        <f>-(1-C768/MAX(C$5:C768))</f>
        <v>-1.2352125983500328E-2</v>
      </c>
      <c r="N768" s="37">
        <f>-(1-D768/MAX(D$5:D768))</f>
        <v>-0.31122190630970004</v>
      </c>
      <c r="O768" s="37">
        <f>-(1-E768/MAX(E$5:E768))</f>
        <v>-8.8111081468588703E-2</v>
      </c>
      <c r="P768" s="39">
        <f>-(1-F768/MAX(F$5:F768))</f>
        <v>-3.1000186335191082E-2</v>
      </c>
      <c r="Q768" s="33">
        <f>IF(DatiStorici[[#This Row],[Calend]]="X",(DatiStorici[[#This Row],[Balanced]]*B$2/DatiStorici[[#This Row],[Bond 3Y]]),Q767)</f>
        <v>23.290758964276538</v>
      </c>
      <c r="R768" s="33">
        <f>IF(DatiStorici[[#This Row],[Calend]]="X",(DatiStorici[[#This Row],[Balanced]]*C$2/DatiStorici[[#This Row],[Bond 10Y]]),R767)</f>
        <v>22.999545675015796</v>
      </c>
      <c r="S768" s="33">
        <f>IF(DatiStorici[[#This Row],[Calend]]="X",(DatiStorici[[#This Row],[Balanced]]*D$2/DatiStorici[[#This Row],[SXXR]]),S767)</f>
        <v>26.478339254247771</v>
      </c>
      <c r="T768" s="33">
        <f>IF(DatiStorici[[#This Row],[Calend]]="X",(DatiStorici[[#This Row],[Balanced]]*E$2/DatiStorici[[#This Row],[Gold]]),T767)</f>
        <v>30.301716571631474</v>
      </c>
      <c r="U768" s="34">
        <f>SUMPRODUCT(DatiStorici[[#This Row],[Bond 3Y]:[Gold]],Q767:T767)</f>
        <v>12003.90993846691</v>
      </c>
      <c r="V768" s="32">
        <f t="shared" si="102"/>
        <v>8.4509607432289781E-4</v>
      </c>
      <c r="W768" s="32">
        <f>-(1-U768/MAX(U$5:U768))</f>
        <v>-1.9896722875113904E-2</v>
      </c>
      <c r="X768" s="53" t="str">
        <f t="shared" si="103"/>
        <v/>
      </c>
    </row>
    <row r="769" spans="1:24" x14ac:dyDescent="0.3">
      <c r="A769" s="4">
        <v>40177</v>
      </c>
      <c r="B769" s="1">
        <v>116.157884</v>
      </c>
      <c r="C769" s="1">
        <v>116.34232299999999</v>
      </c>
      <c r="D769" s="1">
        <v>125.528993</v>
      </c>
      <c r="E769" s="1">
        <v>106.30476</v>
      </c>
      <c r="F769" s="3">
        <f t="shared" si="96"/>
        <v>11894.189135519082</v>
      </c>
      <c r="G769" s="36">
        <f t="shared" si="97"/>
        <v>-1.1798348677658267E-3</v>
      </c>
      <c r="H769" s="31">
        <f t="shared" si="98"/>
        <v>-2.9488380304375562E-3</v>
      </c>
      <c r="I769" s="37">
        <f t="shared" si="99"/>
        <v>-3.5251309367634004E-3</v>
      </c>
      <c r="J769" s="37">
        <f t="shared" si="100"/>
        <v>-1.6879677502078669E-2</v>
      </c>
      <c r="K769" s="39">
        <f t="shared" si="101"/>
        <v>-7.5486998066646507E-3</v>
      </c>
      <c r="L769" s="36">
        <f>-(1-B769/MAX(B$5:B769))</f>
        <v>-2.8449995954993312E-3</v>
      </c>
      <c r="M769" s="37">
        <f>-(1-C769/MAX(C$5:C769))</f>
        <v>-1.5260249694848183E-2</v>
      </c>
      <c r="N769" s="37">
        <f>-(1-D769/MAX(D$5:D769))</f>
        <v>-0.31364566473351918</v>
      </c>
      <c r="O769" s="37">
        <f>-(1-E769/MAX(E$5:E769))</f>
        <v>-0.10337429090245687</v>
      </c>
      <c r="P769" s="39">
        <f>-(1-F769/MAX(F$5:F769))</f>
        <v>-3.8287336184406051E-2</v>
      </c>
      <c r="Q769" s="33">
        <f>IF(DatiStorici[[#This Row],[Calend]]="X",(DatiStorici[[#This Row],[Balanced]]*B$2/DatiStorici[[#This Row],[Bond 3Y]]),Q768)</f>
        <v>23.290758964276538</v>
      </c>
      <c r="R769" s="33">
        <f>IF(DatiStorici[[#This Row],[Calend]]="X",(DatiStorici[[#This Row],[Balanced]]*C$2/DatiStorici[[#This Row],[Bond 10Y]]),R768)</f>
        <v>22.999545675015796</v>
      </c>
      <c r="S769" s="33">
        <f>IF(DatiStorici[[#This Row],[Calend]]="X",(DatiStorici[[#This Row],[Balanced]]*D$2/DatiStorici[[#This Row],[SXXR]]),S768)</f>
        <v>26.478339254247771</v>
      </c>
      <c r="T769" s="33">
        <f>IF(DatiStorici[[#This Row],[Calend]]="X",(DatiStorici[[#This Row],[Balanced]]*E$2/DatiStorici[[#This Row],[Gold]]),T768)</f>
        <v>30.301716571631474</v>
      </c>
      <c r="U769" s="34">
        <f>SUMPRODUCT(DatiStorici[[#This Row],[Bond 3Y]:[Gold]],Q768:T768)</f>
        <v>11926.241820453733</v>
      </c>
      <c r="V769" s="32">
        <f t="shared" si="102"/>
        <v>-6.4912576833485698E-3</v>
      </c>
      <c r="W769" s="32">
        <f>-(1-U769/MAX(U$5:U769))</f>
        <v>-2.6238221385436633E-2</v>
      </c>
      <c r="X769" s="53" t="str">
        <f t="shared" si="103"/>
        <v/>
      </c>
    </row>
    <row r="770" spans="1:24" x14ac:dyDescent="0.3">
      <c r="A770" s="4">
        <v>40178</v>
      </c>
      <c r="B770" s="1">
        <v>116.162595</v>
      </c>
      <c r="C770" s="1">
        <v>116.348434</v>
      </c>
      <c r="D770" s="1">
        <v>126.63278099999999</v>
      </c>
      <c r="E770" s="1">
        <v>107.91645</v>
      </c>
      <c r="F770" s="3">
        <f t="shared" si="96"/>
        <v>11974.631144750749</v>
      </c>
      <c r="G770" s="36">
        <f t="shared" si="97"/>
        <v>4.0556045863323158E-5</v>
      </c>
      <c r="H770" s="31">
        <f t="shared" si="98"/>
        <v>5.2524647563996668E-5</v>
      </c>
      <c r="I770" s="37">
        <f t="shared" si="99"/>
        <v>8.7546580306685357E-3</v>
      </c>
      <c r="J770" s="37">
        <f t="shared" si="100"/>
        <v>1.5047253348695156E-2</v>
      </c>
      <c r="K770" s="39">
        <f t="shared" si="101"/>
        <v>6.7403677973241396E-3</v>
      </c>
      <c r="L770" s="36">
        <f>-(1-B770/MAX(B$5:B770))</f>
        <v>-2.8045581115023754E-3</v>
      </c>
      <c r="M770" s="37">
        <f>-(1-C770/MAX(C$5:C770))</f>
        <v>-1.5208525228128433E-2</v>
      </c>
      <c r="N770" s="37">
        <f>-(1-D770/MAX(D$5:D770))</f>
        <v>-0.30761048783207523</v>
      </c>
      <c r="O770" s="37">
        <f>-(1-E770/MAX(E$5:E770))</f>
        <v>-8.9780518722401892E-2</v>
      </c>
      <c r="P770" s="39">
        <f>-(1-F770/MAX(F$5:F770))</f>
        <v>-3.1783143414354842E-2</v>
      </c>
      <c r="Q770" s="33">
        <f>IF(DatiStorici[[#This Row],[Calend]]="X",(DatiStorici[[#This Row],[Balanced]]*B$2/DatiStorici[[#This Row],[Bond 3Y]]),Q769)</f>
        <v>23.290758964276538</v>
      </c>
      <c r="R770" s="33">
        <f>IF(DatiStorici[[#This Row],[Calend]]="X",(DatiStorici[[#This Row],[Balanced]]*C$2/DatiStorici[[#This Row],[Bond 10Y]]),R769)</f>
        <v>22.999545675015796</v>
      </c>
      <c r="S770" s="33">
        <f>IF(DatiStorici[[#This Row],[Calend]]="X",(DatiStorici[[#This Row],[Balanced]]*D$2/DatiStorici[[#This Row],[SXXR]]),S769)</f>
        <v>26.478339254247771</v>
      </c>
      <c r="T770" s="33">
        <f>IF(DatiStorici[[#This Row],[Calend]]="X",(DatiStorici[[#This Row],[Balanced]]*E$2/DatiStorici[[#This Row],[Gold]]),T769)</f>
        <v>30.301716571631474</v>
      </c>
      <c r="U770" s="34">
        <f>SUMPRODUCT(DatiStorici[[#This Row],[Bond 3Y]:[Gold]],Q769:T769)</f>
        <v>12004.555540152935</v>
      </c>
      <c r="V770" s="32">
        <f t="shared" si="102"/>
        <v>6.5450388537240415E-3</v>
      </c>
      <c r="W770" s="32">
        <f>-(1-U770/MAX(U$5:U770))</f>
        <v>-1.9844010356323438E-2</v>
      </c>
      <c r="X770" s="53" t="str">
        <f t="shared" si="103"/>
        <v/>
      </c>
    </row>
    <row r="771" spans="1:24" x14ac:dyDescent="0.3">
      <c r="A771" s="4">
        <v>40182</v>
      </c>
      <c r="B771" s="1">
        <v>116.207341</v>
      </c>
      <c r="C771" s="1">
        <v>116.48280800000001</v>
      </c>
      <c r="D771" s="1">
        <v>127.736569</v>
      </c>
      <c r="E771" s="1">
        <v>109.62217</v>
      </c>
      <c r="F771" s="3">
        <f t="shared" si="96"/>
        <v>12063.017498979254</v>
      </c>
      <c r="G771" s="36">
        <f t="shared" si="97"/>
        <v>3.8512727871199394E-4</v>
      </c>
      <c r="H771" s="31">
        <f t="shared" si="98"/>
        <v>1.1542610327105228E-3</v>
      </c>
      <c r="I771" s="37">
        <f t="shared" si="99"/>
        <v>8.6786786855516992E-3</v>
      </c>
      <c r="J771" s="37">
        <f t="shared" si="100"/>
        <v>1.5682318458150973E-2</v>
      </c>
      <c r="K771" s="39">
        <f t="shared" si="101"/>
        <v>7.3540265005581024E-3</v>
      </c>
      <c r="L771" s="36">
        <f>-(1-B771/MAX(B$5:B771))</f>
        <v>-2.4204369816089866E-3</v>
      </c>
      <c r="M771" s="37">
        <f>-(1-C771/MAX(C$5:C771))</f>
        <v>-1.4071162523005887E-2</v>
      </c>
      <c r="N771" s="37">
        <f>-(1-D771/MAX(D$5:D771))</f>
        <v>-0.30157531093063128</v>
      </c>
      <c r="O771" s="37">
        <f>-(1-E771/MAX(E$5:E771))</f>
        <v>-7.5393652089883689E-2</v>
      </c>
      <c r="P771" s="39">
        <f>-(1-F771/MAX(F$5:F771))</f>
        <v>-2.4636605285395241E-2</v>
      </c>
      <c r="Q771" s="33">
        <f>IF(DatiStorici[[#This Row],[Calend]]="X",(DatiStorici[[#This Row],[Balanced]]*B$2/DatiStorici[[#This Row],[Bond 3Y]]),Q770)</f>
        <v>26.008685988528505</v>
      </c>
      <c r="R771" s="33">
        <f>IF(DatiStorici[[#This Row],[Calend]]="X",(DatiStorici[[#This Row],[Balanced]]*C$2/DatiStorici[[#This Row],[Bond 10Y]]),R770)</f>
        <v>25.947178759897803</v>
      </c>
      <c r="S771" s="33">
        <f>IF(DatiStorici[[#This Row],[Calend]]="X",(DatiStorici[[#This Row],[Balanced]]*D$2/DatiStorici[[#This Row],[SXXR]]),S770)</f>
        <v>23.661197927046668</v>
      </c>
      <c r="T771" s="33">
        <f>IF(DatiStorici[[#This Row],[Calend]]="X",(DatiStorici[[#This Row],[Balanced]]*E$2/DatiStorici[[#This Row],[Gold]]),T770)</f>
        <v>27.571067436731585</v>
      </c>
      <c r="U771" s="34">
        <f>SUMPRODUCT(DatiStorici[[#This Row],[Bond 3Y]:[Gold]],Q770:T770)</f>
        <v>12089.600966523416</v>
      </c>
      <c r="V771" s="32">
        <f t="shared" si="102"/>
        <v>7.0594527382086669E-3</v>
      </c>
      <c r="W771" s="32">
        <f>-(1-U771/MAX(U$5:U771))</f>
        <v>-1.2900164432997796E-2</v>
      </c>
      <c r="X771" s="53" t="str">
        <f t="shared" si="103"/>
        <v>X</v>
      </c>
    </row>
    <row r="772" spans="1:24" x14ac:dyDescent="0.3">
      <c r="A772" s="4">
        <v>40183</v>
      </c>
      <c r="B772" s="1">
        <v>116.303223</v>
      </c>
      <c r="C772" s="1">
        <v>116.559314</v>
      </c>
      <c r="D772" s="1">
        <v>127.709479</v>
      </c>
      <c r="E772" s="1">
        <v>109.79199</v>
      </c>
      <c r="F772" s="3">
        <f t="shared" si="96"/>
        <v>12073.611740771496</v>
      </c>
      <c r="G772" s="36">
        <f t="shared" si="97"/>
        <v>8.2475397062025974E-4</v>
      </c>
      <c r="H772" s="31">
        <f t="shared" si="98"/>
        <v>6.5658518805026785E-4</v>
      </c>
      <c r="I772" s="37">
        <f t="shared" si="99"/>
        <v>-2.1209958277814805E-4</v>
      </c>
      <c r="J772" s="37">
        <f t="shared" si="100"/>
        <v>1.5479405149519886E-3</v>
      </c>
      <c r="K772" s="39">
        <f t="shared" si="101"/>
        <v>8.7785600610290507E-4</v>
      </c>
      <c r="L772" s="36">
        <f>-(1-B772/MAX(B$5:B772))</f>
        <v>-1.5973398963625707E-3</v>
      </c>
      <c r="M772" s="37">
        <f>-(1-C772/MAX(C$5:C772))</f>
        <v>-1.3423603686340435E-2</v>
      </c>
      <c r="N772" s="37">
        <f>-(1-D772/MAX(D$5:D772))</f>
        <v>-0.30172343080714747</v>
      </c>
      <c r="O772" s="37">
        <f>-(1-E772/MAX(E$5:E772))</f>
        <v>-7.3961308157975525E-2</v>
      </c>
      <c r="P772" s="39">
        <f>-(1-F772/MAX(F$5:F772))</f>
        <v>-2.3780000738499507E-2</v>
      </c>
      <c r="Q772" s="33">
        <f>IF(DatiStorici[[#This Row],[Calend]]="X",(DatiStorici[[#This Row],[Balanced]]*B$2/DatiStorici[[#This Row],[Bond 3Y]]),Q771)</f>
        <v>26.008685988528505</v>
      </c>
      <c r="R772" s="33">
        <f>IF(DatiStorici[[#This Row],[Calend]]="X",(DatiStorici[[#This Row],[Balanced]]*C$2/DatiStorici[[#This Row],[Bond 10Y]]),R771)</f>
        <v>25.947178759897803</v>
      </c>
      <c r="S772" s="33">
        <f>IF(DatiStorici[[#This Row],[Calend]]="X",(DatiStorici[[#This Row],[Balanced]]*D$2/DatiStorici[[#This Row],[SXXR]]),S771)</f>
        <v>23.661197927046668</v>
      </c>
      <c r="T772" s="33">
        <f>IF(DatiStorici[[#This Row],[Calend]]="X",(DatiStorici[[#This Row],[Balanced]]*E$2/DatiStorici[[#This Row],[Gold]]),T771)</f>
        <v>27.571067436731585</v>
      </c>
      <c r="U772" s="34">
        <f>SUMPRODUCT(DatiStorici[[#This Row],[Bond 3Y]:[Gold]],Q771:T771)</f>
        <v>12098.120983031835</v>
      </c>
      <c r="V772" s="32">
        <f t="shared" si="102"/>
        <v>7.0449105364844497E-4</v>
      </c>
      <c r="W772" s="32">
        <f>-(1-U772/MAX(U$5:U772))</f>
        <v>-1.2204516419653366E-2</v>
      </c>
      <c r="X772" s="53" t="str">
        <f t="shared" si="103"/>
        <v/>
      </c>
    </row>
    <row r="773" spans="1:24" x14ac:dyDescent="0.3">
      <c r="A773" s="4">
        <v>40184</v>
      </c>
      <c r="B773" s="1">
        <v>116.297651</v>
      </c>
      <c r="C773" s="1">
        <v>116.418779</v>
      </c>
      <c r="D773" s="1">
        <v>127.89073399999999</v>
      </c>
      <c r="E773" s="1">
        <v>110.45053</v>
      </c>
      <c r="F773" s="3">
        <f t="shared" si="96"/>
        <v>12098.616044268707</v>
      </c>
      <c r="G773" s="36">
        <f t="shared" si="97"/>
        <v>-4.7910396081069249E-5</v>
      </c>
      <c r="H773" s="31">
        <f t="shared" si="98"/>
        <v>-1.206422588798573E-3</v>
      </c>
      <c r="I773" s="37">
        <f t="shared" si="99"/>
        <v>1.4182697913691523E-3</v>
      </c>
      <c r="J773" s="37">
        <f t="shared" si="100"/>
        <v>5.9801528112761624E-3</v>
      </c>
      <c r="K773" s="39">
        <f t="shared" si="101"/>
        <v>2.068846333737359E-3</v>
      </c>
      <c r="L773" s="36">
        <f>-(1-B773/MAX(B$5:B773))</f>
        <v>-1.6451726174050441E-3</v>
      </c>
      <c r="M773" s="37">
        <f>-(1-C773/MAX(C$5:C773))</f>
        <v>-1.4613114066059585E-2</v>
      </c>
      <c r="N773" s="37">
        <f>-(1-D773/MAX(D$5:D773))</f>
        <v>-0.30073238362302224</v>
      </c>
      <c r="O773" s="37">
        <f>-(1-E773/MAX(E$5:E773))</f>
        <v>-6.840686361128645E-2</v>
      </c>
      <c r="P773" s="39">
        <f>-(1-F773/MAX(F$5:F773))</f>
        <v>-2.1758260958748887E-2</v>
      </c>
      <c r="Q773" s="33">
        <f>IF(DatiStorici[[#This Row],[Calend]]="X",(DatiStorici[[#This Row],[Balanced]]*B$2/DatiStorici[[#This Row],[Bond 3Y]]),Q772)</f>
        <v>26.008685988528505</v>
      </c>
      <c r="R773" s="33">
        <f>IF(DatiStorici[[#This Row],[Calend]]="X",(DatiStorici[[#This Row],[Balanced]]*C$2/DatiStorici[[#This Row],[Bond 10Y]]),R772)</f>
        <v>25.947178759897803</v>
      </c>
      <c r="S773" s="33">
        <f>IF(DatiStorici[[#This Row],[Calend]]="X",(DatiStorici[[#This Row],[Balanced]]*D$2/DatiStorici[[#This Row],[SXXR]]),S772)</f>
        <v>23.661197927046668</v>
      </c>
      <c r="T773" s="33">
        <f>IF(DatiStorici[[#This Row],[Calend]]="X",(DatiStorici[[#This Row],[Balanced]]*E$2/DatiStorici[[#This Row],[Gold]]),T772)</f>
        <v>27.571067436731585</v>
      </c>
      <c r="U773" s="34">
        <f>SUMPRODUCT(DatiStorici[[#This Row],[Bond 3Y]:[Gold]],Q772:T772)</f>
        <v>12116.774937046535</v>
      </c>
      <c r="V773" s="32">
        <f t="shared" si="102"/>
        <v>1.5407010433798963E-3</v>
      </c>
      <c r="W773" s="32">
        <f>-(1-U773/MAX(U$5:U773))</f>
        <v>-1.068144589056208E-2</v>
      </c>
      <c r="X773" s="53" t="str">
        <f t="shared" si="103"/>
        <v/>
      </c>
    </row>
    <row r="774" spans="1:24" x14ac:dyDescent="0.3">
      <c r="A774" s="4">
        <v>40185</v>
      </c>
      <c r="B774" s="1">
        <v>116.39093800000001</v>
      </c>
      <c r="C774" s="1">
        <v>116.645426</v>
      </c>
      <c r="D774" s="1">
        <v>127.93358499999999</v>
      </c>
      <c r="E774" s="1">
        <v>110.47373</v>
      </c>
      <c r="F774" s="3">
        <f t="shared" si="96"/>
        <v>12108.216935690991</v>
      </c>
      <c r="G774" s="36">
        <f t="shared" si="97"/>
        <v>8.0181847677937611E-4</v>
      </c>
      <c r="H774" s="31">
        <f t="shared" si="98"/>
        <v>1.944932482840691E-3</v>
      </c>
      <c r="I774" s="37">
        <f t="shared" si="99"/>
        <v>3.3500333798021321E-4</v>
      </c>
      <c r="J774" s="37">
        <f t="shared" si="100"/>
        <v>2.1002673119998387E-4</v>
      </c>
      <c r="K774" s="39">
        <f t="shared" si="101"/>
        <v>7.9323816821970209E-4</v>
      </c>
      <c r="L774" s="36">
        <f>-(1-B774/MAX(B$5:B774))</f>
        <v>-8.4435225705192796E-4</v>
      </c>
      <c r="M774" s="37">
        <f>-(1-C774/MAX(C$5:C774))</f>
        <v>-1.2694738152356888E-2</v>
      </c>
      <c r="N774" s="37">
        <f>-(1-D774/MAX(D$5:D774))</f>
        <v>-0.30049808739457651</v>
      </c>
      <c r="O774" s="37">
        <f>-(1-E774/MAX(E$5:E774))</f>
        <v>-6.8211183601745273E-2</v>
      </c>
      <c r="P774" s="39">
        <f>-(1-F774/MAX(F$5:F774))</f>
        <v>-2.098197442424643E-2</v>
      </c>
      <c r="Q774" s="33">
        <f>IF(DatiStorici[[#This Row],[Calend]]="X",(DatiStorici[[#This Row],[Balanced]]*B$2/DatiStorici[[#This Row],[Bond 3Y]]),Q773)</f>
        <v>26.008685988528505</v>
      </c>
      <c r="R774" s="33">
        <f>IF(DatiStorici[[#This Row],[Calend]]="X",(DatiStorici[[#This Row],[Balanced]]*C$2/DatiStorici[[#This Row],[Bond 10Y]]),R773)</f>
        <v>25.947178759897803</v>
      </c>
      <c r="S774" s="33">
        <f>IF(DatiStorici[[#This Row],[Calend]]="X",(DatiStorici[[#This Row],[Balanced]]*D$2/DatiStorici[[#This Row],[SXXR]]),S773)</f>
        <v>23.661197927046668</v>
      </c>
      <c r="T774" s="33">
        <f>IF(DatiStorici[[#This Row],[Calend]]="X",(DatiStorici[[#This Row],[Balanced]]*E$2/DatiStorici[[#This Row],[Gold]]),T773)</f>
        <v>27.571067436731585</v>
      </c>
      <c r="U774" s="34">
        <f>SUMPRODUCT(DatiStorici[[#This Row],[Bond 3Y]:[Gold]],Q773:T773)</f>
        <v>12126.735614317648</v>
      </c>
      <c r="V774" s="32">
        <f t="shared" si="102"/>
        <v>8.2171909967260312E-4</v>
      </c>
      <c r="W774" s="32">
        <f>-(1-U774/MAX(U$5:U774))</f>
        <v>-9.8681698425207021E-3</v>
      </c>
      <c r="X774" s="53" t="str">
        <f t="shared" si="103"/>
        <v/>
      </c>
    </row>
    <row r="775" spans="1:24" x14ac:dyDescent="0.3">
      <c r="A775" s="4">
        <v>40186</v>
      </c>
      <c r="B775" s="1">
        <v>116.44447599999999</v>
      </c>
      <c r="C775" s="1">
        <v>116.670061</v>
      </c>
      <c r="D775" s="1">
        <v>128.47833499999999</v>
      </c>
      <c r="E775" s="1">
        <v>110.13039999999999</v>
      </c>
      <c r="F775" s="3">
        <f t="shared" ref="F775:F838" si="104">SUMPRODUCT(B775:E775,B$3:E$3)</f>
        <v>12104.815994091317</v>
      </c>
      <c r="G775" s="36">
        <f t="shared" ref="G775:G838" si="105">LN(B775/B774)</f>
        <v>4.5987850407969199E-4</v>
      </c>
      <c r="H775" s="31">
        <f t="shared" ref="H775:H838" si="106">LN(C775/C774)</f>
        <v>2.1117329508040813E-4</v>
      </c>
      <c r="I775" s="37">
        <f t="shared" ref="I775:I838" si="107">LN(D775/D774)</f>
        <v>4.2490288250818095E-3</v>
      </c>
      <c r="J775" s="37">
        <f t="shared" ref="J775:J838" si="108">LN(E775/E774)</f>
        <v>-3.1126368957486335E-3</v>
      </c>
      <c r="K775" s="39">
        <f t="shared" ref="K775:K838" si="109">LN(F775/F774)</f>
        <v>-2.8091826677815269E-4</v>
      </c>
      <c r="L775" s="36">
        <f>-(1-B775/MAX(B$5:B775))</f>
        <v>-3.8475638139323642E-4</v>
      </c>
      <c r="M775" s="37">
        <f>-(1-C775/MAX(C$5:C775))</f>
        <v>-1.2486223631387849E-2</v>
      </c>
      <c r="N775" s="37">
        <f>-(1-D775/MAX(D$5:D775))</f>
        <v>-0.29751956016193615</v>
      </c>
      <c r="O775" s="37">
        <f>-(1-E775/MAX(E$5:E775))</f>
        <v>-7.1106994708458382E-2</v>
      </c>
      <c r="P775" s="39">
        <f>-(1-F775/MAX(F$5:F775))</f>
        <v>-2.1256959845113443E-2</v>
      </c>
      <c r="Q775" s="33">
        <f>IF(DatiStorici[[#This Row],[Calend]]="X",(DatiStorici[[#This Row],[Balanced]]*B$2/DatiStorici[[#This Row],[Bond 3Y]]),Q774)</f>
        <v>26.008685988528505</v>
      </c>
      <c r="R775" s="33">
        <f>IF(DatiStorici[[#This Row],[Calend]]="X",(DatiStorici[[#This Row],[Balanced]]*C$2/DatiStorici[[#This Row],[Bond 10Y]]),R774)</f>
        <v>25.947178759897803</v>
      </c>
      <c r="S775" s="33">
        <f>IF(DatiStorici[[#This Row],[Calend]]="X",(DatiStorici[[#This Row],[Balanced]]*D$2/DatiStorici[[#This Row],[SXXR]]),S774)</f>
        <v>23.661197927046668</v>
      </c>
      <c r="T775" s="33">
        <f>IF(DatiStorici[[#This Row],[Calend]]="X",(DatiStorici[[#This Row],[Balanced]]*E$2/DatiStorici[[#This Row],[Gold]]),T774)</f>
        <v>27.571067436731585</v>
      </c>
      <c r="U775" s="34">
        <f>SUMPRODUCT(DatiStorici[[#This Row],[Bond 3Y]:[Gold]],Q774:T774)</f>
        <v>12132.190739084555</v>
      </c>
      <c r="V775" s="32">
        <f t="shared" ref="V775:V838" si="110">LN(U775/U774)</f>
        <v>4.4974165627844335E-4</v>
      </c>
      <c r="W775" s="32">
        <f>-(1-U775/MAX(U$5:U775))</f>
        <v>-9.4227661625049253E-3</v>
      </c>
      <c r="X775" s="53" t="str">
        <f t="shared" ref="X775:X838" si="111">IF(AND(MONTH(A775)&lt;&gt;MONTH(A774),MONTH(A775)=X$2),"X","")</f>
        <v/>
      </c>
    </row>
    <row r="776" spans="1:24" x14ac:dyDescent="0.3">
      <c r="A776" s="4">
        <v>40189</v>
      </c>
      <c r="B776" s="1">
        <v>116.483802</v>
      </c>
      <c r="C776" s="1">
        <v>116.912267</v>
      </c>
      <c r="D776" s="1">
        <v>128.311364</v>
      </c>
      <c r="E776" s="1">
        <v>112.69232</v>
      </c>
      <c r="F776" s="3">
        <f t="shared" si="104"/>
        <v>12210.451314408345</v>
      </c>
      <c r="G776" s="36">
        <f t="shared" si="105"/>
        <v>3.3766617528208803E-4</v>
      </c>
      <c r="H776" s="31">
        <f t="shared" si="106"/>
        <v>2.0738391374094051E-3</v>
      </c>
      <c r="I776" s="37">
        <f t="shared" si="107"/>
        <v>-1.3004495443669274E-3</v>
      </c>
      <c r="J776" s="37">
        <f t="shared" si="108"/>
        <v>2.2996154963196742E-2</v>
      </c>
      <c r="K776" s="39">
        <f t="shared" si="109"/>
        <v>8.6888606705891672E-3</v>
      </c>
      <c r="L776" s="36">
        <f>-(1-B776/MAX(B$5:B776))</f>
        <v>-4.7163131623673138E-5</v>
      </c>
      <c r="M776" s="37">
        <f>-(1-C776/MAX(C$5:C776))</f>
        <v>-1.0436153890538646E-2</v>
      </c>
      <c r="N776" s="37">
        <f>-(1-D776/MAX(D$5:D776))</f>
        <v>-0.29843250678068078</v>
      </c>
      <c r="O776" s="37">
        <f>-(1-E776/MAX(E$5:E776))</f>
        <v>-4.9498523585893572E-2</v>
      </c>
      <c r="P776" s="39">
        <f>-(1-F776/MAX(F$5:F776))</f>
        <v>-1.2715744959625797E-2</v>
      </c>
      <c r="Q776" s="33">
        <f>IF(DatiStorici[[#This Row],[Calend]]="X",(DatiStorici[[#This Row],[Balanced]]*B$2/DatiStorici[[#This Row],[Bond 3Y]]),Q775)</f>
        <v>26.008685988528505</v>
      </c>
      <c r="R776" s="33">
        <f>IF(DatiStorici[[#This Row],[Calend]]="X",(DatiStorici[[#This Row],[Balanced]]*C$2/DatiStorici[[#This Row],[Bond 10Y]]),R775)</f>
        <v>25.947178759897803</v>
      </c>
      <c r="S776" s="33">
        <f>IF(DatiStorici[[#This Row],[Calend]]="X",(DatiStorici[[#This Row],[Balanced]]*D$2/DatiStorici[[#This Row],[SXXR]]),S775)</f>
        <v>23.661197927046668</v>
      </c>
      <c r="T776" s="33">
        <f>IF(DatiStorici[[#This Row],[Calend]]="X",(DatiStorici[[#This Row],[Balanced]]*E$2/DatiStorici[[#This Row],[Gold]]),T775)</f>
        <v>27.571067436731585</v>
      </c>
      <c r="U776" s="34">
        <f>SUMPRODUCT(DatiStorici[[#This Row],[Bond 3Y]:[Gold]],Q775:T775)</f>
        <v>12206.182254256895</v>
      </c>
      <c r="V776" s="32">
        <f t="shared" si="110"/>
        <v>6.0802538563119821E-3</v>
      </c>
      <c r="W776" s="32">
        <f>-(1-U776/MAX(U$5:U776))</f>
        <v>-3.3814573829833439E-3</v>
      </c>
      <c r="X776" s="53" t="str">
        <f t="shared" si="111"/>
        <v/>
      </c>
    </row>
    <row r="777" spans="1:24" x14ac:dyDescent="0.3">
      <c r="A777" s="4">
        <v>40190</v>
      </c>
      <c r="B777" s="1">
        <v>116.518946</v>
      </c>
      <c r="C777" s="1">
        <v>117.21661899999999</v>
      </c>
      <c r="D777" s="1">
        <v>127.119415</v>
      </c>
      <c r="E777" s="1">
        <v>112.52002</v>
      </c>
      <c r="F777" s="3">
        <f t="shared" si="104"/>
        <v>12194.298010110846</v>
      </c>
      <c r="G777" s="36">
        <f t="shared" si="105"/>
        <v>3.0166168054392866E-4</v>
      </c>
      <c r="H777" s="31">
        <f t="shared" si="106"/>
        <v>2.5998686162481896E-3</v>
      </c>
      <c r="I777" s="37">
        <f t="shared" si="107"/>
        <v>-9.3329210877120521E-3</v>
      </c>
      <c r="J777" s="37">
        <f t="shared" si="108"/>
        <v>-1.5301118368232156E-3</v>
      </c>
      <c r="K777" s="39">
        <f t="shared" si="109"/>
        <v>-1.3237838620366561E-3</v>
      </c>
      <c r="L777" s="36">
        <f>-(1-B777/MAX(B$5:B777))</f>
        <v>0</v>
      </c>
      <c r="M777" s="37">
        <f>-(1-C777/MAX(C$5:C777))</f>
        <v>-7.8600706152814892E-3</v>
      </c>
      <c r="N777" s="37">
        <f>-(1-D777/MAX(D$5:D777))</f>
        <v>-0.304949721202743</v>
      </c>
      <c r="O777" s="37">
        <f>-(1-E777/MAX(E$5:E777))</f>
        <v>-5.0951785036062902E-2</v>
      </c>
      <c r="P777" s="39">
        <f>-(1-F777/MAX(F$5:F777))</f>
        <v>-1.4021831244985128E-2</v>
      </c>
      <c r="Q777" s="33">
        <f>IF(DatiStorici[[#This Row],[Calend]]="X",(DatiStorici[[#This Row],[Balanced]]*B$2/DatiStorici[[#This Row],[Bond 3Y]]),Q776)</f>
        <v>26.008685988528505</v>
      </c>
      <c r="R777" s="33">
        <f>IF(DatiStorici[[#This Row],[Calend]]="X",(DatiStorici[[#This Row],[Balanced]]*C$2/DatiStorici[[#This Row],[Bond 10Y]]),R776)</f>
        <v>25.947178759897803</v>
      </c>
      <c r="S777" s="33">
        <f>IF(DatiStorici[[#This Row],[Calend]]="X",(DatiStorici[[#This Row],[Balanced]]*D$2/DatiStorici[[#This Row],[SXXR]]),S776)</f>
        <v>23.661197927046668</v>
      </c>
      <c r="T777" s="33">
        <f>IF(DatiStorici[[#This Row],[Calend]]="X",(DatiStorici[[#This Row],[Balanced]]*E$2/DatiStorici[[#This Row],[Gold]]),T776)</f>
        <v>27.571067436731585</v>
      </c>
      <c r="U777" s="34">
        <f>SUMPRODUCT(DatiStorici[[#This Row],[Bond 3Y]:[Gold]],Q776:T776)</f>
        <v>12182.039943139913</v>
      </c>
      <c r="V777" s="32">
        <f t="shared" si="110"/>
        <v>-1.9798342665200172E-3</v>
      </c>
      <c r="W777" s="32">
        <f>-(1-U777/MAX(U$5:U777))</f>
        <v>-5.3526449680633137E-3</v>
      </c>
      <c r="X777" s="53" t="str">
        <f t="shared" si="111"/>
        <v/>
      </c>
    </row>
    <row r="778" spans="1:24" x14ac:dyDescent="0.3">
      <c r="A778" s="4">
        <v>40191</v>
      </c>
      <c r="B778" s="1">
        <v>116.57369300000001</v>
      </c>
      <c r="C778" s="1">
        <v>117.22254599999999</v>
      </c>
      <c r="D778" s="1">
        <v>127.404596</v>
      </c>
      <c r="E778" s="1">
        <v>110.17309</v>
      </c>
      <c r="F778" s="3">
        <f t="shared" si="104"/>
        <v>12107.524976395196</v>
      </c>
      <c r="G778" s="36">
        <f t="shared" si="105"/>
        <v>4.6974457230037394E-4</v>
      </c>
      <c r="H778" s="31">
        <f t="shared" si="106"/>
        <v>5.0563223949885624E-5</v>
      </c>
      <c r="I778" s="37">
        <f t="shared" si="107"/>
        <v>2.2408975736223167E-3</v>
      </c>
      <c r="J778" s="37">
        <f t="shared" si="108"/>
        <v>-2.1078486846313329E-2</v>
      </c>
      <c r="K778" s="39">
        <f t="shared" si="109"/>
        <v>-7.1413080851163322E-3</v>
      </c>
      <c r="L778" s="36">
        <f>-(1-B778/MAX(B$5:B778))</f>
        <v>0</v>
      </c>
      <c r="M778" s="37">
        <f>-(1-C778/MAX(C$5:C778))</f>
        <v>-7.8099035535488248E-3</v>
      </c>
      <c r="N778" s="37">
        <f>-(1-D778/MAX(D$5:D778))</f>
        <v>-0.30339043827528711</v>
      </c>
      <c r="O778" s="37">
        <f>-(1-E778/MAX(E$5:E778))</f>
        <v>-7.0746926621936379E-2</v>
      </c>
      <c r="P778" s="39">
        <f>-(1-F778/MAX(F$5:F778))</f>
        <v>-2.1037923258591329E-2</v>
      </c>
      <c r="Q778" s="33">
        <f>IF(DatiStorici[[#This Row],[Calend]]="X",(DatiStorici[[#This Row],[Balanced]]*B$2/DatiStorici[[#This Row],[Bond 3Y]]),Q777)</f>
        <v>26.008685988528505</v>
      </c>
      <c r="R778" s="33">
        <f>IF(DatiStorici[[#This Row],[Calend]]="X",(DatiStorici[[#This Row],[Balanced]]*C$2/DatiStorici[[#This Row],[Bond 10Y]]),R777)</f>
        <v>25.947178759897803</v>
      </c>
      <c r="S778" s="33">
        <f>IF(DatiStorici[[#This Row],[Calend]]="X",(DatiStorici[[#This Row],[Balanced]]*D$2/DatiStorici[[#This Row],[SXXR]]),S777)</f>
        <v>23.661197927046668</v>
      </c>
      <c r="T778" s="33">
        <f>IF(DatiStorici[[#This Row],[Calend]]="X",(DatiStorici[[#This Row],[Balanced]]*E$2/DatiStorici[[#This Row],[Gold]]),T777)</f>
        <v>27.571067436731585</v>
      </c>
      <c r="U778" s="34">
        <f>SUMPRODUCT(DatiStorici[[#This Row],[Bond 3Y]:[Gold]],Q777:T777)</f>
        <v>12125.657988386984</v>
      </c>
      <c r="V778" s="32">
        <f t="shared" si="110"/>
        <v>-4.6390288398449851E-3</v>
      </c>
      <c r="W778" s="32">
        <f>-(1-U778/MAX(U$5:U778))</f>
        <v>-9.9561565661443474E-3</v>
      </c>
      <c r="X778" s="53" t="str">
        <f t="shared" si="111"/>
        <v/>
      </c>
    </row>
    <row r="779" spans="1:24" x14ac:dyDescent="0.3">
      <c r="A779" s="4">
        <v>40192</v>
      </c>
      <c r="B779" s="1">
        <v>116.60052</v>
      </c>
      <c r="C779" s="1">
        <v>117.164306</v>
      </c>
      <c r="D779" s="1">
        <v>128.33451299999999</v>
      </c>
      <c r="E779" s="1">
        <v>111.24694</v>
      </c>
      <c r="F779" s="3">
        <f t="shared" si="104"/>
        <v>12163.055235217411</v>
      </c>
      <c r="G779" s="36">
        <f t="shared" si="105"/>
        <v>2.3010263247563657E-4</v>
      </c>
      <c r="H779" s="31">
        <f t="shared" si="106"/>
        <v>-4.9695621321456255E-4</v>
      </c>
      <c r="I779" s="37">
        <f t="shared" si="107"/>
        <v>7.2724199446373549E-3</v>
      </c>
      <c r="J779" s="37">
        <f t="shared" si="108"/>
        <v>9.6997405285802335E-3</v>
      </c>
      <c r="K779" s="39">
        <f t="shared" si="109"/>
        <v>4.575939696103537E-3</v>
      </c>
      <c r="L779" s="36">
        <f>-(1-B779/MAX(B$5:B779))</f>
        <v>0</v>
      </c>
      <c r="M779" s="37">
        <f>-(1-C779/MAX(C$5:C779))</f>
        <v>-8.3028560886101443E-3</v>
      </c>
      <c r="N779" s="37">
        <f>-(1-D779/MAX(D$5:D779))</f>
        <v>-0.29830593509291881</v>
      </c>
      <c r="O779" s="37">
        <f>-(1-E779/MAX(E$5:E779))</f>
        <v>-6.16895568699668E-2</v>
      </c>
      <c r="P779" s="39">
        <f>-(1-F779/MAX(F$5:F779))</f>
        <v>-1.6547986826119243E-2</v>
      </c>
      <c r="Q779" s="33">
        <f>IF(DatiStorici[[#This Row],[Calend]]="X",(DatiStorici[[#This Row],[Balanced]]*B$2/DatiStorici[[#This Row],[Bond 3Y]]),Q778)</f>
        <v>26.008685988528505</v>
      </c>
      <c r="R779" s="33">
        <f>IF(DatiStorici[[#This Row],[Calend]]="X",(DatiStorici[[#This Row],[Balanced]]*C$2/DatiStorici[[#This Row],[Bond 10Y]]),R778)</f>
        <v>25.947178759897803</v>
      </c>
      <c r="S779" s="33">
        <f>IF(DatiStorici[[#This Row],[Calend]]="X",(DatiStorici[[#This Row],[Balanced]]*D$2/DatiStorici[[#This Row],[SXXR]]),S778)</f>
        <v>23.661197927046668</v>
      </c>
      <c r="T779" s="33">
        <f>IF(DatiStorici[[#This Row],[Calend]]="X",(DatiStorici[[#This Row],[Balanced]]*E$2/DatiStorici[[#This Row],[Gold]]),T778)</f>
        <v>27.571067436731585</v>
      </c>
      <c r="U779" s="34">
        <f>SUMPRODUCT(DatiStorici[[#This Row],[Bond 3Y]:[Gold]],Q778:T778)</f>
        <v>12176.45470067468</v>
      </c>
      <c r="V779" s="32">
        <f t="shared" si="110"/>
        <v>4.1804419981878909E-3</v>
      </c>
      <c r="W779" s="32">
        <f>-(1-U779/MAX(U$5:U779))</f>
        <v>-5.8086725850458043E-3</v>
      </c>
      <c r="X779" s="53" t="str">
        <f t="shared" si="111"/>
        <v/>
      </c>
    </row>
    <row r="780" spans="1:24" x14ac:dyDescent="0.3">
      <c r="A780" s="4">
        <v>40193</v>
      </c>
      <c r="B780" s="1">
        <v>116.666754</v>
      </c>
      <c r="C780" s="1">
        <v>117.45701099999999</v>
      </c>
      <c r="D780" s="1">
        <v>127.14946</v>
      </c>
      <c r="E780" s="1">
        <v>110.24392</v>
      </c>
      <c r="F780" s="3">
        <f t="shared" si="104"/>
        <v>12114.714049833852</v>
      </c>
      <c r="G780" s="36">
        <f t="shared" si="105"/>
        <v>5.6788078879827723E-4</v>
      </c>
      <c r="H780" s="31">
        <f t="shared" si="106"/>
        <v>2.4951283677002315E-3</v>
      </c>
      <c r="I780" s="37">
        <f t="shared" si="107"/>
        <v>-9.276992878526652E-3</v>
      </c>
      <c r="J780" s="37">
        <f t="shared" si="108"/>
        <v>-9.057049636093769E-3</v>
      </c>
      <c r="K780" s="39">
        <f t="shared" si="109"/>
        <v>-3.9823468707696399E-3</v>
      </c>
      <c r="L780" s="36">
        <f>-(1-B780/MAX(B$5:B780))</f>
        <v>0</v>
      </c>
      <c r="M780" s="37">
        <f>-(1-C780/MAX(C$5:C780))</f>
        <v>-5.8253548562076096E-3</v>
      </c>
      <c r="N780" s="37">
        <f>-(1-D780/MAX(D$5:D780))</f>
        <v>-0.30478544428543286</v>
      </c>
      <c r="O780" s="37">
        <f>-(1-E780/MAX(E$5:E780))</f>
        <v>-7.0149512179014217E-2</v>
      </c>
      <c r="P780" s="39">
        <f>-(1-F780/MAX(F$5:F780))</f>
        <v>-2.0456645889593617E-2</v>
      </c>
      <c r="Q780" s="33">
        <f>IF(DatiStorici[[#This Row],[Calend]]="X",(DatiStorici[[#This Row],[Balanced]]*B$2/DatiStorici[[#This Row],[Bond 3Y]]),Q779)</f>
        <v>26.008685988528505</v>
      </c>
      <c r="R780" s="33">
        <f>IF(DatiStorici[[#This Row],[Calend]]="X",(DatiStorici[[#This Row],[Balanced]]*C$2/DatiStorici[[#This Row],[Bond 10Y]]),R779)</f>
        <v>25.947178759897803</v>
      </c>
      <c r="S780" s="33">
        <f>IF(DatiStorici[[#This Row],[Calend]]="X",(DatiStorici[[#This Row],[Balanced]]*D$2/DatiStorici[[#This Row],[SXXR]]),S779)</f>
        <v>23.661197927046668</v>
      </c>
      <c r="T780" s="33">
        <f>IF(DatiStorici[[#This Row],[Calend]]="X",(DatiStorici[[#This Row],[Balanced]]*E$2/DatiStorici[[#This Row],[Gold]]),T779)</f>
        <v>27.571067436731585</v>
      </c>
      <c r="U780" s="34">
        <f>SUMPRODUCT(DatiStorici[[#This Row],[Bond 3Y]:[Gold]],Q779:T779)</f>
        <v>12130.07812329393</v>
      </c>
      <c r="V780" s="32">
        <f t="shared" si="110"/>
        <v>-3.8159809951886221E-3</v>
      </c>
      <c r="W780" s="32">
        <f>-(1-U780/MAX(U$5:U780))</f>
        <v>-9.5952584313000466E-3</v>
      </c>
      <c r="X780" s="53" t="str">
        <f t="shared" si="111"/>
        <v/>
      </c>
    </row>
    <row r="781" spans="1:24" x14ac:dyDescent="0.3">
      <c r="A781" s="4">
        <v>40196</v>
      </c>
      <c r="B781" s="1">
        <v>116.64490499999999</v>
      </c>
      <c r="C781" s="1">
        <v>117.560757</v>
      </c>
      <c r="D781" s="1">
        <v>128.01781</v>
      </c>
      <c r="E781" s="1">
        <v>110.87546</v>
      </c>
      <c r="F781" s="3">
        <f t="shared" si="104"/>
        <v>12154.772751441771</v>
      </c>
      <c r="G781" s="36">
        <f t="shared" si="105"/>
        <v>-1.8729454119457018E-4</v>
      </c>
      <c r="H781" s="31">
        <f t="shared" si="106"/>
        <v>8.82877985114127E-4</v>
      </c>
      <c r="I781" s="37">
        <f t="shared" si="107"/>
        <v>6.8061499587663346E-3</v>
      </c>
      <c r="J781" s="37">
        <f t="shared" si="108"/>
        <v>5.7122240233800029E-3</v>
      </c>
      <c r="K781" s="39">
        <f t="shared" si="109"/>
        <v>3.3011606973621368E-3</v>
      </c>
      <c r="L781" s="36">
        <f>-(1-B781/MAX(B$5:B781))</f>
        <v>-1.8727700266696345E-4</v>
      </c>
      <c r="M781" s="37">
        <f>-(1-C781/MAX(C$5:C781))</f>
        <v>-4.9472323681843955E-3</v>
      </c>
      <c r="N781" s="37">
        <f>-(1-D781/MAX(D$5:D781))</f>
        <v>-0.30003757072423387</v>
      </c>
      <c r="O781" s="37">
        <f>-(1-E781/MAX(E$5:E781))</f>
        <v>-6.4822798677911631E-2</v>
      </c>
      <c r="P781" s="39">
        <f>-(1-F781/MAX(F$5:F781))</f>
        <v>-1.7217672623454749E-2</v>
      </c>
      <c r="Q781" s="33">
        <f>IF(DatiStorici[[#This Row],[Calend]]="X",(DatiStorici[[#This Row],[Balanced]]*B$2/DatiStorici[[#This Row],[Bond 3Y]]),Q780)</f>
        <v>26.008685988528505</v>
      </c>
      <c r="R781" s="33">
        <f>IF(DatiStorici[[#This Row],[Calend]]="X",(DatiStorici[[#This Row],[Balanced]]*C$2/DatiStorici[[#This Row],[Bond 10Y]]),R780)</f>
        <v>25.947178759897803</v>
      </c>
      <c r="S781" s="33">
        <f>IF(DatiStorici[[#This Row],[Calend]]="X",(DatiStorici[[#This Row],[Balanced]]*D$2/DatiStorici[[#This Row],[SXXR]]),S780)</f>
        <v>23.661197927046668</v>
      </c>
      <c r="T781" s="33">
        <f>IF(DatiStorici[[#This Row],[Calend]]="X",(DatiStorici[[#This Row],[Balanced]]*E$2/DatiStorici[[#This Row],[Gold]]),T780)</f>
        <v>27.571067436731585</v>
      </c>
      <c r="U781" s="34">
        <f>SUMPRODUCT(DatiStorici[[#This Row],[Bond 3Y]:[Gold]],Q780:T780)</f>
        <v>12170.160208670335</v>
      </c>
      <c r="V781" s="32">
        <f t="shared" si="110"/>
        <v>3.2989077044639895E-3</v>
      </c>
      <c r="W781" s="32">
        <f>-(1-U781/MAX(U$5:U781))</f>
        <v>-6.3226094833497282E-3</v>
      </c>
      <c r="X781" s="53" t="str">
        <f t="shared" si="111"/>
        <v/>
      </c>
    </row>
    <row r="782" spans="1:24" x14ac:dyDescent="0.3">
      <c r="A782" s="4">
        <v>40197</v>
      </c>
      <c r="B782" s="1">
        <v>116.561437</v>
      </c>
      <c r="C782" s="1">
        <v>117.37079799999999</v>
      </c>
      <c r="D782" s="1">
        <v>129.02505600000001</v>
      </c>
      <c r="E782" s="1">
        <v>110.72762</v>
      </c>
      <c r="F782" s="3">
        <f t="shared" si="104"/>
        <v>12157.224289480477</v>
      </c>
      <c r="G782" s="36">
        <f t="shared" si="105"/>
        <v>-7.1582961979797691E-4</v>
      </c>
      <c r="H782" s="31">
        <f t="shared" si="106"/>
        <v>-1.6171436944489432E-3</v>
      </c>
      <c r="I782" s="37">
        <f t="shared" si="107"/>
        <v>7.837223193652397E-3</v>
      </c>
      <c r="J782" s="37">
        <f t="shared" si="108"/>
        <v>-1.3342776818197912E-3</v>
      </c>
      <c r="K782" s="39">
        <f t="shared" si="109"/>
        <v>2.0167311166494498E-4</v>
      </c>
      <c r="L782" s="36">
        <f>-(1-B782/MAX(B$5:B782))</f>
        <v>-9.0271646710937681E-4</v>
      </c>
      <c r="M782" s="37">
        <f>-(1-C782/MAX(C$5:C782))</f>
        <v>-6.5550752701025727E-3</v>
      </c>
      <c r="N782" s="37">
        <f>-(1-D782/MAX(D$5:D782))</f>
        <v>-0.29453025610107086</v>
      </c>
      <c r="O782" s="37">
        <f>-(1-E782/MAX(E$5:E782))</f>
        <v>-6.6069752669745907E-2</v>
      </c>
      <c r="P782" s="39">
        <f>-(1-F782/MAX(F$5:F782))</f>
        <v>-1.7019451866176927E-2</v>
      </c>
      <c r="Q782" s="33">
        <f>IF(DatiStorici[[#This Row],[Calend]]="X",(DatiStorici[[#This Row],[Balanced]]*B$2/DatiStorici[[#This Row],[Bond 3Y]]),Q781)</f>
        <v>26.008685988528505</v>
      </c>
      <c r="R782" s="33">
        <f>IF(DatiStorici[[#This Row],[Calend]]="X",(DatiStorici[[#This Row],[Balanced]]*C$2/DatiStorici[[#This Row],[Bond 10Y]]),R781)</f>
        <v>25.947178759897803</v>
      </c>
      <c r="S782" s="33">
        <f>IF(DatiStorici[[#This Row],[Calend]]="X",(DatiStorici[[#This Row],[Balanced]]*D$2/DatiStorici[[#This Row],[SXXR]]),S781)</f>
        <v>23.661197927046668</v>
      </c>
      <c r="T782" s="33">
        <f>IF(DatiStorici[[#This Row],[Calend]]="X",(DatiStorici[[#This Row],[Balanced]]*E$2/DatiStorici[[#This Row],[Gold]]),T781)</f>
        <v>27.571067436731585</v>
      </c>
      <c r="U782" s="34">
        <f>SUMPRODUCT(DatiStorici[[#This Row],[Bond 3Y]:[Gold]],Q781:T781)</f>
        <v>12182.816955895572</v>
      </c>
      <c r="V782" s="32">
        <f t="shared" si="110"/>
        <v>1.0394415663660791E-3</v>
      </c>
      <c r="W782" s="32">
        <f>-(1-U782/MAX(U$5:U782))</f>
        <v>-5.2892029102593607E-3</v>
      </c>
      <c r="X782" s="53" t="str">
        <f t="shared" si="111"/>
        <v/>
      </c>
    </row>
    <row r="783" spans="1:24" x14ac:dyDescent="0.3">
      <c r="A783" s="4">
        <v>40198</v>
      </c>
      <c r="B783" s="1">
        <v>116.57319699999999</v>
      </c>
      <c r="C783" s="1">
        <v>117.721253</v>
      </c>
      <c r="D783" s="1">
        <v>127.09675799999999</v>
      </c>
      <c r="E783" s="1">
        <v>109.48034</v>
      </c>
      <c r="F783" s="3">
        <f t="shared" si="104"/>
        <v>12088.185783400862</v>
      </c>
      <c r="G783" s="36">
        <f t="shared" si="105"/>
        <v>1.0088591135688756E-4</v>
      </c>
      <c r="H783" s="31">
        <f t="shared" si="106"/>
        <v>2.9814301088159551E-3</v>
      </c>
      <c r="I783" s="37">
        <f t="shared" si="107"/>
        <v>-1.5057947663452961E-2</v>
      </c>
      <c r="J783" s="37">
        <f t="shared" si="108"/>
        <v>-1.1328321997833946E-2</v>
      </c>
      <c r="K783" s="39">
        <f t="shared" si="109"/>
        <v>-5.6949907190962388E-3</v>
      </c>
      <c r="L783" s="36">
        <f>-(1-B783/MAX(B$5:B783))</f>
        <v>-8.0191654256533962E-4</v>
      </c>
      <c r="M783" s="37">
        <f>-(1-C783/MAX(C$5:C783))</f>
        <v>-3.5887689398327316E-3</v>
      </c>
      <c r="N783" s="37">
        <f>-(1-D783/MAX(D$5:D783))</f>
        <v>-0.30507360278422069</v>
      </c>
      <c r="O783" s="37">
        <f>-(1-E783/MAX(E$5:E783))</f>
        <v>-7.6589914837866924E-2</v>
      </c>
      <c r="P783" s="39">
        <f>-(1-F783/MAX(F$5:F783))</f>
        <v>-2.2601606717691847E-2</v>
      </c>
      <c r="Q783" s="33">
        <f>IF(DatiStorici[[#This Row],[Calend]]="X",(DatiStorici[[#This Row],[Balanced]]*B$2/DatiStorici[[#This Row],[Bond 3Y]]),Q782)</f>
        <v>26.008685988528505</v>
      </c>
      <c r="R783" s="33">
        <f>IF(DatiStorici[[#This Row],[Calend]]="X",(DatiStorici[[#This Row],[Balanced]]*C$2/DatiStorici[[#This Row],[Bond 10Y]]),R782)</f>
        <v>25.947178759897803</v>
      </c>
      <c r="S783" s="33">
        <f>IF(DatiStorici[[#This Row],[Calend]]="X",(DatiStorici[[#This Row],[Balanced]]*D$2/DatiStorici[[#This Row],[SXXR]]),S782)</f>
        <v>23.661197927046668</v>
      </c>
      <c r="T783" s="33">
        <f>IF(DatiStorici[[#This Row],[Calend]]="X",(DatiStorici[[#This Row],[Balanced]]*E$2/DatiStorici[[#This Row],[Gold]]),T782)</f>
        <v>27.571067436731585</v>
      </c>
      <c r="U783" s="34">
        <f>SUMPRODUCT(DatiStorici[[#This Row],[Bond 3Y]:[Gold]],Q782:T782)</f>
        <v>12112.201454942282</v>
      </c>
      <c r="V783" s="32">
        <f t="shared" si="110"/>
        <v>-5.8131834780922702E-3</v>
      </c>
      <c r="W783" s="32">
        <f>-(1-U783/MAX(U$5:U783))</f>
        <v>-1.1054864620061777E-2</v>
      </c>
      <c r="X783" s="53" t="str">
        <f t="shared" si="111"/>
        <v/>
      </c>
    </row>
    <row r="784" spans="1:24" x14ac:dyDescent="0.3">
      <c r="A784" s="4">
        <v>40199</v>
      </c>
      <c r="B784" s="1">
        <v>116.630239</v>
      </c>
      <c r="C784" s="1">
        <v>117.867335</v>
      </c>
      <c r="D784" s="1">
        <v>125.35217799999999</v>
      </c>
      <c r="E784" s="1">
        <v>108.30638999999999</v>
      </c>
      <c r="F784" s="3">
        <f t="shared" si="104"/>
        <v>12020.746594867636</v>
      </c>
      <c r="G784" s="36">
        <f t="shared" si="105"/>
        <v>4.8920377946427309E-4</v>
      </c>
      <c r="H784" s="31">
        <f t="shared" si="106"/>
        <v>1.2401451187638642E-3</v>
      </c>
      <c r="I784" s="37">
        <f t="shared" si="107"/>
        <v>-1.382147059328208E-2</v>
      </c>
      <c r="J784" s="37">
        <f t="shared" si="108"/>
        <v>-1.0780834721285111E-2</v>
      </c>
      <c r="K784" s="39">
        <f t="shared" si="109"/>
        <v>-5.5945541987079701E-3</v>
      </c>
      <c r="L784" s="36">
        <f>-(1-B784/MAX(B$5:B784))</f>
        <v>-3.129854799936993E-4</v>
      </c>
      <c r="M784" s="37">
        <f>-(1-C784/MAX(C$5:C784))</f>
        <v>-2.3523078782458073E-3</v>
      </c>
      <c r="N784" s="37">
        <f>-(1-D784/MAX(D$5:D784))</f>
        <v>-0.31461243534873584</v>
      </c>
      <c r="O784" s="37">
        <f>-(1-E784/MAX(E$5:E784))</f>
        <v>-8.6491576355141153E-2</v>
      </c>
      <c r="P784" s="39">
        <f>-(1-F784/MAX(F$5:F784))</f>
        <v>-2.8054447673127147E-2</v>
      </c>
      <c r="Q784" s="33">
        <f>IF(DatiStorici[[#This Row],[Calend]]="X",(DatiStorici[[#This Row],[Balanced]]*B$2/DatiStorici[[#This Row],[Bond 3Y]]),Q783)</f>
        <v>26.008685988528505</v>
      </c>
      <c r="R784" s="33">
        <f>IF(DatiStorici[[#This Row],[Calend]]="X",(DatiStorici[[#This Row],[Balanced]]*C$2/DatiStorici[[#This Row],[Bond 10Y]]),R783)</f>
        <v>25.947178759897803</v>
      </c>
      <c r="S784" s="33">
        <f>IF(DatiStorici[[#This Row],[Calend]]="X",(DatiStorici[[#This Row],[Balanced]]*D$2/DatiStorici[[#This Row],[SXXR]]),S783)</f>
        <v>23.661197927046668</v>
      </c>
      <c r="T784" s="33">
        <f>IF(DatiStorici[[#This Row],[Calend]]="X",(DatiStorici[[#This Row],[Balanced]]*E$2/DatiStorici[[#This Row],[Gold]]),T783)</f>
        <v>27.571067436731585</v>
      </c>
      <c r="U784" s="34">
        <f>SUMPRODUCT(DatiStorici[[#This Row],[Bond 3Y]:[Gold]],Q783:T783)</f>
        <v>12043.829550879125</v>
      </c>
      <c r="V784" s="32">
        <f t="shared" si="110"/>
        <v>-5.6608709129966324E-3</v>
      </c>
      <c r="W784" s="32">
        <f>-(1-U784/MAX(U$5:U784))</f>
        <v>-1.6637339628544412E-2</v>
      </c>
      <c r="X784" s="53" t="str">
        <f t="shared" si="111"/>
        <v/>
      </c>
    </row>
    <row r="785" spans="1:24" x14ac:dyDescent="0.3">
      <c r="A785" s="4">
        <v>40200</v>
      </c>
      <c r="B785" s="1">
        <v>116.63921999999999</v>
      </c>
      <c r="C785" s="1">
        <v>117.86011499999999</v>
      </c>
      <c r="D785" s="1">
        <v>123.948928</v>
      </c>
      <c r="E785" s="1">
        <v>105.93531</v>
      </c>
      <c r="F785" s="3">
        <f t="shared" si="104"/>
        <v>11906.158667081032</v>
      </c>
      <c r="G785" s="36">
        <f t="shared" si="105"/>
        <v>7.7001078863344E-5</v>
      </c>
      <c r="H785" s="31">
        <f t="shared" si="106"/>
        <v>-6.1257184958809458E-5</v>
      </c>
      <c r="I785" s="37">
        <f t="shared" si="107"/>
        <v>-1.1257590007224379E-2</v>
      </c>
      <c r="J785" s="37">
        <f t="shared" si="108"/>
        <v>-2.2135530241715703E-2</v>
      </c>
      <c r="K785" s="39">
        <f t="shared" si="109"/>
        <v>-9.5782386046854087E-3</v>
      </c>
      <c r="L785" s="36">
        <f>-(1-B785/MAX(B$5:B785))</f>
        <v>-2.360055376187109E-4</v>
      </c>
      <c r="M785" s="37">
        <f>-(1-C785/MAX(C$5:C785))</f>
        <v>-2.4134190956761614E-3</v>
      </c>
      <c r="N785" s="37">
        <f>-(1-D785/MAX(D$5:D785))</f>
        <v>-0.32228497933992906</v>
      </c>
      <c r="O785" s="37">
        <f>-(1-E785/MAX(E$5:E785))</f>
        <v>-0.106490410709567</v>
      </c>
      <c r="P785" s="39">
        <f>-(1-F785/MAX(F$5:F785))</f>
        <v>-3.7319531658018268E-2</v>
      </c>
      <c r="Q785" s="33">
        <f>IF(DatiStorici[[#This Row],[Calend]]="X",(DatiStorici[[#This Row],[Balanced]]*B$2/DatiStorici[[#This Row],[Bond 3Y]]),Q784)</f>
        <v>26.008685988528505</v>
      </c>
      <c r="R785" s="33">
        <f>IF(DatiStorici[[#This Row],[Calend]]="X",(DatiStorici[[#This Row],[Balanced]]*C$2/DatiStorici[[#This Row],[Bond 10Y]]),R784)</f>
        <v>25.947178759897803</v>
      </c>
      <c r="S785" s="33">
        <f>IF(DatiStorici[[#This Row],[Calend]]="X",(DatiStorici[[#This Row],[Balanced]]*D$2/DatiStorici[[#This Row],[SXXR]]),S784)</f>
        <v>23.661197927046668</v>
      </c>
      <c r="T785" s="33">
        <f>IF(DatiStorici[[#This Row],[Calend]]="X",(DatiStorici[[#This Row],[Balanced]]*E$2/DatiStorici[[#This Row],[Gold]]),T784)</f>
        <v>27.571067436731585</v>
      </c>
      <c r="U785" s="34">
        <f>SUMPRODUCT(DatiStorici[[#This Row],[Bond 3Y]:[Gold]],Q784:T784)</f>
        <v>11945.300013688327</v>
      </c>
      <c r="V785" s="32">
        <f t="shared" si="110"/>
        <v>-8.2145615981088979E-3</v>
      </c>
      <c r="W785" s="32">
        <f>-(1-U785/MAX(U$5:U785))</f>
        <v>-2.4682145261819E-2</v>
      </c>
      <c r="X785" s="53" t="str">
        <f t="shared" si="111"/>
        <v/>
      </c>
    </row>
    <row r="786" spans="1:24" x14ac:dyDescent="0.3">
      <c r="A786" s="4">
        <v>40203</v>
      </c>
      <c r="B786" s="1">
        <v>116.696867</v>
      </c>
      <c r="C786" s="1">
        <v>117.96397399999999</v>
      </c>
      <c r="D786" s="1">
        <v>123.149534</v>
      </c>
      <c r="E786" s="1">
        <v>107.03113</v>
      </c>
      <c r="F786" s="3">
        <f t="shared" si="104"/>
        <v>11941.405627434326</v>
      </c>
      <c r="G786" s="36">
        <f t="shared" si="105"/>
        <v>4.9411132169067192E-4</v>
      </c>
      <c r="H786" s="31">
        <f t="shared" si="106"/>
        <v>8.8081762262059949E-4</v>
      </c>
      <c r="I786" s="37">
        <f t="shared" si="107"/>
        <v>-6.4702692390115821E-3</v>
      </c>
      <c r="J786" s="37">
        <f t="shared" si="108"/>
        <v>1.0291101933370196E-2</v>
      </c>
      <c r="K786" s="39">
        <f t="shared" si="109"/>
        <v>2.9560239849977044E-3</v>
      </c>
      <c r="L786" s="36">
        <f>-(1-B786/MAX(B$5:B786))</f>
        <v>0</v>
      </c>
      <c r="M786" s="37">
        <f>-(1-C786/MAX(C$5:C786))</f>
        <v>-1.5343401578510329E-3</v>
      </c>
      <c r="N786" s="37">
        <f>-(1-D786/MAX(D$5:D786))</f>
        <v>-0.32665582247643066</v>
      </c>
      <c r="O786" s="37">
        <f>-(1-E786/MAX(E$5:E786))</f>
        <v>-9.7247735362355092E-2</v>
      </c>
      <c r="P786" s="39">
        <f>-(1-F786/MAX(F$5:F786))</f>
        <v>-3.4469614967897466E-2</v>
      </c>
      <c r="Q786" s="33">
        <f>IF(DatiStorici[[#This Row],[Calend]]="X",(DatiStorici[[#This Row],[Balanced]]*B$2/DatiStorici[[#This Row],[Bond 3Y]]),Q785)</f>
        <v>26.008685988528505</v>
      </c>
      <c r="R786" s="33">
        <f>IF(DatiStorici[[#This Row],[Calend]]="X",(DatiStorici[[#This Row],[Balanced]]*C$2/DatiStorici[[#This Row],[Bond 10Y]]),R785)</f>
        <v>25.947178759897803</v>
      </c>
      <c r="S786" s="33">
        <f>IF(DatiStorici[[#This Row],[Calend]]="X",(DatiStorici[[#This Row],[Balanced]]*D$2/DatiStorici[[#This Row],[SXXR]]),S785)</f>
        <v>23.661197927046668</v>
      </c>
      <c r="T786" s="33">
        <f>IF(DatiStorici[[#This Row],[Calend]]="X",(DatiStorici[[#This Row],[Balanced]]*E$2/DatiStorici[[#This Row],[Gold]]),T785)</f>
        <v>27.571067436731585</v>
      </c>
      <c r="U786" s="34">
        <f>SUMPRODUCT(DatiStorici[[#This Row],[Bond 3Y]:[Gold]],Q785:T785)</f>
        <v>11960.792491911159</v>
      </c>
      <c r="V786" s="32">
        <f t="shared" si="110"/>
        <v>1.2961114735105131E-3</v>
      </c>
      <c r="W786" s="32">
        <f>-(1-U786/MAX(U$5:U786))</f>
        <v>-2.3417205025277776E-2</v>
      </c>
      <c r="X786" s="53" t="str">
        <f t="shared" si="111"/>
        <v/>
      </c>
    </row>
    <row r="787" spans="1:24" x14ac:dyDescent="0.3">
      <c r="A787" s="4">
        <v>40204</v>
      </c>
      <c r="B787" s="1">
        <v>116.7148</v>
      </c>
      <c r="C787" s="1">
        <v>118.10299999999999</v>
      </c>
      <c r="D787" s="1">
        <v>123.701673</v>
      </c>
      <c r="E787" s="1">
        <v>106.83449</v>
      </c>
      <c r="F787" s="3">
        <f t="shared" si="104"/>
        <v>11945.9186884997</v>
      </c>
      <c r="G787" s="36">
        <f t="shared" si="105"/>
        <v>1.536598428500225E-4</v>
      </c>
      <c r="H787" s="31">
        <f t="shared" si="106"/>
        <v>1.1778523163767909E-3</v>
      </c>
      <c r="I787" s="37">
        <f t="shared" si="107"/>
        <v>4.4734634072721904E-3</v>
      </c>
      <c r="J787" s="37">
        <f t="shared" si="108"/>
        <v>-1.8389122610087635E-3</v>
      </c>
      <c r="K787" s="39">
        <f t="shared" si="109"/>
        <v>3.77862422712731E-4</v>
      </c>
      <c r="L787" s="36">
        <f>-(1-B787/MAX(B$5:B787))</f>
        <v>0</v>
      </c>
      <c r="M787" s="37">
        <f>-(1-C787/MAX(C$5:C787))</f>
        <v>-3.5760219185798636E-4</v>
      </c>
      <c r="N787" s="37">
        <f>-(1-D787/MAX(D$5:D787))</f>
        <v>-0.32363689444026222</v>
      </c>
      <c r="O787" s="37">
        <f>-(1-E787/MAX(E$5:E787))</f>
        <v>-9.890629213287927E-2</v>
      </c>
      <c r="P787" s="39">
        <f>-(1-F787/MAX(F$5:F787))</f>
        <v>-3.4104708379504522E-2</v>
      </c>
      <c r="Q787" s="33">
        <f>IF(DatiStorici[[#This Row],[Calend]]="X",(DatiStorici[[#This Row],[Balanced]]*B$2/DatiStorici[[#This Row],[Bond 3Y]]),Q786)</f>
        <v>26.008685988528505</v>
      </c>
      <c r="R787" s="33">
        <f>IF(DatiStorici[[#This Row],[Calend]]="X",(DatiStorici[[#This Row],[Balanced]]*C$2/DatiStorici[[#This Row],[Bond 10Y]]),R786)</f>
        <v>25.947178759897803</v>
      </c>
      <c r="S787" s="33">
        <f>IF(DatiStorici[[#This Row],[Calend]]="X",(DatiStorici[[#This Row],[Balanced]]*D$2/DatiStorici[[#This Row],[SXXR]]),S786)</f>
        <v>23.661197927046668</v>
      </c>
      <c r="T787" s="33">
        <f>IF(DatiStorici[[#This Row],[Calend]]="X",(DatiStorici[[#This Row],[Balanced]]*E$2/DatiStorici[[#This Row],[Gold]]),T786)</f>
        <v>27.571067436731585</v>
      </c>
      <c r="U787" s="34">
        <f>SUMPRODUCT(DatiStorici[[#This Row],[Bond 3Y]:[Gold]],Q786:T786)</f>
        <v>11972.508933612749</v>
      </c>
      <c r="V787" s="32">
        <f t="shared" si="110"/>
        <v>9.7909121932199315E-4</v>
      </c>
      <c r="W787" s="32">
        <f>-(1-U787/MAX(U$5:U787))</f>
        <v>-2.2460573147261798E-2</v>
      </c>
      <c r="X787" s="53" t="str">
        <f t="shared" si="111"/>
        <v/>
      </c>
    </row>
    <row r="788" spans="1:24" x14ac:dyDescent="0.3">
      <c r="A788" s="4">
        <v>40205</v>
      </c>
      <c r="B788" s="1">
        <v>116.657095</v>
      </c>
      <c r="C788" s="1">
        <v>118.054965</v>
      </c>
      <c r="D788" s="1">
        <v>122.706247</v>
      </c>
      <c r="E788" s="1">
        <v>106.97987000000001</v>
      </c>
      <c r="F788" s="3">
        <f t="shared" si="104"/>
        <v>11934.037307997105</v>
      </c>
      <c r="G788" s="36">
        <f t="shared" si="105"/>
        <v>-4.9453256722310486E-4</v>
      </c>
      <c r="H788" s="31">
        <f t="shared" si="106"/>
        <v>-4.0680398531072078E-4</v>
      </c>
      <c r="I788" s="37">
        <f t="shared" si="107"/>
        <v>-8.0795407471222803E-3</v>
      </c>
      <c r="J788" s="37">
        <f t="shared" si="108"/>
        <v>1.3598714548795144E-3</v>
      </c>
      <c r="K788" s="39">
        <f t="shared" si="109"/>
        <v>-9.9509241011648997E-4</v>
      </c>
      <c r="L788" s="36">
        <f>-(1-B788/MAX(B$5:B788))</f>
        <v>-4.9441030614794101E-4</v>
      </c>
      <c r="M788" s="37">
        <f>-(1-C788/MAX(C$5:C788))</f>
        <v>-7.6417799923556018E-4</v>
      </c>
      <c r="N788" s="37">
        <f>-(1-D788/MAX(D$5:D788))</f>
        <v>-0.32907958090024969</v>
      </c>
      <c r="O788" s="37">
        <f>-(1-E788/MAX(E$5:E788))</f>
        <v>-9.7680086969642921E-2</v>
      </c>
      <c r="P788" s="39">
        <f>-(1-F788/MAX(F$5:F788))</f>
        <v>-3.5065385392688553E-2</v>
      </c>
      <c r="Q788" s="33">
        <f>IF(DatiStorici[[#This Row],[Calend]]="X",(DatiStorici[[#This Row],[Balanced]]*B$2/DatiStorici[[#This Row],[Bond 3Y]]),Q787)</f>
        <v>26.008685988528505</v>
      </c>
      <c r="R788" s="33">
        <f>IF(DatiStorici[[#This Row],[Calend]]="X",(DatiStorici[[#This Row],[Balanced]]*C$2/DatiStorici[[#This Row],[Bond 10Y]]),R787)</f>
        <v>25.947178759897803</v>
      </c>
      <c r="S788" s="33">
        <f>IF(DatiStorici[[#This Row],[Calend]]="X",(DatiStorici[[#This Row],[Balanced]]*D$2/DatiStorici[[#This Row],[SXXR]]),S787)</f>
        <v>23.661197927046668</v>
      </c>
      <c r="T788" s="33">
        <f>IF(DatiStorici[[#This Row],[Calend]]="X",(DatiStorici[[#This Row],[Balanced]]*E$2/DatiStorici[[#This Row],[Gold]]),T787)</f>
        <v>27.571067436731585</v>
      </c>
      <c r="U788" s="34">
        <f>SUMPRODUCT(DatiStorici[[#This Row],[Bond 3Y]:[Gold]],Q787:T787)</f>
        <v>11950.217039832272</v>
      </c>
      <c r="V788" s="32">
        <f t="shared" si="110"/>
        <v>-1.8636588704216413E-3</v>
      </c>
      <c r="W788" s="32">
        <f>-(1-U788/MAX(U$5:U788))</f>
        <v>-2.4280676618510855E-2</v>
      </c>
      <c r="X788" s="53" t="str">
        <f t="shared" si="111"/>
        <v/>
      </c>
    </row>
    <row r="789" spans="1:24" x14ac:dyDescent="0.3">
      <c r="A789" s="4">
        <v>40206</v>
      </c>
      <c r="B789" s="1">
        <v>116.50474699999999</v>
      </c>
      <c r="C789" s="1">
        <v>117.83508500000001</v>
      </c>
      <c r="D789" s="1">
        <v>121.375894</v>
      </c>
      <c r="E789" s="1">
        <v>106.31905999999999</v>
      </c>
      <c r="F789" s="3">
        <f t="shared" si="104"/>
        <v>11878.63354388874</v>
      </c>
      <c r="G789" s="36">
        <f t="shared" si="105"/>
        <v>-1.3068006357639477E-3</v>
      </c>
      <c r="H789" s="31">
        <f t="shared" si="106"/>
        <v>-1.8642589094539671E-3</v>
      </c>
      <c r="I789" s="37">
        <f t="shared" si="107"/>
        <v>-1.0900971029454648E-2</v>
      </c>
      <c r="J789" s="37">
        <f t="shared" si="108"/>
        <v>-6.19611279006282E-3</v>
      </c>
      <c r="K789" s="39">
        <f t="shared" si="109"/>
        <v>-4.6533095280030983E-3</v>
      </c>
      <c r="L789" s="36">
        <f>-(1-B789/MAX(B$5:B789))</f>
        <v>-1.7997117760558679E-3</v>
      </c>
      <c r="M789" s="37">
        <f>-(1-C789/MAX(C$5:C789))</f>
        <v>-2.6252769588729352E-3</v>
      </c>
      <c r="N789" s="37">
        <f>-(1-D789/MAX(D$5:D789))</f>
        <v>-0.33635354627799141</v>
      </c>
      <c r="O789" s="37">
        <f>-(1-E789/MAX(E$5:E789))</f>
        <v>-0.10325367779312766</v>
      </c>
      <c r="P789" s="39">
        <f>-(1-F789/MAX(F$5:F789))</f>
        <v>-3.9545094009978965E-2</v>
      </c>
      <c r="Q789" s="33">
        <f>IF(DatiStorici[[#This Row],[Calend]]="X",(DatiStorici[[#This Row],[Balanced]]*B$2/DatiStorici[[#This Row],[Bond 3Y]]),Q788)</f>
        <v>26.008685988528505</v>
      </c>
      <c r="R789" s="33">
        <f>IF(DatiStorici[[#This Row],[Calend]]="X",(DatiStorici[[#This Row],[Balanced]]*C$2/DatiStorici[[#This Row],[Bond 10Y]]),R788)</f>
        <v>25.947178759897803</v>
      </c>
      <c r="S789" s="33">
        <f>IF(DatiStorici[[#This Row],[Calend]]="X",(DatiStorici[[#This Row],[Balanced]]*D$2/DatiStorici[[#This Row],[SXXR]]),S788)</f>
        <v>23.661197927046668</v>
      </c>
      <c r="T789" s="33">
        <f>IF(DatiStorici[[#This Row],[Calend]]="X",(DatiStorici[[#This Row],[Balanced]]*E$2/DatiStorici[[#This Row],[Gold]]),T788)</f>
        <v>27.571067436731585</v>
      </c>
      <c r="U789" s="34">
        <f>SUMPRODUCT(DatiStorici[[#This Row],[Bond 3Y]:[Gold]],Q788:T788)</f>
        <v>11890.852420154857</v>
      </c>
      <c r="V789" s="32">
        <f t="shared" si="110"/>
        <v>-4.9800402173936498E-3</v>
      </c>
      <c r="W789" s="32">
        <f>-(1-U789/MAX(U$5:U789))</f>
        <v>-2.9127718839700556E-2</v>
      </c>
      <c r="X789" s="53" t="str">
        <f t="shared" si="111"/>
        <v/>
      </c>
    </row>
    <row r="790" spans="1:24" x14ac:dyDescent="0.3">
      <c r="A790" s="4">
        <v>40207</v>
      </c>
      <c r="B790" s="1">
        <v>116.46193100000001</v>
      </c>
      <c r="C790" s="1">
        <v>117.915049</v>
      </c>
      <c r="D790" s="1">
        <v>122.52844</v>
      </c>
      <c r="E790" s="1">
        <v>105.38954</v>
      </c>
      <c r="F790" s="3">
        <f t="shared" si="104"/>
        <v>11860.278445635591</v>
      </c>
      <c r="G790" s="36">
        <f t="shared" si="105"/>
        <v>-3.6757188495483475E-4</v>
      </c>
      <c r="H790" s="31">
        <f t="shared" si="106"/>
        <v>6.7837927987437726E-4</v>
      </c>
      <c r="I790" s="37">
        <f t="shared" si="107"/>
        <v>9.4508741175326379E-3</v>
      </c>
      <c r="J790" s="37">
        <f t="shared" si="108"/>
        <v>-8.7811829360632081E-3</v>
      </c>
      <c r="K790" s="39">
        <f t="shared" si="109"/>
        <v>-1.5464147572653317E-3</v>
      </c>
      <c r="L790" s="36">
        <f>-(1-B790/MAX(B$5:B790))</f>
        <v>-2.1665547128555396E-3</v>
      </c>
      <c r="M790" s="37">
        <f>-(1-C790/MAX(C$5:C790))</f>
        <v>-1.9484490654382292E-3</v>
      </c>
      <c r="N790" s="37">
        <f>-(1-D790/MAX(D$5:D790))</f>
        <v>-0.33005177546960096</v>
      </c>
      <c r="O790" s="37">
        <f>-(1-E790/MAX(E$5:E790))</f>
        <v>-0.11109369858918938</v>
      </c>
      <c r="P790" s="39">
        <f>-(1-F790/MAX(F$5:F790))</f>
        <v>-4.1029207826776992E-2</v>
      </c>
      <c r="Q790" s="33">
        <f>IF(DatiStorici[[#This Row],[Calend]]="X",(DatiStorici[[#This Row],[Balanced]]*B$2/DatiStorici[[#This Row],[Bond 3Y]]),Q789)</f>
        <v>26.008685988528505</v>
      </c>
      <c r="R790" s="33">
        <f>IF(DatiStorici[[#This Row],[Calend]]="X",(DatiStorici[[#This Row],[Balanced]]*C$2/DatiStorici[[#This Row],[Bond 10Y]]),R789)</f>
        <v>25.947178759897803</v>
      </c>
      <c r="S790" s="33">
        <f>IF(DatiStorici[[#This Row],[Calend]]="X",(DatiStorici[[#This Row],[Balanced]]*D$2/DatiStorici[[#This Row],[SXXR]]),S789)</f>
        <v>23.661197927046668</v>
      </c>
      <c r="T790" s="33">
        <f>IF(DatiStorici[[#This Row],[Calend]]="X",(DatiStorici[[#This Row],[Balanced]]*E$2/DatiStorici[[#This Row],[Gold]]),T789)</f>
        <v>27.571067436731585</v>
      </c>
      <c r="U790" s="34">
        <f>SUMPRODUCT(DatiStorici[[#This Row],[Bond 3Y]:[Gold]],Q789:T789)</f>
        <v>11893.456432880166</v>
      </c>
      <c r="V790" s="32">
        <f t="shared" si="110"/>
        <v>2.1896896410174781E-4</v>
      </c>
      <c r="W790" s="32">
        <f>-(1-U790/MAX(U$5:U790))</f>
        <v>-2.8915104664916425E-2</v>
      </c>
      <c r="X790" s="53" t="str">
        <f t="shared" si="111"/>
        <v/>
      </c>
    </row>
    <row r="791" spans="1:24" x14ac:dyDescent="0.3">
      <c r="A791" s="4">
        <v>40210</v>
      </c>
      <c r="B791" s="1">
        <v>116.519233</v>
      </c>
      <c r="C791" s="1">
        <v>118.119801</v>
      </c>
      <c r="D791" s="1">
        <v>123.26611699999999</v>
      </c>
      <c r="E791" s="1">
        <v>106.16772</v>
      </c>
      <c r="F791" s="3">
        <f t="shared" si="104"/>
        <v>11908.666199223913</v>
      </c>
      <c r="G791" s="36">
        <f t="shared" si="105"/>
        <v>4.9190243684620115E-4</v>
      </c>
      <c r="H791" s="31">
        <f t="shared" si="106"/>
        <v>1.7349306795869982E-3</v>
      </c>
      <c r="I791" s="37">
        <f t="shared" si="107"/>
        <v>6.0024048034878156E-3</v>
      </c>
      <c r="J791" s="37">
        <f t="shared" si="108"/>
        <v>7.3567176061228173E-3</v>
      </c>
      <c r="K791" s="39">
        <f t="shared" si="109"/>
        <v>4.0715161027058376E-3</v>
      </c>
      <c r="L791" s="36">
        <f>-(1-B791/MAX(B$5:B791))</f>
        <v>-1.6755972678700326E-3</v>
      </c>
      <c r="M791" s="37">
        <f>-(1-C791/MAX(C$5:C791))</f>
        <v>-2.1539588104813046E-4</v>
      </c>
      <c r="N791" s="37">
        <f>-(1-D791/MAX(D$5:D791))</f>
        <v>-0.32601838210862366</v>
      </c>
      <c r="O791" s="37">
        <f>-(1-E791/MAX(E$5:E791))</f>
        <v>-0.10453015247605646</v>
      </c>
      <c r="P791" s="39">
        <f>-(1-F791/MAX(F$5:F791))</f>
        <v>-3.7116783459779867E-2</v>
      </c>
      <c r="Q791" s="33">
        <f>IF(DatiStorici[[#This Row],[Calend]]="X",(DatiStorici[[#This Row],[Balanced]]*B$2/DatiStorici[[#This Row],[Bond 3Y]]),Q790)</f>
        <v>26.008685988528505</v>
      </c>
      <c r="R791" s="33">
        <f>IF(DatiStorici[[#This Row],[Calend]]="X",(DatiStorici[[#This Row],[Balanced]]*C$2/DatiStorici[[#This Row],[Bond 10Y]]),R790)</f>
        <v>25.947178759897803</v>
      </c>
      <c r="S791" s="33">
        <f>IF(DatiStorici[[#This Row],[Calend]]="X",(DatiStorici[[#This Row],[Balanced]]*D$2/DatiStorici[[#This Row],[SXXR]]),S790)</f>
        <v>23.661197927046668</v>
      </c>
      <c r="T791" s="33">
        <f>IF(DatiStorici[[#This Row],[Calend]]="X",(DatiStorici[[#This Row],[Balanced]]*E$2/DatiStorici[[#This Row],[Gold]]),T790)</f>
        <v>27.571067436731585</v>
      </c>
      <c r="U791" s="34">
        <f>SUMPRODUCT(DatiStorici[[#This Row],[Bond 3Y]:[Gold]],Q790:T790)</f>
        <v>11939.169094111272</v>
      </c>
      <c r="V791" s="32">
        <f t="shared" si="110"/>
        <v>3.8361461466632205E-3</v>
      </c>
      <c r="W791" s="32">
        <f>-(1-U791/MAX(U$5:U791))</f>
        <v>-2.5182726689042534E-2</v>
      </c>
      <c r="X791" s="53" t="str">
        <f t="shared" si="111"/>
        <v/>
      </c>
    </row>
    <row r="792" spans="1:24" x14ac:dyDescent="0.3">
      <c r="A792" s="4">
        <v>40211</v>
      </c>
      <c r="B792" s="1">
        <v>116.547085</v>
      </c>
      <c r="C792" s="1">
        <v>118.043892</v>
      </c>
      <c r="D792" s="1">
        <v>124.436393</v>
      </c>
      <c r="E792" s="1">
        <v>108.56053</v>
      </c>
      <c r="F792" s="3">
        <f t="shared" si="104"/>
        <v>12019.410989288232</v>
      </c>
      <c r="G792" s="36">
        <f t="shared" si="105"/>
        <v>2.3900493534694241E-4</v>
      </c>
      <c r="H792" s="31">
        <f t="shared" si="106"/>
        <v>-6.4285074178747675E-4</v>
      </c>
      <c r="I792" s="37">
        <f t="shared" si="107"/>
        <v>9.4491146448451042E-3</v>
      </c>
      <c r="J792" s="37">
        <f t="shared" si="108"/>
        <v>2.2287789805593344E-2</v>
      </c>
      <c r="K792" s="39">
        <f t="shared" si="109"/>
        <v>9.2565382450756264E-3</v>
      </c>
      <c r="L792" s="36">
        <f>-(1-B792/MAX(B$5:B792))</f>
        <v>-1.4369642924462189E-3</v>
      </c>
      <c r="M792" s="37">
        <f>-(1-C792/MAX(C$5:C792))</f>
        <v>-8.5790161566301482E-4</v>
      </c>
      <c r="N792" s="37">
        <f>-(1-D792/MAX(D$5:D792))</f>
        <v>-0.31961966905547012</v>
      </c>
      <c r="O792" s="37">
        <f>-(1-E792/MAX(E$5:E792))</f>
        <v>-8.4348036802349147E-2</v>
      </c>
      <c r="P792" s="39">
        <f>-(1-F792/MAX(F$5:F792))</f>
        <v>-2.8162438960716463E-2</v>
      </c>
      <c r="Q792" s="33">
        <f>IF(DatiStorici[[#This Row],[Calend]]="X",(DatiStorici[[#This Row],[Balanced]]*B$2/DatiStorici[[#This Row],[Bond 3Y]]),Q791)</f>
        <v>26.008685988528505</v>
      </c>
      <c r="R792" s="33">
        <f>IF(DatiStorici[[#This Row],[Calend]]="X",(DatiStorici[[#This Row],[Balanced]]*C$2/DatiStorici[[#This Row],[Bond 10Y]]),R791)</f>
        <v>25.947178759897803</v>
      </c>
      <c r="S792" s="33">
        <f>IF(DatiStorici[[#This Row],[Calend]]="X",(DatiStorici[[#This Row],[Balanced]]*D$2/DatiStorici[[#This Row],[SXXR]]),S791)</f>
        <v>23.661197927046668</v>
      </c>
      <c r="T792" s="33">
        <f>IF(DatiStorici[[#This Row],[Calend]]="X",(DatiStorici[[#This Row],[Balanced]]*E$2/DatiStorici[[#This Row],[Gold]]),T791)</f>
        <v>27.571067436731585</v>
      </c>
      <c r="U792" s="34">
        <f>SUMPRODUCT(DatiStorici[[#This Row],[Bond 3Y]:[Gold]],Q791:T791)</f>
        <v>12031.586321579496</v>
      </c>
      <c r="V792" s="32">
        <f t="shared" si="110"/>
        <v>7.7108696637461661E-3</v>
      </c>
      <c r="W792" s="32">
        <f>-(1-U792/MAX(U$5:U792))</f>
        <v>-1.7636983013130658E-2</v>
      </c>
      <c r="X792" s="53" t="str">
        <f t="shared" si="111"/>
        <v/>
      </c>
    </row>
    <row r="793" spans="1:24" x14ac:dyDescent="0.3">
      <c r="A793" s="4">
        <v>40212</v>
      </c>
      <c r="B793" s="1">
        <v>116.545891</v>
      </c>
      <c r="C793" s="1">
        <v>117.85946</v>
      </c>
      <c r="D793" s="1">
        <v>123.797568</v>
      </c>
      <c r="E793" s="1">
        <v>108.97459000000001</v>
      </c>
      <c r="F793" s="3">
        <f t="shared" si="104"/>
        <v>12021.432679160715</v>
      </c>
      <c r="G793" s="36">
        <f t="shared" si="105"/>
        <v>-1.024483895222851E-5</v>
      </c>
      <c r="H793" s="31">
        <f t="shared" si="106"/>
        <v>-1.5636237129583654E-3</v>
      </c>
      <c r="I793" s="37">
        <f t="shared" si="107"/>
        <v>-5.1469702832073793E-3</v>
      </c>
      <c r="J793" s="37">
        <f t="shared" si="108"/>
        <v>3.80683817902072E-3</v>
      </c>
      <c r="K793" s="39">
        <f t="shared" si="109"/>
        <v>1.6818793093363173E-4</v>
      </c>
      <c r="L793" s="36">
        <f>-(1-B793/MAX(B$5:B793))</f>
        <v>-1.4471943575279367E-3</v>
      </c>
      <c r="M793" s="37">
        <f>-(1-C793/MAX(C$5:C793))</f>
        <v>-2.4189631188640259E-3</v>
      </c>
      <c r="N793" s="37">
        <f>-(1-D793/MAX(D$5:D793))</f>
        <v>-0.32311256976109926</v>
      </c>
      <c r="O793" s="37">
        <f>-(1-E793/MAX(E$5:E793))</f>
        <v>-8.0855654701030844E-2</v>
      </c>
      <c r="P793" s="39">
        <f>-(1-F793/MAX(F$5:F793))</f>
        <v>-2.7998973866078969E-2</v>
      </c>
      <c r="Q793" s="33">
        <f>IF(DatiStorici[[#This Row],[Calend]]="X",(DatiStorici[[#This Row],[Balanced]]*B$2/DatiStorici[[#This Row],[Bond 3Y]]),Q792)</f>
        <v>26.008685988528505</v>
      </c>
      <c r="R793" s="33">
        <f>IF(DatiStorici[[#This Row],[Calend]]="X",(DatiStorici[[#This Row],[Balanced]]*C$2/DatiStorici[[#This Row],[Bond 10Y]]),R792)</f>
        <v>25.947178759897803</v>
      </c>
      <c r="S793" s="33">
        <f>IF(DatiStorici[[#This Row],[Calend]]="X",(DatiStorici[[#This Row],[Balanced]]*D$2/DatiStorici[[#This Row],[SXXR]]),S792)</f>
        <v>23.661197927046668</v>
      </c>
      <c r="T793" s="33">
        <f>IF(DatiStorici[[#This Row],[Calend]]="X",(DatiStorici[[#This Row],[Balanced]]*E$2/DatiStorici[[#This Row],[Gold]]),T792)</f>
        <v>27.571067436731585</v>
      </c>
      <c r="U793" s="34">
        <f>SUMPRODUCT(DatiStorici[[#This Row],[Bond 3Y]:[Gold]],Q792:T792)</f>
        <v>12023.07048855249</v>
      </c>
      <c r="V793" s="32">
        <f t="shared" si="110"/>
        <v>-7.0804031418842089E-4</v>
      </c>
      <c r="W793" s="32">
        <f>-(1-U793/MAX(U$5:U793))</f>
        <v>-1.8332289450783246E-2</v>
      </c>
      <c r="X793" s="53" t="str">
        <f t="shared" si="111"/>
        <v/>
      </c>
    </row>
    <row r="794" spans="1:24" x14ac:dyDescent="0.3">
      <c r="A794" s="4">
        <v>40213</v>
      </c>
      <c r="B794" s="1">
        <v>116.575979</v>
      </c>
      <c r="C794" s="1">
        <v>118.222223</v>
      </c>
      <c r="D794" s="1">
        <v>120.494592</v>
      </c>
      <c r="E794" s="1">
        <v>105.84658</v>
      </c>
      <c r="F794" s="3">
        <f t="shared" si="104"/>
        <v>11858.30099303556</v>
      </c>
      <c r="G794" s="36">
        <f t="shared" si="105"/>
        <v>2.5813108111287243E-4</v>
      </c>
      <c r="H794" s="31">
        <f t="shared" si="106"/>
        <v>3.0732014521564566E-3</v>
      </c>
      <c r="I794" s="37">
        <f t="shared" si="107"/>
        <v>-2.7042843213955652E-2</v>
      </c>
      <c r="J794" s="37">
        <f t="shared" si="108"/>
        <v>-2.912404860013092E-2</v>
      </c>
      <c r="K794" s="39">
        <f t="shared" si="109"/>
        <v>-1.3662985199363264E-2</v>
      </c>
      <c r="L794" s="36">
        <f>-(1-B794/MAX(B$5:B794))</f>
        <v>-1.1894035717834317E-3</v>
      </c>
      <c r="M794" s="37">
        <f>-(1-C794/MAX(C$5:C794))</f>
        <v>0</v>
      </c>
      <c r="N794" s="37">
        <f>-(1-D794/MAX(D$5:D794))</f>
        <v>-0.34117223743389846</v>
      </c>
      <c r="O794" s="37">
        <f>-(1-E794/MAX(E$5:E794))</f>
        <v>-0.10723880240122996</v>
      </c>
      <c r="P794" s="39">
        <f>-(1-F794/MAX(F$5:F794))</f>
        <v>-4.1189096086991839E-2</v>
      </c>
      <c r="Q794" s="33">
        <f>IF(DatiStorici[[#This Row],[Calend]]="X",(DatiStorici[[#This Row],[Balanced]]*B$2/DatiStorici[[#This Row],[Bond 3Y]]),Q793)</f>
        <v>26.008685988528505</v>
      </c>
      <c r="R794" s="33">
        <f>IF(DatiStorici[[#This Row],[Calend]]="X",(DatiStorici[[#This Row],[Balanced]]*C$2/DatiStorici[[#This Row],[Bond 10Y]]),R793)</f>
        <v>25.947178759897803</v>
      </c>
      <c r="S794" s="33">
        <f>IF(DatiStorici[[#This Row],[Calend]]="X",(DatiStorici[[#This Row],[Balanced]]*D$2/DatiStorici[[#This Row],[SXXR]]),S793)</f>
        <v>23.661197927046668</v>
      </c>
      <c r="T794" s="33">
        <f>IF(DatiStorici[[#This Row],[Calend]]="X",(DatiStorici[[#This Row],[Balanced]]*E$2/DatiStorici[[#This Row],[Gold]]),T793)</f>
        <v>27.571067436731585</v>
      </c>
      <c r="U794" s="34">
        <f>SUMPRODUCT(DatiStorici[[#This Row],[Bond 3Y]:[Gold]],Q793:T793)</f>
        <v>11868.870770767933</v>
      </c>
      <c r="V794" s="32">
        <f t="shared" si="110"/>
        <v>-1.2908273732416497E-2</v>
      </c>
      <c r="W794" s="32">
        <f>-(1-U794/MAX(U$5:U794))</f>
        <v>-3.0922491268948304E-2</v>
      </c>
      <c r="X794" s="53" t="str">
        <f t="shared" si="111"/>
        <v/>
      </c>
    </row>
    <row r="795" spans="1:24" x14ac:dyDescent="0.3">
      <c r="A795" s="4">
        <v>40214</v>
      </c>
      <c r="B795" s="1">
        <v>116.704908</v>
      </c>
      <c r="C795" s="1">
        <v>118.604366</v>
      </c>
      <c r="D795" s="1">
        <v>117.920576</v>
      </c>
      <c r="E795" s="1">
        <v>103.37819</v>
      </c>
      <c r="F795" s="3">
        <f t="shared" si="104"/>
        <v>11735.081894126024</v>
      </c>
      <c r="G795" s="36">
        <f t="shared" si="105"/>
        <v>1.1053542772855047E-3</v>
      </c>
      <c r="H795" s="31">
        <f t="shared" si="106"/>
        <v>3.227199557921113E-3</v>
      </c>
      <c r="I795" s="37">
        <f t="shared" si="107"/>
        <v>-2.1593559158869732E-2</v>
      </c>
      <c r="J795" s="37">
        <f t="shared" si="108"/>
        <v>-2.359667579390861E-2</v>
      </c>
      <c r="K795" s="39">
        <f t="shared" si="109"/>
        <v>-1.0445320182543683E-2</v>
      </c>
      <c r="L795" s="36">
        <f>-(1-B795/MAX(B$5:B795))</f>
        <v>-8.4753604512877168E-5</v>
      </c>
      <c r="M795" s="37">
        <f>-(1-C795/MAX(C$5:C795))</f>
        <v>0</v>
      </c>
      <c r="N795" s="37">
        <f>-(1-D795/MAX(D$5:D795))</f>
        <v>-0.35524617364913824</v>
      </c>
      <c r="O795" s="37">
        <f>-(1-E795/MAX(E$5:E795))</f>
        <v>-0.12805839631291627</v>
      </c>
      <c r="P795" s="39">
        <f>-(1-F795/MAX(F$5:F795))</f>
        <v>-5.1152059219247037E-2</v>
      </c>
      <c r="Q795" s="33">
        <f>IF(DatiStorici[[#This Row],[Calend]]="X",(DatiStorici[[#This Row],[Balanced]]*B$2/DatiStorici[[#This Row],[Bond 3Y]]),Q794)</f>
        <v>26.008685988528505</v>
      </c>
      <c r="R795" s="33">
        <f>IF(DatiStorici[[#This Row],[Calend]]="X",(DatiStorici[[#This Row],[Balanced]]*C$2/DatiStorici[[#This Row],[Bond 10Y]]),R794)</f>
        <v>25.947178759897803</v>
      </c>
      <c r="S795" s="33">
        <f>IF(DatiStorici[[#This Row],[Calend]]="X",(DatiStorici[[#This Row],[Balanced]]*D$2/DatiStorici[[#This Row],[SXXR]]),S794)</f>
        <v>23.661197927046668</v>
      </c>
      <c r="T795" s="33">
        <f>IF(DatiStorici[[#This Row],[Calend]]="X",(DatiStorici[[#This Row],[Balanced]]*E$2/DatiStorici[[#This Row],[Gold]]),T794)</f>
        <v>27.571067436731585</v>
      </c>
      <c r="U795" s="34">
        <f>SUMPRODUCT(DatiStorici[[#This Row],[Bond 3Y]:[Gold]],Q794:T794)</f>
        <v>11753.179128183054</v>
      </c>
      <c r="V795" s="32">
        <f t="shared" si="110"/>
        <v>-9.7953029571716081E-3</v>
      </c>
      <c r="W795" s="32">
        <f>-(1-U795/MAX(U$5:U795))</f>
        <v>-4.0368559976115215E-2</v>
      </c>
      <c r="X795" s="53" t="str">
        <f t="shared" si="111"/>
        <v/>
      </c>
    </row>
    <row r="796" spans="1:24" x14ac:dyDescent="0.3">
      <c r="A796" s="4">
        <v>40217</v>
      </c>
      <c r="B796" s="1">
        <v>116.65310700000001</v>
      </c>
      <c r="C796" s="1">
        <v>118.377358</v>
      </c>
      <c r="D796" s="1">
        <v>118.63131199999999</v>
      </c>
      <c r="E796" s="1">
        <v>103.96096</v>
      </c>
      <c r="F796" s="3">
        <f t="shared" si="104"/>
        <v>11761.732404224178</v>
      </c>
      <c r="G796" s="36">
        <f t="shared" si="105"/>
        <v>-4.4396161709581774E-4</v>
      </c>
      <c r="H796" s="31">
        <f t="shared" si="106"/>
        <v>-1.9158276478239233E-3</v>
      </c>
      <c r="I796" s="37">
        <f t="shared" si="107"/>
        <v>6.009152112253848E-3</v>
      </c>
      <c r="J796" s="37">
        <f t="shared" si="108"/>
        <v>5.6214326590167804E-3</v>
      </c>
      <c r="K796" s="39">
        <f t="shared" si="109"/>
        <v>2.2684370049451718E-3</v>
      </c>
      <c r="L796" s="36">
        <f>-(1-B796/MAX(B$5:B796))</f>
        <v>-5.2857906623660078E-4</v>
      </c>
      <c r="M796" s="37">
        <f>-(1-C796/MAX(C$5:C796))</f>
        <v>-1.9139936214489506E-3</v>
      </c>
      <c r="N796" s="37">
        <f>-(1-D796/MAX(D$5:D796))</f>
        <v>-0.35136008547801789</v>
      </c>
      <c r="O796" s="37">
        <f>-(1-E796/MAX(E$5:E796))</f>
        <v>-0.12314303255600856</v>
      </c>
      <c r="P796" s="39">
        <f>-(1-F796/MAX(F$5:F796))</f>
        <v>-4.8997214297368252E-2</v>
      </c>
      <c r="Q796" s="33">
        <f>IF(DatiStorici[[#This Row],[Calend]]="X",(DatiStorici[[#This Row],[Balanced]]*B$2/DatiStorici[[#This Row],[Bond 3Y]]),Q795)</f>
        <v>26.008685988528505</v>
      </c>
      <c r="R796" s="33">
        <f>IF(DatiStorici[[#This Row],[Calend]]="X",(DatiStorici[[#This Row],[Balanced]]*C$2/DatiStorici[[#This Row],[Bond 10Y]]),R795)</f>
        <v>25.947178759897803</v>
      </c>
      <c r="S796" s="33">
        <f>IF(DatiStorici[[#This Row],[Calend]]="X",(DatiStorici[[#This Row],[Balanced]]*D$2/DatiStorici[[#This Row],[SXXR]]),S795)</f>
        <v>23.661197927046668</v>
      </c>
      <c r="T796" s="33">
        <f>IF(DatiStorici[[#This Row],[Calend]]="X",(DatiStorici[[#This Row],[Balanced]]*E$2/DatiStorici[[#This Row],[Gold]]),T795)</f>
        <v>27.571067436731585</v>
      </c>
      <c r="U796" s="34">
        <f>SUMPRODUCT(DatiStorici[[#This Row],[Bond 3Y]:[Gold]],Q795:T795)</f>
        <v>11778.826091224217</v>
      </c>
      <c r="V796" s="32">
        <f t="shared" si="110"/>
        <v>2.1797524653577064E-3</v>
      </c>
      <c r="W796" s="32">
        <f>-(1-U796/MAX(U$5:U796))</f>
        <v>-3.8274519563133325E-2</v>
      </c>
      <c r="X796" s="53" t="str">
        <f t="shared" si="111"/>
        <v/>
      </c>
    </row>
    <row r="797" spans="1:24" x14ac:dyDescent="0.3">
      <c r="A797" s="4">
        <v>40218</v>
      </c>
      <c r="B797" s="1">
        <v>116.767521</v>
      </c>
      <c r="C797" s="1">
        <v>118.51846</v>
      </c>
      <c r="D797" s="1">
        <v>118.767253</v>
      </c>
      <c r="E797" s="1">
        <v>104.66817</v>
      </c>
      <c r="F797" s="3">
        <f t="shared" si="104"/>
        <v>11798.067205791565</v>
      </c>
      <c r="G797" s="36">
        <f t="shared" si="105"/>
        <v>9.80324748016807E-4</v>
      </c>
      <c r="H797" s="31">
        <f t="shared" si="106"/>
        <v>1.1912579789520432E-3</v>
      </c>
      <c r="I797" s="37">
        <f t="shared" si="107"/>
        <v>1.1452555735412347E-3</v>
      </c>
      <c r="J797" s="37">
        <f t="shared" si="108"/>
        <v>6.7796161427746554E-3</v>
      </c>
      <c r="K797" s="39">
        <f t="shared" si="109"/>
        <v>3.0844770308974135E-3</v>
      </c>
      <c r="L797" s="36">
        <f>-(1-B797/MAX(B$5:B797))</f>
        <v>0</v>
      </c>
      <c r="M797" s="37">
        <f>-(1-C797/MAX(C$5:C797))</f>
        <v>-7.2430723165783917E-4</v>
      </c>
      <c r="N797" s="37">
        <f>-(1-D797/MAX(D$5:D797))</f>
        <v>-0.35061680145684782</v>
      </c>
      <c r="O797" s="37">
        <f>-(1-E797/MAX(E$5:E797))</f>
        <v>-0.11717808171344168</v>
      </c>
      <c r="P797" s="39">
        <f>-(1-F797/MAX(F$5:F797))</f>
        <v>-4.6059339474087246E-2</v>
      </c>
      <c r="Q797" s="33">
        <f>IF(DatiStorici[[#This Row],[Calend]]="X",(DatiStorici[[#This Row],[Balanced]]*B$2/DatiStorici[[#This Row],[Bond 3Y]]),Q796)</f>
        <v>26.008685988528505</v>
      </c>
      <c r="R797" s="33">
        <f>IF(DatiStorici[[#This Row],[Calend]]="X",(DatiStorici[[#This Row],[Balanced]]*C$2/DatiStorici[[#This Row],[Bond 10Y]]),R796)</f>
        <v>25.947178759897803</v>
      </c>
      <c r="S797" s="33">
        <f>IF(DatiStorici[[#This Row],[Calend]]="X",(DatiStorici[[#This Row],[Balanced]]*D$2/DatiStorici[[#This Row],[SXXR]]),S796)</f>
        <v>23.661197927046668</v>
      </c>
      <c r="T797" s="33">
        <f>IF(DatiStorici[[#This Row],[Calend]]="X",(DatiStorici[[#This Row],[Balanced]]*E$2/DatiStorici[[#This Row],[Gold]]),T796)</f>
        <v>27.571067436731585</v>
      </c>
      <c r="U797" s="34">
        <f>SUMPRODUCT(DatiStorici[[#This Row],[Bond 3Y]:[Gold]],Q796:T796)</f>
        <v>11808.178109349619</v>
      </c>
      <c r="V797" s="32">
        <f t="shared" si="110"/>
        <v>2.4888309703954129E-3</v>
      </c>
      <c r="W797" s="32">
        <f>-(1-U797/MAX(U$5:U797))</f>
        <v>-3.5877966331527622E-2</v>
      </c>
      <c r="X797" s="53" t="str">
        <f t="shared" si="111"/>
        <v/>
      </c>
    </row>
    <row r="798" spans="1:24" x14ac:dyDescent="0.3">
      <c r="A798" s="4">
        <v>40219</v>
      </c>
      <c r="B798" s="1">
        <v>116.820183</v>
      </c>
      <c r="C798" s="1">
        <v>118.206309</v>
      </c>
      <c r="D798" s="1">
        <v>119.67796</v>
      </c>
      <c r="E798" s="1">
        <v>104.49601</v>
      </c>
      <c r="F798" s="3">
        <f t="shared" si="104"/>
        <v>11798.374006295369</v>
      </c>
      <c r="G798" s="36">
        <f t="shared" si="105"/>
        <v>4.5089702917070634E-4</v>
      </c>
      <c r="H798" s="31">
        <f t="shared" si="106"/>
        <v>-2.6372498512799028E-3</v>
      </c>
      <c r="I798" s="37">
        <f t="shared" si="107"/>
        <v>7.6387478438834141E-3</v>
      </c>
      <c r="J798" s="37">
        <f t="shared" si="108"/>
        <v>-1.6461713365811673E-3</v>
      </c>
      <c r="K798" s="39">
        <f t="shared" si="109"/>
        <v>2.6003963992978492E-5</v>
      </c>
      <c r="L798" s="36">
        <f>-(1-B798/MAX(B$5:B798))</f>
        <v>0</v>
      </c>
      <c r="M798" s="37">
        <f>-(1-C798/MAX(C$5:C798))</f>
        <v>-3.3561749320425438E-3</v>
      </c>
      <c r="N798" s="37">
        <f>-(1-D798/MAX(D$5:D798))</f>
        <v>-0.34563733270887875</v>
      </c>
      <c r="O798" s="37">
        <f>-(1-E798/MAX(E$5:E798))</f>
        <v>-0.11863016233596724</v>
      </c>
      <c r="P798" s="39">
        <f>-(1-F798/MAX(F$5:F798))</f>
        <v>-4.6034532912966442E-2</v>
      </c>
      <c r="Q798" s="33">
        <f>IF(DatiStorici[[#This Row],[Calend]]="X",(DatiStorici[[#This Row],[Balanced]]*B$2/DatiStorici[[#This Row],[Bond 3Y]]),Q797)</f>
        <v>26.008685988528505</v>
      </c>
      <c r="R798" s="33">
        <f>IF(DatiStorici[[#This Row],[Calend]]="X",(DatiStorici[[#This Row],[Balanced]]*C$2/DatiStorici[[#This Row],[Bond 10Y]]),R797)</f>
        <v>25.947178759897803</v>
      </c>
      <c r="S798" s="33">
        <f>IF(DatiStorici[[#This Row],[Calend]]="X",(DatiStorici[[#This Row],[Balanced]]*D$2/DatiStorici[[#This Row],[SXXR]]),S797)</f>
        <v>23.661197927046668</v>
      </c>
      <c r="T798" s="33">
        <f>IF(DatiStorici[[#This Row],[Calend]]="X",(DatiStorici[[#This Row],[Balanced]]*E$2/DatiStorici[[#This Row],[Gold]]),T797)</f>
        <v>27.571067436731585</v>
      </c>
      <c r="U798" s="34">
        <f>SUMPRODUCT(DatiStorici[[#This Row],[Bond 3Y]:[Gold]],Q797:T797)</f>
        <v>11818.250124584703</v>
      </c>
      <c r="V798" s="32">
        <f t="shared" si="110"/>
        <v>8.5260588231961048E-4</v>
      </c>
      <c r="W798" s="32">
        <f>-(1-U798/MAX(U$5:U798))</f>
        <v>-3.5055599686846017E-2</v>
      </c>
      <c r="X798" s="53" t="str">
        <f t="shared" si="111"/>
        <v/>
      </c>
    </row>
    <row r="799" spans="1:24" x14ac:dyDescent="0.3">
      <c r="A799" s="4">
        <v>40220</v>
      </c>
      <c r="B799" s="1">
        <v>116.863158</v>
      </c>
      <c r="C799" s="1">
        <v>117.994164</v>
      </c>
      <c r="D799" s="1">
        <v>120.087261</v>
      </c>
      <c r="E799" s="1">
        <v>105.15434</v>
      </c>
      <c r="F799" s="3">
        <f t="shared" si="104"/>
        <v>11826.185971231898</v>
      </c>
      <c r="G799" s="36">
        <f t="shared" si="105"/>
        <v>3.6780542678454349E-4</v>
      </c>
      <c r="H799" s="31">
        <f t="shared" si="106"/>
        <v>-1.7963135666098199E-3</v>
      </c>
      <c r="I799" s="37">
        <f t="shared" si="107"/>
        <v>3.4141848920621874E-3</v>
      </c>
      <c r="J799" s="37">
        <f t="shared" si="108"/>
        <v>6.2802868091534451E-3</v>
      </c>
      <c r="K799" s="39">
        <f t="shared" si="109"/>
        <v>2.354496998997287E-3</v>
      </c>
      <c r="L799" s="36">
        <f>-(1-B799/MAX(B$5:B799))</f>
        <v>0</v>
      </c>
      <c r="M799" s="37">
        <f>-(1-C799/MAX(C$5:C799))</f>
        <v>-5.1448527619969431E-3</v>
      </c>
      <c r="N799" s="37">
        <f>-(1-D799/MAX(D$5:D799))</f>
        <v>-0.34339939939112396</v>
      </c>
      <c r="O799" s="37">
        <f>-(1-E799/MAX(E$5:E799))</f>
        <v>-0.11307748903074377</v>
      </c>
      <c r="P799" s="39">
        <f>-(1-F799/MAX(F$5:F799))</f>
        <v>-4.3785777778815982E-2</v>
      </c>
      <c r="Q799" s="33">
        <f>IF(DatiStorici[[#This Row],[Calend]]="X",(DatiStorici[[#This Row],[Balanced]]*B$2/DatiStorici[[#This Row],[Bond 3Y]]),Q798)</f>
        <v>26.008685988528505</v>
      </c>
      <c r="R799" s="33">
        <f>IF(DatiStorici[[#This Row],[Calend]]="X",(DatiStorici[[#This Row],[Balanced]]*C$2/DatiStorici[[#This Row],[Bond 10Y]]),R798)</f>
        <v>25.947178759897803</v>
      </c>
      <c r="S799" s="33">
        <f>IF(DatiStorici[[#This Row],[Calend]]="X",(DatiStorici[[#This Row],[Balanced]]*D$2/DatiStorici[[#This Row],[SXXR]]),S798)</f>
        <v>23.661197927046668</v>
      </c>
      <c r="T799" s="33">
        <f>IF(DatiStorici[[#This Row],[Calend]]="X",(DatiStorici[[#This Row],[Balanced]]*E$2/DatiStorici[[#This Row],[Gold]]),T798)</f>
        <v>27.571067436731585</v>
      </c>
      <c r="U799" s="34">
        <f>SUMPRODUCT(DatiStorici[[#This Row],[Bond 3Y]:[Gold]],Q798:T798)</f>
        <v>11841.698696425407</v>
      </c>
      <c r="V799" s="32">
        <f t="shared" si="110"/>
        <v>1.9821327336972052E-3</v>
      </c>
      <c r="W799" s="32">
        <f>-(1-U799/MAX(U$5:U799))</f>
        <v>-3.3141054990761254E-2</v>
      </c>
      <c r="X799" s="53" t="str">
        <f t="shared" si="111"/>
        <v/>
      </c>
    </row>
    <row r="800" spans="1:24" x14ac:dyDescent="0.3">
      <c r="A800" s="4">
        <v>40221</v>
      </c>
      <c r="B800" s="1">
        <v>116.952691</v>
      </c>
      <c r="C800" s="1">
        <v>118.29295500000001</v>
      </c>
      <c r="D800" s="1">
        <v>119.731647</v>
      </c>
      <c r="E800" s="1">
        <v>105.71496</v>
      </c>
      <c r="F800" s="3">
        <f t="shared" si="104"/>
        <v>11852.722746531568</v>
      </c>
      <c r="G800" s="36">
        <f t="shared" si="105"/>
        <v>7.6584204842357535E-4</v>
      </c>
      <c r="H800" s="31">
        <f t="shared" si="106"/>
        <v>2.52905160909883E-3</v>
      </c>
      <c r="I800" s="37">
        <f t="shared" si="107"/>
        <v>-2.965689933379082E-3</v>
      </c>
      <c r="J800" s="37">
        <f t="shared" si="108"/>
        <v>5.3172398340456221E-3</v>
      </c>
      <c r="K800" s="39">
        <f t="shared" si="109"/>
        <v>2.241385929192419E-3</v>
      </c>
      <c r="L800" s="36">
        <f>-(1-B800/MAX(B$5:B800))</f>
        <v>0</v>
      </c>
      <c r="M800" s="37">
        <f>-(1-C800/MAX(C$5:C800))</f>
        <v>-2.625628469697272E-3</v>
      </c>
      <c r="N800" s="37">
        <f>-(1-D800/MAX(D$5:D800))</f>
        <v>-0.3453437885298265</v>
      </c>
      <c r="O800" s="37">
        <f>-(1-E800/MAX(E$5:E800))</f>
        <v>-0.10834894907604875</v>
      </c>
      <c r="P800" s="39">
        <f>-(1-F800/MAX(F$5:F800))</f>
        <v>-4.1640128960578338E-2</v>
      </c>
      <c r="Q800" s="33">
        <f>IF(DatiStorici[[#This Row],[Calend]]="X",(DatiStorici[[#This Row],[Balanced]]*B$2/DatiStorici[[#This Row],[Bond 3Y]]),Q799)</f>
        <v>26.008685988528505</v>
      </c>
      <c r="R800" s="33">
        <f>IF(DatiStorici[[#This Row],[Calend]]="X",(DatiStorici[[#This Row],[Balanced]]*C$2/DatiStorici[[#This Row],[Bond 10Y]]),R799)</f>
        <v>25.947178759897803</v>
      </c>
      <c r="S800" s="33">
        <f>IF(DatiStorici[[#This Row],[Calend]]="X",(DatiStorici[[#This Row],[Balanced]]*D$2/DatiStorici[[#This Row],[SXXR]]),S799)</f>
        <v>23.661197927046668</v>
      </c>
      <c r="T800" s="33">
        <f>IF(DatiStorici[[#This Row],[Calend]]="X",(DatiStorici[[#This Row],[Balanced]]*E$2/DatiStorici[[#This Row],[Gold]]),T799)</f>
        <v>27.571067436731585</v>
      </c>
      <c r="U800" s="34">
        <f>SUMPRODUCT(DatiStorici[[#This Row],[Bond 3Y]:[Gold]],Q799:T799)</f>
        <v>11858.822754183617</v>
      </c>
      <c r="V800" s="32">
        <f t="shared" si="110"/>
        <v>1.4450366228159848E-3</v>
      </c>
      <c r="W800" s="32">
        <f>-(1-U800/MAX(U$5:U800))</f>
        <v>-3.1742898455721313E-2</v>
      </c>
      <c r="X800" s="53" t="str">
        <f t="shared" si="111"/>
        <v/>
      </c>
    </row>
    <row r="801" spans="1:24" x14ac:dyDescent="0.3">
      <c r="A801" s="4">
        <v>40224</v>
      </c>
      <c r="B801" s="1">
        <v>116.9717</v>
      </c>
      <c r="C801" s="1">
        <v>118.134771</v>
      </c>
      <c r="D801" s="1">
        <v>120.173948</v>
      </c>
      <c r="E801" s="1">
        <v>107.29902</v>
      </c>
      <c r="F801" s="3">
        <f t="shared" si="104"/>
        <v>11918.317221799363</v>
      </c>
      <c r="G801" s="36">
        <f t="shared" si="105"/>
        <v>1.6252259937992019E-4</v>
      </c>
      <c r="H801" s="31">
        <f t="shared" si="106"/>
        <v>-1.3381173712523633E-3</v>
      </c>
      <c r="I801" s="37">
        <f t="shared" si="107"/>
        <v>3.6872962561177091E-3</v>
      </c>
      <c r="J801" s="37">
        <f t="shared" si="108"/>
        <v>1.487310082280313E-2</v>
      </c>
      <c r="K801" s="39">
        <f t="shared" si="109"/>
        <v>5.5188701751724993E-3</v>
      </c>
      <c r="L801" s="36">
        <f>-(1-B801/MAX(B$5:B801))</f>
        <v>0</v>
      </c>
      <c r="M801" s="37">
        <f>-(1-C801/MAX(C$5:C801))</f>
        <v>-3.9593399116520933E-3</v>
      </c>
      <c r="N801" s="37">
        <f>-(1-D801/MAX(D$5:D801))</f>
        <v>-0.34292542125396774</v>
      </c>
      <c r="O801" s="37">
        <f>-(1-E801/MAX(E$5:E801))</f>
        <v>-9.4988221665977535E-2</v>
      </c>
      <c r="P801" s="39">
        <f>-(1-F801/MAX(F$5:F801))</f>
        <v>-3.6336443537164698E-2</v>
      </c>
      <c r="Q801" s="33">
        <f>IF(DatiStorici[[#This Row],[Calend]]="X",(DatiStorici[[#This Row],[Balanced]]*B$2/DatiStorici[[#This Row],[Bond 3Y]]),Q800)</f>
        <v>26.008685988528505</v>
      </c>
      <c r="R801" s="33">
        <f>IF(DatiStorici[[#This Row],[Calend]]="X",(DatiStorici[[#This Row],[Balanced]]*C$2/DatiStorici[[#This Row],[Bond 10Y]]),R800)</f>
        <v>25.947178759897803</v>
      </c>
      <c r="S801" s="33">
        <f>IF(DatiStorici[[#This Row],[Calend]]="X",(DatiStorici[[#This Row],[Balanced]]*D$2/DatiStorici[[#This Row],[SXXR]]),S800)</f>
        <v>23.661197927046668</v>
      </c>
      <c r="T801" s="33">
        <f>IF(DatiStorici[[#This Row],[Calend]]="X",(DatiStorici[[#This Row],[Balanced]]*E$2/DatiStorici[[#This Row],[Gold]]),T800)</f>
        <v>27.571067436731585</v>
      </c>
      <c r="U801" s="34">
        <f>SUMPRODUCT(DatiStorici[[#This Row],[Bond 3Y]:[Gold]],Q800:T800)</f>
        <v>11909.352321358776</v>
      </c>
      <c r="V801" s="32">
        <f t="shared" si="110"/>
        <v>4.2518740407417911E-3</v>
      </c>
      <c r="W801" s="32">
        <f>-(1-U801/MAX(U$5:U801))</f>
        <v>-2.7617226517666071E-2</v>
      </c>
      <c r="X801" s="53" t="str">
        <f t="shared" si="111"/>
        <v/>
      </c>
    </row>
    <row r="802" spans="1:24" x14ac:dyDescent="0.3">
      <c r="A802" s="4">
        <v>40225</v>
      </c>
      <c r="B802" s="1">
        <v>116.983553</v>
      </c>
      <c r="C802" s="1">
        <v>118.156924</v>
      </c>
      <c r="D802" s="1">
        <v>121.38806</v>
      </c>
      <c r="E802" s="1">
        <v>108.95869999999999</v>
      </c>
      <c r="F802" s="3">
        <f t="shared" si="104"/>
        <v>12002.894108441844</v>
      </c>
      <c r="G802" s="36">
        <f t="shared" si="105"/>
        <v>1.0132706881474481E-4</v>
      </c>
      <c r="H802" s="31">
        <f t="shared" si="106"/>
        <v>1.8750553264176479E-4</v>
      </c>
      <c r="I802" s="37">
        <f t="shared" si="107"/>
        <v>1.0052261393779214E-2</v>
      </c>
      <c r="J802" s="37">
        <f t="shared" si="108"/>
        <v>1.5349395022438253E-2</v>
      </c>
      <c r="K802" s="39">
        <f t="shared" si="109"/>
        <v>7.0713174097365395E-3</v>
      </c>
      <c r="L802" s="36">
        <f>-(1-B802/MAX(B$5:B802))</f>
        <v>0</v>
      </c>
      <c r="M802" s="37">
        <f>-(1-C802/MAX(C$5:C802))</f>
        <v>-3.7725592664944463E-3</v>
      </c>
      <c r="N802" s="37">
        <f>-(1-D802/MAX(D$5:D802))</f>
        <v>-0.33628702629210372</v>
      </c>
      <c r="O802" s="37">
        <f>-(1-E802/MAX(E$5:E802))</f>
        <v>-8.0989678638600293E-2</v>
      </c>
      <c r="P802" s="39">
        <f>-(1-F802/MAX(F$5:F802))</f>
        <v>-2.9497922472515481E-2</v>
      </c>
      <c r="Q802" s="33">
        <f>IF(DatiStorici[[#This Row],[Calend]]="X",(DatiStorici[[#This Row],[Balanced]]*B$2/DatiStorici[[#This Row],[Bond 3Y]]),Q801)</f>
        <v>26.008685988528505</v>
      </c>
      <c r="R802" s="33">
        <f>IF(DatiStorici[[#This Row],[Calend]]="X",(DatiStorici[[#This Row],[Balanced]]*C$2/DatiStorici[[#This Row],[Bond 10Y]]),R801)</f>
        <v>25.947178759897803</v>
      </c>
      <c r="S802" s="33">
        <f>IF(DatiStorici[[#This Row],[Calend]]="X",(DatiStorici[[#This Row],[Balanced]]*D$2/DatiStorici[[#This Row],[SXXR]]),S801)</f>
        <v>23.661197927046668</v>
      </c>
      <c r="T802" s="33">
        <f>IF(DatiStorici[[#This Row],[Calend]]="X",(DatiStorici[[#This Row],[Balanced]]*E$2/DatiStorici[[#This Row],[Gold]]),T801)</f>
        <v>27.571067436731585</v>
      </c>
      <c r="U802" s="34">
        <f>SUMPRODUCT(DatiStorici[[#This Row],[Bond 3Y]:[Gold]],Q801:T801)</f>
        <v>11984.721903705864</v>
      </c>
      <c r="V802" s="32">
        <f t="shared" si="110"/>
        <v>6.3086631110242219E-3</v>
      </c>
      <c r="W802" s="32">
        <f>-(1-U802/MAX(U$5:U802))</f>
        <v>-2.1463400386632192E-2</v>
      </c>
      <c r="X802" s="53" t="str">
        <f t="shared" si="111"/>
        <v/>
      </c>
    </row>
    <row r="803" spans="1:24" x14ac:dyDescent="0.3">
      <c r="A803" s="4">
        <v>40226</v>
      </c>
      <c r="B803" s="1">
        <v>117.057985</v>
      </c>
      <c r="C803" s="1">
        <v>118.306383</v>
      </c>
      <c r="D803" s="1">
        <v>123.06811500000001</v>
      </c>
      <c r="E803" s="1">
        <v>109.32384999999999</v>
      </c>
      <c r="F803" s="3">
        <f t="shared" si="104"/>
        <v>12048.191161518404</v>
      </c>
      <c r="G803" s="36">
        <f t="shared" si="105"/>
        <v>6.3605805316000331E-4</v>
      </c>
      <c r="H803" s="31">
        <f t="shared" si="106"/>
        <v>1.2641201867565053E-3</v>
      </c>
      <c r="I803" s="37">
        <f t="shared" si="107"/>
        <v>1.3745461345468024E-2</v>
      </c>
      <c r="J803" s="37">
        <f t="shared" si="108"/>
        <v>3.3456668030348367E-3</v>
      </c>
      <c r="K803" s="39">
        <f t="shared" si="109"/>
        <v>3.7667411782552093E-3</v>
      </c>
      <c r="L803" s="36">
        <f>-(1-B803/MAX(B$5:B803))</f>
        <v>0</v>
      </c>
      <c r="M803" s="37">
        <f>-(1-C803/MAX(C$5:C803))</f>
        <v>-2.5124117269005319E-3</v>
      </c>
      <c r="N803" s="37">
        <f>-(1-D803/MAX(D$5:D803))</f>
        <v>-0.32710099679263871</v>
      </c>
      <c r="O803" s="37">
        <f>-(1-E803/MAX(E$5:E803))</f>
        <v>-7.7909827109120644E-2</v>
      </c>
      <c r="P803" s="39">
        <f>-(1-F803/MAX(F$5:F803))</f>
        <v>-2.5835398774522012E-2</v>
      </c>
      <c r="Q803" s="33">
        <f>IF(DatiStorici[[#This Row],[Calend]]="X",(DatiStorici[[#This Row],[Balanced]]*B$2/DatiStorici[[#This Row],[Bond 3Y]]),Q802)</f>
        <v>26.008685988528505</v>
      </c>
      <c r="R803" s="33">
        <f>IF(DatiStorici[[#This Row],[Calend]]="X",(DatiStorici[[#This Row],[Balanced]]*C$2/DatiStorici[[#This Row],[Bond 10Y]]),R802)</f>
        <v>25.947178759897803</v>
      </c>
      <c r="S803" s="33">
        <f>IF(DatiStorici[[#This Row],[Calend]]="X",(DatiStorici[[#This Row],[Balanced]]*D$2/DatiStorici[[#This Row],[SXXR]]),S802)</f>
        <v>23.661197927046668</v>
      </c>
      <c r="T803" s="33">
        <f>IF(DatiStorici[[#This Row],[Calend]]="X",(DatiStorici[[#This Row],[Balanced]]*E$2/DatiStorici[[#This Row],[Gold]]),T802)</f>
        <v>27.571067436731585</v>
      </c>
      <c r="U803" s="34">
        <f>SUMPRODUCT(DatiStorici[[#This Row],[Bond 3Y]:[Gold]],Q802:T802)</f>
        <v>12040.355510769481</v>
      </c>
      <c r="V803" s="32">
        <f t="shared" si="110"/>
        <v>4.6313029959559179E-3</v>
      </c>
      <c r="W803" s="32">
        <f>-(1-U803/MAX(U$5:U803))</f>
        <v>-1.6920990381822265E-2</v>
      </c>
      <c r="X803" s="53" t="str">
        <f t="shared" si="111"/>
        <v/>
      </c>
    </row>
    <row r="804" spans="1:24" x14ac:dyDescent="0.3">
      <c r="A804" s="4">
        <v>40227</v>
      </c>
      <c r="B804" s="1">
        <v>117.044462</v>
      </c>
      <c r="C804" s="1">
        <v>117.92830499999999</v>
      </c>
      <c r="D804" s="1">
        <v>123.782792</v>
      </c>
      <c r="E804" s="1">
        <v>109.22492</v>
      </c>
      <c r="F804" s="3">
        <f t="shared" si="104"/>
        <v>12045.134243173979</v>
      </c>
      <c r="G804" s="36">
        <f t="shared" si="105"/>
        <v>-1.1553061651721854E-4</v>
      </c>
      <c r="H804" s="31">
        <f t="shared" si="106"/>
        <v>-3.2008705072310421E-3</v>
      </c>
      <c r="I804" s="37">
        <f t="shared" si="107"/>
        <v>5.7903696244394152E-3</v>
      </c>
      <c r="J804" s="37">
        <f t="shared" si="108"/>
        <v>-9.0533574503467084E-4</v>
      </c>
      <c r="K804" s="39">
        <f t="shared" si="109"/>
        <v>-2.5375644992796311E-4</v>
      </c>
      <c r="L804" s="36">
        <f>-(1-B804/MAX(B$5:B804))</f>
        <v>-1.1552394311253877E-4</v>
      </c>
      <c r="M804" s="37">
        <f>-(1-C804/MAX(C$5:C804))</f>
        <v>-5.7001358617776443E-3</v>
      </c>
      <c r="N804" s="37">
        <f>-(1-D804/MAX(D$5:D804))</f>
        <v>-0.32319336043276414</v>
      </c>
      <c r="O804" s="37">
        <f>-(1-E804/MAX(E$5:E804))</f>
        <v>-7.8744250529116266E-2</v>
      </c>
      <c r="P804" s="39">
        <f>-(1-F804/MAX(F$5:F804))</f>
        <v>-2.6082567963660264E-2</v>
      </c>
      <c r="Q804" s="33">
        <f>IF(DatiStorici[[#This Row],[Calend]]="X",(DatiStorici[[#This Row],[Balanced]]*B$2/DatiStorici[[#This Row],[Bond 3Y]]),Q803)</f>
        <v>26.008685988528505</v>
      </c>
      <c r="R804" s="33">
        <f>IF(DatiStorici[[#This Row],[Calend]]="X",(DatiStorici[[#This Row],[Balanced]]*C$2/DatiStorici[[#This Row],[Bond 10Y]]),R803)</f>
        <v>25.947178759897803</v>
      </c>
      <c r="S804" s="33">
        <f>IF(DatiStorici[[#This Row],[Calend]]="X",(DatiStorici[[#This Row],[Balanced]]*D$2/DatiStorici[[#This Row],[SXXR]]),S803)</f>
        <v>23.661197927046668</v>
      </c>
      <c r="T804" s="33">
        <f>IF(DatiStorici[[#This Row],[Calend]]="X",(DatiStorici[[#This Row],[Balanced]]*E$2/DatiStorici[[#This Row],[Gold]]),T803)</f>
        <v>27.571067436731585</v>
      </c>
      <c r="U804" s="34">
        <f>SUMPRODUCT(DatiStorici[[#This Row],[Bond 3Y]:[Gold]],Q803:T803)</f>
        <v>12044.376246107067</v>
      </c>
      <c r="V804" s="32">
        <f t="shared" si="110"/>
        <v>3.3388251241706763E-4</v>
      </c>
      <c r="W804" s="32">
        <f>-(1-U804/MAX(U$5:U804))</f>
        <v>-1.6592702690476635E-2</v>
      </c>
      <c r="X804" s="53" t="str">
        <f t="shared" si="111"/>
        <v/>
      </c>
    </row>
    <row r="805" spans="1:24" x14ac:dyDescent="0.3">
      <c r="A805" s="4">
        <v>40228</v>
      </c>
      <c r="B805" s="1">
        <v>117.033653</v>
      </c>
      <c r="C805" s="1">
        <v>117.686637</v>
      </c>
      <c r="D805" s="1">
        <v>124.351676</v>
      </c>
      <c r="E805" s="1">
        <v>108.71080000000001</v>
      </c>
      <c r="F805" s="3">
        <f t="shared" si="104"/>
        <v>12027.029404725334</v>
      </c>
      <c r="G805" s="36">
        <f t="shared" si="105"/>
        <v>-9.2353785467585886E-5</v>
      </c>
      <c r="H805" s="31">
        <f t="shared" si="106"/>
        <v>-2.0513816542946945E-3</v>
      </c>
      <c r="I805" s="37">
        <f t="shared" si="107"/>
        <v>4.5852960397986739E-3</v>
      </c>
      <c r="J805" s="37">
        <f t="shared" si="108"/>
        <v>-4.7180971867405467E-3</v>
      </c>
      <c r="K805" s="39">
        <f t="shared" si="109"/>
        <v>-1.5042139233697345E-3</v>
      </c>
      <c r="L805" s="36">
        <f>-(1-B805/MAX(B$5:B805))</f>
        <v>-2.0786279551965325E-4</v>
      </c>
      <c r="M805" s="37">
        <f>-(1-C805/MAX(C$5:C805))</f>
        <v>-7.7377337019784997E-3</v>
      </c>
      <c r="N805" s="37">
        <f>-(1-D805/MAX(D$5:D805))</f>
        <v>-0.32008287583209716</v>
      </c>
      <c r="O805" s="37">
        <f>-(1-E805/MAX(E$5:E805))</f>
        <v>-8.3080587016412077E-2</v>
      </c>
      <c r="P805" s="39">
        <f>-(1-F805/MAX(F$5:F805))</f>
        <v>-2.754644685561447E-2</v>
      </c>
      <c r="Q805" s="33">
        <f>IF(DatiStorici[[#This Row],[Calend]]="X",(DatiStorici[[#This Row],[Balanced]]*B$2/DatiStorici[[#This Row],[Bond 3Y]]),Q804)</f>
        <v>26.008685988528505</v>
      </c>
      <c r="R805" s="33">
        <f>IF(DatiStorici[[#This Row],[Calend]]="X",(DatiStorici[[#This Row],[Balanced]]*C$2/DatiStorici[[#This Row],[Bond 10Y]]),R804)</f>
        <v>25.947178759897803</v>
      </c>
      <c r="S805" s="33">
        <f>IF(DatiStorici[[#This Row],[Calend]]="X",(DatiStorici[[#This Row],[Balanced]]*D$2/DatiStorici[[#This Row],[SXXR]]),S804)</f>
        <v>23.661197927046668</v>
      </c>
      <c r="T805" s="33">
        <f>IF(DatiStorici[[#This Row],[Calend]]="X",(DatiStorici[[#This Row],[Balanced]]*E$2/DatiStorici[[#This Row],[Gold]]),T804)</f>
        <v>27.571067436731585</v>
      </c>
      <c r="U805" s="34">
        <f>SUMPRODUCT(DatiStorici[[#This Row],[Bond 3Y]:[Gold]],Q804:T804)</f>
        <v>12037.110155154629</v>
      </c>
      <c r="V805" s="32">
        <f t="shared" si="110"/>
        <v>-6.0345869452322286E-4</v>
      </c>
      <c r="W805" s="32">
        <f>-(1-U805/MAX(U$5:U805))</f>
        <v>-1.7185969350329788E-2</v>
      </c>
      <c r="X805" s="53" t="str">
        <f t="shared" si="111"/>
        <v/>
      </c>
    </row>
    <row r="806" spans="1:24" x14ac:dyDescent="0.3">
      <c r="A806" s="4">
        <v>40231</v>
      </c>
      <c r="B806" s="1">
        <v>117.06092</v>
      </c>
      <c r="C806" s="1">
        <v>117.852586</v>
      </c>
      <c r="D806" s="1">
        <v>124.04186799999999</v>
      </c>
      <c r="E806" s="1">
        <v>108.95137</v>
      </c>
      <c r="F806" s="3">
        <f t="shared" si="104"/>
        <v>12036.731794870462</v>
      </c>
      <c r="G806" s="36">
        <f t="shared" si="105"/>
        <v>2.3295713158896344E-4</v>
      </c>
      <c r="H806" s="31">
        <f t="shared" si="106"/>
        <v>1.409098878266008E-3</v>
      </c>
      <c r="I806" s="37">
        <f t="shared" si="107"/>
        <v>-2.494494467605083E-3</v>
      </c>
      <c r="J806" s="37">
        <f t="shared" si="108"/>
        <v>2.2104906696231662E-3</v>
      </c>
      <c r="K806" s="39">
        <f t="shared" si="109"/>
        <v>8.0639020562188544E-4</v>
      </c>
      <c r="L806" s="36">
        <f>-(1-B806/MAX(B$5:B806))</f>
        <v>0</v>
      </c>
      <c r="M806" s="37">
        <f>-(1-C806/MAX(C$5:C806))</f>
        <v>-6.3385524947706662E-3</v>
      </c>
      <c r="N806" s="37">
        <f>-(1-D806/MAX(D$5:D806))</f>
        <v>-0.32177681170155992</v>
      </c>
      <c r="O806" s="37">
        <f>-(1-E806/MAX(E$5:E806))</f>
        <v>-8.1051503400235481E-2</v>
      </c>
      <c r="P806" s="39">
        <f>-(1-F806/MAX(F$5:F806))</f>
        <v>-2.6761953573597896E-2</v>
      </c>
      <c r="Q806" s="33">
        <f>IF(DatiStorici[[#This Row],[Calend]]="X",(DatiStorici[[#This Row],[Balanced]]*B$2/DatiStorici[[#This Row],[Bond 3Y]]),Q805)</f>
        <v>26.008685988528505</v>
      </c>
      <c r="R806" s="33">
        <f>IF(DatiStorici[[#This Row],[Calend]]="X",(DatiStorici[[#This Row],[Balanced]]*C$2/DatiStorici[[#This Row],[Bond 10Y]]),R805)</f>
        <v>25.947178759897803</v>
      </c>
      <c r="S806" s="33">
        <f>IF(DatiStorici[[#This Row],[Calend]]="X",(DatiStorici[[#This Row],[Balanced]]*D$2/DatiStorici[[#This Row],[SXXR]]),S805)</f>
        <v>23.661197927046668</v>
      </c>
      <c r="T806" s="33">
        <f>IF(DatiStorici[[#This Row],[Calend]]="X",(DatiStorici[[#This Row],[Balanced]]*E$2/DatiStorici[[#This Row],[Gold]]),T805)</f>
        <v>27.571067436731585</v>
      </c>
      <c r="U806" s="34">
        <f>SUMPRODUCT(DatiStorici[[#This Row],[Bond 3Y]:[Gold]],Q805:T805)</f>
        <v>12041.427585649377</v>
      </c>
      <c r="V806" s="32">
        <f t="shared" si="110"/>
        <v>3.5861235324939031E-4</v>
      </c>
      <c r="W806" s="32">
        <f>-(1-U806/MAX(U$5:U806))</f>
        <v>-1.6833456894109089E-2</v>
      </c>
      <c r="X806" s="53" t="str">
        <f t="shared" si="111"/>
        <v/>
      </c>
    </row>
    <row r="807" spans="1:24" x14ac:dyDescent="0.3">
      <c r="A807" s="4">
        <v>40232</v>
      </c>
      <c r="B807" s="1">
        <v>117.151869</v>
      </c>
      <c r="C807" s="1">
        <v>118.59880699999999</v>
      </c>
      <c r="D807" s="1">
        <v>122.599217</v>
      </c>
      <c r="E807" s="1">
        <v>108.14418999999999</v>
      </c>
      <c r="F807" s="3">
        <f t="shared" si="104"/>
        <v>12004.33202654347</v>
      </c>
      <c r="G807" s="36">
        <f t="shared" si="105"/>
        <v>7.7663568210554362E-4</v>
      </c>
      <c r="H807" s="31">
        <f t="shared" si="106"/>
        <v>6.3118552016479387E-3</v>
      </c>
      <c r="I807" s="37">
        <f t="shared" si="107"/>
        <v>-1.1698516918475782E-2</v>
      </c>
      <c r="J807" s="37">
        <f t="shared" si="108"/>
        <v>-7.4362066139043613E-3</v>
      </c>
      <c r="K807" s="39">
        <f t="shared" si="109"/>
        <v>-2.6953705695462026E-3</v>
      </c>
      <c r="L807" s="36">
        <f>-(1-B807/MAX(B$5:B807))</f>
        <v>0</v>
      </c>
      <c r="M807" s="37">
        <f>-(1-C807/MAX(C$5:C807))</f>
        <v>-4.6870112690444721E-5</v>
      </c>
      <c r="N807" s="37">
        <f>-(1-D807/MAX(D$5:D807))</f>
        <v>-0.32966478837103363</v>
      </c>
      <c r="O807" s="37">
        <f>-(1-E807/MAX(E$5:E807))</f>
        <v>-8.7859649525294681E-2</v>
      </c>
      <c r="P807" s="39">
        <f>-(1-F807/MAX(F$5:F807))</f>
        <v>-2.9381658637115837E-2</v>
      </c>
      <c r="Q807" s="33">
        <f>IF(DatiStorici[[#This Row],[Calend]]="X",(DatiStorici[[#This Row],[Balanced]]*B$2/DatiStorici[[#This Row],[Bond 3Y]]),Q806)</f>
        <v>26.008685988528505</v>
      </c>
      <c r="R807" s="33">
        <f>IF(DatiStorici[[#This Row],[Calend]]="X",(DatiStorici[[#This Row],[Balanced]]*C$2/DatiStorici[[#This Row],[Bond 10Y]]),R806)</f>
        <v>25.947178759897803</v>
      </c>
      <c r="S807" s="33">
        <f>IF(DatiStorici[[#This Row],[Calend]]="X",(DatiStorici[[#This Row],[Balanced]]*D$2/DatiStorici[[#This Row],[SXXR]]),S806)</f>
        <v>23.661197927046668</v>
      </c>
      <c r="T807" s="33">
        <f>IF(DatiStorici[[#This Row],[Calend]]="X",(DatiStorici[[#This Row],[Balanced]]*E$2/DatiStorici[[#This Row],[Gold]]),T806)</f>
        <v>27.571067436731585</v>
      </c>
      <c r="U807" s="34">
        <f>SUMPRODUCT(DatiStorici[[#This Row],[Bond 3Y]:[Gold]],Q806:T806)</f>
        <v>12006.765714248504</v>
      </c>
      <c r="V807" s="32">
        <f t="shared" si="110"/>
        <v>-2.8827026606018723E-3</v>
      </c>
      <c r="W807" s="32">
        <f>-(1-U807/MAX(U$5:U807))</f>
        <v>-1.9663552581715926E-2</v>
      </c>
      <c r="X807" s="53" t="str">
        <f t="shared" si="111"/>
        <v/>
      </c>
    </row>
    <row r="808" spans="1:24" x14ac:dyDescent="0.3">
      <c r="A808" s="4">
        <v>40233</v>
      </c>
      <c r="B808" s="1">
        <v>117.172782</v>
      </c>
      <c r="C808" s="1">
        <v>118.89223699999999</v>
      </c>
      <c r="D808" s="1">
        <v>122.866174</v>
      </c>
      <c r="E808" s="1">
        <v>107.75221999999999</v>
      </c>
      <c r="F808" s="3">
        <f t="shared" si="104"/>
        <v>12000.833871747229</v>
      </c>
      <c r="G808" s="36">
        <f t="shared" si="105"/>
        <v>1.7849594540118933E-4</v>
      </c>
      <c r="H808" s="31">
        <f t="shared" si="106"/>
        <v>2.4710839143324156E-3</v>
      </c>
      <c r="I808" s="37">
        <f t="shared" si="107"/>
        <v>2.1751099343376933E-3</v>
      </c>
      <c r="J808" s="37">
        <f t="shared" si="108"/>
        <v>-3.6310972532856063E-3</v>
      </c>
      <c r="K808" s="39">
        <f t="shared" si="109"/>
        <v>-2.9145016833671692E-4</v>
      </c>
      <c r="L808" s="36">
        <f>-(1-B808/MAX(B$5:B808))</f>
        <v>0</v>
      </c>
      <c r="M808" s="37">
        <f>-(1-C808/MAX(C$5:C808))</f>
        <v>0</v>
      </c>
      <c r="N808" s="37">
        <f>-(1-D808/MAX(D$5:D808))</f>
        <v>-0.32820514873001672</v>
      </c>
      <c r="O808" s="37">
        <f>-(1-E808/MAX(E$5:E808))</f>
        <v>-9.1165713893390454E-2</v>
      </c>
      <c r="P808" s="39">
        <f>-(1-F808/MAX(F$5:F808))</f>
        <v>-2.9664504296387117E-2</v>
      </c>
      <c r="Q808" s="33">
        <f>IF(DatiStorici[[#This Row],[Calend]]="X",(DatiStorici[[#This Row],[Balanced]]*B$2/DatiStorici[[#This Row],[Bond 3Y]]),Q807)</f>
        <v>26.008685988528505</v>
      </c>
      <c r="R808" s="33">
        <f>IF(DatiStorici[[#This Row],[Calend]]="X",(DatiStorici[[#This Row],[Balanced]]*C$2/DatiStorici[[#This Row],[Bond 10Y]]),R807)</f>
        <v>25.947178759897803</v>
      </c>
      <c r="S808" s="33">
        <f>IF(DatiStorici[[#This Row],[Calend]]="X",(DatiStorici[[#This Row],[Balanced]]*D$2/DatiStorici[[#This Row],[SXXR]]),S807)</f>
        <v>23.661197927046668</v>
      </c>
      <c r="T808" s="33">
        <f>IF(DatiStorici[[#This Row],[Calend]]="X",(DatiStorici[[#This Row],[Balanced]]*E$2/DatiStorici[[#This Row],[Gold]]),T807)</f>
        <v>27.571067436731585</v>
      </c>
      <c r="U808" s="34">
        <f>SUMPRODUCT(DatiStorici[[#This Row],[Bond 3Y]:[Gold]],Q807:T807)</f>
        <v>12010.432805673934</v>
      </c>
      <c r="V808" s="32">
        <f t="shared" si="110"/>
        <v>3.0537212330451703E-4</v>
      </c>
      <c r="W808" s="32">
        <f>-(1-U808/MAX(U$5:U808))</f>
        <v>-1.936413944532922E-2</v>
      </c>
      <c r="X808" s="53" t="str">
        <f t="shared" si="111"/>
        <v/>
      </c>
    </row>
    <row r="809" spans="1:24" x14ac:dyDescent="0.3">
      <c r="A809" s="4">
        <v>40234</v>
      </c>
      <c r="B809" s="1">
        <v>117.21291600000001</v>
      </c>
      <c r="C809" s="1">
        <v>119.027019</v>
      </c>
      <c r="D809" s="1">
        <v>120.92753500000001</v>
      </c>
      <c r="E809" s="1">
        <v>106.92066</v>
      </c>
      <c r="F809" s="3">
        <f t="shared" si="104"/>
        <v>11943.276002589249</v>
      </c>
      <c r="G809" s="36">
        <f t="shared" si="105"/>
        <v>3.4246117177552313E-4</v>
      </c>
      <c r="H809" s="31">
        <f t="shared" si="106"/>
        <v>1.1330063542090041E-3</v>
      </c>
      <c r="I809" s="37">
        <f t="shared" si="107"/>
        <v>-1.5904264896501027E-2</v>
      </c>
      <c r="J809" s="37">
        <f t="shared" si="108"/>
        <v>-7.7472679287004598E-3</v>
      </c>
      <c r="K809" s="39">
        <f t="shared" si="109"/>
        <v>-4.807694278526016E-3</v>
      </c>
      <c r="L809" s="36">
        <f>-(1-B809/MAX(B$5:B809))</f>
        <v>0</v>
      </c>
      <c r="M809" s="37">
        <f>-(1-C809/MAX(C$5:C809))</f>
        <v>0</v>
      </c>
      <c r="N809" s="37">
        <f>-(1-D809/MAX(D$5:D809))</f>
        <v>-0.33880503685440144</v>
      </c>
      <c r="O809" s="37">
        <f>-(1-E809/MAX(E$5:E809))</f>
        <v>-9.81794927181312E-2</v>
      </c>
      <c r="P809" s="39">
        <f>-(1-F809/MAX(F$5:F809))</f>
        <v>-3.4318384526538126E-2</v>
      </c>
      <c r="Q809" s="33">
        <f>IF(DatiStorici[[#This Row],[Calend]]="X",(DatiStorici[[#This Row],[Balanced]]*B$2/DatiStorici[[#This Row],[Bond 3Y]]),Q808)</f>
        <v>26.008685988528505</v>
      </c>
      <c r="R809" s="33">
        <f>IF(DatiStorici[[#This Row],[Calend]]="X",(DatiStorici[[#This Row],[Balanced]]*C$2/DatiStorici[[#This Row],[Bond 10Y]]),R808)</f>
        <v>25.947178759897803</v>
      </c>
      <c r="S809" s="33">
        <f>IF(DatiStorici[[#This Row],[Calend]]="X",(DatiStorici[[#This Row],[Balanced]]*D$2/DatiStorici[[#This Row],[SXXR]]),S808)</f>
        <v>23.661197927046668</v>
      </c>
      <c r="T809" s="33">
        <f>IF(DatiStorici[[#This Row],[Calend]]="X",(DatiStorici[[#This Row],[Balanced]]*E$2/DatiStorici[[#This Row],[Gold]]),T808)</f>
        <v>27.571067436731585</v>
      </c>
      <c r="U809" s="34">
        <f>SUMPRODUCT(DatiStorici[[#This Row],[Bond 3Y]:[Gold]],Q808:T808)</f>
        <v>11946.176332999235</v>
      </c>
      <c r="V809" s="32">
        <f t="shared" si="110"/>
        <v>-5.3644175095830899E-3</v>
      </c>
      <c r="W809" s="32">
        <f>-(1-U809/MAX(U$5:U809))</f>
        <v>-2.4610594955891019E-2</v>
      </c>
      <c r="X809" s="53" t="str">
        <f t="shared" si="111"/>
        <v/>
      </c>
    </row>
    <row r="810" spans="1:24" x14ac:dyDescent="0.3">
      <c r="A810" s="4">
        <v>40235</v>
      </c>
      <c r="B810" s="1">
        <v>117.255689</v>
      </c>
      <c r="C810" s="1">
        <v>119.166207</v>
      </c>
      <c r="D810" s="1">
        <v>122.161841</v>
      </c>
      <c r="E810" s="1">
        <v>108.26267</v>
      </c>
      <c r="F810" s="3">
        <f t="shared" si="104"/>
        <v>12019.353979566029</v>
      </c>
      <c r="G810" s="36">
        <f t="shared" si="105"/>
        <v>3.6485055621399598E-4</v>
      </c>
      <c r="H810" s="31">
        <f t="shared" si="106"/>
        <v>1.1686983562039198E-3</v>
      </c>
      <c r="I810" s="37">
        <f t="shared" si="107"/>
        <v>1.0155249299907368E-2</v>
      </c>
      <c r="J810" s="37">
        <f t="shared" si="108"/>
        <v>1.2473339822233925E-2</v>
      </c>
      <c r="K810" s="39">
        <f t="shared" si="109"/>
        <v>6.3497397948525224E-3</v>
      </c>
      <c r="L810" s="36">
        <f>-(1-B810/MAX(B$5:B810))</f>
        <v>0</v>
      </c>
      <c r="M810" s="37">
        <f>-(1-C810/MAX(C$5:C810))</f>
        <v>0</v>
      </c>
      <c r="N810" s="37">
        <f>-(1-D810/MAX(D$5:D810))</f>
        <v>-0.33205622724556927</v>
      </c>
      <c r="O810" s="37">
        <f>-(1-E810/MAX(E$5:E810))</f>
        <v>-8.6860331959327963E-2</v>
      </c>
      <c r="P810" s="39">
        <f>-(1-F810/MAX(F$5:F810))</f>
        <v>-2.8167048520155835E-2</v>
      </c>
      <c r="Q810" s="33">
        <f>IF(DatiStorici[[#This Row],[Calend]]="X",(DatiStorici[[#This Row],[Balanced]]*B$2/DatiStorici[[#This Row],[Bond 3Y]]),Q809)</f>
        <v>26.008685988528505</v>
      </c>
      <c r="R810" s="33">
        <f>IF(DatiStorici[[#This Row],[Calend]]="X",(DatiStorici[[#This Row],[Balanced]]*C$2/DatiStorici[[#This Row],[Bond 10Y]]),R809)</f>
        <v>25.947178759897803</v>
      </c>
      <c r="S810" s="33">
        <f>IF(DatiStorici[[#This Row],[Calend]]="X",(DatiStorici[[#This Row],[Balanced]]*D$2/DatiStorici[[#This Row],[SXXR]]),S809)</f>
        <v>23.661197927046668</v>
      </c>
      <c r="T810" s="33">
        <f>IF(DatiStorici[[#This Row],[Calend]]="X",(DatiStorici[[#This Row],[Balanced]]*E$2/DatiStorici[[#This Row],[Gold]]),T809)</f>
        <v>27.571067436731585</v>
      </c>
      <c r="U810" s="34">
        <f>SUMPRODUCT(DatiStorici[[#This Row],[Bond 3Y]:[Gold]],Q809:T809)</f>
        <v>12017.106145221564</v>
      </c>
      <c r="V810" s="32">
        <f t="shared" si="110"/>
        <v>5.9198917704182752E-3</v>
      </c>
      <c r="W810" s="32">
        <f>-(1-U810/MAX(U$5:U810))</f>
        <v>-1.8819270149114331E-2</v>
      </c>
      <c r="X810" s="53" t="str">
        <f t="shared" si="111"/>
        <v/>
      </c>
    </row>
    <row r="811" spans="1:24" x14ac:dyDescent="0.3">
      <c r="A811" s="4">
        <v>40238</v>
      </c>
      <c r="B811" s="1">
        <v>117.318102</v>
      </c>
      <c r="C811" s="1">
        <v>119.132125</v>
      </c>
      <c r="D811" s="1">
        <v>123.577506</v>
      </c>
      <c r="E811" s="1">
        <v>108.82071000000001</v>
      </c>
      <c r="F811" s="3">
        <f t="shared" si="104"/>
        <v>12063.3377307594</v>
      </c>
      <c r="G811" s="36">
        <f t="shared" si="105"/>
        <v>5.3213959843272866E-4</v>
      </c>
      <c r="H811" s="31">
        <f t="shared" si="106"/>
        <v>-2.8604480733317958E-4</v>
      </c>
      <c r="I811" s="37">
        <f t="shared" si="107"/>
        <v>1.1521806973790089E-2</v>
      </c>
      <c r="J811" s="37">
        <f t="shared" si="108"/>
        <v>5.1412616590191711E-3</v>
      </c>
      <c r="K811" s="39">
        <f t="shared" si="109"/>
        <v>3.6527312334223875E-3</v>
      </c>
      <c r="L811" s="36">
        <f>-(1-B811/MAX(B$5:B811))</f>
        <v>0</v>
      </c>
      <c r="M811" s="37">
        <f>-(1-C811/MAX(C$5:C811))</f>
        <v>-2.8600390041777501E-4</v>
      </c>
      <c r="N811" s="37">
        <f>-(1-D811/MAX(D$5:D811))</f>
        <v>-0.32431580181225905</v>
      </c>
      <c r="O811" s="37">
        <f>-(1-E811/MAX(E$5:E811))</f>
        <v>-8.2153552971211186E-2</v>
      </c>
      <c r="P811" s="39">
        <f>-(1-F811/MAX(F$5:F811))</f>
        <v>-2.4610712729390416E-2</v>
      </c>
      <c r="Q811" s="33">
        <f>IF(DatiStorici[[#This Row],[Calend]]="X",(DatiStorici[[#This Row],[Balanced]]*B$2/DatiStorici[[#This Row],[Bond 3Y]]),Q810)</f>
        <v>26.008685988528505</v>
      </c>
      <c r="R811" s="33">
        <f>IF(DatiStorici[[#This Row],[Calend]]="X",(DatiStorici[[#This Row],[Balanced]]*C$2/DatiStorici[[#This Row],[Bond 10Y]]),R810)</f>
        <v>25.947178759897803</v>
      </c>
      <c r="S811" s="33">
        <f>IF(DatiStorici[[#This Row],[Calend]]="X",(DatiStorici[[#This Row],[Balanced]]*D$2/DatiStorici[[#This Row],[SXXR]]),S810)</f>
        <v>23.661197927046668</v>
      </c>
      <c r="T811" s="33">
        <f>IF(DatiStorici[[#This Row],[Calend]]="X",(DatiStorici[[#This Row],[Balanced]]*E$2/DatiStorici[[#This Row],[Gold]]),T810)</f>
        <v>27.571067436731585</v>
      </c>
      <c r="U811" s="34">
        <f>SUMPRODUCT(DatiStorici[[#This Row],[Bond 3Y]:[Gold]],Q810:T810)</f>
        <v>12066.727181829456</v>
      </c>
      <c r="V811" s="32">
        <f t="shared" si="110"/>
        <v>4.1206984078025598E-3</v>
      </c>
      <c r="W811" s="32">
        <f>-(1-U811/MAX(U$5:U811))</f>
        <v>-1.4767778523216646E-2</v>
      </c>
      <c r="X811" s="53" t="str">
        <f t="shared" si="111"/>
        <v/>
      </c>
    </row>
    <row r="812" spans="1:24" x14ac:dyDescent="0.3">
      <c r="A812" s="4">
        <v>40239</v>
      </c>
      <c r="B812" s="1">
        <v>117.31339800000001</v>
      </c>
      <c r="C812" s="1">
        <v>119.04198100000001</v>
      </c>
      <c r="D812" s="1">
        <v>124.605439</v>
      </c>
      <c r="E812" s="1">
        <v>110.04053</v>
      </c>
      <c r="F812" s="3">
        <f t="shared" si="104"/>
        <v>12124.513520266781</v>
      </c>
      <c r="G812" s="36">
        <f t="shared" si="105"/>
        <v>-4.0096917938303484E-5</v>
      </c>
      <c r="H812" s="31">
        <f t="shared" si="106"/>
        <v>-7.5695889715459265E-4</v>
      </c>
      <c r="I812" s="37">
        <f t="shared" si="107"/>
        <v>8.2837189159531352E-3</v>
      </c>
      <c r="J812" s="37">
        <f t="shared" si="108"/>
        <v>1.1147086902738223E-2</v>
      </c>
      <c r="K812" s="39">
        <f t="shared" si="109"/>
        <v>5.058400543035268E-3</v>
      </c>
      <c r="L812" s="36">
        <f>-(1-B812/MAX(B$5:B812))</f>
        <v>-4.0096114067633692E-5</v>
      </c>
      <c r="M812" s="37">
        <f>-(1-C812/MAX(C$5:C812))</f>
        <v>-1.0424599651811528E-3</v>
      </c>
      <c r="N812" s="37">
        <f>-(1-D812/MAX(D$5:D812))</f>
        <v>-0.31869537696814765</v>
      </c>
      <c r="O812" s="37">
        <f>-(1-E812/MAX(E$5:E812))</f>
        <v>-7.1865001710934906E-2</v>
      </c>
      <c r="P812" s="39">
        <f>-(1-F812/MAX(F$5:F812))</f>
        <v>-1.9664303115600745E-2</v>
      </c>
      <c r="Q812" s="33">
        <f>IF(DatiStorici[[#This Row],[Calend]]="X",(DatiStorici[[#This Row],[Balanced]]*B$2/DatiStorici[[#This Row],[Bond 3Y]]),Q811)</f>
        <v>26.008685988528505</v>
      </c>
      <c r="R812" s="33">
        <f>IF(DatiStorici[[#This Row],[Calend]]="X",(DatiStorici[[#This Row],[Balanced]]*C$2/DatiStorici[[#This Row],[Bond 10Y]]),R811)</f>
        <v>25.947178759897803</v>
      </c>
      <c r="S812" s="33">
        <f>IF(DatiStorici[[#This Row],[Calend]]="X",(DatiStorici[[#This Row],[Balanced]]*D$2/DatiStorici[[#This Row],[SXXR]]),S811)</f>
        <v>23.661197927046668</v>
      </c>
      <c r="T812" s="33">
        <f>IF(DatiStorici[[#This Row],[Calend]]="X",(DatiStorici[[#This Row],[Balanced]]*E$2/DatiStorici[[#This Row],[Gold]]),T811)</f>
        <v>27.571067436731585</v>
      </c>
      <c r="U812" s="34">
        <f>SUMPRODUCT(DatiStorici[[#This Row],[Bond 3Y]:[Gold]],Q811:T811)</f>
        <v>12122.219720137851</v>
      </c>
      <c r="V812" s="32">
        <f t="shared" si="110"/>
        <v>4.5882638782445521E-3</v>
      </c>
      <c r="W812" s="32">
        <f>-(1-U812/MAX(U$5:U812))</f>
        <v>-1.0236886594600314E-2</v>
      </c>
      <c r="X812" s="53" t="str">
        <f t="shared" si="111"/>
        <v/>
      </c>
    </row>
    <row r="813" spans="1:24" x14ac:dyDescent="0.3">
      <c r="A813" s="4">
        <v>40240</v>
      </c>
      <c r="B813" s="1">
        <v>117.320588</v>
      </c>
      <c r="C813" s="1">
        <v>118.954562</v>
      </c>
      <c r="D813" s="1">
        <v>125.604804</v>
      </c>
      <c r="E813" s="1">
        <v>111.01612</v>
      </c>
      <c r="F813" s="3">
        <f t="shared" si="104"/>
        <v>12175.989541996807</v>
      </c>
      <c r="G813" s="36">
        <f t="shared" si="105"/>
        <v>6.1286944187502091E-5</v>
      </c>
      <c r="H813" s="31">
        <f t="shared" si="106"/>
        <v>-7.3462414898588463E-4</v>
      </c>
      <c r="I813" s="37">
        <f t="shared" si="107"/>
        <v>7.9882446242509723E-3</v>
      </c>
      <c r="J813" s="37">
        <f t="shared" si="108"/>
        <v>8.8266635182334668E-3</v>
      </c>
      <c r="K813" s="39">
        <f t="shared" si="109"/>
        <v>4.2366282371562921E-3</v>
      </c>
      <c r="L813" s="36">
        <f>-(1-B813/MAX(B$5:B813))</f>
        <v>0</v>
      </c>
      <c r="M813" s="37">
        <f>-(1-C813/MAX(C$5:C813))</f>
        <v>-1.7760488088708337E-3</v>
      </c>
      <c r="N813" s="37">
        <f>-(1-D813/MAX(D$5:D813))</f>
        <v>-0.31323115325479733</v>
      </c>
      <c r="O813" s="37">
        <f>-(1-E813/MAX(E$5:E813))</f>
        <v>-6.3636404275237091E-2</v>
      </c>
      <c r="P813" s="39">
        <f>-(1-F813/MAX(F$5:F813))</f>
        <v>-1.5502174750517073E-2</v>
      </c>
      <c r="Q813" s="33">
        <f>IF(DatiStorici[[#This Row],[Calend]]="X",(DatiStorici[[#This Row],[Balanced]]*B$2/DatiStorici[[#This Row],[Bond 3Y]]),Q812)</f>
        <v>26.008685988528505</v>
      </c>
      <c r="R813" s="33">
        <f>IF(DatiStorici[[#This Row],[Calend]]="X",(DatiStorici[[#This Row],[Balanced]]*C$2/DatiStorici[[#This Row],[Bond 10Y]]),R812)</f>
        <v>25.947178759897803</v>
      </c>
      <c r="S813" s="33">
        <f>IF(DatiStorici[[#This Row],[Calend]]="X",(DatiStorici[[#This Row],[Balanced]]*D$2/DatiStorici[[#This Row],[SXXR]]),S812)</f>
        <v>23.661197927046668</v>
      </c>
      <c r="T813" s="33">
        <f>IF(DatiStorici[[#This Row],[Calend]]="X",(DatiStorici[[#This Row],[Balanced]]*E$2/DatiStorici[[#This Row],[Gold]]),T812)</f>
        <v>27.571067436731585</v>
      </c>
      <c r="U813" s="34">
        <f>SUMPRODUCT(DatiStorici[[#This Row],[Bond 3Y]:[Gold]],Q812:T812)</f>
        <v>12170.68267691706</v>
      </c>
      <c r="V813" s="32">
        <f t="shared" si="110"/>
        <v>3.9898913911710692E-3</v>
      </c>
      <c r="W813" s="32">
        <f>-(1-U813/MAX(U$5:U813))</f>
        <v>-6.279950646068011E-3</v>
      </c>
      <c r="X813" s="53" t="str">
        <f t="shared" si="111"/>
        <v/>
      </c>
    </row>
    <row r="814" spans="1:24" x14ac:dyDescent="0.3">
      <c r="A814" s="4">
        <v>40241</v>
      </c>
      <c r="B814" s="1">
        <v>117.33313200000001</v>
      </c>
      <c r="C814" s="1">
        <v>119.063771</v>
      </c>
      <c r="D814" s="1">
        <v>125.85501499999999</v>
      </c>
      <c r="E814" s="1">
        <v>110.81950999999999</v>
      </c>
      <c r="F814" s="3">
        <f t="shared" si="104"/>
        <v>12175.073801883793</v>
      </c>
      <c r="G814" s="36">
        <f t="shared" si="105"/>
        <v>1.0691498955952067E-4</v>
      </c>
      <c r="H814" s="31">
        <f t="shared" si="106"/>
        <v>9.1765206727675082E-4</v>
      </c>
      <c r="I814" s="37">
        <f t="shared" si="107"/>
        <v>1.9900681037026266E-3</v>
      </c>
      <c r="J814" s="37">
        <f t="shared" si="108"/>
        <v>-1.7725741485204252E-3</v>
      </c>
      <c r="K814" s="39">
        <f t="shared" si="109"/>
        <v>-7.5211509289315902E-5</v>
      </c>
      <c r="L814" s="36">
        <f>-(1-B814/MAX(B$5:B814))</f>
        <v>0</v>
      </c>
      <c r="M814" s="37">
        <f>-(1-C814/MAX(C$5:C814))</f>
        <v>-8.5960611299806811E-4</v>
      </c>
      <c r="N814" s="37">
        <f>-(1-D814/MAX(D$5:D814))</f>
        <v>-0.31186307564597471</v>
      </c>
      <c r="O814" s="37">
        <f>-(1-E814/MAX(E$5:E814))</f>
        <v>-6.5294708011266245E-2</v>
      </c>
      <c r="P814" s="39">
        <f>-(1-F814/MAX(F$5:F814))</f>
        <v>-1.5576217533376457E-2</v>
      </c>
      <c r="Q814" s="33">
        <f>IF(DatiStorici[[#This Row],[Calend]]="X",(DatiStorici[[#This Row],[Balanced]]*B$2/DatiStorici[[#This Row],[Bond 3Y]]),Q813)</f>
        <v>26.008685988528505</v>
      </c>
      <c r="R814" s="33">
        <f>IF(DatiStorici[[#This Row],[Calend]]="X",(DatiStorici[[#This Row],[Balanced]]*C$2/DatiStorici[[#This Row],[Bond 10Y]]),R813)</f>
        <v>25.947178759897803</v>
      </c>
      <c r="S814" s="33">
        <f>IF(DatiStorici[[#This Row],[Calend]]="X",(DatiStorici[[#This Row],[Balanced]]*D$2/DatiStorici[[#This Row],[SXXR]]),S813)</f>
        <v>23.661197927046668</v>
      </c>
      <c r="T814" s="33">
        <f>IF(DatiStorici[[#This Row],[Calend]]="X",(DatiStorici[[#This Row],[Balanced]]*E$2/DatiStorici[[#This Row],[Gold]]),T813)</f>
        <v>27.571067436731585</v>
      </c>
      <c r="U814" s="34">
        <f>SUMPRODUCT(DatiStorici[[#This Row],[Bond 3Y]:[Gold]],Q813:T813)</f>
        <v>12174.34213974508</v>
      </c>
      <c r="V814" s="32">
        <f t="shared" si="110"/>
        <v>3.0063332308264258E-4</v>
      </c>
      <c r="W814" s="32">
        <f>-(1-U814/MAX(U$5:U814))</f>
        <v>-5.9811603745111297E-3</v>
      </c>
      <c r="X814" s="53" t="str">
        <f t="shared" si="111"/>
        <v/>
      </c>
    </row>
    <row r="815" spans="1:24" x14ac:dyDescent="0.3">
      <c r="A815" s="4">
        <v>40242</v>
      </c>
      <c r="B815" s="1">
        <v>117.327196</v>
      </c>
      <c r="C815" s="1">
        <v>118.843923</v>
      </c>
      <c r="D815" s="1">
        <v>127.872462</v>
      </c>
      <c r="E815" s="1">
        <v>110.86711</v>
      </c>
      <c r="F815" s="3">
        <f t="shared" si="104"/>
        <v>12201.587698479168</v>
      </c>
      <c r="G815" s="36">
        <f t="shared" si="105"/>
        <v>-5.0592275668142155E-5</v>
      </c>
      <c r="H815" s="31">
        <f t="shared" si="106"/>
        <v>-1.8481795093111791E-3</v>
      </c>
      <c r="I815" s="37">
        <f t="shared" si="107"/>
        <v>1.5902806753502322E-2</v>
      </c>
      <c r="J815" s="37">
        <f t="shared" si="108"/>
        <v>4.2943503519980079E-4</v>
      </c>
      <c r="K815" s="39">
        <f t="shared" si="109"/>
        <v>2.1753517847911425E-3</v>
      </c>
      <c r="L815" s="36">
        <f>-(1-B815/MAX(B$5:B815))</f>
        <v>-5.0590995900545721E-5</v>
      </c>
      <c r="M815" s="37">
        <f>-(1-C815/MAX(C$5:C815))</f>
        <v>-2.7044915510316958E-3</v>
      </c>
      <c r="N815" s="37">
        <f>-(1-D815/MAX(D$5:D815))</f>
        <v>-0.30083228935885487</v>
      </c>
      <c r="O815" s="37">
        <f>-(1-E815/MAX(E$5:E815))</f>
        <v>-6.4893226612380173E-2</v>
      </c>
      <c r="P815" s="39">
        <f>-(1-F815/MAX(F$5:F815))</f>
        <v>-1.3432418588165129E-2</v>
      </c>
      <c r="Q815" s="33">
        <f>IF(DatiStorici[[#This Row],[Calend]]="X",(DatiStorici[[#This Row],[Balanced]]*B$2/DatiStorici[[#This Row],[Bond 3Y]]),Q814)</f>
        <v>26.008685988528505</v>
      </c>
      <c r="R815" s="33">
        <f>IF(DatiStorici[[#This Row],[Calend]]="X",(DatiStorici[[#This Row],[Balanced]]*C$2/DatiStorici[[#This Row],[Bond 10Y]]),R814)</f>
        <v>25.947178759897803</v>
      </c>
      <c r="S815" s="33">
        <f>IF(DatiStorici[[#This Row],[Calend]]="X",(DatiStorici[[#This Row],[Balanced]]*D$2/DatiStorici[[#This Row],[SXXR]]),S814)</f>
        <v>23.661197927046668</v>
      </c>
      <c r="T815" s="33">
        <f>IF(DatiStorici[[#This Row],[Calend]]="X",(DatiStorici[[#This Row],[Balanced]]*E$2/DatiStorici[[#This Row],[Gold]]),T814)</f>
        <v>27.571067436731585</v>
      </c>
      <c r="U815" s="34">
        <f>SUMPRODUCT(DatiStorici[[#This Row],[Bond 3Y]:[Gold]],Q814:T814)</f>
        <v>12217.53091241336</v>
      </c>
      <c r="V815" s="32">
        <f t="shared" si="110"/>
        <v>3.5412465217181314E-3</v>
      </c>
      <c r="W815" s="32">
        <f>-(1-U815/MAX(U$5:U815))</f>
        <v>-2.4548545421475554E-3</v>
      </c>
      <c r="X815" s="53" t="str">
        <f t="shared" si="111"/>
        <v/>
      </c>
    </row>
    <row r="816" spans="1:24" x14ac:dyDescent="0.3">
      <c r="A816" s="4">
        <v>40245</v>
      </c>
      <c r="B816" s="1">
        <v>117.32464899999999</v>
      </c>
      <c r="C816" s="1">
        <v>118.817251</v>
      </c>
      <c r="D816" s="1">
        <v>127.7577</v>
      </c>
      <c r="E816" s="1">
        <v>109.95987</v>
      </c>
      <c r="F816" s="3">
        <f t="shared" si="104"/>
        <v>12163.340894290121</v>
      </c>
      <c r="G816" s="36">
        <f t="shared" si="105"/>
        <v>-2.1708757500818327E-5</v>
      </c>
      <c r="H816" s="31">
        <f t="shared" si="106"/>
        <v>-2.2445399610781684E-4</v>
      </c>
      <c r="I816" s="37">
        <f t="shared" si="107"/>
        <v>-8.9787532748110367E-4</v>
      </c>
      <c r="J816" s="37">
        <f t="shared" si="108"/>
        <v>-8.2167958318207154E-3</v>
      </c>
      <c r="K816" s="39">
        <f t="shared" si="109"/>
        <v>-3.139499092578245E-3</v>
      </c>
      <c r="L816" s="36">
        <f>-(1-B816/MAX(B$5:B816))</f>
        <v>-7.2298419512173417E-5</v>
      </c>
      <c r="M816" s="37">
        <f>-(1-C816/MAX(C$5:C816))</f>
        <v>-2.9283133934102645E-3</v>
      </c>
      <c r="N816" s="37">
        <f>-(1-D816/MAX(D$5:D816))</f>
        <v>-0.30145977305279203</v>
      </c>
      <c r="O816" s="37">
        <f>-(1-E816/MAX(E$5:E816))</f>
        <v>-7.2545327123417103E-2</v>
      </c>
      <c r="P816" s="39">
        <f>-(1-F816/MAX(F$5:F816))</f>
        <v>-1.6524889669631393E-2</v>
      </c>
      <c r="Q816" s="33">
        <f>IF(DatiStorici[[#This Row],[Calend]]="X",(DatiStorici[[#This Row],[Balanced]]*B$2/DatiStorici[[#This Row],[Bond 3Y]]),Q815)</f>
        <v>26.008685988528505</v>
      </c>
      <c r="R816" s="33">
        <f>IF(DatiStorici[[#This Row],[Calend]]="X",(DatiStorici[[#This Row],[Balanced]]*C$2/DatiStorici[[#This Row],[Bond 10Y]]),R815)</f>
        <v>25.947178759897803</v>
      </c>
      <c r="S816" s="33">
        <f>IF(DatiStorici[[#This Row],[Calend]]="X",(DatiStorici[[#This Row],[Balanced]]*D$2/DatiStorici[[#This Row],[SXXR]]),S815)</f>
        <v>23.661197927046668</v>
      </c>
      <c r="T816" s="33">
        <f>IF(DatiStorici[[#This Row],[Calend]]="X",(DatiStorici[[#This Row],[Balanced]]*E$2/DatiStorici[[#This Row],[Gold]]),T815)</f>
        <v>27.571067436731585</v>
      </c>
      <c r="U816" s="34">
        <f>SUMPRODUCT(DatiStorici[[#This Row],[Bond 3Y]:[Gold]],Q815:T815)</f>
        <v>12189.043623520458</v>
      </c>
      <c r="V816" s="32">
        <f t="shared" si="110"/>
        <v>-2.3343957414031702E-3</v>
      </c>
      <c r="W816" s="32">
        <f>-(1-U816/MAX(U$5:U816))</f>
        <v>-4.7808037823083849E-3</v>
      </c>
      <c r="X816" s="53" t="str">
        <f t="shared" si="111"/>
        <v/>
      </c>
    </row>
    <row r="817" spans="1:24" x14ac:dyDescent="0.3">
      <c r="A817" s="4">
        <v>40246</v>
      </c>
      <c r="B817" s="1">
        <v>117.336826</v>
      </c>
      <c r="C817" s="1">
        <v>119.09322899999999</v>
      </c>
      <c r="D817" s="1">
        <v>127.69317700000001</v>
      </c>
      <c r="E817" s="1">
        <v>108.98187</v>
      </c>
      <c r="F817" s="3">
        <f t="shared" si="104"/>
        <v>12131.085174831092</v>
      </c>
      <c r="G817" s="36">
        <f t="shared" si="105"/>
        <v>1.0378354615682374E-4</v>
      </c>
      <c r="H817" s="31">
        <f t="shared" si="106"/>
        <v>2.3200165355226903E-3</v>
      </c>
      <c r="I817" s="37">
        <f t="shared" si="107"/>
        <v>-5.0516954280927721E-4</v>
      </c>
      <c r="J817" s="37">
        <f t="shared" si="108"/>
        <v>-8.9339429287558086E-3</v>
      </c>
      <c r="K817" s="39">
        <f t="shared" si="109"/>
        <v>-2.6554023808268682E-3</v>
      </c>
      <c r="L817" s="36">
        <f>-(1-B817/MAX(B$5:B817))</f>
        <v>0</v>
      </c>
      <c r="M817" s="37">
        <f>-(1-C817/MAX(C$5:C817))</f>
        <v>-6.1240515945937268E-4</v>
      </c>
      <c r="N817" s="37">
        <f>-(1-D817/MAX(D$5:D817))</f>
        <v>-0.30181256518245081</v>
      </c>
      <c r="O817" s="37">
        <f>-(1-E817/MAX(E$5:E817))</f>
        <v>-8.0794251663554251E-2</v>
      </c>
      <c r="P817" s="39">
        <f>-(1-F817/MAX(F$5:F817))</f>
        <v>-1.9132947565027925E-2</v>
      </c>
      <c r="Q817" s="33">
        <f>IF(DatiStorici[[#This Row],[Calend]]="X",(DatiStorici[[#This Row],[Balanced]]*B$2/DatiStorici[[#This Row],[Bond 3Y]]),Q816)</f>
        <v>26.008685988528505</v>
      </c>
      <c r="R817" s="33">
        <f>IF(DatiStorici[[#This Row],[Calend]]="X",(DatiStorici[[#This Row],[Balanced]]*C$2/DatiStorici[[#This Row],[Bond 10Y]]),R816)</f>
        <v>25.947178759897803</v>
      </c>
      <c r="S817" s="33">
        <f>IF(DatiStorici[[#This Row],[Calend]]="X",(DatiStorici[[#This Row],[Balanced]]*D$2/DatiStorici[[#This Row],[SXXR]]),S816)</f>
        <v>23.661197927046668</v>
      </c>
      <c r="T817" s="33">
        <f>IF(DatiStorici[[#This Row],[Calend]]="X",(DatiStorici[[#This Row],[Balanced]]*E$2/DatiStorici[[#This Row],[Gold]]),T816)</f>
        <v>27.571067436731585</v>
      </c>
      <c r="U817" s="34">
        <f>SUMPRODUCT(DatiStorici[[#This Row],[Bond 3Y]:[Gold]],Q816:T816)</f>
        <v>12168.02998636257</v>
      </c>
      <c r="V817" s="32">
        <f t="shared" si="110"/>
        <v>-1.725465276165101E-3</v>
      </c>
      <c r="W817" s="32">
        <f>-(1-U817/MAX(U$5:U817))</f>
        <v>-6.4965393008464822E-3</v>
      </c>
      <c r="X817" s="53" t="str">
        <f t="shared" si="111"/>
        <v/>
      </c>
    </row>
    <row r="818" spans="1:24" x14ac:dyDescent="0.3">
      <c r="A818" s="4">
        <v>40247</v>
      </c>
      <c r="B818" s="1">
        <v>117.309335</v>
      </c>
      <c r="C818" s="1">
        <v>118.92030099999999</v>
      </c>
      <c r="D818" s="1">
        <v>128.51719800000001</v>
      </c>
      <c r="E818" s="1">
        <v>109.44461</v>
      </c>
      <c r="F818" s="3">
        <f t="shared" si="104"/>
        <v>12156.675145505742</v>
      </c>
      <c r="G818" s="36">
        <f t="shared" si="105"/>
        <v>-2.3431877179346531E-4</v>
      </c>
      <c r="H818" s="31">
        <f t="shared" si="106"/>
        <v>-1.4530941197155815E-3</v>
      </c>
      <c r="I818" s="37">
        <f t="shared" si="107"/>
        <v>6.4324002586302774E-3</v>
      </c>
      <c r="J818" s="37">
        <f t="shared" si="108"/>
        <v>4.2370384055805911E-3</v>
      </c>
      <c r="K818" s="39">
        <f t="shared" si="109"/>
        <v>2.1072325983410569E-3</v>
      </c>
      <c r="L818" s="36">
        <f>-(1-B818/MAX(B$5:B818))</f>
        <v>-2.3429132129415553E-4</v>
      </c>
      <c r="M818" s="37">
        <f>-(1-C818/MAX(C$5:C818))</f>
        <v>-2.0635548129849246E-3</v>
      </c>
      <c r="N818" s="37">
        <f>-(1-D818/MAX(D$5:D818))</f>
        <v>-0.29730706910394233</v>
      </c>
      <c r="O818" s="37">
        <f>-(1-E818/MAX(E$5:E818))</f>
        <v>-7.6891278921526585E-2</v>
      </c>
      <c r="P818" s="39">
        <f>-(1-F818/MAX(F$5:F818))</f>
        <v>-1.7063853271665153E-2</v>
      </c>
      <c r="Q818" s="33">
        <f>IF(DatiStorici[[#This Row],[Calend]]="X",(DatiStorici[[#This Row],[Balanced]]*B$2/DatiStorici[[#This Row],[Bond 3Y]]),Q817)</f>
        <v>26.008685988528505</v>
      </c>
      <c r="R818" s="33">
        <f>IF(DatiStorici[[#This Row],[Calend]]="X",(DatiStorici[[#This Row],[Balanced]]*C$2/DatiStorici[[#This Row],[Bond 10Y]]),R817)</f>
        <v>25.947178759897803</v>
      </c>
      <c r="S818" s="33">
        <f>IF(DatiStorici[[#This Row],[Calend]]="X",(DatiStorici[[#This Row],[Balanced]]*D$2/DatiStorici[[#This Row],[SXXR]]),S817)</f>
        <v>23.661197927046668</v>
      </c>
      <c r="T818" s="33">
        <f>IF(DatiStorici[[#This Row],[Calend]]="X",(DatiStorici[[#This Row],[Balanced]]*E$2/DatiStorici[[#This Row],[Gold]]),T817)</f>
        <v>27.571067436731585</v>
      </c>
      <c r="U818" s="34">
        <f>SUMPRODUCT(DatiStorici[[#This Row],[Bond 3Y]:[Gold]],Q817:T817)</f>
        <v>12195.083547570186</v>
      </c>
      <c r="V818" s="32">
        <f t="shared" si="110"/>
        <v>2.2208632972527662E-3</v>
      </c>
      <c r="W818" s="32">
        <f>-(1-U818/MAX(U$5:U818))</f>
        <v>-4.2876520188356304E-3</v>
      </c>
      <c r="X818" s="53" t="str">
        <f t="shared" si="111"/>
        <v/>
      </c>
    </row>
    <row r="819" spans="1:24" x14ac:dyDescent="0.3">
      <c r="A819" s="4">
        <v>40248</v>
      </c>
      <c r="B819" s="1">
        <v>117.257738</v>
      </c>
      <c r="C819" s="1">
        <v>118.72564</v>
      </c>
      <c r="D819" s="1">
        <v>128.204927</v>
      </c>
      <c r="E819" s="1">
        <v>107.83176</v>
      </c>
      <c r="F819" s="3">
        <f t="shared" si="104"/>
        <v>12082.163268434175</v>
      </c>
      <c r="G819" s="36">
        <f t="shared" si="105"/>
        <v>-4.3993387624513699E-4</v>
      </c>
      <c r="H819" s="31">
        <f t="shared" si="106"/>
        <v>-1.6382442108416873E-3</v>
      </c>
      <c r="I819" s="37">
        <f t="shared" si="107"/>
        <v>-2.4327560704750567E-3</v>
      </c>
      <c r="J819" s="37">
        <f t="shared" si="108"/>
        <v>-1.484634177598689E-2</v>
      </c>
      <c r="K819" s="39">
        <f t="shared" si="109"/>
        <v>-6.1481586295881801E-3</v>
      </c>
      <c r="L819" s="36">
        <f>-(1-B819/MAX(B$5:B819))</f>
        <v>-6.7402539080096968E-4</v>
      </c>
      <c r="M819" s="37">
        <f>-(1-C819/MAX(C$5:C819))</f>
        <v>-3.697079995170105E-3</v>
      </c>
      <c r="N819" s="37">
        <f>-(1-D819/MAX(D$5:D819))</f>
        <v>-0.29901447190791453</v>
      </c>
      <c r="O819" s="37">
        <f>-(1-E819/MAX(E$5:E819))</f>
        <v>-9.049483510205858E-2</v>
      </c>
      <c r="P819" s="39">
        <f>-(1-F819/MAX(F$5:F819))</f>
        <v>-2.3088561216690562E-2</v>
      </c>
      <c r="Q819" s="33">
        <f>IF(DatiStorici[[#This Row],[Calend]]="X",(DatiStorici[[#This Row],[Balanced]]*B$2/DatiStorici[[#This Row],[Bond 3Y]]),Q818)</f>
        <v>26.008685988528505</v>
      </c>
      <c r="R819" s="33">
        <f>IF(DatiStorici[[#This Row],[Calend]]="X",(DatiStorici[[#This Row],[Balanced]]*C$2/DatiStorici[[#This Row],[Bond 10Y]]),R818)</f>
        <v>25.947178759897803</v>
      </c>
      <c r="S819" s="33">
        <f>IF(DatiStorici[[#This Row],[Calend]]="X",(DatiStorici[[#This Row],[Balanced]]*D$2/DatiStorici[[#This Row],[SXXR]]),S818)</f>
        <v>23.661197927046668</v>
      </c>
      <c r="T819" s="33">
        <f>IF(DatiStorici[[#This Row],[Calend]]="X",(DatiStorici[[#This Row],[Balanced]]*E$2/DatiStorici[[#This Row],[Gold]]),T818)</f>
        <v>27.571067436731585</v>
      </c>
      <c r="U819" s="34">
        <f>SUMPRODUCT(DatiStorici[[#This Row],[Bond 3Y]:[Gold]],Q818:T818)</f>
        <v>12136.833971581444</v>
      </c>
      <c r="V819" s="32">
        <f t="shared" si="110"/>
        <v>-4.7879241099689661E-3</v>
      </c>
      <c r="W819" s="32">
        <f>-(1-U819/MAX(U$5:U819))</f>
        <v>-9.0436524062387225E-3</v>
      </c>
      <c r="X819" s="53" t="str">
        <f t="shared" si="111"/>
        <v/>
      </c>
    </row>
    <row r="820" spans="1:24" x14ac:dyDescent="0.3">
      <c r="A820" s="4">
        <v>40249</v>
      </c>
      <c r="B820" s="1">
        <v>117.23052</v>
      </c>
      <c r="C820" s="1">
        <v>118.845153</v>
      </c>
      <c r="D820" s="1">
        <v>128.59403499999999</v>
      </c>
      <c r="E820" s="1">
        <v>108.05032</v>
      </c>
      <c r="F820" s="3">
        <f t="shared" si="104"/>
        <v>12098.990955970385</v>
      </c>
      <c r="G820" s="36">
        <f t="shared" si="105"/>
        <v>-2.3214808583072924E-4</v>
      </c>
      <c r="H820" s="31">
        <f t="shared" si="106"/>
        <v>1.0061254464204022E-3</v>
      </c>
      <c r="I820" s="37">
        <f t="shared" si="107"/>
        <v>3.0304507055237064E-3</v>
      </c>
      <c r="J820" s="37">
        <f t="shared" si="108"/>
        <v>2.024809791271359E-3</v>
      </c>
      <c r="K820" s="39">
        <f t="shared" si="109"/>
        <v>1.3918020700313021E-3</v>
      </c>
      <c r="L820" s="36">
        <f>-(1-B820/MAX(B$5:B820))</f>
        <v>-9.0599007680680632E-4</v>
      </c>
      <c r="M820" s="37">
        <f>-(1-C820/MAX(C$5:C820))</f>
        <v>-2.6941698328957209E-3</v>
      </c>
      <c r="N820" s="37">
        <f>-(1-D820/MAX(D$5:D820))</f>
        <v>-0.29688694776943225</v>
      </c>
      <c r="O820" s="37">
        <f>-(1-E820/MAX(E$5:E820))</f>
        <v>-8.8651394460450783E-2</v>
      </c>
      <c r="P820" s="39">
        <f>-(1-F820/MAX(F$5:F820))</f>
        <v>-2.1727947220905319E-2</v>
      </c>
      <c r="Q820" s="33">
        <f>IF(DatiStorici[[#This Row],[Calend]]="X",(DatiStorici[[#This Row],[Balanced]]*B$2/DatiStorici[[#This Row],[Bond 3Y]]),Q819)</f>
        <v>26.008685988528505</v>
      </c>
      <c r="R820" s="33">
        <f>IF(DatiStorici[[#This Row],[Calend]]="X",(DatiStorici[[#This Row],[Balanced]]*C$2/DatiStorici[[#This Row],[Bond 10Y]]),R819)</f>
        <v>25.947178759897803</v>
      </c>
      <c r="S820" s="33">
        <f>IF(DatiStorici[[#This Row],[Calend]]="X",(DatiStorici[[#This Row],[Balanced]]*D$2/DatiStorici[[#This Row],[SXXR]]),S819)</f>
        <v>23.661197927046668</v>
      </c>
      <c r="T820" s="33">
        <f>IF(DatiStorici[[#This Row],[Calend]]="X",(DatiStorici[[#This Row],[Balanced]]*E$2/DatiStorici[[#This Row],[Gold]]),T819)</f>
        <v>27.571067436731585</v>
      </c>
      <c r="U820" s="34">
        <f>SUMPRODUCT(DatiStorici[[#This Row],[Bond 3Y]:[Gold]],Q819:T819)</f>
        <v>12154.459786243309</v>
      </c>
      <c r="V820" s="32">
        <f t="shared" si="110"/>
        <v>1.4512045287426696E-3</v>
      </c>
      <c r="W820" s="32">
        <f>-(1-U820/MAX(U$5:U820))</f>
        <v>-7.6045280875256527E-3</v>
      </c>
      <c r="X820" s="53" t="str">
        <f t="shared" si="111"/>
        <v/>
      </c>
    </row>
    <row r="821" spans="1:24" x14ac:dyDescent="0.3">
      <c r="A821" s="4">
        <v>40252</v>
      </c>
      <c r="B821" s="1">
        <v>117.27673799999999</v>
      </c>
      <c r="C821" s="1">
        <v>118.983576</v>
      </c>
      <c r="D821" s="1">
        <v>127.738984</v>
      </c>
      <c r="E821" s="1">
        <v>107.85133999999999</v>
      </c>
      <c r="F821" s="3">
        <f t="shared" si="104"/>
        <v>12082.925749841739</v>
      </c>
      <c r="G821" s="36">
        <f t="shared" si="105"/>
        <v>3.9417117399754935E-4</v>
      </c>
      <c r="H821" s="31">
        <f t="shared" si="106"/>
        <v>1.1640563039848686E-3</v>
      </c>
      <c r="I821" s="37">
        <f t="shared" si="107"/>
        <v>-6.671432144933917E-3</v>
      </c>
      <c r="J821" s="37">
        <f t="shared" si="108"/>
        <v>-1.8432471185002173E-3</v>
      </c>
      <c r="K821" s="39">
        <f t="shared" si="109"/>
        <v>-1.328696040730963E-3</v>
      </c>
      <c r="L821" s="36">
        <f>-(1-B821/MAX(B$5:B821))</f>
        <v>-5.1209839270760504E-4</v>
      </c>
      <c r="M821" s="37">
        <f>-(1-C821/MAX(C$5:C821))</f>
        <v>-1.5325737438298681E-3</v>
      </c>
      <c r="N821" s="37">
        <f>-(1-D821/MAX(D$5:D821))</f>
        <v>-0.3015621064455154</v>
      </c>
      <c r="O821" s="37">
        <f>-(1-E821/MAX(E$5:E821))</f>
        <v>-9.0329687921592461E-2</v>
      </c>
      <c r="P821" s="39">
        <f>-(1-F821/MAX(F$5:F821))</f>
        <v>-2.3026910269558054E-2</v>
      </c>
      <c r="Q821" s="33">
        <f>IF(DatiStorici[[#This Row],[Calend]]="X",(DatiStorici[[#This Row],[Balanced]]*B$2/DatiStorici[[#This Row],[Bond 3Y]]),Q820)</f>
        <v>26.008685988528505</v>
      </c>
      <c r="R821" s="33">
        <f>IF(DatiStorici[[#This Row],[Calend]]="X",(DatiStorici[[#This Row],[Balanced]]*C$2/DatiStorici[[#This Row],[Bond 10Y]]),R820)</f>
        <v>25.947178759897803</v>
      </c>
      <c r="S821" s="33">
        <f>IF(DatiStorici[[#This Row],[Calend]]="X",(DatiStorici[[#This Row],[Balanced]]*D$2/DatiStorici[[#This Row],[SXXR]]),S820)</f>
        <v>23.661197927046668</v>
      </c>
      <c r="T821" s="33">
        <f>IF(DatiStorici[[#This Row],[Calend]]="X",(DatiStorici[[#This Row],[Balanced]]*E$2/DatiStorici[[#This Row],[Gold]]),T820)</f>
        <v>27.571067436731585</v>
      </c>
      <c r="U821" s="34">
        <f>SUMPRODUCT(DatiStorici[[#This Row],[Bond 3Y]:[Gold]],Q820:T820)</f>
        <v>12133.535920070528</v>
      </c>
      <c r="V821" s="32">
        <f t="shared" si="110"/>
        <v>-1.7229804881483608E-3</v>
      </c>
      <c r="W821" s="32">
        <f>-(1-U821/MAX(U$5:U821))</f>
        <v>-9.3129339245561216E-3</v>
      </c>
      <c r="X821" s="53" t="str">
        <f t="shared" si="111"/>
        <v/>
      </c>
    </row>
    <row r="822" spans="1:24" x14ac:dyDescent="0.3">
      <c r="A822" s="4">
        <v>40253</v>
      </c>
      <c r="B822" s="1">
        <v>117.32678300000001</v>
      </c>
      <c r="C822" s="1">
        <v>119.137368</v>
      </c>
      <c r="D822" s="1">
        <v>128.910246</v>
      </c>
      <c r="E822" s="1">
        <v>109.85232999999999</v>
      </c>
      <c r="F822" s="3">
        <f t="shared" si="104"/>
        <v>12184.59525780167</v>
      </c>
      <c r="G822" s="36">
        <f t="shared" si="105"/>
        <v>4.2663469453303092E-4</v>
      </c>
      <c r="H822" s="31">
        <f t="shared" si="106"/>
        <v>1.2917135200321507E-3</v>
      </c>
      <c r="I822" s="37">
        <f t="shared" si="107"/>
        <v>9.1274003153655088E-3</v>
      </c>
      <c r="J822" s="37">
        <f t="shared" si="108"/>
        <v>1.8383211925730603E-2</v>
      </c>
      <c r="K822" s="39">
        <f t="shared" si="109"/>
        <v>8.3791090795025114E-3</v>
      </c>
      <c r="L822" s="36">
        <f>-(1-B822/MAX(B$5:B822))</f>
        <v>-8.5591202202750516E-5</v>
      </c>
      <c r="M822" s="37">
        <f>-(1-C822/MAX(C$5:C822))</f>
        <v>-2.4200652790773436E-4</v>
      </c>
      <c r="N822" s="37">
        <f>-(1-D822/MAX(D$5:D822))</f>
        <v>-0.29515800224440158</v>
      </c>
      <c r="O822" s="37">
        <f>-(1-E822/MAX(E$5:E822))</f>
        <v>-7.345237144350536E-2</v>
      </c>
      <c r="P822" s="39">
        <f>-(1-F822/MAX(F$5:F822))</f>
        <v>-1.4806353810019379E-2</v>
      </c>
      <c r="Q822" s="33">
        <f>IF(DatiStorici[[#This Row],[Calend]]="X",(DatiStorici[[#This Row],[Balanced]]*B$2/DatiStorici[[#This Row],[Bond 3Y]]),Q821)</f>
        <v>26.008685988528505</v>
      </c>
      <c r="R822" s="33">
        <f>IF(DatiStorici[[#This Row],[Calend]]="X",(DatiStorici[[#This Row],[Balanced]]*C$2/DatiStorici[[#This Row],[Bond 10Y]]),R821)</f>
        <v>25.947178759897803</v>
      </c>
      <c r="S822" s="33">
        <f>IF(DatiStorici[[#This Row],[Calend]]="X",(DatiStorici[[#This Row],[Balanced]]*D$2/DatiStorici[[#This Row],[SXXR]]),S821)</f>
        <v>23.661197927046668</v>
      </c>
      <c r="T822" s="33">
        <f>IF(DatiStorici[[#This Row],[Calend]]="X",(DatiStorici[[#This Row],[Balanced]]*E$2/DatiStorici[[#This Row],[Gold]]),T821)</f>
        <v>27.571067436731585</v>
      </c>
      <c r="U822" s="34">
        <f>SUMPRODUCT(DatiStorici[[#This Row],[Bond 3Y]:[Gold]],Q821:T821)</f>
        <v>12221.710885513319</v>
      </c>
      <c r="V822" s="32">
        <f t="shared" si="110"/>
        <v>7.2407683968945978E-3</v>
      </c>
      <c r="W822" s="32">
        <f>-(1-U822/MAX(U$5:U822))</f>
        <v>-2.1135652993454768E-3</v>
      </c>
      <c r="X822" s="53" t="str">
        <f t="shared" si="111"/>
        <v/>
      </c>
    </row>
    <row r="823" spans="1:24" x14ac:dyDescent="0.3">
      <c r="A823" s="4">
        <v>40254</v>
      </c>
      <c r="B823" s="1">
        <v>117.422906</v>
      </c>
      <c r="C823" s="1">
        <v>119.385496</v>
      </c>
      <c r="D823" s="1">
        <v>130.094314</v>
      </c>
      <c r="E823" s="1">
        <v>109.5581</v>
      </c>
      <c r="F823" s="3">
        <f t="shared" si="104"/>
        <v>12199.458153633917</v>
      </c>
      <c r="G823" s="36">
        <f t="shared" si="105"/>
        <v>8.1894042783737674E-4</v>
      </c>
      <c r="H823" s="31">
        <f t="shared" si="106"/>
        <v>2.0805392434395838E-3</v>
      </c>
      <c r="I823" s="37">
        <f t="shared" si="107"/>
        <v>9.1432849596315927E-3</v>
      </c>
      <c r="J823" s="37">
        <f t="shared" si="108"/>
        <v>-2.6820071987492104E-3</v>
      </c>
      <c r="K823" s="39">
        <f t="shared" si="109"/>
        <v>1.2190670207401981E-3</v>
      </c>
      <c r="L823" s="36">
        <f>-(1-B823/MAX(B$5:B823))</f>
        <v>0</v>
      </c>
      <c r="M823" s="37">
        <f>-(1-C823/MAX(C$5:C823))</f>
        <v>0</v>
      </c>
      <c r="N823" s="37">
        <f>-(1-D823/MAX(D$5:D823))</f>
        <v>-0.28868387873215207</v>
      </c>
      <c r="O823" s="37">
        <f>-(1-E823/MAX(E$5:E823))</f>
        <v>-7.5934049426577555E-2</v>
      </c>
      <c r="P823" s="39">
        <f>-(1-F823/MAX(F$5:F823))</f>
        <v>-1.3604604369180318E-2</v>
      </c>
      <c r="Q823" s="33">
        <f>IF(DatiStorici[[#This Row],[Calend]]="X",(DatiStorici[[#This Row],[Balanced]]*B$2/DatiStorici[[#This Row],[Bond 3Y]]),Q822)</f>
        <v>26.008685988528505</v>
      </c>
      <c r="R823" s="33">
        <f>IF(DatiStorici[[#This Row],[Calend]]="X",(DatiStorici[[#This Row],[Balanced]]*C$2/DatiStorici[[#This Row],[Bond 10Y]]),R822)</f>
        <v>25.947178759897803</v>
      </c>
      <c r="S823" s="33">
        <f>IF(DatiStorici[[#This Row],[Calend]]="X",(DatiStorici[[#This Row],[Balanced]]*D$2/DatiStorici[[#This Row],[SXXR]]),S822)</f>
        <v>23.661197927046668</v>
      </c>
      <c r="T823" s="33">
        <f>IF(DatiStorici[[#This Row],[Calend]]="X",(DatiStorici[[#This Row],[Balanced]]*E$2/DatiStorici[[#This Row],[Gold]]),T822)</f>
        <v>27.571067436731585</v>
      </c>
      <c r="U823" s="34">
        <f>SUMPRODUCT(DatiStorici[[#This Row],[Bond 3Y]:[Gold]],Q822:T822)</f>
        <v>12250.553372143106</v>
      </c>
      <c r="V823" s="32">
        <f t="shared" si="110"/>
        <v>2.3571582654271575E-3</v>
      </c>
      <c r="W823" s="32">
        <f>-(1-U823/MAX(U$5:U823))</f>
        <v>0</v>
      </c>
      <c r="X823" s="53" t="str">
        <f t="shared" si="111"/>
        <v/>
      </c>
    </row>
    <row r="824" spans="1:24" x14ac:dyDescent="0.3">
      <c r="A824" s="4">
        <v>40255</v>
      </c>
      <c r="B824" s="1">
        <v>117.373406</v>
      </c>
      <c r="C824" s="1">
        <v>119.265704</v>
      </c>
      <c r="D824" s="1">
        <v>130.026836</v>
      </c>
      <c r="E824" s="1">
        <v>109.65452999999999</v>
      </c>
      <c r="F824" s="3">
        <f t="shared" si="104"/>
        <v>12197.991416362871</v>
      </c>
      <c r="G824" s="36">
        <f t="shared" si="105"/>
        <v>-4.2164206338420572E-4</v>
      </c>
      <c r="H824" s="31">
        <f t="shared" si="106"/>
        <v>-1.0039087174995682E-3</v>
      </c>
      <c r="I824" s="37">
        <f t="shared" si="107"/>
        <v>-5.1881980003249436E-4</v>
      </c>
      <c r="J824" s="37">
        <f t="shared" si="108"/>
        <v>8.7978513117521729E-4</v>
      </c>
      <c r="K824" s="39">
        <f t="shared" si="109"/>
        <v>-1.202369344881497E-4</v>
      </c>
      <c r="L824" s="36">
        <f>-(1-B824/MAX(B$5:B824))</f>
        <v>-4.2155318486147841E-4</v>
      </c>
      <c r="M824" s="37">
        <f>-(1-C824/MAX(C$5:C824))</f>
        <v>-1.0034049697293934E-3</v>
      </c>
      <c r="N824" s="37">
        <f>-(1-D824/MAX(D$5:D824))</f>
        <v>-0.28905282790260467</v>
      </c>
      <c r="O824" s="37">
        <f>-(1-E824/MAX(E$5:E824))</f>
        <v>-7.5120712214506558E-2</v>
      </c>
      <c r="P824" s="39">
        <f>-(1-F824/MAX(F$5:F824))</f>
        <v>-1.3723198397910141E-2</v>
      </c>
      <c r="Q824" s="33">
        <f>IF(DatiStorici[[#This Row],[Calend]]="X",(DatiStorici[[#This Row],[Balanced]]*B$2/DatiStorici[[#This Row],[Bond 3Y]]),Q823)</f>
        <v>26.008685988528505</v>
      </c>
      <c r="R824" s="33">
        <f>IF(DatiStorici[[#This Row],[Calend]]="X",(DatiStorici[[#This Row],[Balanced]]*C$2/DatiStorici[[#This Row],[Bond 10Y]]),R823)</f>
        <v>25.947178759897803</v>
      </c>
      <c r="S824" s="33">
        <f>IF(DatiStorici[[#This Row],[Calend]]="X",(DatiStorici[[#This Row],[Balanced]]*D$2/DatiStorici[[#This Row],[SXXR]]),S823)</f>
        <v>23.661197927046668</v>
      </c>
      <c r="T824" s="33">
        <f>IF(DatiStorici[[#This Row],[Calend]]="X",(DatiStorici[[#This Row],[Balanced]]*E$2/DatiStorici[[#This Row],[Gold]]),T823)</f>
        <v>27.571067436731585</v>
      </c>
      <c r="U824" s="34">
        <f>SUMPRODUCT(DatiStorici[[#This Row],[Bond 3Y]:[Gold]],Q823:T823)</f>
        <v>12247.21974546787</v>
      </c>
      <c r="V824" s="32">
        <f t="shared" si="110"/>
        <v>-2.7215752875235595E-4</v>
      </c>
      <c r="W824" s="32">
        <f>-(1-U824/MAX(U$5:U824))</f>
        <v>-2.7212049725167109E-4</v>
      </c>
      <c r="X824" s="53" t="str">
        <f t="shared" si="111"/>
        <v/>
      </c>
    </row>
    <row r="825" spans="1:24" x14ac:dyDescent="0.3">
      <c r="A825" s="4">
        <v>40256</v>
      </c>
      <c r="B825" s="1">
        <v>117.36090799999999</v>
      </c>
      <c r="C825" s="1">
        <v>119.34617</v>
      </c>
      <c r="D825" s="1">
        <v>129.53528</v>
      </c>
      <c r="E825" s="1">
        <v>107.96858</v>
      </c>
      <c r="F825" s="3">
        <f t="shared" si="104"/>
        <v>12125.830378487533</v>
      </c>
      <c r="G825" s="36">
        <f t="shared" si="105"/>
        <v>-1.0648634874764667E-4</v>
      </c>
      <c r="H825" s="31">
        <f t="shared" si="106"/>
        <v>6.7445095419030267E-4</v>
      </c>
      <c r="I825" s="37">
        <f t="shared" si="107"/>
        <v>-3.7875834518654541E-3</v>
      </c>
      <c r="J825" s="37">
        <f t="shared" si="108"/>
        <v>-1.5494528408884291E-2</v>
      </c>
      <c r="K825" s="39">
        <f t="shared" si="109"/>
        <v>-5.9333808795612427E-3</v>
      </c>
      <c r="L825" s="36">
        <f>-(1-B825/MAX(B$5:B825))</f>
        <v>-5.279889768696755E-4</v>
      </c>
      <c r="M825" s="37">
        <f>-(1-C825/MAX(C$5:C825))</f>
        <v>-3.2940349805976599E-4</v>
      </c>
      <c r="N825" s="37">
        <f>-(1-D825/MAX(D$5:D825))</f>
        <v>-0.29174050653017292</v>
      </c>
      <c r="O825" s="37">
        <f>-(1-E825/MAX(E$5:E825))</f>
        <v>-8.9340829114756271E-2</v>
      </c>
      <c r="P825" s="39">
        <f>-(1-F825/MAX(F$5:F825))</f>
        <v>-1.9557827658306493E-2</v>
      </c>
      <c r="Q825" s="33">
        <f>IF(DatiStorici[[#This Row],[Calend]]="X",(DatiStorici[[#This Row],[Balanced]]*B$2/DatiStorici[[#This Row],[Bond 3Y]]),Q824)</f>
        <v>26.008685988528505</v>
      </c>
      <c r="R825" s="33">
        <f>IF(DatiStorici[[#This Row],[Calend]]="X",(DatiStorici[[#This Row],[Balanced]]*C$2/DatiStorici[[#This Row],[Bond 10Y]]),R824)</f>
        <v>25.947178759897803</v>
      </c>
      <c r="S825" s="33">
        <f>IF(DatiStorici[[#This Row],[Calend]]="X",(DatiStorici[[#This Row],[Balanced]]*D$2/DatiStorici[[#This Row],[SXXR]]),S824)</f>
        <v>23.661197927046668</v>
      </c>
      <c r="T825" s="33">
        <f>IF(DatiStorici[[#This Row],[Calend]]="X",(DatiStorici[[#This Row],[Balanced]]*E$2/DatiStorici[[#This Row],[Gold]]),T824)</f>
        <v>27.571067436731585</v>
      </c>
      <c r="U825" s="34">
        <f>SUMPRODUCT(DatiStorici[[#This Row],[Bond 3Y]:[Gold]],Q824:T824)</f>
        <v>12190.868309643294</v>
      </c>
      <c r="V825" s="32">
        <f t="shared" si="110"/>
        <v>-4.6117794136251566E-3</v>
      </c>
      <c r="W825" s="32">
        <f>-(1-U825/MAX(U$5:U825))</f>
        <v>-4.8720299146266521E-3</v>
      </c>
      <c r="X825" s="53" t="str">
        <f t="shared" si="111"/>
        <v/>
      </c>
    </row>
    <row r="826" spans="1:24" x14ac:dyDescent="0.3">
      <c r="A826" s="4">
        <v>40259</v>
      </c>
      <c r="B826" s="1">
        <v>117.399173</v>
      </c>
      <c r="C826" s="1">
        <v>119.634075</v>
      </c>
      <c r="D826" s="1">
        <v>129.49489199999999</v>
      </c>
      <c r="E826" s="1">
        <v>107.15924</v>
      </c>
      <c r="F826" s="3">
        <f t="shared" si="104"/>
        <v>12101.535783599647</v>
      </c>
      <c r="G826" s="36">
        <f t="shared" si="105"/>
        <v>3.2599239339051205E-4</v>
      </c>
      <c r="H826" s="31">
        <f t="shared" si="106"/>
        <v>2.4094471849293586E-3</v>
      </c>
      <c r="I826" s="37">
        <f t="shared" si="107"/>
        <v>-3.1184012283560738E-4</v>
      </c>
      <c r="J826" s="37">
        <f t="shared" si="108"/>
        <v>-7.5243064184603416E-3</v>
      </c>
      <c r="K826" s="39">
        <f t="shared" si="109"/>
        <v>-2.0055504893563649E-3</v>
      </c>
      <c r="L826" s="36">
        <f>-(1-B826/MAX(B$5:B826))</f>
        <v>-2.0211559063265661E-4</v>
      </c>
      <c r="M826" s="37">
        <f>-(1-C826/MAX(C$5:C826))</f>
        <v>0</v>
      </c>
      <c r="N826" s="37">
        <f>-(1-D826/MAX(D$5:D826))</f>
        <v>-0.29196133582410932</v>
      </c>
      <c r="O826" s="37">
        <f>-(1-E826/MAX(E$5:E826))</f>
        <v>-9.6167193723462607E-2</v>
      </c>
      <c r="P826" s="39">
        <f>-(1-F826/MAX(F$5:F826))</f>
        <v>-2.1522183471026635E-2</v>
      </c>
      <c r="Q826" s="33">
        <f>IF(DatiStorici[[#This Row],[Calend]]="X",(DatiStorici[[#This Row],[Balanced]]*B$2/DatiStorici[[#This Row],[Bond 3Y]]),Q825)</f>
        <v>26.008685988528505</v>
      </c>
      <c r="R826" s="33">
        <f>IF(DatiStorici[[#This Row],[Calend]]="X",(DatiStorici[[#This Row],[Balanced]]*C$2/DatiStorici[[#This Row],[Bond 10Y]]),R825)</f>
        <v>25.947178759897803</v>
      </c>
      <c r="S826" s="33">
        <f>IF(DatiStorici[[#This Row],[Calend]]="X",(DatiStorici[[#This Row],[Balanced]]*D$2/DatiStorici[[#This Row],[SXXR]]),S825)</f>
        <v>23.661197927046668</v>
      </c>
      <c r="T826" s="33">
        <f>IF(DatiStorici[[#This Row],[Calend]]="X",(DatiStorici[[#This Row],[Balanced]]*E$2/DatiStorici[[#This Row],[Gold]]),T825)</f>
        <v>27.571067436731585</v>
      </c>
      <c r="U826" s="34">
        <f>SUMPRODUCT(DatiStorici[[#This Row],[Bond 3Y]:[Gold]],Q825:T825)</f>
        <v>12176.063858332393</v>
      </c>
      <c r="V826" s="32">
        <f t="shared" si="110"/>
        <v>-1.2151265518736277E-3</v>
      </c>
      <c r="W826" s="32">
        <f>-(1-U826/MAX(U$5:U826))</f>
        <v>-6.0805019616581024E-3</v>
      </c>
      <c r="X826" s="53" t="str">
        <f t="shared" si="111"/>
        <v/>
      </c>
    </row>
    <row r="827" spans="1:24" x14ac:dyDescent="0.3">
      <c r="A827" s="4">
        <v>40260</v>
      </c>
      <c r="B827" s="1">
        <v>117.441541</v>
      </c>
      <c r="C827" s="1">
        <v>119.730339</v>
      </c>
      <c r="D827" s="1">
        <v>130.34747999999999</v>
      </c>
      <c r="E827" s="1">
        <v>107.57308999999999</v>
      </c>
      <c r="F827" s="3">
        <f t="shared" si="104"/>
        <v>12134.167324915432</v>
      </c>
      <c r="G827" s="36">
        <f t="shared" si="105"/>
        <v>3.6082329795401072E-4</v>
      </c>
      <c r="H827" s="31">
        <f t="shared" si="106"/>
        <v>8.0433013062514267E-4</v>
      </c>
      <c r="I827" s="37">
        <f t="shared" si="107"/>
        <v>6.562371280253435E-3</v>
      </c>
      <c r="J827" s="37">
        <f t="shared" si="108"/>
        <v>3.8545710597507653E-3</v>
      </c>
      <c r="K827" s="39">
        <f t="shared" si="109"/>
        <v>2.6928503694312452E-3</v>
      </c>
      <c r="L827" s="36">
        <f>-(1-B827/MAX(B$5:B827))</f>
        <v>0</v>
      </c>
      <c r="M827" s="37">
        <f>-(1-C827/MAX(C$5:C827))</f>
        <v>0</v>
      </c>
      <c r="N827" s="37">
        <f>-(1-D827/MAX(D$5:D827))</f>
        <v>-0.2872996440825355</v>
      </c>
      <c r="O827" s="37">
        <f>-(1-E827/MAX(E$5:E827))</f>
        <v>-9.2676582863610024E-2</v>
      </c>
      <c r="P827" s="39">
        <f>-(1-F827/MAX(F$5:F827))</f>
        <v>-1.8883738246585402E-2</v>
      </c>
      <c r="Q827" s="33">
        <f>IF(DatiStorici[[#This Row],[Calend]]="X",(DatiStorici[[#This Row],[Balanced]]*B$2/DatiStorici[[#This Row],[Bond 3Y]]),Q826)</f>
        <v>26.008685988528505</v>
      </c>
      <c r="R827" s="33">
        <f>IF(DatiStorici[[#This Row],[Calend]]="X",(DatiStorici[[#This Row],[Balanced]]*C$2/DatiStorici[[#This Row],[Bond 10Y]]),R826)</f>
        <v>25.947178759897803</v>
      </c>
      <c r="S827" s="33">
        <f>IF(DatiStorici[[#This Row],[Calend]]="X",(DatiStorici[[#This Row],[Balanced]]*D$2/DatiStorici[[#This Row],[SXXR]]),S826)</f>
        <v>23.661197927046668</v>
      </c>
      <c r="T827" s="33">
        <f>IF(DatiStorici[[#This Row],[Calend]]="X",(DatiStorici[[#This Row],[Balanced]]*E$2/DatiStorici[[#This Row],[Gold]]),T826)</f>
        <v>27.571067436731585</v>
      </c>
      <c r="U827" s="34">
        <f>SUMPRODUCT(DatiStorici[[#This Row],[Bond 3Y]:[Gold]],Q826:T826)</f>
        <v>12211.247113233412</v>
      </c>
      <c r="V827" s="32">
        <f t="shared" si="110"/>
        <v>2.8853758703922244E-3</v>
      </c>
      <c r="W827" s="32">
        <f>-(1-U827/MAX(U$5:U827))</f>
        <v>-3.2085292570598334E-3</v>
      </c>
      <c r="X827" s="53" t="str">
        <f t="shared" si="111"/>
        <v/>
      </c>
    </row>
    <row r="828" spans="1:24" x14ac:dyDescent="0.3">
      <c r="A828" s="4">
        <v>40261</v>
      </c>
      <c r="B828" s="1">
        <v>117.467035</v>
      </c>
      <c r="C828" s="1">
        <v>119.600641</v>
      </c>
      <c r="D828" s="1">
        <v>130.53316799999999</v>
      </c>
      <c r="E828" s="1">
        <v>106.52204999999999</v>
      </c>
      <c r="F828" s="3">
        <f t="shared" si="104"/>
        <v>12092.852474944271</v>
      </c>
      <c r="G828" s="36">
        <f t="shared" si="105"/>
        <v>2.1705465619177382E-4</v>
      </c>
      <c r="H828" s="31">
        <f t="shared" si="106"/>
        <v>-1.0838380613860299E-3</v>
      </c>
      <c r="I828" s="37">
        <f t="shared" si="107"/>
        <v>1.4235477624072617E-3</v>
      </c>
      <c r="J828" s="37">
        <f t="shared" si="108"/>
        <v>-9.8185175397159097E-3</v>
      </c>
      <c r="K828" s="39">
        <f t="shared" si="109"/>
        <v>-3.4106456643906427E-3</v>
      </c>
      <c r="L828" s="36">
        <f>-(1-B828/MAX(B$5:B828))</f>
        <v>0</v>
      </c>
      <c r="M828" s="37">
        <f>-(1-C828/MAX(C$5:C828))</f>
        <v>-1.0832509210552121E-3</v>
      </c>
      <c r="N828" s="37">
        <f>-(1-D828/MAX(D$5:D828))</f>
        <v>-0.28628435860337165</v>
      </c>
      <c r="O828" s="37">
        <f>-(1-E828/MAX(E$5:E828))</f>
        <v>-0.10154156205447484</v>
      </c>
      <c r="P828" s="39">
        <f>-(1-F828/MAX(F$5:F828))</f>
        <v>-2.2224278233649586E-2</v>
      </c>
      <c r="Q828" s="33">
        <f>IF(DatiStorici[[#This Row],[Calend]]="X",(DatiStorici[[#This Row],[Balanced]]*B$2/DatiStorici[[#This Row],[Bond 3Y]]),Q827)</f>
        <v>26.008685988528505</v>
      </c>
      <c r="R828" s="33">
        <f>IF(DatiStorici[[#This Row],[Calend]]="X",(DatiStorici[[#This Row],[Balanced]]*C$2/DatiStorici[[#This Row],[Bond 10Y]]),R827)</f>
        <v>25.947178759897803</v>
      </c>
      <c r="S828" s="33">
        <f>IF(DatiStorici[[#This Row],[Calend]]="X",(DatiStorici[[#This Row],[Balanced]]*D$2/DatiStorici[[#This Row],[SXXR]]),S827)</f>
        <v>23.661197927046668</v>
      </c>
      <c r="T828" s="33">
        <f>IF(DatiStorici[[#This Row],[Calend]]="X",(DatiStorici[[#This Row],[Balanced]]*E$2/DatiStorici[[#This Row],[Gold]]),T827)</f>
        <v>27.571067436731585</v>
      </c>
      <c r="U828" s="34">
        <f>SUMPRODUCT(DatiStorici[[#This Row],[Bond 3Y]:[Gold]],Q827:T827)</f>
        <v>12183.960187285178</v>
      </c>
      <c r="V828" s="32">
        <f t="shared" si="110"/>
        <v>-2.237073617934317E-3</v>
      </c>
      <c r="W828" s="32">
        <f>-(1-U828/MAX(U$5:U828))</f>
        <v>-5.4359327970731064E-3</v>
      </c>
      <c r="X828" s="53" t="str">
        <f t="shared" si="111"/>
        <v/>
      </c>
    </row>
    <row r="829" spans="1:24" x14ac:dyDescent="0.3">
      <c r="A829" s="4">
        <v>40262</v>
      </c>
      <c r="B829" s="1">
        <v>117.459147</v>
      </c>
      <c r="C829" s="1">
        <v>119.107039</v>
      </c>
      <c r="D829" s="1">
        <v>131.82165499999999</v>
      </c>
      <c r="E829" s="1">
        <v>106.74057999999999</v>
      </c>
      <c r="F829" s="3">
        <f t="shared" si="104"/>
        <v>12108.162675933479</v>
      </c>
      <c r="G829" s="36">
        <f t="shared" si="105"/>
        <v>-6.7153008964845981E-5</v>
      </c>
      <c r="H829" s="31">
        <f t="shared" si="106"/>
        <v>-4.1356248238196688E-3</v>
      </c>
      <c r="I829" s="37">
        <f t="shared" si="107"/>
        <v>9.8225551561283118E-3</v>
      </c>
      <c r="J829" s="37">
        <f t="shared" si="108"/>
        <v>2.0493986826115164E-3</v>
      </c>
      <c r="K829" s="39">
        <f t="shared" si="109"/>
        <v>1.265252960359112E-3</v>
      </c>
      <c r="L829" s="36">
        <f>-(1-B829/MAX(B$5:B829))</f>
        <v>-6.7150754252010003E-5</v>
      </c>
      <c r="M829" s="37">
        <f>-(1-C829/MAX(C$5:C829))</f>
        <v>-5.2058651567001846E-3</v>
      </c>
      <c r="N829" s="37">
        <f>-(1-D829/MAX(D$5:D829))</f>
        <v>-0.27923930377381123</v>
      </c>
      <c r="O829" s="37">
        <f>-(1-E829/MAX(E$5:E829))</f>
        <v>-9.9698374447362181E-2</v>
      </c>
      <c r="P829" s="39">
        <f>-(1-F829/MAX(F$5:F829))</f>
        <v>-2.0986361633440698E-2</v>
      </c>
      <c r="Q829" s="33">
        <f>IF(DatiStorici[[#This Row],[Calend]]="X",(DatiStorici[[#This Row],[Balanced]]*B$2/DatiStorici[[#This Row],[Bond 3Y]]),Q828)</f>
        <v>26.008685988528505</v>
      </c>
      <c r="R829" s="33">
        <f>IF(DatiStorici[[#This Row],[Calend]]="X",(DatiStorici[[#This Row],[Balanced]]*C$2/DatiStorici[[#This Row],[Bond 10Y]]),R828)</f>
        <v>25.947178759897803</v>
      </c>
      <c r="S829" s="33">
        <f>IF(DatiStorici[[#This Row],[Calend]]="X",(DatiStorici[[#This Row],[Balanced]]*D$2/DatiStorici[[#This Row],[SXXR]]),S828)</f>
        <v>23.661197927046668</v>
      </c>
      <c r="T829" s="33">
        <f>IF(DatiStorici[[#This Row],[Calend]]="X",(DatiStorici[[#This Row],[Balanced]]*E$2/DatiStorici[[#This Row],[Gold]]),T828)</f>
        <v>27.571067436731585</v>
      </c>
      <c r="U829" s="34">
        <f>SUMPRODUCT(DatiStorici[[#This Row],[Bond 3Y]:[Gold]],Q828:T828)</f>
        <v>12207.459702740234</v>
      </c>
      <c r="V829" s="32">
        <f t="shared" si="110"/>
        <v>1.926867958634526E-3</v>
      </c>
      <c r="W829" s="32">
        <f>-(1-U829/MAX(U$5:U829))</f>
        <v>-3.517691657983657E-3</v>
      </c>
      <c r="X829" s="53" t="str">
        <f t="shared" si="111"/>
        <v/>
      </c>
    </row>
    <row r="830" spans="1:24" x14ac:dyDescent="0.3">
      <c r="A830" s="4">
        <v>40263</v>
      </c>
      <c r="B830" s="1">
        <v>117.447401</v>
      </c>
      <c r="C830" s="1">
        <v>119.025248</v>
      </c>
      <c r="D830" s="1">
        <v>131.26557600000001</v>
      </c>
      <c r="E830" s="1">
        <v>107.08119000000001</v>
      </c>
      <c r="F830" s="3">
        <f t="shared" si="104"/>
        <v>12110.870467947087</v>
      </c>
      <c r="G830" s="36">
        <f t="shared" si="105"/>
        <v>-1.0000572661595689E-4</v>
      </c>
      <c r="H830" s="31">
        <f t="shared" si="106"/>
        <v>-6.8693753582698043E-4</v>
      </c>
      <c r="I830" s="37">
        <f t="shared" si="107"/>
        <v>-4.2273418287903687E-3</v>
      </c>
      <c r="J830" s="37">
        <f t="shared" si="108"/>
        <v>3.1859271214805416E-3</v>
      </c>
      <c r="K830" s="39">
        <f t="shared" si="109"/>
        <v>2.2360859814698719E-4</v>
      </c>
      <c r="L830" s="36">
        <f>-(1-B830/MAX(B$5:B830))</f>
        <v>-1.6714476533774558E-4</v>
      </c>
      <c r="M830" s="37">
        <f>-(1-C830/MAX(C$5:C830))</f>
        <v>-5.8889919287707926E-3</v>
      </c>
      <c r="N830" s="37">
        <f>-(1-D830/MAX(D$5:D830))</f>
        <v>-0.28227977453103814</v>
      </c>
      <c r="O830" s="37">
        <f>-(1-E830/MAX(E$5:E830))</f>
        <v>-9.6825505134871204E-2</v>
      </c>
      <c r="P830" s="39">
        <f>-(1-F830/MAX(F$5:F830))</f>
        <v>-2.0767421288639176E-2</v>
      </c>
      <c r="Q830" s="33">
        <f>IF(DatiStorici[[#This Row],[Calend]]="X",(DatiStorici[[#This Row],[Balanced]]*B$2/DatiStorici[[#This Row],[Bond 3Y]]),Q829)</f>
        <v>26.008685988528505</v>
      </c>
      <c r="R830" s="33">
        <f>IF(DatiStorici[[#This Row],[Calend]]="X",(DatiStorici[[#This Row],[Balanced]]*C$2/DatiStorici[[#This Row],[Bond 10Y]]),R829)</f>
        <v>25.947178759897803</v>
      </c>
      <c r="S830" s="33">
        <f>IF(DatiStorici[[#This Row],[Calend]]="X",(DatiStorici[[#This Row],[Balanced]]*D$2/DatiStorici[[#This Row],[SXXR]]),S829)</f>
        <v>23.661197927046668</v>
      </c>
      <c r="T830" s="33">
        <f>IF(DatiStorici[[#This Row],[Calend]]="X",(DatiStorici[[#This Row],[Balanced]]*E$2/DatiStorici[[#This Row],[Gold]]),T829)</f>
        <v>27.571067436731585</v>
      </c>
      <c r="U830" s="34">
        <f>SUMPRODUCT(DatiStorici[[#This Row],[Bond 3Y]:[Gold]],Q829:T829)</f>
        <v>12201.265445014213</v>
      </c>
      <c r="V830" s="32">
        <f t="shared" si="110"/>
        <v>-5.0754456215935928E-4</v>
      </c>
      <c r="W830" s="32">
        <f>-(1-U830/MAX(U$5:U830))</f>
        <v>-4.0233225089219005E-3</v>
      </c>
      <c r="X830" s="53" t="str">
        <f t="shared" si="111"/>
        <v/>
      </c>
    </row>
    <row r="831" spans="1:24" x14ac:dyDescent="0.3">
      <c r="A831" s="4">
        <v>40266</v>
      </c>
      <c r="B831" s="1">
        <v>117.46663700000001</v>
      </c>
      <c r="C831" s="1">
        <v>119.238305</v>
      </c>
      <c r="D831" s="1">
        <v>131.42959200000001</v>
      </c>
      <c r="E831" s="1">
        <v>108.15177</v>
      </c>
      <c r="F831" s="3">
        <f t="shared" si="104"/>
        <v>12161.431457947419</v>
      </c>
      <c r="G831" s="36">
        <f t="shared" si="105"/>
        <v>1.637705452323374E-4</v>
      </c>
      <c r="H831" s="31">
        <f t="shared" si="106"/>
        <v>1.7884150060272759E-3</v>
      </c>
      <c r="I831" s="37">
        <f t="shared" si="107"/>
        <v>1.2487174588034422E-3</v>
      </c>
      <c r="J831" s="37">
        <f t="shared" si="108"/>
        <v>9.9481866464539402E-3</v>
      </c>
      <c r="K831" s="39">
        <f t="shared" si="109"/>
        <v>4.1661531144617306E-3</v>
      </c>
      <c r="L831" s="36">
        <f>-(1-B831/MAX(B$5:B831))</f>
        <v>-3.3881846084327094E-6</v>
      </c>
      <c r="M831" s="37">
        <f>-(1-C831/MAX(C$5:C831))</f>
        <v>-4.1095181397591274E-3</v>
      </c>
      <c r="N831" s="37">
        <f>-(1-D831/MAX(D$5:D831))</f>
        <v>-0.28138298495308722</v>
      </c>
      <c r="O831" s="37">
        <f>-(1-E831/MAX(E$5:E831))</f>
        <v>-8.7795716142867075E-2</v>
      </c>
      <c r="P831" s="39">
        <f>-(1-F831/MAX(F$5:F831))</f>
        <v>-1.6679278429605149E-2</v>
      </c>
      <c r="Q831" s="33">
        <f>IF(DatiStorici[[#This Row],[Calend]]="X",(DatiStorici[[#This Row],[Balanced]]*B$2/DatiStorici[[#This Row],[Bond 3Y]]),Q830)</f>
        <v>26.008685988528505</v>
      </c>
      <c r="R831" s="33">
        <f>IF(DatiStorici[[#This Row],[Calend]]="X",(DatiStorici[[#This Row],[Balanced]]*C$2/DatiStorici[[#This Row],[Bond 10Y]]),R830)</f>
        <v>25.947178759897803</v>
      </c>
      <c r="S831" s="33">
        <f>IF(DatiStorici[[#This Row],[Calend]]="X",(DatiStorici[[#This Row],[Balanced]]*D$2/DatiStorici[[#This Row],[SXXR]]),S830)</f>
        <v>23.661197927046668</v>
      </c>
      <c r="T831" s="33">
        <f>IF(DatiStorici[[#This Row],[Calend]]="X",(DatiStorici[[#This Row],[Balanced]]*E$2/DatiStorici[[#This Row],[Gold]]),T830)</f>
        <v>27.571067436731585</v>
      </c>
      <c r="U831" s="34">
        <f>SUMPRODUCT(DatiStorici[[#This Row],[Bond 3Y]:[Gold]],Q830:T830)</f>
        <v>12240.691824578553</v>
      </c>
      <c r="V831" s="32">
        <f t="shared" si="110"/>
        <v>3.2261257414785555E-3</v>
      </c>
      <c r="W831" s="32">
        <f>-(1-U831/MAX(U$5:U831))</f>
        <v>-8.0498792707417444E-4</v>
      </c>
      <c r="X831" s="53" t="str">
        <f t="shared" si="111"/>
        <v/>
      </c>
    </row>
    <row r="832" spans="1:24" x14ac:dyDescent="0.3">
      <c r="A832" s="4">
        <v>40267</v>
      </c>
      <c r="B832" s="1">
        <v>117.470624</v>
      </c>
      <c r="C832" s="1">
        <v>119.423506</v>
      </c>
      <c r="D832" s="1">
        <v>131.41924900000001</v>
      </c>
      <c r="E832" s="1">
        <v>108.10173</v>
      </c>
      <c r="F832" s="3">
        <f t="shared" si="104"/>
        <v>12164.089700312214</v>
      </c>
      <c r="G832" s="36">
        <f t="shared" si="105"/>
        <v>3.3940976270868987E-5</v>
      </c>
      <c r="H832" s="31">
        <f t="shared" si="106"/>
        <v>1.5519955739740916E-3</v>
      </c>
      <c r="I832" s="37">
        <f t="shared" si="107"/>
        <v>-7.8699224740653645E-5</v>
      </c>
      <c r="J832" s="37">
        <f t="shared" si="108"/>
        <v>-4.6279020587509944E-4</v>
      </c>
      <c r="K832" s="39">
        <f t="shared" si="109"/>
        <v>2.1855584166777361E-4</v>
      </c>
      <c r="L832" s="36">
        <f>-(1-B832/MAX(B$5:B832))</f>
        <v>0</v>
      </c>
      <c r="M832" s="37">
        <f>-(1-C832/MAX(C$5:C832))</f>
        <v>-2.562700503169868E-3</v>
      </c>
      <c r="N832" s="37">
        <f>-(1-D832/MAX(D$5:D832))</f>
        <v>-0.28143953732971361</v>
      </c>
      <c r="O832" s="37">
        <f>-(1-E832/MAX(E$5:E832))</f>
        <v>-8.8217777680687504E-2</v>
      </c>
      <c r="P832" s="39">
        <f>-(1-F832/MAX(F$5:F832))</f>
        <v>-1.6464344454990565E-2</v>
      </c>
      <c r="Q832" s="33">
        <f>IF(DatiStorici[[#This Row],[Calend]]="X",(DatiStorici[[#This Row],[Balanced]]*B$2/DatiStorici[[#This Row],[Bond 3Y]]),Q831)</f>
        <v>26.008685988528505</v>
      </c>
      <c r="R832" s="33">
        <f>IF(DatiStorici[[#This Row],[Calend]]="X",(DatiStorici[[#This Row],[Balanced]]*C$2/DatiStorici[[#This Row],[Bond 10Y]]),R831)</f>
        <v>25.947178759897803</v>
      </c>
      <c r="S832" s="33">
        <f>IF(DatiStorici[[#This Row],[Calend]]="X",(DatiStorici[[#This Row],[Balanced]]*D$2/DatiStorici[[#This Row],[SXXR]]),S831)</f>
        <v>23.661197927046668</v>
      </c>
      <c r="T832" s="33">
        <f>IF(DatiStorici[[#This Row],[Calend]]="X",(DatiStorici[[#This Row],[Balanced]]*E$2/DatiStorici[[#This Row],[Gold]]),T831)</f>
        <v>27.571067436731585</v>
      </c>
      <c r="U832" s="34">
        <f>SUMPRODUCT(DatiStorici[[#This Row],[Bond 3Y]:[Gold]],Q831:T831)</f>
        <v>12243.976580678407</v>
      </c>
      <c r="V832" s="32">
        <f t="shared" si="110"/>
        <v>2.6831126035214287E-4</v>
      </c>
      <c r="W832" s="32">
        <f>-(1-U832/MAX(U$5:U832))</f>
        <v>-5.3685668434000355E-4</v>
      </c>
      <c r="X832" s="53" t="str">
        <f t="shared" si="111"/>
        <v/>
      </c>
    </row>
    <row r="833" spans="1:24" x14ac:dyDescent="0.3">
      <c r="A833" s="4">
        <v>40268</v>
      </c>
      <c r="B833" s="1">
        <v>117.463019</v>
      </c>
      <c r="C833" s="1">
        <v>119.606874</v>
      </c>
      <c r="D833" s="1">
        <v>131.27932000000001</v>
      </c>
      <c r="E833" s="1">
        <v>108.93056</v>
      </c>
      <c r="F833" s="3">
        <f t="shared" si="104"/>
        <v>12199.129246397446</v>
      </c>
      <c r="G833" s="36">
        <f t="shared" si="105"/>
        <v>-6.4741685401342841E-5</v>
      </c>
      <c r="H833" s="31">
        <f t="shared" si="106"/>
        <v>1.5342655270031581E-3</v>
      </c>
      <c r="I833" s="37">
        <f t="shared" si="107"/>
        <v>-1.0653199502876514E-3</v>
      </c>
      <c r="J833" s="37">
        <f t="shared" si="108"/>
        <v>7.6378867799420163E-3</v>
      </c>
      <c r="K833" s="39">
        <f t="shared" si="109"/>
        <v>2.8764319133061226E-3</v>
      </c>
      <c r="L833" s="36">
        <f>-(1-B833/MAX(B$5:B833))</f>
        <v>-6.473958970365512E-5</v>
      </c>
      <c r="M833" s="37">
        <f>-(1-C833/MAX(C$5:C833))</f>
        <v>-1.0311922694881126E-3</v>
      </c>
      <c r="N833" s="37">
        <f>-(1-D833/MAX(D$5:D833))</f>
        <v>-0.28220462652133571</v>
      </c>
      <c r="O833" s="37">
        <f>-(1-E833/MAX(E$5:E833))</f>
        <v>-8.1227024995000563E-2</v>
      </c>
      <c r="P833" s="39">
        <f>-(1-F833/MAX(F$5:F833))</f>
        <v>-1.3631198385042231E-2</v>
      </c>
      <c r="Q833" s="33">
        <f>IF(DatiStorici[[#This Row],[Calend]]="X",(DatiStorici[[#This Row],[Balanced]]*B$2/DatiStorici[[#This Row],[Bond 3Y]]),Q832)</f>
        <v>26.008685988528505</v>
      </c>
      <c r="R833" s="33">
        <f>IF(DatiStorici[[#This Row],[Calend]]="X",(DatiStorici[[#This Row],[Balanced]]*C$2/DatiStorici[[#This Row],[Bond 10Y]]),R832)</f>
        <v>25.947178759897803</v>
      </c>
      <c r="S833" s="33">
        <f>IF(DatiStorici[[#This Row],[Calend]]="X",(DatiStorici[[#This Row],[Balanced]]*D$2/DatiStorici[[#This Row],[SXXR]]),S832)</f>
        <v>23.661197927046668</v>
      </c>
      <c r="T833" s="33">
        <f>IF(DatiStorici[[#This Row],[Calend]]="X",(DatiStorici[[#This Row],[Balanced]]*E$2/DatiStorici[[#This Row],[Gold]]),T832)</f>
        <v>27.571067436731585</v>
      </c>
      <c r="U833" s="34">
        <f>SUMPRODUCT(DatiStorici[[#This Row],[Bond 3Y]:[Gold]],Q832:T832)</f>
        <v>12268.077506955164</v>
      </c>
      <c r="V833" s="32">
        <f t="shared" si="110"/>
        <v>1.9664556839676739E-3</v>
      </c>
      <c r="W833" s="32">
        <f>-(1-U833/MAX(U$5:U833))</f>
        <v>0</v>
      </c>
      <c r="X833" s="53" t="str">
        <f t="shared" si="111"/>
        <v/>
      </c>
    </row>
    <row r="834" spans="1:24" x14ac:dyDescent="0.3">
      <c r="A834" s="4">
        <v>40269</v>
      </c>
      <c r="B834" s="1">
        <v>117.507429</v>
      </c>
      <c r="C834" s="1">
        <v>119.682851</v>
      </c>
      <c r="D834" s="1">
        <v>133.30218400000001</v>
      </c>
      <c r="E834" s="1">
        <v>109.71053999999999</v>
      </c>
      <c r="F834" s="3">
        <f t="shared" si="104"/>
        <v>12263.342945391192</v>
      </c>
      <c r="G834" s="36">
        <f t="shared" si="105"/>
        <v>3.7800498664238821E-4</v>
      </c>
      <c r="H834" s="31">
        <f t="shared" si="106"/>
        <v>6.3502101942036087E-4</v>
      </c>
      <c r="I834" s="37">
        <f t="shared" si="107"/>
        <v>1.5291344146482607E-2</v>
      </c>
      <c r="J834" s="37">
        <f t="shared" si="108"/>
        <v>7.134827887230113E-3</v>
      </c>
      <c r="K834" s="39">
        <f t="shared" si="109"/>
        <v>5.2499883070211816E-3</v>
      </c>
      <c r="L834" s="36">
        <f>-(1-B834/MAX(B$5:B834))</f>
        <v>0</v>
      </c>
      <c r="M834" s="37">
        <f>-(1-C834/MAX(C$5:C834))</f>
        <v>-3.966246182598443E-4</v>
      </c>
      <c r="N834" s="37">
        <f>-(1-D834/MAX(D$5:D834))</f>
        <v>-0.27114422172660835</v>
      </c>
      <c r="O834" s="37">
        <f>-(1-E834/MAX(E$5:E834))</f>
        <v>-7.4648296812161896E-2</v>
      </c>
      <c r="P834" s="39">
        <f>-(1-F834/MAX(F$5:F834))</f>
        <v>-8.4391565561199311E-3</v>
      </c>
      <c r="Q834" s="33">
        <f>IF(DatiStorici[[#This Row],[Calend]]="X",(DatiStorici[[#This Row],[Balanced]]*B$2/DatiStorici[[#This Row],[Bond 3Y]]),Q833)</f>
        <v>26.008685988528505</v>
      </c>
      <c r="R834" s="33">
        <f>IF(DatiStorici[[#This Row],[Calend]]="X",(DatiStorici[[#This Row],[Balanced]]*C$2/DatiStorici[[#This Row],[Bond 10Y]]),R833)</f>
        <v>25.947178759897803</v>
      </c>
      <c r="S834" s="33">
        <f>IF(DatiStorici[[#This Row],[Calend]]="X",(DatiStorici[[#This Row],[Balanced]]*D$2/DatiStorici[[#This Row],[SXXR]]),S833)</f>
        <v>23.661197927046668</v>
      </c>
      <c r="T834" s="33">
        <f>IF(DatiStorici[[#This Row],[Calend]]="X",(DatiStorici[[#This Row],[Balanced]]*E$2/DatiStorici[[#This Row],[Gold]]),T833)</f>
        <v>27.571067436731585</v>
      </c>
      <c r="U834" s="34">
        <f>SUMPRODUCT(DatiStorici[[#This Row],[Bond 3Y]:[Gold]],Q833:T833)</f>
        <v>12340.572208163354</v>
      </c>
      <c r="V834" s="32">
        <f t="shared" si="110"/>
        <v>5.8918235465889781E-3</v>
      </c>
      <c r="W834" s="32">
        <f>-(1-U834/MAX(U$5:U834))</f>
        <v>0</v>
      </c>
      <c r="X834" s="53" t="str">
        <f t="shared" si="111"/>
        <v/>
      </c>
    </row>
    <row r="835" spans="1:24" x14ac:dyDescent="0.3">
      <c r="A835" s="4">
        <v>40274</v>
      </c>
      <c r="B835" s="1">
        <v>117.419662</v>
      </c>
      <c r="C835" s="1">
        <v>119.16203400000001</v>
      </c>
      <c r="D835" s="1">
        <v>134.16560799999999</v>
      </c>
      <c r="E835" s="1">
        <v>110.60760999999999</v>
      </c>
      <c r="F835" s="3">
        <f t="shared" si="104"/>
        <v>12296.359952113438</v>
      </c>
      <c r="G835" s="36">
        <f t="shared" si="105"/>
        <v>-7.471850411943468E-4</v>
      </c>
      <c r="H835" s="31">
        <f t="shared" si="106"/>
        <v>-4.3611386149155686E-3</v>
      </c>
      <c r="I835" s="37">
        <f t="shared" si="107"/>
        <v>6.4563063296776491E-3</v>
      </c>
      <c r="J835" s="37">
        <f t="shared" si="108"/>
        <v>8.143450346566437E-3</v>
      </c>
      <c r="K835" s="39">
        <f t="shared" si="109"/>
        <v>2.6887154743323962E-3</v>
      </c>
      <c r="L835" s="36">
        <f>-(1-B835/MAX(B$5:B835))</f>
        <v>-7.469059679622303E-4</v>
      </c>
      <c r="M835" s="37">
        <f>-(1-C835/MAX(C$5:C835))</f>
        <v>-4.7465413089659014E-3</v>
      </c>
      <c r="N835" s="37">
        <f>-(1-D835/MAX(D$5:D835))</f>
        <v>-0.26642328203442811</v>
      </c>
      <c r="O835" s="37">
        <f>-(1-E835/MAX(E$5:E835))</f>
        <v>-6.7081974994962601E-2</v>
      </c>
      <c r="P835" s="39">
        <f>-(1-F835/MAX(F$5:F835))</f>
        <v>-5.7695442669352115E-3</v>
      </c>
      <c r="Q835" s="33">
        <f>IF(DatiStorici[[#This Row],[Calend]]="X",(DatiStorici[[#This Row],[Balanced]]*B$2/DatiStorici[[#This Row],[Bond 3Y]]),Q834)</f>
        <v>26.008685988528505</v>
      </c>
      <c r="R835" s="33">
        <f>IF(DatiStorici[[#This Row],[Calend]]="X",(DatiStorici[[#This Row],[Balanced]]*C$2/DatiStorici[[#This Row],[Bond 10Y]]),R834)</f>
        <v>25.947178759897803</v>
      </c>
      <c r="S835" s="33">
        <f>IF(DatiStorici[[#This Row],[Calend]]="X",(DatiStorici[[#This Row],[Balanced]]*D$2/DatiStorici[[#This Row],[SXXR]]),S834)</f>
        <v>23.661197927046668</v>
      </c>
      <c r="T835" s="33">
        <f>IF(DatiStorici[[#This Row],[Calend]]="X",(DatiStorici[[#This Row],[Balanced]]*E$2/DatiStorici[[#This Row],[Gold]]),T834)</f>
        <v>27.571067436731585</v>
      </c>
      <c r="U835" s="34">
        <f>SUMPRODUCT(DatiStorici[[#This Row],[Bond 3Y]:[Gold]],Q834:T834)</f>
        <v>12369.938595644437</v>
      </c>
      <c r="V835" s="32">
        <f t="shared" si="110"/>
        <v>2.3768348246062145E-3</v>
      </c>
      <c r="W835" s="32">
        <f>-(1-U835/MAX(U$5:U835))</f>
        <v>0</v>
      </c>
      <c r="X835" s="53" t="str">
        <f t="shared" si="111"/>
        <v/>
      </c>
    </row>
    <row r="836" spans="1:24" x14ac:dyDescent="0.3">
      <c r="A836" s="4">
        <v>40275</v>
      </c>
      <c r="B836" s="1">
        <v>117.466013</v>
      </c>
      <c r="C836" s="1">
        <v>119.385211</v>
      </c>
      <c r="D836" s="1">
        <v>133.810979</v>
      </c>
      <c r="E836" s="1">
        <v>111.50957</v>
      </c>
      <c r="F836" s="3">
        <f t="shared" si="104"/>
        <v>12333.393829177296</v>
      </c>
      <c r="G836" s="36">
        <f t="shared" si="105"/>
        <v>3.9466860294182509E-4</v>
      </c>
      <c r="H836" s="31">
        <f t="shared" si="106"/>
        <v>1.8711351297695249E-3</v>
      </c>
      <c r="I836" s="37">
        <f t="shared" si="107"/>
        <v>-2.6467178419437723E-3</v>
      </c>
      <c r="J836" s="37">
        <f t="shared" si="108"/>
        <v>8.1215235823161747E-3</v>
      </c>
      <c r="K836" s="39">
        <f t="shared" si="109"/>
        <v>3.0072493052520199E-3</v>
      </c>
      <c r="L836" s="36">
        <f>-(1-B836/MAX(B$5:B836))</f>
        <v>-3.524543116333323E-4</v>
      </c>
      <c r="M836" s="37">
        <f>-(1-C836/MAX(C$5:C836))</f>
        <v>-2.8825442480372443E-3</v>
      </c>
      <c r="N836" s="37">
        <f>-(1-D836/MAX(D$5:D836))</f>
        <v>-0.26836228549286589</v>
      </c>
      <c r="O836" s="37">
        <f>-(1-E836/MAX(E$5:E836))</f>
        <v>-5.9474408555062586E-2</v>
      </c>
      <c r="P836" s="39">
        <f>-(1-F836/MAX(F$5:F836))</f>
        <v>-2.7751452241167041E-3</v>
      </c>
      <c r="Q836" s="33">
        <f>IF(DatiStorici[[#This Row],[Calend]]="X",(DatiStorici[[#This Row],[Balanced]]*B$2/DatiStorici[[#This Row],[Bond 3Y]]),Q835)</f>
        <v>26.008685988528505</v>
      </c>
      <c r="R836" s="33">
        <f>IF(DatiStorici[[#This Row],[Calend]]="X",(DatiStorici[[#This Row],[Balanced]]*C$2/DatiStorici[[#This Row],[Bond 10Y]]),R835)</f>
        <v>25.947178759897803</v>
      </c>
      <c r="S836" s="33">
        <f>IF(DatiStorici[[#This Row],[Calend]]="X",(DatiStorici[[#This Row],[Balanced]]*D$2/DatiStorici[[#This Row],[SXXR]]),S835)</f>
        <v>23.661197927046668</v>
      </c>
      <c r="T836" s="33">
        <f>IF(DatiStorici[[#This Row],[Calend]]="X",(DatiStorici[[#This Row],[Balanced]]*E$2/DatiStorici[[#This Row],[Gold]]),T835)</f>
        <v>27.571067436731585</v>
      </c>
      <c r="U836" s="34">
        <f>SUMPRODUCT(DatiStorici[[#This Row],[Bond 3Y]:[Gold]],Q835:T835)</f>
        <v>12393.411990788351</v>
      </c>
      <c r="V836" s="32">
        <f t="shared" si="110"/>
        <v>1.8958179421246571E-3</v>
      </c>
      <c r="W836" s="32">
        <f>-(1-U836/MAX(U$5:U836))</f>
        <v>0</v>
      </c>
      <c r="X836" s="53" t="str">
        <f t="shared" si="111"/>
        <v/>
      </c>
    </row>
    <row r="837" spans="1:24" x14ac:dyDescent="0.3">
      <c r="A837" s="4">
        <v>40276</v>
      </c>
      <c r="B837" s="1">
        <v>117.522626</v>
      </c>
      <c r="C837" s="1">
        <v>119.686176</v>
      </c>
      <c r="D837" s="1">
        <v>132.67764299999999</v>
      </c>
      <c r="E837" s="1">
        <v>112.09417999999999</v>
      </c>
      <c r="F837" s="3">
        <f t="shared" si="104"/>
        <v>12348.419581020564</v>
      </c>
      <c r="G837" s="36">
        <f t="shared" si="105"/>
        <v>4.8183606949016663E-4</v>
      </c>
      <c r="H837" s="31">
        <f t="shared" si="106"/>
        <v>2.5177848572132413E-3</v>
      </c>
      <c r="I837" s="37">
        <f t="shared" si="107"/>
        <v>-8.5057502594196761E-3</v>
      </c>
      <c r="J837" s="37">
        <f t="shared" si="108"/>
        <v>5.2289939864755344E-3</v>
      </c>
      <c r="K837" s="39">
        <f t="shared" si="109"/>
        <v>1.2175567045893466E-3</v>
      </c>
      <c r="L837" s="36">
        <f>-(1-B837/MAX(B$5:B837))</f>
        <v>0</v>
      </c>
      <c r="M837" s="37">
        <f>-(1-C837/MAX(C$5:C837))</f>
        <v>-3.6885387921603563E-4</v>
      </c>
      <c r="N837" s="37">
        <f>-(1-D837/MAX(D$5:D837))</f>
        <v>-0.2745590218668571</v>
      </c>
      <c r="O837" s="37">
        <f>-(1-E837/MAX(E$5:E837))</f>
        <v>-5.4543525349122324E-2</v>
      </c>
      <c r="P837" s="39">
        <f>-(1-F837/MAX(F$5:F837))</f>
        <v>-1.5602279509526751E-3</v>
      </c>
      <c r="Q837" s="33">
        <f>IF(DatiStorici[[#This Row],[Calend]]="X",(DatiStorici[[#This Row],[Balanced]]*B$2/DatiStorici[[#This Row],[Bond 3Y]]),Q836)</f>
        <v>26.008685988528505</v>
      </c>
      <c r="R837" s="33">
        <f>IF(DatiStorici[[#This Row],[Calend]]="X",(DatiStorici[[#This Row],[Balanced]]*C$2/DatiStorici[[#This Row],[Bond 10Y]]),R836)</f>
        <v>25.947178759897803</v>
      </c>
      <c r="S837" s="33">
        <f>IF(DatiStorici[[#This Row],[Calend]]="X",(DatiStorici[[#This Row],[Balanced]]*D$2/DatiStorici[[#This Row],[SXXR]]),S836)</f>
        <v>23.661197927046668</v>
      </c>
      <c r="T837" s="33">
        <f>IF(DatiStorici[[#This Row],[Calend]]="X",(DatiStorici[[#This Row],[Balanced]]*E$2/DatiStorici[[#This Row],[Gold]]),T836)</f>
        <v>27.571067436731585</v>
      </c>
      <c r="U837" s="34">
        <f>SUMPRODUCT(DatiStorici[[#This Row],[Bond 3Y]:[Gold]],Q836:T836)</f>
        <v>12391.995847504033</v>
      </c>
      <c r="V837" s="32">
        <f t="shared" si="110"/>
        <v>-1.142723408141776E-4</v>
      </c>
      <c r="W837" s="32">
        <f>-(1-U837/MAX(U$5:U837))</f>
        <v>-1.1426581197893082E-4</v>
      </c>
      <c r="X837" s="53" t="str">
        <f t="shared" si="111"/>
        <v/>
      </c>
    </row>
    <row r="838" spans="1:24" x14ac:dyDescent="0.3">
      <c r="A838" s="4">
        <v>40277</v>
      </c>
      <c r="B838" s="1">
        <v>117.459264</v>
      </c>
      <c r="C838" s="1">
        <v>119.20330199999999</v>
      </c>
      <c r="D838" s="1">
        <v>134.38872900000001</v>
      </c>
      <c r="E838" s="1">
        <v>112.53231</v>
      </c>
      <c r="F838" s="3">
        <f t="shared" si="104"/>
        <v>12377.650503753479</v>
      </c>
      <c r="G838" s="36">
        <f t="shared" si="105"/>
        <v>-5.3929263685520196E-4</v>
      </c>
      <c r="H838" s="31">
        <f t="shared" si="106"/>
        <v>-4.0426615829309591E-3</v>
      </c>
      <c r="I838" s="37">
        <f t="shared" si="107"/>
        <v>1.2814113590541795E-2</v>
      </c>
      <c r="J838" s="37">
        <f t="shared" si="108"/>
        <v>3.900969610537017E-3</v>
      </c>
      <c r="K838" s="39">
        <f t="shared" si="109"/>
        <v>2.3643819054275498E-3</v>
      </c>
      <c r="L838" s="36">
        <f>-(1-B838/MAX(B$5:B838))</f>
        <v>-5.3914724471859632E-4</v>
      </c>
      <c r="M838" s="37">
        <f>-(1-C838/MAX(C$5:C838))</f>
        <v>-4.4018667649475818E-3</v>
      </c>
      <c r="N838" s="37">
        <f>-(1-D838/MAX(D$5:D838))</f>
        <v>-0.26520332430212157</v>
      </c>
      <c r="O838" s="37">
        <f>-(1-E838/MAX(E$5:E838))</f>
        <v>-5.0848125237905273E-2</v>
      </c>
      <c r="P838" s="39">
        <f>-(1-F838/MAX(F$5:F838))</f>
        <v>0</v>
      </c>
      <c r="Q838" s="33">
        <f>IF(DatiStorici[[#This Row],[Calend]]="X",(DatiStorici[[#This Row],[Balanced]]*B$2/DatiStorici[[#This Row],[Bond 3Y]]),Q837)</f>
        <v>26.008685988528505</v>
      </c>
      <c r="R838" s="33">
        <f>IF(DatiStorici[[#This Row],[Calend]]="X",(DatiStorici[[#This Row],[Balanced]]*C$2/DatiStorici[[#This Row],[Bond 10Y]]),R837)</f>
        <v>25.947178759897803</v>
      </c>
      <c r="S838" s="33">
        <f>IF(DatiStorici[[#This Row],[Calend]]="X",(DatiStorici[[#This Row],[Balanced]]*D$2/DatiStorici[[#This Row],[SXXR]]),S837)</f>
        <v>23.661197927046668</v>
      </c>
      <c r="T838" s="33">
        <f>IF(DatiStorici[[#This Row],[Calend]]="X",(DatiStorici[[#This Row],[Balanced]]*E$2/DatiStorici[[#This Row],[Gold]]),T837)</f>
        <v>27.571067436731585</v>
      </c>
      <c r="U838" s="34">
        <f>SUMPRODUCT(DatiStorici[[#This Row],[Bond 3Y]:[Gold]],Q837:T837)</f>
        <v>12430.384723438176</v>
      </c>
      <c r="V838" s="32">
        <f t="shared" si="110"/>
        <v>3.0930882258112008E-3</v>
      </c>
      <c r="W838" s="32">
        <f>-(1-U838/MAX(U$5:U838))</f>
        <v>0</v>
      </c>
      <c r="X838" s="53" t="str">
        <f t="shared" si="111"/>
        <v/>
      </c>
    </row>
    <row r="839" spans="1:24" x14ac:dyDescent="0.3">
      <c r="A839" s="4">
        <v>40280</v>
      </c>
      <c r="B839" s="1">
        <v>117.444008</v>
      </c>
      <c r="C839" s="1">
        <v>119.106774</v>
      </c>
      <c r="D839" s="1">
        <v>134.22028</v>
      </c>
      <c r="E839" s="1">
        <v>113.13876</v>
      </c>
      <c r="F839" s="3">
        <f t="shared" ref="F839:F902" si="112">SUMPRODUCT(B839:E839,B$3:E$3)</f>
        <v>12396.214735131009</v>
      </c>
      <c r="G839" s="36">
        <f t="shared" ref="G839:G902" si="113">LN(B839/B838)</f>
        <v>-1.298917626098705E-4</v>
      </c>
      <c r="H839" s="31">
        <f t="shared" ref="H839:H902" si="114">LN(C839/C838)</f>
        <v>-8.1010427170542202E-4</v>
      </c>
      <c r="I839" s="37">
        <f t="shared" ref="I839:I902" si="115">LN(D839/D838)</f>
        <v>-1.2542321101541461E-3</v>
      </c>
      <c r="J839" s="37">
        <f t="shared" ref="J839:J902" si="116">LN(E839/E838)</f>
        <v>5.3746495717761711E-3</v>
      </c>
      <c r="K839" s="39">
        <f t="shared" ref="K839:K902" si="117">LN(F839/F838)</f>
        <v>1.4986950702494555E-3</v>
      </c>
      <c r="L839" s="36">
        <f>-(1-B839/MAX(B$5:B839))</f>
        <v>-6.6896054552090245E-4</v>
      </c>
      <c r="M839" s="37">
        <f>-(1-C839/MAX(C$5:C839))</f>
        <v>-5.2080784637217326E-3</v>
      </c>
      <c r="N839" s="37">
        <f>-(1-D839/MAX(D$5:D839))</f>
        <v>-0.2661243521751111</v>
      </c>
      <c r="O839" s="37">
        <f>-(1-E839/MAX(E$5:E839))</f>
        <v>-4.5733032919534788E-2</v>
      </c>
      <c r="P839" s="39">
        <f>-(1-F839/MAX(F$5:F839))</f>
        <v>0</v>
      </c>
      <c r="Q839" s="33">
        <f>IF(DatiStorici[[#This Row],[Calend]]="X",(DatiStorici[[#This Row],[Balanced]]*B$2/DatiStorici[[#This Row],[Bond 3Y]]),Q838)</f>
        <v>26.008685988528505</v>
      </c>
      <c r="R839" s="33">
        <f>IF(DatiStorici[[#This Row],[Calend]]="X",(DatiStorici[[#This Row],[Balanced]]*C$2/DatiStorici[[#This Row],[Bond 10Y]]),R838)</f>
        <v>25.947178759897803</v>
      </c>
      <c r="S839" s="33">
        <f>IF(DatiStorici[[#This Row],[Calend]]="X",(DatiStorici[[#This Row],[Balanced]]*D$2/DatiStorici[[#This Row],[SXXR]]),S838)</f>
        <v>23.661197927046668</v>
      </c>
      <c r="T839" s="33">
        <f>IF(DatiStorici[[#This Row],[Calend]]="X",(DatiStorici[[#This Row],[Balanced]]*E$2/DatiStorici[[#This Row],[Gold]]),T838)</f>
        <v>27.571067436731585</v>
      </c>
      <c r="U839" s="34">
        <f>SUMPRODUCT(DatiStorici[[#This Row],[Bond 3Y]:[Gold]],Q838:T838)</f>
        <v>12440.218074370792</v>
      </c>
      <c r="V839" s="32">
        <f t="shared" ref="V839:V902" si="118">LN(U839/U838)</f>
        <v>7.9076100607302442E-4</v>
      </c>
      <c r="W839" s="32">
        <f>-(1-U839/MAX(U$5:U839))</f>
        <v>0</v>
      </c>
      <c r="X839" s="53" t="str">
        <f t="shared" ref="X839:X902" si="119">IF(AND(MONTH(A839)&lt;&gt;MONTH(A838),MONTH(A839)=X$2),"X","")</f>
        <v/>
      </c>
    </row>
    <row r="840" spans="1:24" x14ac:dyDescent="0.3">
      <c r="A840" s="4">
        <v>40281</v>
      </c>
      <c r="B840" s="1">
        <v>117.49296099999999</v>
      </c>
      <c r="C840" s="1">
        <v>119.355118</v>
      </c>
      <c r="D840" s="1">
        <v>133.88781499999999</v>
      </c>
      <c r="E840" s="1">
        <v>112.1123</v>
      </c>
      <c r="F840" s="3">
        <f t="shared" si="112"/>
        <v>12358.225142412219</v>
      </c>
      <c r="G840" s="36">
        <f t="shared" si="113"/>
        <v>4.167330575245425E-4</v>
      </c>
      <c r="H840" s="31">
        <f t="shared" si="114"/>
        <v>2.0828828262810135E-3</v>
      </c>
      <c r="I840" s="37">
        <f t="shared" si="115"/>
        <v>-2.480083045689494E-3</v>
      </c>
      <c r="J840" s="37">
        <f t="shared" si="116"/>
        <v>-9.1139824620948568E-3</v>
      </c>
      <c r="K840" s="39">
        <f t="shared" si="117"/>
        <v>-3.0693178864720731E-3</v>
      </c>
      <c r="L840" s="36">
        <f>-(1-B840/MAX(B$5:B840))</f>
        <v>-2.5241947878196225E-4</v>
      </c>
      <c r="M840" s="37">
        <f>-(1-C840/MAX(C$5:C840))</f>
        <v>-3.1338840525624301E-3</v>
      </c>
      <c r="N840" s="37">
        <f>-(1-D840/MAX(D$5:D840))</f>
        <v>-0.26794216962605155</v>
      </c>
      <c r="O840" s="37">
        <f>-(1-E840/MAX(E$5:E840))</f>
        <v>-5.4390692514084127E-2</v>
      </c>
      <c r="P840" s="39">
        <f>-(1-F840/MAX(F$5:F840))</f>
        <v>-3.064612345825779E-3</v>
      </c>
      <c r="Q840" s="33">
        <f>IF(DatiStorici[[#This Row],[Calend]]="X",(DatiStorici[[#This Row],[Balanced]]*B$2/DatiStorici[[#This Row],[Bond 3Y]]),Q839)</f>
        <v>26.008685988528505</v>
      </c>
      <c r="R840" s="33">
        <f>IF(DatiStorici[[#This Row],[Calend]]="X",(DatiStorici[[#This Row],[Balanced]]*C$2/DatiStorici[[#This Row],[Bond 10Y]]),R839)</f>
        <v>25.947178759897803</v>
      </c>
      <c r="S840" s="33">
        <f>IF(DatiStorici[[#This Row],[Calend]]="X",(DatiStorici[[#This Row],[Balanced]]*D$2/DatiStorici[[#This Row],[SXXR]]),S839)</f>
        <v>23.661197927046668</v>
      </c>
      <c r="T840" s="33">
        <f>IF(DatiStorici[[#This Row],[Calend]]="X",(DatiStorici[[#This Row],[Balanced]]*E$2/DatiStorici[[#This Row],[Gold]]),T839)</f>
        <v>27.571067436731585</v>
      </c>
      <c r="U840" s="34">
        <f>SUMPRODUCT(DatiStorici[[#This Row],[Bond 3Y]:[Gold]],Q839:T839)</f>
        <v>12411.767985688011</v>
      </c>
      <c r="V840" s="32">
        <f t="shared" si="118"/>
        <v>-2.2895635819376726E-3</v>
      </c>
      <c r="W840" s="32">
        <f>-(1-U840/MAX(U$5:U840))</f>
        <v>-2.2869445304494196E-3</v>
      </c>
      <c r="X840" s="53" t="str">
        <f t="shared" si="119"/>
        <v/>
      </c>
    </row>
    <row r="841" spans="1:24" x14ac:dyDescent="0.3">
      <c r="A841" s="4">
        <v>40282</v>
      </c>
      <c r="B841" s="1">
        <v>117.532076</v>
      </c>
      <c r="C841" s="1">
        <v>119.488584</v>
      </c>
      <c r="D841" s="1">
        <v>134.797045</v>
      </c>
      <c r="E841" s="1">
        <v>112.64803999999999</v>
      </c>
      <c r="F841" s="3">
        <f t="shared" si="112"/>
        <v>12397.377804775726</v>
      </c>
      <c r="G841" s="36">
        <f t="shared" si="113"/>
        <v>3.328581572452561E-4</v>
      </c>
      <c r="H841" s="31">
        <f t="shared" si="114"/>
        <v>1.1176012829674617E-3</v>
      </c>
      <c r="I841" s="37">
        <f t="shared" si="115"/>
        <v>6.76802906346337E-3</v>
      </c>
      <c r="J841" s="37">
        <f t="shared" si="116"/>
        <v>4.7672201832334163E-3</v>
      </c>
      <c r="K841" s="39">
        <f t="shared" si="117"/>
        <v>3.1631380655121819E-3</v>
      </c>
      <c r="L841" s="36">
        <f>-(1-B841/MAX(B$5:B841))</f>
        <v>0</v>
      </c>
      <c r="M841" s="37">
        <f>-(1-C841/MAX(C$5:C841))</f>
        <v>-2.0191624112915196E-3</v>
      </c>
      <c r="N841" s="37">
        <f>-(1-D841/MAX(D$5:D841))</f>
        <v>-0.26297077666463153</v>
      </c>
      <c r="O841" s="37">
        <f>-(1-E841/MAX(E$5:E841))</f>
        <v>-4.987200250065571E-2</v>
      </c>
      <c r="P841" s="39">
        <f>-(1-F841/MAX(F$5:F841))</f>
        <v>0</v>
      </c>
      <c r="Q841" s="33">
        <f>IF(DatiStorici[[#This Row],[Calend]]="X",(DatiStorici[[#This Row],[Balanced]]*B$2/DatiStorici[[#This Row],[Bond 3Y]]),Q840)</f>
        <v>26.008685988528505</v>
      </c>
      <c r="R841" s="33">
        <f>IF(DatiStorici[[#This Row],[Calend]]="X",(DatiStorici[[#This Row],[Balanced]]*C$2/DatiStorici[[#This Row],[Bond 10Y]]),R840)</f>
        <v>25.947178759897803</v>
      </c>
      <c r="S841" s="33">
        <f>IF(DatiStorici[[#This Row],[Calend]]="X",(DatiStorici[[#This Row],[Balanced]]*D$2/DatiStorici[[#This Row],[SXXR]]),S840)</f>
        <v>23.661197927046668</v>
      </c>
      <c r="T841" s="33">
        <f>IF(DatiStorici[[#This Row],[Calend]]="X",(DatiStorici[[#This Row],[Balanced]]*E$2/DatiStorici[[#This Row],[Gold]]),T840)</f>
        <v>27.571067436731585</v>
      </c>
      <c r="U841" s="34">
        <f>SUMPRODUCT(DatiStorici[[#This Row],[Bond 3Y]:[Gold]],Q840:T840)</f>
        <v>12452.532776260585</v>
      </c>
      <c r="V841" s="32">
        <f t="shared" si="118"/>
        <v>3.2789843951144815E-3</v>
      </c>
      <c r="W841" s="32">
        <f>-(1-U841/MAX(U$5:U841))</f>
        <v>0</v>
      </c>
      <c r="X841" s="53" t="str">
        <f t="shared" si="119"/>
        <v/>
      </c>
    </row>
    <row r="842" spans="1:24" x14ac:dyDescent="0.3">
      <c r="A842" s="4">
        <v>40283</v>
      </c>
      <c r="B842" s="1">
        <v>117.571029</v>
      </c>
      <c r="C842" s="1">
        <v>119.55841700000001</v>
      </c>
      <c r="D842" s="1">
        <v>135.66687200000001</v>
      </c>
      <c r="E842" s="1">
        <v>112.72</v>
      </c>
      <c r="F842" s="3">
        <f t="shared" si="112"/>
        <v>12416.030786409672</v>
      </c>
      <c r="G842" s="36">
        <f t="shared" si="113"/>
        <v>3.313695100406218E-4</v>
      </c>
      <c r="H842" s="31">
        <f t="shared" si="114"/>
        <v>5.8426168656703942E-4</v>
      </c>
      <c r="I842" s="37">
        <f t="shared" si="115"/>
        <v>6.4321334139087949E-3</v>
      </c>
      <c r="J842" s="37">
        <f t="shared" si="116"/>
        <v>6.385998870603734E-4</v>
      </c>
      <c r="K842" s="39">
        <f t="shared" si="117"/>
        <v>1.503460121489318E-3</v>
      </c>
      <c r="L842" s="36">
        <f>-(1-B842/MAX(B$5:B842))</f>
        <v>0</v>
      </c>
      <c r="M842" s="37">
        <f>-(1-C842/MAX(C$5:C842))</f>
        <v>-1.4359100745551245E-3</v>
      </c>
      <c r="N842" s="37">
        <f>-(1-D842/MAX(D$5:D842))</f>
        <v>-0.25821482731688328</v>
      </c>
      <c r="O842" s="37">
        <f>-(1-E842/MAX(E$5:E842))</f>
        <v>-4.9265057091751441E-2</v>
      </c>
      <c r="P842" s="39">
        <f>-(1-F842/MAX(F$5:F842))</f>
        <v>0</v>
      </c>
      <c r="Q842" s="33">
        <f>IF(DatiStorici[[#This Row],[Calend]]="X",(DatiStorici[[#This Row],[Balanced]]*B$2/DatiStorici[[#This Row],[Bond 3Y]]),Q841)</f>
        <v>26.008685988528505</v>
      </c>
      <c r="R842" s="33">
        <f>IF(DatiStorici[[#This Row],[Calend]]="X",(DatiStorici[[#This Row],[Balanced]]*C$2/DatiStorici[[#This Row],[Bond 10Y]]),R841)</f>
        <v>25.947178759897803</v>
      </c>
      <c r="S842" s="33">
        <f>IF(DatiStorici[[#This Row],[Calend]]="X",(DatiStorici[[#This Row],[Balanced]]*D$2/DatiStorici[[#This Row],[SXXR]]),S841)</f>
        <v>23.661197927046668</v>
      </c>
      <c r="T842" s="33">
        <f>IF(DatiStorici[[#This Row],[Calend]]="X",(DatiStorici[[#This Row],[Balanced]]*E$2/DatiStorici[[#This Row],[Gold]]),T841)</f>
        <v>27.571067436731585</v>
      </c>
      <c r="U842" s="34">
        <f>SUMPRODUCT(DatiStorici[[#This Row],[Bond 3Y]:[Gold]],Q841:T841)</f>
        <v>12477.923024762273</v>
      </c>
      <c r="V842" s="32">
        <f t="shared" si="118"/>
        <v>2.0368867286517487E-3</v>
      </c>
      <c r="W842" s="32">
        <f>-(1-U842/MAX(U$5:U842))</f>
        <v>0</v>
      </c>
      <c r="X842" s="53" t="str">
        <f t="shared" si="119"/>
        <v/>
      </c>
    </row>
    <row r="843" spans="1:24" x14ac:dyDescent="0.3">
      <c r="A843" s="4">
        <v>40284</v>
      </c>
      <c r="B843" s="1">
        <v>117.658602</v>
      </c>
      <c r="C843" s="1">
        <v>119.951852</v>
      </c>
      <c r="D843" s="1">
        <v>133.59820099999999</v>
      </c>
      <c r="E843" s="1">
        <v>112.42583</v>
      </c>
      <c r="F843" s="3">
        <f t="shared" si="112"/>
        <v>12385.431649324066</v>
      </c>
      <c r="G843" s="36">
        <f t="shared" si="113"/>
        <v>7.4457459864677399E-4</v>
      </c>
      <c r="H843" s="31">
        <f t="shared" si="114"/>
        <v>3.2853318191148179E-3</v>
      </c>
      <c r="I843" s="37">
        <f t="shared" si="115"/>
        <v>-1.5365614843832103E-2</v>
      </c>
      <c r="J843" s="37">
        <f t="shared" si="116"/>
        <v>-2.6131522613281424E-3</v>
      </c>
      <c r="K843" s="39">
        <f t="shared" si="117"/>
        <v>-2.4675280895735561E-3</v>
      </c>
      <c r="L843" s="36">
        <f>-(1-B843/MAX(B$5:B843))</f>
        <v>0</v>
      </c>
      <c r="M843" s="37">
        <f>-(1-C843/MAX(C$5:C843))</f>
        <v>0</v>
      </c>
      <c r="N843" s="37">
        <f>-(1-D843/MAX(D$5:D843))</f>
        <v>-0.26952569084854605</v>
      </c>
      <c r="O843" s="37">
        <f>-(1-E843/MAX(E$5:E843))</f>
        <v>-5.1746229005833366E-2</v>
      </c>
      <c r="P843" s="39">
        <f>-(1-F843/MAX(F$5:F843))</f>
        <v>-2.4644862445974969E-3</v>
      </c>
      <c r="Q843" s="33">
        <f>IF(DatiStorici[[#This Row],[Calend]]="X",(DatiStorici[[#This Row],[Balanced]]*B$2/DatiStorici[[#This Row],[Bond 3Y]]),Q842)</f>
        <v>26.008685988528505</v>
      </c>
      <c r="R843" s="33">
        <f>IF(DatiStorici[[#This Row],[Calend]]="X",(DatiStorici[[#This Row],[Balanced]]*C$2/DatiStorici[[#This Row],[Bond 10Y]]),R842)</f>
        <v>25.947178759897803</v>
      </c>
      <c r="S843" s="33">
        <f>IF(DatiStorici[[#This Row],[Calend]]="X",(DatiStorici[[#This Row],[Balanced]]*D$2/DatiStorici[[#This Row],[SXXR]]),S842)</f>
        <v>23.661197927046668</v>
      </c>
      <c r="T843" s="33">
        <f>IF(DatiStorici[[#This Row],[Calend]]="X",(DatiStorici[[#This Row],[Balanced]]*E$2/DatiStorici[[#This Row],[Gold]]),T842)</f>
        <v>27.571067436731585</v>
      </c>
      <c r="U843" s="34">
        <f>SUMPRODUCT(DatiStorici[[#This Row],[Bond 3Y]:[Gold]],Q842:T842)</f>
        <v>12433.351396810942</v>
      </c>
      <c r="V843" s="32">
        <f t="shared" si="118"/>
        <v>-3.5784339861045658E-3</v>
      </c>
      <c r="W843" s="32">
        <f>-(1-U843/MAX(U$5:U843))</f>
        <v>-3.5720390214685205E-3</v>
      </c>
      <c r="X843" s="53" t="str">
        <f t="shared" si="119"/>
        <v/>
      </c>
    </row>
    <row r="844" spans="1:24" x14ac:dyDescent="0.3">
      <c r="A844" s="4">
        <v>40287</v>
      </c>
      <c r="B844" s="1">
        <v>117.66478499999999</v>
      </c>
      <c r="C844" s="1">
        <v>119.991812</v>
      </c>
      <c r="D844" s="1">
        <v>132.800285</v>
      </c>
      <c r="E844" s="1">
        <v>110.93317999999999</v>
      </c>
      <c r="F844" s="3">
        <f t="shared" si="112"/>
        <v>12315.721405116103</v>
      </c>
      <c r="G844" s="36">
        <f t="shared" si="113"/>
        <v>5.2548963196982641E-5</v>
      </c>
      <c r="H844" s="31">
        <f t="shared" si="114"/>
        <v>3.3307818763190497E-4</v>
      </c>
      <c r="I844" s="37">
        <f t="shared" si="115"/>
        <v>-5.9904123186533612E-3</v>
      </c>
      <c r="J844" s="37">
        <f t="shared" si="116"/>
        <v>-1.3365677262646579E-2</v>
      </c>
      <c r="K844" s="39">
        <f t="shared" si="117"/>
        <v>-5.6443056827663544E-3</v>
      </c>
      <c r="L844" s="36">
        <f>-(1-B844/MAX(B$5:B844))</f>
        <v>0</v>
      </c>
      <c r="M844" s="37">
        <f>-(1-C844/MAX(C$5:C844))</f>
        <v>0</v>
      </c>
      <c r="N844" s="37">
        <f>-(1-D844/MAX(D$5:D844))</f>
        <v>-0.27388845273080287</v>
      </c>
      <c r="O844" s="37">
        <f>-(1-E844/MAX(E$5:E844))</f>
        <v>-6.4335960309346629E-2</v>
      </c>
      <c r="P844" s="39">
        <f>-(1-F844/MAX(F$5:F844))</f>
        <v>-8.0790216309197804E-3</v>
      </c>
      <c r="Q844" s="33">
        <f>IF(DatiStorici[[#This Row],[Calend]]="X",(DatiStorici[[#This Row],[Balanced]]*B$2/DatiStorici[[#This Row],[Bond 3Y]]),Q843)</f>
        <v>26.008685988528505</v>
      </c>
      <c r="R844" s="33">
        <f>IF(DatiStorici[[#This Row],[Calend]]="X",(DatiStorici[[#This Row],[Balanced]]*C$2/DatiStorici[[#This Row],[Bond 10Y]]),R843)</f>
        <v>25.947178759897803</v>
      </c>
      <c r="S844" s="33">
        <f>IF(DatiStorici[[#This Row],[Calend]]="X",(DatiStorici[[#This Row],[Balanced]]*D$2/DatiStorici[[#This Row],[SXXR]]),S843)</f>
        <v>23.661197927046668</v>
      </c>
      <c r="T844" s="33">
        <f>IF(DatiStorici[[#This Row],[Calend]]="X",(DatiStorici[[#This Row],[Balanced]]*E$2/DatiStorici[[#This Row],[Gold]]),T843)</f>
        <v>27.571067436731585</v>
      </c>
      <c r="U844" s="34">
        <f>SUMPRODUCT(DatiStorici[[#This Row],[Bond 3Y]:[Gold]],Q843:T843)</f>
        <v>12374.515455565061</v>
      </c>
      <c r="V844" s="32">
        <f t="shared" si="118"/>
        <v>-4.7433382249029606E-3</v>
      </c>
      <c r="W844" s="32">
        <f>-(1-U844/MAX(U$5:U844))</f>
        <v>-8.2872421148937336E-3</v>
      </c>
      <c r="X844" s="53" t="str">
        <f t="shared" si="119"/>
        <v/>
      </c>
    </row>
    <row r="845" spans="1:24" x14ac:dyDescent="0.3">
      <c r="A845" s="4">
        <v>40288</v>
      </c>
      <c r="B845" s="1">
        <v>117.62517800000001</v>
      </c>
      <c r="C845" s="1">
        <v>119.78306000000001</v>
      </c>
      <c r="D845" s="1">
        <v>134.597566</v>
      </c>
      <c r="E845" s="1">
        <v>111.76179</v>
      </c>
      <c r="F845" s="3">
        <f t="shared" si="112"/>
        <v>12369.17660976218</v>
      </c>
      <c r="G845" s="36">
        <f t="shared" si="113"/>
        <v>-3.3666544776570043E-4</v>
      </c>
      <c r="H845" s="31">
        <f t="shared" si="114"/>
        <v>-1.7412337748455382E-3</v>
      </c>
      <c r="I845" s="37">
        <f t="shared" si="115"/>
        <v>1.3442950713246473E-2</v>
      </c>
      <c r="J845" s="37">
        <f t="shared" si="116"/>
        <v>7.4416932178452203E-3</v>
      </c>
      <c r="K845" s="39">
        <f t="shared" si="117"/>
        <v>4.3310114687702805E-3</v>
      </c>
      <c r="L845" s="36">
        <f>-(1-B845/MAX(B$5:B845))</f>
        <v>-3.3660878231311919E-4</v>
      </c>
      <c r="M845" s="37">
        <f>-(1-C845/MAX(C$5:C845))</f>
        <v>-1.7397187068063369E-3</v>
      </c>
      <c r="N845" s="37">
        <f>-(1-D845/MAX(D$5:D845))</f>
        <v>-0.26406146713519574</v>
      </c>
      <c r="O845" s="37">
        <f>-(1-E845/MAX(E$5:E845))</f>
        <v>-5.7347063209956861E-2</v>
      </c>
      <c r="P845" s="39">
        <f>-(1-F845/MAX(F$5:F845))</f>
        <v>-3.7736839939843669E-3</v>
      </c>
      <c r="Q845" s="33">
        <f>IF(DatiStorici[[#This Row],[Calend]]="X",(DatiStorici[[#This Row],[Balanced]]*B$2/DatiStorici[[#This Row],[Bond 3Y]]),Q844)</f>
        <v>26.008685988528505</v>
      </c>
      <c r="R845" s="33">
        <f>IF(DatiStorici[[#This Row],[Calend]]="X",(DatiStorici[[#This Row],[Balanced]]*C$2/DatiStorici[[#This Row],[Bond 10Y]]),R844)</f>
        <v>25.947178759897803</v>
      </c>
      <c r="S845" s="33">
        <f>IF(DatiStorici[[#This Row],[Calend]]="X",(DatiStorici[[#This Row],[Balanced]]*D$2/DatiStorici[[#This Row],[SXXR]]),S844)</f>
        <v>23.661197927046668</v>
      </c>
      <c r="T845" s="33">
        <f>IF(DatiStorici[[#This Row],[Calend]]="X",(DatiStorici[[#This Row],[Balanced]]*E$2/DatiStorici[[#This Row],[Gold]]),T844)</f>
        <v>27.571067436731585</v>
      </c>
      <c r="U845" s="34">
        <f>SUMPRODUCT(DatiStorici[[#This Row],[Bond 3Y]:[Gold]],Q844:T844)</f>
        <v>12433.440287738897</v>
      </c>
      <c r="V845" s="32">
        <f t="shared" si="118"/>
        <v>4.7504875933523996E-3</v>
      </c>
      <c r="W845" s="32">
        <f>-(1-U845/MAX(U$5:U845))</f>
        <v>-3.5649151653764921E-3</v>
      </c>
      <c r="X845" s="53" t="str">
        <f t="shared" si="119"/>
        <v/>
      </c>
    </row>
    <row r="846" spans="1:24" x14ac:dyDescent="0.3">
      <c r="A846" s="4">
        <v>40289</v>
      </c>
      <c r="B846" s="1">
        <v>117.644344</v>
      </c>
      <c r="C846" s="1">
        <v>119.975471</v>
      </c>
      <c r="D846" s="1">
        <v>133.86565100000001</v>
      </c>
      <c r="E846" s="1">
        <v>111.58968</v>
      </c>
      <c r="F846" s="3">
        <f t="shared" si="112"/>
        <v>12356.72266460965</v>
      </c>
      <c r="G846" s="36">
        <f t="shared" si="113"/>
        <v>1.6292803147183009E-4</v>
      </c>
      <c r="H846" s="31">
        <f t="shared" si="114"/>
        <v>1.605040208614682E-3</v>
      </c>
      <c r="I846" s="37">
        <f t="shared" si="115"/>
        <v>-5.4526413083817111E-3</v>
      </c>
      <c r="J846" s="37">
        <f t="shared" si="116"/>
        <v>-1.541158731266701E-3</v>
      </c>
      <c r="K846" s="39">
        <f t="shared" si="117"/>
        <v>-1.0073604253983347E-3</v>
      </c>
      <c r="L846" s="36">
        <f>-(1-B846/MAX(B$5:B846))</f>
        <v>-1.7372232482293359E-4</v>
      </c>
      <c r="M846" s="37">
        <f>-(1-C846/MAX(C$5:C846))</f>
        <v>-1.3618429230821683E-4</v>
      </c>
      <c r="N846" s="37">
        <f>-(1-D846/MAX(D$5:D846))</f>
        <v>-0.26806335563354888</v>
      </c>
      <c r="O846" s="37">
        <f>-(1-E846/MAX(E$5:E846))</f>
        <v>-5.8798722108323931E-2</v>
      </c>
      <c r="P846" s="39">
        <f>-(1-F846/MAX(F$5:F846))</f>
        <v>-4.7767376563643271E-3</v>
      </c>
      <c r="Q846" s="33">
        <f>IF(DatiStorici[[#This Row],[Calend]]="X",(DatiStorici[[#This Row],[Balanced]]*B$2/DatiStorici[[#This Row],[Bond 3Y]]),Q845)</f>
        <v>26.008685988528505</v>
      </c>
      <c r="R846" s="33">
        <f>IF(DatiStorici[[#This Row],[Calend]]="X",(DatiStorici[[#This Row],[Balanced]]*C$2/DatiStorici[[#This Row],[Bond 10Y]]),R845)</f>
        <v>25.947178759897803</v>
      </c>
      <c r="S846" s="33">
        <f>IF(DatiStorici[[#This Row],[Calend]]="X",(DatiStorici[[#This Row],[Balanced]]*D$2/DatiStorici[[#This Row],[SXXR]]),S845)</f>
        <v>23.661197927046668</v>
      </c>
      <c r="T846" s="33">
        <f>IF(DatiStorici[[#This Row],[Calend]]="X",(DatiStorici[[#This Row],[Balanced]]*E$2/DatiStorici[[#This Row],[Gold]]),T845)</f>
        <v>27.571067436731585</v>
      </c>
      <c r="U846" s="34">
        <f>SUMPRODUCT(DatiStorici[[#This Row],[Bond 3Y]:[Gold]],Q845:T845)</f>
        <v>12416.868050729612</v>
      </c>
      <c r="V846" s="32">
        <f t="shared" si="118"/>
        <v>-1.3337652990299245E-3</v>
      </c>
      <c r="W846" s="32">
        <f>-(1-U846/MAX(U$5:U846))</f>
        <v>-4.8930398041002743E-3</v>
      </c>
      <c r="X846" s="53" t="str">
        <f t="shared" si="119"/>
        <v/>
      </c>
    </row>
    <row r="847" spans="1:24" x14ac:dyDescent="0.3">
      <c r="A847" s="4">
        <v>40290</v>
      </c>
      <c r="B847" s="1">
        <v>117.596834</v>
      </c>
      <c r="C847" s="1">
        <v>120.101788</v>
      </c>
      <c r="D847" s="1">
        <v>132.44516400000001</v>
      </c>
      <c r="E847" s="1">
        <v>110.68537000000001</v>
      </c>
      <c r="F847" s="3">
        <f t="shared" si="112"/>
        <v>12301.712380015771</v>
      </c>
      <c r="G847" s="36">
        <f t="shared" si="113"/>
        <v>-4.03925886189603E-4</v>
      </c>
      <c r="H847" s="31">
        <f t="shared" si="114"/>
        <v>1.0523030143087225E-3</v>
      </c>
      <c r="I847" s="37">
        <f t="shared" si="115"/>
        <v>-1.066798936900914E-2</v>
      </c>
      <c r="J847" s="37">
        <f t="shared" si="116"/>
        <v>-8.1369005604624844E-3</v>
      </c>
      <c r="K847" s="39">
        <f t="shared" si="117"/>
        <v>-4.4617897084200551E-3</v>
      </c>
      <c r="L847" s="36">
        <f>-(1-B847/MAX(B$5:B847))</f>
        <v>-5.7749648716043378E-4</v>
      </c>
      <c r="M847" s="37">
        <f>-(1-C847/MAX(C$5:C847))</f>
        <v>0</v>
      </c>
      <c r="N847" s="37">
        <f>-(1-D847/MAX(D$5:D847))</f>
        <v>-0.27583014629552516</v>
      </c>
      <c r="O847" s="37">
        <f>-(1-E847/MAX(E$5:E847))</f>
        <v>-6.6426109583673121E-2</v>
      </c>
      <c r="P847" s="39">
        <f>-(1-F847/MAX(F$5:F847))</f>
        <v>-9.2073230455446131E-3</v>
      </c>
      <c r="Q847" s="33">
        <f>IF(DatiStorici[[#This Row],[Calend]]="X",(DatiStorici[[#This Row],[Balanced]]*B$2/DatiStorici[[#This Row],[Bond 3Y]]),Q846)</f>
        <v>26.008685988528505</v>
      </c>
      <c r="R847" s="33">
        <f>IF(DatiStorici[[#This Row],[Calend]]="X",(DatiStorici[[#This Row],[Balanced]]*C$2/DatiStorici[[#This Row],[Bond 10Y]]),R846)</f>
        <v>25.947178759897803</v>
      </c>
      <c r="S847" s="33">
        <f>IF(DatiStorici[[#This Row],[Calend]]="X",(DatiStorici[[#This Row],[Balanced]]*D$2/DatiStorici[[#This Row],[SXXR]]),S846)</f>
        <v>23.661197927046668</v>
      </c>
      <c r="T847" s="33">
        <f>IF(DatiStorici[[#This Row],[Calend]]="X",(DatiStorici[[#This Row],[Balanced]]*E$2/DatiStorici[[#This Row],[Gold]]),T846)</f>
        <v>27.571067436731585</v>
      </c>
      <c r="U847" s="34">
        <f>SUMPRODUCT(DatiStorici[[#This Row],[Bond 3Y]:[Gold]],Q846:T846)</f>
        <v>12360.366731784205</v>
      </c>
      <c r="V847" s="32">
        <f t="shared" si="118"/>
        <v>-4.5607524309408815E-3</v>
      </c>
      <c r="W847" s="32">
        <f>-(1-U847/MAX(U$5:U847))</f>
        <v>-9.4211426649113417E-3</v>
      </c>
      <c r="X847" s="53" t="str">
        <f t="shared" si="119"/>
        <v/>
      </c>
    </row>
    <row r="848" spans="1:24" x14ac:dyDescent="0.3">
      <c r="A848" s="4">
        <v>40291</v>
      </c>
      <c r="B848" s="1">
        <v>117.53869299999999</v>
      </c>
      <c r="C848" s="1">
        <v>120.05481</v>
      </c>
      <c r="D848" s="1">
        <v>133.53417099999999</v>
      </c>
      <c r="E848" s="1">
        <v>111.24548</v>
      </c>
      <c r="F848" s="3">
        <f t="shared" si="112"/>
        <v>12337.561250125606</v>
      </c>
      <c r="G848" s="36">
        <f t="shared" si="113"/>
        <v>-4.9453182959394192E-4</v>
      </c>
      <c r="H848" s="31">
        <f t="shared" si="114"/>
        <v>-3.912280652743413E-4</v>
      </c>
      <c r="I848" s="37">
        <f t="shared" si="115"/>
        <v>8.1887044740731416E-3</v>
      </c>
      <c r="J848" s="37">
        <f t="shared" si="116"/>
        <v>5.0476190149114234E-3</v>
      </c>
      <c r="K848" s="39">
        <f t="shared" si="117"/>
        <v>2.9098987205422766E-3</v>
      </c>
      <c r="L848" s="36">
        <f>-(1-B848/MAX(B$5:B848))</f>
        <v>-1.0716205362547582E-3</v>
      </c>
      <c r="M848" s="37">
        <f>-(1-C848/MAX(C$5:C848))</f>
        <v>-3.9115154555402487E-4</v>
      </c>
      <c r="N848" s="37">
        <f>-(1-D848/MAX(D$5:D848))</f>
        <v>-0.2698757874042248</v>
      </c>
      <c r="O848" s="37">
        <f>-(1-E848/MAX(E$5:E848))</f>
        <v>-6.1701871215394721E-2</v>
      </c>
      <c r="P848" s="39">
        <f>-(1-F848/MAX(F$5:F848))</f>
        <v>-6.3200178570721466E-3</v>
      </c>
      <c r="Q848" s="33">
        <f>IF(DatiStorici[[#This Row],[Calend]]="X",(DatiStorici[[#This Row],[Balanced]]*B$2/DatiStorici[[#This Row],[Bond 3Y]]),Q847)</f>
        <v>26.008685988528505</v>
      </c>
      <c r="R848" s="33">
        <f>IF(DatiStorici[[#This Row],[Calend]]="X",(DatiStorici[[#This Row],[Balanced]]*C$2/DatiStorici[[#This Row],[Bond 10Y]]),R847)</f>
        <v>25.947178759897803</v>
      </c>
      <c r="S848" s="33">
        <f>IF(DatiStorici[[#This Row],[Calend]]="X",(DatiStorici[[#This Row],[Balanced]]*D$2/DatiStorici[[#This Row],[SXXR]]),S847)</f>
        <v>23.661197927046668</v>
      </c>
      <c r="T848" s="33">
        <f>IF(DatiStorici[[#This Row],[Calend]]="X",(DatiStorici[[#This Row],[Balanced]]*E$2/DatiStorici[[#This Row],[Gold]]),T847)</f>
        <v>27.571067436731585</v>
      </c>
      <c r="U848" s="34">
        <f>SUMPRODUCT(DatiStorici[[#This Row],[Bond 3Y]:[Gold]],Q847:T847)</f>
        <v>12398.845654961289</v>
      </c>
      <c r="V848" s="32">
        <f t="shared" si="118"/>
        <v>3.1082534900978643E-3</v>
      </c>
      <c r="W848" s="32">
        <f>-(1-U848/MAX(U$5:U848))</f>
        <v>-6.3373824028289949E-3</v>
      </c>
      <c r="X848" s="53" t="str">
        <f t="shared" si="119"/>
        <v/>
      </c>
    </row>
    <row r="849" spans="1:24" x14ac:dyDescent="0.3">
      <c r="A849" s="4">
        <v>40294</v>
      </c>
      <c r="B849" s="1">
        <v>117.48872900000001</v>
      </c>
      <c r="C849" s="1">
        <v>120.107561</v>
      </c>
      <c r="D849" s="1">
        <v>134.865016</v>
      </c>
      <c r="E849" s="1">
        <v>112.70609</v>
      </c>
      <c r="F849" s="3">
        <f t="shared" si="112"/>
        <v>12415.291432191316</v>
      </c>
      <c r="G849" s="36">
        <f t="shared" si="113"/>
        <v>-4.2517592481331606E-4</v>
      </c>
      <c r="H849" s="31">
        <f t="shared" si="114"/>
        <v>4.3929447089202715E-4</v>
      </c>
      <c r="I849" s="37">
        <f t="shared" si="115"/>
        <v>9.9169891076976539E-3</v>
      </c>
      <c r="J849" s="37">
        <f t="shared" si="116"/>
        <v>1.3044165845373179E-2</v>
      </c>
      <c r="K849" s="39">
        <f t="shared" si="117"/>
        <v>6.2805235880151224E-3</v>
      </c>
      <c r="L849" s="36">
        <f>-(1-B849/MAX(B$5:B849))</f>
        <v>-1.4962505561879613E-3</v>
      </c>
      <c r="M849" s="37">
        <f>-(1-C849/MAX(C$5:C849))</f>
        <v>0</v>
      </c>
      <c r="N849" s="37">
        <f>-(1-D849/MAX(D$5:D849))</f>
        <v>-0.26259913192019868</v>
      </c>
      <c r="O849" s="37">
        <f>-(1-E849/MAX(E$5:E849))</f>
        <v>-4.9382380752644339E-2</v>
      </c>
      <c r="P849" s="39">
        <f>-(1-F849/MAX(F$5:F849))</f>
        <v>-5.954835575683326E-5</v>
      </c>
      <c r="Q849" s="33">
        <f>IF(DatiStorici[[#This Row],[Calend]]="X",(DatiStorici[[#This Row],[Balanced]]*B$2/DatiStorici[[#This Row],[Bond 3Y]]),Q848)</f>
        <v>26.008685988528505</v>
      </c>
      <c r="R849" s="33">
        <f>IF(DatiStorici[[#This Row],[Calend]]="X",(DatiStorici[[#This Row],[Balanced]]*C$2/DatiStorici[[#This Row],[Bond 10Y]]),R848)</f>
        <v>25.947178759897803</v>
      </c>
      <c r="S849" s="33">
        <f>IF(DatiStorici[[#This Row],[Calend]]="X",(DatiStorici[[#This Row],[Balanced]]*D$2/DatiStorici[[#This Row],[SXXR]]),S848)</f>
        <v>23.661197927046668</v>
      </c>
      <c r="T849" s="33">
        <f>IF(DatiStorici[[#This Row],[Calend]]="X",(DatiStorici[[#This Row],[Balanced]]*E$2/DatiStorici[[#This Row],[Gold]]),T848)</f>
        <v>27.571067436731585</v>
      </c>
      <c r="U849" s="34">
        <f>SUMPRODUCT(DatiStorici[[#This Row],[Bond 3Y]:[Gold]],Q848:T848)</f>
        <v>12470.674860365307</v>
      </c>
      <c r="V849" s="32">
        <f t="shared" si="118"/>
        <v>5.7765010059202104E-3</v>
      </c>
      <c r="W849" s="32">
        <f>-(1-U849/MAX(U$5:U849))</f>
        <v>-5.8087907599546629E-4</v>
      </c>
      <c r="X849" s="53" t="str">
        <f t="shared" si="119"/>
        <v/>
      </c>
    </row>
    <row r="850" spans="1:24" x14ac:dyDescent="0.3">
      <c r="A850" s="4">
        <v>40295</v>
      </c>
      <c r="B850" s="1">
        <v>117.308386</v>
      </c>
      <c r="C850" s="1">
        <v>120.517062</v>
      </c>
      <c r="D850" s="1">
        <v>130.71240599999999</v>
      </c>
      <c r="E850" s="1">
        <v>112.21671000000001</v>
      </c>
      <c r="F850" s="3">
        <f t="shared" si="112"/>
        <v>12339.436574966083</v>
      </c>
      <c r="G850" s="36">
        <f t="shared" si="113"/>
        <v>-1.5361605739005527E-3</v>
      </c>
      <c r="H850" s="31">
        <f t="shared" si="114"/>
        <v>3.4036532939031986E-3</v>
      </c>
      <c r="I850" s="37">
        <f t="shared" si="115"/>
        <v>-3.1274860953053422E-2</v>
      </c>
      <c r="J850" s="37">
        <f t="shared" si="116"/>
        <v>-4.35154437201455E-3</v>
      </c>
      <c r="K850" s="39">
        <f t="shared" si="117"/>
        <v>-6.1285338802410331E-3</v>
      </c>
      <c r="L850" s="36">
        <f>-(1-B850/MAX(B$5:B850))</f>
        <v>-3.0289351227726913E-3</v>
      </c>
      <c r="M850" s="37">
        <f>-(1-C850/MAX(C$5:C850))</f>
        <v>0</v>
      </c>
      <c r="N850" s="37">
        <f>-(1-D850/MAX(D$5:D850))</f>
        <v>-0.28530433976147362</v>
      </c>
      <c r="O850" s="37">
        <f>-(1-E850/MAX(E$5:E850))</f>
        <v>-5.3510048126317544E-2</v>
      </c>
      <c r="P850" s="39">
        <f>-(1-F850/MAX(F$5:F850))</f>
        <v>-6.1689772489471606E-3</v>
      </c>
      <c r="Q850" s="33">
        <f>IF(DatiStorici[[#This Row],[Calend]]="X",(DatiStorici[[#This Row],[Balanced]]*B$2/DatiStorici[[#This Row],[Bond 3Y]]),Q849)</f>
        <v>26.008685988528505</v>
      </c>
      <c r="R850" s="33">
        <f>IF(DatiStorici[[#This Row],[Calend]]="X",(DatiStorici[[#This Row],[Balanced]]*C$2/DatiStorici[[#This Row],[Bond 10Y]]),R849)</f>
        <v>25.947178759897803</v>
      </c>
      <c r="S850" s="33">
        <f>IF(DatiStorici[[#This Row],[Calend]]="X",(DatiStorici[[#This Row],[Balanced]]*D$2/DatiStorici[[#This Row],[SXXR]]),S849)</f>
        <v>23.661197927046668</v>
      </c>
      <c r="T850" s="33">
        <f>IF(DatiStorici[[#This Row],[Calend]]="X",(DatiStorici[[#This Row],[Balanced]]*E$2/DatiStorici[[#This Row],[Gold]]),T849)</f>
        <v>27.571067436731585</v>
      </c>
      <c r="U850" s="34">
        <f>SUMPRODUCT(DatiStorici[[#This Row],[Bond 3Y]:[Gold]],Q849:T849)</f>
        <v>12364.861315451415</v>
      </c>
      <c r="V850" s="32">
        <f t="shared" si="118"/>
        <v>-8.5211919267967583E-3</v>
      </c>
      <c r="W850" s="32">
        <f>-(1-U850/MAX(U$5:U850))</f>
        <v>-9.0609397963498095E-3</v>
      </c>
      <c r="X850" s="53" t="str">
        <f t="shared" si="119"/>
        <v/>
      </c>
    </row>
    <row r="851" spans="1:24" x14ac:dyDescent="0.3">
      <c r="A851" s="4">
        <v>40296</v>
      </c>
      <c r="B851" s="1">
        <v>117.28614</v>
      </c>
      <c r="C851" s="1">
        <v>120.446602</v>
      </c>
      <c r="D851" s="1">
        <v>129.09046900000001</v>
      </c>
      <c r="E851" s="1">
        <v>113.33808999999999</v>
      </c>
      <c r="F851" s="3">
        <f t="shared" si="112"/>
        <v>12356.932055532607</v>
      </c>
      <c r="G851" s="36">
        <f t="shared" si="113"/>
        <v>-1.8965489473250657E-4</v>
      </c>
      <c r="H851" s="31">
        <f t="shared" si="114"/>
        <v>-5.8481848124770366E-4</v>
      </c>
      <c r="I851" s="37">
        <f t="shared" si="115"/>
        <v>-1.2486067152745896E-2</v>
      </c>
      <c r="J851" s="37">
        <f t="shared" si="116"/>
        <v>9.9433861687559556E-3</v>
      </c>
      <c r="K851" s="39">
        <f t="shared" si="117"/>
        <v>1.4168466429270638E-3</v>
      </c>
      <c r="L851" s="36">
        <f>-(1-B851/MAX(B$5:B851))</f>
        <v>-3.2179976362510798E-3</v>
      </c>
      <c r="M851" s="37">
        <f>-(1-C851/MAX(C$5:C851))</f>
        <v>-5.8464750825071299E-4</v>
      </c>
      <c r="N851" s="37">
        <f>-(1-D851/MAX(D$5:D851))</f>
        <v>-0.2941725977222388</v>
      </c>
      <c r="O851" s="37">
        <f>-(1-E851/MAX(E$5:E851))</f>
        <v>-4.4051787389283836E-2</v>
      </c>
      <c r="P851" s="39">
        <f>-(1-F851/MAX(F$5:F851))</f>
        <v>-4.7598730942060019E-3</v>
      </c>
      <c r="Q851" s="33">
        <f>IF(DatiStorici[[#This Row],[Calend]]="X",(DatiStorici[[#This Row],[Balanced]]*B$2/DatiStorici[[#This Row],[Bond 3Y]]),Q850)</f>
        <v>26.008685988528505</v>
      </c>
      <c r="R851" s="33">
        <f>IF(DatiStorici[[#This Row],[Calend]]="X",(DatiStorici[[#This Row],[Balanced]]*C$2/DatiStorici[[#This Row],[Bond 10Y]]),R850)</f>
        <v>25.947178759897803</v>
      </c>
      <c r="S851" s="33">
        <f>IF(DatiStorici[[#This Row],[Calend]]="X",(DatiStorici[[#This Row],[Balanced]]*D$2/DatiStorici[[#This Row],[SXXR]]),S850)</f>
        <v>23.661197927046668</v>
      </c>
      <c r="T851" s="33">
        <f>IF(DatiStorici[[#This Row],[Calend]]="X",(DatiStorici[[#This Row],[Balanced]]*E$2/DatiStorici[[#This Row],[Gold]]),T850)</f>
        <v>27.571067436731585</v>
      </c>
      <c r="U851" s="34">
        <f>SUMPRODUCT(DatiStorici[[#This Row],[Bond 3Y]:[Gold]],Q850:T850)</f>
        <v>12354.995159227492</v>
      </c>
      <c r="V851" s="32">
        <f t="shared" si="118"/>
        <v>-7.9823738118451205E-4</v>
      </c>
      <c r="W851" s="32">
        <f>-(1-U851/MAX(U$5:U851))</f>
        <v>-9.8516287759454757E-3</v>
      </c>
      <c r="X851" s="53" t="str">
        <f t="shared" si="119"/>
        <v/>
      </c>
    </row>
    <row r="852" spans="1:24" x14ac:dyDescent="0.3">
      <c r="A852" s="4">
        <v>40297</v>
      </c>
      <c r="B852" s="1">
        <v>117.43698000000001</v>
      </c>
      <c r="C852" s="1">
        <v>120.423754</v>
      </c>
      <c r="D852" s="1">
        <v>130.863123</v>
      </c>
      <c r="E852" s="1">
        <v>113.89812999999999</v>
      </c>
      <c r="F852" s="3">
        <f t="shared" si="112"/>
        <v>12408.832335749012</v>
      </c>
      <c r="G852" s="36">
        <f t="shared" si="113"/>
        <v>1.2852591663255525E-3</v>
      </c>
      <c r="H852" s="31">
        <f t="shared" si="114"/>
        <v>-1.8971201311735711E-4</v>
      </c>
      <c r="I852" s="37">
        <f t="shared" si="115"/>
        <v>1.3638445720078052E-2</v>
      </c>
      <c r="J852" s="37">
        <f t="shared" si="116"/>
        <v>4.929153758321171E-3</v>
      </c>
      <c r="K852" s="39">
        <f t="shared" si="117"/>
        <v>4.1912985502088928E-3</v>
      </c>
      <c r="L852" s="36">
        <f>-(1-B852/MAX(B$5:B852))</f>
        <v>-1.9360507903871671E-3</v>
      </c>
      <c r="M852" s="37">
        <f>-(1-C852/MAX(C$5:C852))</f>
        <v>-7.7423062304649015E-4</v>
      </c>
      <c r="N852" s="37">
        <f>-(1-D852/MAX(D$5:D852))</f>
        <v>-0.28448026506863855</v>
      </c>
      <c r="O852" s="37">
        <f>-(1-E852/MAX(E$5:E852))</f>
        <v>-3.9328139434827269E-2</v>
      </c>
      <c r="P852" s="39">
        <f>-(1-F852/MAX(F$5:F852))</f>
        <v>-5.7977068392423003E-4</v>
      </c>
      <c r="Q852" s="33">
        <f>IF(DatiStorici[[#This Row],[Calend]]="X",(DatiStorici[[#This Row],[Balanced]]*B$2/DatiStorici[[#This Row],[Bond 3Y]]),Q851)</f>
        <v>26.008685988528505</v>
      </c>
      <c r="R852" s="33">
        <f>IF(DatiStorici[[#This Row],[Calend]]="X",(DatiStorici[[#This Row],[Balanced]]*C$2/DatiStorici[[#This Row],[Bond 10Y]]),R851)</f>
        <v>25.947178759897803</v>
      </c>
      <c r="S852" s="33">
        <f>IF(DatiStorici[[#This Row],[Calend]]="X",(DatiStorici[[#This Row],[Balanced]]*D$2/DatiStorici[[#This Row],[SXXR]]),S851)</f>
        <v>23.661197927046668</v>
      </c>
      <c r="T852" s="33">
        <f>IF(DatiStorici[[#This Row],[Calend]]="X",(DatiStorici[[#This Row],[Balanced]]*E$2/DatiStorici[[#This Row],[Gold]]),T851)</f>
        <v>27.571067436731585</v>
      </c>
      <c r="U852" s="34">
        <f>SUMPRODUCT(DatiStorici[[#This Row],[Bond 3Y]:[Gold]],Q851:T851)</f>
        <v>12415.709486039133</v>
      </c>
      <c r="V852" s="32">
        <f t="shared" si="118"/>
        <v>4.9021171795726294E-3</v>
      </c>
      <c r="W852" s="32">
        <f>-(1-U852/MAX(U$5:U852))</f>
        <v>-4.9858889656296812E-3</v>
      </c>
      <c r="X852" s="53" t="str">
        <f t="shared" si="119"/>
        <v/>
      </c>
    </row>
    <row r="853" spans="1:24" x14ac:dyDescent="0.3">
      <c r="A853" s="4">
        <v>40298</v>
      </c>
      <c r="B853" s="1">
        <v>117.51960800000001</v>
      </c>
      <c r="C853" s="1">
        <v>120.82938799999999</v>
      </c>
      <c r="D853" s="1">
        <v>130.045785</v>
      </c>
      <c r="E853" s="1">
        <v>115.11709</v>
      </c>
      <c r="F853" s="3">
        <f t="shared" si="112"/>
        <v>12456.923283342494</v>
      </c>
      <c r="G853" s="36">
        <f t="shared" si="113"/>
        <v>7.0334698090107628E-4</v>
      </c>
      <c r="H853" s="31">
        <f t="shared" si="114"/>
        <v>3.3627282851336196E-3</v>
      </c>
      <c r="I853" s="37">
        <f t="shared" si="115"/>
        <v>-6.2653335981511819E-3</v>
      </c>
      <c r="J853" s="37">
        <f t="shared" si="116"/>
        <v>1.0645331880892742E-2</v>
      </c>
      <c r="K853" s="39">
        <f t="shared" si="117"/>
        <v>3.8680511697153312E-3</v>
      </c>
      <c r="L853" s="36">
        <f>-(1-B853/MAX(B$5:B853))</f>
        <v>-1.2338185974672955E-3</v>
      </c>
      <c r="M853" s="37">
        <f>-(1-C853/MAX(C$5:C853))</f>
        <v>0</v>
      </c>
      <c r="N853" s="37">
        <f>-(1-D853/MAX(D$5:D853))</f>
        <v>-0.28894922053678318</v>
      </c>
      <c r="O853" s="37">
        <f>-(1-E853/MAX(E$5:E853))</f>
        <v>-2.9046841830077108E-2</v>
      </c>
      <c r="P853" s="39">
        <f>-(1-F853/MAX(F$5:F853))</f>
        <v>0</v>
      </c>
      <c r="Q853" s="33">
        <f>IF(DatiStorici[[#This Row],[Calend]]="X",(DatiStorici[[#This Row],[Balanced]]*B$2/DatiStorici[[#This Row],[Bond 3Y]]),Q852)</f>
        <v>26.008685988528505</v>
      </c>
      <c r="R853" s="33">
        <f>IF(DatiStorici[[#This Row],[Calend]]="X",(DatiStorici[[#This Row],[Balanced]]*C$2/DatiStorici[[#This Row],[Bond 10Y]]),R852)</f>
        <v>25.947178759897803</v>
      </c>
      <c r="S853" s="33">
        <f>IF(DatiStorici[[#This Row],[Calend]]="X",(DatiStorici[[#This Row],[Balanced]]*D$2/DatiStorici[[#This Row],[SXXR]]),S852)</f>
        <v>23.661197927046668</v>
      </c>
      <c r="T853" s="33">
        <f>IF(DatiStorici[[#This Row],[Calend]]="X",(DatiStorici[[#This Row],[Balanced]]*E$2/DatiStorici[[#This Row],[Gold]]),T852)</f>
        <v>27.571067436731585</v>
      </c>
      <c r="U853" s="34">
        <f>SUMPRODUCT(DatiStorici[[#This Row],[Bond 3Y]:[Gold]],Q852:T852)</f>
        <v>12442.652421825469</v>
      </c>
      <c r="V853" s="32">
        <f t="shared" si="118"/>
        <v>2.1677169587113712E-3</v>
      </c>
      <c r="W853" s="32">
        <f>-(1-U853/MAX(U$5:U853))</f>
        <v>-2.8266405287811214E-3</v>
      </c>
      <c r="X853" s="53" t="str">
        <f t="shared" si="119"/>
        <v/>
      </c>
    </row>
    <row r="854" spans="1:24" x14ac:dyDescent="0.3">
      <c r="A854" s="4">
        <v>40301</v>
      </c>
      <c r="B854" s="1">
        <v>117.525306</v>
      </c>
      <c r="C854" s="1">
        <v>120.83999</v>
      </c>
      <c r="D854" s="1">
        <v>130.439818</v>
      </c>
      <c r="E854" s="1">
        <v>115.11322</v>
      </c>
      <c r="F854" s="3">
        <f t="shared" si="112"/>
        <v>12463.107336964917</v>
      </c>
      <c r="G854" s="36">
        <f t="shared" si="113"/>
        <v>4.8484350536618272E-5</v>
      </c>
      <c r="H854" s="31">
        <f t="shared" si="114"/>
        <v>8.7739705332449952E-5</v>
      </c>
      <c r="I854" s="37">
        <f t="shared" si="115"/>
        <v>3.0253748845009169E-3</v>
      </c>
      <c r="J854" s="37">
        <f t="shared" si="116"/>
        <v>-3.3618510094232067E-5</v>
      </c>
      <c r="K854" s="39">
        <f t="shared" si="117"/>
        <v>4.9631189010845432E-4</v>
      </c>
      <c r="L854" s="36">
        <f>-(1-B854/MAX(B$5:B854))</f>
        <v>-1.1853928938891922E-3</v>
      </c>
      <c r="M854" s="37">
        <f>-(1-C854/MAX(C$5:C854))</f>
        <v>0</v>
      </c>
      <c r="N854" s="37">
        <f>-(1-D854/MAX(D$5:D854))</f>
        <v>-0.28679476799697778</v>
      </c>
      <c r="O854" s="37">
        <f>-(1-E854/MAX(E$5:E854))</f>
        <v>-2.9079483279944585E-2</v>
      </c>
      <c r="P854" s="39">
        <f>-(1-F854/MAX(F$5:F854))</f>
        <v>0</v>
      </c>
      <c r="Q854" s="33">
        <f>IF(DatiStorici[[#This Row],[Calend]]="X",(DatiStorici[[#This Row],[Balanced]]*B$2/DatiStorici[[#This Row],[Bond 3Y]]),Q853)</f>
        <v>26.008685988528505</v>
      </c>
      <c r="R854" s="33">
        <f>IF(DatiStorici[[#This Row],[Calend]]="X",(DatiStorici[[#This Row],[Balanced]]*C$2/DatiStorici[[#This Row],[Bond 10Y]]),R853)</f>
        <v>25.947178759897803</v>
      </c>
      <c r="S854" s="33">
        <f>IF(DatiStorici[[#This Row],[Calend]]="X",(DatiStorici[[#This Row],[Balanced]]*D$2/DatiStorici[[#This Row],[SXXR]]),S853)</f>
        <v>23.661197927046668</v>
      </c>
      <c r="T854" s="33">
        <f>IF(DatiStorici[[#This Row],[Calend]]="X",(DatiStorici[[#This Row],[Balanced]]*E$2/DatiStorici[[#This Row],[Gold]]),T853)</f>
        <v>27.571067436731585</v>
      </c>
      <c r="U854" s="34">
        <f>SUMPRODUCT(DatiStorici[[#This Row],[Bond 3Y]:[Gold]],Q853:T853)</f>
        <v>12452.292304079252</v>
      </c>
      <c r="V854" s="32">
        <f t="shared" si="118"/>
        <v>7.7444500011741044E-4</v>
      </c>
      <c r="W854" s="32">
        <f>-(1-U854/MAX(U$5:U854))</f>
        <v>-2.0540854942090458E-3</v>
      </c>
      <c r="X854" s="53" t="str">
        <f t="shared" si="119"/>
        <v/>
      </c>
    </row>
    <row r="855" spans="1:24" x14ac:dyDescent="0.3">
      <c r="A855" s="4">
        <v>40302</v>
      </c>
      <c r="B855" s="1">
        <v>117.41596199999999</v>
      </c>
      <c r="C855" s="1">
        <v>121.333322</v>
      </c>
      <c r="D855" s="1">
        <v>126.842786</v>
      </c>
      <c r="E855" s="1">
        <v>115.67321</v>
      </c>
      <c r="F855" s="3">
        <f t="shared" si="112"/>
        <v>12440.8733478582</v>
      </c>
      <c r="G855" s="36">
        <f t="shared" si="113"/>
        <v>-9.308199349199359E-4</v>
      </c>
      <c r="H855" s="31">
        <f t="shared" si="114"/>
        <v>4.0742117976202427E-3</v>
      </c>
      <c r="I855" s="37">
        <f t="shared" si="115"/>
        <v>-2.7963541533784511E-2</v>
      </c>
      <c r="J855" s="37">
        <f t="shared" si="116"/>
        <v>4.8528945051687696E-3</v>
      </c>
      <c r="K855" s="39">
        <f t="shared" si="117"/>
        <v>-1.785577598654965E-3</v>
      </c>
      <c r="L855" s="36">
        <f>-(1-B855/MAX(B$5:B855))</f>
        <v>-2.1146768763483648E-3</v>
      </c>
      <c r="M855" s="37">
        <f>-(1-C855/MAX(C$5:C855))</f>
        <v>0</v>
      </c>
      <c r="N855" s="37">
        <f>-(1-D855/MAX(D$5:D855))</f>
        <v>-0.30646224439657144</v>
      </c>
      <c r="O855" s="37">
        <f>-(1-E855/MAX(E$5:E855))</f>
        <v>-2.4356257049646501E-2</v>
      </c>
      <c r="P855" s="39">
        <f>-(1-F855/MAX(F$5:F855))</f>
        <v>-1.783984403373573E-3</v>
      </c>
      <c r="Q855" s="33">
        <f>IF(DatiStorici[[#This Row],[Calend]]="X",(DatiStorici[[#This Row],[Balanced]]*B$2/DatiStorici[[#This Row],[Bond 3Y]]),Q854)</f>
        <v>26.008685988528505</v>
      </c>
      <c r="R855" s="33">
        <f>IF(DatiStorici[[#This Row],[Calend]]="X",(DatiStorici[[#This Row],[Balanced]]*C$2/DatiStorici[[#This Row],[Bond 10Y]]),R854)</f>
        <v>25.947178759897803</v>
      </c>
      <c r="S855" s="33">
        <f>IF(DatiStorici[[#This Row],[Calend]]="X",(DatiStorici[[#This Row],[Balanced]]*D$2/DatiStorici[[#This Row],[SXXR]]),S854)</f>
        <v>23.661197927046668</v>
      </c>
      <c r="T855" s="33">
        <f>IF(DatiStorici[[#This Row],[Calend]]="X",(DatiStorici[[#This Row],[Balanced]]*E$2/DatiStorici[[#This Row],[Gold]]),T854)</f>
        <v>27.571067436731585</v>
      </c>
      <c r="U855" s="34">
        <f>SUMPRODUCT(DatiStorici[[#This Row],[Bond 3Y]:[Gold]],Q854:T854)</f>
        <v>12392.578419862475</v>
      </c>
      <c r="V855" s="32">
        <f t="shared" si="118"/>
        <v>-4.8069478696860122E-3</v>
      </c>
      <c r="W855" s="32">
        <f>-(1-U855/MAX(U$5:U855))</f>
        <v>-6.8396482916613932E-3</v>
      </c>
      <c r="X855" s="53" t="str">
        <f t="shared" si="119"/>
        <v/>
      </c>
    </row>
    <row r="856" spans="1:24" x14ac:dyDescent="0.3">
      <c r="A856" s="4">
        <v>40303</v>
      </c>
      <c r="B856" s="1">
        <v>117.314323</v>
      </c>
      <c r="C856" s="1">
        <v>122.01828999999999</v>
      </c>
      <c r="D856" s="1">
        <v>125.809926</v>
      </c>
      <c r="E856" s="1">
        <v>113.71964</v>
      </c>
      <c r="F856" s="3">
        <f t="shared" si="112"/>
        <v>12363.118748766126</v>
      </c>
      <c r="G856" s="36">
        <f t="shared" si="113"/>
        <v>-8.6600675624068108E-4</v>
      </c>
      <c r="H856" s="31">
        <f t="shared" si="114"/>
        <v>5.6294659674250786E-3</v>
      </c>
      <c r="I856" s="37">
        <f t="shared" si="115"/>
        <v>-8.1761699345099057E-3</v>
      </c>
      <c r="J856" s="37">
        <f t="shared" si="116"/>
        <v>-1.7032939176159029E-2</v>
      </c>
      <c r="K856" s="39">
        <f t="shared" si="117"/>
        <v>-6.269543505885611E-3</v>
      </c>
      <c r="L856" s="36">
        <f>-(1-B856/MAX(B$5:B856))</f>
        <v>-2.9784782252395559E-3</v>
      </c>
      <c r="M856" s="37">
        <f>-(1-C856/MAX(C$5:C856))</f>
        <v>0</v>
      </c>
      <c r="N856" s="37">
        <f>-(1-D856/MAX(D$5:D856))</f>
        <v>-0.31210960857739733</v>
      </c>
      <c r="O856" s="37">
        <f>-(1-E856/MAX(E$5:E856))</f>
        <v>-4.0833610335818227E-2</v>
      </c>
      <c r="P856" s="39">
        <f>-(1-F856/MAX(F$5:F856))</f>
        <v>-8.0227655507891793E-3</v>
      </c>
      <c r="Q856" s="33">
        <f>IF(DatiStorici[[#This Row],[Calend]]="X",(DatiStorici[[#This Row],[Balanced]]*B$2/DatiStorici[[#This Row],[Bond 3Y]]),Q855)</f>
        <v>26.008685988528505</v>
      </c>
      <c r="R856" s="33">
        <f>IF(DatiStorici[[#This Row],[Calend]]="X",(DatiStorici[[#This Row],[Balanced]]*C$2/DatiStorici[[#This Row],[Bond 10Y]]),R855)</f>
        <v>25.947178759897803</v>
      </c>
      <c r="S856" s="33">
        <f>IF(DatiStorici[[#This Row],[Calend]]="X",(DatiStorici[[#This Row],[Balanced]]*D$2/DatiStorici[[#This Row],[SXXR]]),S855)</f>
        <v>23.661197927046668</v>
      </c>
      <c r="T856" s="33">
        <f>IF(DatiStorici[[#This Row],[Calend]]="X",(DatiStorici[[#This Row],[Balanced]]*E$2/DatiStorici[[#This Row],[Gold]]),T855)</f>
        <v>27.571067436731585</v>
      </c>
      <c r="U856" s="34">
        <f>SUMPRODUCT(DatiStorici[[#This Row],[Bond 3Y]:[Gold]],Q855:T855)</f>
        <v>12329.407195064792</v>
      </c>
      <c r="V856" s="32">
        <f t="shared" si="118"/>
        <v>-5.1105411411377305E-3</v>
      </c>
      <c r="W856" s="32">
        <f>-(1-U856/MAX(U$5:U856))</f>
        <v>-1.1902287696658576E-2</v>
      </c>
      <c r="X856" s="53" t="str">
        <f t="shared" si="119"/>
        <v/>
      </c>
    </row>
    <row r="857" spans="1:24" x14ac:dyDescent="0.3">
      <c r="A857" s="4">
        <v>40304</v>
      </c>
      <c r="B857" s="1">
        <v>117.16628799999999</v>
      </c>
      <c r="C857" s="1">
        <v>122.35537600000001</v>
      </c>
      <c r="D857" s="1">
        <v>124.100807</v>
      </c>
      <c r="E857" s="1">
        <v>115.69501</v>
      </c>
      <c r="F857" s="3">
        <f t="shared" si="112"/>
        <v>12420.198014178561</v>
      </c>
      <c r="G857" s="36">
        <f t="shared" si="113"/>
        <v>-1.2626632030391354E-3</v>
      </c>
      <c r="H857" s="31">
        <f t="shared" si="114"/>
        <v>2.7587769116871421E-3</v>
      </c>
      <c r="I857" s="37">
        <f t="shared" si="115"/>
        <v>-1.3678049164603809E-2</v>
      </c>
      <c r="J857" s="37">
        <f t="shared" si="116"/>
        <v>1.7221383380505658E-2</v>
      </c>
      <c r="K857" s="39">
        <f t="shared" si="117"/>
        <v>4.6062733961605281E-3</v>
      </c>
      <c r="L857" s="36">
        <f>-(1-B857/MAX(B$5:B857))</f>
        <v>-4.2365861629714008E-3</v>
      </c>
      <c r="M857" s="37">
        <f>-(1-C857/MAX(C$5:C857))</f>
        <v>0</v>
      </c>
      <c r="N857" s="37">
        <f>-(1-D857/MAX(D$5:D857))</f>
        <v>-0.32145455118469057</v>
      </c>
      <c r="O857" s="37">
        <f>-(1-E857/MAX(E$5:E857))</f>
        <v>-2.417238531654331E-2</v>
      </c>
      <c r="P857" s="39">
        <f>-(1-F857/MAX(F$5:F857))</f>
        <v>-3.4429072643135106E-3</v>
      </c>
      <c r="Q857" s="33">
        <f>IF(DatiStorici[[#This Row],[Calend]]="X",(DatiStorici[[#This Row],[Balanced]]*B$2/DatiStorici[[#This Row],[Bond 3Y]]),Q856)</f>
        <v>26.008685988528505</v>
      </c>
      <c r="R857" s="33">
        <f>IF(DatiStorici[[#This Row],[Calend]]="X",(DatiStorici[[#This Row],[Balanced]]*C$2/DatiStorici[[#This Row],[Bond 10Y]]),R856)</f>
        <v>25.947178759897803</v>
      </c>
      <c r="S857" s="33">
        <f>IF(DatiStorici[[#This Row],[Calend]]="X",(DatiStorici[[#This Row],[Balanced]]*D$2/DatiStorici[[#This Row],[SXXR]]),S856)</f>
        <v>23.661197927046668</v>
      </c>
      <c r="T857" s="33">
        <f>IF(DatiStorici[[#This Row],[Calend]]="X",(DatiStorici[[#This Row],[Balanced]]*E$2/DatiStorici[[#This Row],[Gold]]),T856)</f>
        <v>27.571067436731585</v>
      </c>
      <c r="U857" s="34">
        <f>SUMPRODUCT(DatiStorici[[#This Row],[Bond 3Y]:[Gold]],Q856:T856)</f>
        <v>12348.326686476559</v>
      </c>
      <c r="V857" s="32">
        <f t="shared" si="118"/>
        <v>1.5333251593817384E-3</v>
      </c>
      <c r="W857" s="32">
        <f>-(1-U857/MAX(U$5:U857))</f>
        <v>-1.0386050469179176E-2</v>
      </c>
      <c r="X857" s="53" t="str">
        <f t="shared" si="119"/>
        <v/>
      </c>
    </row>
    <row r="858" spans="1:24" x14ac:dyDescent="0.3">
      <c r="A858" s="4">
        <v>40305</v>
      </c>
      <c r="B858" s="1">
        <v>117.17579499999999</v>
      </c>
      <c r="C858" s="1">
        <v>122.277173</v>
      </c>
      <c r="D858" s="1">
        <v>119.431511</v>
      </c>
      <c r="E858" s="1">
        <v>117.3531</v>
      </c>
      <c r="F858" s="3">
        <f t="shared" si="112"/>
        <v>12413.606850906508</v>
      </c>
      <c r="G858" s="36">
        <f t="shared" si="113"/>
        <v>8.1137795512570903E-5</v>
      </c>
      <c r="H858" s="31">
        <f t="shared" si="114"/>
        <v>-6.3935075674589968E-4</v>
      </c>
      <c r="I858" s="37">
        <f t="shared" si="115"/>
        <v>-3.8351117646883093E-2</v>
      </c>
      <c r="J858" s="37">
        <f t="shared" si="116"/>
        <v>1.4229834162063458E-2</v>
      </c>
      <c r="K858" s="39">
        <f t="shared" si="117"/>
        <v>-5.3082187466866931E-4</v>
      </c>
      <c r="L858" s="36">
        <f>-(1-B858/MAX(B$5:B858))</f>
        <v>-4.1557888369064822E-3</v>
      </c>
      <c r="M858" s="37">
        <f>-(1-C858/MAX(C$5:C858))</f>
        <v>-6.3914641560169905E-4</v>
      </c>
      <c r="N858" s="37">
        <f>-(1-D858/MAX(D$5:D858))</f>
        <v>-0.34698484084647763</v>
      </c>
      <c r="O858" s="37">
        <f>-(1-E858/MAX(E$5:E858))</f>
        <v>-1.0187253117406092E-2</v>
      </c>
      <c r="P858" s="39">
        <f>-(1-F858/MAX(F$5:F858))</f>
        <v>-3.9717611924590113E-3</v>
      </c>
      <c r="Q858" s="33">
        <f>IF(DatiStorici[[#This Row],[Calend]]="X",(DatiStorici[[#This Row],[Balanced]]*B$2/DatiStorici[[#This Row],[Bond 3Y]]),Q857)</f>
        <v>26.008685988528505</v>
      </c>
      <c r="R858" s="33">
        <f>IF(DatiStorici[[#This Row],[Calend]]="X",(DatiStorici[[#This Row],[Balanced]]*C$2/DatiStorici[[#This Row],[Bond 10Y]]),R857)</f>
        <v>25.947178759897803</v>
      </c>
      <c r="S858" s="33">
        <f>IF(DatiStorici[[#This Row],[Calend]]="X",(DatiStorici[[#This Row],[Balanced]]*D$2/DatiStorici[[#This Row],[SXXR]]),S857)</f>
        <v>23.661197927046668</v>
      </c>
      <c r="T858" s="33">
        <f>IF(DatiStorici[[#This Row],[Calend]]="X",(DatiStorici[[#This Row],[Balanced]]*E$2/DatiStorici[[#This Row],[Gold]]),T857)</f>
        <v>27.571067436731585</v>
      </c>
      <c r="U858" s="34">
        <f>SUMPRODUCT(DatiStorici[[#This Row],[Bond 3Y]:[Gold]],Q857:T857)</f>
        <v>12281.778978203893</v>
      </c>
      <c r="V858" s="32">
        <f t="shared" si="118"/>
        <v>-5.4037827621331016E-3</v>
      </c>
      <c r="W858" s="32">
        <f>-(1-U858/MAX(U$5:U858))</f>
        <v>-1.5719286468520055E-2</v>
      </c>
      <c r="X858" s="53" t="str">
        <f t="shared" si="119"/>
        <v/>
      </c>
    </row>
    <row r="859" spans="1:24" x14ac:dyDescent="0.3">
      <c r="A859" s="4">
        <v>40308</v>
      </c>
      <c r="B859" s="1">
        <v>117.792072</v>
      </c>
      <c r="C859" s="1">
        <v>121.531931</v>
      </c>
      <c r="D859" s="1">
        <v>127.797825</v>
      </c>
      <c r="E859" s="1">
        <v>116.78791</v>
      </c>
      <c r="F859" s="3">
        <f t="shared" si="112"/>
        <v>12513.518041086416</v>
      </c>
      <c r="G859" s="36">
        <f t="shared" si="113"/>
        <v>5.2456399339100698E-3</v>
      </c>
      <c r="H859" s="31">
        <f t="shared" si="114"/>
        <v>-6.1133428470352049E-3</v>
      </c>
      <c r="I859" s="37">
        <f t="shared" si="115"/>
        <v>6.7706445656429345E-2</v>
      </c>
      <c r="J859" s="37">
        <f t="shared" si="116"/>
        <v>-4.8277838876946118E-3</v>
      </c>
      <c r="K859" s="39">
        <f t="shared" si="117"/>
        <v>8.0163055824756402E-3</v>
      </c>
      <c r="L859" s="36">
        <f>-(1-B859/MAX(B$5:B859))</f>
        <v>0</v>
      </c>
      <c r="M859" s="37">
        <f>-(1-C859/MAX(C$5:C859))</f>
        <v>-6.7299454010096849E-3</v>
      </c>
      <c r="N859" s="37">
        <f>-(1-D859/MAX(D$5:D859))</f>
        <v>-0.30124038176282464</v>
      </c>
      <c r="O859" s="37">
        <f>-(1-E859/MAX(E$5:E859))</f>
        <v>-1.4954338660187472E-2</v>
      </c>
      <c r="P859" s="39">
        <f>-(1-F859/MAX(F$5:F859))</f>
        <v>0</v>
      </c>
      <c r="Q859" s="33">
        <f>IF(DatiStorici[[#This Row],[Calend]]="X",(DatiStorici[[#This Row],[Balanced]]*B$2/DatiStorici[[#This Row],[Bond 3Y]]),Q858)</f>
        <v>26.008685988528505</v>
      </c>
      <c r="R859" s="33">
        <f>IF(DatiStorici[[#This Row],[Calend]]="X",(DatiStorici[[#This Row],[Balanced]]*C$2/DatiStorici[[#This Row],[Bond 10Y]]),R858)</f>
        <v>25.947178759897803</v>
      </c>
      <c r="S859" s="33">
        <f>IF(DatiStorici[[#This Row],[Calend]]="X",(DatiStorici[[#This Row],[Balanced]]*D$2/DatiStorici[[#This Row],[SXXR]]),S858)</f>
        <v>23.661197927046668</v>
      </c>
      <c r="T859" s="33">
        <f>IF(DatiStorici[[#This Row],[Calend]]="X",(DatiStorici[[#This Row],[Balanced]]*E$2/DatiStorici[[#This Row],[Gold]]),T858)</f>
        <v>27.571067436731585</v>
      </c>
      <c r="U859" s="34">
        <f>SUMPRODUCT(DatiStorici[[#This Row],[Bond 3Y]:[Gold]],Q858:T858)</f>
        <v>12460.844725654719</v>
      </c>
      <c r="V859" s="32">
        <f t="shared" si="118"/>
        <v>1.4474525899132003E-2</v>
      </c>
      <c r="W859" s="32">
        <f>-(1-U859/MAX(U$5:U859))</f>
        <v>-1.3686812359446909E-3</v>
      </c>
      <c r="X859" s="53" t="str">
        <f t="shared" si="119"/>
        <v/>
      </c>
    </row>
    <row r="860" spans="1:24" x14ac:dyDescent="0.3">
      <c r="A860" s="4">
        <v>40309</v>
      </c>
      <c r="B860" s="1">
        <v>117.813452</v>
      </c>
      <c r="C860" s="1">
        <v>121.601285</v>
      </c>
      <c r="D860" s="1">
        <v>127.27179</v>
      </c>
      <c r="E860" s="1">
        <v>119.32437</v>
      </c>
      <c r="F860" s="3">
        <f t="shared" si="112"/>
        <v>12607.928271140845</v>
      </c>
      <c r="G860" s="36">
        <f t="shared" si="113"/>
        <v>1.8148980291891791E-4</v>
      </c>
      <c r="H860" s="31">
        <f t="shared" si="114"/>
        <v>5.7050207307816805E-4</v>
      </c>
      <c r="I860" s="37">
        <f t="shared" si="115"/>
        <v>-4.1246445271220736E-3</v>
      </c>
      <c r="J860" s="37">
        <f t="shared" si="116"/>
        <v>2.1486028417123767E-2</v>
      </c>
      <c r="K860" s="39">
        <f t="shared" si="117"/>
        <v>7.5163406882766109E-3</v>
      </c>
      <c r="L860" s="36">
        <f>-(1-B860/MAX(B$5:B860))</f>
        <v>0</v>
      </c>
      <c r="M860" s="37">
        <f>-(1-C860/MAX(C$5:C860))</f>
        <v>-6.1631211038900569E-3</v>
      </c>
      <c r="N860" s="37">
        <f>-(1-D860/MAX(D$5:D860))</f>
        <v>-0.30411658107043726</v>
      </c>
      <c r="O860" s="37">
        <f>-(1-E860/MAX(E$5:E860))</f>
        <v>0</v>
      </c>
      <c r="P860" s="39">
        <f>-(1-F860/MAX(F$5:F860))</f>
        <v>0</v>
      </c>
      <c r="Q860" s="33">
        <f>IF(DatiStorici[[#This Row],[Calend]]="X",(DatiStorici[[#This Row],[Balanced]]*B$2/DatiStorici[[#This Row],[Bond 3Y]]),Q859)</f>
        <v>26.008685988528505</v>
      </c>
      <c r="R860" s="33">
        <f>IF(DatiStorici[[#This Row],[Calend]]="X",(DatiStorici[[#This Row],[Balanced]]*C$2/DatiStorici[[#This Row],[Bond 10Y]]),R859)</f>
        <v>25.947178759897803</v>
      </c>
      <c r="S860" s="33">
        <f>IF(DatiStorici[[#This Row],[Calend]]="X",(DatiStorici[[#This Row],[Balanced]]*D$2/DatiStorici[[#This Row],[SXXR]]),S859)</f>
        <v>23.661197927046668</v>
      </c>
      <c r="T860" s="33">
        <f>IF(DatiStorici[[#This Row],[Calend]]="X",(DatiStorici[[#This Row],[Balanced]]*E$2/DatiStorici[[#This Row],[Gold]]),T859)</f>
        <v>27.571067436731585</v>
      </c>
      <c r="U860" s="34">
        <f>SUMPRODUCT(DatiStorici[[#This Row],[Bond 3Y]:[Gold]],Q859:T859)</f>
        <v>12520.686623455884</v>
      </c>
      <c r="V860" s="32">
        <f t="shared" si="118"/>
        <v>4.7909002395459845E-3</v>
      </c>
      <c r="W860" s="32">
        <f>-(1-U860/MAX(U$5:U860))</f>
        <v>0</v>
      </c>
      <c r="X860" s="53" t="str">
        <f t="shared" si="119"/>
        <v/>
      </c>
    </row>
    <row r="861" spans="1:24" x14ac:dyDescent="0.3">
      <c r="A861" s="4">
        <v>40310</v>
      </c>
      <c r="B861" s="1">
        <v>117.85104</v>
      </c>
      <c r="C861" s="1">
        <v>121.69688600000001</v>
      </c>
      <c r="D861" s="1">
        <v>129.135075</v>
      </c>
      <c r="E861" s="1">
        <v>120.78712</v>
      </c>
      <c r="F861" s="3">
        <f t="shared" si="112"/>
        <v>12696.998759005368</v>
      </c>
      <c r="G861" s="36">
        <f t="shared" si="113"/>
        <v>3.1899587417465213E-4</v>
      </c>
      <c r="H861" s="31">
        <f t="shared" si="114"/>
        <v>7.8587524540221527E-4</v>
      </c>
      <c r="I861" s="37">
        <f t="shared" si="115"/>
        <v>1.4534071073258169E-2</v>
      </c>
      <c r="J861" s="37">
        <f t="shared" si="116"/>
        <v>1.2184074119854015E-2</v>
      </c>
      <c r="K861" s="39">
        <f t="shared" si="117"/>
        <v>7.0398034035469561E-3</v>
      </c>
      <c r="L861" s="36">
        <f>-(1-B861/MAX(B$5:B861))</f>
        <v>0</v>
      </c>
      <c r="M861" s="37">
        <f>-(1-C861/MAX(C$5:C861))</f>
        <v>-5.3817823256085973E-3</v>
      </c>
      <c r="N861" s="37">
        <f>-(1-D861/MAX(D$5:D861))</f>
        <v>-0.29392870568783935</v>
      </c>
      <c r="O861" s="37">
        <f>-(1-E861/MAX(E$5:E861))</f>
        <v>0</v>
      </c>
      <c r="P861" s="39">
        <f>-(1-F861/MAX(F$5:F861))</f>
        <v>0</v>
      </c>
      <c r="Q861" s="33">
        <f>IF(DatiStorici[[#This Row],[Calend]]="X",(DatiStorici[[#This Row],[Balanced]]*B$2/DatiStorici[[#This Row],[Bond 3Y]]),Q860)</f>
        <v>26.008685988528505</v>
      </c>
      <c r="R861" s="33">
        <f>IF(DatiStorici[[#This Row],[Calend]]="X",(DatiStorici[[#This Row],[Balanced]]*C$2/DatiStorici[[#This Row],[Bond 10Y]]),R860)</f>
        <v>25.947178759897803</v>
      </c>
      <c r="S861" s="33">
        <f>IF(DatiStorici[[#This Row],[Calend]]="X",(DatiStorici[[#This Row],[Balanced]]*D$2/DatiStorici[[#This Row],[SXXR]]),S860)</f>
        <v>23.661197927046668</v>
      </c>
      <c r="T861" s="33">
        <f>IF(DatiStorici[[#This Row],[Calend]]="X",(DatiStorici[[#This Row],[Balanced]]*E$2/DatiStorici[[#This Row],[Gold]]),T860)</f>
        <v>27.571067436731585</v>
      </c>
      <c r="U861" s="34">
        <f>SUMPRODUCT(DatiStorici[[#This Row],[Bond 3Y]:[Gold]],Q860:T860)</f>
        <v>12608.561948254022</v>
      </c>
      <c r="V861" s="32">
        <f t="shared" si="118"/>
        <v>6.9938965939127032E-3</v>
      </c>
      <c r="W861" s="32">
        <f>-(1-U861/MAX(U$5:U861))</f>
        <v>0</v>
      </c>
      <c r="X861" s="53" t="str">
        <f t="shared" si="119"/>
        <v/>
      </c>
    </row>
    <row r="862" spans="1:24" x14ac:dyDescent="0.3">
      <c r="A862" s="4">
        <v>40311</v>
      </c>
      <c r="B862" s="1">
        <v>117.93266</v>
      </c>
      <c r="C862" s="1">
        <v>121.866556</v>
      </c>
      <c r="D862" s="1">
        <v>129.45325700000001</v>
      </c>
      <c r="E862" s="1">
        <v>120.78576</v>
      </c>
      <c r="F862" s="3">
        <f t="shared" si="112"/>
        <v>12708.042318576398</v>
      </c>
      <c r="G862" s="36">
        <f t="shared" si="113"/>
        <v>6.9232948045326516E-4</v>
      </c>
      <c r="H862" s="31">
        <f t="shared" si="114"/>
        <v>1.3932306593484425E-3</v>
      </c>
      <c r="I862" s="37">
        <f t="shared" si="115"/>
        <v>2.4609166091745004E-3</v>
      </c>
      <c r="J862" s="37">
        <f t="shared" si="116"/>
        <v>-1.1259542048058812E-5</v>
      </c>
      <c r="K862" s="39">
        <f t="shared" si="117"/>
        <v>8.6939912696183902E-4</v>
      </c>
      <c r="L862" s="36">
        <f>-(1-B862/MAX(B$5:B862))</f>
        <v>0</v>
      </c>
      <c r="M862" s="37">
        <f>-(1-C862/MAX(C$5:C862))</f>
        <v>-3.9950839593676513E-3</v>
      </c>
      <c r="N862" s="37">
        <f>-(1-D862/MAX(D$5:D862))</f>
        <v>-0.29218898333458376</v>
      </c>
      <c r="O862" s="37">
        <f>-(1-E862/MAX(E$5:E862))</f>
        <v>-1.1259478659653155E-5</v>
      </c>
      <c r="P862" s="39">
        <f>-(1-F862/MAX(F$5:F862))</f>
        <v>0</v>
      </c>
      <c r="Q862" s="33">
        <f>IF(DatiStorici[[#This Row],[Calend]]="X",(DatiStorici[[#This Row],[Balanced]]*B$2/DatiStorici[[#This Row],[Bond 3Y]]),Q861)</f>
        <v>26.008685988528505</v>
      </c>
      <c r="R862" s="33">
        <f>IF(DatiStorici[[#This Row],[Calend]]="X",(DatiStorici[[#This Row],[Balanced]]*C$2/DatiStorici[[#This Row],[Bond 10Y]]),R861)</f>
        <v>25.947178759897803</v>
      </c>
      <c r="S862" s="33">
        <f>IF(DatiStorici[[#This Row],[Calend]]="X",(DatiStorici[[#This Row],[Balanced]]*D$2/DatiStorici[[#This Row],[SXXR]]),S861)</f>
        <v>23.661197927046668</v>
      </c>
      <c r="T862" s="33">
        <f>IF(DatiStorici[[#This Row],[Calend]]="X",(DatiStorici[[#This Row],[Balanced]]*E$2/DatiStorici[[#This Row],[Gold]]),T861)</f>
        <v>27.571067436731585</v>
      </c>
      <c r="U862" s="34">
        <f>SUMPRODUCT(DatiStorici[[#This Row],[Bond 3Y]:[Gold]],Q861:T861)</f>
        <v>12622.578305651708</v>
      </c>
      <c r="V862" s="32">
        <f t="shared" si="118"/>
        <v>1.1110364968412183E-3</v>
      </c>
      <c r="W862" s="32">
        <f>-(1-U862/MAX(U$5:U862))</f>
        <v>0</v>
      </c>
      <c r="X862" s="53" t="str">
        <f t="shared" si="119"/>
        <v/>
      </c>
    </row>
    <row r="863" spans="1:24" x14ac:dyDescent="0.3">
      <c r="A863" s="4">
        <v>40312</v>
      </c>
      <c r="B863" s="1">
        <v>117.859722</v>
      </c>
      <c r="C863" s="1">
        <v>122.37735499999999</v>
      </c>
      <c r="D863" s="1">
        <v>125.162234</v>
      </c>
      <c r="E863" s="1">
        <v>120.68680000000001</v>
      </c>
      <c r="F863" s="3">
        <f t="shared" si="112"/>
        <v>12650.719805043747</v>
      </c>
      <c r="G863" s="36">
        <f t="shared" si="113"/>
        <v>-6.1866292462644916E-4</v>
      </c>
      <c r="H863" s="31">
        <f t="shared" si="114"/>
        <v>4.1827019769755938E-3</v>
      </c>
      <c r="I863" s="37">
        <f t="shared" si="115"/>
        <v>-3.3709098380110269E-2</v>
      </c>
      <c r="J863" s="37">
        <f t="shared" si="116"/>
        <v>-8.1963768918629377E-4</v>
      </c>
      <c r="K863" s="39">
        <f t="shared" si="117"/>
        <v>-4.5209313362292612E-3</v>
      </c>
      <c r="L863" s="36">
        <f>-(1-B863/MAX(B$5:B863))</f>
        <v>-6.1847159217809367E-4</v>
      </c>
      <c r="M863" s="37">
        <f>-(1-C863/MAX(C$5:C863))</f>
        <v>0</v>
      </c>
      <c r="N863" s="37">
        <f>-(1-D863/MAX(D$5:D863))</f>
        <v>-0.31565099134079944</v>
      </c>
      <c r="O863" s="37">
        <f>-(1-E863/MAX(E$5:E863))</f>
        <v>-8.3055213171734366E-4</v>
      </c>
      <c r="P863" s="39">
        <f>-(1-F863/MAX(F$5:F863))</f>
        <v>-4.5107273091825606E-3</v>
      </c>
      <c r="Q863" s="33">
        <f>IF(DatiStorici[[#This Row],[Calend]]="X",(DatiStorici[[#This Row],[Balanced]]*B$2/DatiStorici[[#This Row],[Bond 3Y]]),Q862)</f>
        <v>26.008685988528505</v>
      </c>
      <c r="R863" s="33">
        <f>IF(DatiStorici[[#This Row],[Calend]]="X",(DatiStorici[[#This Row],[Balanced]]*C$2/DatiStorici[[#This Row],[Bond 10Y]]),R862)</f>
        <v>25.947178759897803</v>
      </c>
      <c r="S863" s="33">
        <f>IF(DatiStorici[[#This Row],[Calend]]="X",(DatiStorici[[#This Row],[Balanced]]*D$2/DatiStorici[[#This Row],[SXXR]]),S862)</f>
        <v>23.661197927046668</v>
      </c>
      <c r="T863" s="33">
        <f>IF(DatiStorici[[#This Row],[Calend]]="X",(DatiStorici[[#This Row],[Balanced]]*E$2/DatiStorici[[#This Row],[Gold]]),T862)</f>
        <v>27.571067436731585</v>
      </c>
      <c r="U863" s="34">
        <f>SUMPRODUCT(DatiStorici[[#This Row],[Bond 3Y]:[Gold]],Q862:T862)</f>
        <v>12529.675899730406</v>
      </c>
      <c r="V863" s="32">
        <f t="shared" si="118"/>
        <v>-7.3872367578519125E-3</v>
      </c>
      <c r="W863" s="32">
        <f>-(1-U863/MAX(U$5:U863))</f>
        <v>-7.3600181889705851E-3</v>
      </c>
      <c r="X863" s="53" t="str">
        <f t="shared" si="119"/>
        <v/>
      </c>
    </row>
    <row r="864" spans="1:24" x14ac:dyDescent="0.3">
      <c r="A864" s="4">
        <v>40315</v>
      </c>
      <c r="B864" s="1">
        <v>117.86359899999999</v>
      </c>
      <c r="C864" s="1">
        <v>122.41817899999999</v>
      </c>
      <c r="D864" s="1">
        <v>124.985412</v>
      </c>
      <c r="E864" s="1">
        <v>120.63394</v>
      </c>
      <c r="F864" s="3">
        <f t="shared" si="112"/>
        <v>12647.104273381005</v>
      </c>
      <c r="G864" s="36">
        <f t="shared" si="113"/>
        <v>3.2894496682755282E-5</v>
      </c>
      <c r="H864" s="31">
        <f t="shared" si="114"/>
        <v>3.3353549969952458E-4</v>
      </c>
      <c r="I864" s="37">
        <f t="shared" si="115"/>
        <v>-1.4137413026117562E-3</v>
      </c>
      <c r="J864" s="37">
        <f t="shared" si="116"/>
        <v>-4.380891658580948E-4</v>
      </c>
      <c r="K864" s="39">
        <f t="shared" si="117"/>
        <v>-2.8583736499640045E-4</v>
      </c>
      <c r="L864" s="36">
        <f>-(1-B864/MAX(B$5:B864))</f>
        <v>-5.8559689911175106E-4</v>
      </c>
      <c r="M864" s="37">
        <f>-(1-C864/MAX(C$5:C864))</f>
        <v>0</v>
      </c>
      <c r="N864" s="37">
        <f>-(1-D864/MAX(D$5:D864))</f>
        <v>-0.31661780022988606</v>
      </c>
      <c r="O864" s="37">
        <f>-(1-E864/MAX(E$5:E864))</f>
        <v>-1.2681815743268432E-3</v>
      </c>
      <c r="P864" s="39">
        <f>-(1-F864/MAX(F$5:F864))</f>
        <v>-4.7952346764155163E-3</v>
      </c>
      <c r="Q864" s="33">
        <f>IF(DatiStorici[[#This Row],[Calend]]="X",(DatiStorici[[#This Row],[Balanced]]*B$2/DatiStorici[[#This Row],[Bond 3Y]]),Q863)</f>
        <v>26.008685988528505</v>
      </c>
      <c r="R864" s="33">
        <f>IF(DatiStorici[[#This Row],[Calend]]="X",(DatiStorici[[#This Row],[Balanced]]*C$2/DatiStorici[[#This Row],[Bond 10Y]]),R863)</f>
        <v>25.947178759897803</v>
      </c>
      <c r="S864" s="33">
        <f>IF(DatiStorici[[#This Row],[Calend]]="X",(DatiStorici[[#This Row],[Balanced]]*D$2/DatiStorici[[#This Row],[SXXR]]),S863)</f>
        <v>23.661197927046668</v>
      </c>
      <c r="T864" s="33">
        <f>IF(DatiStorici[[#This Row],[Calend]]="X",(DatiStorici[[#This Row],[Balanced]]*E$2/DatiStorici[[#This Row],[Gold]]),T863)</f>
        <v>27.571067436731585</v>
      </c>
      <c r="U864" s="34">
        <f>SUMPRODUCT(DatiStorici[[#This Row],[Bond 3Y]:[Gold]],Q863:T863)</f>
        <v>12525.194776067114</v>
      </c>
      <c r="V864" s="32">
        <f t="shared" si="118"/>
        <v>-3.5770479672854222E-4</v>
      </c>
      <c r="W864" s="32">
        <f>-(1-U864/MAX(U$5:U864))</f>
        <v>-7.7150267739667377E-3</v>
      </c>
      <c r="X864" s="53" t="str">
        <f t="shared" si="119"/>
        <v/>
      </c>
    </row>
    <row r="865" spans="1:24" x14ac:dyDescent="0.3">
      <c r="A865" s="4">
        <v>40316</v>
      </c>
      <c r="B865" s="1">
        <v>117.902368</v>
      </c>
      <c r="C865" s="1">
        <v>122.70827300000001</v>
      </c>
      <c r="D865" s="1">
        <v>126.56647</v>
      </c>
      <c r="E865" s="1">
        <v>118.7538</v>
      </c>
      <c r="F865" s="3">
        <f t="shared" si="112"/>
        <v>12605.036481557319</v>
      </c>
      <c r="G865" s="36">
        <f t="shared" si="113"/>
        <v>3.2887698629917658E-4</v>
      </c>
      <c r="H865" s="31">
        <f t="shared" si="114"/>
        <v>2.366893764937603E-3</v>
      </c>
      <c r="I865" s="37">
        <f t="shared" si="115"/>
        <v>1.2570598218271112E-2</v>
      </c>
      <c r="J865" s="37">
        <f t="shared" si="116"/>
        <v>-1.5708228499719736E-2</v>
      </c>
      <c r="K865" s="39">
        <f t="shared" si="117"/>
        <v>-3.331822925295489E-3</v>
      </c>
      <c r="L865" s="36">
        <f>-(1-B865/MAX(B$5:B865))</f>
        <v>-2.5685844786338397E-4</v>
      </c>
      <c r="M865" s="37">
        <f>-(1-C865/MAX(C$5:C865))</f>
        <v>0</v>
      </c>
      <c r="N865" s="37">
        <f>-(1-D865/MAX(D$5:D865))</f>
        <v>-0.30797305620164583</v>
      </c>
      <c r="O865" s="37">
        <f>-(1-E865/MAX(E$5:E865))</f>
        <v>-1.6833914079580681E-2</v>
      </c>
      <c r="P865" s="39">
        <f>-(1-F865/MAX(F$5:F865))</f>
        <v>-8.105562952722134E-3</v>
      </c>
      <c r="Q865" s="33">
        <f>IF(DatiStorici[[#This Row],[Calend]]="X",(DatiStorici[[#This Row],[Balanced]]*B$2/DatiStorici[[#This Row],[Bond 3Y]]),Q864)</f>
        <v>26.008685988528505</v>
      </c>
      <c r="R865" s="33">
        <f>IF(DatiStorici[[#This Row],[Calend]]="X",(DatiStorici[[#This Row],[Balanced]]*C$2/DatiStorici[[#This Row],[Bond 10Y]]),R864)</f>
        <v>25.947178759897803</v>
      </c>
      <c r="S865" s="33">
        <f>IF(DatiStorici[[#This Row],[Calend]]="X",(DatiStorici[[#This Row],[Balanced]]*D$2/DatiStorici[[#This Row],[SXXR]]),S864)</f>
        <v>23.661197927046668</v>
      </c>
      <c r="T865" s="33">
        <f>IF(DatiStorici[[#This Row],[Calend]]="X",(DatiStorici[[#This Row],[Balanced]]*E$2/DatiStorici[[#This Row],[Gold]]),T864)</f>
        <v>27.571067436731585</v>
      </c>
      <c r="U865" s="34">
        <f>SUMPRODUCT(DatiStorici[[#This Row],[Bond 3Y]:[Gold]],Q864:T864)</f>
        <v>12519.302487231022</v>
      </c>
      <c r="V865" s="32">
        <f t="shared" si="118"/>
        <v>-4.7054559593385879E-4</v>
      </c>
      <c r="W865" s="32">
        <f>-(1-U865/MAX(U$5:U865))</f>
        <v>-8.1818322627831286E-3</v>
      </c>
      <c r="X865" s="53" t="str">
        <f t="shared" si="119"/>
        <v/>
      </c>
    </row>
    <row r="866" spans="1:24" x14ac:dyDescent="0.3">
      <c r="A866" s="4">
        <v>40317</v>
      </c>
      <c r="B866" s="1">
        <v>117.956756</v>
      </c>
      <c r="C866" s="1">
        <v>123.214597</v>
      </c>
      <c r="D866" s="1">
        <v>122.895557</v>
      </c>
      <c r="E866" s="1">
        <v>116.62971</v>
      </c>
      <c r="F866" s="3">
        <f t="shared" si="112"/>
        <v>12480.199742679913</v>
      </c>
      <c r="G866" s="36">
        <f t="shared" si="113"/>
        <v>4.6119056190529871E-4</v>
      </c>
      <c r="H866" s="31">
        <f t="shared" si="114"/>
        <v>4.1177521670161732E-3</v>
      </c>
      <c r="I866" s="37">
        <f t="shared" si="115"/>
        <v>-2.9432760134171811E-2</v>
      </c>
      <c r="J866" s="37">
        <f t="shared" si="116"/>
        <v>-1.8048398198650166E-2</v>
      </c>
      <c r="K866" s="39">
        <f t="shared" si="117"/>
        <v>-9.9530870132581075E-3</v>
      </c>
      <c r="L866" s="36">
        <f>-(1-B866/MAX(B$5:B866))</f>
        <v>0</v>
      </c>
      <c r="M866" s="37">
        <f>-(1-C866/MAX(C$5:C866))</f>
        <v>0</v>
      </c>
      <c r="N866" s="37">
        <f>-(1-D866/MAX(D$5:D866))</f>
        <v>-0.32804449142726011</v>
      </c>
      <c r="O866" s="37">
        <f>-(1-E866/MAX(E$5:E866))</f>
        <v>-3.441931556940836E-2</v>
      </c>
      <c r="P866" s="39">
        <f>-(1-F866/MAX(F$5:F866))</f>
        <v>-1.7929006701797645E-2</v>
      </c>
      <c r="Q866" s="33">
        <f>IF(DatiStorici[[#This Row],[Calend]]="X",(DatiStorici[[#This Row],[Balanced]]*B$2/DatiStorici[[#This Row],[Bond 3Y]]),Q865)</f>
        <v>26.008685988528505</v>
      </c>
      <c r="R866" s="33">
        <f>IF(DatiStorici[[#This Row],[Calend]]="X",(DatiStorici[[#This Row],[Balanced]]*C$2/DatiStorici[[#This Row],[Bond 10Y]]),R865)</f>
        <v>25.947178759897803</v>
      </c>
      <c r="S866" s="33">
        <f>IF(DatiStorici[[#This Row],[Calend]]="X",(DatiStorici[[#This Row],[Balanced]]*D$2/DatiStorici[[#This Row],[SXXR]]),S865)</f>
        <v>23.661197927046668</v>
      </c>
      <c r="T866" s="33">
        <f>IF(DatiStorici[[#This Row],[Calend]]="X",(DatiStorici[[#This Row],[Balanced]]*E$2/DatiStorici[[#This Row],[Gold]]),T865)</f>
        <v>27.571067436731585</v>
      </c>
      <c r="U866" s="34">
        <f>SUMPRODUCT(DatiStorici[[#This Row],[Bond 3Y]:[Gold]],Q865:T865)</f>
        <v>12388.433099285336</v>
      </c>
      <c r="V866" s="32">
        <f t="shared" si="118"/>
        <v>-1.0508429542518365E-2</v>
      </c>
      <c r="W866" s="32">
        <f>-(1-U866/MAX(U$5:U866))</f>
        <v>-1.854971311697351E-2</v>
      </c>
      <c r="X866" s="53" t="str">
        <f t="shared" si="119"/>
        <v/>
      </c>
    </row>
    <row r="867" spans="1:24" x14ac:dyDescent="0.3">
      <c r="A867" s="4">
        <v>40318</v>
      </c>
      <c r="B867" s="1">
        <v>117.892436</v>
      </c>
      <c r="C867" s="1">
        <v>123.87606100000001</v>
      </c>
      <c r="D867" s="1">
        <v>120.2974</v>
      </c>
      <c r="E867" s="1">
        <v>116.33561</v>
      </c>
      <c r="F867" s="3">
        <f t="shared" si="112"/>
        <v>12444.674617639126</v>
      </c>
      <c r="G867" s="36">
        <f t="shared" si="113"/>
        <v>-5.4543330039973179E-4</v>
      </c>
      <c r="H867" s="31">
        <f t="shared" si="114"/>
        <v>5.3540314754220858E-3</v>
      </c>
      <c r="I867" s="37">
        <f t="shared" si="115"/>
        <v>-2.1367854463960806E-2</v>
      </c>
      <c r="J867" s="37">
        <f t="shared" si="116"/>
        <v>-2.5248406607146496E-3</v>
      </c>
      <c r="K867" s="39">
        <f t="shared" si="117"/>
        <v>-2.8505779875194473E-3</v>
      </c>
      <c r="L867" s="36">
        <f>-(1-B867/MAX(B$5:B867))</f>
        <v>-5.4528457869762459E-4</v>
      </c>
      <c r="M867" s="37">
        <f>-(1-C867/MAX(C$5:C867))</f>
        <v>0</v>
      </c>
      <c r="N867" s="37">
        <f>-(1-D867/MAX(D$5:D867))</f>
        <v>-0.34225042328439648</v>
      </c>
      <c r="O867" s="37">
        <f>-(1-E867/MAX(E$5:E867))</f>
        <v>-3.6854177829556689E-2</v>
      </c>
      <c r="P867" s="39">
        <f>-(1-F867/MAX(F$5:F867))</f>
        <v>-2.0724490392378114E-2</v>
      </c>
      <c r="Q867" s="33">
        <f>IF(DatiStorici[[#This Row],[Calend]]="X",(DatiStorici[[#This Row],[Balanced]]*B$2/DatiStorici[[#This Row],[Bond 3Y]]),Q866)</f>
        <v>26.008685988528505</v>
      </c>
      <c r="R867" s="33">
        <f>IF(DatiStorici[[#This Row],[Calend]]="X",(DatiStorici[[#This Row],[Balanced]]*C$2/DatiStorici[[#This Row],[Bond 10Y]]),R866)</f>
        <v>25.947178759897803</v>
      </c>
      <c r="S867" s="33">
        <f>IF(DatiStorici[[#This Row],[Calend]]="X",(DatiStorici[[#This Row],[Balanced]]*D$2/DatiStorici[[#This Row],[SXXR]]),S866)</f>
        <v>23.661197927046668</v>
      </c>
      <c r="T867" s="33">
        <f>IF(DatiStorici[[#This Row],[Calend]]="X",(DatiStorici[[#This Row],[Balanced]]*E$2/DatiStorici[[#This Row],[Gold]]),T866)</f>
        <v>27.571067436731585</v>
      </c>
      <c r="U867" s="34">
        <f>SUMPRODUCT(DatiStorici[[#This Row],[Bond 3Y]:[Gold]],Q866:T866)</f>
        <v>12334.339187298108</v>
      </c>
      <c r="V867" s="32">
        <f t="shared" si="118"/>
        <v>-4.3760463174623366E-3</v>
      </c>
      <c r="W867" s="32">
        <f>-(1-U867/MAX(U$5:U867))</f>
        <v>-2.2835201444109221E-2</v>
      </c>
      <c r="X867" s="53" t="str">
        <f t="shared" si="119"/>
        <v/>
      </c>
    </row>
    <row r="868" spans="1:24" x14ac:dyDescent="0.3">
      <c r="A868" s="4">
        <v>40319</v>
      </c>
      <c r="B868" s="1">
        <v>117.86227700000001</v>
      </c>
      <c r="C868" s="1">
        <v>124.01643300000001</v>
      </c>
      <c r="D868" s="1">
        <v>119.728021</v>
      </c>
      <c r="E868" s="1">
        <v>115.13875</v>
      </c>
      <c r="F868" s="3">
        <f t="shared" si="112"/>
        <v>12391.713690175209</v>
      </c>
      <c r="G868" s="36">
        <f t="shared" si="113"/>
        <v>-2.5585066598027403E-4</v>
      </c>
      <c r="H868" s="31">
        <f t="shared" si="114"/>
        <v>1.1325233187861761E-3</v>
      </c>
      <c r="I868" s="37">
        <f t="shared" si="115"/>
        <v>-4.7443313764427356E-3</v>
      </c>
      <c r="J868" s="37">
        <f t="shared" si="116"/>
        <v>-1.0341280703456503E-2</v>
      </c>
      <c r="K868" s="39">
        <f t="shared" si="117"/>
        <v>-4.2647914085245211E-3</v>
      </c>
      <c r="L868" s="36">
        <f>-(1-B868/MAX(B$5:B868))</f>
        <v>-8.0096302411025722E-4</v>
      </c>
      <c r="M868" s="37">
        <f>-(1-C868/MAX(C$5:C868))</f>
        <v>0</v>
      </c>
      <c r="N868" s="37">
        <f>-(1-D868/MAX(D$5:D868))</f>
        <v>-0.34536361439443508</v>
      </c>
      <c r="O868" s="37">
        <f>-(1-E868/MAX(E$5:E868))</f>
        <v>-4.6763015791750018E-2</v>
      </c>
      <c r="P868" s="39">
        <f>-(1-F868/MAX(F$5:F868))</f>
        <v>-2.4892003069488133E-2</v>
      </c>
      <c r="Q868" s="33">
        <f>IF(DatiStorici[[#This Row],[Calend]]="X",(DatiStorici[[#This Row],[Balanced]]*B$2/DatiStorici[[#This Row],[Bond 3Y]]),Q867)</f>
        <v>26.008685988528505</v>
      </c>
      <c r="R868" s="33">
        <f>IF(DatiStorici[[#This Row],[Calend]]="X",(DatiStorici[[#This Row],[Balanced]]*C$2/DatiStorici[[#This Row],[Bond 10Y]]),R867)</f>
        <v>25.947178759897803</v>
      </c>
      <c r="S868" s="33">
        <f>IF(DatiStorici[[#This Row],[Calend]]="X",(DatiStorici[[#This Row],[Balanced]]*D$2/DatiStorici[[#This Row],[SXXR]]),S867)</f>
        <v>23.661197927046668</v>
      </c>
      <c r="T868" s="33">
        <f>IF(DatiStorici[[#This Row],[Calend]]="X",(DatiStorici[[#This Row],[Balanced]]*E$2/DatiStorici[[#This Row],[Gold]]),T867)</f>
        <v>27.571067436731585</v>
      </c>
      <c r="U868" s="34">
        <f>SUMPRODUCT(DatiStorici[[#This Row],[Bond 3Y]:[Gold]],Q867:T867)</f>
        <v>12290.726151727433</v>
      </c>
      <c r="V868" s="32">
        <f t="shared" si="118"/>
        <v>-3.5421697827936914E-3</v>
      </c>
      <c r="W868" s="32">
        <f>-(1-U868/MAX(U$5:U868))</f>
        <v>-2.629036207093205E-2</v>
      </c>
      <c r="X868" s="53" t="str">
        <f t="shared" si="119"/>
        <v/>
      </c>
    </row>
    <row r="869" spans="1:24" x14ac:dyDescent="0.3">
      <c r="A869" s="4">
        <v>40322</v>
      </c>
      <c r="B869" s="1">
        <v>117.85118799999999</v>
      </c>
      <c r="C869" s="1">
        <v>124.099566</v>
      </c>
      <c r="D869" s="1">
        <v>120.28410100000001</v>
      </c>
      <c r="E869" s="1">
        <v>115.84242</v>
      </c>
      <c r="F869" s="3">
        <f t="shared" si="112"/>
        <v>12429.663371255239</v>
      </c>
      <c r="G869" s="36">
        <f t="shared" si="113"/>
        <v>-9.4088812518149602E-5</v>
      </c>
      <c r="H869" s="31">
        <f t="shared" si="114"/>
        <v>6.7011400672253299E-4</v>
      </c>
      <c r="I869" s="37">
        <f t="shared" si="115"/>
        <v>4.6337742475008915E-3</v>
      </c>
      <c r="J869" s="37">
        <f t="shared" si="116"/>
        <v>6.0928964632325083E-3</v>
      </c>
      <c r="K869" s="39">
        <f t="shared" si="117"/>
        <v>3.0578247577606205E-3</v>
      </c>
      <c r="L869" s="36">
        <f>-(1-B869/MAX(B$5:B869))</f>
        <v>-8.9497205230026911E-4</v>
      </c>
      <c r="M869" s="37">
        <f>-(1-C869/MAX(C$5:C869))</f>
        <v>0</v>
      </c>
      <c r="N869" s="37">
        <f>-(1-D869/MAX(D$5:D869))</f>
        <v>-0.34232313816951232</v>
      </c>
      <c r="O869" s="37">
        <f>-(1-E869/MAX(E$5:E869))</f>
        <v>-4.0937311859079006E-2</v>
      </c>
      <c r="P869" s="39">
        <f>-(1-F869/MAX(F$5:F869))</f>
        <v>-2.1905730272414048E-2</v>
      </c>
      <c r="Q869" s="33">
        <f>IF(DatiStorici[[#This Row],[Calend]]="X",(DatiStorici[[#This Row],[Balanced]]*B$2/DatiStorici[[#This Row],[Bond 3Y]]),Q868)</f>
        <v>26.008685988528505</v>
      </c>
      <c r="R869" s="33">
        <f>IF(DatiStorici[[#This Row],[Calend]]="X",(DatiStorici[[#This Row],[Balanced]]*C$2/DatiStorici[[#This Row],[Bond 10Y]]),R868)</f>
        <v>25.947178759897803</v>
      </c>
      <c r="S869" s="33">
        <f>IF(DatiStorici[[#This Row],[Calend]]="X",(DatiStorici[[#This Row],[Balanced]]*D$2/DatiStorici[[#This Row],[SXXR]]),S868)</f>
        <v>23.661197927046668</v>
      </c>
      <c r="T869" s="33">
        <f>IF(DatiStorici[[#This Row],[Calend]]="X",(DatiStorici[[#This Row],[Balanced]]*E$2/DatiStorici[[#This Row],[Gold]]),T868)</f>
        <v>27.571067436731585</v>
      </c>
      <c r="U869" s="34">
        <f>SUMPRODUCT(DatiStorici[[#This Row],[Bond 3Y]:[Gold]],Q868:T868)</f>
        <v>12325.153260186831</v>
      </c>
      <c r="V869" s="32">
        <f t="shared" si="118"/>
        <v>2.7971481603306782E-3</v>
      </c>
      <c r="W869" s="32">
        <f>-(1-U869/MAX(U$5:U869))</f>
        <v>-2.3562939223891077E-2</v>
      </c>
      <c r="X869" s="53" t="str">
        <f t="shared" si="119"/>
        <v/>
      </c>
    </row>
    <row r="870" spans="1:24" x14ac:dyDescent="0.3">
      <c r="A870" s="4">
        <v>40323</v>
      </c>
      <c r="B870" s="1">
        <v>117.745296</v>
      </c>
      <c r="C870" s="1">
        <v>124.656203</v>
      </c>
      <c r="D870" s="1">
        <v>117.376627</v>
      </c>
      <c r="E870" s="1">
        <v>116.93902</v>
      </c>
      <c r="F870" s="3">
        <f t="shared" si="112"/>
        <v>12440.654995776675</v>
      </c>
      <c r="G870" s="36">
        <f t="shared" si="113"/>
        <v>-8.9892688832038262E-4</v>
      </c>
      <c r="H870" s="31">
        <f t="shared" si="114"/>
        <v>4.4753770440050487E-3</v>
      </c>
      <c r="I870" s="37">
        <f t="shared" si="115"/>
        <v>-2.4468653995853924E-2</v>
      </c>
      <c r="J870" s="37">
        <f t="shared" si="116"/>
        <v>9.4217830432365441E-3</v>
      </c>
      <c r="K870" s="39">
        <f t="shared" si="117"/>
        <v>8.8391512121998206E-4</v>
      </c>
      <c r="L870" s="36">
        <f>-(1-B870/MAX(B$5:B870))</f>
        <v>-1.7926908739335223E-3</v>
      </c>
      <c r="M870" s="37">
        <f>-(1-C870/MAX(C$5:C870))</f>
        <v>0</v>
      </c>
      <c r="N870" s="37">
        <f>-(1-D870/MAX(D$5:D870))</f>
        <v>-0.35822032125752279</v>
      </c>
      <c r="O870" s="37">
        <f>-(1-E870/MAX(E$5:E870))</f>
        <v>-3.1858529286897475E-2</v>
      </c>
      <c r="P870" s="39">
        <f>-(1-F870/MAX(F$5:F870))</f>
        <v>-2.1040795749386221E-2</v>
      </c>
      <c r="Q870" s="33">
        <f>IF(DatiStorici[[#This Row],[Calend]]="X",(DatiStorici[[#This Row],[Balanced]]*B$2/DatiStorici[[#This Row],[Bond 3Y]]),Q869)</f>
        <v>26.008685988528505</v>
      </c>
      <c r="R870" s="33">
        <f>IF(DatiStorici[[#This Row],[Calend]]="X",(DatiStorici[[#This Row],[Balanced]]*C$2/DatiStorici[[#This Row],[Bond 10Y]]),R869)</f>
        <v>25.947178759897803</v>
      </c>
      <c r="S870" s="33">
        <f>IF(DatiStorici[[#This Row],[Calend]]="X",(DatiStorici[[#This Row],[Balanced]]*D$2/DatiStorici[[#This Row],[SXXR]]),S869)</f>
        <v>23.661197927046668</v>
      </c>
      <c r="T870" s="33">
        <f>IF(DatiStorici[[#This Row],[Calend]]="X",(DatiStorici[[#This Row],[Balanced]]*E$2/DatiStorici[[#This Row],[Gold]]),T869)</f>
        <v>27.571067436731585</v>
      </c>
      <c r="U870" s="34">
        <f>SUMPRODUCT(DatiStorici[[#This Row],[Bond 3Y]:[Gold]],Q869:T869)</f>
        <v>12298.282422922883</v>
      </c>
      <c r="V870" s="32">
        <f t="shared" si="118"/>
        <v>-2.1825425400700386E-3</v>
      </c>
      <c r="W870" s="32">
        <f>-(1-U870/MAX(U$5:U870))</f>
        <v>-2.5691730712704253E-2</v>
      </c>
      <c r="X870" s="53" t="str">
        <f t="shared" si="119"/>
        <v/>
      </c>
    </row>
    <row r="871" spans="1:24" x14ac:dyDescent="0.3">
      <c r="A871" s="4">
        <v>40324</v>
      </c>
      <c r="B871" s="1">
        <v>117.65958000000001</v>
      </c>
      <c r="C871" s="1">
        <v>124.06530100000001</v>
      </c>
      <c r="D871" s="1">
        <v>120.158503</v>
      </c>
      <c r="E871" s="1">
        <v>118.27958</v>
      </c>
      <c r="F871" s="3">
        <f t="shared" si="112"/>
        <v>12518.299825532129</v>
      </c>
      <c r="G871" s="36">
        <f t="shared" si="113"/>
        <v>-7.2824323136104084E-4</v>
      </c>
      <c r="H871" s="31">
        <f t="shared" si="114"/>
        <v>-4.7515241121373628E-3</v>
      </c>
      <c r="I871" s="37">
        <f t="shared" si="115"/>
        <v>2.3423930562201153E-2</v>
      </c>
      <c r="J871" s="37">
        <f t="shared" si="116"/>
        <v>1.139854173538405E-2</v>
      </c>
      <c r="K871" s="39">
        <f t="shared" si="117"/>
        <v>6.221821449442673E-3</v>
      </c>
      <c r="L871" s="36">
        <f>-(1-B871/MAX(B$5:B871))</f>
        <v>-2.519363960806098E-3</v>
      </c>
      <c r="M871" s="37">
        <f>-(1-C871/MAX(C$5:C871))</f>
        <v>-4.7402534794036555E-3</v>
      </c>
      <c r="N871" s="37">
        <f>-(1-D871/MAX(D$5:D871))</f>
        <v>-0.34300986981405601</v>
      </c>
      <c r="O871" s="37">
        <f>-(1-E871/MAX(E$5:E871))</f>
        <v>-2.0759994939857918E-2</v>
      </c>
      <c r="P871" s="39">
        <f>-(1-F871/MAX(F$5:F871))</f>
        <v>-1.4930898740154963E-2</v>
      </c>
      <c r="Q871" s="33">
        <f>IF(DatiStorici[[#This Row],[Calend]]="X",(DatiStorici[[#This Row],[Balanced]]*B$2/DatiStorici[[#This Row],[Bond 3Y]]),Q870)</f>
        <v>26.008685988528505</v>
      </c>
      <c r="R871" s="33">
        <f>IF(DatiStorici[[#This Row],[Calend]]="X",(DatiStorici[[#This Row],[Balanced]]*C$2/DatiStorici[[#This Row],[Bond 10Y]]),R870)</f>
        <v>25.947178759897803</v>
      </c>
      <c r="S871" s="33">
        <f>IF(DatiStorici[[#This Row],[Calend]]="X",(DatiStorici[[#This Row],[Balanced]]*D$2/DatiStorici[[#This Row],[SXXR]]),S870)</f>
        <v>23.661197927046668</v>
      </c>
      <c r="T871" s="33">
        <f>IF(DatiStorici[[#This Row],[Calend]]="X",(DatiStorici[[#This Row],[Balanced]]*E$2/DatiStorici[[#This Row],[Gold]]),T870)</f>
        <v>27.571067436731585</v>
      </c>
      <c r="U871" s="34">
        <f>SUMPRODUCT(DatiStorici[[#This Row],[Bond 3Y]:[Gold]],Q870:T870)</f>
        <v>12383.504011378596</v>
      </c>
      <c r="V871" s="32">
        <f t="shared" si="118"/>
        <v>6.9056530695781118E-3</v>
      </c>
      <c r="W871" s="32">
        <f>-(1-U871/MAX(U$5:U871))</f>
        <v>-1.8940210825712844E-2</v>
      </c>
      <c r="X871" s="53" t="str">
        <f t="shared" si="119"/>
        <v/>
      </c>
    </row>
    <row r="872" spans="1:24" x14ac:dyDescent="0.3">
      <c r="A872" s="4">
        <v>40325</v>
      </c>
      <c r="B872" s="1">
        <v>117.577596</v>
      </c>
      <c r="C872" s="1">
        <v>123.672168</v>
      </c>
      <c r="D872" s="1">
        <v>123.686087</v>
      </c>
      <c r="E872" s="1">
        <v>118.18066</v>
      </c>
      <c r="F872" s="3">
        <f t="shared" si="112"/>
        <v>12555.487850739513</v>
      </c>
      <c r="G872" s="36">
        <f t="shared" si="113"/>
        <v>-6.9703271152489628E-4</v>
      </c>
      <c r="H872" s="31">
        <f t="shared" si="114"/>
        <v>-3.1737898315288009E-3</v>
      </c>
      <c r="I872" s="37">
        <f t="shared" si="115"/>
        <v>2.8935069796636612E-2</v>
      </c>
      <c r="J872" s="37">
        <f t="shared" si="116"/>
        <v>-8.3667347855616498E-4</v>
      </c>
      <c r="K872" s="39">
        <f t="shared" si="117"/>
        <v>2.9662891745944014E-3</v>
      </c>
      <c r="L872" s="36">
        <f>-(1-B872/MAX(B$5:B872))</f>
        <v>-3.2143983342505233E-3</v>
      </c>
      <c r="M872" s="37">
        <f>-(1-C872/MAX(C$5:C872))</f>
        <v>-7.8939914446135573E-3</v>
      </c>
      <c r="N872" s="37">
        <f>-(1-D872/MAX(D$5:D872))</f>
        <v>-0.32372211394544426</v>
      </c>
      <c r="O872" s="37">
        <f>-(1-E872/MAX(E$5:E872))</f>
        <v>-2.1578956431778429E-2</v>
      </c>
      <c r="P872" s="39">
        <f>-(1-F872/MAX(F$5:F872))</f>
        <v>-1.200456089242663E-2</v>
      </c>
      <c r="Q872" s="33">
        <f>IF(DatiStorici[[#This Row],[Calend]]="X",(DatiStorici[[#This Row],[Balanced]]*B$2/DatiStorici[[#This Row],[Bond 3Y]]),Q871)</f>
        <v>26.008685988528505</v>
      </c>
      <c r="R872" s="33">
        <f>IF(DatiStorici[[#This Row],[Calend]]="X",(DatiStorici[[#This Row],[Balanced]]*C$2/DatiStorici[[#This Row],[Bond 10Y]]),R871)</f>
        <v>25.947178759897803</v>
      </c>
      <c r="S872" s="33">
        <f>IF(DatiStorici[[#This Row],[Calend]]="X",(DatiStorici[[#This Row],[Balanced]]*D$2/DatiStorici[[#This Row],[SXXR]]),S871)</f>
        <v>23.661197927046668</v>
      </c>
      <c r="T872" s="33">
        <f>IF(DatiStorici[[#This Row],[Calend]]="X",(DatiStorici[[#This Row],[Balanced]]*E$2/DatiStorici[[#This Row],[Gold]]),T871)</f>
        <v>27.571067436731585</v>
      </c>
      <c r="U872" s="34">
        <f>SUMPRODUCT(DatiStorici[[#This Row],[Bond 3Y]:[Gold]],Q871:T871)</f>
        <v>12451.910556276538</v>
      </c>
      <c r="V872" s="32">
        <f t="shared" si="118"/>
        <v>5.5088041881097942E-3</v>
      </c>
      <c r="W872" s="32">
        <f>-(1-U872/MAX(U$5:U872))</f>
        <v>-1.3520831104589348E-2</v>
      </c>
      <c r="X872" s="53" t="str">
        <f t="shared" si="119"/>
        <v/>
      </c>
    </row>
    <row r="873" spans="1:24" x14ac:dyDescent="0.3">
      <c r="A873" s="4">
        <v>40326</v>
      </c>
      <c r="B873" s="1">
        <v>117.67212499999999</v>
      </c>
      <c r="C873" s="1">
        <v>123.78613799999999</v>
      </c>
      <c r="D873" s="1">
        <v>123.32800899999999</v>
      </c>
      <c r="E873" s="1">
        <v>117.83777000000001</v>
      </c>
      <c r="F873" s="3">
        <f t="shared" si="112"/>
        <v>12541.796375184036</v>
      </c>
      <c r="G873" s="36">
        <f t="shared" si="113"/>
        <v>8.0364818020452796E-4</v>
      </c>
      <c r="H873" s="31">
        <f t="shared" si="114"/>
        <v>9.2112493535254374E-4</v>
      </c>
      <c r="I873" s="37">
        <f t="shared" si="115"/>
        <v>-2.8992535780128239E-3</v>
      </c>
      <c r="J873" s="37">
        <f t="shared" si="116"/>
        <v>-2.9056225926207212E-3</v>
      </c>
      <c r="K873" s="39">
        <f t="shared" si="117"/>
        <v>-1.0910723877903376E-3</v>
      </c>
      <c r="L873" s="36">
        <f>-(1-B873/MAX(B$5:B873))</f>
        <v>-2.4130114259839353E-3</v>
      </c>
      <c r="M873" s="37">
        <f>-(1-C873/MAX(C$5:C873))</f>
        <v>-6.9797168456993131E-3</v>
      </c>
      <c r="N873" s="37">
        <f>-(1-D873/MAX(D$5:D873))</f>
        <v>-0.32567997548635186</v>
      </c>
      <c r="O873" s="37">
        <f>-(1-E873/MAX(E$5:E873))</f>
        <v>-2.4417752488841482E-2</v>
      </c>
      <c r="P873" s="39">
        <f>-(1-F873/MAX(F$5:F873))</f>
        <v>-1.3081947574989261E-2</v>
      </c>
      <c r="Q873" s="33">
        <f>IF(DatiStorici[[#This Row],[Calend]]="X",(DatiStorici[[#This Row],[Balanced]]*B$2/DatiStorici[[#This Row],[Bond 3Y]]),Q872)</f>
        <v>26.008685988528505</v>
      </c>
      <c r="R873" s="33">
        <f>IF(DatiStorici[[#This Row],[Calend]]="X",(DatiStorici[[#This Row],[Balanced]]*C$2/DatiStorici[[#This Row],[Bond 10Y]]),R872)</f>
        <v>25.947178759897803</v>
      </c>
      <c r="S873" s="33">
        <f>IF(DatiStorici[[#This Row],[Calend]]="X",(DatiStorici[[#This Row],[Balanced]]*D$2/DatiStorici[[#This Row],[SXXR]]),S872)</f>
        <v>23.661197927046668</v>
      </c>
      <c r="T873" s="33">
        <f>IF(DatiStorici[[#This Row],[Calend]]="X",(DatiStorici[[#This Row],[Balanced]]*E$2/DatiStorici[[#This Row],[Gold]]),T872)</f>
        <v>27.571067436731585</v>
      </c>
      <c r="U873" s="34">
        <f>SUMPRODUCT(DatiStorici[[#This Row],[Bond 3Y]:[Gold]],Q872:T872)</f>
        <v>12439.399933572913</v>
      </c>
      <c r="V873" s="32">
        <f t="shared" si="118"/>
        <v>-1.0052201761085581E-3</v>
      </c>
      <c r="W873" s="32">
        <f>-(1-U873/MAX(U$5:U873))</f>
        <v>-1.4511961632812986E-2</v>
      </c>
      <c r="X873" s="53" t="str">
        <f t="shared" si="119"/>
        <v/>
      </c>
    </row>
    <row r="874" spans="1:24" x14ac:dyDescent="0.3">
      <c r="A874" s="4">
        <v>40329</v>
      </c>
      <c r="B874" s="1">
        <v>117.67701</v>
      </c>
      <c r="C874" s="1">
        <v>123.79663600000001</v>
      </c>
      <c r="D874" s="1">
        <v>123.814277</v>
      </c>
      <c r="E874" s="1">
        <v>117.8338</v>
      </c>
      <c r="F874" s="3">
        <f t="shared" si="112"/>
        <v>12549.341311570894</v>
      </c>
      <c r="G874" s="36">
        <f t="shared" si="113"/>
        <v>4.1512793329010237E-5</v>
      </c>
      <c r="H874" s="31">
        <f t="shared" si="114"/>
        <v>8.4803961412251657E-5</v>
      </c>
      <c r="I874" s="37">
        <f t="shared" si="115"/>
        <v>3.9351309350478727E-3</v>
      </c>
      <c r="J874" s="37">
        <f t="shared" si="116"/>
        <v>-3.3690953901504523E-5</v>
      </c>
      <c r="K874" s="39">
        <f t="shared" si="117"/>
        <v>6.0140251179197177E-4</v>
      </c>
      <c r="L874" s="36">
        <f>-(1-B874/MAX(B$5:B874))</f>
        <v>-2.3715979439109525E-3</v>
      </c>
      <c r="M874" s="37">
        <f>-(1-C874/MAX(C$5:C874))</f>
        <v>-6.8955012210664135E-3</v>
      </c>
      <c r="N874" s="37">
        <f>-(1-D874/MAX(D$5:D874))</f>
        <v>-0.32302121003364592</v>
      </c>
      <c r="O874" s="37">
        <f>-(1-E874/MAX(E$5:E874))</f>
        <v>-2.4450620231693643E-2</v>
      </c>
      <c r="P874" s="39">
        <f>-(1-F874/MAX(F$5:F874))</f>
        <v>-1.248823406682531E-2</v>
      </c>
      <c r="Q874" s="33">
        <f>IF(DatiStorici[[#This Row],[Calend]]="X",(DatiStorici[[#This Row],[Balanced]]*B$2/DatiStorici[[#This Row],[Bond 3Y]]),Q873)</f>
        <v>26.008685988528505</v>
      </c>
      <c r="R874" s="33">
        <f>IF(DatiStorici[[#This Row],[Calend]]="X",(DatiStorici[[#This Row],[Balanced]]*C$2/DatiStorici[[#This Row],[Bond 10Y]]),R873)</f>
        <v>25.947178759897803</v>
      </c>
      <c r="S874" s="33">
        <f>IF(DatiStorici[[#This Row],[Calend]]="X",(DatiStorici[[#This Row],[Balanced]]*D$2/DatiStorici[[#This Row],[SXXR]]),S873)</f>
        <v>23.661197927046668</v>
      </c>
      <c r="T874" s="33">
        <f>IF(DatiStorici[[#This Row],[Calend]]="X",(DatiStorici[[#This Row],[Balanced]]*E$2/DatiStorici[[#This Row],[Gold]]),T873)</f>
        <v>27.571067436731585</v>
      </c>
      <c r="U874" s="34">
        <f>SUMPRODUCT(DatiStorici[[#This Row],[Bond 3Y]:[Gold]],Q873:T873)</f>
        <v>12451.195605742452</v>
      </c>
      <c r="V874" s="32">
        <f t="shared" si="118"/>
        <v>9.4780159309078554E-4</v>
      </c>
      <c r="W874" s="32">
        <f>-(1-U874/MAX(U$5:U874))</f>
        <v>-1.3577471714516509E-2</v>
      </c>
      <c r="X874" s="53" t="str">
        <f t="shared" si="119"/>
        <v/>
      </c>
    </row>
    <row r="875" spans="1:24" x14ac:dyDescent="0.3">
      <c r="A875" s="4">
        <v>40330</v>
      </c>
      <c r="B875" s="1">
        <v>117.642937</v>
      </c>
      <c r="C875" s="1">
        <v>123.80407099999999</v>
      </c>
      <c r="D875" s="1">
        <v>124.005875</v>
      </c>
      <c r="E875" s="1">
        <v>119.80855</v>
      </c>
      <c r="F875" s="3">
        <f t="shared" si="112"/>
        <v>12629.456334101131</v>
      </c>
      <c r="G875" s="36">
        <f t="shared" si="113"/>
        <v>-2.8958871249538595E-4</v>
      </c>
      <c r="H875" s="31">
        <f t="shared" si="114"/>
        <v>6.0056371343206309E-5</v>
      </c>
      <c r="I875" s="37">
        <f t="shared" si="115"/>
        <v>1.5462668118689977E-3</v>
      </c>
      <c r="J875" s="37">
        <f t="shared" si="116"/>
        <v>1.6619895026238833E-2</v>
      </c>
      <c r="K875" s="39">
        <f t="shared" si="117"/>
        <v>6.3637107716112418E-3</v>
      </c>
      <c r="L875" s="36">
        <f>-(1-B875/MAX(B$5:B875))</f>
        <v>-2.6604580410807266E-3</v>
      </c>
      <c r="M875" s="37">
        <f>-(1-C875/MAX(C$5:C875))</f>
        <v>-6.8358571775205546E-3</v>
      </c>
      <c r="N875" s="37">
        <f>-(1-D875/MAX(D$5:D875))</f>
        <v>-0.3219736104728943</v>
      </c>
      <c r="O875" s="37">
        <f>-(1-E875/MAX(E$5:E875))</f>
        <v>-8.1016088470360348E-3</v>
      </c>
      <c r="P875" s="39">
        <f>-(1-F875/MAX(F$5:F875))</f>
        <v>-6.1839567814777618E-3</v>
      </c>
      <c r="Q875" s="33">
        <f>IF(DatiStorici[[#This Row],[Calend]]="X",(DatiStorici[[#This Row],[Balanced]]*B$2/DatiStorici[[#This Row],[Bond 3Y]]),Q874)</f>
        <v>26.008685988528505</v>
      </c>
      <c r="R875" s="33">
        <f>IF(DatiStorici[[#This Row],[Calend]]="X",(DatiStorici[[#This Row],[Balanced]]*C$2/DatiStorici[[#This Row],[Bond 10Y]]),R874)</f>
        <v>25.947178759897803</v>
      </c>
      <c r="S875" s="33">
        <f>IF(DatiStorici[[#This Row],[Calend]]="X",(DatiStorici[[#This Row],[Balanced]]*D$2/DatiStorici[[#This Row],[SXXR]]),S874)</f>
        <v>23.661197927046668</v>
      </c>
      <c r="T875" s="33">
        <f>IF(DatiStorici[[#This Row],[Calend]]="X",(DatiStorici[[#This Row],[Balanced]]*E$2/DatiStorici[[#This Row],[Gold]]),T874)</f>
        <v>27.571067436731585</v>
      </c>
      <c r="U875" s="34">
        <f>SUMPRODUCT(DatiStorici[[#This Row],[Bond 3Y]:[Gold]],Q874:T874)</f>
        <v>12509.481732679957</v>
      </c>
      <c r="V875" s="32">
        <f t="shared" si="118"/>
        <v>4.6702444879995822E-3</v>
      </c>
      <c r="W875" s="32">
        <f>-(1-U875/MAX(U$5:U875))</f>
        <v>-8.9598630512051081E-3</v>
      </c>
      <c r="X875" s="53" t="str">
        <f t="shared" si="119"/>
        <v/>
      </c>
    </row>
    <row r="876" spans="1:24" x14ac:dyDescent="0.3">
      <c r="A876" s="4">
        <v>40331</v>
      </c>
      <c r="B876" s="1">
        <v>117.58605799999999</v>
      </c>
      <c r="C876" s="1">
        <v>123.75661599999999</v>
      </c>
      <c r="D876" s="1">
        <v>124.160533</v>
      </c>
      <c r="E876" s="1">
        <v>118.56303</v>
      </c>
      <c r="F876" s="3">
        <f t="shared" si="112"/>
        <v>12580.053091441796</v>
      </c>
      <c r="G876" s="36">
        <f t="shared" si="113"/>
        <v>-4.8360535748197877E-4</v>
      </c>
      <c r="H876" s="31">
        <f t="shared" si="114"/>
        <v>-3.8338074721246763E-4</v>
      </c>
      <c r="I876" s="37">
        <f t="shared" si="115"/>
        <v>1.2464057586885414E-3</v>
      </c>
      <c r="J876" s="37">
        <f t="shared" si="116"/>
        <v>-1.0450334181581467E-2</v>
      </c>
      <c r="K876" s="39">
        <f t="shared" si="117"/>
        <v>-3.9194182694396642E-3</v>
      </c>
      <c r="L876" s="36">
        <f>-(1-B876/MAX(B$5:B876))</f>
        <v>-3.1426601796340492E-3</v>
      </c>
      <c r="M876" s="37">
        <f>-(1-C876/MAX(C$5:C876))</f>
        <v>-7.2165442099981769E-3</v>
      </c>
      <c r="N876" s="37">
        <f>-(1-D876/MAX(D$5:D876))</f>
        <v>-0.32112798759130523</v>
      </c>
      <c r="O876" s="37">
        <f>-(1-E876/MAX(E$5:E876))</f>
        <v>-1.8413304332448699E-2</v>
      </c>
      <c r="P876" s="39">
        <f>-(1-F876/MAX(F$5:F876))</f>
        <v>-1.007151407951401E-2</v>
      </c>
      <c r="Q876" s="33">
        <f>IF(DatiStorici[[#This Row],[Calend]]="X",(DatiStorici[[#This Row],[Balanced]]*B$2/DatiStorici[[#This Row],[Bond 3Y]]),Q875)</f>
        <v>26.008685988528505</v>
      </c>
      <c r="R876" s="33">
        <f>IF(DatiStorici[[#This Row],[Calend]]="X",(DatiStorici[[#This Row],[Balanced]]*C$2/DatiStorici[[#This Row],[Bond 10Y]]),R875)</f>
        <v>25.947178759897803</v>
      </c>
      <c r="S876" s="33">
        <f>IF(DatiStorici[[#This Row],[Calend]]="X",(DatiStorici[[#This Row],[Balanced]]*D$2/DatiStorici[[#This Row],[SXXR]]),S875)</f>
        <v>23.661197927046668</v>
      </c>
      <c r="T876" s="33">
        <f>IF(DatiStorici[[#This Row],[Calend]]="X",(DatiStorici[[#This Row],[Balanced]]*E$2/DatiStorici[[#This Row],[Gold]]),T875)</f>
        <v>27.571067436731585</v>
      </c>
      <c r="U876" s="34">
        <f>SUMPRODUCT(DatiStorici[[#This Row],[Bond 3Y]:[Gold]],Q875:T875)</f>
        <v>12476.090138896767</v>
      </c>
      <c r="V876" s="32">
        <f t="shared" si="118"/>
        <v>-2.6728716744705136E-3</v>
      </c>
      <c r="W876" s="32">
        <f>-(1-U876/MAX(U$5:U876))</f>
        <v>-1.1605249197729428E-2</v>
      </c>
      <c r="X876" s="53" t="str">
        <f t="shared" si="119"/>
        <v/>
      </c>
    </row>
    <row r="877" spans="1:24" x14ac:dyDescent="0.3">
      <c r="A877" s="4">
        <v>40332</v>
      </c>
      <c r="B877" s="1">
        <v>117.54909499999999</v>
      </c>
      <c r="C877" s="1">
        <v>123.415836</v>
      </c>
      <c r="D877" s="1">
        <v>125.888856</v>
      </c>
      <c r="E877" s="1">
        <v>118.5617</v>
      </c>
      <c r="F877" s="3">
        <f t="shared" si="112"/>
        <v>12596.45998758337</v>
      </c>
      <c r="G877" s="36">
        <f t="shared" si="113"/>
        <v>-3.1439790973722252E-4</v>
      </c>
      <c r="H877" s="31">
        <f t="shared" si="114"/>
        <v>-2.7574287762799519E-3</v>
      </c>
      <c r="I877" s="37">
        <f t="shared" si="115"/>
        <v>1.3824073164810581E-2</v>
      </c>
      <c r="J877" s="37">
        <f t="shared" si="116"/>
        <v>-1.1217724950156298E-5</v>
      </c>
      <c r="K877" s="39">
        <f t="shared" si="117"/>
        <v>1.3033495474640369E-3</v>
      </c>
      <c r="L877" s="36">
        <f>-(1-B877/MAX(B$5:B877))</f>
        <v>-3.4560207810394594E-3</v>
      </c>
      <c r="M877" s="37">
        <f>-(1-C877/MAX(C$5:C877))</f>
        <v>-9.9503030747696286E-3</v>
      </c>
      <c r="N877" s="37">
        <f>-(1-D877/MAX(D$5:D877))</f>
        <v>-0.31167804335578686</v>
      </c>
      <c r="O877" s="37">
        <f>-(1-E877/MAX(E$5:E877))</f>
        <v>-1.8424315440255579E-2</v>
      </c>
      <c r="P877" s="39">
        <f>-(1-F877/MAX(F$5:F877))</f>
        <v>-8.7804500642808536E-3</v>
      </c>
      <c r="Q877" s="33">
        <f>IF(DatiStorici[[#This Row],[Calend]]="X",(DatiStorici[[#This Row],[Balanced]]*B$2/DatiStorici[[#This Row],[Bond 3Y]]),Q876)</f>
        <v>26.008685988528505</v>
      </c>
      <c r="R877" s="33">
        <f>IF(DatiStorici[[#This Row],[Calend]]="X",(DatiStorici[[#This Row],[Balanced]]*C$2/DatiStorici[[#This Row],[Bond 10Y]]),R876)</f>
        <v>25.947178759897803</v>
      </c>
      <c r="S877" s="33">
        <f>IF(DatiStorici[[#This Row],[Calend]]="X",(DatiStorici[[#This Row],[Balanced]]*D$2/DatiStorici[[#This Row],[SXXR]]),S876)</f>
        <v>23.661197927046668</v>
      </c>
      <c r="T877" s="33">
        <f>IF(DatiStorici[[#This Row],[Calend]]="X",(DatiStorici[[#This Row],[Balanced]]*E$2/DatiStorici[[#This Row],[Gold]]),T876)</f>
        <v>27.571067436731585</v>
      </c>
      <c r="U877" s="34">
        <f>SUMPRODUCT(DatiStorici[[#This Row],[Bond 3Y]:[Gold]],Q876:T876)</f>
        <v>12507.144023323954</v>
      </c>
      <c r="V877" s="32">
        <f t="shared" si="118"/>
        <v>2.4859792145834787E-3</v>
      </c>
      <c r="W877" s="32">
        <f>-(1-U877/MAX(U$5:U877))</f>
        <v>-9.1450636734072832E-3</v>
      </c>
      <c r="X877" s="53" t="str">
        <f t="shared" si="119"/>
        <v/>
      </c>
    </row>
    <row r="878" spans="1:24" x14ac:dyDescent="0.3">
      <c r="A878" s="4">
        <v>40333</v>
      </c>
      <c r="B878" s="1">
        <v>117.627878</v>
      </c>
      <c r="C878" s="1">
        <v>124.029842</v>
      </c>
      <c r="D878" s="1">
        <v>123.737441</v>
      </c>
      <c r="E878" s="1">
        <v>117.43819000000001</v>
      </c>
      <c r="F878" s="3">
        <f t="shared" si="112"/>
        <v>12537.273872816255</v>
      </c>
      <c r="G878" s="36">
        <f t="shared" si="113"/>
        <v>6.6998908900026046E-4</v>
      </c>
      <c r="H878" s="31">
        <f t="shared" si="114"/>
        <v>4.9627640713694778E-3</v>
      </c>
      <c r="I878" s="37">
        <f t="shared" si="115"/>
        <v>-1.7237513008470949E-2</v>
      </c>
      <c r="J878" s="37">
        <f t="shared" si="116"/>
        <v>-9.5213475543252709E-3</v>
      </c>
      <c r="K878" s="39">
        <f t="shared" si="117"/>
        <v>-4.7097040573401312E-3</v>
      </c>
      <c r="L878" s="36">
        <f>-(1-B878/MAX(B$5:B878))</f>
        <v>-2.7881234712829883E-3</v>
      </c>
      <c r="M878" s="37">
        <f>-(1-C878/MAX(C$5:C878))</f>
        <v>-5.0247078358387487E-3</v>
      </c>
      <c r="N878" s="37">
        <f>-(1-D878/MAX(D$5:D878))</f>
        <v>-0.32344132590046026</v>
      </c>
      <c r="O878" s="37">
        <f>-(1-E878/MAX(E$5:E878))</f>
        <v>-2.7725886667386401E-2</v>
      </c>
      <c r="P878" s="39">
        <f>-(1-F878/MAX(F$5:F878))</f>
        <v>-1.3437824763182893E-2</v>
      </c>
      <c r="Q878" s="33">
        <f>IF(DatiStorici[[#This Row],[Calend]]="X",(DatiStorici[[#This Row],[Balanced]]*B$2/DatiStorici[[#This Row],[Bond 3Y]]),Q877)</f>
        <v>26.008685988528505</v>
      </c>
      <c r="R878" s="33">
        <f>IF(DatiStorici[[#This Row],[Calend]]="X",(DatiStorici[[#This Row],[Balanced]]*C$2/DatiStorici[[#This Row],[Bond 10Y]]),R877)</f>
        <v>25.947178759897803</v>
      </c>
      <c r="S878" s="33">
        <f>IF(DatiStorici[[#This Row],[Calend]]="X",(DatiStorici[[#This Row],[Balanced]]*D$2/DatiStorici[[#This Row],[SXXR]]),S877)</f>
        <v>23.661197927046668</v>
      </c>
      <c r="T878" s="33">
        <f>IF(DatiStorici[[#This Row],[Calend]]="X",(DatiStorici[[#This Row],[Balanced]]*E$2/DatiStorici[[#This Row],[Gold]]),T877)</f>
        <v>27.571067436731585</v>
      </c>
      <c r="U878" s="34">
        <f>SUMPRODUCT(DatiStorici[[#This Row],[Bond 3Y]:[Gold]],Q877:T877)</f>
        <v>12443.243362959776</v>
      </c>
      <c r="V878" s="32">
        <f t="shared" si="118"/>
        <v>-5.1222290932399885E-3</v>
      </c>
      <c r="W878" s="32">
        <f>-(1-U878/MAX(U$5:U878))</f>
        <v>-1.4207473176192198E-2</v>
      </c>
      <c r="X878" s="53" t="str">
        <f t="shared" si="119"/>
        <v/>
      </c>
    </row>
    <row r="879" spans="1:24" x14ac:dyDescent="0.3">
      <c r="A879" s="4">
        <v>40336</v>
      </c>
      <c r="B879" s="1">
        <v>117.564863</v>
      </c>
      <c r="C879" s="1">
        <v>123.98937100000001</v>
      </c>
      <c r="D879" s="1">
        <v>122.84988300000001</v>
      </c>
      <c r="E879" s="1">
        <v>118.55637</v>
      </c>
      <c r="F879" s="3">
        <f t="shared" si="112"/>
        <v>12565.443578847317</v>
      </c>
      <c r="G879" s="36">
        <f t="shared" si="113"/>
        <v>-5.3585838780507099E-4</v>
      </c>
      <c r="H879" s="31">
        <f t="shared" si="114"/>
        <v>-3.2635375195069972E-4</v>
      </c>
      <c r="I879" s="37">
        <f t="shared" si="115"/>
        <v>-7.1987628441898457E-3</v>
      </c>
      <c r="J879" s="37">
        <f t="shared" si="116"/>
        <v>9.4763910480506249E-3</v>
      </c>
      <c r="K879" s="39">
        <f t="shared" si="117"/>
        <v>2.244356047097479E-3</v>
      </c>
      <c r="L879" s="36">
        <f>-(1-B879/MAX(B$5:B879))</f>
        <v>-3.3223446735004547E-3</v>
      </c>
      <c r="M879" s="37">
        <f>-(1-C879/MAX(C$5:C879))</f>
        <v>-5.3493687754953001E-3</v>
      </c>
      <c r="N879" s="37">
        <f>-(1-D879/MAX(D$5:D879))</f>
        <v>-0.32829422296066735</v>
      </c>
      <c r="O879" s="37">
        <f>-(1-E879/MAX(E$5:E879))</f>
        <v>-1.8468442661767281E-2</v>
      </c>
      <c r="P879" s="39">
        <f>-(1-F879/MAX(F$5:F879))</f>
        <v>-1.1221141396470902E-2</v>
      </c>
      <c r="Q879" s="33">
        <f>IF(DatiStorici[[#This Row],[Calend]]="X",(DatiStorici[[#This Row],[Balanced]]*B$2/DatiStorici[[#This Row],[Bond 3Y]]),Q878)</f>
        <v>26.008685988528505</v>
      </c>
      <c r="R879" s="33">
        <f>IF(DatiStorici[[#This Row],[Calend]]="X",(DatiStorici[[#This Row],[Balanced]]*C$2/DatiStorici[[#This Row],[Bond 10Y]]),R878)</f>
        <v>25.947178759897803</v>
      </c>
      <c r="S879" s="33">
        <f>IF(DatiStorici[[#This Row],[Calend]]="X",(DatiStorici[[#This Row],[Balanced]]*D$2/DatiStorici[[#This Row],[SXXR]]),S878)</f>
        <v>23.661197927046668</v>
      </c>
      <c r="T879" s="33">
        <f>IF(DatiStorici[[#This Row],[Calend]]="X",(DatiStorici[[#This Row],[Balanced]]*E$2/DatiStorici[[#This Row],[Gold]]),T878)</f>
        <v>27.571067436731585</v>
      </c>
      <c r="U879" s="34">
        <f>SUMPRODUCT(DatiStorici[[#This Row],[Bond 3Y]:[Gold]],Q878:T878)</f>
        <v>12450.383048017291</v>
      </c>
      <c r="V879" s="32">
        <f t="shared" si="118"/>
        <v>5.7361552193398516E-4</v>
      </c>
      <c r="W879" s="32">
        <f>-(1-U879/MAX(U$5:U879))</f>
        <v>-1.3641845070378134E-2</v>
      </c>
      <c r="X879" s="53" t="str">
        <f t="shared" si="119"/>
        <v/>
      </c>
    </row>
    <row r="880" spans="1:24" x14ac:dyDescent="0.3">
      <c r="A880" s="4">
        <v>40337</v>
      </c>
      <c r="B880" s="1">
        <v>117.631665</v>
      </c>
      <c r="C880" s="1">
        <v>124.27218000000001</v>
      </c>
      <c r="D880" s="1">
        <v>121.542681</v>
      </c>
      <c r="E880" s="1">
        <v>121.57989999999999</v>
      </c>
      <c r="F880" s="3">
        <f t="shared" si="112"/>
        <v>12673.838447195551</v>
      </c>
      <c r="G880" s="36">
        <f t="shared" si="113"/>
        <v>5.6805261850049647E-4</v>
      </c>
      <c r="H880" s="31">
        <f t="shared" si="114"/>
        <v>2.2783159228062615E-3</v>
      </c>
      <c r="I880" s="37">
        <f t="shared" si="115"/>
        <v>-1.0697661540323082E-2</v>
      </c>
      <c r="J880" s="37">
        <f t="shared" si="116"/>
        <v>2.518311614638951E-2</v>
      </c>
      <c r="K880" s="39">
        <f t="shared" si="117"/>
        <v>8.589430925032419E-3</v>
      </c>
      <c r="L880" s="36">
        <f>-(1-B880/MAX(B$5:B880))</f>
        <v>-2.7560184852828407E-3</v>
      </c>
      <c r="M880" s="37">
        <f>-(1-C880/MAX(C$5:C880))</f>
        <v>-3.0806569649807214E-3</v>
      </c>
      <c r="N880" s="37">
        <f>-(1-D880/MAX(D$5:D880))</f>
        <v>-0.3354416057152555</v>
      </c>
      <c r="O880" s="37">
        <f>-(1-E880/MAX(E$5:E880))</f>
        <v>0</v>
      </c>
      <c r="P880" s="39">
        <f>-(1-F880/MAX(F$5:F880))</f>
        <v>-2.69151380860988E-3</v>
      </c>
      <c r="Q880" s="33">
        <f>IF(DatiStorici[[#This Row],[Calend]]="X",(DatiStorici[[#This Row],[Balanced]]*B$2/DatiStorici[[#This Row],[Bond 3Y]]),Q879)</f>
        <v>26.008685988528505</v>
      </c>
      <c r="R880" s="33">
        <f>IF(DatiStorici[[#This Row],[Calend]]="X",(DatiStorici[[#This Row],[Balanced]]*C$2/DatiStorici[[#This Row],[Bond 10Y]]),R879)</f>
        <v>25.947178759897803</v>
      </c>
      <c r="S880" s="33">
        <f>IF(DatiStorici[[#This Row],[Calend]]="X",(DatiStorici[[#This Row],[Balanced]]*D$2/DatiStorici[[#This Row],[SXXR]]),S879)</f>
        <v>23.661197927046668</v>
      </c>
      <c r="T880" s="33">
        <f>IF(DatiStorici[[#This Row],[Calend]]="X",(DatiStorici[[#This Row],[Balanced]]*E$2/DatiStorici[[#This Row],[Gold]]),T879)</f>
        <v>27.571067436731585</v>
      </c>
      <c r="U880" s="34">
        <f>SUMPRODUCT(DatiStorici[[#This Row],[Bond 3Y]:[Gold]],Q879:T879)</f>
        <v>12511.890560210952</v>
      </c>
      <c r="V880" s="32">
        <f t="shared" si="118"/>
        <v>4.9280476320484497E-3</v>
      </c>
      <c r="W880" s="32">
        <f>-(1-U880/MAX(U$5:U880))</f>
        <v>-8.7690282254930807E-3</v>
      </c>
      <c r="X880" s="53" t="str">
        <f t="shared" si="119"/>
        <v/>
      </c>
    </row>
    <row r="881" spans="1:24" x14ac:dyDescent="0.3">
      <c r="A881" s="4">
        <v>40338</v>
      </c>
      <c r="B881" s="1">
        <v>117.766476</v>
      </c>
      <c r="C881" s="1">
        <v>124.12241299999999</v>
      </c>
      <c r="D881" s="1">
        <v>123.80541100000001</v>
      </c>
      <c r="E881" s="1">
        <v>120.35885</v>
      </c>
      <c r="F881" s="3">
        <f t="shared" si="112"/>
        <v>12659.254533472022</v>
      </c>
      <c r="G881" s="36">
        <f t="shared" si="113"/>
        <v>1.1453872504316048E-3</v>
      </c>
      <c r="H881" s="31">
        <f t="shared" si="114"/>
        <v>-1.2058798570434332E-3</v>
      </c>
      <c r="I881" s="37">
        <f t="shared" si="115"/>
        <v>1.84455818427793E-2</v>
      </c>
      <c r="J881" s="37">
        <f t="shared" si="116"/>
        <v>-1.0093962769663898E-2</v>
      </c>
      <c r="K881" s="39">
        <f t="shared" si="117"/>
        <v>-1.1513726607143449E-3</v>
      </c>
      <c r="L881" s="36">
        <f>-(1-B881/MAX(B$5:B881))</f>
        <v>-1.613133545313894E-3</v>
      </c>
      <c r="M881" s="37">
        <f>-(1-C881/MAX(C$5:C881))</f>
        <v>-4.2820973778577853E-3</v>
      </c>
      <c r="N881" s="37">
        <f>-(1-D881/MAX(D$5:D881))</f>
        <v>-0.32306968662372315</v>
      </c>
      <c r="O881" s="37">
        <f>-(1-E881/MAX(E$5:E881))</f>
        <v>-1.0043189704877165E-2</v>
      </c>
      <c r="P881" s="39">
        <f>-(1-F881/MAX(F$5:F881))</f>
        <v>-3.8391267420520014E-3</v>
      </c>
      <c r="Q881" s="33">
        <f>IF(DatiStorici[[#This Row],[Calend]]="X",(DatiStorici[[#This Row],[Balanced]]*B$2/DatiStorici[[#This Row],[Bond 3Y]]),Q880)</f>
        <v>26.008685988528505</v>
      </c>
      <c r="R881" s="33">
        <f>IF(DatiStorici[[#This Row],[Calend]]="X",(DatiStorici[[#This Row],[Balanced]]*C$2/DatiStorici[[#This Row],[Bond 10Y]]),R880)</f>
        <v>25.947178759897803</v>
      </c>
      <c r="S881" s="33">
        <f>IF(DatiStorici[[#This Row],[Calend]]="X",(DatiStorici[[#This Row],[Balanced]]*D$2/DatiStorici[[#This Row],[SXXR]]),S880)</f>
        <v>23.661197927046668</v>
      </c>
      <c r="T881" s="33">
        <f>IF(DatiStorici[[#This Row],[Calend]]="X",(DatiStorici[[#This Row],[Balanced]]*E$2/DatiStorici[[#This Row],[Gold]]),T880)</f>
        <v>27.571067436731585</v>
      </c>
      <c r="U881" s="34">
        <f>SUMPRODUCT(DatiStorici[[#This Row],[Bond 3Y]:[Gold]],Q880:T880)</f>
        <v>12531.384036548265</v>
      </c>
      <c r="V881" s="32">
        <f t="shared" si="118"/>
        <v>1.5567836545487101E-3</v>
      </c>
      <c r="W881" s="32">
        <f>-(1-U881/MAX(U$5:U881))</f>
        <v>-7.224694265720033E-3</v>
      </c>
      <c r="X881" s="53" t="str">
        <f t="shared" si="119"/>
        <v/>
      </c>
    </row>
    <row r="882" spans="1:24" x14ac:dyDescent="0.3">
      <c r="A882" s="4">
        <v>40339</v>
      </c>
      <c r="B882" s="1">
        <v>117.91228099999999</v>
      </c>
      <c r="C882" s="1">
        <v>123.86496</v>
      </c>
      <c r="D882" s="1">
        <v>125.71252699999999</v>
      </c>
      <c r="E882" s="1">
        <v>118.79631000000001</v>
      </c>
      <c r="F882" s="3">
        <f t="shared" si="112"/>
        <v>12623.39728771921</v>
      </c>
      <c r="G882" s="36">
        <f t="shared" si="113"/>
        <v>1.2373199897843159E-3</v>
      </c>
      <c r="H882" s="31">
        <f t="shared" si="114"/>
        <v>-2.0763403344252864E-3</v>
      </c>
      <c r="I882" s="37">
        <f t="shared" si="115"/>
        <v>1.5286701658115137E-2</v>
      </c>
      <c r="J882" s="37">
        <f t="shared" si="116"/>
        <v>-1.3067351206779633E-2</v>
      </c>
      <c r="K882" s="39">
        <f t="shared" si="117"/>
        <v>-2.8365117748001688E-3</v>
      </c>
      <c r="L882" s="36">
        <f>-(1-B882/MAX(B$5:B882))</f>
        <v>-3.7704495705193075E-4</v>
      </c>
      <c r="M882" s="37">
        <f>-(1-C882/MAX(C$5:C882))</f>
        <v>-6.3474017414120176E-3</v>
      </c>
      <c r="N882" s="37">
        <f>-(1-D882/MAX(D$5:D882))</f>
        <v>-0.31264215667089335</v>
      </c>
      <c r="O882" s="37">
        <f>-(1-E882/MAX(E$5:E882))</f>
        <v>-2.2895149609433729E-2</v>
      </c>
      <c r="P882" s="39">
        <f>-(1-F882/MAX(F$5:F882))</f>
        <v>-6.6607451199194312E-3</v>
      </c>
      <c r="Q882" s="33">
        <f>IF(DatiStorici[[#This Row],[Calend]]="X",(DatiStorici[[#This Row],[Balanced]]*B$2/DatiStorici[[#This Row],[Bond 3Y]]),Q881)</f>
        <v>26.008685988528505</v>
      </c>
      <c r="R882" s="33">
        <f>IF(DatiStorici[[#This Row],[Calend]]="X",(DatiStorici[[#This Row],[Balanced]]*C$2/DatiStorici[[#This Row],[Bond 10Y]]),R881)</f>
        <v>25.947178759897803</v>
      </c>
      <c r="S882" s="33">
        <f>IF(DatiStorici[[#This Row],[Calend]]="X",(DatiStorici[[#This Row],[Balanced]]*D$2/DatiStorici[[#This Row],[SXXR]]),S881)</f>
        <v>23.661197927046668</v>
      </c>
      <c r="T882" s="33">
        <f>IF(DatiStorici[[#This Row],[Calend]]="X",(DatiStorici[[#This Row],[Balanced]]*E$2/DatiStorici[[#This Row],[Gold]]),T881)</f>
        <v>27.571067436731585</v>
      </c>
      <c r="U882" s="34">
        <f>SUMPRODUCT(DatiStorici[[#This Row],[Bond 3Y]:[Gold]],Q881:T881)</f>
        <v>12530.539807428793</v>
      </c>
      <c r="V882" s="32">
        <f t="shared" si="118"/>
        <v>-6.7371453607997385E-5</v>
      </c>
      <c r="W882" s="32">
        <f>-(1-U882/MAX(U$5:U882))</f>
        <v>-7.2915767281638288E-3</v>
      </c>
      <c r="X882" s="53" t="str">
        <f t="shared" si="119"/>
        <v/>
      </c>
    </row>
    <row r="883" spans="1:24" x14ac:dyDescent="0.3">
      <c r="A883" s="4">
        <v>40340</v>
      </c>
      <c r="B883" s="1">
        <v>117.978257</v>
      </c>
      <c r="C883" s="1">
        <v>124.353403</v>
      </c>
      <c r="D883" s="1">
        <v>126.205067</v>
      </c>
      <c r="E883" s="1">
        <v>119.03891</v>
      </c>
      <c r="F883" s="3">
        <f t="shared" si="112"/>
        <v>12654.370452036506</v>
      </c>
      <c r="G883" s="36">
        <f t="shared" si="113"/>
        <v>5.5937811054008221E-4</v>
      </c>
      <c r="H883" s="31">
        <f t="shared" si="114"/>
        <v>3.9355962592848067E-3</v>
      </c>
      <c r="I883" s="37">
        <f t="shared" si="115"/>
        <v>3.9103313094222157E-3</v>
      </c>
      <c r="J883" s="37">
        <f t="shared" si="116"/>
        <v>2.0400686167450417E-3</v>
      </c>
      <c r="K883" s="39">
        <f t="shared" si="117"/>
        <v>2.4506261895536861E-3</v>
      </c>
      <c r="L883" s="36">
        <f>-(1-B883/MAX(B$5:B883))</f>
        <v>0</v>
      </c>
      <c r="M883" s="37">
        <f>-(1-C883/MAX(C$5:C883))</f>
        <v>-2.4290808857703183E-3</v>
      </c>
      <c r="N883" s="37">
        <f>-(1-D883/MAX(D$5:D883))</f>
        <v>-0.3099490978307563</v>
      </c>
      <c r="O883" s="37">
        <f>-(1-E883/MAX(E$5:E883))</f>
        <v>-2.0899753988940506E-2</v>
      </c>
      <c r="P883" s="39">
        <f>-(1-F883/MAX(F$5:F883))</f>
        <v>-4.2234567051633309E-3</v>
      </c>
      <c r="Q883" s="33">
        <f>IF(DatiStorici[[#This Row],[Calend]]="X",(DatiStorici[[#This Row],[Balanced]]*B$2/DatiStorici[[#This Row],[Bond 3Y]]),Q882)</f>
        <v>26.008685988528505</v>
      </c>
      <c r="R883" s="33">
        <f>IF(DatiStorici[[#This Row],[Calend]]="X",(DatiStorici[[#This Row],[Balanced]]*C$2/DatiStorici[[#This Row],[Bond 10Y]]),R882)</f>
        <v>25.947178759897803</v>
      </c>
      <c r="S883" s="33">
        <f>IF(DatiStorici[[#This Row],[Calend]]="X",(DatiStorici[[#This Row],[Balanced]]*D$2/DatiStorici[[#This Row],[SXXR]]),S882)</f>
        <v>23.661197927046668</v>
      </c>
      <c r="T883" s="33">
        <f>IF(DatiStorici[[#This Row],[Calend]]="X",(DatiStorici[[#This Row],[Balanced]]*E$2/DatiStorici[[#This Row],[Gold]]),T882)</f>
        <v>27.571067436731585</v>
      </c>
      <c r="U883" s="34">
        <f>SUMPRODUCT(DatiStorici[[#This Row],[Bond 3Y]:[Gold]],Q882:T882)</f>
        <v>12563.272301717734</v>
      </c>
      <c r="V883" s="32">
        <f t="shared" si="118"/>
        <v>2.6088115038933372E-3</v>
      </c>
      <c r="W883" s="32">
        <f>-(1-U883/MAX(U$5:U883))</f>
        <v>-4.6984064980940543E-3</v>
      </c>
      <c r="X883" s="53" t="str">
        <f t="shared" si="119"/>
        <v/>
      </c>
    </row>
    <row r="884" spans="1:24" x14ac:dyDescent="0.3">
      <c r="A884" s="4">
        <v>40343</v>
      </c>
      <c r="B884" s="1">
        <v>117.825143</v>
      </c>
      <c r="C884" s="1">
        <v>123.64827699999999</v>
      </c>
      <c r="D884" s="1">
        <v>127.76248</v>
      </c>
      <c r="E884" s="1">
        <v>119.40078</v>
      </c>
      <c r="F884" s="3">
        <f t="shared" si="112"/>
        <v>12670.439155351205</v>
      </c>
      <c r="G884" s="36">
        <f t="shared" si="113"/>
        <v>-1.2986583019504801E-3</v>
      </c>
      <c r="H884" s="31">
        <f t="shared" si="114"/>
        <v>-5.6864768019280997E-3</v>
      </c>
      <c r="I884" s="37">
        <f t="shared" si="115"/>
        <v>1.2264815258950509E-2</v>
      </c>
      <c r="J884" s="37">
        <f t="shared" si="116"/>
        <v>3.0353191436420703E-3</v>
      </c>
      <c r="K884" s="39">
        <f t="shared" si="117"/>
        <v>1.2690089852765223E-3</v>
      </c>
      <c r="L884" s="36">
        <f>-(1-B884/MAX(B$5:B884))</f>
        <v>-1.2978154101734862E-3</v>
      </c>
      <c r="M884" s="37">
        <f>-(1-C884/MAX(C$5:C884))</f>
        <v>-8.0856465682659362E-3</v>
      </c>
      <c r="N884" s="37">
        <f>-(1-D884/MAX(D$5:D884))</f>
        <v>-0.30143363746734542</v>
      </c>
      <c r="O884" s="37">
        <f>-(1-E884/MAX(E$5:E884))</f>
        <v>-1.7923357397069739E-2</v>
      </c>
      <c r="P884" s="39">
        <f>-(1-F884/MAX(F$5:F884))</f>
        <v>-2.9590051939176742E-3</v>
      </c>
      <c r="Q884" s="33">
        <f>IF(DatiStorici[[#This Row],[Calend]]="X",(DatiStorici[[#This Row],[Balanced]]*B$2/DatiStorici[[#This Row],[Bond 3Y]]),Q883)</f>
        <v>26.008685988528505</v>
      </c>
      <c r="R884" s="33">
        <f>IF(DatiStorici[[#This Row],[Calend]]="X",(DatiStorici[[#This Row],[Balanced]]*C$2/DatiStorici[[#This Row],[Bond 10Y]]),R883)</f>
        <v>25.947178759897803</v>
      </c>
      <c r="S884" s="33">
        <f>IF(DatiStorici[[#This Row],[Calend]]="X",(DatiStorici[[#This Row],[Balanced]]*D$2/DatiStorici[[#This Row],[SXXR]]),S883)</f>
        <v>23.661197927046668</v>
      </c>
      <c r="T884" s="33">
        <f>IF(DatiStorici[[#This Row],[Calend]]="X",(DatiStorici[[#This Row],[Balanced]]*E$2/DatiStorici[[#This Row],[Gold]]),T883)</f>
        <v>27.571067436731585</v>
      </c>
      <c r="U884" s="34">
        <f>SUMPRODUCT(DatiStorici[[#This Row],[Bond 3Y]:[Gold]],Q883:T883)</f>
        <v>12587.821376821521</v>
      </c>
      <c r="V884" s="32">
        <f t="shared" si="118"/>
        <v>1.9521284611739445E-3</v>
      </c>
      <c r="W884" s="32">
        <f>-(1-U884/MAX(U$5:U884))</f>
        <v>-2.7535522449185779E-3</v>
      </c>
      <c r="X884" s="53" t="str">
        <f t="shared" si="119"/>
        <v/>
      </c>
    </row>
    <row r="885" spans="1:24" x14ac:dyDescent="0.3">
      <c r="A885" s="4">
        <v>40344</v>
      </c>
      <c r="B885" s="1">
        <v>117.923473</v>
      </c>
      <c r="C885" s="1">
        <v>123.550214</v>
      </c>
      <c r="D885" s="1">
        <v>128.64033800000001</v>
      </c>
      <c r="E885" s="1">
        <v>119.5214</v>
      </c>
      <c r="F885" s="3">
        <f t="shared" si="112"/>
        <v>12688.347010471643</v>
      </c>
      <c r="G885" s="36">
        <f t="shared" si="113"/>
        <v>8.3419370489250006E-4</v>
      </c>
      <c r="H885" s="31">
        <f t="shared" si="114"/>
        <v>-7.9339485243067021E-4</v>
      </c>
      <c r="I885" s="37">
        <f t="shared" si="115"/>
        <v>6.8475178000402034E-3</v>
      </c>
      <c r="J885" s="37">
        <f t="shared" si="116"/>
        <v>1.0097012361736056E-3</v>
      </c>
      <c r="K885" s="39">
        <f t="shared" si="117"/>
        <v>1.4123592493866805E-3</v>
      </c>
      <c r="L885" s="36">
        <f>-(1-B885/MAX(B$5:B885))</f>
        <v>-4.6435675007472366E-4</v>
      </c>
      <c r="M885" s="37">
        <f>-(1-C885/MAX(C$5:C885))</f>
        <v>-8.8723142000403099E-3</v>
      </c>
      <c r="N885" s="37">
        <f>-(1-D885/MAX(D$5:D885))</f>
        <v>-0.29663377705542948</v>
      </c>
      <c r="O885" s="37">
        <f>-(1-E885/MAX(E$5:E885))</f>
        <v>-1.6931252616592007E-2</v>
      </c>
      <c r="P885" s="39">
        <f>-(1-F885/MAX(F$5:F885))</f>
        <v>-1.5498302264829178E-3</v>
      </c>
      <c r="Q885" s="33">
        <f>IF(DatiStorici[[#This Row],[Calend]]="X",(DatiStorici[[#This Row],[Balanced]]*B$2/DatiStorici[[#This Row],[Bond 3Y]]),Q884)</f>
        <v>26.008685988528505</v>
      </c>
      <c r="R885" s="33">
        <f>IF(DatiStorici[[#This Row],[Calend]]="X",(DatiStorici[[#This Row],[Balanced]]*C$2/DatiStorici[[#This Row],[Bond 10Y]]),R884)</f>
        <v>25.947178759897803</v>
      </c>
      <c r="S885" s="33">
        <f>IF(DatiStorici[[#This Row],[Calend]]="X",(DatiStorici[[#This Row],[Balanced]]*D$2/DatiStorici[[#This Row],[SXXR]]),S884)</f>
        <v>23.661197927046668</v>
      </c>
      <c r="T885" s="33">
        <f>IF(DatiStorici[[#This Row],[Calend]]="X",(DatiStorici[[#This Row],[Balanced]]*E$2/DatiStorici[[#This Row],[Gold]]),T884)</f>
        <v>27.571067436731585</v>
      </c>
      <c r="U885" s="34">
        <f>SUMPRODUCT(DatiStorici[[#This Row],[Bond 3Y]:[Gold]],Q884:T884)</f>
        <v>12611.931146768102</v>
      </c>
      <c r="V885" s="32">
        <f t="shared" si="118"/>
        <v>1.9134931805712024E-3</v>
      </c>
      <c r="W885" s="32">
        <f>-(1-U885/MAX(U$5:U885))</f>
        <v>-8.4350111568243236E-4</v>
      </c>
      <c r="X885" s="53" t="str">
        <f t="shared" si="119"/>
        <v/>
      </c>
    </row>
    <row r="886" spans="1:24" x14ac:dyDescent="0.3">
      <c r="A886" s="4">
        <v>40345</v>
      </c>
      <c r="B886" s="1">
        <v>117.93171</v>
      </c>
      <c r="C886" s="1">
        <v>123.523882</v>
      </c>
      <c r="D886" s="1">
        <v>128.74494100000001</v>
      </c>
      <c r="E886" s="1">
        <v>120.44695</v>
      </c>
      <c r="F886" s="3">
        <f t="shared" si="112"/>
        <v>12725.96162352755</v>
      </c>
      <c r="G886" s="36">
        <f t="shared" si="113"/>
        <v>6.9847945663668843E-5</v>
      </c>
      <c r="H886" s="31">
        <f t="shared" si="114"/>
        <v>-2.1315063396764832E-4</v>
      </c>
      <c r="I886" s="37">
        <f t="shared" si="115"/>
        <v>8.1281265319723339E-4</v>
      </c>
      <c r="J886" s="37">
        <f t="shared" si="116"/>
        <v>7.7139721933731651E-3</v>
      </c>
      <c r="K886" s="39">
        <f t="shared" si="117"/>
        <v>2.9601151904957109E-3</v>
      </c>
      <c r="L886" s="36">
        <f>-(1-B886/MAX(B$5:B886))</f>
        <v>-3.9453880048423429E-4</v>
      </c>
      <c r="M886" s="37">
        <f>-(1-C886/MAX(C$5:C886))</f>
        <v>-9.0835511811634406E-3</v>
      </c>
      <c r="N886" s="37">
        <f>-(1-D886/MAX(D$5:D886))</f>
        <v>-0.29606183968210986</v>
      </c>
      <c r="O886" s="37">
        <f>-(1-E886/MAX(E$5:E886))</f>
        <v>-9.3185633480533658E-3</v>
      </c>
      <c r="P886" s="39">
        <f>-(1-F886/MAX(F$5:F886))</f>
        <v>0</v>
      </c>
      <c r="Q886" s="33">
        <f>IF(DatiStorici[[#This Row],[Calend]]="X",(DatiStorici[[#This Row],[Balanced]]*B$2/DatiStorici[[#This Row],[Bond 3Y]]),Q885)</f>
        <v>26.008685988528505</v>
      </c>
      <c r="R886" s="33">
        <f>IF(DatiStorici[[#This Row],[Calend]]="X",(DatiStorici[[#This Row],[Balanced]]*C$2/DatiStorici[[#This Row],[Bond 10Y]]),R885)</f>
        <v>25.947178759897803</v>
      </c>
      <c r="S886" s="33">
        <f>IF(DatiStorici[[#This Row],[Calend]]="X",(DatiStorici[[#This Row],[Balanced]]*D$2/DatiStorici[[#This Row],[SXXR]]),S885)</f>
        <v>23.661197927046668</v>
      </c>
      <c r="T886" s="33">
        <f>IF(DatiStorici[[#This Row],[Calend]]="X",(DatiStorici[[#This Row],[Balanced]]*E$2/DatiStorici[[#This Row],[Gold]]),T885)</f>
        <v>27.571067436731585</v>
      </c>
      <c r="U886" s="34">
        <f>SUMPRODUCT(DatiStorici[[#This Row],[Bond 3Y]:[Gold]],Q885:T885)</f>
        <v>12639.455572956313</v>
      </c>
      <c r="V886" s="32">
        <f t="shared" si="118"/>
        <v>2.180033706238922E-3</v>
      </c>
      <c r="W886" s="32">
        <f>-(1-U886/MAX(U$5:U886))</f>
        <v>0</v>
      </c>
      <c r="X886" s="53" t="str">
        <f t="shared" si="119"/>
        <v/>
      </c>
    </row>
    <row r="887" spans="1:24" x14ac:dyDescent="0.3">
      <c r="A887" s="4">
        <v>40346</v>
      </c>
      <c r="B887" s="1">
        <v>117.93594</v>
      </c>
      <c r="C887" s="1">
        <v>123.668779</v>
      </c>
      <c r="D887" s="1">
        <v>128.89058299999999</v>
      </c>
      <c r="E887" s="1">
        <v>121.47005</v>
      </c>
      <c r="F887" s="3">
        <f t="shared" si="112"/>
        <v>12772.277409899463</v>
      </c>
      <c r="G887" s="36">
        <f t="shared" si="113"/>
        <v>3.5867572347915529E-5</v>
      </c>
      <c r="H887" s="31">
        <f t="shared" si="114"/>
        <v>1.1723407645612646E-3</v>
      </c>
      <c r="I887" s="37">
        <f t="shared" si="115"/>
        <v>1.1306050753630604E-3</v>
      </c>
      <c r="J887" s="37">
        <f t="shared" si="116"/>
        <v>8.4583233063368502E-3</v>
      </c>
      <c r="K887" s="39">
        <f t="shared" si="117"/>
        <v>3.6328655676746077E-3</v>
      </c>
      <c r="L887" s="36">
        <f>-(1-B887/MAX(B$5:B887))</f>
        <v>-3.5868473628997144E-4</v>
      </c>
      <c r="M887" s="37">
        <f>-(1-C887/MAX(C$5:C887))</f>
        <v>-7.9211782184638313E-3</v>
      </c>
      <c r="N887" s="37">
        <f>-(1-D887/MAX(D$5:D887))</f>
        <v>-0.29526551354495312</v>
      </c>
      <c r="O887" s="37">
        <f>-(1-E887/MAX(E$5:E887))</f>
        <v>-9.0352105899083046E-4</v>
      </c>
      <c r="P887" s="39">
        <f>-(1-F887/MAX(F$5:F887))</f>
        <v>0</v>
      </c>
      <c r="Q887" s="33">
        <f>IF(DatiStorici[[#This Row],[Calend]]="X",(DatiStorici[[#This Row],[Balanced]]*B$2/DatiStorici[[#This Row],[Bond 3Y]]),Q886)</f>
        <v>26.008685988528505</v>
      </c>
      <c r="R887" s="33">
        <f>IF(DatiStorici[[#This Row],[Calend]]="X",(DatiStorici[[#This Row],[Balanced]]*C$2/DatiStorici[[#This Row],[Bond 10Y]]),R886)</f>
        <v>25.947178759897803</v>
      </c>
      <c r="S887" s="33">
        <f>IF(DatiStorici[[#This Row],[Calend]]="X",(DatiStorici[[#This Row],[Balanced]]*D$2/DatiStorici[[#This Row],[SXXR]]),S886)</f>
        <v>23.661197927046668</v>
      </c>
      <c r="T887" s="33">
        <f>IF(DatiStorici[[#This Row],[Calend]]="X",(DatiStorici[[#This Row],[Balanced]]*E$2/DatiStorici[[#This Row],[Gold]]),T886)</f>
        <v>27.571067436731585</v>
      </c>
      <c r="U887" s="34">
        <f>SUMPRODUCT(DatiStorici[[#This Row],[Bond 3Y]:[Gold]],Q886:T886)</f>
        <v>12674.979281341828</v>
      </c>
      <c r="V887" s="32">
        <f t="shared" si="118"/>
        <v>2.8065988364598935E-3</v>
      </c>
      <c r="W887" s="32">
        <f>-(1-U887/MAX(U$5:U887))</f>
        <v>0</v>
      </c>
      <c r="X887" s="53" t="str">
        <f t="shared" si="119"/>
        <v/>
      </c>
    </row>
    <row r="888" spans="1:24" x14ac:dyDescent="0.3">
      <c r="A888" s="4">
        <v>40347</v>
      </c>
      <c r="B888" s="1">
        <v>117.868482</v>
      </c>
      <c r="C888" s="1">
        <v>123.243255</v>
      </c>
      <c r="D888" s="1">
        <v>129.19888499999999</v>
      </c>
      <c r="E888" s="1">
        <v>122.5419</v>
      </c>
      <c r="F888" s="3">
        <f t="shared" si="112"/>
        <v>12806.750965816846</v>
      </c>
      <c r="G888" s="36">
        <f t="shared" si="113"/>
        <v>-5.7215213580895743E-4</v>
      </c>
      <c r="H888" s="31">
        <f t="shared" si="114"/>
        <v>-3.4467693970432626E-3</v>
      </c>
      <c r="I888" s="37">
        <f t="shared" si="115"/>
        <v>2.3891106369757589E-3</v>
      </c>
      <c r="J888" s="37">
        <f t="shared" si="116"/>
        <v>8.7852819821192616E-3</v>
      </c>
      <c r="K888" s="39">
        <f t="shared" si="117"/>
        <v>2.6954563154841979E-3</v>
      </c>
      <c r="L888" s="36">
        <f>-(1-B888/MAX(B$5:B888))</f>
        <v>-9.3046806073771027E-4</v>
      </c>
      <c r="M888" s="37">
        <f>-(1-C888/MAX(C$5:C888))</f>
        <v>-1.1334758848703275E-2</v>
      </c>
      <c r="N888" s="37">
        <f>-(1-D888/MAX(D$5:D888))</f>
        <v>-0.29357981202521477</v>
      </c>
      <c r="O888" s="37">
        <f>-(1-E888/MAX(E$5:E888))</f>
        <v>0</v>
      </c>
      <c r="P888" s="39">
        <f>-(1-F888/MAX(F$5:F888))</f>
        <v>0</v>
      </c>
      <c r="Q888" s="33">
        <f>IF(DatiStorici[[#This Row],[Calend]]="X",(DatiStorici[[#This Row],[Balanced]]*B$2/DatiStorici[[#This Row],[Bond 3Y]]),Q887)</f>
        <v>26.008685988528505</v>
      </c>
      <c r="R888" s="33">
        <f>IF(DatiStorici[[#This Row],[Calend]]="X",(DatiStorici[[#This Row],[Balanced]]*C$2/DatiStorici[[#This Row],[Bond 10Y]]),R887)</f>
        <v>25.947178759897803</v>
      </c>
      <c r="S888" s="33">
        <f>IF(DatiStorici[[#This Row],[Calend]]="X",(DatiStorici[[#This Row],[Balanced]]*D$2/DatiStorici[[#This Row],[SXXR]]),S887)</f>
        <v>23.661197927046668</v>
      </c>
      <c r="T888" s="33">
        <f>IF(DatiStorici[[#This Row],[Calend]]="X",(DatiStorici[[#This Row],[Balanced]]*E$2/DatiStorici[[#This Row],[Gold]]),T887)</f>
        <v>27.571067436731585</v>
      </c>
      <c r="U888" s="34">
        <f>SUMPRODUCT(DatiStorici[[#This Row],[Bond 3Y]:[Gold]],Q887:T887)</f>
        <v>12699.030483383152</v>
      </c>
      <c r="V888" s="32">
        <f t="shared" si="118"/>
        <v>1.8957357916462934E-3</v>
      </c>
      <c r="W888" s="32">
        <f>-(1-U888/MAX(U$5:U888))</f>
        <v>0</v>
      </c>
      <c r="X888" s="53" t="str">
        <f t="shared" si="119"/>
        <v/>
      </c>
    </row>
    <row r="889" spans="1:24" x14ac:dyDescent="0.3">
      <c r="A889" s="4">
        <v>40350</v>
      </c>
      <c r="B889" s="1">
        <v>117.787347</v>
      </c>
      <c r="C889" s="1">
        <v>123.119209</v>
      </c>
      <c r="D889" s="1">
        <v>130.566723</v>
      </c>
      <c r="E889" s="1">
        <v>122.39143</v>
      </c>
      <c r="F889" s="3">
        <f t="shared" si="112"/>
        <v>12816.249726507409</v>
      </c>
      <c r="G889" s="36">
        <f t="shared" si="113"/>
        <v>-6.8858897783411204E-4</v>
      </c>
      <c r="H889" s="31">
        <f t="shared" si="114"/>
        <v>-1.0070203753346587E-3</v>
      </c>
      <c r="I889" s="37">
        <f t="shared" si="115"/>
        <v>1.0531422175922357E-2</v>
      </c>
      <c r="J889" s="37">
        <f t="shared" si="116"/>
        <v>-1.2286610313853156E-3</v>
      </c>
      <c r="K889" s="39">
        <f t="shared" si="117"/>
        <v>7.4142456925743619E-4</v>
      </c>
      <c r="L889" s="36">
        <f>-(1-B889/MAX(B$5:B889))</f>
        <v>-1.6181795260800103E-3</v>
      </c>
      <c r="M889" s="37">
        <f>-(1-C889/MAX(C$5:C889))</f>
        <v>-1.2329863761372573E-2</v>
      </c>
      <c r="N889" s="37">
        <f>-(1-D889/MAX(D$5:D889))</f>
        <v>-0.28610089007415418</v>
      </c>
      <c r="O889" s="37">
        <f>-(1-E889/MAX(E$5:E889))</f>
        <v>-1.227906536458101E-3</v>
      </c>
      <c r="P889" s="39">
        <f>-(1-F889/MAX(F$5:F889))</f>
        <v>0</v>
      </c>
      <c r="Q889" s="33">
        <f>IF(DatiStorici[[#This Row],[Calend]]="X",(DatiStorici[[#This Row],[Balanced]]*B$2/DatiStorici[[#This Row],[Bond 3Y]]),Q888)</f>
        <v>26.008685988528505</v>
      </c>
      <c r="R889" s="33">
        <f>IF(DatiStorici[[#This Row],[Calend]]="X",(DatiStorici[[#This Row],[Balanced]]*C$2/DatiStorici[[#This Row],[Bond 10Y]]),R888)</f>
        <v>25.947178759897803</v>
      </c>
      <c r="S889" s="33">
        <f>IF(DatiStorici[[#This Row],[Calend]]="X",(DatiStorici[[#This Row],[Balanced]]*D$2/DatiStorici[[#This Row],[SXXR]]),S888)</f>
        <v>23.661197927046668</v>
      </c>
      <c r="T889" s="33">
        <f>IF(DatiStorici[[#This Row],[Calend]]="X",(DatiStorici[[#This Row],[Balanced]]*E$2/DatiStorici[[#This Row],[Gold]]),T888)</f>
        <v>27.571067436731585</v>
      </c>
      <c r="U889" s="34">
        <f>SUMPRODUCT(DatiStorici[[#This Row],[Bond 3Y]:[Gold]],Q888:T888)</f>
        <v>12721.917692041952</v>
      </c>
      <c r="V889" s="32">
        <f t="shared" si="118"/>
        <v>1.8006578421010881E-3</v>
      </c>
      <c r="W889" s="32">
        <f>-(1-U889/MAX(U$5:U889))</f>
        <v>0</v>
      </c>
      <c r="X889" s="53" t="str">
        <f t="shared" si="119"/>
        <v/>
      </c>
    </row>
    <row r="890" spans="1:24" x14ac:dyDescent="0.3">
      <c r="A890" s="4">
        <v>40351</v>
      </c>
      <c r="B890" s="1">
        <v>117.794776</v>
      </c>
      <c r="C890" s="1">
        <v>123.579774</v>
      </c>
      <c r="D890" s="1">
        <v>129.937107</v>
      </c>
      <c r="E890" s="1">
        <v>120.58517999999999</v>
      </c>
      <c r="F890" s="3">
        <f t="shared" si="112"/>
        <v>12747.382558511712</v>
      </c>
      <c r="G890" s="36">
        <f t="shared" si="113"/>
        <v>6.3069301760843285E-5</v>
      </c>
      <c r="H890" s="31">
        <f t="shared" si="114"/>
        <v>3.7338259726737055E-3</v>
      </c>
      <c r="I890" s="37">
        <f t="shared" si="115"/>
        <v>-4.8338423735919478E-3</v>
      </c>
      <c r="J890" s="37">
        <f t="shared" si="116"/>
        <v>-1.4867960117202882E-2</v>
      </c>
      <c r="K890" s="39">
        <f t="shared" si="117"/>
        <v>-5.3879146614838076E-3</v>
      </c>
      <c r="L890" s="36">
        <f>-(1-B890/MAX(B$5:B890))</f>
        <v>-1.5552102960801895E-3</v>
      </c>
      <c r="M890" s="37">
        <f>-(1-C890/MAX(C$5:C890))</f>
        <v>-8.6351819973210509E-3</v>
      </c>
      <c r="N890" s="37">
        <f>-(1-D890/MAX(D$5:D890))</f>
        <v>-0.28954343877008082</v>
      </c>
      <c r="O890" s="37">
        <f>-(1-E890/MAX(E$5:E890))</f>
        <v>-1.596776286315138E-2</v>
      </c>
      <c r="P890" s="39">
        <f>-(1-F890/MAX(F$5:F890))</f>
        <v>-5.3734258823984193E-3</v>
      </c>
      <c r="Q890" s="33">
        <f>IF(DatiStorici[[#This Row],[Calend]]="X",(DatiStorici[[#This Row],[Balanced]]*B$2/DatiStorici[[#This Row],[Bond 3Y]]),Q889)</f>
        <v>26.008685988528505</v>
      </c>
      <c r="R890" s="33">
        <f>IF(DatiStorici[[#This Row],[Calend]]="X",(DatiStorici[[#This Row],[Balanced]]*C$2/DatiStorici[[#This Row],[Bond 10Y]]),R889)</f>
        <v>25.947178759897803</v>
      </c>
      <c r="S890" s="33">
        <f>IF(DatiStorici[[#This Row],[Calend]]="X",(DatiStorici[[#This Row],[Balanced]]*D$2/DatiStorici[[#This Row],[SXXR]]),S889)</f>
        <v>23.661197927046668</v>
      </c>
      <c r="T890" s="33">
        <f>IF(DatiStorici[[#This Row],[Calend]]="X",(DatiStorici[[#This Row],[Balanced]]*E$2/DatiStorici[[#This Row],[Gold]]),T889)</f>
        <v>27.571067436731585</v>
      </c>
      <c r="U890" s="34">
        <f>SUMPRODUCT(DatiStorici[[#This Row],[Bond 3Y]:[Gold]],Q889:T889)</f>
        <v>12669.363563604082</v>
      </c>
      <c r="V890" s="32">
        <f t="shared" si="118"/>
        <v>-4.1395471898689733E-3</v>
      </c>
      <c r="W890" s="32">
        <f>-(1-U890/MAX(U$5:U890))</f>
        <v>-4.1309910746195611E-3</v>
      </c>
      <c r="X890" s="53" t="str">
        <f t="shared" si="119"/>
        <v/>
      </c>
    </row>
    <row r="891" spans="1:24" x14ac:dyDescent="0.3">
      <c r="A891" s="4">
        <v>40352</v>
      </c>
      <c r="B891" s="1">
        <v>117.75413</v>
      </c>
      <c r="C891" s="1">
        <v>123.825228</v>
      </c>
      <c r="D891" s="1">
        <v>128.71240900000001</v>
      </c>
      <c r="E891" s="1">
        <v>119.657</v>
      </c>
      <c r="F891" s="3">
        <f t="shared" si="112"/>
        <v>12697.561983060263</v>
      </c>
      <c r="G891" s="36">
        <f t="shared" si="113"/>
        <v>-3.4511729299584507E-4</v>
      </c>
      <c r="H891" s="31">
        <f t="shared" si="114"/>
        <v>1.9842289246254957E-3</v>
      </c>
      <c r="I891" s="37">
        <f t="shared" si="115"/>
        <v>-9.4700131020533165E-3</v>
      </c>
      <c r="J891" s="37">
        <f t="shared" si="116"/>
        <v>-7.727074556891084E-3</v>
      </c>
      <c r="K891" s="39">
        <f t="shared" si="117"/>
        <v>-3.9159558029592152E-3</v>
      </c>
      <c r="L891" s="36">
        <f>-(1-B891/MAX(B$5:B891))</f>
        <v>-1.8997314055927417E-3</v>
      </c>
      <c r="M891" s="37">
        <f>-(1-C891/MAX(C$5:C891))</f>
        <v>-6.6661343760006098E-3</v>
      </c>
      <c r="N891" s="37">
        <f>-(1-D891/MAX(D$5:D891))</f>
        <v>-0.2962397147586262</v>
      </c>
      <c r="O891" s="37">
        <f>-(1-E891/MAX(E$5:E891))</f>
        <v>-2.3542151704845415E-2</v>
      </c>
      <c r="P891" s="39">
        <f>-(1-F891/MAX(F$5:F891))</f>
        <v>-9.2607233769539388E-3</v>
      </c>
      <c r="Q891" s="33">
        <f>IF(DatiStorici[[#This Row],[Calend]]="X",(DatiStorici[[#This Row],[Balanced]]*B$2/DatiStorici[[#This Row],[Bond 3Y]]),Q890)</f>
        <v>26.008685988528505</v>
      </c>
      <c r="R891" s="33">
        <f>IF(DatiStorici[[#This Row],[Calend]]="X",(DatiStorici[[#This Row],[Balanced]]*C$2/DatiStorici[[#This Row],[Bond 10Y]]),R890)</f>
        <v>25.947178759897803</v>
      </c>
      <c r="S891" s="33">
        <f>IF(DatiStorici[[#This Row],[Calend]]="X",(DatiStorici[[#This Row],[Balanced]]*D$2/DatiStorici[[#This Row],[SXXR]]),S890)</f>
        <v>23.661197927046668</v>
      </c>
      <c r="T891" s="33">
        <f>IF(DatiStorici[[#This Row],[Calend]]="X",(DatiStorici[[#This Row],[Balanced]]*E$2/DatiStorici[[#This Row],[Gold]]),T890)</f>
        <v>27.571067436731585</v>
      </c>
      <c r="U891" s="34">
        <f>SUMPRODUCT(DatiStorici[[#This Row],[Bond 3Y]:[Gold]],Q890:T890)</f>
        <v>12620.106518216442</v>
      </c>
      <c r="V891" s="32">
        <f t="shared" si="118"/>
        <v>-3.8954638050076248E-3</v>
      </c>
      <c r="W891" s="32">
        <f>-(1-U891/MAX(U$5:U891))</f>
        <v>-8.0028165792329631E-3</v>
      </c>
      <c r="X891" s="53" t="str">
        <f t="shared" si="119"/>
        <v/>
      </c>
    </row>
    <row r="892" spans="1:24" x14ac:dyDescent="0.3">
      <c r="A892" s="4">
        <v>40353</v>
      </c>
      <c r="B892" s="1">
        <v>117.79061799999999</v>
      </c>
      <c r="C892" s="1">
        <v>124.25110100000001</v>
      </c>
      <c r="D892" s="1">
        <v>126.380127</v>
      </c>
      <c r="E892" s="1">
        <v>120.60686</v>
      </c>
      <c r="F892" s="3">
        <f t="shared" si="112"/>
        <v>12711.622917876954</v>
      </c>
      <c r="G892" s="36">
        <f t="shared" si="113"/>
        <v>3.0981799086308548E-4</v>
      </c>
      <c r="H892" s="31">
        <f t="shared" si="114"/>
        <v>3.4334063235761255E-3</v>
      </c>
      <c r="I892" s="37">
        <f t="shared" si="115"/>
        <v>-1.8286281729936103E-2</v>
      </c>
      <c r="J892" s="37">
        <f t="shared" si="116"/>
        <v>7.9068483177365707E-3</v>
      </c>
      <c r="K892" s="39">
        <f t="shared" si="117"/>
        <v>1.1067601189727158E-3</v>
      </c>
      <c r="L892" s="36">
        <f>-(1-B892/MAX(B$5:B892))</f>
        <v>-1.5904540783308052E-3</v>
      </c>
      <c r="M892" s="37">
        <f>-(1-C892/MAX(C$5:C892))</f>
        <v>-3.2497540455327378E-3</v>
      </c>
      <c r="N892" s="37">
        <f>-(1-D892/MAX(D$5:D892))</f>
        <v>-0.30899192302149325</v>
      </c>
      <c r="O892" s="37">
        <f>-(1-E892/MAX(E$5:E892))</f>
        <v>-1.5790843784860509E-2</v>
      </c>
      <c r="P892" s="39">
        <f>-(1-F892/MAX(F$5:F892))</f>
        <v>-8.1636056462023321E-3</v>
      </c>
      <c r="Q892" s="33">
        <f>IF(DatiStorici[[#This Row],[Calend]]="X",(DatiStorici[[#This Row],[Balanced]]*B$2/DatiStorici[[#This Row],[Bond 3Y]]),Q891)</f>
        <v>26.008685988528505</v>
      </c>
      <c r="R892" s="33">
        <f>IF(DatiStorici[[#This Row],[Calend]]="X",(DatiStorici[[#This Row],[Balanced]]*C$2/DatiStorici[[#This Row],[Bond 10Y]]),R891)</f>
        <v>25.947178759897803</v>
      </c>
      <c r="S892" s="33">
        <f>IF(DatiStorici[[#This Row],[Calend]]="X",(DatiStorici[[#This Row],[Balanced]]*D$2/DatiStorici[[#This Row],[SXXR]]),S891)</f>
        <v>23.661197927046668</v>
      </c>
      <c r="T892" s="33">
        <f>IF(DatiStorici[[#This Row],[Calend]]="X",(DatiStorici[[#This Row],[Balanced]]*E$2/DatiStorici[[#This Row],[Gold]]),T891)</f>
        <v>27.571067436731585</v>
      </c>
      <c r="U892" s="34">
        <f>SUMPRODUCT(DatiStorici[[#This Row],[Bond 3Y]:[Gold]],Q891:T891)</f>
        <v>12603.109794102569</v>
      </c>
      <c r="V892" s="32">
        <f t="shared" si="118"/>
        <v>-1.3477049457947092E-3</v>
      </c>
      <c r="W892" s="32">
        <f>-(1-U892/MAX(U$5:U892))</f>
        <v>-9.3388356075988499E-3</v>
      </c>
      <c r="X892" s="53" t="str">
        <f t="shared" si="119"/>
        <v/>
      </c>
    </row>
    <row r="893" spans="1:24" x14ac:dyDescent="0.3">
      <c r="A893" s="4">
        <v>40354</v>
      </c>
      <c r="B893" s="1">
        <v>117.68708599999999</v>
      </c>
      <c r="C893" s="1">
        <v>123.97710600000001</v>
      </c>
      <c r="D893" s="1">
        <v>125.654918</v>
      </c>
      <c r="E893" s="1">
        <v>122.33714999999999</v>
      </c>
      <c r="F893" s="3">
        <f t="shared" si="112"/>
        <v>12759.464289418233</v>
      </c>
      <c r="G893" s="36">
        <f t="shared" si="113"/>
        <v>-8.7933596185552944E-4</v>
      </c>
      <c r="H893" s="31">
        <f t="shared" si="114"/>
        <v>-2.2076065777393E-3</v>
      </c>
      <c r="I893" s="37">
        <f t="shared" si="115"/>
        <v>-5.7548425574525473E-3</v>
      </c>
      <c r="J893" s="37">
        <f t="shared" si="116"/>
        <v>1.4244592879125717E-2</v>
      </c>
      <c r="K893" s="39">
        <f t="shared" si="117"/>
        <v>3.7565281302195312E-3</v>
      </c>
      <c r="L893" s="36">
        <f>-(1-B893/MAX(B$5:B893))</f>
        <v>-2.4680056088640656E-3</v>
      </c>
      <c r="M893" s="37">
        <f>-(1-C893/MAX(C$5:C893))</f>
        <v>-5.4477593866708585E-3</v>
      </c>
      <c r="N893" s="37">
        <f>-(1-D893/MAX(D$5:D893))</f>
        <v>-0.31295714515248152</v>
      </c>
      <c r="O893" s="37">
        <f>-(1-E893/MAX(E$5:E893))</f>
        <v>-1.6708570701123859E-3</v>
      </c>
      <c r="P893" s="39">
        <f>-(1-F893/MAX(F$5:F893))</f>
        <v>-4.4307374076621997E-3</v>
      </c>
      <c r="Q893" s="33">
        <f>IF(DatiStorici[[#This Row],[Calend]]="X",(DatiStorici[[#This Row],[Balanced]]*B$2/DatiStorici[[#This Row],[Bond 3Y]]),Q892)</f>
        <v>26.008685988528505</v>
      </c>
      <c r="R893" s="33">
        <f>IF(DatiStorici[[#This Row],[Calend]]="X",(DatiStorici[[#This Row],[Balanced]]*C$2/DatiStorici[[#This Row],[Bond 10Y]]),R892)</f>
        <v>25.947178759897803</v>
      </c>
      <c r="S893" s="33">
        <f>IF(DatiStorici[[#This Row],[Calend]]="X",(DatiStorici[[#This Row],[Balanced]]*D$2/DatiStorici[[#This Row],[SXXR]]),S892)</f>
        <v>23.661197927046668</v>
      </c>
      <c r="T893" s="33">
        <f>IF(DatiStorici[[#This Row],[Calend]]="X",(DatiStorici[[#This Row],[Balanced]]*E$2/DatiStorici[[#This Row],[Gold]]),T892)</f>
        <v>27.571067436731585</v>
      </c>
      <c r="U893" s="34">
        <f>SUMPRODUCT(DatiStorici[[#This Row],[Bond 3Y]:[Gold]],Q892:T892)</f>
        <v>12623.854294168113</v>
      </c>
      <c r="V893" s="32">
        <f t="shared" si="118"/>
        <v>1.6446295058555732E-3</v>
      </c>
      <c r="W893" s="32">
        <f>-(1-U893/MAX(U$5:U893))</f>
        <v>-7.7082245183193177E-3</v>
      </c>
      <c r="X893" s="53" t="str">
        <f t="shared" si="119"/>
        <v/>
      </c>
    </row>
    <row r="894" spans="1:24" x14ac:dyDescent="0.3">
      <c r="A894" s="4">
        <v>40357</v>
      </c>
      <c r="B894" s="1">
        <v>117.59903199999999</v>
      </c>
      <c r="C894" s="1">
        <v>124.011315</v>
      </c>
      <c r="D894" s="1">
        <v>127.171902</v>
      </c>
      <c r="E894" s="1">
        <v>123.0159</v>
      </c>
      <c r="F894" s="3">
        <f t="shared" si="112"/>
        <v>12807.747762051449</v>
      </c>
      <c r="G894" s="36">
        <f t="shared" si="113"/>
        <v>-7.4848448229206718E-4</v>
      </c>
      <c r="H894" s="31">
        <f t="shared" si="114"/>
        <v>2.7589191526791306E-4</v>
      </c>
      <c r="I894" s="37">
        <f t="shared" si="115"/>
        <v>1.2000326585250506E-2</v>
      </c>
      <c r="J894" s="37">
        <f t="shared" si="116"/>
        <v>5.5328575008082234E-3</v>
      </c>
      <c r="K894" s="39">
        <f t="shared" si="117"/>
        <v>3.7769882719756484E-3</v>
      </c>
      <c r="L894" s="36">
        <f>-(1-B894/MAX(B$5:B894))</f>
        <v>-3.2143634737713533E-3</v>
      </c>
      <c r="M894" s="37">
        <f>-(1-C894/MAX(C$5:C894))</f>
        <v>-5.1733326098502008E-3</v>
      </c>
      <c r="N894" s="37">
        <f>-(1-D894/MAX(D$5:D894))</f>
        <v>-0.30466273825853085</v>
      </c>
      <c r="O894" s="37">
        <f>-(1-E894/MAX(E$5:E894))</f>
        <v>0</v>
      </c>
      <c r="P894" s="39">
        <f>-(1-F894/MAX(F$5:F894))</f>
        <v>-6.6337381350922708E-4</v>
      </c>
      <c r="Q894" s="33">
        <f>IF(DatiStorici[[#This Row],[Calend]]="X",(DatiStorici[[#This Row],[Balanced]]*B$2/DatiStorici[[#This Row],[Bond 3Y]]),Q893)</f>
        <v>26.008685988528505</v>
      </c>
      <c r="R894" s="33">
        <f>IF(DatiStorici[[#This Row],[Calend]]="X",(DatiStorici[[#This Row],[Balanced]]*C$2/DatiStorici[[#This Row],[Bond 10Y]]),R893)</f>
        <v>25.947178759897803</v>
      </c>
      <c r="S894" s="33">
        <f>IF(DatiStorici[[#This Row],[Calend]]="X",(DatiStorici[[#This Row],[Balanced]]*D$2/DatiStorici[[#This Row],[SXXR]]),S893)</f>
        <v>23.661197927046668</v>
      </c>
      <c r="T894" s="33">
        <f>IF(DatiStorici[[#This Row],[Calend]]="X",(DatiStorici[[#This Row],[Balanced]]*E$2/DatiStorici[[#This Row],[Gold]]),T893)</f>
        <v>27.571067436731585</v>
      </c>
      <c r="U894" s="34">
        <f>SUMPRODUCT(DatiStorici[[#This Row],[Bond 3Y]:[Gold]],Q893:T893)</f>
        <v>12677.059273069122</v>
      </c>
      <c r="V894" s="32">
        <f t="shared" si="118"/>
        <v>4.2057815174447359E-3</v>
      </c>
      <c r="W894" s="32">
        <f>-(1-U894/MAX(U$5:U894))</f>
        <v>-3.5260736674070925E-3</v>
      </c>
      <c r="X894" s="53" t="str">
        <f t="shared" si="119"/>
        <v/>
      </c>
    </row>
    <row r="895" spans="1:24" x14ac:dyDescent="0.3">
      <c r="A895" s="4">
        <v>40358</v>
      </c>
      <c r="B895" s="1">
        <v>117.63358100000001</v>
      </c>
      <c r="C895" s="1">
        <v>124.26776</v>
      </c>
      <c r="D895" s="1">
        <v>123.394206</v>
      </c>
      <c r="E895" s="1">
        <v>120.42936</v>
      </c>
      <c r="F895" s="3">
        <f t="shared" si="112"/>
        <v>12656.24894515194</v>
      </c>
      <c r="G895" s="36">
        <f t="shared" si="113"/>
        <v>2.9374328506417095E-4</v>
      </c>
      <c r="H895" s="31">
        <f t="shared" si="114"/>
        <v>2.0657809458746244E-3</v>
      </c>
      <c r="I895" s="37">
        <f t="shared" si="115"/>
        <v>-3.0155572907860213E-2</v>
      </c>
      <c r="J895" s="37">
        <f t="shared" si="116"/>
        <v>-2.1250258342866143E-2</v>
      </c>
      <c r="K895" s="39">
        <f t="shared" si="117"/>
        <v>-1.1899200758581694E-2</v>
      </c>
      <c r="L895" s="36">
        <f>-(1-B895/MAX(B$5:B895))</f>
        <v>-2.9215213782993743E-3</v>
      </c>
      <c r="M895" s="37">
        <f>-(1-C895/MAX(C$5:C895))</f>
        <v>-3.116114486496957E-3</v>
      </c>
      <c r="N895" s="37">
        <f>-(1-D895/MAX(D$5:D895))</f>
        <v>-0.32531803043409102</v>
      </c>
      <c r="O895" s="37">
        <f>-(1-E895/MAX(E$5:E895))</f>
        <v>-2.102606248460559E-2</v>
      </c>
      <c r="P895" s="39">
        <f>-(1-F895/MAX(F$5:F895))</f>
        <v>-1.2484212212605761E-2</v>
      </c>
      <c r="Q895" s="33">
        <f>IF(DatiStorici[[#This Row],[Calend]]="X",(DatiStorici[[#This Row],[Balanced]]*B$2/DatiStorici[[#This Row],[Bond 3Y]]),Q894)</f>
        <v>26.008685988528505</v>
      </c>
      <c r="R895" s="33">
        <f>IF(DatiStorici[[#This Row],[Calend]]="X",(DatiStorici[[#This Row],[Balanced]]*C$2/DatiStorici[[#This Row],[Bond 10Y]]),R894)</f>
        <v>25.947178759897803</v>
      </c>
      <c r="S895" s="33">
        <f>IF(DatiStorici[[#This Row],[Calend]]="X",(DatiStorici[[#This Row],[Balanced]]*D$2/DatiStorici[[#This Row],[SXXR]]),S894)</f>
        <v>23.661197927046668</v>
      </c>
      <c r="T895" s="33">
        <f>IF(DatiStorici[[#This Row],[Calend]]="X",(DatiStorici[[#This Row],[Balanced]]*E$2/DatiStorici[[#This Row],[Gold]]),T894)</f>
        <v>27.571067436731585</v>
      </c>
      <c r="U895" s="34">
        <f>SUMPRODUCT(DatiStorici[[#This Row],[Bond 3Y]:[Gold]],Q894:T894)</f>
        <v>12523.913389886406</v>
      </c>
      <c r="V895" s="32">
        <f t="shared" si="118"/>
        <v>-1.2154115675168272E-2</v>
      </c>
      <c r="W895" s="32">
        <f>-(1-U895/MAX(U$5:U895))</f>
        <v>-1.5564029492142195E-2</v>
      </c>
      <c r="X895" s="53" t="str">
        <f t="shared" si="119"/>
        <v/>
      </c>
    </row>
    <row r="896" spans="1:24" x14ac:dyDescent="0.3">
      <c r="A896" s="4">
        <v>40359</v>
      </c>
      <c r="B896" s="1">
        <v>117.603872</v>
      </c>
      <c r="C896" s="1">
        <v>124.32109</v>
      </c>
      <c r="D896" s="1">
        <v>123.157736</v>
      </c>
      <c r="E896" s="1">
        <v>121.35476</v>
      </c>
      <c r="F896" s="3">
        <f t="shared" si="112"/>
        <v>12689.806944613949</v>
      </c>
      <c r="G896" s="36">
        <f t="shared" si="113"/>
        <v>-2.5258733062340276E-4</v>
      </c>
      <c r="H896" s="31">
        <f t="shared" si="114"/>
        <v>4.2906188928536616E-4</v>
      </c>
      <c r="I896" s="37">
        <f t="shared" si="115"/>
        <v>-1.918217074994427E-3</v>
      </c>
      <c r="J896" s="37">
        <f t="shared" si="116"/>
        <v>7.6547998166356865E-3</v>
      </c>
      <c r="K896" s="39">
        <f t="shared" si="117"/>
        <v>2.6479874593949167E-3</v>
      </c>
      <c r="L896" s="36">
        <f>-(1-B896/MAX(B$5:B896))</f>
        <v>-3.1733389653315625E-3</v>
      </c>
      <c r="M896" s="37">
        <f>-(1-C896/MAX(C$5:C896))</f>
        <v>-2.6882978298320426E-3</v>
      </c>
      <c r="N896" s="37">
        <f>-(1-D896/MAX(D$5:D896))</f>
        <v>-0.32661097643629833</v>
      </c>
      <c r="O896" s="37">
        <f>-(1-E896/MAX(E$5:E896))</f>
        <v>-1.3503457683112563E-2</v>
      </c>
      <c r="P896" s="39">
        <f>-(1-F896/MAX(F$5:F896))</f>
        <v>-9.8658175824978267E-3</v>
      </c>
      <c r="Q896" s="33">
        <f>IF(DatiStorici[[#This Row],[Calend]]="X",(DatiStorici[[#This Row],[Balanced]]*B$2/DatiStorici[[#This Row],[Bond 3Y]]),Q895)</f>
        <v>26.008685988528505</v>
      </c>
      <c r="R896" s="33">
        <f>IF(DatiStorici[[#This Row],[Calend]]="X",(DatiStorici[[#This Row],[Balanced]]*C$2/DatiStorici[[#This Row],[Bond 10Y]]),R895)</f>
        <v>25.947178759897803</v>
      </c>
      <c r="S896" s="33">
        <f>IF(DatiStorici[[#This Row],[Calend]]="X",(DatiStorici[[#This Row],[Balanced]]*D$2/DatiStorici[[#This Row],[SXXR]]),S895)</f>
        <v>23.661197927046668</v>
      </c>
      <c r="T896" s="33">
        <f>IF(DatiStorici[[#This Row],[Calend]]="X",(DatiStorici[[#This Row],[Balanced]]*E$2/DatiStorici[[#This Row],[Gold]]),T895)</f>
        <v>27.571067436731585</v>
      </c>
      <c r="U896" s="34">
        <f>SUMPRODUCT(DatiStorici[[#This Row],[Bond 3Y]:[Gold]],Q895:T895)</f>
        <v>12544.443563209779</v>
      </c>
      <c r="V896" s="32">
        <f t="shared" si="118"/>
        <v>1.6379356614162062E-3</v>
      </c>
      <c r="W896" s="32">
        <f>-(1-U896/MAX(U$5:U896))</f>
        <v>-1.3950265449617749E-2</v>
      </c>
      <c r="X896" s="53" t="str">
        <f t="shared" si="119"/>
        <v/>
      </c>
    </row>
    <row r="897" spans="1:24" x14ac:dyDescent="0.3">
      <c r="A897" s="4">
        <v>40360</v>
      </c>
      <c r="B897" s="1">
        <v>117.546469</v>
      </c>
      <c r="C897" s="1">
        <v>124.521197</v>
      </c>
      <c r="D897" s="1">
        <v>120.16380100000001</v>
      </c>
      <c r="E897" s="1">
        <v>120.37788</v>
      </c>
      <c r="F897" s="3">
        <f t="shared" si="112"/>
        <v>12609.888455953573</v>
      </c>
      <c r="G897" s="36">
        <f t="shared" si="113"/>
        <v>-4.8822383923496031E-4</v>
      </c>
      <c r="H897" s="31">
        <f t="shared" si="114"/>
        <v>1.608304163622853E-3</v>
      </c>
      <c r="I897" s="37">
        <f t="shared" si="115"/>
        <v>-2.4610119957166915E-2</v>
      </c>
      <c r="J897" s="37">
        <f t="shared" si="116"/>
        <v>-8.0823617187134912E-3</v>
      </c>
      <c r="K897" s="39">
        <f t="shared" si="117"/>
        <v>-6.3177641641945659E-3</v>
      </c>
      <c r="L897" s="36">
        <f>-(1-B897/MAX(B$5:B897))</f>
        <v>-3.6598947211095023E-3</v>
      </c>
      <c r="M897" s="37">
        <f>-(1-C897/MAX(C$5:C897))</f>
        <v>-1.0830267307275765E-3</v>
      </c>
      <c r="N897" s="37">
        <f>-(1-D897/MAX(D$5:D897))</f>
        <v>-0.34298090196223674</v>
      </c>
      <c r="O897" s="37">
        <f>-(1-E897/MAX(E$5:E897))</f>
        <v>-2.1444544973454605E-2</v>
      </c>
      <c r="P897" s="39">
        <f>-(1-F897/MAX(F$5:F897))</f>
        <v>-1.6101533206475116E-2</v>
      </c>
      <c r="Q897" s="33">
        <f>IF(DatiStorici[[#This Row],[Calend]]="X",(DatiStorici[[#This Row],[Balanced]]*B$2/DatiStorici[[#This Row],[Bond 3Y]]),Q896)</f>
        <v>26.008685988528505</v>
      </c>
      <c r="R897" s="33">
        <f>IF(DatiStorici[[#This Row],[Calend]]="X",(DatiStorici[[#This Row],[Balanced]]*C$2/DatiStorici[[#This Row],[Bond 10Y]]),R896)</f>
        <v>25.947178759897803</v>
      </c>
      <c r="S897" s="33">
        <f>IF(DatiStorici[[#This Row],[Calend]]="X",(DatiStorici[[#This Row],[Balanced]]*D$2/DatiStorici[[#This Row],[SXXR]]),S896)</f>
        <v>23.661197927046668</v>
      </c>
      <c r="T897" s="33">
        <f>IF(DatiStorici[[#This Row],[Calend]]="X",(DatiStorici[[#This Row],[Balanced]]*E$2/DatiStorici[[#This Row],[Gold]]),T896)</f>
        <v>27.571067436731585</v>
      </c>
      <c r="U897" s="34">
        <f>SUMPRODUCT(DatiStorici[[#This Row],[Bond 3Y]:[Gold]],Q896:T896)</f>
        <v>12450.369085734783</v>
      </c>
      <c r="V897" s="32">
        <f t="shared" si="118"/>
        <v>-7.5275556585514261E-3</v>
      </c>
      <c r="W897" s="32">
        <f>-(1-U897/MAX(U$5:U897))</f>
        <v>-2.1344942867932093E-2</v>
      </c>
      <c r="X897" s="53" t="str">
        <f t="shared" si="119"/>
        <v/>
      </c>
    </row>
    <row r="898" spans="1:24" x14ac:dyDescent="0.3">
      <c r="A898" s="4">
        <v>40361</v>
      </c>
      <c r="B898" s="1">
        <v>117.626492</v>
      </c>
      <c r="C898" s="1">
        <v>124.508415</v>
      </c>
      <c r="D898" s="1">
        <v>120.155293</v>
      </c>
      <c r="E898" s="1">
        <v>117.20616</v>
      </c>
      <c r="F898" s="3">
        <f t="shared" si="112"/>
        <v>12486.317276873124</v>
      </c>
      <c r="G898" s="36">
        <f t="shared" si="113"/>
        <v>6.8054595008061754E-4</v>
      </c>
      <c r="H898" s="31">
        <f t="shared" si="114"/>
        <v>-1.0265445870930167E-4</v>
      </c>
      <c r="I898" s="37">
        <f t="shared" si="115"/>
        <v>-7.0805859509089414E-5</v>
      </c>
      <c r="J898" s="37">
        <f t="shared" si="116"/>
        <v>-2.6701359577070104E-2</v>
      </c>
      <c r="K898" s="39">
        <f t="shared" si="117"/>
        <v>-9.8478773295487057E-3</v>
      </c>
      <c r="L898" s="36">
        <f>-(1-B898/MAX(B$5:B898))</f>
        <v>-2.9816087213425657E-3</v>
      </c>
      <c r="M898" s="37">
        <f>-(1-C898/MAX(C$5:C898))</f>
        <v>-1.1855647488316912E-3</v>
      </c>
      <c r="N898" s="37">
        <f>-(1-D898/MAX(D$5:D898))</f>
        <v>-0.34302742111725337</v>
      </c>
      <c r="O898" s="37">
        <f>-(1-E898/MAX(E$5:E898))</f>
        <v>-4.722755351137542E-2</v>
      </c>
      <c r="P898" s="39">
        <f>-(1-F898/MAX(F$5:F898))</f>
        <v>-2.5743291264986645E-2</v>
      </c>
      <c r="Q898" s="33">
        <f>IF(DatiStorici[[#This Row],[Calend]]="X",(DatiStorici[[#This Row],[Balanced]]*B$2/DatiStorici[[#This Row],[Bond 3Y]]),Q897)</f>
        <v>26.008685988528505</v>
      </c>
      <c r="R898" s="33">
        <f>IF(DatiStorici[[#This Row],[Calend]]="X",(DatiStorici[[#This Row],[Balanced]]*C$2/DatiStorici[[#This Row],[Bond 10Y]]),R897)</f>
        <v>25.947178759897803</v>
      </c>
      <c r="S898" s="33">
        <f>IF(DatiStorici[[#This Row],[Calend]]="X",(DatiStorici[[#This Row],[Balanced]]*D$2/DatiStorici[[#This Row],[SXXR]]),S897)</f>
        <v>23.661197927046668</v>
      </c>
      <c r="T898" s="33">
        <f>IF(DatiStorici[[#This Row],[Calend]]="X",(DatiStorici[[#This Row],[Balanced]]*E$2/DatiStorici[[#This Row],[Gold]]),T897)</f>
        <v>27.571067436731585</v>
      </c>
      <c r="U898" s="34">
        <f>SUMPRODUCT(DatiStorici[[#This Row],[Bond 3Y]:[Gold]],Q897:T897)</f>
        <v>12364.469706492338</v>
      </c>
      <c r="V898" s="32">
        <f t="shared" si="118"/>
        <v>-6.9232545146266497E-3</v>
      </c>
      <c r="W898" s="32">
        <f>-(1-U898/MAX(U$5:U898))</f>
        <v>-2.8097020763875213E-2</v>
      </c>
      <c r="X898" s="53" t="str">
        <f t="shared" si="119"/>
        <v/>
      </c>
    </row>
    <row r="899" spans="1:24" x14ac:dyDescent="0.3">
      <c r="A899" s="4">
        <v>40364</v>
      </c>
      <c r="B899" s="1">
        <v>117.723287</v>
      </c>
      <c r="C899" s="1">
        <v>124.903071</v>
      </c>
      <c r="D899" s="1">
        <v>119.86050400000001</v>
      </c>
      <c r="E899" s="1">
        <v>117.83626</v>
      </c>
      <c r="F899" s="3">
        <f t="shared" si="112"/>
        <v>12519.115845642707</v>
      </c>
      <c r="G899" s="36">
        <f t="shared" si="113"/>
        <v>8.2256296027977626E-4</v>
      </c>
      <c r="H899" s="31">
        <f t="shared" si="114"/>
        <v>3.1647005173136909E-3</v>
      </c>
      <c r="I899" s="37">
        <f t="shared" si="115"/>
        <v>-2.4564145519891199E-3</v>
      </c>
      <c r="J899" s="37">
        <f t="shared" si="116"/>
        <v>5.3615982122924635E-3</v>
      </c>
      <c r="K899" s="39">
        <f t="shared" si="117"/>
        <v>2.6233168942357932E-3</v>
      </c>
      <c r="L899" s="36">
        <f>-(1-B899/MAX(B$5:B899))</f>
        <v>-2.1611609332387038E-3</v>
      </c>
      <c r="M899" s="37">
        <f>-(1-C899/MAX(C$5:C899))</f>
        <v>0</v>
      </c>
      <c r="N899" s="37">
        <f>-(1-D899/MAX(D$5:D899))</f>
        <v>-0.34463923766499605</v>
      </c>
      <c r="O899" s="37">
        <f>-(1-E899/MAX(E$5:E899))</f>
        <v>-4.2105451409126804E-2</v>
      </c>
      <c r="P899" s="39">
        <f>-(1-F899/MAX(F$5:F899))</f>
        <v>-2.3184151932538422E-2</v>
      </c>
      <c r="Q899" s="33">
        <f>IF(DatiStorici[[#This Row],[Calend]]="X",(DatiStorici[[#This Row],[Balanced]]*B$2/DatiStorici[[#This Row],[Bond 3Y]]),Q898)</f>
        <v>26.008685988528505</v>
      </c>
      <c r="R899" s="33">
        <f>IF(DatiStorici[[#This Row],[Calend]]="X",(DatiStorici[[#This Row],[Balanced]]*C$2/DatiStorici[[#This Row],[Bond 10Y]]),R898)</f>
        <v>25.947178759897803</v>
      </c>
      <c r="S899" s="33">
        <f>IF(DatiStorici[[#This Row],[Calend]]="X",(DatiStorici[[#This Row],[Balanced]]*D$2/DatiStorici[[#This Row],[SXXR]]),S898)</f>
        <v>23.661197927046668</v>
      </c>
      <c r="T899" s="33">
        <f>IF(DatiStorici[[#This Row],[Calend]]="X",(DatiStorici[[#This Row],[Balanced]]*E$2/DatiStorici[[#This Row],[Gold]]),T898)</f>
        <v>27.571067436731585</v>
      </c>
      <c r="U899" s="34">
        <f>SUMPRODUCT(DatiStorici[[#This Row],[Bond 3Y]:[Gold]],Q898:T898)</f>
        <v>12387.624895749432</v>
      </c>
      <c r="V899" s="32">
        <f t="shared" si="118"/>
        <v>1.8709686096305656E-3</v>
      </c>
      <c r="W899" s="32">
        <f>-(1-U899/MAX(U$5:U899))</f>
        <v>-2.6276918652101799E-2</v>
      </c>
      <c r="X899" s="53" t="str">
        <f t="shared" si="119"/>
        <v/>
      </c>
    </row>
    <row r="900" spans="1:24" x14ac:dyDescent="0.3">
      <c r="A900" s="4">
        <v>40365</v>
      </c>
      <c r="B900" s="1">
        <v>117.724964</v>
      </c>
      <c r="C900" s="1">
        <v>124.576587</v>
      </c>
      <c r="D900" s="1">
        <v>122.903987</v>
      </c>
      <c r="E900" s="1">
        <v>116.56685</v>
      </c>
      <c r="F900" s="3">
        <f t="shared" si="112"/>
        <v>12506.609034381558</v>
      </c>
      <c r="G900" s="36">
        <f t="shared" si="113"/>
        <v>1.4245168464099417E-5</v>
      </c>
      <c r="H900" s="31">
        <f t="shared" si="114"/>
        <v>-2.6173210994058435E-3</v>
      </c>
      <c r="I900" s="37">
        <f t="shared" si="115"/>
        <v>2.5074857127819355E-2</v>
      </c>
      <c r="J900" s="37">
        <f t="shared" si="116"/>
        <v>-1.0831105524303636E-2</v>
      </c>
      <c r="K900" s="39">
        <f t="shared" si="117"/>
        <v>-9.9951648652220402E-4</v>
      </c>
      <c r="L900" s="36">
        <f>-(1-B900/MAX(B$5:B900))</f>
        <v>-2.1469464496326474E-3</v>
      </c>
      <c r="M900" s="37">
        <f>-(1-C900/MAX(C$5:C900))</f>
        <v>-2.6138989008523961E-3</v>
      </c>
      <c r="N900" s="37">
        <f>-(1-D900/MAX(D$5:D900))</f>
        <v>-0.32799839875250802</v>
      </c>
      <c r="O900" s="37">
        <f>-(1-E900/MAX(E$5:E900))</f>
        <v>-5.2424523984297977E-2</v>
      </c>
      <c r="P900" s="39">
        <f>-(1-F900/MAX(F$5:F900))</f>
        <v>-2.4160007703769359E-2</v>
      </c>
      <c r="Q900" s="33">
        <f>IF(DatiStorici[[#This Row],[Calend]]="X",(DatiStorici[[#This Row],[Balanced]]*B$2/DatiStorici[[#This Row],[Bond 3Y]]),Q899)</f>
        <v>26.008685988528505</v>
      </c>
      <c r="R900" s="33">
        <f>IF(DatiStorici[[#This Row],[Calend]]="X",(DatiStorici[[#This Row],[Balanced]]*C$2/DatiStorici[[#This Row],[Bond 10Y]]),R899)</f>
        <v>25.947178759897803</v>
      </c>
      <c r="S900" s="33">
        <f>IF(DatiStorici[[#This Row],[Calend]]="X",(DatiStorici[[#This Row],[Balanced]]*D$2/DatiStorici[[#This Row],[SXXR]]),S899)</f>
        <v>23.661197927046668</v>
      </c>
      <c r="T900" s="33">
        <f>IF(DatiStorici[[#This Row],[Calend]]="X",(DatiStorici[[#This Row],[Balanced]]*E$2/DatiStorici[[#This Row],[Gold]]),T899)</f>
        <v>27.571067436731585</v>
      </c>
      <c r="U900" s="34">
        <f>SUMPRODUCT(DatiStorici[[#This Row],[Bond 3Y]:[Gold]],Q899:T899)</f>
        <v>12416.21063854133</v>
      </c>
      <c r="V900" s="32">
        <f t="shared" si="118"/>
        <v>2.3049463788119558E-3</v>
      </c>
      <c r="W900" s="32">
        <f>-(1-U900/MAX(U$5:U900))</f>
        <v>-2.402995058613322E-2</v>
      </c>
      <c r="X900" s="53" t="str">
        <f t="shared" si="119"/>
        <v/>
      </c>
    </row>
    <row r="901" spans="1:24" x14ac:dyDescent="0.3">
      <c r="A901" s="4">
        <v>40366</v>
      </c>
      <c r="B901" s="1">
        <v>117.669265</v>
      </c>
      <c r="C901" s="1">
        <v>124.484841</v>
      </c>
      <c r="D901" s="1">
        <v>124.562613</v>
      </c>
      <c r="E901" s="1">
        <v>116.39484</v>
      </c>
      <c r="F901" s="3">
        <f t="shared" si="112"/>
        <v>12521.078382981521</v>
      </c>
      <c r="G901" s="36">
        <f t="shared" si="113"/>
        <v>-4.7324015780796195E-4</v>
      </c>
      <c r="H901" s="31">
        <f t="shared" si="114"/>
        <v>-7.3673394460584899E-4</v>
      </c>
      <c r="I901" s="37">
        <f t="shared" si="115"/>
        <v>1.3405048092973576E-2</v>
      </c>
      <c r="J901" s="37">
        <f t="shared" si="116"/>
        <v>-1.4767237588180038E-3</v>
      </c>
      <c r="K901" s="39">
        <f t="shared" si="117"/>
        <v>1.1562674545788343E-3</v>
      </c>
      <c r="L901" s="36">
        <f>-(1-B901/MAX(B$5:B901))</f>
        <v>-2.6190588660757186E-3</v>
      </c>
      <c r="M901" s="37">
        <f>-(1-C901/MAX(C$5:C901))</f>
        <v>-3.3484364848002102E-3</v>
      </c>
      <c r="N901" s="37">
        <f>-(1-D901/MAX(D$5:D901))</f>
        <v>-0.31892953650420097</v>
      </c>
      <c r="O901" s="37">
        <f>-(1-E901/MAX(E$5:E901))</f>
        <v>-5.382279851628935E-2</v>
      </c>
      <c r="P901" s="39">
        <f>-(1-F901/MAX(F$5:F901))</f>
        <v>-2.3031023101508064E-2</v>
      </c>
      <c r="Q901" s="33">
        <f>IF(DatiStorici[[#This Row],[Calend]]="X",(DatiStorici[[#This Row],[Balanced]]*B$2/DatiStorici[[#This Row],[Bond 3Y]]),Q900)</f>
        <v>26.008685988528505</v>
      </c>
      <c r="R901" s="33">
        <f>IF(DatiStorici[[#This Row],[Calend]]="X",(DatiStorici[[#This Row],[Balanced]]*C$2/DatiStorici[[#This Row],[Bond 10Y]]),R900)</f>
        <v>25.947178759897803</v>
      </c>
      <c r="S901" s="33">
        <f>IF(DatiStorici[[#This Row],[Calend]]="X",(DatiStorici[[#This Row],[Balanced]]*D$2/DatiStorici[[#This Row],[SXXR]]),S900)</f>
        <v>23.661197927046668</v>
      </c>
      <c r="T901" s="33">
        <f>IF(DatiStorici[[#This Row],[Calend]]="X",(DatiStorici[[#This Row],[Balanced]]*E$2/DatiStorici[[#This Row],[Gold]]),T900)</f>
        <v>27.571067436731585</v>
      </c>
      <c r="U901" s="34">
        <f>SUMPRODUCT(DatiStorici[[#This Row],[Bond 3Y]:[Gold]],Q900:T900)</f>
        <v>12446.884009641102</v>
      </c>
      <c r="V901" s="32">
        <f t="shared" si="118"/>
        <v>2.4673828495907447E-3</v>
      </c>
      <c r="W901" s="32">
        <f>-(1-U901/MAX(U$5:U901))</f>
        <v>-2.1618885537429189E-2</v>
      </c>
      <c r="X901" s="53" t="str">
        <f t="shared" si="119"/>
        <v/>
      </c>
    </row>
    <row r="902" spans="1:24" x14ac:dyDescent="0.3">
      <c r="A902" s="4">
        <v>40367</v>
      </c>
      <c r="B902" s="1">
        <v>117.71785800000001</v>
      </c>
      <c r="C902" s="1">
        <v>124.347458</v>
      </c>
      <c r="D902" s="1">
        <v>125.837863</v>
      </c>
      <c r="E902" s="1">
        <v>116.41791000000001</v>
      </c>
      <c r="F902" s="3">
        <f t="shared" si="112"/>
        <v>12538.893605778609</v>
      </c>
      <c r="G902" s="36">
        <f t="shared" si="113"/>
        <v>4.1287730671917108E-4</v>
      </c>
      <c r="H902" s="31">
        <f t="shared" si="114"/>
        <v>-1.1042217148773176E-3</v>
      </c>
      <c r="I902" s="37">
        <f t="shared" si="115"/>
        <v>1.0185771576359167E-2</v>
      </c>
      <c r="J902" s="37">
        <f t="shared" si="116"/>
        <v>1.9818502273190116E-4</v>
      </c>
      <c r="K902" s="39">
        <f t="shared" si="117"/>
        <v>1.4218073193581792E-3</v>
      </c>
      <c r="L902" s="36">
        <f>-(1-B902/MAX(B$5:B902))</f>
        <v>-2.2071778870236258E-3</v>
      </c>
      <c r="M902" s="37">
        <f>-(1-C902/MAX(C$5:C902))</f>
        <v>-4.4483533955701482E-3</v>
      </c>
      <c r="N902" s="37">
        <f>-(1-D902/MAX(D$5:D902))</f>
        <v>-0.31195685756262315</v>
      </c>
      <c r="O902" s="37">
        <f>-(1-E902/MAX(E$5:E902))</f>
        <v>-5.3635261783232857E-2</v>
      </c>
      <c r="P902" s="39">
        <f>-(1-F902/MAX(F$5:F902))</f>
        <v>-2.1640973502190297E-2</v>
      </c>
      <c r="Q902" s="33">
        <f>IF(DatiStorici[[#This Row],[Calend]]="X",(DatiStorici[[#This Row],[Balanced]]*B$2/DatiStorici[[#This Row],[Bond 3Y]]),Q901)</f>
        <v>26.008685988528505</v>
      </c>
      <c r="R902" s="33">
        <f>IF(DatiStorici[[#This Row],[Calend]]="X",(DatiStorici[[#This Row],[Balanced]]*C$2/DatiStorici[[#This Row],[Bond 10Y]]),R901)</f>
        <v>25.947178759897803</v>
      </c>
      <c r="S902" s="33">
        <f>IF(DatiStorici[[#This Row],[Calend]]="X",(DatiStorici[[#This Row],[Balanced]]*D$2/DatiStorici[[#This Row],[SXXR]]),S901)</f>
        <v>23.661197927046668</v>
      </c>
      <c r="T902" s="33">
        <f>IF(DatiStorici[[#This Row],[Calend]]="X",(DatiStorici[[#This Row],[Balanced]]*E$2/DatiStorici[[#This Row],[Gold]]),T901)</f>
        <v>27.571067436731585</v>
      </c>
      <c r="U902" s="34">
        <f>SUMPRODUCT(DatiStorici[[#This Row],[Bond 3Y]:[Gold]],Q901:T901)</f>
        <v>12475.393155642003</v>
      </c>
      <c r="V902" s="32">
        <f t="shared" si="118"/>
        <v>2.2878453880542885E-3</v>
      </c>
      <c r="W902" s="32">
        <f>-(1-U902/MAX(U$5:U902))</f>
        <v>-1.9377938324043664E-2</v>
      </c>
      <c r="X902" s="53" t="str">
        <f t="shared" si="119"/>
        <v/>
      </c>
    </row>
    <row r="903" spans="1:24" x14ac:dyDescent="0.3">
      <c r="A903" s="4">
        <v>40368</v>
      </c>
      <c r="B903" s="1">
        <v>117.687377</v>
      </c>
      <c r="C903" s="1">
        <v>124.371559</v>
      </c>
      <c r="D903" s="1">
        <v>126.585596</v>
      </c>
      <c r="E903" s="1">
        <v>117.90412000000001</v>
      </c>
      <c r="F903" s="3">
        <f t="shared" ref="F903:F966" si="120">SUMPRODUCT(B903:E903,B$3:E$3)</f>
        <v>12608.617048710974</v>
      </c>
      <c r="G903" s="36">
        <f t="shared" ref="G903:G966" si="121">LN(B903/B902)</f>
        <v>-2.5896620498140627E-4</v>
      </c>
      <c r="H903" s="31">
        <f t="shared" ref="H903:H966" si="122">LN(C903/C902)</f>
        <v>1.9380102387141682E-4</v>
      </c>
      <c r="I903" s="37">
        <f t="shared" ref="I903:I966" si="123">LN(D903/D902)</f>
        <v>5.9244508416531338E-3</v>
      </c>
      <c r="J903" s="37">
        <f t="shared" ref="J903:J966" si="124">LN(E903/E902)</f>
        <v>1.2685362360736972E-2</v>
      </c>
      <c r="K903" s="39">
        <f t="shared" ref="K903:K966" si="125">LN(F903/F902)</f>
        <v>5.5451708560960355E-3</v>
      </c>
      <c r="L903" s="36">
        <f>-(1-B903/MAX(B$5:B903))</f>
        <v>-2.46553905267477E-3</v>
      </c>
      <c r="M903" s="37">
        <f>-(1-C903/MAX(C$5:C903))</f>
        <v>-4.2553957700527389E-3</v>
      </c>
      <c r="N903" s="37">
        <f>-(1-D903/MAX(D$5:D903))</f>
        <v>-0.30786848105368536</v>
      </c>
      <c r="O903" s="37">
        <f>-(1-E903/MAX(E$5:E903))</f>
        <v>-4.1553815401098482E-2</v>
      </c>
      <c r="P903" s="39">
        <f>-(1-F903/MAX(F$5:F903))</f>
        <v>-1.620073595842908E-2</v>
      </c>
      <c r="Q903" s="33">
        <f>IF(DatiStorici[[#This Row],[Calend]]="X",(DatiStorici[[#This Row],[Balanced]]*B$2/DatiStorici[[#This Row],[Bond 3Y]]),Q902)</f>
        <v>26.008685988528505</v>
      </c>
      <c r="R903" s="33">
        <f>IF(DatiStorici[[#This Row],[Calend]]="X",(DatiStorici[[#This Row],[Balanced]]*C$2/DatiStorici[[#This Row],[Bond 10Y]]),R902)</f>
        <v>25.947178759897803</v>
      </c>
      <c r="S903" s="33">
        <f>IF(DatiStorici[[#This Row],[Calend]]="X",(DatiStorici[[#This Row],[Balanced]]*D$2/DatiStorici[[#This Row],[SXXR]]),S902)</f>
        <v>23.661197927046668</v>
      </c>
      <c r="T903" s="33">
        <f>IF(DatiStorici[[#This Row],[Calend]]="X",(DatiStorici[[#This Row],[Balanced]]*E$2/DatiStorici[[#This Row],[Gold]]),T902)</f>
        <v>27.571067436731585</v>
      </c>
      <c r="U903" s="34">
        <f>SUMPRODUCT(DatiStorici[[#This Row],[Bond 3Y]:[Gold]],Q902:T902)</f>
        <v>12533.894392484408</v>
      </c>
      <c r="V903" s="32">
        <f t="shared" ref="V903:V966" si="126">LN(U903/U902)</f>
        <v>4.678369460294025E-3</v>
      </c>
      <c r="W903" s="32">
        <f>-(1-U903/MAX(U$5:U903))</f>
        <v>-1.4779477757127735E-2</v>
      </c>
      <c r="X903" s="53" t="str">
        <f t="shared" ref="X903:X966" si="127">IF(AND(MONTH(A903)&lt;&gt;MONTH(A902),MONTH(A903)=X$2),"X","")</f>
        <v/>
      </c>
    </row>
    <row r="904" spans="1:24" x14ac:dyDescent="0.3">
      <c r="A904" s="4">
        <v>40371</v>
      </c>
      <c r="B904" s="1">
        <v>117.785861</v>
      </c>
      <c r="C904" s="1">
        <v>124.709917</v>
      </c>
      <c r="D904" s="1">
        <v>127.174173</v>
      </c>
      <c r="E904" s="1">
        <v>117.58315</v>
      </c>
      <c r="F904" s="3">
        <f t="shared" si="120"/>
        <v>12615.809860167981</v>
      </c>
      <c r="G904" s="36">
        <f t="shared" si="121"/>
        <v>8.3647727086832535E-4</v>
      </c>
      <c r="H904" s="31">
        <f t="shared" si="122"/>
        <v>2.7168476239936078E-3</v>
      </c>
      <c r="I904" s="37">
        <f t="shared" si="123"/>
        <v>4.6388602715548947E-3</v>
      </c>
      <c r="J904" s="37">
        <f t="shared" si="124"/>
        <v>-2.7260089155900715E-3</v>
      </c>
      <c r="K904" s="39">
        <f t="shared" si="125"/>
        <v>5.7030525830740521E-4</v>
      </c>
      <c r="L904" s="36">
        <f>-(1-B904/MAX(B$5:B904))</f>
        <v>-1.6307750673075772E-3</v>
      </c>
      <c r="M904" s="37">
        <f>-(1-C904/MAX(C$5:C904))</f>
        <v>-1.5464311522012109E-3</v>
      </c>
      <c r="N904" s="37">
        <f>-(1-D904/MAX(D$5:D904))</f>
        <v>-0.30465032112159585</v>
      </c>
      <c r="O904" s="37">
        <f>-(1-E904/MAX(E$5:E904))</f>
        <v>-4.4162990312634376E-2</v>
      </c>
      <c r="P904" s="39">
        <f>-(1-F904/MAX(F$5:F904))</f>
        <v>-1.5639510045194038E-2</v>
      </c>
      <c r="Q904" s="33">
        <f>IF(DatiStorici[[#This Row],[Calend]]="X",(DatiStorici[[#This Row],[Balanced]]*B$2/DatiStorici[[#This Row],[Bond 3Y]]),Q903)</f>
        <v>26.008685988528505</v>
      </c>
      <c r="R904" s="33">
        <f>IF(DatiStorici[[#This Row],[Calend]]="X",(DatiStorici[[#This Row],[Balanced]]*C$2/DatiStorici[[#This Row],[Bond 10Y]]),R903)</f>
        <v>25.947178759897803</v>
      </c>
      <c r="S904" s="33">
        <f>IF(DatiStorici[[#This Row],[Calend]]="X",(DatiStorici[[#This Row],[Balanced]]*D$2/DatiStorici[[#This Row],[SXXR]]),S903)</f>
        <v>23.661197927046668</v>
      </c>
      <c r="T904" s="33">
        <f>IF(DatiStorici[[#This Row],[Calend]]="X",(DatiStorici[[#This Row],[Balanced]]*E$2/DatiStorici[[#This Row],[Gold]]),T903)</f>
        <v>27.571067436731585</v>
      </c>
      <c r="U904" s="34">
        <f>SUMPRODUCT(DatiStorici[[#This Row],[Bond 3Y]:[Gold]],Q903:T903)</f>
        <v>12550.312218803285</v>
      </c>
      <c r="V904" s="32">
        <f t="shared" si="126"/>
        <v>1.3090171770354707E-3</v>
      </c>
      <c r="W904" s="32">
        <f>-(1-U904/MAX(U$5:U904))</f>
        <v>-1.348896270143396E-2</v>
      </c>
      <c r="X904" s="53" t="str">
        <f t="shared" si="127"/>
        <v/>
      </c>
    </row>
    <row r="905" spans="1:24" x14ac:dyDescent="0.3">
      <c r="A905" s="4">
        <v>40372</v>
      </c>
      <c r="B905" s="1">
        <v>117.738269</v>
      </c>
      <c r="C905" s="1">
        <v>124.389084</v>
      </c>
      <c r="D905" s="1">
        <v>129.57702900000001</v>
      </c>
      <c r="E905" s="1">
        <v>118.60597</v>
      </c>
      <c r="F905" s="3">
        <f t="shared" si="120"/>
        <v>12682.999919068789</v>
      </c>
      <c r="G905" s="36">
        <f t="shared" si="121"/>
        <v>-4.0413694042942594E-4</v>
      </c>
      <c r="H905" s="31">
        <f t="shared" si="122"/>
        <v>-2.5759491296205167E-3</v>
      </c>
      <c r="I905" s="37">
        <f t="shared" si="123"/>
        <v>1.8717935000704927E-2</v>
      </c>
      <c r="J905" s="37">
        <f t="shared" si="124"/>
        <v>8.661079679165351E-3</v>
      </c>
      <c r="K905" s="39">
        <f t="shared" si="125"/>
        <v>5.3117294817194181E-3</v>
      </c>
      <c r="L905" s="36">
        <f>-(1-B905/MAX(B$5:B905))</f>
        <v>-2.0341714321139293E-3</v>
      </c>
      <c r="M905" s="37">
        <f>-(1-C905/MAX(C$5:C905))</f>
        <v>-4.1150869701194193E-3</v>
      </c>
      <c r="N905" s="37">
        <f>-(1-D905/MAX(D$5:D905))</f>
        <v>-0.29151223570238849</v>
      </c>
      <c r="O905" s="37">
        <f>-(1-E905/MAX(E$5:E905))</f>
        <v>-3.5848455362274323E-2</v>
      </c>
      <c r="P905" s="39">
        <f>-(1-F905/MAX(F$5:F905))</f>
        <v>-1.0396942185280977E-2</v>
      </c>
      <c r="Q905" s="33">
        <f>IF(DatiStorici[[#This Row],[Calend]]="X",(DatiStorici[[#This Row],[Balanced]]*B$2/DatiStorici[[#This Row],[Bond 3Y]]),Q904)</f>
        <v>26.008685988528505</v>
      </c>
      <c r="R905" s="33">
        <f>IF(DatiStorici[[#This Row],[Calend]]="X",(DatiStorici[[#This Row],[Balanced]]*C$2/DatiStorici[[#This Row],[Bond 10Y]]),R904)</f>
        <v>25.947178759897803</v>
      </c>
      <c r="S905" s="33">
        <f>IF(DatiStorici[[#This Row],[Calend]]="X",(DatiStorici[[#This Row],[Balanced]]*D$2/DatiStorici[[#This Row],[SXXR]]),S904)</f>
        <v>23.661197927046668</v>
      </c>
      <c r="T905" s="33">
        <f>IF(DatiStorici[[#This Row],[Calend]]="X",(DatiStorici[[#This Row],[Balanced]]*E$2/DatiStorici[[#This Row],[Gold]]),T904)</f>
        <v>27.571067436731585</v>
      </c>
      <c r="U905" s="34">
        <f>SUMPRODUCT(DatiStorici[[#This Row],[Bond 3Y]:[Gold]],Q904:T904)</f>
        <v>12625.804392818472</v>
      </c>
      <c r="V905" s="32">
        <f t="shared" si="126"/>
        <v>5.9971441537717777E-3</v>
      </c>
      <c r="W905" s="32">
        <f>-(1-U905/MAX(U$5:U905))</f>
        <v>-7.5549379857725585E-3</v>
      </c>
      <c r="X905" s="53" t="str">
        <f t="shared" si="127"/>
        <v/>
      </c>
    </row>
    <row r="906" spans="1:24" x14ac:dyDescent="0.3">
      <c r="A906" s="4">
        <v>40373</v>
      </c>
      <c r="B906" s="1">
        <v>117.618043</v>
      </c>
      <c r="C906" s="1">
        <v>124.12589800000001</v>
      </c>
      <c r="D906" s="1">
        <v>129.55050299999999</v>
      </c>
      <c r="E906" s="1">
        <v>117.72681</v>
      </c>
      <c r="F906" s="3">
        <f t="shared" si="120"/>
        <v>12638.294788272866</v>
      </c>
      <c r="G906" s="36">
        <f t="shared" si="121"/>
        <v>-1.0216510399548313E-3</v>
      </c>
      <c r="H906" s="31">
        <f t="shared" si="122"/>
        <v>-2.1180702770873254E-3</v>
      </c>
      <c r="I906" s="37">
        <f t="shared" si="123"/>
        <v>-2.0473316662213749E-4</v>
      </c>
      <c r="J906" s="37">
        <f t="shared" si="124"/>
        <v>-7.4400517392628727E-3</v>
      </c>
      <c r="K906" s="39">
        <f t="shared" si="125"/>
        <v>-3.5310340772056149E-3</v>
      </c>
      <c r="L906" s="36">
        <f>-(1-B906/MAX(B$5:B906))</f>
        <v>-3.0532236122118306E-3</v>
      </c>
      <c r="M906" s="37">
        <f>-(1-C906/MAX(C$5:C906))</f>
        <v>-6.222208899891557E-3</v>
      </c>
      <c r="N906" s="37">
        <f>-(1-D906/MAX(D$5:D906))</f>
        <v>-0.29165727179852996</v>
      </c>
      <c r="O906" s="37">
        <f>-(1-E906/MAX(E$5:E906))</f>
        <v>-4.2995173794607044E-2</v>
      </c>
      <c r="P906" s="39">
        <f>-(1-F906/MAX(F$5:F906))</f>
        <v>-1.3885102275003613E-2</v>
      </c>
      <c r="Q906" s="33">
        <f>IF(DatiStorici[[#This Row],[Calend]]="X",(DatiStorici[[#This Row],[Balanced]]*B$2/DatiStorici[[#This Row],[Bond 3Y]]),Q905)</f>
        <v>26.008685988528505</v>
      </c>
      <c r="R906" s="33">
        <f>IF(DatiStorici[[#This Row],[Calend]]="X",(DatiStorici[[#This Row],[Balanced]]*C$2/DatiStorici[[#This Row],[Bond 10Y]]),R905)</f>
        <v>25.947178759897803</v>
      </c>
      <c r="S906" s="33">
        <f>IF(DatiStorici[[#This Row],[Calend]]="X",(DatiStorici[[#This Row],[Balanced]]*D$2/DatiStorici[[#This Row],[SXXR]]),S905)</f>
        <v>23.661197927046668</v>
      </c>
      <c r="T906" s="33">
        <f>IF(DatiStorici[[#This Row],[Calend]]="X",(DatiStorici[[#This Row],[Balanced]]*E$2/DatiStorici[[#This Row],[Gold]]),T905)</f>
        <v>27.571067436731585</v>
      </c>
      <c r="U906" s="34">
        <f>SUMPRODUCT(DatiStorici[[#This Row],[Bond 3Y]:[Gold]],Q905:T905)</f>
        <v>12590.981521763822</v>
      </c>
      <c r="V906" s="32">
        <f t="shared" si="126"/>
        <v>-2.761881970868092E-3</v>
      </c>
      <c r="W906" s="32">
        <f>-(1-U906/MAX(U$5:U906))</f>
        <v>-1.0292172410456324E-2</v>
      </c>
      <c r="X906" s="53" t="str">
        <f t="shared" si="127"/>
        <v/>
      </c>
    </row>
    <row r="907" spans="1:24" x14ac:dyDescent="0.3">
      <c r="A907" s="4">
        <v>40374</v>
      </c>
      <c r="B907" s="1">
        <v>117.627486</v>
      </c>
      <c r="C907" s="1">
        <v>124.143601</v>
      </c>
      <c r="D907" s="1">
        <v>128.07105300000001</v>
      </c>
      <c r="E907" s="1">
        <v>117.82302</v>
      </c>
      <c r="F907" s="3">
        <f t="shared" si="120"/>
        <v>12620.514722872671</v>
      </c>
      <c r="G907" s="36">
        <f t="shared" si="121"/>
        <v>8.0282078432949468E-5</v>
      </c>
      <c r="H907" s="31">
        <f t="shared" si="122"/>
        <v>1.4261115522690705E-4</v>
      </c>
      <c r="I907" s="37">
        <f t="shared" si="123"/>
        <v>-1.1485578201127807E-2</v>
      </c>
      <c r="J907" s="37">
        <f t="shared" si="124"/>
        <v>8.1689725991523606E-4</v>
      </c>
      <c r="K907" s="39">
        <f t="shared" si="125"/>
        <v>-1.4078310641683868E-3</v>
      </c>
      <c r="L907" s="36">
        <f>-(1-B907/MAX(B$5:B907))</f>
        <v>-2.9731834400638091E-3</v>
      </c>
      <c r="M907" s="37">
        <f>-(1-C907/MAX(C$5:C907))</f>
        <v>-6.0804749948861758E-3</v>
      </c>
      <c r="N907" s="37">
        <f>-(1-D907/MAX(D$5:D907))</f>
        <v>-0.29974645420207235</v>
      </c>
      <c r="O907" s="37">
        <f>-(1-E907/MAX(E$5:E907))</f>
        <v>-4.2213079772614792E-2</v>
      </c>
      <c r="P907" s="39">
        <f>-(1-F907/MAX(F$5:F907))</f>
        <v>-1.527240868519486E-2</v>
      </c>
      <c r="Q907" s="33">
        <f>IF(DatiStorici[[#This Row],[Calend]]="X",(DatiStorici[[#This Row],[Balanced]]*B$2/DatiStorici[[#This Row],[Bond 3Y]]),Q906)</f>
        <v>26.008685988528505</v>
      </c>
      <c r="R907" s="33">
        <f>IF(DatiStorici[[#This Row],[Calend]]="X",(DatiStorici[[#This Row],[Balanced]]*C$2/DatiStorici[[#This Row],[Bond 10Y]]),R906)</f>
        <v>25.947178759897803</v>
      </c>
      <c r="S907" s="33">
        <f>IF(DatiStorici[[#This Row],[Calend]]="X",(DatiStorici[[#This Row],[Balanced]]*D$2/DatiStorici[[#This Row],[SXXR]]),S906)</f>
        <v>23.661197927046668</v>
      </c>
      <c r="T907" s="33">
        <f>IF(DatiStorici[[#This Row],[Calend]]="X",(DatiStorici[[#This Row],[Balanced]]*E$2/DatiStorici[[#This Row],[Gold]]),T906)</f>
        <v>27.571067436731585</v>
      </c>
      <c r="U907" s="34">
        <f>SUMPRODUCT(DatiStorici[[#This Row],[Bond 3Y]:[Gold]],Q906:T906)</f>
        <v>12559.333517816121</v>
      </c>
      <c r="V907" s="32">
        <f t="shared" si="126"/>
        <v>-2.5167096795654978E-3</v>
      </c>
      <c r="W907" s="32">
        <f>-(1-U907/MAX(U$5:U907))</f>
        <v>-1.2779847988447002E-2</v>
      </c>
      <c r="X907" s="53" t="str">
        <f t="shared" si="127"/>
        <v/>
      </c>
    </row>
    <row r="908" spans="1:24" x14ac:dyDescent="0.3">
      <c r="A908" s="4">
        <v>40375</v>
      </c>
      <c r="B908" s="1">
        <v>117.71839799999999</v>
      </c>
      <c r="C908" s="1">
        <v>124.497924</v>
      </c>
      <c r="D908" s="1">
        <v>125.63766699999999</v>
      </c>
      <c r="E908" s="1">
        <v>115.99293</v>
      </c>
      <c r="F908" s="3">
        <f t="shared" si="120"/>
        <v>12522.943365263127</v>
      </c>
      <c r="G908" s="36">
        <f t="shared" si="121"/>
        <v>7.7258206497450956E-4</v>
      </c>
      <c r="H908" s="31">
        <f t="shared" si="122"/>
        <v>2.850072930051573E-3</v>
      </c>
      <c r="I908" s="37">
        <f t="shared" si="123"/>
        <v>-1.9183105899289305E-2</v>
      </c>
      <c r="J908" s="37">
        <f t="shared" si="124"/>
        <v>-1.5654427112446856E-2</v>
      </c>
      <c r="K908" s="39">
        <f t="shared" si="125"/>
        <v>-7.7612114487992422E-3</v>
      </c>
      <c r="L908" s="36">
        <f>-(1-B908/MAX(B$5:B908))</f>
        <v>-2.2026007724457175E-3</v>
      </c>
      <c r="M908" s="37">
        <f>-(1-C908/MAX(C$5:C908))</f>
        <v>-3.2436912620026348E-3</v>
      </c>
      <c r="N908" s="37">
        <f>-(1-D908/MAX(D$5:D908))</f>
        <v>-0.31305146837100428</v>
      </c>
      <c r="O908" s="37">
        <f>-(1-E908/MAX(E$5:E908))</f>
        <v>-5.708993715446542E-2</v>
      </c>
      <c r="P908" s="39">
        <f>-(1-F908/MAX(F$5:F908))</f>
        <v>-2.2885506096034236E-2</v>
      </c>
      <c r="Q908" s="33">
        <f>IF(DatiStorici[[#This Row],[Calend]]="X",(DatiStorici[[#This Row],[Balanced]]*B$2/DatiStorici[[#This Row],[Bond 3Y]]),Q907)</f>
        <v>26.008685988528505</v>
      </c>
      <c r="R908" s="33">
        <f>IF(DatiStorici[[#This Row],[Calend]]="X",(DatiStorici[[#This Row],[Balanced]]*C$2/DatiStorici[[#This Row],[Bond 10Y]]),R907)</f>
        <v>25.947178759897803</v>
      </c>
      <c r="S908" s="33">
        <f>IF(DatiStorici[[#This Row],[Calend]]="X",(DatiStorici[[#This Row],[Balanced]]*D$2/DatiStorici[[#This Row],[SXXR]]),S907)</f>
        <v>23.661197927046668</v>
      </c>
      <c r="T908" s="33">
        <f>IF(DatiStorici[[#This Row],[Calend]]="X",(DatiStorici[[#This Row],[Balanced]]*E$2/DatiStorici[[#This Row],[Gold]]),T907)</f>
        <v>27.571067436731585</v>
      </c>
      <c r="U908" s="34">
        <f>SUMPRODUCT(DatiStorici[[#This Row],[Bond 3Y]:[Gold]],Q907:T907)</f>
        <v>12462.857339112259</v>
      </c>
      <c r="V908" s="32">
        <f t="shared" si="126"/>
        <v>-7.7112877386567519E-3</v>
      </c>
      <c r="W908" s="32">
        <f>-(1-U908/MAX(U$5:U908))</f>
        <v>-2.0363309934927964E-2</v>
      </c>
      <c r="X908" s="53" t="str">
        <f t="shared" si="127"/>
        <v/>
      </c>
    </row>
    <row r="909" spans="1:24" x14ac:dyDescent="0.3">
      <c r="A909" s="4">
        <v>40378</v>
      </c>
      <c r="B909" s="1">
        <v>117.695126</v>
      </c>
      <c r="C909" s="1">
        <v>124.16840000000001</v>
      </c>
      <c r="D909" s="1">
        <v>124.668717</v>
      </c>
      <c r="E909" s="1">
        <v>115.18438999999999</v>
      </c>
      <c r="F909" s="3">
        <f t="shared" si="120"/>
        <v>12467.560058150313</v>
      </c>
      <c r="G909" s="36">
        <f t="shared" si="121"/>
        <v>-1.9771166652087706E-4</v>
      </c>
      <c r="H909" s="31">
        <f t="shared" si="122"/>
        <v>-2.6503322813307235E-3</v>
      </c>
      <c r="I909" s="37">
        <f t="shared" si="123"/>
        <v>-7.7421504357039882E-3</v>
      </c>
      <c r="J909" s="37">
        <f t="shared" si="124"/>
        <v>-6.9950053649372578E-3</v>
      </c>
      <c r="K909" s="39">
        <f t="shared" si="125"/>
        <v>-4.4323555108188211E-3</v>
      </c>
      <c r="L909" s="36">
        <f>-(1-B909/MAX(B$5:B909))</f>
        <v>-2.3998574584807031E-3</v>
      </c>
      <c r="M909" s="37">
        <f>-(1-C909/MAX(C$5:C909))</f>
        <v>-5.8819290359961585E-3</v>
      </c>
      <c r="N909" s="37">
        <f>-(1-D909/MAX(D$5:D909))</f>
        <v>-0.31834939211963542</v>
      </c>
      <c r="O909" s="37">
        <f>-(1-E909/MAX(E$5:E909))</f>
        <v>-6.3662583454659138E-2</v>
      </c>
      <c r="P909" s="39">
        <f>-(1-F909/MAX(F$5:F909))</f>
        <v>-2.7206840986869429E-2</v>
      </c>
      <c r="Q909" s="33">
        <f>IF(DatiStorici[[#This Row],[Calend]]="X",(DatiStorici[[#This Row],[Balanced]]*B$2/DatiStorici[[#This Row],[Bond 3Y]]),Q908)</f>
        <v>26.008685988528505</v>
      </c>
      <c r="R909" s="33">
        <f>IF(DatiStorici[[#This Row],[Calend]]="X",(DatiStorici[[#This Row],[Balanced]]*C$2/DatiStorici[[#This Row],[Bond 10Y]]),R908)</f>
        <v>25.947178759897803</v>
      </c>
      <c r="S909" s="33">
        <f>IF(DatiStorici[[#This Row],[Calend]]="X",(DatiStorici[[#This Row],[Balanced]]*D$2/DatiStorici[[#This Row],[SXXR]]),S908)</f>
        <v>23.661197927046668</v>
      </c>
      <c r="T909" s="33">
        <f>IF(DatiStorici[[#This Row],[Calend]]="X",(DatiStorici[[#This Row],[Balanced]]*E$2/DatiStorici[[#This Row],[Gold]]),T908)</f>
        <v>27.571067436731585</v>
      </c>
      <c r="U909" s="34">
        <f>SUMPRODUCT(DatiStorici[[#This Row],[Bond 3Y]:[Gold]],Q908:T908)</f>
        <v>12408.48301824155</v>
      </c>
      <c r="V909" s="32">
        <f t="shared" si="126"/>
        <v>-4.3724549395748116E-3</v>
      </c>
      <c r="W909" s="32">
        <f>-(1-U909/MAX(U$5:U909))</f>
        <v>-2.4637376328607075E-2</v>
      </c>
      <c r="X909" s="53" t="str">
        <f t="shared" si="127"/>
        <v/>
      </c>
    </row>
    <row r="910" spans="1:24" x14ac:dyDescent="0.3">
      <c r="A910" s="4">
        <v>40379</v>
      </c>
      <c r="B910" s="1">
        <v>117.79915099999999</v>
      </c>
      <c r="C910" s="1">
        <v>124.37090600000001</v>
      </c>
      <c r="D910" s="1">
        <v>124.753801</v>
      </c>
      <c r="E910" s="1">
        <v>115.37815000000001</v>
      </c>
      <c r="F910" s="3">
        <f t="shared" si="120"/>
        <v>12484.177150342919</v>
      </c>
      <c r="G910" s="36">
        <f t="shared" si="121"/>
        <v>8.834610173221899E-4</v>
      </c>
      <c r="H910" s="31">
        <f t="shared" si="122"/>
        <v>1.6295695684676104E-3</v>
      </c>
      <c r="I910" s="37">
        <f t="shared" si="123"/>
        <v>6.8224797009127183E-4</v>
      </c>
      <c r="J910" s="37">
        <f t="shared" si="124"/>
        <v>1.6807591173619574E-3</v>
      </c>
      <c r="K910" s="39">
        <f t="shared" si="125"/>
        <v>1.3319388955086516E-3</v>
      </c>
      <c r="L910" s="36">
        <f>-(1-B910/MAX(B$5:B910))</f>
        <v>-1.5181271918605077E-3</v>
      </c>
      <c r="M910" s="37">
        <f>-(1-C910/MAX(C$5:C910))</f>
        <v>-4.2606238240531225E-3</v>
      </c>
      <c r="N910" s="37">
        <f>-(1-D910/MAX(D$5:D910))</f>
        <v>-0.31788417869868646</v>
      </c>
      <c r="O910" s="37">
        <f>-(1-E910/MAX(E$5:E910))</f>
        <v>-6.2087502509838188E-2</v>
      </c>
      <c r="P910" s="39">
        <f>-(1-F910/MAX(F$5:F910))</f>
        <v>-2.5910276660548792E-2</v>
      </c>
      <c r="Q910" s="33">
        <f>IF(DatiStorici[[#This Row],[Calend]]="X",(DatiStorici[[#This Row],[Balanced]]*B$2/DatiStorici[[#This Row],[Bond 3Y]]),Q909)</f>
        <v>26.008685988528505</v>
      </c>
      <c r="R910" s="33">
        <f>IF(DatiStorici[[#This Row],[Calend]]="X",(DatiStorici[[#This Row],[Balanced]]*C$2/DatiStorici[[#This Row],[Bond 10Y]]),R909)</f>
        <v>25.947178759897803</v>
      </c>
      <c r="S910" s="33">
        <f>IF(DatiStorici[[#This Row],[Calend]]="X",(DatiStorici[[#This Row],[Balanced]]*D$2/DatiStorici[[#This Row],[SXXR]]),S909)</f>
        <v>23.661197927046668</v>
      </c>
      <c r="T910" s="33">
        <f>IF(DatiStorici[[#This Row],[Calend]]="X",(DatiStorici[[#This Row],[Balanced]]*E$2/DatiStorici[[#This Row],[Gold]]),T909)</f>
        <v>27.571067436731585</v>
      </c>
      <c r="U910" s="34">
        <f>SUMPRODUCT(DatiStorici[[#This Row],[Bond 3Y]:[Gold]],Q909:T909)</f>
        <v>12423.798390574424</v>
      </c>
      <c r="V910" s="32">
        <f t="shared" si="126"/>
        <v>1.2335052122390323E-3</v>
      </c>
      <c r="W910" s="32">
        <f>-(1-U910/MAX(U$5:U910))</f>
        <v>-2.3433519119056445E-2</v>
      </c>
      <c r="X910" s="53" t="str">
        <f t="shared" si="127"/>
        <v/>
      </c>
    </row>
    <row r="911" spans="1:24" x14ac:dyDescent="0.3">
      <c r="A911" s="4">
        <v>40380</v>
      </c>
      <c r="B911" s="1">
        <v>117.86095299999999</v>
      </c>
      <c r="C911" s="1">
        <v>124.42433200000001</v>
      </c>
      <c r="D911" s="1">
        <v>126.214232</v>
      </c>
      <c r="E911" s="1">
        <v>116.20585</v>
      </c>
      <c r="F911" s="3">
        <f t="shared" si="120"/>
        <v>12541.670422500541</v>
      </c>
      <c r="G911" s="36">
        <f t="shared" si="121"/>
        <v>5.245011808771786E-4</v>
      </c>
      <c r="H911" s="31">
        <f t="shared" si="122"/>
        <v>4.2947768012511594E-4</v>
      </c>
      <c r="I911" s="37">
        <f t="shared" si="123"/>
        <v>1.1638514018932936E-2</v>
      </c>
      <c r="J911" s="37">
        <f t="shared" si="124"/>
        <v>7.1481926591560416E-3</v>
      </c>
      <c r="K911" s="39">
        <f t="shared" si="125"/>
        <v>4.5947193706359895E-3</v>
      </c>
      <c r="L911" s="36">
        <f>-(1-B911/MAX(B$5:B911))</f>
        <v>-9.9428490454811502E-4</v>
      </c>
      <c r="M911" s="37">
        <f>-(1-C911/MAX(C$5:C911))</f>
        <v>-3.8328841410151249E-3</v>
      </c>
      <c r="N911" s="37">
        <f>-(1-D911/MAX(D$5:D911))</f>
        <v>-0.30989898639966473</v>
      </c>
      <c r="O911" s="37">
        <f>-(1-E911/MAX(E$5:E911))</f>
        <v>-5.5359103985744951E-2</v>
      </c>
      <c r="P911" s="39">
        <f>-(1-F911/MAX(F$5:F911))</f>
        <v>-2.1424309752560822E-2</v>
      </c>
      <c r="Q911" s="33">
        <f>IF(DatiStorici[[#This Row],[Calend]]="X",(DatiStorici[[#This Row],[Balanced]]*B$2/DatiStorici[[#This Row],[Bond 3Y]]),Q910)</f>
        <v>26.008685988528505</v>
      </c>
      <c r="R911" s="33">
        <f>IF(DatiStorici[[#This Row],[Calend]]="X",(DatiStorici[[#This Row],[Balanced]]*C$2/DatiStorici[[#This Row],[Bond 10Y]]),R910)</f>
        <v>25.947178759897803</v>
      </c>
      <c r="S911" s="33">
        <f>IF(DatiStorici[[#This Row],[Calend]]="X",(DatiStorici[[#This Row],[Balanced]]*D$2/DatiStorici[[#This Row],[SXXR]]),S910)</f>
        <v>23.661197927046668</v>
      </c>
      <c r="T911" s="33">
        <f>IF(DatiStorici[[#This Row],[Calend]]="X",(DatiStorici[[#This Row],[Balanced]]*E$2/DatiStorici[[#This Row],[Gold]]),T910)</f>
        <v>27.571067436731585</v>
      </c>
      <c r="U911" s="34">
        <f>SUMPRODUCT(DatiStorici[[#This Row],[Bond 3Y]:[Gold]],Q910:T910)</f>
        <v>12484.168152825492</v>
      </c>
      <c r="V911" s="32">
        <f t="shared" si="126"/>
        <v>4.8474354867973956E-3</v>
      </c>
      <c r="W911" s="32">
        <f>-(1-U911/MAX(U$5:U911))</f>
        <v>-1.8688184043603839E-2</v>
      </c>
      <c r="X911" s="53" t="str">
        <f t="shared" si="127"/>
        <v/>
      </c>
    </row>
    <row r="912" spans="1:24" x14ac:dyDescent="0.3">
      <c r="A912" s="4">
        <v>40381</v>
      </c>
      <c r="B912" s="1">
        <v>117.90263</v>
      </c>
      <c r="C912" s="1">
        <v>124.28998</v>
      </c>
      <c r="D912" s="1">
        <v>128.77774600000001</v>
      </c>
      <c r="E912" s="1">
        <v>116.98477</v>
      </c>
      <c r="F912" s="3">
        <f t="shared" si="120"/>
        <v>12608.582836151849</v>
      </c>
      <c r="G912" s="36">
        <f t="shared" si="121"/>
        <v>3.5354909272926853E-4</v>
      </c>
      <c r="H912" s="31">
        <f t="shared" si="122"/>
        <v>-1.0803721907890976E-3</v>
      </c>
      <c r="I912" s="37">
        <f t="shared" si="123"/>
        <v>2.0107302114781827E-2</v>
      </c>
      <c r="J912" s="37">
        <f t="shared" si="124"/>
        <v>6.6805679999513258E-3</v>
      </c>
      <c r="K912" s="39">
        <f t="shared" si="125"/>
        <v>5.321025664362062E-3</v>
      </c>
      <c r="L912" s="36">
        <f>-(1-B912/MAX(B$5:B912))</f>
        <v>-6.4102489664685791E-4</v>
      </c>
      <c r="M912" s="37">
        <f>-(1-C912/MAX(C$5:C912))</f>
        <v>-4.9085342345185357E-3</v>
      </c>
      <c r="N912" s="37">
        <f>-(1-D912/MAX(D$5:D912))</f>
        <v>-0.29588247192466743</v>
      </c>
      <c r="O912" s="37">
        <f>-(1-E912/MAX(E$5:E912))</f>
        <v>-4.9027239568218417E-2</v>
      </c>
      <c r="P912" s="39">
        <f>-(1-F912/MAX(F$5:F912))</f>
        <v>-1.6203405425695649E-2</v>
      </c>
      <c r="Q912" s="33">
        <f>IF(DatiStorici[[#This Row],[Calend]]="X",(DatiStorici[[#This Row],[Balanced]]*B$2/DatiStorici[[#This Row],[Bond 3Y]]),Q911)</f>
        <v>26.008685988528505</v>
      </c>
      <c r="R912" s="33">
        <f>IF(DatiStorici[[#This Row],[Calend]]="X",(DatiStorici[[#This Row],[Balanced]]*C$2/DatiStorici[[#This Row],[Bond 10Y]]),R911)</f>
        <v>25.947178759897803</v>
      </c>
      <c r="S912" s="33">
        <f>IF(DatiStorici[[#This Row],[Calend]]="X",(DatiStorici[[#This Row],[Balanced]]*D$2/DatiStorici[[#This Row],[SXXR]]),S911)</f>
        <v>23.661197927046668</v>
      </c>
      <c r="T912" s="33">
        <f>IF(DatiStorici[[#This Row],[Calend]]="X",(DatiStorici[[#This Row],[Balanced]]*E$2/DatiStorici[[#This Row],[Gold]]),T911)</f>
        <v>27.571067436731585</v>
      </c>
      <c r="U912" s="34">
        <f>SUMPRODUCT(DatiStorici[[#This Row],[Bond 3Y]:[Gold]],Q911:T911)</f>
        <v>12563.897529461261</v>
      </c>
      <c r="V912" s="32">
        <f t="shared" si="126"/>
        <v>6.366131973394991E-3</v>
      </c>
      <c r="W912" s="32">
        <f>-(1-U912/MAX(U$5:U912))</f>
        <v>-1.2421096127633202E-2</v>
      </c>
      <c r="X912" s="53" t="str">
        <f t="shared" si="127"/>
        <v/>
      </c>
    </row>
    <row r="913" spans="1:24" x14ac:dyDescent="0.3">
      <c r="A913" s="4">
        <v>40382</v>
      </c>
      <c r="B913" s="1">
        <v>117.843108</v>
      </c>
      <c r="C913" s="1">
        <v>124.063236</v>
      </c>
      <c r="D913" s="1">
        <v>129.58103299999999</v>
      </c>
      <c r="E913" s="1">
        <v>116.10571</v>
      </c>
      <c r="F913" s="3">
        <f t="shared" si="120"/>
        <v>12578.786053901797</v>
      </c>
      <c r="G913" s="36">
        <f t="shared" si="121"/>
        <v>-5.04967782406383E-4</v>
      </c>
      <c r="H913" s="31">
        <f t="shared" si="122"/>
        <v>-1.8259804858005593E-3</v>
      </c>
      <c r="I913" s="37">
        <f t="shared" si="123"/>
        <v>6.2184036602309454E-3</v>
      </c>
      <c r="J913" s="37">
        <f t="shared" si="124"/>
        <v>-7.5426861502698866E-3</v>
      </c>
      <c r="K913" s="39">
        <f t="shared" si="125"/>
        <v>-2.3660110176920018E-3</v>
      </c>
      <c r="L913" s="36">
        <f>-(1-B913/MAX(B$5:B913))</f>
        <v>-1.145541589074317E-3</v>
      </c>
      <c r="M913" s="37">
        <f>-(1-C913/MAX(C$5:C913))</f>
        <v>-6.7238939225120475E-3</v>
      </c>
      <c r="N913" s="37">
        <f>-(1-D913/MAX(D$5:D913))</f>
        <v>-0.29149034304880539</v>
      </c>
      <c r="O913" s="37">
        <f>-(1-E913/MAX(E$5:E913))</f>
        <v>-5.6173145097503707E-2</v>
      </c>
      <c r="P913" s="39">
        <f>-(1-F913/MAX(F$5:F913))</f>
        <v>-1.852832752739475E-2</v>
      </c>
      <c r="Q913" s="33">
        <f>IF(DatiStorici[[#This Row],[Calend]]="X",(DatiStorici[[#This Row],[Balanced]]*B$2/DatiStorici[[#This Row],[Bond 3Y]]),Q912)</f>
        <v>26.008685988528505</v>
      </c>
      <c r="R913" s="33">
        <f>IF(DatiStorici[[#This Row],[Calend]]="X",(DatiStorici[[#This Row],[Balanced]]*C$2/DatiStorici[[#This Row],[Bond 10Y]]),R912)</f>
        <v>25.947178759897803</v>
      </c>
      <c r="S913" s="33">
        <f>IF(DatiStorici[[#This Row],[Calend]]="X",(DatiStorici[[#This Row],[Balanced]]*D$2/DatiStorici[[#This Row],[SXXR]]),S912)</f>
        <v>23.661197927046668</v>
      </c>
      <c r="T913" s="33">
        <f>IF(DatiStorici[[#This Row],[Calend]]="X",(DatiStorici[[#This Row],[Balanced]]*E$2/DatiStorici[[#This Row],[Gold]]),T912)</f>
        <v>27.571067436731585</v>
      </c>
      <c r="U913" s="34">
        <f>SUMPRODUCT(DatiStorici[[#This Row],[Bond 3Y]:[Gold]],Q912:T912)</f>
        <v>12551.236183511406</v>
      </c>
      <c r="V913" s="32">
        <f t="shared" si="126"/>
        <v>-1.0082643530533349E-3</v>
      </c>
      <c r="W913" s="32">
        <f>-(1-U913/MAX(U$5:U913))</f>
        <v>-1.3416334916025563E-2</v>
      </c>
      <c r="X913" s="53" t="str">
        <f t="shared" si="127"/>
        <v/>
      </c>
    </row>
    <row r="914" spans="1:24" x14ac:dyDescent="0.3">
      <c r="A914" s="4">
        <v>40385</v>
      </c>
      <c r="B914" s="1">
        <v>117.76244699999999</v>
      </c>
      <c r="C914" s="1">
        <v>123.67992599999999</v>
      </c>
      <c r="D914" s="1">
        <v>130.15309400000001</v>
      </c>
      <c r="E914" s="1">
        <v>115.41914</v>
      </c>
      <c r="F914" s="3">
        <f t="shared" si="120"/>
        <v>12548.616928636195</v>
      </c>
      <c r="G914" s="36">
        <f t="shared" si="121"/>
        <v>-6.8471223568022141E-4</v>
      </c>
      <c r="H914" s="31">
        <f t="shared" si="122"/>
        <v>-3.0944168369229984E-3</v>
      </c>
      <c r="I914" s="37">
        <f t="shared" si="123"/>
        <v>4.4049808288419787E-3</v>
      </c>
      <c r="J914" s="37">
        <f t="shared" si="124"/>
        <v>-5.9308710276271088E-3</v>
      </c>
      <c r="K914" s="39">
        <f t="shared" si="125"/>
        <v>-2.4012939007955181E-3</v>
      </c>
      <c r="L914" s="36">
        <f>-(1-B914/MAX(B$5:B914))</f>
        <v>-1.8292353649537185E-3</v>
      </c>
      <c r="M914" s="37">
        <f>-(1-C914/MAX(C$5:C914))</f>
        <v>-9.7927536145208105E-3</v>
      </c>
      <c r="N914" s="37">
        <f>-(1-D914/MAX(D$5:D914))</f>
        <v>-0.28836248757889893</v>
      </c>
      <c r="O914" s="37">
        <f>-(1-E914/MAX(E$5:E914))</f>
        <v>-6.175429355067108E-2</v>
      </c>
      <c r="P914" s="39">
        <f>-(1-F914/MAX(F$5:F914))</f>
        <v>-2.088230204485475E-2</v>
      </c>
      <c r="Q914" s="33">
        <f>IF(DatiStorici[[#This Row],[Calend]]="X",(DatiStorici[[#This Row],[Balanced]]*B$2/DatiStorici[[#This Row],[Bond 3Y]]),Q913)</f>
        <v>26.008685988528505</v>
      </c>
      <c r="R914" s="33">
        <f>IF(DatiStorici[[#This Row],[Calend]]="X",(DatiStorici[[#This Row],[Balanced]]*C$2/DatiStorici[[#This Row],[Bond 10Y]]),R913)</f>
        <v>25.947178759897803</v>
      </c>
      <c r="S914" s="33">
        <f>IF(DatiStorici[[#This Row],[Calend]]="X",(DatiStorici[[#This Row],[Balanced]]*D$2/DatiStorici[[#This Row],[SXXR]]),S913)</f>
        <v>23.661197927046668</v>
      </c>
      <c r="T914" s="33">
        <f>IF(DatiStorici[[#This Row],[Calend]]="X",(DatiStorici[[#This Row],[Balanced]]*E$2/DatiStorici[[#This Row],[Gold]]),T913)</f>
        <v>27.571067436731585</v>
      </c>
      <c r="U914" s="34">
        <f>SUMPRODUCT(DatiStorici[[#This Row],[Bond 3Y]:[Gold]],Q913:T913)</f>
        <v>12533.798664577738</v>
      </c>
      <c r="V914" s="32">
        <f t="shared" si="126"/>
        <v>-1.3902728736838457E-3</v>
      </c>
      <c r="W914" s="32">
        <f>-(1-U914/MAX(U$5:U914))</f>
        <v>-1.4787002401523974E-2</v>
      </c>
      <c r="X914" s="53" t="str">
        <f t="shared" si="127"/>
        <v/>
      </c>
    </row>
    <row r="915" spans="1:24" x14ac:dyDescent="0.3">
      <c r="A915" s="4">
        <v>40386</v>
      </c>
      <c r="B915" s="1">
        <v>117.736392</v>
      </c>
      <c r="C915" s="1">
        <v>123.70419</v>
      </c>
      <c r="D915" s="1">
        <v>130.64858000000001</v>
      </c>
      <c r="E915" s="1">
        <v>113.90624</v>
      </c>
      <c r="F915" s="3">
        <f t="shared" si="120"/>
        <v>12496.371974579992</v>
      </c>
      <c r="G915" s="36">
        <f t="shared" si="121"/>
        <v>-2.2127497712471082E-4</v>
      </c>
      <c r="H915" s="31">
        <f t="shared" si="122"/>
        <v>1.9616457572252865E-4</v>
      </c>
      <c r="I915" s="37">
        <f t="shared" si="123"/>
        <v>3.7997194461768203E-3</v>
      </c>
      <c r="J915" s="37">
        <f t="shared" si="124"/>
        <v>-1.3194544355183134E-2</v>
      </c>
      <c r="K915" s="39">
        <f t="shared" si="125"/>
        <v>-4.172094468957663E-3</v>
      </c>
      <c r="L915" s="36">
        <f>-(1-B915/MAX(B$5:B915))</f>
        <v>-2.0500811433415977E-3</v>
      </c>
      <c r="M915" s="37">
        <f>-(1-C915/MAX(C$5:C915))</f>
        <v>-9.5984909770553406E-3</v>
      </c>
      <c r="N915" s="37">
        <f>-(1-D915/MAX(D$5:D915))</f>
        <v>-0.28565332090722939</v>
      </c>
      <c r="O915" s="37">
        <f>-(1-E915/MAX(E$5:E915))</f>
        <v>-7.4052703756181115E-2</v>
      </c>
      <c r="P915" s="39">
        <f>-(1-F915/MAX(F$5:F915))</f>
        <v>-2.4958763971790088E-2</v>
      </c>
      <c r="Q915" s="33">
        <f>IF(DatiStorici[[#This Row],[Calend]]="X",(DatiStorici[[#This Row],[Balanced]]*B$2/DatiStorici[[#This Row],[Bond 3Y]]),Q914)</f>
        <v>26.008685988528505</v>
      </c>
      <c r="R915" s="33">
        <f>IF(DatiStorici[[#This Row],[Calend]]="X",(DatiStorici[[#This Row],[Balanced]]*C$2/DatiStorici[[#This Row],[Bond 10Y]]),R914)</f>
        <v>25.947178759897803</v>
      </c>
      <c r="S915" s="33">
        <f>IF(DatiStorici[[#This Row],[Calend]]="X",(DatiStorici[[#This Row],[Balanced]]*D$2/DatiStorici[[#This Row],[SXXR]]),S914)</f>
        <v>23.661197927046668</v>
      </c>
      <c r="T915" s="33">
        <f>IF(DatiStorici[[#This Row],[Calend]]="X",(DatiStorici[[#This Row],[Balanced]]*E$2/DatiStorici[[#This Row],[Gold]]),T914)</f>
        <v>27.571067436731585</v>
      </c>
      <c r="U915" s="34">
        <f>SUMPRODUCT(DatiStorici[[#This Row],[Bond 3Y]:[Gold]],Q914:T914)</f>
        <v>12503.762115000785</v>
      </c>
      <c r="V915" s="32">
        <f t="shared" si="126"/>
        <v>-2.3993203052614853E-3</v>
      </c>
      <c r="W915" s="32">
        <f>-(1-U915/MAX(U$5:U915))</f>
        <v>-1.7148010411797587E-2</v>
      </c>
      <c r="X915" s="53" t="str">
        <f t="shared" si="127"/>
        <v/>
      </c>
    </row>
    <row r="916" spans="1:24" x14ac:dyDescent="0.3">
      <c r="A916" s="4">
        <v>40387</v>
      </c>
      <c r="B916" s="1">
        <v>117.733479</v>
      </c>
      <c r="C916" s="1">
        <v>123.815325</v>
      </c>
      <c r="D916" s="1">
        <v>130.23567499999999</v>
      </c>
      <c r="E916" s="1">
        <v>112.83222000000001</v>
      </c>
      <c r="F916" s="3">
        <f t="shared" si="120"/>
        <v>12450.542198865711</v>
      </c>
      <c r="G916" s="36">
        <f t="shared" si="121"/>
        <v>-2.4742018906852081E-5</v>
      </c>
      <c r="H916" s="31">
        <f t="shared" si="122"/>
        <v>8.979898612693272E-4</v>
      </c>
      <c r="I916" s="37">
        <f t="shared" si="123"/>
        <v>-3.1654293952977819E-3</v>
      </c>
      <c r="J916" s="37">
        <f t="shared" si="124"/>
        <v>-9.473717276553887E-3</v>
      </c>
      <c r="K916" s="39">
        <f t="shared" si="125"/>
        <v>-3.6741880741501362E-3</v>
      </c>
      <c r="L916" s="36">
        <f>-(1-B916/MAX(B$5:B916))</f>
        <v>-2.0747721336482616E-3</v>
      </c>
      <c r="M916" s="37">
        <f>-(1-C916/MAX(C$5:C916))</f>
        <v>-8.7087210209586541E-3</v>
      </c>
      <c r="N916" s="37">
        <f>-(1-D916/MAX(D$5:D916))</f>
        <v>-0.28791095980028747</v>
      </c>
      <c r="O916" s="37">
        <f>-(1-E916/MAX(E$5:E916))</f>
        <v>-8.2783445066857198E-2</v>
      </c>
      <c r="P916" s="39">
        <f>-(1-F916/MAX(F$5:F916))</f>
        <v>-2.8534675544384713E-2</v>
      </c>
      <c r="Q916" s="33">
        <f>IF(DatiStorici[[#This Row],[Calend]]="X",(DatiStorici[[#This Row],[Balanced]]*B$2/DatiStorici[[#This Row],[Bond 3Y]]),Q915)</f>
        <v>26.008685988528505</v>
      </c>
      <c r="R916" s="33">
        <f>IF(DatiStorici[[#This Row],[Calend]]="X",(DatiStorici[[#This Row],[Balanced]]*C$2/DatiStorici[[#This Row],[Bond 10Y]]),R915)</f>
        <v>25.947178759897803</v>
      </c>
      <c r="S916" s="33">
        <f>IF(DatiStorici[[#This Row],[Calend]]="X",(DatiStorici[[#This Row],[Balanced]]*D$2/DatiStorici[[#This Row],[SXXR]]),S915)</f>
        <v>23.661197927046668</v>
      </c>
      <c r="T916" s="33">
        <f>IF(DatiStorici[[#This Row],[Calend]]="X",(DatiStorici[[#This Row],[Balanced]]*E$2/DatiStorici[[#This Row],[Gold]]),T915)</f>
        <v>27.571067436731585</v>
      </c>
      <c r="U916" s="34">
        <f>SUMPRODUCT(DatiStorici[[#This Row],[Bond 3Y]:[Gold]],Q915:T915)</f>
        <v>12467.188286631515</v>
      </c>
      <c r="V916" s="32">
        <f t="shared" si="126"/>
        <v>-2.9293121754639575E-3</v>
      </c>
      <c r="W916" s="32">
        <f>-(1-U916/MAX(U$5:U916))</f>
        <v>-2.0022877963577712E-2</v>
      </c>
      <c r="X916" s="53" t="str">
        <f t="shared" si="127"/>
        <v/>
      </c>
    </row>
    <row r="917" spans="1:24" x14ac:dyDescent="0.3">
      <c r="A917" s="4">
        <v>40388</v>
      </c>
      <c r="B917" s="1">
        <v>117.73953899999999</v>
      </c>
      <c r="C917" s="1">
        <v>124.021209</v>
      </c>
      <c r="D917" s="1">
        <v>129.770218</v>
      </c>
      <c r="E917" s="1">
        <v>113.36732000000001</v>
      </c>
      <c r="F917" s="3">
        <f t="shared" si="120"/>
        <v>12470.007166354837</v>
      </c>
      <c r="G917" s="36">
        <f t="shared" si="121"/>
        <v>5.1470865348299094E-5</v>
      </c>
      <c r="H917" s="31">
        <f t="shared" si="122"/>
        <v>1.6614503442052171E-3</v>
      </c>
      <c r="I917" s="37">
        <f t="shared" si="123"/>
        <v>-3.5803611360744874E-3</v>
      </c>
      <c r="J917" s="37">
        <f t="shared" si="124"/>
        <v>4.7312297643343276E-3</v>
      </c>
      <c r="K917" s="39">
        <f t="shared" si="125"/>
        <v>1.5621623072835124E-3</v>
      </c>
      <c r="L917" s="36">
        <f>-(1-B917/MAX(B$5:B917))</f>
        <v>-2.0234067367176367E-3</v>
      </c>
      <c r="M917" s="37">
        <f>-(1-C917/MAX(C$5:C917))</f>
        <v>-7.0603708374792351E-3</v>
      </c>
      <c r="N917" s="37">
        <f>-(1-D917/MAX(D$5:D917))</f>
        <v>-0.29045593703777806</v>
      </c>
      <c r="O917" s="37">
        <f>-(1-E917/MAX(E$5:E917))</f>
        <v>-7.8433600859726171E-2</v>
      </c>
      <c r="P917" s="39">
        <f>-(1-F917/MAX(F$5:F917))</f>
        <v>-2.7015903055981338E-2</v>
      </c>
      <c r="Q917" s="33">
        <f>IF(DatiStorici[[#This Row],[Calend]]="X",(DatiStorici[[#This Row],[Balanced]]*B$2/DatiStorici[[#This Row],[Bond 3Y]]),Q916)</f>
        <v>26.008685988528505</v>
      </c>
      <c r="R917" s="33">
        <f>IF(DatiStorici[[#This Row],[Calend]]="X",(DatiStorici[[#This Row],[Balanced]]*C$2/DatiStorici[[#This Row],[Bond 10Y]]),R916)</f>
        <v>25.947178759897803</v>
      </c>
      <c r="S917" s="33">
        <f>IF(DatiStorici[[#This Row],[Calend]]="X",(DatiStorici[[#This Row],[Balanced]]*D$2/DatiStorici[[#This Row],[SXXR]]),S916)</f>
        <v>23.661197927046668</v>
      </c>
      <c r="T917" s="33">
        <f>IF(DatiStorici[[#This Row],[Calend]]="X",(DatiStorici[[#This Row],[Balanced]]*E$2/DatiStorici[[#This Row],[Gold]]),T916)</f>
        <v>27.571067436731585</v>
      </c>
      <c r="U917" s="34">
        <f>SUMPRODUCT(DatiStorici[[#This Row],[Bond 3Y]:[Gold]],Q916:T916)</f>
        <v>12476.428016202277</v>
      </c>
      <c r="V917" s="32">
        <f t="shared" si="126"/>
        <v>7.408492723101714E-4</v>
      </c>
      <c r="W917" s="32">
        <f>-(1-U917/MAX(U$5:U917))</f>
        <v>-1.929659362544367E-2</v>
      </c>
      <c r="X917" s="53" t="str">
        <f t="shared" si="127"/>
        <v/>
      </c>
    </row>
    <row r="918" spans="1:24" x14ac:dyDescent="0.3">
      <c r="A918" s="4">
        <v>40389</v>
      </c>
      <c r="B918" s="1">
        <v>117.776871</v>
      </c>
      <c r="C918" s="1">
        <v>124.433243</v>
      </c>
      <c r="D918" s="1">
        <v>129.316273</v>
      </c>
      <c r="E918" s="1">
        <v>113.99992</v>
      </c>
      <c r="F918" s="3">
        <f t="shared" si="120"/>
        <v>12499.482186481331</v>
      </c>
      <c r="G918" s="36">
        <f t="shared" si="121"/>
        <v>3.17022498030431E-4</v>
      </c>
      <c r="H918" s="31">
        <f t="shared" si="122"/>
        <v>3.3167799926009591E-3</v>
      </c>
      <c r="I918" s="37">
        <f t="shared" si="123"/>
        <v>-3.5042001824400989E-3</v>
      </c>
      <c r="J918" s="37">
        <f t="shared" si="124"/>
        <v>5.5645803005499855E-3</v>
      </c>
      <c r="K918" s="39">
        <f t="shared" si="125"/>
        <v>2.3608839893023547E-3</v>
      </c>
      <c r="L918" s="36">
        <f>-(1-B918/MAX(B$5:B918))</f>
        <v>-1.7069755488928751E-3</v>
      </c>
      <c r="M918" s="37">
        <f>-(1-C918/MAX(C$5:C918))</f>
        <v>-3.7615408191203903E-3</v>
      </c>
      <c r="N918" s="37">
        <f>-(1-D918/MAX(D$5:D918))</f>
        <v>-0.29293797016236911</v>
      </c>
      <c r="O918" s="37">
        <f>-(1-E918/MAX(E$5:E918))</f>
        <v>-7.329117618129033E-2</v>
      </c>
      <c r="P918" s="39">
        <f>-(1-F918/MAX(F$5:F918))</f>
        <v>-2.471608674813186E-2</v>
      </c>
      <c r="Q918" s="33">
        <f>IF(DatiStorici[[#This Row],[Calend]]="X",(DatiStorici[[#This Row],[Balanced]]*B$2/DatiStorici[[#This Row],[Bond 3Y]]),Q917)</f>
        <v>26.008685988528505</v>
      </c>
      <c r="R918" s="33">
        <f>IF(DatiStorici[[#This Row],[Calend]]="X",(DatiStorici[[#This Row],[Balanced]]*C$2/DatiStorici[[#This Row],[Bond 10Y]]),R917)</f>
        <v>25.947178759897803</v>
      </c>
      <c r="S918" s="33">
        <f>IF(DatiStorici[[#This Row],[Calend]]="X",(DatiStorici[[#This Row],[Balanced]]*D$2/DatiStorici[[#This Row],[SXXR]]),S917)</f>
        <v>23.661197927046668</v>
      </c>
      <c r="T918" s="33">
        <f>IF(DatiStorici[[#This Row],[Calend]]="X",(DatiStorici[[#This Row],[Balanced]]*E$2/DatiStorici[[#This Row],[Gold]]),T917)</f>
        <v>27.571067436731585</v>
      </c>
      <c r="U918" s="34">
        <f>SUMPRODUCT(DatiStorici[[#This Row],[Bond 3Y]:[Gold]],Q917:T917)</f>
        <v>12494.79066708824</v>
      </c>
      <c r="V918" s="32">
        <f t="shared" si="126"/>
        <v>1.4707054892823094E-3</v>
      </c>
      <c r="W918" s="32">
        <f>-(1-U918/MAX(U$5:U918))</f>
        <v>-1.7853206603890226E-2</v>
      </c>
      <c r="X918" s="53" t="str">
        <f t="shared" si="127"/>
        <v/>
      </c>
    </row>
    <row r="919" spans="1:24" x14ac:dyDescent="0.3">
      <c r="A919" s="4">
        <v>40392</v>
      </c>
      <c r="B919" s="1">
        <v>117.830237</v>
      </c>
      <c r="C919" s="1">
        <v>124.31699399999999</v>
      </c>
      <c r="D919" s="1">
        <v>132.705477</v>
      </c>
      <c r="E919" s="1">
        <v>115.89764</v>
      </c>
      <c r="F919" s="3">
        <f t="shared" si="120"/>
        <v>12623.688995301229</v>
      </c>
      <c r="G919" s="36">
        <f t="shared" si="121"/>
        <v>4.5300841189082057E-4</v>
      </c>
      <c r="H919" s="31">
        <f t="shared" si="122"/>
        <v>-9.3466450416221955E-4</v>
      </c>
      <c r="I919" s="37">
        <f t="shared" si="123"/>
        <v>2.5871081575304437E-2</v>
      </c>
      <c r="J919" s="37">
        <f t="shared" si="124"/>
        <v>1.6509641117163368E-2</v>
      </c>
      <c r="K919" s="39">
        <f t="shared" si="125"/>
        <v>9.8879094444164154E-3</v>
      </c>
      <c r="L919" s="36">
        <f>-(1-B919/MAX(B$5:B919))</f>
        <v>-1.254637962654459E-3</v>
      </c>
      <c r="M919" s="37">
        <f>-(1-C919/MAX(C$5:C919))</f>
        <v>-4.6922545243103242E-3</v>
      </c>
      <c r="N919" s="37">
        <f>-(1-D919/MAX(D$5:D919))</f>
        <v>-0.27440683402473987</v>
      </c>
      <c r="O919" s="37">
        <f>-(1-E919/MAX(E$5:E919))</f>
        <v>-5.7864552468420816E-2</v>
      </c>
      <c r="P919" s="39">
        <f>-(1-F919/MAX(F$5:F919))</f>
        <v>-1.502473307834451E-2</v>
      </c>
      <c r="Q919" s="33">
        <f>IF(DatiStorici[[#This Row],[Calend]]="X",(DatiStorici[[#This Row],[Balanced]]*B$2/DatiStorici[[#This Row],[Bond 3Y]]),Q918)</f>
        <v>26.008685988528505</v>
      </c>
      <c r="R919" s="33">
        <f>IF(DatiStorici[[#This Row],[Calend]]="X",(DatiStorici[[#This Row],[Balanced]]*C$2/DatiStorici[[#This Row],[Bond 10Y]]),R918)</f>
        <v>25.947178759897803</v>
      </c>
      <c r="S919" s="33">
        <f>IF(DatiStorici[[#This Row],[Calend]]="X",(DatiStorici[[#This Row],[Balanced]]*D$2/DatiStorici[[#This Row],[SXXR]]),S918)</f>
        <v>23.661197927046668</v>
      </c>
      <c r="T919" s="33">
        <f>IF(DatiStorici[[#This Row],[Calend]]="X",(DatiStorici[[#This Row],[Balanced]]*E$2/DatiStorici[[#This Row],[Gold]]),T918)</f>
        <v>27.571067436731585</v>
      </c>
      <c r="U919" s="34">
        <f>SUMPRODUCT(DatiStorici[[#This Row],[Bond 3Y]:[Gold]],Q918:T918)</f>
        <v>12625.677105796214</v>
      </c>
      <c r="V919" s="32">
        <f t="shared" si="126"/>
        <v>1.0420795053243339E-2</v>
      </c>
      <c r="W919" s="32">
        <f>-(1-U919/MAX(U$5:U919))</f>
        <v>-7.5649433187214843E-3</v>
      </c>
      <c r="X919" s="53" t="str">
        <f t="shared" si="127"/>
        <v/>
      </c>
    </row>
    <row r="920" spans="1:24" x14ac:dyDescent="0.3">
      <c r="A920" s="4">
        <v>40393</v>
      </c>
      <c r="B920" s="1">
        <v>117.94398200000001</v>
      </c>
      <c r="C920" s="1">
        <v>124.961511</v>
      </c>
      <c r="D920" s="1">
        <v>132.69446600000001</v>
      </c>
      <c r="E920" s="1">
        <v>115.79882000000001</v>
      </c>
      <c r="F920" s="3">
        <f t="shared" si="120"/>
        <v>12638.751960848225</v>
      </c>
      <c r="G920" s="36">
        <f t="shared" si="121"/>
        <v>9.6486383716430863E-4</v>
      </c>
      <c r="H920" s="31">
        <f t="shared" si="122"/>
        <v>5.1710710973398993E-3</v>
      </c>
      <c r="I920" s="37">
        <f t="shared" si="123"/>
        <v>-8.2976656903868242E-5</v>
      </c>
      <c r="J920" s="37">
        <f t="shared" si="124"/>
        <v>-8.5301265277880204E-4</v>
      </c>
      <c r="K920" s="39">
        <f t="shared" si="125"/>
        <v>1.1925187560640944E-3</v>
      </c>
      <c r="L920" s="36">
        <f>-(1-B920/MAX(B$5:B920))</f>
        <v>-2.9051963363035949E-4</v>
      </c>
      <c r="M920" s="37">
        <f>-(1-C920/MAX(C$5:C920))</f>
        <v>0</v>
      </c>
      <c r="N920" s="37">
        <f>-(1-D920/MAX(D$5:D920))</f>
        <v>-0.27446703882209389</v>
      </c>
      <c r="O920" s="37">
        <f>-(1-E920/MAX(E$5:E920))</f>
        <v>-5.8667863259952546E-2</v>
      </c>
      <c r="P920" s="39">
        <f>-(1-F920/MAX(F$5:F920))</f>
        <v>-1.384943095265001E-2</v>
      </c>
      <c r="Q920" s="33">
        <f>IF(DatiStorici[[#This Row],[Calend]]="X",(DatiStorici[[#This Row],[Balanced]]*B$2/DatiStorici[[#This Row],[Bond 3Y]]),Q919)</f>
        <v>26.008685988528505</v>
      </c>
      <c r="R920" s="33">
        <f>IF(DatiStorici[[#This Row],[Calend]]="X",(DatiStorici[[#This Row],[Balanced]]*C$2/DatiStorici[[#This Row],[Bond 10Y]]),R919)</f>
        <v>25.947178759897803</v>
      </c>
      <c r="S920" s="33">
        <f>IF(DatiStorici[[#This Row],[Calend]]="X",(DatiStorici[[#This Row],[Balanced]]*D$2/DatiStorici[[#This Row],[SXXR]]),S919)</f>
        <v>23.661197927046668</v>
      </c>
      <c r="T920" s="33">
        <f>IF(DatiStorici[[#This Row],[Calend]]="X",(DatiStorici[[#This Row],[Balanced]]*E$2/DatiStorici[[#This Row],[Gold]]),T919)</f>
        <v>27.571067436731585</v>
      </c>
      <c r="U920" s="34">
        <f>SUMPRODUCT(DatiStorici[[#This Row],[Bond 3Y]:[Gold]],Q919:T919)</f>
        <v>12642.373755262301</v>
      </c>
      <c r="V920" s="32">
        <f t="shared" si="126"/>
        <v>1.3215623150351675E-3</v>
      </c>
      <c r="W920" s="32">
        <f>-(1-U920/MAX(U$5:U920))</f>
        <v>-6.2525115084975935E-3</v>
      </c>
      <c r="X920" s="53" t="str">
        <f t="shared" si="127"/>
        <v/>
      </c>
    </row>
    <row r="921" spans="1:24" x14ac:dyDescent="0.3">
      <c r="A921" s="4">
        <v>40394</v>
      </c>
      <c r="B921" s="1">
        <v>117.948973</v>
      </c>
      <c r="C921" s="1">
        <v>125.14581200000001</v>
      </c>
      <c r="D921" s="1">
        <v>132.82909799999999</v>
      </c>
      <c r="E921" s="1">
        <v>116.96768</v>
      </c>
      <c r="F921" s="3">
        <f t="shared" si="120"/>
        <v>12691.66744166798</v>
      </c>
      <c r="G921" s="36">
        <f t="shared" si="121"/>
        <v>4.2315803799434107E-5</v>
      </c>
      <c r="H921" s="31">
        <f t="shared" si="122"/>
        <v>1.4737755868005412E-3</v>
      </c>
      <c r="I921" s="37">
        <f t="shared" si="123"/>
        <v>1.0140871078216955E-3</v>
      </c>
      <c r="J921" s="37">
        <f t="shared" si="124"/>
        <v>1.0043282216161169E-2</v>
      </c>
      <c r="K921" s="39">
        <f t="shared" si="125"/>
        <v>4.1780246077075247E-3</v>
      </c>
      <c r="L921" s="36">
        <f>-(1-B921/MAX(B$5:B921))</f>
        <v>-2.4821522833651244E-4</v>
      </c>
      <c r="M921" s="37">
        <f>-(1-C921/MAX(C$5:C921))</f>
        <v>0</v>
      </c>
      <c r="N921" s="37">
        <f>-(1-D921/MAX(D$5:D921))</f>
        <v>-0.27373091201459543</v>
      </c>
      <c r="O921" s="37">
        <f>-(1-E921/MAX(E$5:E921))</f>
        <v>-4.9166164699034898E-2</v>
      </c>
      <c r="P921" s="39">
        <f>-(1-F921/MAX(F$5:F921))</f>
        <v>-9.7206505411454591E-3</v>
      </c>
      <c r="Q921" s="33">
        <f>IF(DatiStorici[[#This Row],[Calend]]="X",(DatiStorici[[#This Row],[Balanced]]*B$2/DatiStorici[[#This Row],[Bond 3Y]]),Q920)</f>
        <v>26.008685988528505</v>
      </c>
      <c r="R921" s="33">
        <f>IF(DatiStorici[[#This Row],[Calend]]="X",(DatiStorici[[#This Row],[Balanced]]*C$2/DatiStorici[[#This Row],[Bond 10Y]]),R920)</f>
        <v>25.947178759897803</v>
      </c>
      <c r="S921" s="33">
        <f>IF(DatiStorici[[#This Row],[Calend]]="X",(DatiStorici[[#This Row],[Balanced]]*D$2/DatiStorici[[#This Row],[SXXR]]),S920)</f>
        <v>23.661197927046668</v>
      </c>
      <c r="T921" s="33">
        <f>IF(DatiStorici[[#This Row],[Calend]]="X",(DatiStorici[[#This Row],[Balanced]]*E$2/DatiStorici[[#This Row],[Gold]]),T920)</f>
        <v>27.571067436731585</v>
      </c>
      <c r="U921" s="34">
        <f>SUMPRODUCT(DatiStorici[[#This Row],[Bond 3Y]:[Gold]],Q920:T920)</f>
        <v>12682.697927890111</v>
      </c>
      <c r="V921" s="32">
        <f t="shared" si="126"/>
        <v>3.1845285344375782E-3</v>
      </c>
      <c r="W921" s="32">
        <f>-(1-U921/MAX(U$5:U921))</f>
        <v>-3.0828500153223803E-3</v>
      </c>
      <c r="X921" s="53" t="str">
        <f t="shared" si="127"/>
        <v/>
      </c>
    </row>
    <row r="922" spans="1:24" x14ac:dyDescent="0.3">
      <c r="A922" s="4">
        <v>40395</v>
      </c>
      <c r="B922" s="1">
        <v>117.914115</v>
      </c>
      <c r="C922" s="1">
        <v>125.49937</v>
      </c>
      <c r="D922" s="1">
        <v>132.47875500000001</v>
      </c>
      <c r="E922" s="1">
        <v>116.28377999999999</v>
      </c>
      <c r="F922" s="3">
        <f t="shared" si="120"/>
        <v>12667.514659215118</v>
      </c>
      <c r="G922" s="36">
        <f t="shared" si="121"/>
        <v>-2.9557825727933641E-4</v>
      </c>
      <c r="H922" s="31">
        <f t="shared" si="122"/>
        <v>2.8211851644516315E-3</v>
      </c>
      <c r="I922" s="37">
        <f t="shared" si="123"/>
        <v>-2.6410315388456949E-3</v>
      </c>
      <c r="J922" s="37">
        <f t="shared" si="124"/>
        <v>-5.864074418160962E-3</v>
      </c>
      <c r="K922" s="39">
        <f t="shared" si="125"/>
        <v>-1.9048555793261745E-3</v>
      </c>
      <c r="L922" s="36">
        <f>-(1-B922/MAX(B$5:B922))</f>
        <v>-5.4367645048358781E-4</v>
      </c>
      <c r="M922" s="37">
        <f>-(1-C922/MAX(C$5:C922))</f>
        <v>0</v>
      </c>
      <c r="N922" s="37">
        <f>-(1-D922/MAX(D$5:D922))</f>
        <v>-0.27564648092926247</v>
      </c>
      <c r="O922" s="37">
        <f>-(1-E922/MAX(E$5:E922))</f>
        <v>-5.4725608640834311E-2</v>
      </c>
      <c r="P922" s="39">
        <f>-(1-F922/MAX(F$5:F922))</f>
        <v>-1.1605194223444859E-2</v>
      </c>
      <c r="Q922" s="33">
        <f>IF(DatiStorici[[#This Row],[Calend]]="X",(DatiStorici[[#This Row],[Balanced]]*B$2/DatiStorici[[#This Row],[Bond 3Y]]),Q921)</f>
        <v>26.008685988528505</v>
      </c>
      <c r="R922" s="33">
        <f>IF(DatiStorici[[#This Row],[Calend]]="X",(DatiStorici[[#This Row],[Balanced]]*C$2/DatiStorici[[#This Row],[Bond 10Y]]),R921)</f>
        <v>25.947178759897803</v>
      </c>
      <c r="S922" s="33">
        <f>IF(DatiStorici[[#This Row],[Calend]]="X",(DatiStorici[[#This Row],[Balanced]]*D$2/DatiStorici[[#This Row],[SXXR]]),S921)</f>
        <v>23.661197927046668</v>
      </c>
      <c r="T922" s="33">
        <f>IF(DatiStorici[[#This Row],[Calend]]="X",(DatiStorici[[#This Row],[Balanced]]*E$2/DatiStorici[[#This Row],[Gold]]),T921)</f>
        <v>27.571067436731585</v>
      </c>
      <c r="U922" s="34">
        <f>SUMPRODUCT(DatiStorici[[#This Row],[Bond 3Y]:[Gold]],Q921:T921)</f>
        <v>12663.819761656578</v>
      </c>
      <c r="V922" s="32">
        <f t="shared" si="126"/>
        <v>-1.4896065767719235E-3</v>
      </c>
      <c r="W922" s="32">
        <f>-(1-U922/MAX(U$5:U922))</f>
        <v>-4.5667588638556023E-3</v>
      </c>
      <c r="X922" s="53" t="str">
        <f t="shared" si="127"/>
        <v/>
      </c>
    </row>
    <row r="923" spans="1:24" x14ac:dyDescent="0.3">
      <c r="A923" s="4">
        <v>40396</v>
      </c>
      <c r="B923" s="1">
        <v>117.956537</v>
      </c>
      <c r="C923" s="1">
        <v>125.936364</v>
      </c>
      <c r="D923" s="1">
        <v>131.090395</v>
      </c>
      <c r="E923" s="1">
        <v>117.76952</v>
      </c>
      <c r="F923" s="3">
        <f t="shared" si="120"/>
        <v>12717.338963735019</v>
      </c>
      <c r="G923" s="36">
        <f t="shared" si="121"/>
        <v>3.5970562761998705E-4</v>
      </c>
      <c r="H923" s="31">
        <f t="shared" si="122"/>
        <v>3.4759931140039206E-3</v>
      </c>
      <c r="I923" s="37">
        <f t="shared" si="123"/>
        <v>-1.0535169545645486E-2</v>
      </c>
      <c r="J923" s="37">
        <f t="shared" si="124"/>
        <v>1.2695911202052421E-2</v>
      </c>
      <c r="K923" s="39">
        <f t="shared" si="125"/>
        <v>3.9255194645926193E-3</v>
      </c>
      <c r="L923" s="36">
        <f>-(1-B923/MAX(B$5:B923))</f>
        <v>-1.8410171969229783E-4</v>
      </c>
      <c r="M923" s="37">
        <f>-(1-C923/MAX(C$5:C923))</f>
        <v>0</v>
      </c>
      <c r="N923" s="37">
        <f>-(1-D923/MAX(D$5:D923))</f>
        <v>-0.28323761093148092</v>
      </c>
      <c r="O923" s="37">
        <f>-(1-E923/MAX(E$5:E923))</f>
        <v>-4.2647982903023074E-2</v>
      </c>
      <c r="P923" s="39">
        <f>-(1-F923/MAX(F$5:F923))</f>
        <v>-7.7176057647984075E-3</v>
      </c>
      <c r="Q923" s="33">
        <f>IF(DatiStorici[[#This Row],[Calend]]="X",(DatiStorici[[#This Row],[Balanced]]*B$2/DatiStorici[[#This Row],[Bond 3Y]]),Q922)</f>
        <v>26.008685988528505</v>
      </c>
      <c r="R923" s="33">
        <f>IF(DatiStorici[[#This Row],[Calend]]="X",(DatiStorici[[#This Row],[Balanced]]*C$2/DatiStorici[[#This Row],[Bond 10Y]]),R922)</f>
        <v>25.947178759897803</v>
      </c>
      <c r="S923" s="33">
        <f>IF(DatiStorici[[#This Row],[Calend]]="X",(DatiStorici[[#This Row],[Balanced]]*D$2/DatiStorici[[#This Row],[SXXR]]),S922)</f>
        <v>23.661197927046668</v>
      </c>
      <c r="T923" s="33">
        <f>IF(DatiStorici[[#This Row],[Calend]]="X",(DatiStorici[[#This Row],[Balanced]]*E$2/DatiStorici[[#This Row],[Gold]]),T922)</f>
        <v>27.571067436731585</v>
      </c>
      <c r="U923" s="34">
        <f>SUMPRODUCT(DatiStorici[[#This Row],[Bond 3Y]:[Gold]],Q922:T922)</f>
        <v>12684.37504054804</v>
      </c>
      <c r="V923" s="32">
        <f t="shared" si="126"/>
        <v>1.6218341035710022E-3</v>
      </c>
      <c r="W923" s="32">
        <f>-(1-U923/MAX(U$5:U923))</f>
        <v>-2.9510214106632793E-3</v>
      </c>
      <c r="X923" s="53" t="str">
        <f t="shared" si="127"/>
        <v/>
      </c>
    </row>
    <row r="924" spans="1:24" x14ac:dyDescent="0.3">
      <c r="A924" s="4">
        <v>40399</v>
      </c>
      <c r="B924" s="1">
        <v>118.005585</v>
      </c>
      <c r="C924" s="1">
        <v>125.890739</v>
      </c>
      <c r="D924" s="1">
        <v>132.86713499999999</v>
      </c>
      <c r="E924" s="1">
        <v>117.30239</v>
      </c>
      <c r="F924" s="3">
        <f t="shared" si="120"/>
        <v>12725.698872701683</v>
      </c>
      <c r="G924" s="36">
        <f t="shared" si="121"/>
        <v>4.1572774723922374E-4</v>
      </c>
      <c r="H924" s="31">
        <f t="shared" si="122"/>
        <v>-3.6235178783920323E-4</v>
      </c>
      <c r="I924" s="37">
        <f t="shared" si="123"/>
        <v>1.3462520539083206E-2</v>
      </c>
      <c r="J924" s="37">
        <f t="shared" si="124"/>
        <v>-3.9743635458759467E-3</v>
      </c>
      <c r="K924" s="39">
        <f t="shared" si="125"/>
        <v>6.5714710022071526E-4</v>
      </c>
      <c r="L924" s="36">
        <f>-(1-B924/MAX(B$5:B924))</f>
        <v>0</v>
      </c>
      <c r="M924" s="37">
        <f>-(1-C924/MAX(C$5:C924))</f>
        <v>-3.6228614635880341E-4</v>
      </c>
      <c r="N924" s="37">
        <f>-(1-D924/MAX(D$5:D924))</f>
        <v>-0.27352293727324994</v>
      </c>
      <c r="O924" s="37">
        <f>-(1-E924/MAX(E$5:E924))</f>
        <v>-4.6445296908773526E-2</v>
      </c>
      <c r="P924" s="39">
        <f>-(1-F924/MAX(F$5:F924))</f>
        <v>-7.0653159651252739E-3</v>
      </c>
      <c r="Q924" s="33">
        <f>IF(DatiStorici[[#This Row],[Calend]]="X",(DatiStorici[[#This Row],[Balanced]]*B$2/DatiStorici[[#This Row],[Bond 3Y]]),Q923)</f>
        <v>26.008685988528505</v>
      </c>
      <c r="R924" s="33">
        <f>IF(DatiStorici[[#This Row],[Calend]]="X",(DatiStorici[[#This Row],[Balanced]]*C$2/DatiStorici[[#This Row],[Bond 10Y]]),R923)</f>
        <v>25.947178759897803</v>
      </c>
      <c r="S924" s="33">
        <f>IF(DatiStorici[[#This Row],[Calend]]="X",(DatiStorici[[#This Row],[Balanced]]*D$2/DatiStorici[[#This Row],[SXXR]]),S923)</f>
        <v>23.661197927046668</v>
      </c>
      <c r="T924" s="33">
        <f>IF(DatiStorici[[#This Row],[Calend]]="X",(DatiStorici[[#This Row],[Balanced]]*E$2/DatiStorici[[#This Row],[Gold]]),T923)</f>
        <v>27.571067436731585</v>
      </c>
      <c r="U924" s="34">
        <f>SUMPRODUCT(DatiStorici[[#This Row],[Bond 3Y]:[Gold]],Q923:T923)</f>
        <v>12713.627398620665</v>
      </c>
      <c r="V924" s="32">
        <f t="shared" si="126"/>
        <v>2.3035174579239433E-3</v>
      </c>
      <c r="W924" s="32">
        <f>-(1-U924/MAX(U$5:U924))</f>
        <v>-6.5165438277225984E-4</v>
      </c>
      <c r="X924" s="53" t="str">
        <f t="shared" si="127"/>
        <v/>
      </c>
    </row>
    <row r="925" spans="1:24" x14ac:dyDescent="0.3">
      <c r="A925" s="4">
        <v>40400</v>
      </c>
      <c r="B925" s="1">
        <v>117.966224</v>
      </c>
      <c r="C925" s="1">
        <v>125.685879</v>
      </c>
      <c r="D925" s="1">
        <v>131.701493</v>
      </c>
      <c r="E925" s="1">
        <v>116.27724000000001</v>
      </c>
      <c r="F925" s="3">
        <f t="shared" si="120"/>
        <v>12661.572535506693</v>
      </c>
      <c r="G925" s="36">
        <f t="shared" si="121"/>
        <v>-3.3360765026855936E-4</v>
      </c>
      <c r="H925" s="31">
        <f t="shared" si="122"/>
        <v>-1.6286095815180898E-3</v>
      </c>
      <c r="I925" s="37">
        <f t="shared" si="123"/>
        <v>-8.8116988857833058E-3</v>
      </c>
      <c r="J925" s="37">
        <f t="shared" si="124"/>
        <v>-8.7777909595615575E-3</v>
      </c>
      <c r="K925" s="39">
        <f t="shared" si="125"/>
        <v>-5.0518602449293052E-3</v>
      </c>
      <c r="L925" s="36">
        <f>-(1-B925/MAX(B$5:B925))</f>
        <v>-3.3355200942397634E-4</v>
      </c>
      <c r="M925" s="37">
        <f>-(1-C925/MAX(C$5:C925))</f>
        <v>-1.9889807204533927E-3</v>
      </c>
      <c r="N925" s="37">
        <f>-(1-D925/MAX(D$5:D925))</f>
        <v>-0.27989631302452911</v>
      </c>
      <c r="O925" s="37">
        <f>-(1-E925/MAX(E$5:E925))</f>
        <v>-5.4778772500140183E-2</v>
      </c>
      <c r="P925" s="39">
        <f>-(1-F925/MAX(F$5:F925))</f>
        <v>-1.2068834042832544E-2</v>
      </c>
      <c r="Q925" s="33">
        <f>IF(DatiStorici[[#This Row],[Calend]]="X",(DatiStorici[[#This Row],[Balanced]]*B$2/DatiStorici[[#This Row],[Bond 3Y]]),Q924)</f>
        <v>26.008685988528505</v>
      </c>
      <c r="R925" s="33">
        <f>IF(DatiStorici[[#This Row],[Calend]]="X",(DatiStorici[[#This Row],[Balanced]]*C$2/DatiStorici[[#This Row],[Bond 10Y]]),R924)</f>
        <v>25.947178759897803</v>
      </c>
      <c r="S925" s="33">
        <f>IF(DatiStorici[[#This Row],[Calend]]="X",(DatiStorici[[#This Row],[Balanced]]*D$2/DatiStorici[[#This Row],[SXXR]]),S924)</f>
        <v>23.661197927046668</v>
      </c>
      <c r="T925" s="33">
        <f>IF(DatiStorici[[#This Row],[Calend]]="X",(DatiStorici[[#This Row],[Balanced]]*E$2/DatiStorici[[#This Row],[Gold]]),T924)</f>
        <v>27.571067436731585</v>
      </c>
      <c r="U925" s="34">
        <f>SUMPRODUCT(DatiStorici[[#This Row],[Bond 3Y]:[Gold]],Q924:T924)</f>
        <v>12651.443165833873</v>
      </c>
      <c r="V925" s="32">
        <f t="shared" si="126"/>
        <v>-4.9031487776839333E-3</v>
      </c>
      <c r="W925" s="32">
        <f>-(1-U925/MAX(U$5:U925))</f>
        <v>-5.5396150104134456E-3</v>
      </c>
      <c r="X925" s="53" t="str">
        <f t="shared" si="127"/>
        <v/>
      </c>
    </row>
    <row r="926" spans="1:24" x14ac:dyDescent="0.3">
      <c r="A926" s="4">
        <v>40401</v>
      </c>
      <c r="B926" s="1">
        <v>118.09111</v>
      </c>
      <c r="C926" s="1">
        <v>126.660409</v>
      </c>
      <c r="D926" s="1">
        <v>129.13548</v>
      </c>
      <c r="E926" s="1">
        <v>117.54352</v>
      </c>
      <c r="F926" s="3">
        <f t="shared" si="120"/>
        <v>12700.670590766244</v>
      </c>
      <c r="G926" s="36">
        <f t="shared" si="121"/>
        <v>1.0580989756631424E-3</v>
      </c>
      <c r="H926" s="31">
        <f t="shared" si="122"/>
        <v>7.7237898168258457E-3</v>
      </c>
      <c r="I926" s="37">
        <f t="shared" si="123"/>
        <v>-1.967585924409217E-2</v>
      </c>
      <c r="J926" s="37">
        <f t="shared" si="124"/>
        <v>1.0831308389230725E-2</v>
      </c>
      <c r="K926" s="39">
        <f t="shared" si="125"/>
        <v>3.0831725756201205E-3</v>
      </c>
      <c r="L926" s="36">
        <f>-(1-B926/MAX(B$5:B926))</f>
        <v>0</v>
      </c>
      <c r="M926" s="37">
        <f>-(1-C926/MAX(C$5:C926))</f>
        <v>0</v>
      </c>
      <c r="N926" s="37">
        <f>-(1-D926/MAX(D$5:D926))</f>
        <v>-0.29392649127108084</v>
      </c>
      <c r="O926" s="37">
        <f>-(1-E926/MAX(E$5:E926))</f>
        <v>-4.4485143790355619E-2</v>
      </c>
      <c r="P926" s="39">
        <f>-(1-F926/MAX(F$5:F926))</f>
        <v>-9.0181713221549886E-3</v>
      </c>
      <c r="Q926" s="33">
        <f>IF(DatiStorici[[#This Row],[Calend]]="X",(DatiStorici[[#This Row],[Balanced]]*B$2/DatiStorici[[#This Row],[Bond 3Y]]),Q925)</f>
        <v>26.008685988528505</v>
      </c>
      <c r="R926" s="33">
        <f>IF(DatiStorici[[#This Row],[Calend]]="X",(DatiStorici[[#This Row],[Balanced]]*C$2/DatiStorici[[#This Row],[Bond 10Y]]),R925)</f>
        <v>25.947178759897803</v>
      </c>
      <c r="S926" s="33">
        <f>IF(DatiStorici[[#This Row],[Calend]]="X",(DatiStorici[[#This Row],[Balanced]]*D$2/DatiStorici[[#This Row],[SXXR]]),S925)</f>
        <v>23.661197927046668</v>
      </c>
      <c r="T926" s="33">
        <f>IF(DatiStorici[[#This Row],[Calend]]="X",(DatiStorici[[#This Row],[Balanced]]*E$2/DatiStorici[[#This Row],[Gold]]),T925)</f>
        <v>27.571067436731585</v>
      </c>
      <c r="U926" s="34">
        <f>SUMPRODUCT(DatiStorici[[#This Row],[Bond 3Y]:[Gold]],Q925:T925)</f>
        <v>12654.175340506532</v>
      </c>
      <c r="V926" s="32">
        <f t="shared" si="126"/>
        <v>2.1593423473061042E-4</v>
      </c>
      <c r="W926" s="32">
        <f>-(1-U926/MAX(U$5:U926))</f>
        <v>-5.3248537818945119E-3</v>
      </c>
      <c r="X926" s="53" t="str">
        <f t="shared" si="127"/>
        <v/>
      </c>
    </row>
    <row r="927" spans="1:24" x14ac:dyDescent="0.3">
      <c r="A927" s="4">
        <v>40402</v>
      </c>
      <c r="B927" s="1">
        <v>118.12981000000001</v>
      </c>
      <c r="C927" s="1">
        <v>126.67422999999999</v>
      </c>
      <c r="D927" s="1">
        <v>129.260603</v>
      </c>
      <c r="E927" s="1">
        <v>118.27348000000001</v>
      </c>
      <c r="F927" s="3">
        <f t="shared" si="120"/>
        <v>12732.648298564356</v>
      </c>
      <c r="G927" s="36">
        <f t="shared" si="121"/>
        <v>3.2765938212623642E-4</v>
      </c>
      <c r="H927" s="31">
        <f t="shared" si="122"/>
        <v>1.0911259564237652E-4</v>
      </c>
      <c r="I927" s="37">
        <f t="shared" si="123"/>
        <v>9.6845902868842551E-4</v>
      </c>
      <c r="J927" s="37">
        <f t="shared" si="124"/>
        <v>6.1909220409156899E-3</v>
      </c>
      <c r="K927" s="39">
        <f t="shared" si="125"/>
        <v>2.5146324620743594E-3</v>
      </c>
      <c r="L927" s="36">
        <f>-(1-B927/MAX(B$5:B927))</f>
        <v>0</v>
      </c>
      <c r="M927" s="37">
        <f>-(1-C927/MAX(C$5:C927))</f>
        <v>0</v>
      </c>
      <c r="N927" s="37">
        <f>-(1-D927/MAX(D$5:D927))</f>
        <v>-0.29324235678199473</v>
      </c>
      <c r="O927" s="37">
        <f>-(1-E927/MAX(E$5:E927))</f>
        <v>-3.8551276704881232E-2</v>
      </c>
      <c r="P927" s="39">
        <f>-(1-F927/MAX(F$5:F927))</f>
        <v>-6.5230804429584621E-3</v>
      </c>
      <c r="Q927" s="33">
        <f>IF(DatiStorici[[#This Row],[Calend]]="X",(DatiStorici[[#This Row],[Balanced]]*B$2/DatiStorici[[#This Row],[Bond 3Y]]),Q926)</f>
        <v>26.008685988528505</v>
      </c>
      <c r="R927" s="33">
        <f>IF(DatiStorici[[#This Row],[Calend]]="X",(DatiStorici[[#This Row],[Balanced]]*C$2/DatiStorici[[#This Row],[Bond 10Y]]),R926)</f>
        <v>25.947178759897803</v>
      </c>
      <c r="S927" s="33">
        <f>IF(DatiStorici[[#This Row],[Calend]]="X",(DatiStorici[[#This Row],[Balanced]]*D$2/DatiStorici[[#This Row],[SXXR]]),S926)</f>
        <v>23.661197927046668</v>
      </c>
      <c r="T927" s="33">
        <f>IF(DatiStorici[[#This Row],[Calend]]="X",(DatiStorici[[#This Row],[Balanced]]*E$2/DatiStorici[[#This Row],[Gold]]),T926)</f>
        <v>27.571067436731585</v>
      </c>
      <c r="U927" s="34">
        <f>SUMPRODUCT(DatiStorici[[#This Row],[Bond 3Y]:[Gold]],Q926:T926)</f>
        <v>12678.62682906627</v>
      </c>
      <c r="V927" s="32">
        <f t="shared" si="126"/>
        <v>1.9304217503716204E-3</v>
      </c>
      <c r="W927" s="32">
        <f>-(1-U927/MAX(U$5:U927))</f>
        <v>-3.4028567094693818E-3</v>
      </c>
      <c r="X927" s="53" t="str">
        <f t="shared" si="127"/>
        <v/>
      </c>
    </row>
    <row r="928" spans="1:24" x14ac:dyDescent="0.3">
      <c r="A928" s="4">
        <v>40403</v>
      </c>
      <c r="B928" s="1">
        <v>118.098311</v>
      </c>
      <c r="C928" s="1">
        <v>126.81379699999999</v>
      </c>
      <c r="D928" s="1">
        <v>129.576412</v>
      </c>
      <c r="E928" s="1">
        <v>118.39403</v>
      </c>
      <c r="F928" s="3">
        <f t="shared" si="120"/>
        <v>12744.909791082426</v>
      </c>
      <c r="G928" s="36">
        <f t="shared" si="121"/>
        <v>-2.6668290001501295E-4</v>
      </c>
      <c r="H928" s="31">
        <f t="shared" si="122"/>
        <v>1.1011724360693944E-3</v>
      </c>
      <c r="I928" s="37">
        <f t="shared" si="123"/>
        <v>2.4402163400867069E-3</v>
      </c>
      <c r="J928" s="37">
        <f t="shared" si="124"/>
        <v>1.0187288523519277E-3</v>
      </c>
      <c r="K928" s="39">
        <f t="shared" si="125"/>
        <v>9.6253286296781775E-4</v>
      </c>
      <c r="L928" s="36">
        <f>-(1-B928/MAX(B$5:B928))</f>
        <v>-2.6664734329129303E-4</v>
      </c>
      <c r="M928" s="37">
        <f>-(1-C928/MAX(C$5:C928))</f>
        <v>0</v>
      </c>
      <c r="N928" s="37">
        <f>-(1-D928/MAX(D$5:D928))</f>
        <v>-0.29151560927063547</v>
      </c>
      <c r="O928" s="37">
        <f>-(1-E928/MAX(E$5:E928))</f>
        <v>-3.7571322081129344E-2</v>
      </c>
      <c r="P928" s="39">
        <f>-(1-F928/MAX(F$5:F928))</f>
        <v>-5.566365898553971E-3</v>
      </c>
      <c r="Q928" s="33">
        <f>IF(DatiStorici[[#This Row],[Calend]]="X",(DatiStorici[[#This Row],[Balanced]]*B$2/DatiStorici[[#This Row],[Bond 3Y]]),Q927)</f>
        <v>26.008685988528505</v>
      </c>
      <c r="R928" s="33">
        <f>IF(DatiStorici[[#This Row],[Calend]]="X",(DatiStorici[[#This Row],[Balanced]]*C$2/DatiStorici[[#This Row],[Bond 10Y]]),R927)</f>
        <v>25.947178759897803</v>
      </c>
      <c r="S928" s="33">
        <f>IF(DatiStorici[[#This Row],[Calend]]="X",(DatiStorici[[#This Row],[Balanced]]*D$2/DatiStorici[[#This Row],[SXXR]]),S927)</f>
        <v>23.661197927046668</v>
      </c>
      <c r="T928" s="33">
        <f>IF(DatiStorici[[#This Row],[Calend]]="X",(DatiStorici[[#This Row],[Balanced]]*E$2/DatiStorici[[#This Row],[Gold]]),T927)</f>
        <v>27.571067436731585</v>
      </c>
      <c r="U928" s="34">
        <f>SUMPRODUCT(DatiStorici[[#This Row],[Bond 3Y]:[Gold]],Q927:T927)</f>
        <v>12692.225062799942</v>
      </c>
      <c r="V928" s="32">
        <f t="shared" si="126"/>
        <v>1.0719573070518875E-3</v>
      </c>
      <c r="W928" s="32">
        <f>-(1-U928/MAX(U$5:U928))</f>
        <v>-2.333974323743937E-3</v>
      </c>
      <c r="X928" s="53" t="str">
        <f t="shared" si="127"/>
        <v/>
      </c>
    </row>
    <row r="929" spans="1:24" x14ac:dyDescent="0.3">
      <c r="A929" s="4">
        <v>40406</v>
      </c>
      <c r="B929" s="1">
        <v>118.09387700000001</v>
      </c>
      <c r="C929" s="1">
        <v>127.225666</v>
      </c>
      <c r="D929" s="1">
        <v>129.59893400000001</v>
      </c>
      <c r="E929" s="1">
        <v>119.29192</v>
      </c>
      <c r="F929" s="3">
        <f t="shared" si="120"/>
        <v>12790.980535653895</v>
      </c>
      <c r="G929" s="36">
        <f t="shared" si="121"/>
        <v>-3.7545695630807122E-5</v>
      </c>
      <c r="H929" s="31">
        <f t="shared" si="122"/>
        <v>3.2425620492907438E-3</v>
      </c>
      <c r="I929" s="37">
        <f t="shared" si="123"/>
        <v>1.7379739550295572E-4</v>
      </c>
      <c r="J929" s="37">
        <f t="shared" si="124"/>
        <v>7.5552995130778074E-3</v>
      </c>
      <c r="K929" s="39">
        <f t="shared" si="125"/>
        <v>3.6083170759702615E-3</v>
      </c>
      <c r="L929" s="36">
        <f>-(1-B929/MAX(B$5:B929))</f>
        <v>-3.041823228192575E-4</v>
      </c>
      <c r="M929" s="37">
        <f>-(1-C929/MAX(C$5:C929))</f>
        <v>0</v>
      </c>
      <c r="N929" s="37">
        <f>-(1-D929/MAX(D$5:D929))</f>
        <v>-0.29139246582807732</v>
      </c>
      <c r="O929" s="37">
        <f>-(1-E929/MAX(E$5:E929))</f>
        <v>-3.0272346908001291E-2</v>
      </c>
      <c r="P929" s="39">
        <f>-(1-F929/MAX(F$5:F929))</f>
        <v>-1.9716525030915033E-3</v>
      </c>
      <c r="Q929" s="33">
        <f>IF(DatiStorici[[#This Row],[Calend]]="X",(DatiStorici[[#This Row],[Balanced]]*B$2/DatiStorici[[#This Row],[Bond 3Y]]),Q928)</f>
        <v>26.008685988528505</v>
      </c>
      <c r="R929" s="33">
        <f>IF(DatiStorici[[#This Row],[Calend]]="X",(DatiStorici[[#This Row],[Balanced]]*C$2/DatiStorici[[#This Row],[Bond 10Y]]),R928)</f>
        <v>25.947178759897803</v>
      </c>
      <c r="S929" s="33">
        <f>IF(DatiStorici[[#This Row],[Calend]]="X",(DatiStorici[[#This Row],[Balanced]]*D$2/DatiStorici[[#This Row],[SXXR]]),S928)</f>
        <v>23.661197927046668</v>
      </c>
      <c r="T929" s="33">
        <f>IF(DatiStorici[[#This Row],[Calend]]="X",(DatiStorici[[#This Row],[Balanced]]*E$2/DatiStorici[[#This Row],[Gold]]),T928)</f>
        <v>27.571067436731585</v>
      </c>
      <c r="U929" s="34">
        <f>SUMPRODUCT(DatiStorici[[#This Row],[Bond 3Y]:[Gold]],Q928:T928)</f>
        <v>12728.085262095408</v>
      </c>
      <c r="V929" s="32">
        <f t="shared" si="126"/>
        <v>2.8213835806891758E-3</v>
      </c>
      <c r="W929" s="32">
        <f>-(1-U929/MAX(U$5:U929))</f>
        <v>0</v>
      </c>
      <c r="X929" s="53" t="str">
        <f t="shared" si="127"/>
        <v/>
      </c>
    </row>
    <row r="930" spans="1:24" x14ac:dyDescent="0.3">
      <c r="A930" s="4">
        <v>40407</v>
      </c>
      <c r="B930" s="1">
        <v>118.132301</v>
      </c>
      <c r="C930" s="1">
        <v>127.02205499999999</v>
      </c>
      <c r="D930" s="1">
        <v>131.028334</v>
      </c>
      <c r="E930" s="1">
        <v>119.53433</v>
      </c>
      <c r="F930" s="3">
        <f t="shared" si="120"/>
        <v>12817.837804493574</v>
      </c>
      <c r="G930" s="36">
        <f t="shared" si="121"/>
        <v>3.2531534535404724E-4</v>
      </c>
      <c r="H930" s="31">
        <f t="shared" si="122"/>
        <v>-1.6016744828795007E-3</v>
      </c>
      <c r="I930" s="37">
        <f t="shared" si="123"/>
        <v>1.0969031314456706E-2</v>
      </c>
      <c r="J930" s="37">
        <f t="shared" si="124"/>
        <v>2.0300120547601173E-3</v>
      </c>
      <c r="K930" s="39">
        <f t="shared" si="125"/>
        <v>2.0975023782458281E-3</v>
      </c>
      <c r="L930" s="36">
        <f>-(1-B930/MAX(B$5:B930))</f>
        <v>0</v>
      </c>
      <c r="M930" s="37">
        <f>-(1-C930/MAX(C$5:C930))</f>
        <v>-1.6003924868430719E-3</v>
      </c>
      <c r="N930" s="37">
        <f>-(1-D930/MAX(D$5:D930))</f>
        <v>-0.283576941594326</v>
      </c>
      <c r="O930" s="37">
        <f>-(1-E930/MAX(E$5:E930))</f>
        <v>-2.830178863057542E-2</v>
      </c>
      <c r="P930" s="39">
        <f>-(1-F930/MAX(F$5:F930))</f>
        <v>0</v>
      </c>
      <c r="Q930" s="33">
        <f>IF(DatiStorici[[#This Row],[Calend]]="X",(DatiStorici[[#This Row],[Balanced]]*B$2/DatiStorici[[#This Row],[Bond 3Y]]),Q929)</f>
        <v>26.008685988528505</v>
      </c>
      <c r="R930" s="33">
        <f>IF(DatiStorici[[#This Row],[Calend]]="X",(DatiStorici[[#This Row],[Balanced]]*C$2/DatiStorici[[#This Row],[Bond 10Y]]),R929)</f>
        <v>25.947178759897803</v>
      </c>
      <c r="S930" s="33">
        <f>IF(DatiStorici[[#This Row],[Calend]]="X",(DatiStorici[[#This Row],[Balanced]]*D$2/DatiStorici[[#This Row],[SXXR]]),S929)</f>
        <v>23.661197927046668</v>
      </c>
      <c r="T930" s="33">
        <f>IF(DatiStorici[[#This Row],[Calend]]="X",(DatiStorici[[#This Row],[Balanced]]*E$2/DatiStorici[[#This Row],[Gold]]),T929)</f>
        <v>27.571067436731585</v>
      </c>
      <c r="U930" s="34">
        <f>SUMPRODUCT(DatiStorici[[#This Row],[Bond 3Y]:[Gold]],Q929:T929)</f>
        <v>12764.306307605608</v>
      </c>
      <c r="V930" s="32">
        <f t="shared" si="126"/>
        <v>2.8417161085859681E-3</v>
      </c>
      <c r="W930" s="32">
        <f>-(1-U930/MAX(U$5:U930))</f>
        <v>0</v>
      </c>
      <c r="X930" s="53" t="str">
        <f t="shared" si="127"/>
        <v/>
      </c>
    </row>
    <row r="931" spans="1:24" x14ac:dyDescent="0.3">
      <c r="A931" s="4">
        <v>40408</v>
      </c>
      <c r="B931" s="1">
        <v>118.19476400000001</v>
      </c>
      <c r="C931" s="1">
        <v>127.495977</v>
      </c>
      <c r="D931" s="1">
        <v>130.65947299999999</v>
      </c>
      <c r="E931" s="1">
        <v>118.753</v>
      </c>
      <c r="F931" s="3">
        <f t="shared" si="120"/>
        <v>12795.013623175997</v>
      </c>
      <c r="G931" s="36">
        <f t="shared" si="121"/>
        <v>5.2861487916788081E-4</v>
      </c>
      <c r="H931" s="31">
        <f t="shared" si="122"/>
        <v>3.7240783609841844E-3</v>
      </c>
      <c r="I931" s="37">
        <f t="shared" si="123"/>
        <v>-2.8190938547403648E-3</v>
      </c>
      <c r="J931" s="37">
        <f t="shared" si="124"/>
        <v>-6.5579046956622559E-3</v>
      </c>
      <c r="K931" s="39">
        <f t="shared" si="125"/>
        <v>-1.7822449346249188E-3</v>
      </c>
      <c r="L931" s="36">
        <f>-(1-B931/MAX(B$5:B931))</f>
        <v>0</v>
      </c>
      <c r="M931" s="37">
        <f>-(1-C931/MAX(C$5:C931))</f>
        <v>0</v>
      </c>
      <c r="N931" s="37">
        <f>-(1-D931/MAX(D$5:D931))</f>
        <v>-0.28559376129796799</v>
      </c>
      <c r="O931" s="37">
        <f>-(1-E931/MAX(E$5:E931))</f>
        <v>-3.4653244011546458E-2</v>
      </c>
      <c r="P931" s="39">
        <f>-(1-F931/MAX(F$5:F931))</f>
        <v>-1.780657679220754E-3</v>
      </c>
      <c r="Q931" s="33">
        <f>IF(DatiStorici[[#This Row],[Calend]]="X",(DatiStorici[[#This Row],[Balanced]]*B$2/DatiStorici[[#This Row],[Bond 3Y]]),Q930)</f>
        <v>26.008685988528505</v>
      </c>
      <c r="R931" s="33">
        <f>IF(DatiStorici[[#This Row],[Calend]]="X",(DatiStorici[[#This Row],[Balanced]]*C$2/DatiStorici[[#This Row],[Bond 10Y]]),R930)</f>
        <v>25.947178759897803</v>
      </c>
      <c r="S931" s="33">
        <f>IF(DatiStorici[[#This Row],[Calend]]="X",(DatiStorici[[#This Row],[Balanced]]*D$2/DatiStorici[[#This Row],[SXXR]]),S930)</f>
        <v>23.661197927046668</v>
      </c>
      <c r="T931" s="33">
        <f>IF(DatiStorici[[#This Row],[Calend]]="X",(DatiStorici[[#This Row],[Balanced]]*E$2/DatiStorici[[#This Row],[Gold]]),T930)</f>
        <v>27.571067436731585</v>
      </c>
      <c r="U931" s="34">
        <f>SUMPRODUCT(DatiStorici[[#This Row],[Bond 3Y]:[Gold]],Q930:T930)</f>
        <v>12747.958031761846</v>
      </c>
      <c r="V931" s="32">
        <f t="shared" si="126"/>
        <v>-1.2816014967522592E-3</v>
      </c>
      <c r="W931" s="32">
        <f>-(1-U931/MAX(U$5:U931))</f>
        <v>-1.2807805962805618E-3</v>
      </c>
      <c r="X931" s="53" t="str">
        <f t="shared" si="127"/>
        <v/>
      </c>
    </row>
    <row r="932" spans="1:24" x14ac:dyDescent="0.3">
      <c r="A932" s="4">
        <v>40409</v>
      </c>
      <c r="B932" s="1">
        <v>118.17455699999999</v>
      </c>
      <c r="C932" s="1">
        <v>127.677415</v>
      </c>
      <c r="D932" s="1">
        <v>128.80815999999999</v>
      </c>
      <c r="E932" s="1">
        <v>120.26287000000001</v>
      </c>
      <c r="F932" s="3">
        <f t="shared" si="120"/>
        <v>12830.808877148429</v>
      </c>
      <c r="G932" s="36">
        <f t="shared" si="121"/>
        <v>-1.7097819601758483E-4</v>
      </c>
      <c r="H932" s="31">
        <f t="shared" si="122"/>
        <v>1.4220764097288426E-3</v>
      </c>
      <c r="I932" s="37">
        <f t="shared" si="123"/>
        <v>-1.4270330334682814E-2</v>
      </c>
      <c r="J932" s="37">
        <f t="shared" si="124"/>
        <v>1.2634224532376979E-2</v>
      </c>
      <c r="K932" s="39">
        <f t="shared" si="125"/>
        <v>2.7936880662377973E-3</v>
      </c>
      <c r="L932" s="36">
        <f>-(1-B932/MAX(B$5:B932))</f>
        <v>-1.7096358007884227E-4</v>
      </c>
      <c r="M932" s="37">
        <f>-(1-C932/MAX(C$5:C932))</f>
        <v>0</v>
      </c>
      <c r="N932" s="37">
        <f>-(1-D932/MAX(D$5:D932))</f>
        <v>-0.29571617742764411</v>
      </c>
      <c r="O932" s="37">
        <f>-(1-E932/MAX(E$5:E932))</f>
        <v>-2.2379464768375379E-2</v>
      </c>
      <c r="P932" s="39">
        <f>-(1-F932/MAX(F$5:F932))</f>
        <v>0</v>
      </c>
      <c r="Q932" s="33">
        <f>IF(DatiStorici[[#This Row],[Calend]]="X",(DatiStorici[[#This Row],[Balanced]]*B$2/DatiStorici[[#This Row],[Bond 3Y]]),Q931)</f>
        <v>26.008685988528505</v>
      </c>
      <c r="R932" s="33">
        <f>IF(DatiStorici[[#This Row],[Calend]]="X",(DatiStorici[[#This Row],[Balanced]]*C$2/DatiStorici[[#This Row],[Bond 10Y]]),R931)</f>
        <v>25.947178759897803</v>
      </c>
      <c r="S932" s="33">
        <f>IF(DatiStorici[[#This Row],[Calend]]="X",(DatiStorici[[#This Row],[Balanced]]*D$2/DatiStorici[[#This Row],[SXXR]]),S931)</f>
        <v>23.661197927046668</v>
      </c>
      <c r="T932" s="33">
        <f>IF(DatiStorici[[#This Row],[Calend]]="X",(DatiStorici[[#This Row],[Balanced]]*E$2/DatiStorici[[#This Row],[Gold]]),T931)</f>
        <v>27.571067436731585</v>
      </c>
      <c r="U932" s="34">
        <f>SUMPRODUCT(DatiStorici[[#This Row],[Bond 3Y]:[Gold]],Q931:T931)</f>
        <v>12749.964722736699</v>
      </c>
      <c r="V932" s="32">
        <f t="shared" si="126"/>
        <v>1.5740034969247756E-4</v>
      </c>
      <c r="W932" s="32">
        <f>-(1-U932/MAX(U$5:U932))</f>
        <v>-1.1235694696830612E-3</v>
      </c>
      <c r="X932" s="53" t="str">
        <f t="shared" si="127"/>
        <v/>
      </c>
    </row>
    <row r="933" spans="1:24" x14ac:dyDescent="0.3">
      <c r="A933" s="4">
        <v>40410</v>
      </c>
      <c r="B933" s="1">
        <v>118.266092</v>
      </c>
      <c r="C933" s="1">
        <v>127.995833</v>
      </c>
      <c r="D933" s="1">
        <v>127.93880799999999</v>
      </c>
      <c r="E933" s="1">
        <v>119.28655999999999</v>
      </c>
      <c r="F933" s="3">
        <f t="shared" si="120"/>
        <v>12789.545965977479</v>
      </c>
      <c r="G933" s="36">
        <f t="shared" si="121"/>
        <v>7.7427468550862429E-4</v>
      </c>
      <c r="H933" s="31">
        <f t="shared" si="122"/>
        <v>2.4908211329729966E-3</v>
      </c>
      <c r="I933" s="37">
        <f t="shared" si="123"/>
        <v>-6.7720785894302771E-3</v>
      </c>
      <c r="J933" s="37">
        <f t="shared" si="124"/>
        <v>-8.1512646951452938E-3</v>
      </c>
      <c r="K933" s="39">
        <f t="shared" si="125"/>
        <v>-3.2211065850288496E-3</v>
      </c>
      <c r="L933" s="36">
        <f>-(1-B933/MAX(B$5:B933))</f>
        <v>0</v>
      </c>
      <c r="M933" s="37">
        <f>-(1-C933/MAX(C$5:C933))</f>
        <v>0</v>
      </c>
      <c r="N933" s="37">
        <f>-(1-D933/MAX(D$5:D933))</f>
        <v>-0.30046952961993467</v>
      </c>
      <c r="O933" s="37">
        <f>-(1-E933/MAX(E$5:E933))</f>
        <v>-3.0315918511346962E-2</v>
      </c>
      <c r="P933" s="39">
        <f>-(1-F933/MAX(F$5:F933))</f>
        <v>-3.2159243868435938E-3</v>
      </c>
      <c r="Q933" s="33">
        <f>IF(DatiStorici[[#This Row],[Calend]]="X",(DatiStorici[[#This Row],[Balanced]]*B$2/DatiStorici[[#This Row],[Bond 3Y]]),Q932)</f>
        <v>26.008685988528505</v>
      </c>
      <c r="R933" s="33">
        <f>IF(DatiStorici[[#This Row],[Calend]]="X",(DatiStorici[[#This Row],[Balanced]]*C$2/DatiStorici[[#This Row],[Bond 10Y]]),R932)</f>
        <v>25.947178759897803</v>
      </c>
      <c r="S933" s="33">
        <f>IF(DatiStorici[[#This Row],[Calend]]="X",(DatiStorici[[#This Row],[Balanced]]*D$2/DatiStorici[[#This Row],[SXXR]]),S932)</f>
        <v>23.661197927046668</v>
      </c>
      <c r="T933" s="33">
        <f>IF(DatiStorici[[#This Row],[Calend]]="X",(DatiStorici[[#This Row],[Balanced]]*E$2/DatiStorici[[#This Row],[Gold]]),T932)</f>
        <v>27.571067436731585</v>
      </c>
      <c r="U933" s="34">
        <f>SUMPRODUCT(DatiStorici[[#This Row],[Bond 3Y]:[Gold]],Q932:T932)</f>
        <v>12713.119657985599</v>
      </c>
      <c r="V933" s="32">
        <f t="shared" si="126"/>
        <v>-2.8940005786974631E-3</v>
      </c>
      <c r="W933" s="32">
        <f>-(1-U933/MAX(U$5:U933))</f>
        <v>-4.0101395552932795E-3</v>
      </c>
      <c r="X933" s="53" t="str">
        <f t="shared" si="127"/>
        <v/>
      </c>
    </row>
    <row r="934" spans="1:24" x14ac:dyDescent="0.3">
      <c r="A934" s="4">
        <v>40413</v>
      </c>
      <c r="B934" s="1">
        <v>118.262</v>
      </c>
      <c r="C934" s="1">
        <v>127.906049</v>
      </c>
      <c r="D934" s="1">
        <v>128.74760000000001</v>
      </c>
      <c r="E934" s="1">
        <v>119.52627</v>
      </c>
      <c r="F934" s="3">
        <f t="shared" si="120"/>
        <v>12808.793082127158</v>
      </c>
      <c r="G934" s="36">
        <f t="shared" si="121"/>
        <v>-3.4600541236365066E-5</v>
      </c>
      <c r="H934" s="31">
        <f t="shared" si="122"/>
        <v>-7.0170647423439846E-4</v>
      </c>
      <c r="I934" s="37">
        <f t="shared" si="123"/>
        <v>6.3018114820973369E-3</v>
      </c>
      <c r="J934" s="37">
        <f t="shared" si="124"/>
        <v>2.0075142571264826E-3</v>
      </c>
      <c r="K934" s="39">
        <f t="shared" si="125"/>
        <v>1.5037787991283528E-3</v>
      </c>
      <c r="L934" s="36">
        <f>-(1-B934/MAX(B$5:B934))</f>
        <v>-3.4599942644542026E-5</v>
      </c>
      <c r="M934" s="37">
        <f>-(1-C934/MAX(C$5:C934))</f>
        <v>-7.0146033582207945E-4</v>
      </c>
      <c r="N934" s="37">
        <f>-(1-D934/MAX(D$5:D934))</f>
        <v>-0.29604730107924326</v>
      </c>
      <c r="O934" s="37">
        <f>-(1-E934/MAX(E$5:E934))</f>
        <v>-2.8367308616203291E-2</v>
      </c>
      <c r="P934" s="39">
        <f>-(1-F934/MAX(F$5:F934))</f>
        <v>-1.7158540223041197E-3</v>
      </c>
      <c r="Q934" s="33">
        <f>IF(DatiStorici[[#This Row],[Calend]]="X",(DatiStorici[[#This Row],[Balanced]]*B$2/DatiStorici[[#This Row],[Bond 3Y]]),Q933)</f>
        <v>26.008685988528505</v>
      </c>
      <c r="R934" s="33">
        <f>IF(DatiStorici[[#This Row],[Calend]]="X",(DatiStorici[[#This Row],[Balanced]]*C$2/DatiStorici[[#This Row],[Bond 10Y]]),R933)</f>
        <v>25.947178759897803</v>
      </c>
      <c r="S934" s="33">
        <f>IF(DatiStorici[[#This Row],[Calend]]="X",(DatiStorici[[#This Row],[Balanced]]*D$2/DatiStorici[[#This Row],[SXXR]]),S933)</f>
        <v>23.661197927046668</v>
      </c>
      <c r="T934" s="33">
        <f>IF(DatiStorici[[#This Row],[Calend]]="X",(DatiStorici[[#This Row],[Balanced]]*E$2/DatiStorici[[#This Row],[Gold]]),T933)</f>
        <v>27.571067436731585</v>
      </c>
      <c r="U934" s="34">
        <f>SUMPRODUCT(DatiStorici[[#This Row],[Bond 3Y]:[Gold]],Q933:T933)</f>
        <v>12736.429637113826</v>
      </c>
      <c r="V934" s="32">
        <f t="shared" si="126"/>
        <v>1.8318584251837073E-3</v>
      </c>
      <c r="W934" s="32">
        <f>-(1-U934/MAX(U$5:U934))</f>
        <v>-2.1839549929298929E-3</v>
      </c>
      <c r="X934" s="53" t="str">
        <f t="shared" si="127"/>
        <v/>
      </c>
    </row>
    <row r="935" spans="1:24" x14ac:dyDescent="0.3">
      <c r="A935" s="4">
        <v>40414</v>
      </c>
      <c r="B935" s="1">
        <v>118.270279</v>
      </c>
      <c r="C935" s="1">
        <v>128.77069499999999</v>
      </c>
      <c r="D935" s="1">
        <v>126.587485</v>
      </c>
      <c r="E935" s="1">
        <v>119.13496000000001</v>
      </c>
      <c r="F935" s="3">
        <f t="shared" si="120"/>
        <v>12782.960012146952</v>
      </c>
      <c r="G935" s="36">
        <f t="shared" si="121"/>
        <v>7.0003130552605687E-5</v>
      </c>
      <c r="H935" s="31">
        <f t="shared" si="122"/>
        <v>6.7372622630094353E-3</v>
      </c>
      <c r="I935" s="37">
        <f t="shared" si="123"/>
        <v>-1.6920248430120764E-2</v>
      </c>
      <c r="J935" s="37">
        <f t="shared" si="124"/>
        <v>-3.2792117148963255E-3</v>
      </c>
      <c r="K935" s="39">
        <f t="shared" si="125"/>
        <v>-2.0188596427320039E-3</v>
      </c>
      <c r="L935" s="36">
        <f>-(1-B935/MAX(B$5:B935))</f>
        <v>0</v>
      </c>
      <c r="M935" s="37">
        <f>-(1-C935/MAX(C$5:C935))</f>
        <v>0</v>
      </c>
      <c r="N935" s="37">
        <f>-(1-D935/MAX(D$5:D935))</f>
        <v>-0.30785815257650784</v>
      </c>
      <c r="O935" s="37">
        <f>-(1-E935/MAX(E$5:E935))</f>
        <v>-3.1548279531345091E-2</v>
      </c>
      <c r="P935" s="39">
        <f>-(1-F935/MAX(F$5:F935))</f>
        <v>-3.7292165645687048E-3</v>
      </c>
      <c r="Q935" s="33">
        <f>IF(DatiStorici[[#This Row],[Calend]]="X",(DatiStorici[[#This Row],[Balanced]]*B$2/DatiStorici[[#This Row],[Bond 3Y]]),Q934)</f>
        <v>26.008685988528505</v>
      </c>
      <c r="R935" s="33">
        <f>IF(DatiStorici[[#This Row],[Calend]]="X",(DatiStorici[[#This Row],[Balanced]]*C$2/DatiStorici[[#This Row],[Bond 10Y]]),R934)</f>
        <v>25.947178759897803</v>
      </c>
      <c r="S935" s="33">
        <f>IF(DatiStorici[[#This Row],[Calend]]="X",(DatiStorici[[#This Row],[Balanced]]*D$2/DatiStorici[[#This Row],[SXXR]]),S934)</f>
        <v>23.661197927046668</v>
      </c>
      <c r="T935" s="33">
        <f>IF(DatiStorici[[#This Row],[Calend]]="X",(DatiStorici[[#This Row],[Balanced]]*E$2/DatiStorici[[#This Row],[Gold]]),T934)</f>
        <v>27.571067436731585</v>
      </c>
      <c r="U935" s="34">
        <f>SUMPRODUCT(DatiStorici[[#This Row],[Bond 3Y]:[Gold]],Q934:T934)</f>
        <v>12697.180344392305</v>
      </c>
      <c r="V935" s="32">
        <f t="shared" si="126"/>
        <v>-3.0864139150747262E-3</v>
      </c>
      <c r="W935" s="32">
        <f>-(1-U935/MAX(U$5:U935))</f>
        <v>-5.2588806313199621E-3</v>
      </c>
      <c r="X935" s="53" t="str">
        <f t="shared" si="127"/>
        <v/>
      </c>
    </row>
    <row r="936" spans="1:24" x14ac:dyDescent="0.3">
      <c r="A936" s="4">
        <v>40415</v>
      </c>
      <c r="B936" s="1">
        <v>118.242458</v>
      </c>
      <c r="C936" s="1">
        <v>128.99082000000001</v>
      </c>
      <c r="D936" s="1">
        <v>125.63104800000001</v>
      </c>
      <c r="E936" s="1">
        <v>120.64472000000001</v>
      </c>
      <c r="F936" s="3">
        <f t="shared" si="120"/>
        <v>12833.004462894387</v>
      </c>
      <c r="G936" s="36">
        <f t="shared" si="121"/>
        <v>-2.352600581364491E-4</v>
      </c>
      <c r="H936" s="31">
        <f t="shared" si="122"/>
        <v>1.7079745478061775E-3</v>
      </c>
      <c r="I936" s="37">
        <f t="shared" si="123"/>
        <v>-7.5842292252126329E-3</v>
      </c>
      <c r="J936" s="37">
        <f t="shared" si="124"/>
        <v>1.2593060029732005E-2</v>
      </c>
      <c r="K936" s="39">
        <f t="shared" si="125"/>
        <v>3.9072910539761979E-3</v>
      </c>
      <c r="L936" s="36">
        <f>-(1-B936/MAX(B$5:B936))</f>
        <v>-2.3523238665901225E-4</v>
      </c>
      <c r="M936" s="37">
        <f>-(1-C936/MAX(C$5:C936))</f>
        <v>0</v>
      </c>
      <c r="N936" s="37">
        <f>-(1-D936/MAX(D$5:D936))</f>
        <v>-0.31308765904884339</v>
      </c>
      <c r="O936" s="37">
        <f>-(1-E936/MAX(E$5:E936))</f>
        <v>-1.9275394481526376E-2</v>
      </c>
      <c r="P936" s="39">
        <f>-(1-F936/MAX(F$5:F936))</f>
        <v>0</v>
      </c>
      <c r="Q936" s="33">
        <f>IF(DatiStorici[[#This Row],[Calend]]="X",(DatiStorici[[#This Row],[Balanced]]*B$2/DatiStorici[[#This Row],[Bond 3Y]]),Q935)</f>
        <v>26.008685988528505</v>
      </c>
      <c r="R936" s="33">
        <f>IF(DatiStorici[[#This Row],[Calend]]="X",(DatiStorici[[#This Row],[Balanced]]*C$2/DatiStorici[[#This Row],[Bond 10Y]]),R935)</f>
        <v>25.947178759897803</v>
      </c>
      <c r="S936" s="33">
        <f>IF(DatiStorici[[#This Row],[Calend]]="X",(DatiStorici[[#This Row],[Balanced]]*D$2/DatiStorici[[#This Row],[SXXR]]),S935)</f>
        <v>23.661197927046668</v>
      </c>
      <c r="T936" s="33">
        <f>IF(DatiStorici[[#This Row],[Calend]]="X",(DatiStorici[[#This Row],[Balanced]]*E$2/DatiStorici[[#This Row],[Gold]]),T935)</f>
        <v>27.571067436731585</v>
      </c>
      <c r="U936" s="34">
        <f>SUMPRODUCT(DatiStorici[[#This Row],[Bond 3Y]:[Gold]],Q935:T935)</f>
        <v>12721.163629075472</v>
      </c>
      <c r="V936" s="32">
        <f t="shared" si="126"/>
        <v>1.8870853133013711E-3</v>
      </c>
      <c r="W936" s="32">
        <f>-(1-U936/MAX(U$5:U936))</f>
        <v>-3.3799469779590696E-3</v>
      </c>
      <c r="X936" s="53" t="str">
        <f t="shared" si="127"/>
        <v/>
      </c>
    </row>
    <row r="937" spans="1:24" x14ac:dyDescent="0.3">
      <c r="A937" s="4">
        <v>40416</v>
      </c>
      <c r="B937" s="1">
        <v>118.19282699999999</v>
      </c>
      <c r="C937" s="1">
        <v>128.82914600000001</v>
      </c>
      <c r="D937" s="1">
        <v>126.686081</v>
      </c>
      <c r="E937" s="1">
        <v>120.59462000000001</v>
      </c>
      <c r="F937" s="3">
        <f t="shared" si="120"/>
        <v>12841.58124614559</v>
      </c>
      <c r="G937" s="36">
        <f t="shared" si="121"/>
        <v>-4.1982735976978358E-4</v>
      </c>
      <c r="H937" s="31">
        <f t="shared" si="122"/>
        <v>-1.2541621481070931E-3</v>
      </c>
      <c r="I937" s="37">
        <f t="shared" si="123"/>
        <v>8.3628024220740883E-3</v>
      </c>
      <c r="J937" s="37">
        <f t="shared" si="124"/>
        <v>-4.1535514663795998E-4</v>
      </c>
      <c r="K937" s="39">
        <f t="shared" si="125"/>
        <v>6.6811466151316069E-4</v>
      </c>
      <c r="L937" s="36">
        <f>-(1-B937/MAX(B$5:B937))</f>
        <v>-6.5487289498999957E-4</v>
      </c>
      <c r="M937" s="37">
        <f>-(1-C937/MAX(C$5:C937))</f>
        <v>-1.2533760154405105E-3</v>
      </c>
      <c r="N937" s="37">
        <f>-(1-D937/MAX(D$5:D937))</f>
        <v>-0.30731905965125883</v>
      </c>
      <c r="O937" s="37">
        <f>-(1-E937/MAX(E$5:E937))</f>
        <v>-1.9682658908319994E-2</v>
      </c>
      <c r="P937" s="39">
        <f>-(1-F937/MAX(F$5:F937))</f>
        <v>0</v>
      </c>
      <c r="Q937" s="33">
        <f>IF(DatiStorici[[#This Row],[Calend]]="X",(DatiStorici[[#This Row],[Balanced]]*B$2/DatiStorici[[#This Row],[Bond 3Y]]),Q936)</f>
        <v>26.008685988528505</v>
      </c>
      <c r="R937" s="33">
        <f>IF(DatiStorici[[#This Row],[Calend]]="X",(DatiStorici[[#This Row],[Balanced]]*C$2/DatiStorici[[#This Row],[Bond 10Y]]),R936)</f>
        <v>25.947178759897803</v>
      </c>
      <c r="S937" s="33">
        <f>IF(DatiStorici[[#This Row],[Calend]]="X",(DatiStorici[[#This Row],[Balanced]]*D$2/DatiStorici[[#This Row],[SXXR]]),S936)</f>
        <v>23.661197927046668</v>
      </c>
      <c r="T937" s="33">
        <f>IF(DatiStorici[[#This Row],[Calend]]="X",(DatiStorici[[#This Row],[Balanced]]*E$2/DatiStorici[[#This Row],[Gold]]),T936)</f>
        <v>27.571067436731585</v>
      </c>
      <c r="U937" s="34">
        <f>SUMPRODUCT(DatiStorici[[#This Row],[Bond 3Y]:[Gold]],Q936:T936)</f>
        <v>12739.259841956333</v>
      </c>
      <c r="V937" s="32">
        <f t="shared" si="126"/>
        <v>1.4215172774890098E-3</v>
      </c>
      <c r="W937" s="32">
        <f>-(1-U937/MAX(U$5:U937))</f>
        <v>-1.9622269354623301E-3</v>
      </c>
      <c r="X937" s="53" t="str">
        <f t="shared" si="127"/>
        <v/>
      </c>
    </row>
    <row r="938" spans="1:24" x14ac:dyDescent="0.3">
      <c r="A938" s="4">
        <v>40417</v>
      </c>
      <c r="B938" s="1">
        <v>118.13753</v>
      </c>
      <c r="C938" s="1">
        <v>128.54747800000001</v>
      </c>
      <c r="D938" s="1">
        <v>127.48686499999999</v>
      </c>
      <c r="E938" s="1">
        <v>120.39829</v>
      </c>
      <c r="F938" s="3">
        <f t="shared" si="120"/>
        <v>12837.387887255678</v>
      </c>
      <c r="G938" s="36">
        <f t="shared" si="121"/>
        <v>-4.679635888598572E-4</v>
      </c>
      <c r="H938" s="31">
        <f t="shared" si="122"/>
        <v>-2.1887621965887556E-3</v>
      </c>
      <c r="I938" s="37">
        <f t="shared" si="123"/>
        <v>6.3011163236077871E-3</v>
      </c>
      <c r="J938" s="37">
        <f t="shared" si="124"/>
        <v>-1.6293429000384548E-3</v>
      </c>
      <c r="K938" s="39">
        <f t="shared" si="125"/>
        <v>-3.265986968092294E-4</v>
      </c>
      <c r="L938" s="36">
        <f>-(1-B938/MAX(B$5:B938))</f>
        <v>-1.1224206209913268E-3</v>
      </c>
      <c r="M938" s="37">
        <f>-(1-C938/MAX(C$5:C938))</f>
        <v>-3.4370042767384312E-3</v>
      </c>
      <c r="N938" s="37">
        <f>-(1-D938/MAX(D$5:D938))</f>
        <v>-0.30294061641773395</v>
      </c>
      <c r="O938" s="37">
        <f>-(1-E938/MAX(E$5:E938))</f>
        <v>-2.1278631461461472E-2</v>
      </c>
      <c r="P938" s="39">
        <f>-(1-F938/MAX(F$5:F938))</f>
        <v>-3.2654536926057798E-4</v>
      </c>
      <c r="Q938" s="33">
        <f>IF(DatiStorici[[#This Row],[Calend]]="X",(DatiStorici[[#This Row],[Balanced]]*B$2/DatiStorici[[#This Row],[Bond 3Y]]),Q937)</f>
        <v>26.008685988528505</v>
      </c>
      <c r="R938" s="33">
        <f>IF(DatiStorici[[#This Row],[Calend]]="X",(DatiStorici[[#This Row],[Balanced]]*C$2/DatiStorici[[#This Row],[Bond 10Y]]),R937)</f>
        <v>25.947178759897803</v>
      </c>
      <c r="S938" s="33">
        <f>IF(DatiStorici[[#This Row],[Calend]]="X",(DatiStorici[[#This Row],[Balanced]]*D$2/DatiStorici[[#This Row],[SXXR]]),S937)</f>
        <v>23.661197927046668</v>
      </c>
      <c r="T938" s="33">
        <f>IF(DatiStorici[[#This Row],[Calend]]="X",(DatiStorici[[#This Row],[Balanced]]*E$2/DatiStorici[[#This Row],[Gold]]),T937)</f>
        <v>27.571067436731585</v>
      </c>
      <c r="U938" s="34">
        <f>SUMPRODUCT(DatiStorici[[#This Row],[Bond 3Y]:[Gold]],Q937:T937)</f>
        <v>12744.04763075124</v>
      </c>
      <c r="V938" s="32">
        <f t="shared" si="126"/>
        <v>3.757588261546362E-4</v>
      </c>
      <c r="W938" s="32">
        <f>-(1-U938/MAX(U$5:U938))</f>
        <v>-1.5871349657519129E-3</v>
      </c>
      <c r="X938" s="53" t="str">
        <f t="shared" si="127"/>
        <v/>
      </c>
    </row>
    <row r="939" spans="1:24" x14ac:dyDescent="0.3">
      <c r="A939" s="4">
        <v>40420</v>
      </c>
      <c r="B939" s="1">
        <v>118.13753</v>
      </c>
      <c r="C939" s="1">
        <v>128.54747800000001</v>
      </c>
      <c r="D939" s="1">
        <v>127.466345</v>
      </c>
      <c r="E939" s="1">
        <v>120.39422999999999</v>
      </c>
      <c r="F939" s="3">
        <f t="shared" si="120"/>
        <v>12836.919066945289</v>
      </c>
      <c r="G939" s="36">
        <f t="shared" si="121"/>
        <v>0</v>
      </c>
      <c r="H939" s="31">
        <f t="shared" si="122"/>
        <v>0</v>
      </c>
      <c r="I939" s="37">
        <f t="shared" si="123"/>
        <v>-1.6097071336576747E-4</v>
      </c>
      <c r="J939" s="37">
        <f t="shared" si="124"/>
        <v>-3.3721977745743315E-5</v>
      </c>
      <c r="K939" s="39">
        <f t="shared" si="125"/>
        <v>-3.6520581550773767E-5</v>
      </c>
      <c r="L939" s="36">
        <f>-(1-B939/MAX(B$5:B939))</f>
        <v>-1.1224206209913268E-3</v>
      </c>
      <c r="M939" s="37">
        <f>-(1-C939/MAX(C$5:C939))</f>
        <v>-3.4370042767384312E-3</v>
      </c>
      <c r="N939" s="37">
        <f>-(1-D939/MAX(D$5:D939))</f>
        <v>-0.30305281353350044</v>
      </c>
      <c r="O939" s="37">
        <f>-(1-E939/MAX(E$5:E939))</f>
        <v>-2.1311635325189759E-2</v>
      </c>
      <c r="P939" s="39">
        <f>-(1-F939/MAX(F$5:F939))</f>
        <v>-3.6305335853403786E-4</v>
      </c>
      <c r="Q939" s="33">
        <f>IF(DatiStorici[[#This Row],[Calend]]="X",(DatiStorici[[#This Row],[Balanced]]*B$2/DatiStorici[[#This Row],[Bond 3Y]]),Q938)</f>
        <v>26.008685988528505</v>
      </c>
      <c r="R939" s="33">
        <f>IF(DatiStorici[[#This Row],[Calend]]="X",(DatiStorici[[#This Row],[Balanced]]*C$2/DatiStorici[[#This Row],[Bond 10Y]]),R938)</f>
        <v>25.947178759897803</v>
      </c>
      <c r="S939" s="33">
        <f>IF(DatiStorici[[#This Row],[Calend]]="X",(DatiStorici[[#This Row],[Balanced]]*D$2/DatiStorici[[#This Row],[SXXR]]),S938)</f>
        <v>23.661197927046668</v>
      </c>
      <c r="T939" s="33">
        <f>IF(DatiStorici[[#This Row],[Calend]]="X",(DatiStorici[[#This Row],[Balanced]]*E$2/DatiStorici[[#This Row],[Gold]]),T938)</f>
        <v>27.571067436731585</v>
      </c>
      <c r="U939" s="34">
        <f>SUMPRODUCT(DatiStorici[[#This Row],[Bond 3Y]:[Gold]],Q938:T938)</f>
        <v>12743.450164435984</v>
      </c>
      <c r="V939" s="32">
        <f t="shared" si="126"/>
        <v>-4.6883089125990535E-5</v>
      </c>
      <c r="W939" s="32">
        <f>-(1-U939/MAX(U$5:U939))</f>
        <v>-1.6339425478372194E-3</v>
      </c>
      <c r="X939" s="53" t="str">
        <f t="shared" si="127"/>
        <v/>
      </c>
    </row>
    <row r="940" spans="1:24" x14ac:dyDescent="0.3">
      <c r="A940" s="4">
        <v>40421</v>
      </c>
      <c r="B940" s="1">
        <v>118.181122</v>
      </c>
      <c r="C940" s="1">
        <v>129.17665</v>
      </c>
      <c r="D940" s="1">
        <v>127.536182</v>
      </c>
      <c r="E940" s="1">
        <v>121.4652</v>
      </c>
      <c r="F940" s="3">
        <f t="shared" si="120"/>
        <v>12897.215357821746</v>
      </c>
      <c r="G940" s="36">
        <f t="shared" si="121"/>
        <v>3.6892560215199969E-4</v>
      </c>
      <c r="H940" s="31">
        <f t="shared" si="122"/>
        <v>4.8825327670423127E-3</v>
      </c>
      <c r="I940" s="37">
        <f t="shared" si="123"/>
        <v>5.4773576221060652E-4</v>
      </c>
      <c r="J940" s="37">
        <f t="shared" si="124"/>
        <v>8.8561938632364529E-3</v>
      </c>
      <c r="K940" s="39">
        <f t="shared" si="125"/>
        <v>4.6861029184948645E-3</v>
      </c>
      <c r="L940" s="36">
        <f>-(1-B940/MAX(B$5:B940))</f>
        <v>-7.5384112351672972E-4</v>
      </c>
      <c r="M940" s="37">
        <f>-(1-C940/MAX(C$5:C940))</f>
        <v>0</v>
      </c>
      <c r="N940" s="37">
        <f>-(1-D940/MAX(D$5:D940))</f>
        <v>-0.30267096606889121</v>
      </c>
      <c r="O940" s="37">
        <f>-(1-E940/MAX(E$5:E940))</f>
        <v>-1.2605687557462164E-2</v>
      </c>
      <c r="P940" s="39">
        <f>-(1-F940/MAX(F$5:F940))</f>
        <v>0</v>
      </c>
      <c r="Q940" s="33">
        <f>IF(DatiStorici[[#This Row],[Calend]]="X",(DatiStorici[[#This Row],[Balanced]]*B$2/DatiStorici[[#This Row],[Bond 3Y]]),Q939)</f>
        <v>26.008685988528505</v>
      </c>
      <c r="R940" s="33">
        <f>IF(DatiStorici[[#This Row],[Calend]]="X",(DatiStorici[[#This Row],[Balanced]]*C$2/DatiStorici[[#This Row],[Bond 10Y]]),R939)</f>
        <v>25.947178759897803</v>
      </c>
      <c r="S940" s="33">
        <f>IF(DatiStorici[[#This Row],[Calend]]="X",(DatiStorici[[#This Row],[Balanced]]*D$2/DatiStorici[[#This Row],[SXXR]]),S939)</f>
        <v>23.661197927046668</v>
      </c>
      <c r="T940" s="33">
        <f>IF(DatiStorici[[#This Row],[Calend]]="X",(DatiStorici[[#This Row],[Balanced]]*E$2/DatiStorici[[#This Row],[Gold]]),T939)</f>
        <v>27.571067436731585</v>
      </c>
      <c r="U940" s="34">
        <f>SUMPRODUCT(DatiStorici[[#This Row],[Bond 3Y]:[Gold]],Q939:T939)</f>
        <v>12792.089386602665</v>
      </c>
      <c r="V940" s="32">
        <f t="shared" si="126"/>
        <v>3.8095361872245883E-3</v>
      </c>
      <c r="W940" s="32">
        <f>-(1-U940/MAX(U$5:U940))</f>
        <v>0</v>
      </c>
      <c r="X940" s="53" t="str">
        <f t="shared" si="127"/>
        <v/>
      </c>
    </row>
    <row r="941" spans="1:24" x14ac:dyDescent="0.3">
      <c r="A941" s="4">
        <v>40422</v>
      </c>
      <c r="B941" s="1">
        <v>118.20820999999999</v>
      </c>
      <c r="C941" s="1">
        <v>128.31295700000001</v>
      </c>
      <c r="D941" s="1">
        <v>130.98857100000001</v>
      </c>
      <c r="E941" s="1">
        <v>121.51258</v>
      </c>
      <c r="F941" s="3">
        <f t="shared" si="120"/>
        <v>12929.820976929961</v>
      </c>
      <c r="G941" s="36">
        <f t="shared" si="121"/>
        <v>2.2918124002788097E-4</v>
      </c>
      <c r="H941" s="31">
        <f t="shared" si="122"/>
        <v>-6.7085910711739529E-3</v>
      </c>
      <c r="I941" s="37">
        <f t="shared" si="123"/>
        <v>2.6709970387741082E-2</v>
      </c>
      <c r="J941" s="37">
        <f t="shared" si="124"/>
        <v>3.8999451390603731E-4</v>
      </c>
      <c r="K941" s="39">
        <f t="shared" si="125"/>
        <v>2.5249227985724453E-3</v>
      </c>
      <c r="L941" s="36">
        <f>-(1-B941/MAX(B$5:B941))</f>
        <v>-5.2480640550456314E-4</v>
      </c>
      <c r="M941" s="37">
        <f>-(1-C941/MAX(C$5:C941))</f>
        <v>-6.68613871005308E-3</v>
      </c>
      <c r="N941" s="37">
        <f>-(1-D941/MAX(D$5:D941))</f>
        <v>-0.28379435357844984</v>
      </c>
      <c r="O941" s="37">
        <f>-(1-E941/MAX(E$5:E941))</f>
        <v>-1.2220534093560276E-2</v>
      </c>
      <c r="P941" s="39">
        <f>-(1-F941/MAX(F$5:F941))</f>
        <v>0</v>
      </c>
      <c r="Q941" s="33">
        <f>IF(DatiStorici[[#This Row],[Calend]]="X",(DatiStorici[[#This Row],[Balanced]]*B$2/DatiStorici[[#This Row],[Bond 3Y]]),Q940)</f>
        <v>26.008685988528505</v>
      </c>
      <c r="R941" s="33">
        <f>IF(DatiStorici[[#This Row],[Calend]]="X",(DatiStorici[[#This Row],[Balanced]]*C$2/DatiStorici[[#This Row],[Bond 10Y]]),R940)</f>
        <v>25.947178759897803</v>
      </c>
      <c r="S941" s="33">
        <f>IF(DatiStorici[[#This Row],[Calend]]="X",(DatiStorici[[#This Row],[Balanced]]*D$2/DatiStorici[[#This Row],[SXXR]]),S940)</f>
        <v>23.661197927046668</v>
      </c>
      <c r="T941" s="33">
        <f>IF(DatiStorici[[#This Row],[Calend]]="X",(DatiStorici[[#This Row],[Balanced]]*E$2/DatiStorici[[#This Row],[Gold]]),T940)</f>
        <v>27.571067436731585</v>
      </c>
      <c r="U941" s="34">
        <f>SUMPRODUCT(DatiStorici[[#This Row],[Bond 3Y]:[Gold]],Q940:T940)</f>
        <v>12853.377489849363</v>
      </c>
      <c r="V941" s="32">
        <f t="shared" si="126"/>
        <v>4.7796532790434108E-3</v>
      </c>
      <c r="W941" s="32">
        <f>-(1-U941/MAX(U$5:U941))</f>
        <v>0</v>
      </c>
      <c r="X941" s="53" t="str">
        <f t="shared" si="127"/>
        <v/>
      </c>
    </row>
    <row r="942" spans="1:24" x14ac:dyDescent="0.3">
      <c r="A942" s="4">
        <v>40423</v>
      </c>
      <c r="B942" s="1">
        <v>118.208035</v>
      </c>
      <c r="C942" s="1">
        <v>128.07269199999999</v>
      </c>
      <c r="D942" s="1">
        <v>130.98807099999999</v>
      </c>
      <c r="E942" s="1">
        <v>121.70617</v>
      </c>
      <c r="F942" s="3">
        <f t="shared" si="120"/>
        <v>12931.361296279927</v>
      </c>
      <c r="G942" s="36">
        <f t="shared" si="121"/>
        <v>-1.4804397218728842E-6</v>
      </c>
      <c r="H942" s="31">
        <f t="shared" si="122"/>
        <v>-1.8742474180655591E-3</v>
      </c>
      <c r="I942" s="37">
        <f t="shared" si="123"/>
        <v>-3.8171342010202239E-6</v>
      </c>
      <c r="J942" s="37">
        <f t="shared" si="124"/>
        <v>1.5919006316917239E-3</v>
      </c>
      <c r="K942" s="39">
        <f t="shared" si="125"/>
        <v>1.1912211402511093E-4</v>
      </c>
      <c r="L942" s="36">
        <f>-(1-B942/MAX(B$5:B942))</f>
        <v>-5.2628606718685411E-4</v>
      </c>
      <c r="M942" s="37">
        <f>-(1-C942/MAX(C$5:C942))</f>
        <v>-8.5461110812209418E-3</v>
      </c>
      <c r="N942" s="37">
        <f>-(1-D942/MAX(D$5:D942))</f>
        <v>-0.28379708742630005</v>
      </c>
      <c r="O942" s="37">
        <f>-(1-E942/MAX(E$5:E942))</f>
        <v>-1.0646835083920059E-2</v>
      </c>
      <c r="P942" s="39">
        <f>-(1-F942/MAX(F$5:F942))</f>
        <v>0</v>
      </c>
      <c r="Q942" s="33">
        <f>IF(DatiStorici[[#This Row],[Calend]]="X",(DatiStorici[[#This Row],[Balanced]]*B$2/DatiStorici[[#This Row],[Bond 3Y]]),Q941)</f>
        <v>26.008685988528505</v>
      </c>
      <c r="R942" s="33">
        <f>IF(DatiStorici[[#This Row],[Calend]]="X",(DatiStorici[[#This Row],[Balanced]]*C$2/DatiStorici[[#This Row],[Bond 10Y]]),R941)</f>
        <v>25.947178759897803</v>
      </c>
      <c r="S942" s="33">
        <f>IF(DatiStorici[[#This Row],[Calend]]="X",(DatiStorici[[#This Row],[Balanced]]*D$2/DatiStorici[[#This Row],[SXXR]]),S941)</f>
        <v>23.661197927046668</v>
      </c>
      <c r="T942" s="33">
        <f>IF(DatiStorici[[#This Row],[Calend]]="X",(DatiStorici[[#This Row],[Balanced]]*E$2/DatiStorici[[#This Row],[Gold]]),T941)</f>
        <v>27.571067436731585</v>
      </c>
      <c r="U942" s="34">
        <f>SUMPRODUCT(DatiStorici[[#This Row],[Bond 3Y]:[Gold]],Q941:T941)</f>
        <v>12852.46439177068</v>
      </c>
      <c r="V942" s="32">
        <f t="shared" si="126"/>
        <v>-7.1042067656977299E-5</v>
      </c>
      <c r="W942" s="32">
        <f>-(1-U942/MAX(U$5:U942))</f>
        <v>-7.1039544229045681E-5</v>
      </c>
      <c r="X942" s="53" t="str">
        <f t="shared" si="127"/>
        <v/>
      </c>
    </row>
    <row r="943" spans="1:24" x14ac:dyDescent="0.3">
      <c r="A943" s="4">
        <v>40424</v>
      </c>
      <c r="B943" s="1">
        <v>118.193622</v>
      </c>
      <c r="C943" s="1">
        <v>127.492384</v>
      </c>
      <c r="D943" s="1">
        <v>132.09465700000001</v>
      </c>
      <c r="E943" s="1">
        <v>120.92496</v>
      </c>
      <c r="F943" s="3">
        <f t="shared" si="120"/>
        <v>12902.148248092162</v>
      </c>
      <c r="G943" s="36">
        <f t="shared" si="121"/>
        <v>-1.2193653970751623E-4</v>
      </c>
      <c r="H943" s="31">
        <f t="shared" si="122"/>
        <v>-4.5413794908490193E-3</v>
      </c>
      <c r="I943" s="37">
        <f t="shared" si="123"/>
        <v>8.4125060928143952E-3</v>
      </c>
      <c r="J943" s="37">
        <f t="shared" si="124"/>
        <v>-6.4395092216943516E-3</v>
      </c>
      <c r="K943" s="39">
        <f t="shared" si="125"/>
        <v>-2.2616408807867201E-3</v>
      </c>
      <c r="L943" s="36">
        <f>-(1-B943/MAX(B$5:B943))</f>
        <v>-6.481510033471416E-4</v>
      </c>
      <c r="M943" s="37">
        <f>-(1-C943/MAX(C$5:C943))</f>
        <v>-1.3038470962050797E-2</v>
      </c>
      <c r="N943" s="37">
        <f>-(1-D943/MAX(D$5:D943))</f>
        <v>-0.277746611912287</v>
      </c>
      <c r="O943" s="37">
        <f>-(1-E943/MAX(E$5:E943))</f>
        <v>-1.6997314981234135E-2</v>
      </c>
      <c r="P943" s="39">
        <f>-(1-F943/MAX(F$5:F943))</f>
        <v>-2.2590852980164389E-3</v>
      </c>
      <c r="Q943" s="33">
        <f>IF(DatiStorici[[#This Row],[Calend]]="X",(DatiStorici[[#This Row],[Balanced]]*B$2/DatiStorici[[#This Row],[Bond 3Y]]),Q942)</f>
        <v>26.008685988528505</v>
      </c>
      <c r="R943" s="33">
        <f>IF(DatiStorici[[#This Row],[Calend]]="X",(DatiStorici[[#This Row],[Balanced]]*C$2/DatiStorici[[#This Row],[Bond 10Y]]),R942)</f>
        <v>25.947178759897803</v>
      </c>
      <c r="S943" s="33">
        <f>IF(DatiStorici[[#This Row],[Calend]]="X",(DatiStorici[[#This Row],[Balanced]]*D$2/DatiStorici[[#This Row],[SXXR]]),S942)</f>
        <v>23.661197927046668</v>
      </c>
      <c r="T943" s="33">
        <f>IF(DatiStorici[[#This Row],[Calend]]="X",(DatiStorici[[#This Row],[Balanced]]*E$2/DatiStorici[[#This Row],[Gold]]),T942)</f>
        <v>27.571067436731585</v>
      </c>
      <c r="U943" s="34">
        <f>SUMPRODUCT(DatiStorici[[#This Row],[Bond 3Y]:[Gold]],Q942:T942)</f>
        <v>12841.67652994478</v>
      </c>
      <c r="V943" s="32">
        <f t="shared" si="126"/>
        <v>-8.3971380811388469E-4</v>
      </c>
      <c r="W943" s="32">
        <f>-(1-U943/MAX(U$5:U943))</f>
        <v>-9.103412635179664E-4</v>
      </c>
      <c r="X943" s="53" t="str">
        <f t="shared" si="127"/>
        <v/>
      </c>
    </row>
    <row r="944" spans="1:24" x14ac:dyDescent="0.3">
      <c r="A944" s="4">
        <v>40427</v>
      </c>
      <c r="B944" s="1">
        <v>118.170649</v>
      </c>
      <c r="C944" s="1">
        <v>127.57691800000001</v>
      </c>
      <c r="D944" s="1">
        <v>132.36241999999999</v>
      </c>
      <c r="E944" s="1">
        <v>121.74944000000001</v>
      </c>
      <c r="F944" s="3">
        <f t="shared" si="120"/>
        <v>12940.267598997372</v>
      </c>
      <c r="G944" s="36">
        <f t="shared" si="121"/>
        <v>-1.9438640176163834E-4</v>
      </c>
      <c r="H944" s="31">
        <f t="shared" si="122"/>
        <v>6.6283164953320512E-4</v>
      </c>
      <c r="I944" s="37">
        <f t="shared" si="123"/>
        <v>2.0250022766441157E-3</v>
      </c>
      <c r="J944" s="37">
        <f t="shared" si="124"/>
        <v>6.7949744373500525E-3</v>
      </c>
      <c r="K944" s="39">
        <f t="shared" si="125"/>
        <v>2.9501404805078739E-3</v>
      </c>
      <c r="L944" s="36">
        <f>-(1-B944/MAX(B$5:B944))</f>
        <v>-8.4239253379969625E-4</v>
      </c>
      <c r="M944" s="37">
        <f>-(1-C944/MAX(C$5:C944))</f>
        <v>-1.238406476712306E-2</v>
      </c>
      <c r="N944" s="37">
        <f>-(1-D944/MAX(D$5:D944))</f>
        <v>-0.27628256530853601</v>
      </c>
      <c r="O944" s="37">
        <f>-(1-E944/MAX(E$5:E944))</f>
        <v>-1.0295091935270118E-2</v>
      </c>
      <c r="P944" s="39">
        <f>-(1-F944/MAX(F$5:F944))</f>
        <v>0</v>
      </c>
      <c r="Q944" s="33">
        <f>IF(DatiStorici[[#This Row],[Calend]]="X",(DatiStorici[[#This Row],[Balanced]]*B$2/DatiStorici[[#This Row],[Bond 3Y]]),Q943)</f>
        <v>26.008685988528505</v>
      </c>
      <c r="R944" s="33">
        <f>IF(DatiStorici[[#This Row],[Calend]]="X",(DatiStorici[[#This Row],[Balanced]]*C$2/DatiStorici[[#This Row],[Bond 10Y]]),R943)</f>
        <v>25.947178759897803</v>
      </c>
      <c r="S944" s="33">
        <f>IF(DatiStorici[[#This Row],[Calend]]="X",(DatiStorici[[#This Row],[Balanced]]*D$2/DatiStorici[[#This Row],[SXXR]]),S943)</f>
        <v>23.661197927046668</v>
      </c>
      <c r="T944" s="33">
        <f>IF(DatiStorici[[#This Row],[Calend]]="X",(DatiStorici[[#This Row],[Balanced]]*E$2/DatiStorici[[#This Row],[Gold]]),T943)</f>
        <v>27.571067436731585</v>
      </c>
      <c r="U944" s="34">
        <f>SUMPRODUCT(DatiStorici[[#This Row],[Bond 3Y]:[Gold]],Q943:T943)</f>
        <v>12872.339838231632</v>
      </c>
      <c r="V944" s="32">
        <f t="shared" si="126"/>
        <v>2.3849500896463145E-3</v>
      </c>
      <c r="W944" s="32">
        <f>-(1-U944/MAX(U$5:U944))</f>
        <v>0</v>
      </c>
      <c r="X944" s="53" t="str">
        <f t="shared" si="127"/>
        <v/>
      </c>
    </row>
    <row r="945" spans="1:24" x14ac:dyDescent="0.3">
      <c r="A945" s="4">
        <v>40428</v>
      </c>
      <c r="B945" s="1">
        <v>118.194946</v>
      </c>
      <c r="C945" s="1">
        <v>128.30739</v>
      </c>
      <c r="D945" s="1">
        <v>131.77334099999999</v>
      </c>
      <c r="E945" s="1">
        <v>122.50351000000001</v>
      </c>
      <c r="F945" s="3">
        <f t="shared" si="120"/>
        <v>12980.241233722241</v>
      </c>
      <c r="G945" s="36">
        <f t="shared" si="121"/>
        <v>2.0558829710873113E-4</v>
      </c>
      <c r="H945" s="31">
        <f t="shared" si="122"/>
        <v>5.7094082086977154E-3</v>
      </c>
      <c r="I945" s="37">
        <f t="shared" si="123"/>
        <v>-4.4604333350107411E-3</v>
      </c>
      <c r="J945" s="37">
        <f t="shared" si="124"/>
        <v>6.1745202727164017E-3</v>
      </c>
      <c r="K945" s="39">
        <f t="shared" si="125"/>
        <v>3.084327292507049E-3</v>
      </c>
      <c r="L945" s="36">
        <f>-(1-B945/MAX(B$5:B945))</f>
        <v>-6.3695630581883655E-4</v>
      </c>
      <c r="M945" s="37">
        <f>-(1-C945/MAX(C$5:C945))</f>
        <v>-6.7292347339863445E-3</v>
      </c>
      <c r="N945" s="37">
        <f>-(1-D945/MAX(D$5:D945))</f>
        <v>-0.27950347002386688</v>
      </c>
      <c r="O945" s="37">
        <f>-(1-E945/MAX(E$5:E945))</f>
        <v>-4.1652339250454196E-3</v>
      </c>
      <c r="P945" s="39">
        <f>-(1-F945/MAX(F$5:F945))</f>
        <v>0</v>
      </c>
      <c r="Q945" s="33">
        <f>IF(DatiStorici[[#This Row],[Calend]]="X",(DatiStorici[[#This Row],[Balanced]]*B$2/DatiStorici[[#This Row],[Bond 3Y]]),Q944)</f>
        <v>26.008685988528505</v>
      </c>
      <c r="R945" s="33">
        <f>IF(DatiStorici[[#This Row],[Calend]]="X",(DatiStorici[[#This Row],[Balanced]]*C$2/DatiStorici[[#This Row],[Bond 10Y]]),R944)</f>
        <v>25.947178759897803</v>
      </c>
      <c r="S945" s="33">
        <f>IF(DatiStorici[[#This Row],[Calend]]="X",(DatiStorici[[#This Row],[Balanced]]*D$2/DatiStorici[[#This Row],[SXXR]]),S944)</f>
        <v>23.661197927046668</v>
      </c>
      <c r="T945" s="33">
        <f>IF(DatiStorici[[#This Row],[Calend]]="X",(DatiStorici[[#This Row],[Balanced]]*E$2/DatiStorici[[#This Row],[Gold]]),T944)</f>
        <v>27.571067436731585</v>
      </c>
      <c r="U945" s="34">
        <f>SUMPRODUCT(DatiStorici[[#This Row],[Bond 3Y]:[Gold]],Q944:T944)</f>
        <v>12898.777658846544</v>
      </c>
      <c r="V945" s="32">
        <f t="shared" si="126"/>
        <v>2.0517410540995588E-3</v>
      </c>
      <c r="W945" s="32">
        <f>-(1-U945/MAX(U$5:U945))</f>
        <v>0</v>
      </c>
      <c r="X945" s="53" t="str">
        <f t="shared" si="127"/>
        <v/>
      </c>
    </row>
    <row r="946" spans="1:24" x14ac:dyDescent="0.3">
      <c r="A946" s="4">
        <v>40429</v>
      </c>
      <c r="B946" s="1">
        <v>118.13565</v>
      </c>
      <c r="C946" s="1">
        <v>127.984167</v>
      </c>
      <c r="D946" s="1">
        <v>133.11165500000001</v>
      </c>
      <c r="E946" s="1">
        <v>122.33154999999999</v>
      </c>
      <c r="F946" s="3">
        <f t="shared" si="120"/>
        <v>12983.944500641141</v>
      </c>
      <c r="G946" s="36">
        <f t="shared" si="121"/>
        <v>-5.0180554061031121E-4</v>
      </c>
      <c r="H946" s="31">
        <f t="shared" si="122"/>
        <v>-2.5223083830506715E-3</v>
      </c>
      <c r="I946" s="37">
        <f t="shared" si="123"/>
        <v>1.0104954286869441E-2</v>
      </c>
      <c r="J946" s="37">
        <f t="shared" si="124"/>
        <v>-1.4047010119854295E-3</v>
      </c>
      <c r="K946" s="39">
        <f t="shared" si="125"/>
        <v>2.8525962507738027E-4</v>
      </c>
      <c r="L946" s="36">
        <f>-(1-B946/MAX(B$5:B946))</f>
        <v>-1.1383164150648994E-3</v>
      </c>
      <c r="M946" s="37">
        <f>-(1-C946/MAX(C$5:C946))</f>
        <v>-9.231412952727891E-3</v>
      </c>
      <c r="N946" s="37">
        <f>-(1-D946/MAX(D$5:D946))</f>
        <v>-0.27218597632065655</v>
      </c>
      <c r="O946" s="37">
        <f>-(1-E946/MAX(E$5:E946))</f>
        <v>-5.5631020055131319E-3</v>
      </c>
      <c r="P946" s="39">
        <f>-(1-F946/MAX(F$5:F946))</f>
        <v>0</v>
      </c>
      <c r="Q946" s="33">
        <f>IF(DatiStorici[[#This Row],[Calend]]="X",(DatiStorici[[#This Row],[Balanced]]*B$2/DatiStorici[[#This Row],[Bond 3Y]]),Q945)</f>
        <v>26.008685988528505</v>
      </c>
      <c r="R946" s="33">
        <f>IF(DatiStorici[[#This Row],[Calend]]="X",(DatiStorici[[#This Row],[Balanced]]*C$2/DatiStorici[[#This Row],[Bond 10Y]]),R945)</f>
        <v>25.947178759897803</v>
      </c>
      <c r="S946" s="33">
        <f>IF(DatiStorici[[#This Row],[Calend]]="X",(DatiStorici[[#This Row],[Balanced]]*D$2/DatiStorici[[#This Row],[SXXR]]),S945)</f>
        <v>23.661197927046668</v>
      </c>
      <c r="T946" s="33">
        <f>IF(DatiStorici[[#This Row],[Calend]]="X",(DatiStorici[[#This Row],[Balanced]]*E$2/DatiStorici[[#This Row],[Gold]]),T945)</f>
        <v>27.571067436731585</v>
      </c>
      <c r="U946" s="34">
        <f>SUMPRODUCT(DatiStorici[[#This Row],[Bond 3Y]:[Gold]],Q945:T945)</f>
        <v>12915.773714527975</v>
      </c>
      <c r="V946" s="32">
        <f t="shared" si="126"/>
        <v>1.3167812131546441E-3</v>
      </c>
      <c r="W946" s="32">
        <f>-(1-U946/MAX(U$5:U946))</f>
        <v>0</v>
      </c>
      <c r="X946" s="53" t="str">
        <f t="shared" si="127"/>
        <v/>
      </c>
    </row>
    <row r="947" spans="1:24" x14ac:dyDescent="0.3">
      <c r="A947" s="4">
        <v>40430</v>
      </c>
      <c r="B947" s="1">
        <v>118.07302300000001</v>
      </c>
      <c r="C947" s="1">
        <v>127.615954</v>
      </c>
      <c r="D947" s="1">
        <v>134.49150900000001</v>
      </c>
      <c r="E947" s="1">
        <v>122.33018</v>
      </c>
      <c r="F947" s="3">
        <f t="shared" si="120"/>
        <v>12993.779555628886</v>
      </c>
      <c r="G947" s="36">
        <f t="shared" si="121"/>
        <v>-5.3026843317872864E-4</v>
      </c>
      <c r="H947" s="31">
        <f t="shared" si="122"/>
        <v>-2.8811665133367213E-3</v>
      </c>
      <c r="I947" s="37">
        <f t="shared" si="123"/>
        <v>1.0312779630124806E-2</v>
      </c>
      <c r="J947" s="37">
        <f t="shared" si="124"/>
        <v>-1.1199136047998605E-5</v>
      </c>
      <c r="K947" s="39">
        <f t="shared" si="125"/>
        <v>7.5719146422099329E-4</v>
      </c>
      <c r="L947" s="36">
        <f>-(1-B947/MAX(B$5:B947))</f>
        <v>-1.6678408275336842E-3</v>
      </c>
      <c r="M947" s="37">
        <f>-(1-C947/MAX(C$5:C947))</f>
        <v>-1.2081873930002041E-2</v>
      </c>
      <c r="N947" s="37">
        <f>-(1-D947/MAX(D$5:D947))</f>
        <v>-0.26464135453806326</v>
      </c>
      <c r="O947" s="37">
        <f>-(1-E947/MAX(E$5:E947))</f>
        <v>-5.574238777263818E-3</v>
      </c>
      <c r="P947" s="39">
        <f>-(1-F947/MAX(F$5:F947))</f>
        <v>0</v>
      </c>
      <c r="Q947" s="33">
        <f>IF(DatiStorici[[#This Row],[Calend]]="X",(DatiStorici[[#This Row],[Balanced]]*B$2/DatiStorici[[#This Row],[Bond 3Y]]),Q946)</f>
        <v>26.008685988528505</v>
      </c>
      <c r="R947" s="33">
        <f>IF(DatiStorici[[#This Row],[Calend]]="X",(DatiStorici[[#This Row],[Balanced]]*C$2/DatiStorici[[#This Row],[Bond 10Y]]),R946)</f>
        <v>25.947178759897803</v>
      </c>
      <c r="S947" s="33">
        <f>IF(DatiStorici[[#This Row],[Calend]]="X",(DatiStorici[[#This Row],[Balanced]]*D$2/DatiStorici[[#This Row],[SXXR]]),S946)</f>
        <v>23.661197927046668</v>
      </c>
      <c r="T947" s="33">
        <f>IF(DatiStorici[[#This Row],[Calend]]="X",(DatiStorici[[#This Row],[Balanced]]*E$2/DatiStorici[[#This Row],[Gold]]),T946)</f>
        <v>27.571067436731585</v>
      </c>
      <c r="U947" s="34">
        <f>SUMPRODUCT(DatiStorici[[#This Row],[Bond 3Y]:[Gold]],Q946:T946)</f>
        <v>12937.202006259889</v>
      </c>
      <c r="V947" s="32">
        <f t="shared" si="126"/>
        <v>1.6577044646922659E-3</v>
      </c>
      <c r="W947" s="32">
        <f>-(1-U947/MAX(U$5:U947))</f>
        <v>0</v>
      </c>
      <c r="X947" s="53" t="str">
        <f t="shared" si="127"/>
        <v/>
      </c>
    </row>
    <row r="948" spans="1:24" x14ac:dyDescent="0.3">
      <c r="A948" s="4">
        <v>40431</v>
      </c>
      <c r="B948" s="1">
        <v>118.029766</v>
      </c>
      <c r="C948" s="1">
        <v>126.964519</v>
      </c>
      <c r="D948" s="1">
        <v>134.29731899999999</v>
      </c>
      <c r="E948" s="1">
        <v>121.50028</v>
      </c>
      <c r="F948" s="3">
        <f t="shared" si="120"/>
        <v>12940.565152567617</v>
      </c>
      <c r="G948" s="36">
        <f t="shared" si="121"/>
        <v>-3.664251546305508E-4</v>
      </c>
      <c r="H948" s="31">
        <f t="shared" si="122"/>
        <v>-5.1177249703395211E-3</v>
      </c>
      <c r="I948" s="37">
        <f t="shared" si="123"/>
        <v>-1.444926377565323E-3</v>
      </c>
      <c r="J948" s="37">
        <f t="shared" si="124"/>
        <v>-6.8072151827849332E-3</v>
      </c>
      <c r="K948" s="39">
        <f t="shared" si="125"/>
        <v>-4.1037842553708999E-3</v>
      </c>
      <c r="L948" s="36">
        <f>-(1-B948/MAX(B$5:B948))</f>
        <v>-2.0335878297877974E-3</v>
      </c>
      <c r="M948" s="37">
        <f>-(1-C948/MAX(C$5:C948))</f>
        <v>-1.7124851898543625E-2</v>
      </c>
      <c r="N948" s="37">
        <f>-(1-D948/MAX(D$5:D948))</f>
        <v>-0.26570312636606963</v>
      </c>
      <c r="O948" s="37">
        <f>-(1-E948/MAX(E$5:E948))</f>
        <v>-1.2320521168401766E-2</v>
      </c>
      <c r="P948" s="39">
        <f>-(1-F948/MAX(F$5:F948))</f>
        <v>-4.0953752396251097E-3</v>
      </c>
      <c r="Q948" s="33">
        <f>IF(DatiStorici[[#This Row],[Calend]]="X",(DatiStorici[[#This Row],[Balanced]]*B$2/DatiStorici[[#This Row],[Bond 3Y]]),Q947)</f>
        <v>26.008685988528505</v>
      </c>
      <c r="R948" s="33">
        <f>IF(DatiStorici[[#This Row],[Calend]]="X",(DatiStorici[[#This Row],[Balanced]]*C$2/DatiStorici[[#This Row],[Bond 10Y]]),R947)</f>
        <v>25.947178759897803</v>
      </c>
      <c r="S948" s="33">
        <f>IF(DatiStorici[[#This Row],[Calend]]="X",(DatiStorici[[#This Row],[Balanced]]*D$2/DatiStorici[[#This Row],[SXXR]]),S947)</f>
        <v>23.661197927046668</v>
      </c>
      <c r="T948" s="33">
        <f>IF(DatiStorici[[#This Row],[Calend]]="X",(DatiStorici[[#This Row],[Balanced]]*E$2/DatiStorici[[#This Row],[Gold]]),T947)</f>
        <v>27.571067436731585</v>
      </c>
      <c r="U948" s="34">
        <f>SUMPRODUCT(DatiStorici[[#This Row],[Bond 3Y]:[Gold]],Q947:T947)</f>
        <v>12891.698051243435</v>
      </c>
      <c r="V948" s="32">
        <f t="shared" si="126"/>
        <v>-3.5234951540979603E-3</v>
      </c>
      <c r="W948" s="32">
        <f>-(1-U948/MAX(U$5:U948))</f>
        <v>-3.5172949293391653E-3</v>
      </c>
      <c r="X948" s="53" t="str">
        <f t="shared" si="127"/>
        <v/>
      </c>
    </row>
    <row r="949" spans="1:24" x14ac:dyDescent="0.3">
      <c r="A949" s="4">
        <v>40434</v>
      </c>
      <c r="B949" s="1">
        <v>118.014126</v>
      </c>
      <c r="C949" s="1">
        <v>126.809428</v>
      </c>
      <c r="D949" s="1">
        <v>135.173179</v>
      </c>
      <c r="E949" s="1">
        <v>121.22814</v>
      </c>
      <c r="F949" s="3">
        <f t="shared" si="120"/>
        <v>12938.694904039345</v>
      </c>
      <c r="G949" s="36">
        <f t="shared" si="121"/>
        <v>-1.3251772702409264E-4</v>
      </c>
      <c r="H949" s="31">
        <f t="shared" si="122"/>
        <v>-1.2222769211870735E-3</v>
      </c>
      <c r="I949" s="37">
        <f t="shared" si="123"/>
        <v>6.5006231913838719E-3</v>
      </c>
      <c r="J949" s="37">
        <f t="shared" si="124"/>
        <v>-2.2423424008521054E-3</v>
      </c>
      <c r="K949" s="39">
        <f t="shared" si="125"/>
        <v>-1.4453647650181832E-4</v>
      </c>
      <c r="L949" s="36">
        <f>-(1-B949/MAX(B$5:B949))</f>
        <v>-2.1658273081438528E-3</v>
      </c>
      <c r="M949" s="37">
        <f>-(1-C949/MAX(C$5:C949))</f>
        <v>-1.8325463619005444E-2</v>
      </c>
      <c r="N949" s="37">
        <f>-(1-D949/MAX(D$5:D949))</f>
        <v>-0.26091419041016262</v>
      </c>
      <c r="O949" s="37">
        <f>-(1-E949/MAX(E$5:E949))</f>
        <v>-1.4532755521847185E-2</v>
      </c>
      <c r="P949" s="39">
        <f>-(1-F949/MAX(F$5:F949))</f>
        <v>-4.2393093829022899E-3</v>
      </c>
      <c r="Q949" s="33">
        <f>IF(DatiStorici[[#This Row],[Calend]]="X",(DatiStorici[[#This Row],[Balanced]]*B$2/DatiStorici[[#This Row],[Bond 3Y]]),Q948)</f>
        <v>26.008685988528505</v>
      </c>
      <c r="R949" s="33">
        <f>IF(DatiStorici[[#This Row],[Calend]]="X",(DatiStorici[[#This Row],[Balanced]]*C$2/DatiStorici[[#This Row],[Bond 10Y]]),R948)</f>
        <v>25.947178759897803</v>
      </c>
      <c r="S949" s="33">
        <f>IF(DatiStorici[[#This Row],[Calend]]="X",(DatiStorici[[#This Row],[Balanced]]*D$2/DatiStorici[[#This Row],[SXXR]]),S948)</f>
        <v>23.661197927046668</v>
      </c>
      <c r="T949" s="33">
        <f>IF(DatiStorici[[#This Row],[Calend]]="X",(DatiStorici[[#This Row],[Balanced]]*E$2/DatiStorici[[#This Row],[Gold]]),T948)</f>
        <v>27.571067436731585</v>
      </c>
      <c r="U949" s="34">
        <f>SUMPRODUCT(DatiStorici[[#This Row],[Bond 3Y]:[Gold]],Q948:T948)</f>
        <v>12900.487808017673</v>
      </c>
      <c r="V949" s="32">
        <f t="shared" si="126"/>
        <v>6.8158295403730523E-4</v>
      </c>
      <c r="W949" s="32">
        <f>-(1-U949/MAX(U$5:U949))</f>
        <v>-2.8378777903020902E-3</v>
      </c>
      <c r="X949" s="53" t="str">
        <f t="shared" si="127"/>
        <v/>
      </c>
    </row>
    <row r="950" spans="1:24" x14ac:dyDescent="0.3">
      <c r="A950" s="4">
        <v>40435</v>
      </c>
      <c r="B950" s="1">
        <v>118.04811100000001</v>
      </c>
      <c r="C950" s="1">
        <v>127.17039</v>
      </c>
      <c r="D950" s="1">
        <v>135.14264900000001</v>
      </c>
      <c r="E950" s="1">
        <v>123.34672</v>
      </c>
      <c r="F950" s="3">
        <f t="shared" si="120"/>
        <v>13031.771992797901</v>
      </c>
      <c r="G950" s="36">
        <f t="shared" si="121"/>
        <v>2.8793254411803743E-4</v>
      </c>
      <c r="H950" s="31">
        <f t="shared" si="122"/>
        <v>2.8424482376235567E-3</v>
      </c>
      <c r="I950" s="37">
        <f t="shared" si="123"/>
        <v>-2.2588392515301417E-4</v>
      </c>
      <c r="J950" s="37">
        <f t="shared" si="124"/>
        <v>1.7325026716758177E-2</v>
      </c>
      <c r="K950" s="39">
        <f t="shared" si="125"/>
        <v>7.1679487048924347E-3</v>
      </c>
      <c r="L950" s="36">
        <f>-(1-B950/MAX(B$5:B950))</f>
        <v>-1.8784770094267822E-3</v>
      </c>
      <c r="M950" s="37">
        <f>-(1-C950/MAX(C$5:C950))</f>
        <v>-1.5531135077430758E-2</v>
      </c>
      <c r="N950" s="37">
        <f>-(1-D950/MAX(D$5:D950))</f>
        <v>-0.26108111915988719</v>
      </c>
      <c r="O950" s="37">
        <f>-(1-E950/MAX(E$5:E950))</f>
        <v>0</v>
      </c>
      <c r="P950" s="39">
        <f>-(1-F950/MAX(F$5:F950))</f>
        <v>0</v>
      </c>
      <c r="Q950" s="33">
        <f>IF(DatiStorici[[#This Row],[Calend]]="X",(DatiStorici[[#This Row],[Balanced]]*B$2/DatiStorici[[#This Row],[Bond 3Y]]),Q949)</f>
        <v>26.008685988528505</v>
      </c>
      <c r="R950" s="33">
        <f>IF(DatiStorici[[#This Row],[Calend]]="X",(DatiStorici[[#This Row],[Balanced]]*C$2/DatiStorici[[#This Row],[Bond 10Y]]),R949)</f>
        <v>25.947178759897803</v>
      </c>
      <c r="S950" s="33">
        <f>IF(DatiStorici[[#This Row],[Calend]]="X",(DatiStorici[[#This Row],[Balanced]]*D$2/DatiStorici[[#This Row],[SXXR]]),S949)</f>
        <v>23.661197927046668</v>
      </c>
      <c r="T950" s="33">
        <f>IF(DatiStorici[[#This Row],[Calend]]="X",(DatiStorici[[#This Row],[Balanced]]*E$2/DatiStorici[[#This Row],[Gold]]),T949)</f>
        <v>27.571067436731585</v>
      </c>
      <c r="U950" s="34">
        <f>SUMPRODUCT(DatiStorici[[#This Row],[Bond 3Y]:[Gold]],Q949:T949)</f>
        <v>12968.426794427922</v>
      </c>
      <c r="V950" s="32">
        <f t="shared" si="126"/>
        <v>5.2525700172923557E-3</v>
      </c>
      <c r="W950" s="32">
        <f>-(1-U950/MAX(U$5:U950))</f>
        <v>0</v>
      </c>
      <c r="X950" s="53" t="str">
        <f t="shared" si="127"/>
        <v/>
      </c>
    </row>
    <row r="951" spans="1:24" x14ac:dyDescent="0.3">
      <c r="A951" s="4">
        <v>40436</v>
      </c>
      <c r="B951" s="1">
        <v>118.02352399999999</v>
      </c>
      <c r="C951" s="1">
        <v>126.87111299999999</v>
      </c>
      <c r="D951" s="1">
        <v>134.718232</v>
      </c>
      <c r="E951" s="1">
        <v>123.49154</v>
      </c>
      <c r="F951" s="3">
        <f t="shared" si="120"/>
        <v>13022.914898547278</v>
      </c>
      <c r="G951" s="36">
        <f t="shared" si="121"/>
        <v>-2.083011801813218E-4</v>
      </c>
      <c r="H951" s="31">
        <f t="shared" si="122"/>
        <v>-2.356127915437435E-3</v>
      </c>
      <c r="I951" s="37">
        <f t="shared" si="123"/>
        <v>-3.1454529337827013E-3</v>
      </c>
      <c r="J951" s="37">
        <f t="shared" si="124"/>
        <v>1.1734000767668327E-3</v>
      </c>
      <c r="K951" s="39">
        <f t="shared" si="125"/>
        <v>-6.7988493807175153E-4</v>
      </c>
      <c r="L951" s="36">
        <f>-(1-B951/MAX(B$5:B951))</f>
        <v>-2.0863652481957207E-3</v>
      </c>
      <c r="M951" s="37">
        <f>-(1-C951/MAX(C$5:C951))</f>
        <v>-1.7847939236696475E-2</v>
      </c>
      <c r="N951" s="37">
        <f>-(1-D951/MAX(D$5:D951))</f>
        <v>-0.26340170216584502</v>
      </c>
      <c r="O951" s="37">
        <f>-(1-E951/MAX(E$5:E951))</f>
        <v>0</v>
      </c>
      <c r="P951" s="39">
        <f>-(1-F951/MAX(F$5:F951))</f>
        <v>-6.79653868677077E-4</v>
      </c>
      <c r="Q951" s="33">
        <f>IF(DatiStorici[[#This Row],[Calend]]="X",(DatiStorici[[#This Row],[Balanced]]*B$2/DatiStorici[[#This Row],[Bond 3Y]]),Q950)</f>
        <v>26.008685988528505</v>
      </c>
      <c r="R951" s="33">
        <f>IF(DatiStorici[[#This Row],[Calend]]="X",(DatiStorici[[#This Row],[Balanced]]*C$2/DatiStorici[[#This Row],[Bond 10Y]]),R950)</f>
        <v>25.947178759897803</v>
      </c>
      <c r="S951" s="33">
        <f>IF(DatiStorici[[#This Row],[Calend]]="X",(DatiStorici[[#This Row],[Balanced]]*D$2/DatiStorici[[#This Row],[SXXR]]),S950)</f>
        <v>23.661197927046668</v>
      </c>
      <c r="T951" s="33">
        <f>IF(DatiStorici[[#This Row],[Calend]]="X",(DatiStorici[[#This Row],[Balanced]]*E$2/DatiStorici[[#This Row],[Gold]]),T950)</f>
        <v>27.571067436731585</v>
      </c>
      <c r="U951" s="34">
        <f>SUMPRODUCT(DatiStorici[[#This Row],[Bond 3Y]:[Gold]],Q950:T950)</f>
        <v>12953.972552393379</v>
      </c>
      <c r="V951" s="32">
        <f t="shared" si="126"/>
        <v>-1.1151933383299628E-3</v>
      </c>
      <c r="W951" s="32">
        <f>-(1-U951/MAX(U$5:U951))</f>
        <v>-1.1145717413274525E-3</v>
      </c>
      <c r="X951" s="53" t="str">
        <f t="shared" si="127"/>
        <v/>
      </c>
    </row>
    <row r="952" spans="1:24" x14ac:dyDescent="0.3">
      <c r="A952" s="4">
        <v>40437</v>
      </c>
      <c r="B952" s="1">
        <v>117.93624199999999</v>
      </c>
      <c r="C952" s="1">
        <v>126.217597</v>
      </c>
      <c r="D952" s="1">
        <v>133.68321599999999</v>
      </c>
      <c r="E952" s="1">
        <v>124.02622</v>
      </c>
      <c r="F952" s="3">
        <f t="shared" si="120"/>
        <v>13009.732172240418</v>
      </c>
      <c r="G952" s="36">
        <f t="shared" si="121"/>
        <v>-7.3980412390190246E-4</v>
      </c>
      <c r="H952" s="31">
        <f t="shared" si="122"/>
        <v>-5.1643350859712127E-3</v>
      </c>
      <c r="I952" s="37">
        <f t="shared" si="123"/>
        <v>-7.7124854440723664E-3</v>
      </c>
      <c r="J952" s="37">
        <f t="shared" si="124"/>
        <v>4.3203431678290423E-3</v>
      </c>
      <c r="K952" s="39">
        <f t="shared" si="125"/>
        <v>-1.0127842472448158E-3</v>
      </c>
      <c r="L952" s="36">
        <f>-(1-B952/MAX(B$5:B952))</f>
        <v>-2.8243528536869844E-3</v>
      </c>
      <c r="M952" s="37">
        <f>-(1-C952/MAX(C$5:C952))</f>
        <v>-2.2907026927854179E-2</v>
      </c>
      <c r="N952" s="37">
        <f>-(1-D952/MAX(D$5:D952))</f>
        <v>-0.26906085469860042</v>
      </c>
      <c r="O952" s="37">
        <f>-(1-E952/MAX(E$5:E952))</f>
        <v>0</v>
      </c>
      <c r="P952" s="39">
        <f>-(1-F952/MAX(F$5:F952))</f>
        <v>-1.6912374287751941E-3</v>
      </c>
      <c r="Q952" s="33">
        <f>IF(DatiStorici[[#This Row],[Calend]]="X",(DatiStorici[[#This Row],[Balanced]]*B$2/DatiStorici[[#This Row],[Bond 3Y]]),Q951)</f>
        <v>26.008685988528505</v>
      </c>
      <c r="R952" s="33">
        <f>IF(DatiStorici[[#This Row],[Calend]]="X",(DatiStorici[[#This Row],[Balanced]]*C$2/DatiStorici[[#This Row],[Bond 10Y]]),R951)</f>
        <v>25.947178759897803</v>
      </c>
      <c r="S952" s="33">
        <f>IF(DatiStorici[[#This Row],[Calend]]="X",(DatiStorici[[#This Row],[Balanced]]*D$2/DatiStorici[[#This Row],[SXXR]]),S951)</f>
        <v>23.661197927046668</v>
      </c>
      <c r="T952" s="33">
        <f>IF(DatiStorici[[#This Row],[Calend]]="X",(DatiStorici[[#This Row],[Balanced]]*E$2/DatiStorici[[#This Row],[Gold]]),T951)</f>
        <v>27.571067436731585</v>
      </c>
      <c r="U952" s="34">
        <f>SUMPRODUCT(DatiStorici[[#This Row],[Bond 3Y]:[Gold]],Q951:T951)</f>
        <v>12924.997545691887</v>
      </c>
      <c r="V952" s="32">
        <f t="shared" si="126"/>
        <v>-2.2392714006165379E-3</v>
      </c>
      <c r="W952" s="32">
        <f>-(1-U952/MAX(U$5:U952))</f>
        <v>-3.3488448078138333E-3</v>
      </c>
      <c r="X952" s="53" t="str">
        <f t="shared" si="127"/>
        <v/>
      </c>
    </row>
    <row r="953" spans="1:24" x14ac:dyDescent="0.3">
      <c r="A953" s="4">
        <v>40438</v>
      </c>
      <c r="B953" s="1">
        <v>117.943961</v>
      </c>
      <c r="C953" s="1">
        <v>126.53265500000001</v>
      </c>
      <c r="D953" s="1">
        <v>133.37491299999999</v>
      </c>
      <c r="E953" s="1">
        <v>124.17102</v>
      </c>
      <c r="F953" s="3">
        <f t="shared" si="120"/>
        <v>13018.972636726603</v>
      </c>
      <c r="G953" s="36">
        <f t="shared" si="121"/>
        <v>6.54484768505347E-5</v>
      </c>
      <c r="H953" s="31">
        <f t="shared" si="122"/>
        <v>2.4930393595034793E-3</v>
      </c>
      <c r="I953" s="37">
        <f t="shared" si="123"/>
        <v>-2.3088841228435229E-3</v>
      </c>
      <c r="J953" s="37">
        <f t="shared" si="124"/>
        <v>1.1668140743888817E-3</v>
      </c>
      <c r="K953" s="39">
        <f t="shared" si="125"/>
        <v>7.1002110494579015E-4</v>
      </c>
      <c r="L953" s="36">
        <f>-(1-B953/MAX(B$5:B953))</f>
        <v>-2.7590870906798459E-3</v>
      </c>
      <c r="M953" s="37">
        <f>-(1-C953/MAX(C$5:C953))</f>
        <v>-2.0468056726970274E-2</v>
      </c>
      <c r="N953" s="37">
        <f>-(1-D953/MAX(D$5:D953))</f>
        <v>-0.2707465616860345</v>
      </c>
      <c r="O953" s="37">
        <f>-(1-E953/MAX(E$5:E953))</f>
        <v>0</v>
      </c>
      <c r="P953" s="39">
        <f>-(1-F953/MAX(F$5:F953))</f>
        <v>-9.8216543984752658E-4</v>
      </c>
      <c r="Q953" s="33">
        <f>IF(DatiStorici[[#This Row],[Calend]]="X",(DatiStorici[[#This Row],[Balanced]]*B$2/DatiStorici[[#This Row],[Bond 3Y]]),Q952)</f>
        <v>26.008685988528505</v>
      </c>
      <c r="R953" s="33">
        <f>IF(DatiStorici[[#This Row],[Calend]]="X",(DatiStorici[[#This Row],[Balanced]]*C$2/DatiStorici[[#This Row],[Bond 10Y]]),R952)</f>
        <v>25.947178759897803</v>
      </c>
      <c r="S953" s="33">
        <f>IF(DatiStorici[[#This Row],[Calend]]="X",(DatiStorici[[#This Row],[Balanced]]*D$2/DatiStorici[[#This Row],[SXXR]]),S952)</f>
        <v>23.661197927046668</v>
      </c>
      <c r="T953" s="33">
        <f>IF(DatiStorici[[#This Row],[Calend]]="X",(DatiStorici[[#This Row],[Balanced]]*E$2/DatiStorici[[#This Row],[Gold]]),T952)</f>
        <v>27.571067436731585</v>
      </c>
      <c r="U953" s="34">
        <f>SUMPRODUCT(DatiStorici[[#This Row],[Bond 3Y]:[Gold]],Q952:T952)</f>
        <v>12930.070645245105</v>
      </c>
      <c r="V953" s="32">
        <f t="shared" si="126"/>
        <v>3.9242593218928227E-4</v>
      </c>
      <c r="W953" s="32">
        <f>-(1-U953/MAX(U$5:U953))</f>
        <v>-2.9576562979325427E-3</v>
      </c>
      <c r="X953" s="53" t="str">
        <f t="shared" si="127"/>
        <v/>
      </c>
    </row>
    <row r="954" spans="1:24" x14ac:dyDescent="0.3">
      <c r="A954" s="4">
        <v>40441</v>
      </c>
      <c r="B954" s="1">
        <v>117.88032200000001</v>
      </c>
      <c r="C954" s="1">
        <v>126.194868</v>
      </c>
      <c r="D954" s="1">
        <v>135.076584</v>
      </c>
      <c r="E954" s="1">
        <v>124.67851</v>
      </c>
      <c r="F954" s="3">
        <f t="shared" si="120"/>
        <v>13054.464096750422</v>
      </c>
      <c r="G954" s="36">
        <f t="shared" si="121"/>
        <v>-5.3971542485119987E-4</v>
      </c>
      <c r="H954" s="31">
        <f t="shared" si="122"/>
        <v>-2.6731334769745413E-3</v>
      </c>
      <c r="I954" s="37">
        <f t="shared" si="123"/>
        <v>1.2677849154257822E-2</v>
      </c>
      <c r="J954" s="37">
        <f t="shared" si="124"/>
        <v>4.078695294620494E-3</v>
      </c>
      <c r="K954" s="39">
        <f t="shared" si="125"/>
        <v>2.7224245355382476E-3</v>
      </c>
      <c r="L954" s="36">
        <f>-(1-B954/MAX(B$5:B954))</f>
        <v>-3.2971681752775872E-3</v>
      </c>
      <c r="M954" s="37">
        <f>-(1-C954/MAX(C$5:C954))</f>
        <v>-2.308297978001439E-2</v>
      </c>
      <c r="N954" s="37">
        <f>-(1-D954/MAX(D$5:D954))</f>
        <v>-0.2614423424763157</v>
      </c>
      <c r="O954" s="37">
        <f>-(1-E954/MAX(E$5:E954))</f>
        <v>0</v>
      </c>
      <c r="P954" s="39">
        <f>-(1-F954/MAX(F$5:F954))</f>
        <v>0</v>
      </c>
      <c r="Q954" s="33">
        <f>IF(DatiStorici[[#This Row],[Calend]]="X",(DatiStorici[[#This Row],[Balanced]]*B$2/DatiStorici[[#This Row],[Bond 3Y]]),Q953)</f>
        <v>26.008685988528505</v>
      </c>
      <c r="R954" s="33">
        <f>IF(DatiStorici[[#This Row],[Calend]]="X",(DatiStorici[[#This Row],[Balanced]]*C$2/DatiStorici[[#This Row],[Bond 10Y]]),R953)</f>
        <v>25.947178759897803</v>
      </c>
      <c r="S954" s="33">
        <f>IF(DatiStorici[[#This Row],[Calend]]="X",(DatiStorici[[#This Row],[Balanced]]*D$2/DatiStorici[[#This Row],[SXXR]]),S953)</f>
        <v>23.661197927046668</v>
      </c>
      <c r="T954" s="33">
        <f>IF(DatiStorici[[#This Row],[Calend]]="X",(DatiStorici[[#This Row],[Balanced]]*E$2/DatiStorici[[#This Row],[Gold]]),T953)</f>
        <v>27.571067436731585</v>
      </c>
      <c r="U954" s="34">
        <f>SUMPRODUCT(DatiStorici[[#This Row],[Bond 3Y]:[Gold]],Q953:T953)</f>
        <v>12973.906474156896</v>
      </c>
      <c r="V954" s="32">
        <f t="shared" si="126"/>
        <v>3.3844896136093019E-3</v>
      </c>
      <c r="W954" s="32">
        <f>-(1-U954/MAX(U$5:U954))</f>
        <v>0</v>
      </c>
      <c r="X954" s="53" t="str">
        <f t="shared" si="127"/>
        <v/>
      </c>
    </row>
    <row r="955" spans="1:24" x14ac:dyDescent="0.3">
      <c r="A955" s="4">
        <v>40442</v>
      </c>
      <c r="B955" s="1">
        <v>117.91824099999999</v>
      </c>
      <c r="C955" s="1">
        <v>126.408743</v>
      </c>
      <c r="D955" s="1">
        <v>134.46748600000001</v>
      </c>
      <c r="E955" s="1">
        <v>124.2629</v>
      </c>
      <c r="F955" s="3">
        <f t="shared" si="120"/>
        <v>13035.260287615307</v>
      </c>
      <c r="G955" s="36">
        <f t="shared" si="121"/>
        <v>3.2162197974755947E-4</v>
      </c>
      <c r="H955" s="31">
        <f t="shared" si="122"/>
        <v>1.6933649543668032E-3</v>
      </c>
      <c r="I955" s="37">
        <f t="shared" si="123"/>
        <v>-4.519476438632512E-3</v>
      </c>
      <c r="J955" s="37">
        <f t="shared" si="124"/>
        <v>-3.3390217090723028E-3</v>
      </c>
      <c r="K955" s="39">
        <f t="shared" si="125"/>
        <v>-1.4721361038836144E-3</v>
      </c>
      <c r="L955" s="36">
        <f>-(1-B955/MAX(B$5:B955))</f>
        <v>-2.9765550819408348E-3</v>
      </c>
      <c r="M955" s="37">
        <f>-(1-C955/MAX(C$5:C955))</f>
        <v>-2.1427301296325529E-2</v>
      </c>
      <c r="N955" s="37">
        <f>-(1-D955/MAX(D$5:D955))</f>
        <v>-0.26477270499186722</v>
      </c>
      <c r="O955" s="37">
        <f>-(1-E955/MAX(E$5:E955))</f>
        <v>-3.3334533754052487E-3</v>
      </c>
      <c r="P955" s="39">
        <f>-(1-F955/MAX(F$5:F955))</f>
        <v>-1.4710530430656066E-3</v>
      </c>
      <c r="Q955" s="33">
        <f>IF(DatiStorici[[#This Row],[Calend]]="X",(DatiStorici[[#This Row],[Balanced]]*B$2/DatiStorici[[#This Row],[Bond 3Y]]),Q954)</f>
        <v>26.008685988528505</v>
      </c>
      <c r="R955" s="33">
        <f>IF(DatiStorici[[#This Row],[Calend]]="X",(DatiStorici[[#This Row],[Balanced]]*C$2/DatiStorici[[#This Row],[Bond 10Y]]),R954)</f>
        <v>25.947178759897803</v>
      </c>
      <c r="S955" s="33">
        <f>IF(DatiStorici[[#This Row],[Calend]]="X",(DatiStorici[[#This Row],[Balanced]]*D$2/DatiStorici[[#This Row],[SXXR]]),S954)</f>
        <v>23.661197927046668</v>
      </c>
      <c r="T955" s="33">
        <f>IF(DatiStorici[[#This Row],[Calend]]="X",(DatiStorici[[#This Row],[Balanced]]*E$2/DatiStorici[[#This Row],[Gold]]),T954)</f>
        <v>27.571067436731585</v>
      </c>
      <c r="U955" s="34">
        <f>SUMPRODUCT(DatiStorici[[#This Row],[Bond 3Y]:[Gold]],Q954:T954)</f>
        <v>12954.571350705817</v>
      </c>
      <c r="V955" s="32">
        <f t="shared" si="126"/>
        <v>-1.4914201416421251E-3</v>
      </c>
      <c r="W955" s="32">
        <f>-(1-U955/MAX(U$5:U955))</f>
        <v>-1.4903085273193506E-3</v>
      </c>
      <c r="X955" s="53" t="str">
        <f t="shared" si="127"/>
        <v/>
      </c>
    </row>
    <row r="956" spans="1:24" x14ac:dyDescent="0.3">
      <c r="A956" s="4">
        <v>40443</v>
      </c>
      <c r="B956" s="1">
        <v>118.003901</v>
      </c>
      <c r="C956" s="1">
        <v>127.33109</v>
      </c>
      <c r="D956" s="1">
        <v>132.567621</v>
      </c>
      <c r="E956" s="1">
        <v>126.06451</v>
      </c>
      <c r="F956" s="3">
        <f t="shared" si="120"/>
        <v>13103.203774734509</v>
      </c>
      <c r="G956" s="36">
        <f t="shared" si="121"/>
        <v>7.2617180429140611E-4</v>
      </c>
      <c r="H956" s="31">
        <f t="shared" si="122"/>
        <v>7.2700533577545589E-3</v>
      </c>
      <c r="I956" s="37">
        <f t="shared" si="123"/>
        <v>-1.4229567627910675E-2</v>
      </c>
      <c r="J956" s="37">
        <f t="shared" si="124"/>
        <v>1.4394277534171144E-2</v>
      </c>
      <c r="K956" s="39">
        <f t="shared" si="125"/>
        <v>5.198747713917473E-3</v>
      </c>
      <c r="L956" s="36">
        <f>-(1-B956/MAX(B$5:B956))</f>
        <v>-2.2522818264426592E-3</v>
      </c>
      <c r="M956" s="37">
        <f>-(1-C956/MAX(C$5:C956))</f>
        <v>-1.4287102196875345E-2</v>
      </c>
      <c r="N956" s="37">
        <f>-(1-D956/MAX(D$5:D956))</f>
        <v>-0.27516058868317561</v>
      </c>
      <c r="O956" s="37">
        <f>-(1-E956/MAX(E$5:E956))</f>
        <v>0</v>
      </c>
      <c r="P956" s="39">
        <f>-(1-F956/MAX(F$5:F956))</f>
        <v>0</v>
      </c>
      <c r="Q956" s="33">
        <f>IF(DatiStorici[[#This Row],[Calend]]="X",(DatiStorici[[#This Row],[Balanced]]*B$2/DatiStorici[[#This Row],[Bond 3Y]]),Q955)</f>
        <v>26.008685988528505</v>
      </c>
      <c r="R956" s="33">
        <f>IF(DatiStorici[[#This Row],[Calend]]="X",(DatiStorici[[#This Row],[Balanced]]*C$2/DatiStorici[[#This Row],[Bond 10Y]]),R955)</f>
        <v>25.947178759897803</v>
      </c>
      <c r="S956" s="33">
        <f>IF(DatiStorici[[#This Row],[Calend]]="X",(DatiStorici[[#This Row],[Balanced]]*D$2/DatiStorici[[#This Row],[SXXR]]),S955)</f>
        <v>23.661197927046668</v>
      </c>
      <c r="T956" s="33">
        <f>IF(DatiStorici[[#This Row],[Calend]]="X",(DatiStorici[[#This Row],[Balanced]]*E$2/DatiStorici[[#This Row],[Gold]]),T955)</f>
        <v>27.571067436731585</v>
      </c>
      <c r="U956" s="34">
        <f>SUMPRODUCT(DatiStorici[[#This Row],[Bond 3Y]:[Gold]],Q955:T955)</f>
        <v>12985.450786240272</v>
      </c>
      <c r="V956" s="32">
        <f t="shared" si="126"/>
        <v>2.3808345234077053E-3</v>
      </c>
      <c r="W956" s="32">
        <f>-(1-U956/MAX(U$5:U956))</f>
        <v>0</v>
      </c>
      <c r="X956" s="53" t="str">
        <f t="shared" si="127"/>
        <v/>
      </c>
    </row>
    <row r="957" spans="1:24" x14ac:dyDescent="0.3">
      <c r="A957" s="4">
        <v>40444</v>
      </c>
      <c r="B957" s="1">
        <v>118.084428</v>
      </c>
      <c r="C957" s="1">
        <v>127.844894</v>
      </c>
      <c r="D957" s="1">
        <v>132.50756200000001</v>
      </c>
      <c r="E957" s="1">
        <v>125.79508</v>
      </c>
      <c r="F957" s="3">
        <f t="shared" si="120"/>
        <v>13106.670425746615</v>
      </c>
      <c r="G957" s="36">
        <f t="shared" si="121"/>
        <v>6.8217690780368286E-4</v>
      </c>
      <c r="H957" s="31">
        <f t="shared" si="122"/>
        <v>4.0270615307804285E-3</v>
      </c>
      <c r="I957" s="37">
        <f t="shared" si="123"/>
        <v>-4.5314691739900098E-4</v>
      </c>
      <c r="J957" s="37">
        <f t="shared" si="124"/>
        <v>-2.1395262557041979E-3</v>
      </c>
      <c r="K957" s="39">
        <f t="shared" si="125"/>
        <v>2.6453015423147201E-4</v>
      </c>
      <c r="L957" s="36">
        <f>-(1-B957/MAX(B$5:B957))</f>
        <v>-1.5714091618909132E-3</v>
      </c>
      <c r="M957" s="37">
        <f>-(1-C957/MAX(C$5:C957))</f>
        <v>-1.0309572202096939E-2</v>
      </c>
      <c r="N957" s="37">
        <f>-(1-D957/MAX(D$5:D957))</f>
        <v>-0.27548897301922903</v>
      </c>
      <c r="O957" s="37">
        <f>-(1-E957/MAX(E$5:E957))</f>
        <v>-2.1372391008381841E-3</v>
      </c>
      <c r="P957" s="39">
        <f>-(1-F957/MAX(F$5:F957))</f>
        <v>0</v>
      </c>
      <c r="Q957" s="33">
        <f>IF(DatiStorici[[#This Row],[Calend]]="X",(DatiStorici[[#This Row],[Balanced]]*B$2/DatiStorici[[#This Row],[Bond 3Y]]),Q956)</f>
        <v>26.008685988528505</v>
      </c>
      <c r="R957" s="33">
        <f>IF(DatiStorici[[#This Row],[Calend]]="X",(DatiStorici[[#This Row],[Balanced]]*C$2/DatiStorici[[#This Row],[Bond 10Y]]),R956)</f>
        <v>25.947178759897803</v>
      </c>
      <c r="S957" s="33">
        <f>IF(DatiStorici[[#This Row],[Calend]]="X",(DatiStorici[[#This Row],[Balanced]]*D$2/DatiStorici[[#This Row],[SXXR]]),S956)</f>
        <v>23.661197927046668</v>
      </c>
      <c r="T957" s="33">
        <f>IF(DatiStorici[[#This Row],[Calend]]="X",(DatiStorici[[#This Row],[Balanced]]*E$2/DatiStorici[[#This Row],[Gold]]),T956)</f>
        <v>27.571067436731585</v>
      </c>
      <c r="U957" s="34">
        <f>SUMPRODUCT(DatiStorici[[#This Row],[Bond 3Y]:[Gold]],Q956:T956)</f>
        <v>12992.02741134664</v>
      </c>
      <c r="V957" s="32">
        <f t="shared" si="126"/>
        <v>5.0633284700314532E-4</v>
      </c>
      <c r="W957" s="32">
        <f>-(1-U957/MAX(U$5:U957))</f>
        <v>0</v>
      </c>
      <c r="X957" s="53" t="str">
        <f t="shared" si="127"/>
        <v/>
      </c>
    </row>
    <row r="958" spans="1:24" x14ac:dyDescent="0.3">
      <c r="A958" s="4">
        <v>40445</v>
      </c>
      <c r="B958" s="1">
        <v>118.025187</v>
      </c>
      <c r="C958" s="1">
        <v>127.390584</v>
      </c>
      <c r="D958" s="1">
        <v>133.95848599999999</v>
      </c>
      <c r="E958" s="1">
        <v>126.40278000000001</v>
      </c>
      <c r="F958" s="3">
        <f t="shared" si="120"/>
        <v>13139.5005203112</v>
      </c>
      <c r="G958" s="36">
        <f t="shared" si="121"/>
        <v>-5.0180930787706757E-4</v>
      </c>
      <c r="H958" s="31">
        <f t="shared" si="122"/>
        <v>-3.5599320545360229E-3</v>
      </c>
      <c r="I958" s="37">
        <f t="shared" si="123"/>
        <v>1.0890230485115724E-2</v>
      </c>
      <c r="J958" s="37">
        <f t="shared" si="124"/>
        <v>4.8192413381831414E-3</v>
      </c>
      <c r="K958" s="39">
        <f t="shared" si="125"/>
        <v>2.5017067635823027E-3</v>
      </c>
      <c r="L958" s="36">
        <f>-(1-B958/MAX(B$5:B958))</f>
        <v>-2.0723042346082465E-3</v>
      </c>
      <c r="M958" s="37">
        <f>-(1-C958/MAX(C$5:C958))</f>
        <v>-1.3826539084269451E-2</v>
      </c>
      <c r="N958" s="37">
        <f>-(1-D958/MAX(D$5:D958))</f>
        <v>-0.2675557621032284</v>
      </c>
      <c r="O958" s="37">
        <f>-(1-E958/MAX(E$5:E958))</f>
        <v>0</v>
      </c>
      <c r="P958" s="39">
        <f>-(1-F958/MAX(F$5:F958))</f>
        <v>0</v>
      </c>
      <c r="Q958" s="33">
        <f>IF(DatiStorici[[#This Row],[Calend]]="X",(DatiStorici[[#This Row],[Balanced]]*B$2/DatiStorici[[#This Row],[Bond 3Y]]),Q957)</f>
        <v>26.008685988528505</v>
      </c>
      <c r="R958" s="33">
        <f>IF(DatiStorici[[#This Row],[Calend]]="X",(DatiStorici[[#This Row],[Balanced]]*C$2/DatiStorici[[#This Row],[Bond 10Y]]),R957)</f>
        <v>25.947178759897803</v>
      </c>
      <c r="S958" s="33">
        <f>IF(DatiStorici[[#This Row],[Calend]]="X",(DatiStorici[[#This Row],[Balanced]]*D$2/DatiStorici[[#This Row],[SXXR]]),S957)</f>
        <v>23.661197927046668</v>
      </c>
      <c r="T958" s="33">
        <f>IF(DatiStorici[[#This Row],[Calend]]="X",(DatiStorici[[#This Row],[Balanced]]*E$2/DatiStorici[[#This Row],[Gold]]),T957)</f>
        <v>27.571067436731585</v>
      </c>
      <c r="U958" s="34">
        <f>SUMPRODUCT(DatiStorici[[#This Row],[Bond 3Y]:[Gold]],Q957:T957)</f>
        <v>13029.78410561999</v>
      </c>
      <c r="V958" s="32">
        <f t="shared" si="126"/>
        <v>2.9019286950939232E-3</v>
      </c>
      <c r="W958" s="32">
        <f>-(1-U958/MAX(U$5:U958))</f>
        <v>0</v>
      </c>
      <c r="X958" s="53" t="str">
        <f t="shared" si="127"/>
        <v/>
      </c>
    </row>
    <row r="959" spans="1:24" x14ac:dyDescent="0.3">
      <c r="A959" s="4">
        <v>40448</v>
      </c>
      <c r="B959" s="1">
        <v>118.007721</v>
      </c>
      <c r="C959" s="1">
        <v>127.974187</v>
      </c>
      <c r="D959" s="1">
        <v>133.428967</v>
      </c>
      <c r="E959" s="1">
        <v>126.39851</v>
      </c>
      <c r="F959" s="3">
        <f t="shared" si="120"/>
        <v>13145.711181265018</v>
      </c>
      <c r="G959" s="36">
        <f t="shared" si="121"/>
        <v>-1.4799631271654454E-4</v>
      </c>
      <c r="H959" s="31">
        <f t="shared" si="122"/>
        <v>4.5707480617185724E-3</v>
      </c>
      <c r="I959" s="37">
        <f t="shared" si="123"/>
        <v>-3.9606921437495644E-3</v>
      </c>
      <c r="J959" s="37">
        <f t="shared" si="124"/>
        <v>-3.378147319118212E-5</v>
      </c>
      <c r="K959" s="39">
        <f t="shared" si="125"/>
        <v>4.7255933411592422E-4</v>
      </c>
      <c r="L959" s="36">
        <f>-(1-B959/MAX(B$5:B959))</f>
        <v>-2.2199829257187886E-3</v>
      </c>
      <c r="M959" s="37">
        <f>-(1-C959/MAX(C$5:C959))</f>
        <v>-9.3086714975190166E-3</v>
      </c>
      <c r="N959" s="37">
        <f>-(1-D959/MAX(D$5:D959))</f>
        <v>-0.2704510108626601</v>
      </c>
      <c r="O959" s="37">
        <f>-(1-E959/MAX(E$5:E959))</f>
        <v>-3.3780902603641749E-5</v>
      </c>
      <c r="P959" s="39">
        <f>-(1-F959/MAX(F$5:F959))</f>
        <v>0</v>
      </c>
      <c r="Q959" s="33">
        <f>IF(DatiStorici[[#This Row],[Calend]]="X",(DatiStorici[[#This Row],[Balanced]]*B$2/DatiStorici[[#This Row],[Bond 3Y]]),Q958)</f>
        <v>26.008685988528505</v>
      </c>
      <c r="R959" s="33">
        <f>IF(DatiStorici[[#This Row],[Calend]]="X",(DatiStorici[[#This Row],[Balanced]]*C$2/DatiStorici[[#This Row],[Bond 10Y]]),R958)</f>
        <v>25.947178759897803</v>
      </c>
      <c r="S959" s="33">
        <f>IF(DatiStorici[[#This Row],[Calend]]="X",(DatiStorici[[#This Row],[Balanced]]*D$2/DatiStorici[[#This Row],[SXXR]]),S958)</f>
        <v>23.661197927046668</v>
      </c>
      <c r="T959" s="33">
        <f>IF(DatiStorici[[#This Row],[Calend]]="X",(DatiStorici[[#This Row],[Balanced]]*E$2/DatiStorici[[#This Row],[Gold]]),T958)</f>
        <v>27.571067436731585</v>
      </c>
      <c r="U959" s="34">
        <f>SUMPRODUCT(DatiStorici[[#This Row],[Bond 3Y]:[Gold]],Q958:T958)</f>
        <v>13031.82590695324</v>
      </c>
      <c r="V959" s="32">
        <f t="shared" si="126"/>
        <v>1.5669034541171203E-4</v>
      </c>
      <c r="W959" s="32">
        <f>-(1-U959/MAX(U$5:U959))</f>
        <v>0</v>
      </c>
      <c r="X959" s="53" t="str">
        <f t="shared" si="127"/>
        <v/>
      </c>
    </row>
    <row r="960" spans="1:24" x14ac:dyDescent="0.3">
      <c r="A960" s="4">
        <v>40449</v>
      </c>
      <c r="B960" s="1">
        <v>117.96287700000001</v>
      </c>
      <c r="C960" s="1">
        <v>128.13162800000001</v>
      </c>
      <c r="D960" s="1">
        <v>133.14969199999999</v>
      </c>
      <c r="E960" s="1">
        <v>126.10473</v>
      </c>
      <c r="F960" s="3">
        <f t="shared" si="120"/>
        <v>13132.80220827716</v>
      </c>
      <c r="G960" s="36">
        <f t="shared" si="121"/>
        <v>-3.8008125520662834E-4</v>
      </c>
      <c r="H960" s="31">
        <f t="shared" si="122"/>
        <v>1.2294997662059359E-3</v>
      </c>
      <c r="I960" s="37">
        <f t="shared" si="123"/>
        <v>-2.0952547605865776E-3</v>
      </c>
      <c r="J960" s="37">
        <f t="shared" si="124"/>
        <v>-2.3269414884324099E-3</v>
      </c>
      <c r="K960" s="39">
        <f t="shared" si="125"/>
        <v>-9.8247369132879042E-4</v>
      </c>
      <c r="L960" s="36">
        <f>-(1-B960/MAX(B$5:B960))</f>
        <v>-2.5991483456295761E-3</v>
      </c>
      <c r="M960" s="37">
        <f>-(1-C960/MAX(C$5:C960))</f>
        <v>-8.089867634746617E-3</v>
      </c>
      <c r="N960" s="37">
        <f>-(1-D960/MAX(D$5:D960))</f>
        <v>-0.27197800157931118</v>
      </c>
      <c r="O960" s="37">
        <f>-(1-E960/MAX(E$5:E960))</f>
        <v>-2.3579386466026087E-3</v>
      </c>
      <c r="P960" s="39">
        <f>-(1-F960/MAX(F$5:F960))</f>
        <v>-9.8199122206910072E-4</v>
      </c>
      <c r="Q960" s="33">
        <f>IF(DatiStorici[[#This Row],[Calend]]="X",(DatiStorici[[#This Row],[Balanced]]*B$2/DatiStorici[[#This Row],[Bond 3Y]]),Q959)</f>
        <v>26.008685988528505</v>
      </c>
      <c r="R960" s="33">
        <f>IF(DatiStorici[[#This Row],[Calend]]="X",(DatiStorici[[#This Row],[Balanced]]*C$2/DatiStorici[[#This Row],[Bond 10Y]]),R959)</f>
        <v>25.947178759897803</v>
      </c>
      <c r="S960" s="33">
        <f>IF(DatiStorici[[#This Row],[Calend]]="X",(DatiStorici[[#This Row],[Balanced]]*D$2/DatiStorici[[#This Row],[SXXR]]),S959)</f>
        <v>23.661197927046668</v>
      </c>
      <c r="T960" s="33">
        <f>IF(DatiStorici[[#This Row],[Calend]]="X",(DatiStorici[[#This Row],[Balanced]]*E$2/DatiStorici[[#This Row],[Gold]]),T959)</f>
        <v>27.571067436731585</v>
      </c>
      <c r="U960" s="34">
        <f>SUMPRODUCT(DatiStorici[[#This Row],[Bond 3Y]:[Gold]],Q959:T959)</f>
        <v>13020.036913967269</v>
      </c>
      <c r="V960" s="32">
        <f t="shared" si="126"/>
        <v>-9.0504037056409717E-4</v>
      </c>
      <c r="W960" s="32">
        <f>-(1-U960/MAX(U$5:U960))</f>
        <v>-9.0463094505277564E-4</v>
      </c>
      <c r="X960" s="53" t="str">
        <f t="shared" si="127"/>
        <v/>
      </c>
    </row>
    <row r="961" spans="1:24" x14ac:dyDescent="0.3">
      <c r="A961" s="4">
        <v>40450</v>
      </c>
      <c r="B961" s="1">
        <v>117.87196299999999</v>
      </c>
      <c r="C961" s="1">
        <v>128.065934</v>
      </c>
      <c r="D961" s="1">
        <v>132.48854299999999</v>
      </c>
      <c r="E961" s="1">
        <v>127.41892</v>
      </c>
      <c r="F961" s="3">
        <f t="shared" si="120"/>
        <v>13170.781341148153</v>
      </c>
      <c r="G961" s="36">
        <f t="shared" si="121"/>
        <v>-7.7099723266985999E-4</v>
      </c>
      <c r="H961" s="31">
        <f t="shared" si="122"/>
        <v>-5.1283861506712424E-4</v>
      </c>
      <c r="I961" s="37">
        <f t="shared" si="123"/>
        <v>-4.9778253134603705E-3</v>
      </c>
      <c r="J961" s="37">
        <f t="shared" si="124"/>
        <v>1.036748856580791E-2</v>
      </c>
      <c r="K961" s="39">
        <f t="shared" si="125"/>
        <v>2.8877555175990301E-3</v>
      </c>
      <c r="L961" s="36">
        <f>-(1-B961/MAX(B$5:B961))</f>
        <v>-3.3678452724374974E-3</v>
      </c>
      <c r="M961" s="37">
        <f>-(1-C961/MAX(C$5:C961))</f>
        <v>-8.5984270377037486E-3</v>
      </c>
      <c r="N961" s="37">
        <f>-(1-D961/MAX(D$5:D961))</f>
        <v>-0.2755929631237497</v>
      </c>
      <c r="O961" s="37">
        <f>-(1-E961/MAX(E$5:E961))</f>
        <v>0</v>
      </c>
      <c r="P961" s="39">
        <f>-(1-F961/MAX(F$5:F961))</f>
        <v>0</v>
      </c>
      <c r="Q961" s="33">
        <f>IF(DatiStorici[[#This Row],[Calend]]="X",(DatiStorici[[#This Row],[Balanced]]*B$2/DatiStorici[[#This Row],[Bond 3Y]]),Q960)</f>
        <v>26.008685988528505</v>
      </c>
      <c r="R961" s="33">
        <f>IF(DatiStorici[[#This Row],[Calend]]="X",(DatiStorici[[#This Row],[Balanced]]*C$2/DatiStorici[[#This Row],[Bond 10Y]]),R960)</f>
        <v>25.947178759897803</v>
      </c>
      <c r="S961" s="33">
        <f>IF(DatiStorici[[#This Row],[Calend]]="X",(DatiStorici[[#This Row],[Balanced]]*D$2/DatiStorici[[#This Row],[SXXR]]),S960)</f>
        <v>23.661197927046668</v>
      </c>
      <c r="T961" s="33">
        <f>IF(DatiStorici[[#This Row],[Calend]]="X",(DatiStorici[[#This Row],[Balanced]]*E$2/DatiStorici[[#This Row],[Gold]]),T960)</f>
        <v>27.571067436731585</v>
      </c>
      <c r="U961" s="34">
        <f>SUMPRODUCT(DatiStorici[[#This Row],[Bond 3Y]:[Gold]],Q960:T960)</f>
        <v>13036.557830094263</v>
      </c>
      <c r="V961" s="32">
        <f t="shared" si="126"/>
        <v>1.2680796169344526E-3</v>
      </c>
      <c r="W961" s="32">
        <f>-(1-U961/MAX(U$5:U961))</f>
        <v>0</v>
      </c>
      <c r="X961" s="53" t="str">
        <f t="shared" si="127"/>
        <v/>
      </c>
    </row>
    <row r="962" spans="1:24" x14ac:dyDescent="0.3">
      <c r="A962" s="4">
        <v>40451</v>
      </c>
      <c r="B962" s="1">
        <v>117.829712</v>
      </c>
      <c r="C962" s="1">
        <v>127.81879600000001</v>
      </c>
      <c r="D962" s="1">
        <v>131.830637</v>
      </c>
      <c r="E962" s="1">
        <v>127.36875999999999</v>
      </c>
      <c r="F962" s="3">
        <f t="shared" si="120"/>
        <v>13151.605656354133</v>
      </c>
      <c r="G962" s="36">
        <f t="shared" si="121"/>
        <v>-3.5851251759278662E-4</v>
      </c>
      <c r="H962" s="31">
        <f t="shared" si="122"/>
        <v>-1.931635989719257E-3</v>
      </c>
      <c r="I962" s="37">
        <f t="shared" si="123"/>
        <v>-4.9781280243964233E-3</v>
      </c>
      <c r="J962" s="37">
        <f t="shared" si="124"/>
        <v>-3.9373960819480441E-4</v>
      </c>
      <c r="K962" s="39">
        <f t="shared" si="125"/>
        <v>-1.4569870269010978E-3</v>
      </c>
      <c r="L962" s="36">
        <f>-(1-B962/MAX(B$5:B962))</f>
        <v>-3.7250863338201823E-3</v>
      </c>
      <c r="M962" s="37">
        <f>-(1-C962/MAX(C$5:C962))</f>
        <v>-1.0511605619126896E-2</v>
      </c>
      <c r="N962" s="37">
        <f>-(1-D962/MAX(D$5:D962))</f>
        <v>-0.27919019293103275</v>
      </c>
      <c r="O962" s="37">
        <f>-(1-E962/MAX(E$5:E962))</f>
        <v>-3.9366210292790527E-4</v>
      </c>
      <c r="P962" s="39">
        <f>-(1-F962/MAX(F$5:F962))</f>
        <v>-1.4559261365998388E-3</v>
      </c>
      <c r="Q962" s="33">
        <f>IF(DatiStorici[[#This Row],[Calend]]="X",(DatiStorici[[#This Row],[Balanced]]*B$2/DatiStorici[[#This Row],[Bond 3Y]]),Q961)</f>
        <v>26.008685988528505</v>
      </c>
      <c r="R962" s="33">
        <f>IF(DatiStorici[[#This Row],[Calend]]="X",(DatiStorici[[#This Row],[Balanced]]*C$2/DatiStorici[[#This Row],[Bond 10Y]]),R961)</f>
        <v>25.947178759897803</v>
      </c>
      <c r="S962" s="33">
        <f>IF(DatiStorici[[#This Row],[Calend]]="X",(DatiStorici[[#This Row],[Balanced]]*D$2/DatiStorici[[#This Row],[SXXR]]),S961)</f>
        <v>23.661197927046668</v>
      </c>
      <c r="T962" s="33">
        <f>IF(DatiStorici[[#This Row],[Calend]]="X",(DatiStorici[[#This Row],[Balanced]]*E$2/DatiStorici[[#This Row],[Gold]]),T961)</f>
        <v>27.571067436731585</v>
      </c>
      <c r="U962" s="34">
        <f>SUMPRODUCT(DatiStorici[[#This Row],[Bond 3Y]:[Gold]],Q961:T961)</f>
        <v>13012.096594412182</v>
      </c>
      <c r="V962" s="32">
        <f t="shared" si="126"/>
        <v>-1.8781194969758044E-3</v>
      </c>
      <c r="W962" s="32">
        <f>-(1-U962/MAX(U$5:U962))</f>
        <v>-1.8763569341605502E-3</v>
      </c>
      <c r="X962" s="53" t="str">
        <f t="shared" si="127"/>
        <v/>
      </c>
    </row>
    <row r="963" spans="1:24" x14ac:dyDescent="0.3">
      <c r="A963" s="4">
        <v>40452</v>
      </c>
      <c r="B963" s="1">
        <v>117.849412</v>
      </c>
      <c r="C963" s="1">
        <v>127.75938600000001</v>
      </c>
      <c r="D963" s="1">
        <v>131.516829</v>
      </c>
      <c r="E963" s="1">
        <v>128.26874000000001</v>
      </c>
      <c r="F963" s="3">
        <f t="shared" si="120"/>
        <v>13181.362922865059</v>
      </c>
      <c r="G963" s="36">
        <f t="shared" si="121"/>
        <v>1.67176453404349E-4</v>
      </c>
      <c r="H963" s="31">
        <f t="shared" si="122"/>
        <v>-4.6490667243317128E-4</v>
      </c>
      <c r="I963" s="37">
        <f t="shared" si="123"/>
        <v>-2.3832251230361174E-3</v>
      </c>
      <c r="J963" s="37">
        <f t="shared" si="124"/>
        <v>7.0410930961904913E-3</v>
      </c>
      <c r="K963" s="39">
        <f t="shared" si="125"/>
        <v>2.2600778251005284E-3</v>
      </c>
      <c r="L963" s="36">
        <f>-(1-B963/MAX(B$5:B963))</f>
        <v>-3.5585187044329114E-3</v>
      </c>
      <c r="M963" s="37">
        <f>-(1-C963/MAX(C$5:C963))</f>
        <v>-1.0971518459411911E-2</v>
      </c>
      <c r="N963" s="37">
        <f>-(1-D963/MAX(D$5:D963))</f>
        <v>-0.28090599958329598</v>
      </c>
      <c r="O963" s="37">
        <f>-(1-E963/MAX(E$5:E963))</f>
        <v>0</v>
      </c>
      <c r="P963" s="39">
        <f>-(1-F963/MAX(F$5:F963))</f>
        <v>0</v>
      </c>
      <c r="Q963" s="33">
        <f>IF(DatiStorici[[#This Row],[Calend]]="X",(DatiStorici[[#This Row],[Balanced]]*B$2/DatiStorici[[#This Row],[Bond 3Y]]),Q962)</f>
        <v>26.008685988528505</v>
      </c>
      <c r="R963" s="33">
        <f>IF(DatiStorici[[#This Row],[Calend]]="X",(DatiStorici[[#This Row],[Balanced]]*C$2/DatiStorici[[#This Row],[Bond 10Y]]),R962)</f>
        <v>25.947178759897803</v>
      </c>
      <c r="S963" s="33">
        <f>IF(DatiStorici[[#This Row],[Calend]]="X",(DatiStorici[[#This Row],[Balanced]]*D$2/DatiStorici[[#This Row],[SXXR]]),S962)</f>
        <v>23.661197927046668</v>
      </c>
      <c r="T963" s="33">
        <f>IF(DatiStorici[[#This Row],[Calend]]="X",(DatiStorici[[#This Row],[Balanced]]*E$2/DatiStorici[[#This Row],[Gold]]),T962)</f>
        <v>27.571067436731585</v>
      </c>
      <c r="U963" s="34">
        <f>SUMPRODUCT(DatiStorici[[#This Row],[Bond 3Y]:[Gold]],Q962:T962)</f>
        <v>13028.455779708649</v>
      </c>
      <c r="V963" s="32">
        <f t="shared" si="126"/>
        <v>1.2564393576251155E-3</v>
      </c>
      <c r="W963" s="32">
        <f>-(1-U963/MAX(U$5:U963))</f>
        <v>-6.2148693629171525E-4</v>
      </c>
      <c r="X963" s="53" t="str">
        <f t="shared" si="127"/>
        <v/>
      </c>
    </row>
    <row r="964" spans="1:24" x14ac:dyDescent="0.3">
      <c r="A964" s="4">
        <v>40455</v>
      </c>
      <c r="B964" s="1">
        <v>117.927198</v>
      </c>
      <c r="C964" s="1">
        <v>128.081402</v>
      </c>
      <c r="D964" s="1">
        <v>130.83816400000001</v>
      </c>
      <c r="E964" s="1">
        <v>127.99644000000001</v>
      </c>
      <c r="F964" s="3">
        <f t="shared" si="120"/>
        <v>13170.486965241515</v>
      </c>
      <c r="G964" s="36">
        <f t="shared" si="121"/>
        <v>6.5982798566963292E-4</v>
      </c>
      <c r="H964" s="31">
        <f t="shared" si="122"/>
        <v>2.5173169029494577E-3</v>
      </c>
      <c r="I964" s="37">
        <f t="shared" si="123"/>
        <v>-5.1736504500135361E-3</v>
      </c>
      <c r="J964" s="37">
        <f t="shared" si="124"/>
        <v>-2.1251432011236346E-3</v>
      </c>
      <c r="K964" s="39">
        <f t="shared" si="125"/>
        <v>-8.254417270329408E-4</v>
      </c>
      <c r="L964" s="36">
        <f>-(1-B964/MAX(B$5:B964))</f>
        <v>-2.9008217694319605E-3</v>
      </c>
      <c r="M964" s="37">
        <f>-(1-C964/MAX(C$5:C964))</f>
        <v>-8.4786840346146031E-3</v>
      </c>
      <c r="N964" s="37">
        <f>-(1-D964/MAX(D$5:D964))</f>
        <v>-0.28461673328561787</v>
      </c>
      <c r="O964" s="37">
        <f>-(1-E964/MAX(E$5:E964))</f>
        <v>-2.1228866830687032E-3</v>
      </c>
      <c r="P964" s="39">
        <f>-(1-F964/MAX(F$5:F964))</f>
        <v>-8.2510114372758014E-4</v>
      </c>
      <c r="Q964" s="33">
        <f>IF(DatiStorici[[#This Row],[Calend]]="X",(DatiStorici[[#This Row],[Balanced]]*B$2/DatiStorici[[#This Row],[Bond 3Y]]),Q963)</f>
        <v>26.008685988528505</v>
      </c>
      <c r="R964" s="33">
        <f>IF(DatiStorici[[#This Row],[Calend]]="X",(DatiStorici[[#This Row],[Balanced]]*C$2/DatiStorici[[#This Row],[Bond 10Y]]),R963)</f>
        <v>25.947178759897803</v>
      </c>
      <c r="S964" s="33">
        <f>IF(DatiStorici[[#This Row],[Calend]]="X",(DatiStorici[[#This Row],[Balanced]]*D$2/DatiStorici[[#This Row],[SXXR]]),S963)</f>
        <v>23.661197927046668</v>
      </c>
      <c r="T964" s="33">
        <f>IF(DatiStorici[[#This Row],[Calend]]="X",(DatiStorici[[#This Row],[Balanced]]*E$2/DatiStorici[[#This Row],[Gold]]),T963)</f>
        <v>27.571067436731585</v>
      </c>
      <c r="U964" s="34">
        <f>SUMPRODUCT(DatiStorici[[#This Row],[Bond 3Y]:[Gold]],Q963:T963)</f>
        <v>13015.26866951832</v>
      </c>
      <c r="V964" s="32">
        <f t="shared" si="126"/>
        <v>-1.0126901275607514E-3</v>
      </c>
      <c r="W964" s="32">
        <f>-(1-U964/MAX(U$5:U964))</f>
        <v>-1.6330354111419032E-3</v>
      </c>
      <c r="X964" s="53" t="str">
        <f t="shared" si="127"/>
        <v/>
      </c>
    </row>
    <row r="965" spans="1:24" x14ac:dyDescent="0.3">
      <c r="A965" s="4">
        <v>40456</v>
      </c>
      <c r="B965" s="1">
        <v>117.989949</v>
      </c>
      <c r="C965" s="1">
        <v>127.903085</v>
      </c>
      <c r="D965" s="1">
        <v>132.57836900000001</v>
      </c>
      <c r="E965" s="1">
        <v>129.65156999999999</v>
      </c>
      <c r="F965" s="3">
        <f t="shared" si="120"/>
        <v>13258.979467392404</v>
      </c>
      <c r="G965" s="36">
        <f t="shared" si="121"/>
        <v>5.3197490964785135E-4</v>
      </c>
      <c r="H965" s="31">
        <f t="shared" si="122"/>
        <v>-1.3931862116495048E-3</v>
      </c>
      <c r="I965" s="37">
        <f t="shared" si="123"/>
        <v>1.3212764565503521E-2</v>
      </c>
      <c r="J965" s="37">
        <f t="shared" si="124"/>
        <v>1.2848170404157016E-2</v>
      </c>
      <c r="K965" s="39">
        <f t="shared" si="125"/>
        <v>6.6965281398257588E-3</v>
      </c>
      <c r="L965" s="36">
        <f>-(1-B965/MAX(B$5:B965))</f>
        <v>-2.3702489109711511E-3</v>
      </c>
      <c r="M965" s="37">
        <f>-(1-C965/MAX(C$5:C965))</f>
        <v>-9.8590960518019077E-3</v>
      </c>
      <c r="N965" s="37">
        <f>-(1-D965/MAX(D$5:D965))</f>
        <v>-0.27510182188979071</v>
      </c>
      <c r="O965" s="37">
        <f>-(1-E965/MAX(E$5:E965))</f>
        <v>0</v>
      </c>
      <c r="P965" s="39">
        <f>-(1-F965/MAX(F$5:F965))</f>
        <v>0</v>
      </c>
      <c r="Q965" s="33">
        <f>IF(DatiStorici[[#This Row],[Calend]]="X",(DatiStorici[[#This Row],[Balanced]]*B$2/DatiStorici[[#This Row],[Bond 3Y]]),Q964)</f>
        <v>26.008685988528505</v>
      </c>
      <c r="R965" s="33">
        <f>IF(DatiStorici[[#This Row],[Calend]]="X",(DatiStorici[[#This Row],[Balanced]]*C$2/DatiStorici[[#This Row],[Bond 10Y]]),R964)</f>
        <v>25.947178759897803</v>
      </c>
      <c r="S965" s="33">
        <f>IF(DatiStorici[[#This Row],[Calend]]="X",(DatiStorici[[#This Row],[Balanced]]*D$2/DatiStorici[[#This Row],[SXXR]]),S964)</f>
        <v>23.661197927046668</v>
      </c>
      <c r="T965" s="33">
        <f>IF(DatiStorici[[#This Row],[Calend]]="X",(DatiStorici[[#This Row],[Balanced]]*E$2/DatiStorici[[#This Row],[Gold]]),T964)</f>
        <v>27.571067436731585</v>
      </c>
      <c r="U965" s="34">
        <f>SUMPRODUCT(DatiStorici[[#This Row],[Bond 3Y]:[Gold]],Q964:T964)</f>
        <v>13099.082953283048</v>
      </c>
      <c r="V965" s="32">
        <f t="shared" si="126"/>
        <v>6.4190428899977862E-3</v>
      </c>
      <c r="W965" s="32">
        <f>-(1-U965/MAX(U$5:U965))</f>
        <v>0</v>
      </c>
      <c r="X965" s="53" t="str">
        <f t="shared" si="127"/>
        <v/>
      </c>
    </row>
    <row r="966" spans="1:24" x14ac:dyDescent="0.3">
      <c r="A966" s="4">
        <v>40457</v>
      </c>
      <c r="B966" s="1">
        <v>118.079526</v>
      </c>
      <c r="C966" s="1">
        <v>128.46476999999999</v>
      </c>
      <c r="D966" s="1">
        <v>133.25202899999999</v>
      </c>
      <c r="E966" s="1">
        <v>131.20922999999999</v>
      </c>
      <c r="F966" s="3">
        <f t="shared" si="120"/>
        <v>13346.981230863286</v>
      </c>
      <c r="G966" s="36">
        <f t="shared" si="121"/>
        <v>7.5890374474899003E-4</v>
      </c>
      <c r="H966" s="31">
        <f t="shared" si="122"/>
        <v>4.3818746210154379E-3</v>
      </c>
      <c r="I966" s="37">
        <f t="shared" si="123"/>
        <v>5.0683552156700357E-3</v>
      </c>
      <c r="J966" s="37">
        <f t="shared" si="124"/>
        <v>1.1942603208257007E-2</v>
      </c>
      <c r="K966" s="39">
        <f t="shared" si="125"/>
        <v>6.6152156946864661E-3</v>
      </c>
      <c r="L966" s="36">
        <f>-(1-B966/MAX(B$5:B966))</f>
        <v>-1.6128565994166788E-3</v>
      </c>
      <c r="M966" s="37">
        <f>-(1-C966/MAX(C$5:C966))</f>
        <v>-5.5109030927803504E-3</v>
      </c>
      <c r="N966" s="37">
        <f>-(1-D966/MAX(D$5:D966))</f>
        <v>-0.27141845400444797</v>
      </c>
      <c r="O966" s="37">
        <f>-(1-E966/MAX(E$5:E966))</f>
        <v>0</v>
      </c>
      <c r="P966" s="39">
        <f>-(1-F966/MAX(F$5:F966))</f>
        <v>0</v>
      </c>
      <c r="Q966" s="33">
        <f>IF(DatiStorici[[#This Row],[Calend]]="X",(DatiStorici[[#This Row],[Balanced]]*B$2/DatiStorici[[#This Row],[Bond 3Y]]),Q965)</f>
        <v>26.008685988528505</v>
      </c>
      <c r="R966" s="33">
        <f>IF(DatiStorici[[#This Row],[Calend]]="X",(DatiStorici[[#This Row],[Balanced]]*C$2/DatiStorici[[#This Row],[Bond 10Y]]),R965)</f>
        <v>25.947178759897803</v>
      </c>
      <c r="S966" s="33">
        <f>IF(DatiStorici[[#This Row],[Calend]]="X",(DatiStorici[[#This Row],[Balanced]]*D$2/DatiStorici[[#This Row],[SXXR]]),S965)</f>
        <v>23.661197927046668</v>
      </c>
      <c r="T966" s="33">
        <f>IF(DatiStorici[[#This Row],[Calend]]="X",(DatiStorici[[#This Row],[Balanced]]*E$2/DatiStorici[[#This Row],[Gold]]),T965)</f>
        <v>27.571067436731585</v>
      </c>
      <c r="U966" s="34">
        <f>SUMPRODUCT(DatiStorici[[#This Row],[Bond 3Y]:[Gold]],Q965:T965)</f>
        <v>13174.872825948631</v>
      </c>
      <c r="V966" s="32">
        <f t="shared" si="126"/>
        <v>5.769217510855431E-3</v>
      </c>
      <c r="W966" s="32">
        <f>-(1-U966/MAX(U$5:U966))</f>
        <v>0</v>
      </c>
      <c r="X966" s="53" t="str">
        <f t="shared" si="127"/>
        <v/>
      </c>
    </row>
    <row r="967" spans="1:24" x14ac:dyDescent="0.3">
      <c r="A967" s="4">
        <v>40458</v>
      </c>
      <c r="B967" s="1">
        <v>118.023197</v>
      </c>
      <c r="C967" s="1">
        <v>128.09097199999999</v>
      </c>
      <c r="D967" s="1">
        <v>133.15092999999999</v>
      </c>
      <c r="E967" s="1">
        <v>131.06159</v>
      </c>
      <c r="F967" s="3">
        <f t="shared" ref="F967:F1030" si="128">SUMPRODUCT(B967:E967,B$3:E$3)</f>
        <v>13328.782762809582</v>
      </c>
      <c r="G967" s="36">
        <f t="shared" ref="G967:G1030" si="129">LN(B967/B966)</f>
        <v>-4.7715672528477371E-4</v>
      </c>
      <c r="H967" s="31">
        <f t="shared" ref="H967:H1030" si="130">LN(C967/C966)</f>
        <v>-2.9139730928387218E-3</v>
      </c>
      <c r="I967" s="37">
        <f t="shared" ref="I967:I1030" si="131">LN(D967/D966)</f>
        <v>-7.5899310753042327E-4</v>
      </c>
      <c r="J967" s="37">
        <f t="shared" ref="J967:J1030" si="132">LN(E967/E966)</f>
        <v>-1.1258592594876006E-3</v>
      </c>
      <c r="K967" s="39">
        <f t="shared" ref="K967:K1030" si="133">LN(F967/F966)</f>
        <v>-1.3644198442655843E-3</v>
      </c>
      <c r="L967" s="36">
        <f>-(1-B967/MAX(B$5:B967))</f>
        <v>-2.0891301017392783E-3</v>
      </c>
      <c r="M967" s="37">
        <f>-(1-C967/MAX(C$5:C967))</f>
        <v>-8.4045994380563815E-3</v>
      </c>
      <c r="N967" s="37">
        <f>-(1-D967/MAX(D$5:D967))</f>
        <v>-0.27197123257203448</v>
      </c>
      <c r="O967" s="37">
        <f>-(1-E967/MAX(E$5:E967))</f>
        <v>-1.1252257177334357E-3</v>
      </c>
      <c r="P967" s="39">
        <f>-(1-F967/MAX(F$5:F967))</f>
        <v>-1.3634894467089431E-3</v>
      </c>
      <c r="Q967" s="33">
        <f>IF(DatiStorici[[#This Row],[Calend]]="X",(DatiStorici[[#This Row],[Balanced]]*B$2/DatiStorici[[#This Row],[Bond 3Y]]),Q966)</f>
        <v>26.008685988528505</v>
      </c>
      <c r="R967" s="33">
        <f>IF(DatiStorici[[#This Row],[Calend]]="X",(DatiStorici[[#This Row],[Balanced]]*C$2/DatiStorici[[#This Row],[Bond 10Y]]),R966)</f>
        <v>25.947178759897803</v>
      </c>
      <c r="S967" s="33">
        <f>IF(DatiStorici[[#This Row],[Calend]]="X",(DatiStorici[[#This Row],[Balanced]]*D$2/DatiStorici[[#This Row],[SXXR]]),S966)</f>
        <v>23.661197927046668</v>
      </c>
      <c r="T967" s="33">
        <f>IF(DatiStorici[[#This Row],[Calend]]="X",(DatiStorici[[#This Row],[Balanced]]*E$2/DatiStorici[[#This Row],[Gold]]),T966)</f>
        <v>27.571067436731585</v>
      </c>
      <c r="U967" s="34">
        <f>SUMPRODUCT(DatiStorici[[#This Row],[Bond 3Y]:[Gold]],Q966:T966)</f>
        <v>13157.246063303905</v>
      </c>
      <c r="V967" s="32">
        <f t="shared" ref="V967:V1030" si="134">LN(U967/U966)</f>
        <v>-1.3388034097600744E-3</v>
      </c>
      <c r="W967" s="32">
        <f>-(1-U967/MAX(U$5:U967))</f>
        <v>-1.3379076122852496E-3</v>
      </c>
      <c r="X967" s="53" t="str">
        <f t="shared" ref="X967:X1030" si="135">IF(AND(MONTH(A967)&lt;&gt;MONTH(A966),MONTH(A967)=X$2),"X","")</f>
        <v/>
      </c>
    </row>
    <row r="968" spans="1:24" x14ac:dyDescent="0.3">
      <c r="A968" s="4">
        <v>40459</v>
      </c>
      <c r="B968" s="1">
        <v>118.10797100000001</v>
      </c>
      <c r="C968" s="1">
        <v>128.37110300000001</v>
      </c>
      <c r="D968" s="1">
        <v>133.12790699999999</v>
      </c>
      <c r="E968" s="1">
        <v>130.71906999999999</v>
      </c>
      <c r="F968" s="3">
        <f t="shared" si="128"/>
        <v>13324.112405967095</v>
      </c>
      <c r="G968" s="36">
        <f t="shared" si="129"/>
        <v>7.1802468399404895E-4</v>
      </c>
      <c r="H968" s="31">
        <f t="shared" si="130"/>
        <v>2.1845811815099439E-3</v>
      </c>
      <c r="I968" s="37">
        <f t="shared" si="131"/>
        <v>-1.7292399438691424E-4</v>
      </c>
      <c r="J968" s="37">
        <f t="shared" si="132"/>
        <v>-2.6168487424685946E-3</v>
      </c>
      <c r="K968" s="39">
        <f t="shared" si="133"/>
        <v>-3.5045775407989714E-4</v>
      </c>
      <c r="L968" s="36">
        <f>-(1-B968/MAX(B$5:B968))</f>
        <v>-1.3723481619587474E-3</v>
      </c>
      <c r="M968" s="37">
        <f>-(1-C968/MAX(C$5:C968))</f>
        <v>-6.2360109199300906E-3</v>
      </c>
      <c r="N968" s="37">
        <f>-(1-D968/MAX(D$5:D968))</f>
        <v>-0.27209711533013825</v>
      </c>
      <c r="O968" s="37">
        <f>-(1-E968/MAX(E$5:E968))</f>
        <v>-3.7357128000827799E-3</v>
      </c>
      <c r="P968" s="39">
        <f>-(1-F968/MAX(F$5:F968))</f>
        <v>-1.7134080359167969E-3</v>
      </c>
      <c r="Q968" s="33">
        <f>IF(DatiStorici[[#This Row],[Calend]]="X",(DatiStorici[[#This Row],[Balanced]]*B$2/DatiStorici[[#This Row],[Bond 3Y]]),Q967)</f>
        <v>26.008685988528505</v>
      </c>
      <c r="R968" s="33">
        <f>IF(DatiStorici[[#This Row],[Calend]]="X",(DatiStorici[[#This Row],[Balanced]]*C$2/DatiStorici[[#This Row],[Bond 10Y]]),R967)</f>
        <v>25.947178759897803</v>
      </c>
      <c r="S968" s="33">
        <f>IF(DatiStorici[[#This Row],[Calend]]="X",(DatiStorici[[#This Row],[Balanced]]*D$2/DatiStorici[[#This Row],[SXXR]]),S967)</f>
        <v>23.661197927046668</v>
      </c>
      <c r="T968" s="33">
        <f>IF(DatiStorici[[#This Row],[Calend]]="X",(DatiStorici[[#This Row],[Balanced]]*E$2/DatiStorici[[#This Row],[Gold]]),T967)</f>
        <v>27.571067436731585</v>
      </c>
      <c r="U968" s="34">
        <f>SUMPRODUCT(DatiStorici[[#This Row],[Bond 3Y]:[Gold]],Q967:T967)</f>
        <v>13156.731139004782</v>
      </c>
      <c r="V968" s="32">
        <f t="shared" si="134"/>
        <v>-3.9136941955184039E-5</v>
      </c>
      <c r="W968" s="32">
        <f>-(1-U968/MAX(U$5:U968))</f>
        <v>-1.3769914278123352E-3</v>
      </c>
      <c r="X968" s="53" t="str">
        <f t="shared" si="135"/>
        <v/>
      </c>
    </row>
    <row r="969" spans="1:24" x14ac:dyDescent="0.3">
      <c r="A969" s="4">
        <v>40462</v>
      </c>
      <c r="B969" s="1">
        <v>118.16238199999999</v>
      </c>
      <c r="C969" s="1">
        <v>128.21669399999999</v>
      </c>
      <c r="D969" s="1">
        <v>133.60437400000001</v>
      </c>
      <c r="E969" s="1">
        <v>131.68905000000001</v>
      </c>
      <c r="F969" s="3">
        <f t="shared" si="128"/>
        <v>13366.970584857765</v>
      </c>
      <c r="G969" s="36">
        <f t="shared" si="129"/>
        <v>4.6058255105645027E-4</v>
      </c>
      <c r="H969" s="31">
        <f t="shared" si="130"/>
        <v>-1.2035569925338452E-3</v>
      </c>
      <c r="I969" s="37">
        <f t="shared" si="131"/>
        <v>3.5726272425847822E-3</v>
      </c>
      <c r="J969" s="37">
        <f t="shared" si="132"/>
        <v>7.3929451413492974E-3</v>
      </c>
      <c r="K969" s="39">
        <f t="shared" si="133"/>
        <v>3.2114257588829829E-3</v>
      </c>
      <c r="L969" s="36">
        <f>-(1-B969/MAX(B$5:B969))</f>
        <v>-9.1229175167506504E-4</v>
      </c>
      <c r="M969" s="37">
        <f>-(1-C969/MAX(C$5:C969))</f>
        <v>-7.4313430484534981E-3</v>
      </c>
      <c r="N969" s="37">
        <f>-(1-D969/MAX(D$5:D969))</f>
        <v>-0.26949193876298916</v>
      </c>
      <c r="O969" s="37">
        <f>-(1-E969/MAX(E$5:E969))</f>
        <v>0</v>
      </c>
      <c r="P969" s="39">
        <f>-(1-F969/MAX(F$5:F969))</f>
        <v>0</v>
      </c>
      <c r="Q969" s="33">
        <f>IF(DatiStorici[[#This Row],[Calend]]="X",(DatiStorici[[#This Row],[Balanced]]*B$2/DatiStorici[[#This Row],[Bond 3Y]]),Q968)</f>
        <v>26.008685988528505</v>
      </c>
      <c r="R969" s="33">
        <f>IF(DatiStorici[[#This Row],[Calend]]="X",(DatiStorici[[#This Row],[Balanced]]*C$2/DatiStorici[[#This Row],[Bond 10Y]]),R968)</f>
        <v>25.947178759897803</v>
      </c>
      <c r="S969" s="33">
        <f>IF(DatiStorici[[#This Row],[Calend]]="X",(DatiStorici[[#This Row],[Balanced]]*D$2/DatiStorici[[#This Row],[SXXR]]),S968)</f>
        <v>23.661197927046668</v>
      </c>
      <c r="T969" s="33">
        <f>IF(DatiStorici[[#This Row],[Calend]]="X",(DatiStorici[[#This Row],[Balanced]]*E$2/DatiStorici[[#This Row],[Gold]]),T968)</f>
        <v>27.571067436731585</v>
      </c>
      <c r="U969" s="34">
        <f>SUMPRODUCT(DatiStorici[[#This Row],[Bond 3Y]:[Gold]],Q968:T968)</f>
        <v>13192.156983677953</v>
      </c>
      <c r="V969" s="32">
        <f t="shared" si="134"/>
        <v>2.6889837517366099E-3</v>
      </c>
      <c r="W969" s="32">
        <f>-(1-U969/MAX(U$5:U969))</f>
        <v>0</v>
      </c>
      <c r="X969" s="53" t="str">
        <f t="shared" si="135"/>
        <v/>
      </c>
    </row>
    <row r="970" spans="1:24" x14ac:dyDescent="0.3">
      <c r="A970" s="4">
        <v>40463</v>
      </c>
      <c r="B970" s="1">
        <v>118.19833</v>
      </c>
      <c r="C970" s="1">
        <v>128.493831</v>
      </c>
      <c r="D970" s="1">
        <v>133.24151900000001</v>
      </c>
      <c r="E970" s="1">
        <v>131.39525</v>
      </c>
      <c r="F970" s="3">
        <f t="shared" si="128"/>
        <v>13357.828437905631</v>
      </c>
      <c r="G970" s="36">
        <f t="shared" si="129"/>
        <v>3.0417915035880794E-4</v>
      </c>
      <c r="H970" s="31">
        <f t="shared" si="130"/>
        <v>2.159140983138034E-3</v>
      </c>
      <c r="I970" s="37">
        <f t="shared" si="131"/>
        <v>-2.7195863467468009E-3</v>
      </c>
      <c r="J970" s="37">
        <f t="shared" si="132"/>
        <v>-2.233505550397709E-3</v>
      </c>
      <c r="K970" s="39">
        <f t="shared" si="133"/>
        <v>-6.8416958353608576E-4</v>
      </c>
      <c r="L970" s="36">
        <f>-(1-B970/MAX(B$5:B970))</f>
        <v>-6.0834387648656119E-4</v>
      </c>
      <c r="M970" s="37">
        <f>-(1-C970/MAX(C$5:C970))</f>
        <v>-5.2859320937646004E-3</v>
      </c>
      <c r="N970" s="37">
        <f>-(1-D970/MAX(D$5:D970))</f>
        <v>-0.27147591948625616</v>
      </c>
      <c r="O970" s="37">
        <f>-(1-E970/MAX(E$5:E970))</f>
        <v>-2.2310131328306948E-3</v>
      </c>
      <c r="P970" s="39">
        <f>-(1-F970/MAX(F$5:F970))</f>
        <v>-6.8393559289270378E-4</v>
      </c>
      <c r="Q970" s="33">
        <f>IF(DatiStorici[[#This Row],[Calend]]="X",(DatiStorici[[#This Row],[Balanced]]*B$2/DatiStorici[[#This Row],[Bond 3Y]]),Q969)</f>
        <v>26.008685988528505</v>
      </c>
      <c r="R970" s="33">
        <f>IF(DatiStorici[[#This Row],[Calend]]="X",(DatiStorici[[#This Row],[Balanced]]*C$2/DatiStorici[[#This Row],[Bond 10Y]]),R969)</f>
        <v>25.947178759897803</v>
      </c>
      <c r="S970" s="33">
        <f>IF(DatiStorici[[#This Row],[Calend]]="X",(DatiStorici[[#This Row],[Balanced]]*D$2/DatiStorici[[#This Row],[SXXR]]),S969)</f>
        <v>23.661197927046668</v>
      </c>
      <c r="T970" s="33">
        <f>IF(DatiStorici[[#This Row],[Calend]]="X",(DatiStorici[[#This Row],[Balanced]]*E$2/DatiStorici[[#This Row],[Gold]]),T969)</f>
        <v>27.571067436731585</v>
      </c>
      <c r="U970" s="34">
        <f>SUMPRODUCT(DatiStorici[[#This Row],[Bond 3Y]:[Gold]],Q969:T969)</f>
        <v>13183.596903615122</v>
      </c>
      <c r="V970" s="32">
        <f t="shared" si="134"/>
        <v>-6.4908706685310878E-4</v>
      </c>
      <c r="W970" s="32">
        <f>-(1-U970/MAX(U$5:U970))</f>
        <v>-6.4887645541378269E-4</v>
      </c>
      <c r="X970" s="53" t="str">
        <f t="shared" si="135"/>
        <v/>
      </c>
    </row>
    <row r="971" spans="1:24" x14ac:dyDescent="0.3">
      <c r="A971" s="4">
        <v>40464</v>
      </c>
      <c r="B971" s="1">
        <v>118.178223</v>
      </c>
      <c r="C971" s="1">
        <v>128.20761200000001</v>
      </c>
      <c r="D971" s="1">
        <v>135.13837699999999</v>
      </c>
      <c r="E971" s="1">
        <v>133.05019999999999</v>
      </c>
      <c r="F971" s="3">
        <f t="shared" si="128"/>
        <v>13443.893100214093</v>
      </c>
      <c r="G971" s="36">
        <f t="shared" si="129"/>
        <v>-1.7012685728179388E-4</v>
      </c>
      <c r="H971" s="31">
        <f t="shared" si="130"/>
        <v>-2.2299767018375501E-3</v>
      </c>
      <c r="I971" s="37">
        <f t="shared" si="131"/>
        <v>1.4135854543432046E-2</v>
      </c>
      <c r="J971" s="37">
        <f t="shared" si="132"/>
        <v>1.2516544382604317E-2</v>
      </c>
      <c r="K971" s="39">
        <f t="shared" si="133"/>
        <v>6.4223455204681272E-3</v>
      </c>
      <c r="L971" s="36">
        <f>-(1-B971/MAX(B$5:B971))</f>
        <v>-7.7835277618643062E-4</v>
      </c>
      <c r="M971" s="37">
        <f>-(1-C971/MAX(C$5:C971))</f>
        <v>-7.5016498724806979E-3</v>
      </c>
      <c r="N971" s="37">
        <f>-(1-D971/MAX(D$5:D971))</f>
        <v>-0.26110447715591822</v>
      </c>
      <c r="O971" s="37">
        <f>-(1-E971/MAX(E$5:E971))</f>
        <v>0</v>
      </c>
      <c r="P971" s="39">
        <f>-(1-F971/MAX(F$5:F971))</f>
        <v>0</v>
      </c>
      <c r="Q971" s="33">
        <f>IF(DatiStorici[[#This Row],[Calend]]="X",(DatiStorici[[#This Row],[Balanced]]*B$2/DatiStorici[[#This Row],[Bond 3Y]]),Q970)</f>
        <v>26.008685988528505</v>
      </c>
      <c r="R971" s="33">
        <f>IF(DatiStorici[[#This Row],[Calend]]="X",(DatiStorici[[#This Row],[Balanced]]*C$2/DatiStorici[[#This Row],[Bond 10Y]]),R970)</f>
        <v>25.947178759897803</v>
      </c>
      <c r="S971" s="33">
        <f>IF(DatiStorici[[#This Row],[Calend]]="X",(DatiStorici[[#This Row],[Balanced]]*D$2/DatiStorici[[#This Row],[SXXR]]),S970)</f>
        <v>23.661197927046668</v>
      </c>
      <c r="T971" s="33">
        <f>IF(DatiStorici[[#This Row],[Calend]]="X",(DatiStorici[[#This Row],[Balanced]]*E$2/DatiStorici[[#This Row],[Gold]]),T970)</f>
        <v>27.571067436731585</v>
      </c>
      <c r="U971" s="34">
        <f>SUMPRODUCT(DatiStorici[[#This Row],[Bond 3Y]:[Gold]],Q970:T970)</f>
        <v>13266.158042040392</v>
      </c>
      <c r="V971" s="32">
        <f t="shared" si="134"/>
        <v>6.242886313086571E-3</v>
      </c>
      <c r="W971" s="32">
        <f>-(1-U971/MAX(U$5:U971))</f>
        <v>0</v>
      </c>
      <c r="X971" s="53" t="str">
        <f t="shared" si="135"/>
        <v/>
      </c>
    </row>
    <row r="972" spans="1:24" x14ac:dyDescent="0.3">
      <c r="A972" s="4">
        <v>40465</v>
      </c>
      <c r="B972" s="1">
        <v>118.172309</v>
      </c>
      <c r="C972" s="1">
        <v>128.12003799999999</v>
      </c>
      <c r="D972" s="1">
        <v>134.855099</v>
      </c>
      <c r="E972" s="1">
        <v>133.80384000000001</v>
      </c>
      <c r="F972" s="3">
        <f t="shared" si="128"/>
        <v>13466.992510862347</v>
      </c>
      <c r="G972" s="36">
        <f t="shared" si="129"/>
        <v>-5.0044313005766899E-5</v>
      </c>
      <c r="H972" s="31">
        <f t="shared" si="130"/>
        <v>-6.8329736107164299E-4</v>
      </c>
      <c r="I972" s="37">
        <f t="shared" si="131"/>
        <v>-2.09840702926302E-3</v>
      </c>
      <c r="J972" s="37">
        <f t="shared" si="132"/>
        <v>5.6483462170171563E-3</v>
      </c>
      <c r="K972" s="39">
        <f t="shared" si="133"/>
        <v>1.7167340127902651E-3</v>
      </c>
      <c r="L972" s="36">
        <f>-(1-B972/MAX(B$5:B972))</f>
        <v>-8.2835688584115275E-4</v>
      </c>
      <c r="M972" s="37">
        <f>-(1-C972/MAX(C$5:C972))</f>
        <v>-8.1795897323548861E-3</v>
      </c>
      <c r="N972" s="37">
        <f>-(1-D972/MAX(D$5:D972))</f>
        <v>-0.26265335505845677</v>
      </c>
      <c r="O972" s="37">
        <f>-(1-E972/MAX(E$5:E972))</f>
        <v>0</v>
      </c>
      <c r="P972" s="39">
        <f>-(1-F972/MAX(F$5:F972))</f>
        <v>0</v>
      </c>
      <c r="Q972" s="33">
        <f>IF(DatiStorici[[#This Row],[Calend]]="X",(DatiStorici[[#This Row],[Balanced]]*B$2/DatiStorici[[#This Row],[Bond 3Y]]),Q971)</f>
        <v>26.008685988528505</v>
      </c>
      <c r="R972" s="33">
        <f>IF(DatiStorici[[#This Row],[Calend]]="X",(DatiStorici[[#This Row],[Balanced]]*C$2/DatiStorici[[#This Row],[Bond 10Y]]),R971)</f>
        <v>25.947178759897803</v>
      </c>
      <c r="S972" s="33">
        <f>IF(DatiStorici[[#This Row],[Calend]]="X",(DatiStorici[[#This Row],[Balanced]]*D$2/DatiStorici[[#This Row],[SXXR]]),S971)</f>
        <v>23.661197927046668</v>
      </c>
      <c r="T972" s="33">
        <f>IF(DatiStorici[[#This Row],[Calend]]="X",(DatiStorici[[#This Row],[Balanced]]*E$2/DatiStorici[[#This Row],[Gold]]),T971)</f>
        <v>27.571067436731585</v>
      </c>
      <c r="U972" s="34">
        <f>SUMPRODUCT(DatiStorici[[#This Row],[Bond 3Y]:[Gold]],Q971:T971)</f>
        <v>13277.807890875378</v>
      </c>
      <c r="V972" s="32">
        <f t="shared" si="134"/>
        <v>8.7777761713823694E-4</v>
      </c>
      <c r="W972" s="32">
        <f>-(1-U972/MAX(U$5:U972))</f>
        <v>0</v>
      </c>
      <c r="X972" s="53" t="str">
        <f t="shared" si="135"/>
        <v/>
      </c>
    </row>
    <row r="973" spans="1:24" x14ac:dyDescent="0.3">
      <c r="A973" s="4">
        <v>40466</v>
      </c>
      <c r="B973" s="1">
        <v>118.158706</v>
      </c>
      <c r="C973" s="1">
        <v>127.592203</v>
      </c>
      <c r="D973" s="1">
        <v>134.95669899999999</v>
      </c>
      <c r="E973" s="1">
        <v>133.24207999999999</v>
      </c>
      <c r="F973" s="3">
        <f t="shared" si="128"/>
        <v>13432.66484942858</v>
      </c>
      <c r="G973" s="36">
        <f t="shared" si="129"/>
        <v>-1.1511819568013666E-4</v>
      </c>
      <c r="H973" s="31">
        <f t="shared" si="130"/>
        <v>-4.1283573098257172E-3</v>
      </c>
      <c r="I973" s="37">
        <f t="shared" si="131"/>
        <v>7.5311758459255306E-4</v>
      </c>
      <c r="J973" s="37">
        <f t="shared" si="132"/>
        <v>-4.2072227025944401E-3</v>
      </c>
      <c r="K973" s="39">
        <f t="shared" si="133"/>
        <v>-2.55227638095988E-3</v>
      </c>
      <c r="L973" s="36">
        <f>-(1-B973/MAX(B$5:B973))</f>
        <v>-9.4337310221448423E-4</v>
      </c>
      <c r="M973" s="37">
        <f>-(1-C973/MAX(C$5:C973))</f>
        <v>-1.226573842873302E-2</v>
      </c>
      <c r="N973" s="37">
        <f>-(1-D973/MAX(D$5:D973))</f>
        <v>-0.26209783717532464</v>
      </c>
      <c r="O973" s="37">
        <f>-(1-E973/MAX(E$5:E973))</f>
        <v>-4.1983847399298391E-3</v>
      </c>
      <c r="P973" s="39">
        <f>-(1-F973/MAX(F$5:F973))</f>
        <v>-2.5490220928005014E-3</v>
      </c>
      <c r="Q973" s="33">
        <f>IF(DatiStorici[[#This Row],[Calend]]="X",(DatiStorici[[#This Row],[Balanced]]*B$2/DatiStorici[[#This Row],[Bond 3Y]]),Q972)</f>
        <v>26.008685988528505</v>
      </c>
      <c r="R973" s="33">
        <f>IF(DatiStorici[[#This Row],[Calend]]="X",(DatiStorici[[#This Row],[Balanced]]*C$2/DatiStorici[[#This Row],[Bond 10Y]]),R972)</f>
        <v>25.947178759897803</v>
      </c>
      <c r="S973" s="33">
        <f>IF(DatiStorici[[#This Row],[Calend]]="X",(DatiStorici[[#This Row],[Balanced]]*D$2/DatiStorici[[#This Row],[SXXR]]),S972)</f>
        <v>23.661197927046668</v>
      </c>
      <c r="T973" s="33">
        <f>IF(DatiStorici[[#This Row],[Calend]]="X",(DatiStorici[[#This Row],[Balanced]]*E$2/DatiStorici[[#This Row],[Gold]]),T972)</f>
        <v>27.571067436731585</v>
      </c>
      <c r="U973" s="34">
        <f>SUMPRODUCT(DatiStorici[[#This Row],[Bond 3Y]:[Gold]],Q972:T972)</f>
        <v>13250.673920485273</v>
      </c>
      <c r="V973" s="32">
        <f t="shared" si="134"/>
        <v>-2.0456489025867637E-3</v>
      </c>
      <c r="W973" s="32">
        <f>-(1-U973/MAX(U$5:U973))</f>
        <v>-2.0435579888719024E-3</v>
      </c>
      <c r="X973" s="53" t="str">
        <f t="shared" si="135"/>
        <v/>
      </c>
    </row>
    <row r="974" spans="1:24" x14ac:dyDescent="0.3">
      <c r="A974" s="4">
        <v>40469</v>
      </c>
      <c r="B974" s="1">
        <v>118.04709800000001</v>
      </c>
      <c r="C974" s="1">
        <v>127.39645899999999</v>
      </c>
      <c r="D974" s="1">
        <v>135.360094</v>
      </c>
      <c r="E974" s="1">
        <v>133.21323000000001</v>
      </c>
      <c r="F974" s="3">
        <f t="shared" si="128"/>
        <v>13429.884335405641</v>
      </c>
      <c r="G974" s="36">
        <f t="shared" si="129"/>
        <v>-9.4500648515676814E-4</v>
      </c>
      <c r="H974" s="31">
        <f t="shared" si="130"/>
        <v>-1.5353156247437769E-3</v>
      </c>
      <c r="I974" s="37">
        <f t="shared" si="131"/>
        <v>2.9846114625245723E-3</v>
      </c>
      <c r="J974" s="37">
        <f t="shared" si="132"/>
        <v>-2.1654663299980911E-4</v>
      </c>
      <c r="K974" s="39">
        <f t="shared" si="133"/>
        <v>-2.0701788305628615E-4</v>
      </c>
      <c r="L974" s="36">
        <f>-(1-B974/MAX(B$5:B974))</f>
        <v>-1.8870421367653822E-3</v>
      </c>
      <c r="M974" s="37">
        <f>-(1-C974/MAX(C$5:C974))</f>
        <v>-1.3781058728493112E-2</v>
      </c>
      <c r="N974" s="37">
        <f>-(1-D974/MAX(D$5:D974))</f>
        <v>-0.25989219606837466</v>
      </c>
      <c r="O974" s="37">
        <f>-(1-E974/MAX(E$5:E974))</f>
        <v>-4.4139988807495589E-3</v>
      </c>
      <c r="P974" s="39">
        <f>-(1-F974/MAX(F$5:F974))</f>
        <v>-2.755490910593017E-3</v>
      </c>
      <c r="Q974" s="33">
        <f>IF(DatiStorici[[#This Row],[Calend]]="X",(DatiStorici[[#This Row],[Balanced]]*B$2/DatiStorici[[#This Row],[Bond 3Y]]),Q973)</f>
        <v>26.008685988528505</v>
      </c>
      <c r="R974" s="33">
        <f>IF(DatiStorici[[#This Row],[Calend]]="X",(DatiStorici[[#This Row],[Balanced]]*C$2/DatiStorici[[#This Row],[Bond 10Y]]),R973)</f>
        <v>25.947178759897803</v>
      </c>
      <c r="S974" s="33">
        <f>IF(DatiStorici[[#This Row],[Calend]]="X",(DatiStorici[[#This Row],[Balanced]]*D$2/DatiStorici[[#This Row],[SXXR]]),S973)</f>
        <v>23.661197927046668</v>
      </c>
      <c r="T974" s="33">
        <f>IF(DatiStorici[[#This Row],[Calend]]="X",(DatiStorici[[#This Row],[Balanced]]*E$2/DatiStorici[[#This Row],[Gold]]),T973)</f>
        <v>27.571067436731585</v>
      </c>
      <c r="U974" s="34">
        <f>SUMPRODUCT(DatiStorici[[#This Row],[Bond 3Y]:[Gold]],Q973:T973)</f>
        <v>13251.441522142521</v>
      </c>
      <c r="V974" s="32">
        <f t="shared" si="134"/>
        <v>5.7927576319152601E-5</v>
      </c>
      <c r="W974" s="32">
        <f>-(1-U974/MAX(U$5:U974))</f>
        <v>-1.9857471165083407E-3</v>
      </c>
      <c r="X974" s="53" t="str">
        <f t="shared" si="135"/>
        <v/>
      </c>
    </row>
    <row r="975" spans="1:24" x14ac:dyDescent="0.3">
      <c r="A975" s="4">
        <v>40470</v>
      </c>
      <c r="B975" s="1">
        <v>118.000083</v>
      </c>
      <c r="C975" s="1">
        <v>127.091066</v>
      </c>
      <c r="D975" s="1">
        <v>134.65640500000001</v>
      </c>
      <c r="E975" s="1">
        <v>130.45931999999999</v>
      </c>
      <c r="F975" s="3">
        <f t="shared" si="128"/>
        <v>13301.789471753335</v>
      </c>
      <c r="G975" s="36">
        <f t="shared" si="129"/>
        <v>-3.9835257021534373E-4</v>
      </c>
      <c r="H975" s="31">
        <f t="shared" si="130"/>
        <v>-2.4000637877743666E-3</v>
      </c>
      <c r="I975" s="37">
        <f t="shared" si="131"/>
        <v>-5.2122044075307676E-3</v>
      </c>
      <c r="J975" s="37">
        <f t="shared" si="132"/>
        <v>-2.088962346953048E-2</v>
      </c>
      <c r="K975" s="39">
        <f t="shared" si="133"/>
        <v>-9.5838251679388163E-3</v>
      </c>
      <c r="L975" s="36">
        <f>-(1-B975/MAX(B$5:B975))</f>
        <v>-2.2845638167472426E-3</v>
      </c>
      <c r="M975" s="37">
        <f>-(1-C975/MAX(C$5:C975))</f>
        <v>-1.6145208905789077E-2</v>
      </c>
      <c r="N975" s="37">
        <f>-(1-D975/MAX(D$5:D975))</f>
        <v>-0.26373975338789635</v>
      </c>
      <c r="O975" s="37">
        <f>-(1-E975/MAX(E$5:E975))</f>
        <v>-2.4995695190810796E-2</v>
      </c>
      <c r="P975" s="39">
        <f>-(1-F975/MAX(F$5:F975))</f>
        <v>-1.2267255586261072E-2</v>
      </c>
      <c r="Q975" s="33">
        <f>IF(DatiStorici[[#This Row],[Calend]]="X",(DatiStorici[[#This Row],[Balanced]]*B$2/DatiStorici[[#This Row],[Bond 3Y]]),Q974)</f>
        <v>26.008685988528505</v>
      </c>
      <c r="R975" s="33">
        <f>IF(DatiStorici[[#This Row],[Calend]]="X",(DatiStorici[[#This Row],[Balanced]]*C$2/DatiStorici[[#This Row],[Bond 10Y]]),R974)</f>
        <v>25.947178759897803</v>
      </c>
      <c r="S975" s="33">
        <f>IF(DatiStorici[[#This Row],[Calend]]="X",(DatiStorici[[#This Row],[Balanced]]*D$2/DatiStorici[[#This Row],[SXXR]]),S974)</f>
        <v>23.661197927046668</v>
      </c>
      <c r="T975" s="33">
        <f>IF(DatiStorici[[#This Row],[Calend]]="X",(DatiStorici[[#This Row],[Balanced]]*E$2/DatiStorici[[#This Row],[Gold]]),T974)</f>
        <v>27.571067436731585</v>
      </c>
      <c r="U975" s="34">
        <f>SUMPRODUCT(DatiStorici[[#This Row],[Bond 3Y]:[Gold]],Q974:T974)</f>
        <v>13149.716273974973</v>
      </c>
      <c r="V975" s="32">
        <f t="shared" si="134"/>
        <v>-7.7061583711141258E-3</v>
      </c>
      <c r="W975" s="32">
        <f>-(1-U975/MAX(U$5:U975))</f>
        <v>-9.6470455027769519E-3</v>
      </c>
      <c r="X975" s="53" t="str">
        <f t="shared" si="135"/>
        <v/>
      </c>
    </row>
    <row r="976" spans="1:24" x14ac:dyDescent="0.3">
      <c r="A976" s="4">
        <v>40471</v>
      </c>
      <c r="B976" s="1">
        <v>117.919286</v>
      </c>
      <c r="C976" s="1">
        <v>126.81295799999999</v>
      </c>
      <c r="D976" s="1">
        <v>135.11785699999999</v>
      </c>
      <c r="E976" s="1">
        <v>130.45785000000001</v>
      </c>
      <c r="F976" s="3">
        <f t="shared" si="128"/>
        <v>13299.637471879307</v>
      </c>
      <c r="G976" s="36">
        <f t="shared" si="129"/>
        <v>-6.8495438506289931E-4</v>
      </c>
      <c r="H976" s="31">
        <f t="shared" si="130"/>
        <v>-2.1906554046527654E-3</v>
      </c>
      <c r="I976" s="37">
        <f t="shared" si="131"/>
        <v>3.4210265028708246E-3</v>
      </c>
      <c r="J976" s="37">
        <f t="shared" si="132"/>
        <v>-1.1267943769309746E-5</v>
      </c>
      <c r="K976" s="39">
        <f t="shared" si="133"/>
        <v>-1.617958227040038E-4</v>
      </c>
      <c r="L976" s="36">
        <f>-(1-B976/MAX(B$5:B976))</f>
        <v>-2.9677193878946406E-3</v>
      </c>
      <c r="M976" s="37">
        <f>-(1-C976/MAX(C$5:C976))</f>
        <v>-1.8298136698853829E-2</v>
      </c>
      <c r="N976" s="37">
        <f>-(1-D976/MAX(D$5:D976))</f>
        <v>-0.26121667427168471</v>
      </c>
      <c r="O976" s="37">
        <f>-(1-E976/MAX(E$5:E976))</f>
        <v>-2.5006681422595989E-2</v>
      </c>
      <c r="P976" s="39">
        <f>-(1-F976/MAX(F$5:F976))</f>
        <v>-1.242705369057362E-2</v>
      </c>
      <c r="Q976" s="33">
        <f>IF(DatiStorici[[#This Row],[Calend]]="X",(DatiStorici[[#This Row],[Balanced]]*B$2/DatiStorici[[#This Row],[Bond 3Y]]),Q975)</f>
        <v>26.008685988528505</v>
      </c>
      <c r="R976" s="33">
        <f>IF(DatiStorici[[#This Row],[Calend]]="X",(DatiStorici[[#This Row],[Balanced]]*C$2/DatiStorici[[#This Row],[Bond 10Y]]),R975)</f>
        <v>25.947178759897803</v>
      </c>
      <c r="S976" s="33">
        <f>IF(DatiStorici[[#This Row],[Calend]]="X",(DatiStorici[[#This Row],[Balanced]]*D$2/DatiStorici[[#This Row],[SXXR]]),S975)</f>
        <v>23.661197927046668</v>
      </c>
      <c r="T976" s="33">
        <f>IF(DatiStorici[[#This Row],[Calend]]="X",(DatiStorici[[#This Row],[Balanced]]*E$2/DatiStorici[[#This Row],[Gold]]),T975)</f>
        <v>27.571067436731585</v>
      </c>
      <c r="U976" s="34">
        <f>SUMPRODUCT(DatiStorici[[#This Row],[Bond 3Y]:[Gold]],Q975:T975)</f>
        <v>13151.276709819298</v>
      </c>
      <c r="V976" s="32">
        <f t="shared" si="134"/>
        <v>1.1865984277605649E-4</v>
      </c>
      <c r="W976" s="32">
        <f>-(1-U976/MAX(U$5:U976))</f>
        <v>-9.5295234044644461E-3</v>
      </c>
      <c r="X976" s="53" t="str">
        <f t="shared" si="135"/>
        <v/>
      </c>
    </row>
    <row r="977" spans="1:24" x14ac:dyDescent="0.3">
      <c r="A977" s="4">
        <v>40472</v>
      </c>
      <c r="B977" s="1">
        <v>117.847053</v>
      </c>
      <c r="C977" s="1">
        <v>126.485122</v>
      </c>
      <c r="D977" s="1">
        <v>135.86258599999999</v>
      </c>
      <c r="E977" s="1">
        <v>130.89481000000001</v>
      </c>
      <c r="F977" s="3">
        <f t="shared" si="128"/>
        <v>13317.991296048978</v>
      </c>
      <c r="G977" s="36">
        <f t="shared" si="129"/>
        <v>-6.1275076473119299E-4</v>
      </c>
      <c r="H977" s="31">
        <f t="shared" si="130"/>
        <v>-2.5885406084132693E-3</v>
      </c>
      <c r="I977" s="37">
        <f t="shared" si="131"/>
        <v>5.4965654845642239E-3</v>
      </c>
      <c r="J977" s="37">
        <f t="shared" si="132"/>
        <v>3.3438374581415678E-3</v>
      </c>
      <c r="K977" s="39">
        <f t="shared" si="133"/>
        <v>1.3790730375372274E-3</v>
      </c>
      <c r="L977" s="36">
        <f>-(1-B977/MAX(B$5:B977))</f>
        <v>-3.5784645439113083E-3</v>
      </c>
      <c r="M977" s="37">
        <f>-(1-C977/MAX(C$5:C977))</f>
        <v>-2.0836025705884054E-2</v>
      </c>
      <c r="N977" s="37">
        <f>-(1-D977/MAX(D$5:D977))</f>
        <v>-0.25714472272063005</v>
      </c>
      <c r="O977" s="37">
        <f>-(1-E977/MAX(E$5:E977))</f>
        <v>-2.1741005340354946E-2</v>
      </c>
      <c r="P977" s="39">
        <f>-(1-F977/MAX(F$5:F977))</f>
        <v>-1.106417893179823E-2</v>
      </c>
      <c r="Q977" s="33">
        <f>IF(DatiStorici[[#This Row],[Calend]]="X",(DatiStorici[[#This Row],[Balanced]]*B$2/DatiStorici[[#This Row],[Bond 3Y]]),Q976)</f>
        <v>26.008685988528505</v>
      </c>
      <c r="R977" s="33">
        <f>IF(DatiStorici[[#This Row],[Calend]]="X",(DatiStorici[[#This Row],[Balanced]]*C$2/DatiStorici[[#This Row],[Bond 10Y]]),R976)</f>
        <v>25.947178759897803</v>
      </c>
      <c r="S977" s="33">
        <f>IF(DatiStorici[[#This Row],[Calend]]="X",(DatiStorici[[#This Row],[Balanced]]*D$2/DatiStorici[[#This Row],[SXXR]]),S976)</f>
        <v>23.661197927046668</v>
      </c>
      <c r="T977" s="33">
        <f>IF(DatiStorici[[#This Row],[Calend]]="X",(DatiStorici[[#This Row],[Balanced]]*E$2/DatiStorici[[#This Row],[Gold]]),T976)</f>
        <v>27.571067436731585</v>
      </c>
      <c r="U977" s="34">
        <f>SUMPRODUCT(DatiStorici[[#This Row],[Bond 3Y]:[Gold]],Q976:T976)</f>
        <v>13170.560239006525</v>
      </c>
      <c r="V977" s="32">
        <f t="shared" si="134"/>
        <v>1.4652117688148554E-3</v>
      </c>
      <c r="W977" s="32">
        <f>-(1-U977/MAX(U$5:U977))</f>
        <v>-8.0772106924783538E-3</v>
      </c>
      <c r="X977" s="53" t="str">
        <f t="shared" si="135"/>
        <v/>
      </c>
    </row>
    <row r="978" spans="1:24" x14ac:dyDescent="0.3">
      <c r="A978" s="4">
        <v>40473</v>
      </c>
      <c r="B978" s="1">
        <v>117.841134</v>
      </c>
      <c r="C978" s="1">
        <v>126.51127099999999</v>
      </c>
      <c r="D978" s="1">
        <v>135.424657</v>
      </c>
      <c r="E978" s="1">
        <v>128.84737000000001</v>
      </c>
      <c r="F978" s="3">
        <f t="shared" si="128"/>
        <v>13231.166734510549</v>
      </c>
      <c r="G978" s="36">
        <f t="shared" si="129"/>
        <v>-5.0227379459177478E-5</v>
      </c>
      <c r="H978" s="31">
        <f t="shared" si="130"/>
        <v>2.0671441029668846E-4</v>
      </c>
      <c r="I978" s="37">
        <f t="shared" si="131"/>
        <v>-3.2285291084798223E-3</v>
      </c>
      <c r="J978" s="37">
        <f t="shared" si="132"/>
        <v>-1.5765497984065829E-2</v>
      </c>
      <c r="K978" s="39">
        <f t="shared" si="133"/>
        <v>-6.5406873522773495E-3</v>
      </c>
      <c r="L978" s="36">
        <f>-(1-B978/MAX(B$5:B978))</f>
        <v>-3.6285109296140261E-3</v>
      </c>
      <c r="M978" s="37">
        <f>-(1-C978/MAX(C$5:C978))</f>
        <v>-2.0633597480659294E-2</v>
      </c>
      <c r="N978" s="37">
        <f>-(1-D978/MAX(D$5:D978))</f>
        <v>-0.25953918523088781</v>
      </c>
      <c r="O978" s="37">
        <f>-(1-E978/MAX(E$5:E978))</f>
        <v>-3.704280833793705E-2</v>
      </c>
      <c r="P978" s="39">
        <f>-(1-F978/MAX(F$5:F978))</f>
        <v>-1.7511391363853712E-2</v>
      </c>
      <c r="Q978" s="33">
        <f>IF(DatiStorici[[#This Row],[Calend]]="X",(DatiStorici[[#This Row],[Balanced]]*B$2/DatiStorici[[#This Row],[Bond 3Y]]),Q977)</f>
        <v>26.008685988528505</v>
      </c>
      <c r="R978" s="33">
        <f>IF(DatiStorici[[#This Row],[Calend]]="X",(DatiStorici[[#This Row],[Balanced]]*C$2/DatiStorici[[#This Row],[Bond 10Y]]),R977)</f>
        <v>25.947178759897803</v>
      </c>
      <c r="S978" s="33">
        <f>IF(DatiStorici[[#This Row],[Calend]]="X",(DatiStorici[[#This Row],[Balanced]]*D$2/DatiStorici[[#This Row],[SXXR]]),S977)</f>
        <v>23.661197927046668</v>
      </c>
      <c r="T978" s="33">
        <f>IF(DatiStorici[[#This Row],[Calend]]="X",(DatiStorici[[#This Row],[Balanced]]*E$2/DatiStorici[[#This Row],[Gold]]),T977)</f>
        <v>27.571067436731585</v>
      </c>
      <c r="U978" s="34">
        <f>SUMPRODUCT(DatiStorici[[#This Row],[Bond 3Y]:[Gold]],Q977:T977)</f>
        <v>13104.272755311897</v>
      </c>
      <c r="V978" s="32">
        <f t="shared" si="134"/>
        <v>-5.0457123243751699E-3</v>
      </c>
      <c r="W978" s="32">
        <f>-(1-U978/MAX(U$5:U978))</f>
        <v>-1.3069562158881332E-2</v>
      </c>
      <c r="X978" s="53" t="str">
        <f t="shared" si="135"/>
        <v/>
      </c>
    </row>
    <row r="979" spans="1:24" x14ac:dyDescent="0.3">
      <c r="A979" s="4">
        <v>40476</v>
      </c>
      <c r="B979" s="1">
        <v>117.920351</v>
      </c>
      <c r="C979" s="1">
        <v>126.743414</v>
      </c>
      <c r="D979" s="1">
        <v>135.762989</v>
      </c>
      <c r="E979" s="1">
        <v>130.30438000000001</v>
      </c>
      <c r="F979" s="3">
        <f t="shared" si="128"/>
        <v>13301.555023942141</v>
      </c>
      <c r="G979" s="36">
        <f t="shared" si="129"/>
        <v>6.7200970490312773E-4</v>
      </c>
      <c r="H979" s="31">
        <f t="shared" si="130"/>
        <v>1.8332775562874925E-3</v>
      </c>
      <c r="I979" s="37">
        <f t="shared" si="131"/>
        <v>2.4951887044069904E-3</v>
      </c>
      <c r="J979" s="37">
        <f t="shared" si="132"/>
        <v>1.1244572742008232E-2</v>
      </c>
      <c r="K979" s="39">
        <f t="shared" si="133"/>
        <v>5.3057846985647261E-3</v>
      </c>
      <c r="L979" s="36">
        <f>-(1-B979/MAX(B$5:B979))</f>
        <v>-2.9587145896561307E-3</v>
      </c>
      <c r="M979" s="37">
        <f>-(1-C979/MAX(C$5:C979))</f>
        <v>-1.8836500249851618E-2</v>
      </c>
      <c r="N979" s="37">
        <f>-(1-D979/MAX(D$5:D979))</f>
        <v>-0.25768928880927489</v>
      </c>
      <c r="O979" s="37">
        <f>-(1-E979/MAX(E$5:E979))</f>
        <v>-2.6153658968232851E-2</v>
      </c>
      <c r="P979" s="39">
        <f>-(1-F979/MAX(F$5:F979))</f>
        <v>-1.2284664655955346E-2</v>
      </c>
      <c r="Q979" s="33">
        <f>IF(DatiStorici[[#This Row],[Calend]]="X",(DatiStorici[[#This Row],[Balanced]]*B$2/DatiStorici[[#This Row],[Bond 3Y]]),Q978)</f>
        <v>26.008685988528505</v>
      </c>
      <c r="R979" s="33">
        <f>IF(DatiStorici[[#This Row],[Calend]]="X",(DatiStorici[[#This Row],[Balanced]]*C$2/DatiStorici[[#This Row],[Bond 10Y]]),R978)</f>
        <v>25.947178759897803</v>
      </c>
      <c r="S979" s="33">
        <f>IF(DatiStorici[[#This Row],[Calend]]="X",(DatiStorici[[#This Row],[Balanced]]*D$2/DatiStorici[[#This Row],[SXXR]]),S978)</f>
        <v>23.661197927046668</v>
      </c>
      <c r="T979" s="33">
        <f>IF(DatiStorici[[#This Row],[Calend]]="X",(DatiStorici[[#This Row],[Balanced]]*E$2/DatiStorici[[#This Row],[Gold]]),T978)</f>
        <v>27.571067436731585</v>
      </c>
      <c r="U979" s="34">
        <f>SUMPRODUCT(DatiStorici[[#This Row],[Bond 3Y]:[Gold]],Q978:T978)</f>
        <v>13160.533202691755</v>
      </c>
      <c r="V979" s="32">
        <f t="shared" si="134"/>
        <v>4.2841004436034247E-3</v>
      </c>
      <c r="W979" s="32">
        <f>-(1-U979/MAX(U$5:U979))</f>
        <v>-8.8323832629191301E-3</v>
      </c>
      <c r="X979" s="53" t="str">
        <f t="shared" si="135"/>
        <v/>
      </c>
    </row>
    <row r="980" spans="1:24" x14ac:dyDescent="0.3">
      <c r="A980" s="4">
        <v>40477</v>
      </c>
      <c r="B980" s="1">
        <v>117.828112</v>
      </c>
      <c r="C980" s="1">
        <v>126.35901</v>
      </c>
      <c r="D980" s="1">
        <v>135.51424499999999</v>
      </c>
      <c r="E980" s="1">
        <v>129.52352999999999</v>
      </c>
      <c r="F980" s="3">
        <f t="shared" si="128"/>
        <v>13255.006204603813</v>
      </c>
      <c r="G980" s="36">
        <f t="shared" si="129"/>
        <v>-7.825205181233824E-4</v>
      </c>
      <c r="H980" s="31">
        <f t="shared" si="130"/>
        <v>-3.0375394236702453E-3</v>
      </c>
      <c r="I980" s="37">
        <f t="shared" si="131"/>
        <v>-1.8338735325827767E-3</v>
      </c>
      <c r="J980" s="37">
        <f t="shared" si="132"/>
        <v>-6.0105348250073373E-3</v>
      </c>
      <c r="K980" s="39">
        <f t="shared" si="133"/>
        <v>-3.5056396503722435E-3</v>
      </c>
      <c r="L980" s="36">
        <f>-(1-B980/MAX(B$5:B980))</f>
        <v>-3.7386146692018896E-3</v>
      </c>
      <c r="M980" s="37">
        <f>-(1-C980/MAX(C$5:C980))</f>
        <v>-2.1812301216976859E-2</v>
      </c>
      <c r="N980" s="37">
        <f>-(1-D980/MAX(D$5:D980))</f>
        <v>-0.25904934530850554</v>
      </c>
      <c r="O980" s="37">
        <f>-(1-E980/MAX(E$5:E980))</f>
        <v>-3.1989440661792767E-2</v>
      </c>
      <c r="P980" s="39">
        <f>-(1-F980/MAX(F$5:F980))</f>
        <v>-1.5741176516400945E-2</v>
      </c>
      <c r="Q980" s="33">
        <f>IF(DatiStorici[[#This Row],[Calend]]="X",(DatiStorici[[#This Row],[Balanced]]*B$2/DatiStorici[[#This Row],[Bond 3Y]]),Q979)</f>
        <v>26.008685988528505</v>
      </c>
      <c r="R980" s="33">
        <f>IF(DatiStorici[[#This Row],[Calend]]="X",(DatiStorici[[#This Row],[Balanced]]*C$2/DatiStorici[[#This Row],[Bond 10Y]]),R979)</f>
        <v>25.947178759897803</v>
      </c>
      <c r="S980" s="33">
        <f>IF(DatiStorici[[#This Row],[Calend]]="X",(DatiStorici[[#This Row],[Balanced]]*D$2/DatiStorici[[#This Row],[SXXR]]),S979)</f>
        <v>23.661197927046668</v>
      </c>
      <c r="T980" s="33">
        <f>IF(DatiStorici[[#This Row],[Calend]]="X",(DatiStorici[[#This Row],[Balanced]]*E$2/DatiStorici[[#This Row],[Gold]]),T979)</f>
        <v>27.571067436731585</v>
      </c>
      <c r="U980" s="34">
        <f>SUMPRODUCT(DatiStorici[[#This Row],[Bond 3Y]:[Gold]],Q979:T979)</f>
        <v>13120.745539175703</v>
      </c>
      <c r="V980" s="32">
        <f t="shared" si="134"/>
        <v>-3.0278354644695535E-3</v>
      </c>
      <c r="W980" s="32">
        <f>-(1-U980/MAX(U$5:U980))</f>
        <v>-1.1828936899110354E-2</v>
      </c>
      <c r="X980" s="53" t="str">
        <f t="shared" si="135"/>
        <v/>
      </c>
    </row>
    <row r="981" spans="1:24" x14ac:dyDescent="0.3">
      <c r="A981" s="4">
        <v>40478</v>
      </c>
      <c r="B981" s="1">
        <v>117.769154</v>
      </c>
      <c r="C981" s="1">
        <v>125.861307</v>
      </c>
      <c r="D981" s="1">
        <v>134.546797</v>
      </c>
      <c r="E981" s="1">
        <v>129.03496999999999</v>
      </c>
      <c r="F981" s="3">
        <f t="shared" si="128"/>
        <v>13207.126750817853</v>
      </c>
      <c r="G981" s="36">
        <f t="shared" si="129"/>
        <v>-5.0049817836801084E-4</v>
      </c>
      <c r="H981" s="31">
        <f t="shared" si="130"/>
        <v>-3.9465785462227156E-3</v>
      </c>
      <c r="I981" s="37">
        <f t="shared" si="131"/>
        <v>-7.1646923326491368E-3</v>
      </c>
      <c r="J981" s="37">
        <f t="shared" si="132"/>
        <v>-3.7791105800391725E-3</v>
      </c>
      <c r="K981" s="39">
        <f t="shared" si="133"/>
        <v>-3.6187185753738011E-3</v>
      </c>
      <c r="L981" s="36">
        <f>-(1-B981/MAX(B$5:B981))</f>
        <v>-4.2371169175985379E-3</v>
      </c>
      <c r="M981" s="37">
        <f>-(1-C981/MAX(C$5:C981))</f>
        <v>-2.5665187942248036E-2</v>
      </c>
      <c r="N981" s="37">
        <f>-(1-D981/MAX(D$5:D981))</f>
        <v>-0.26433905657819512</v>
      </c>
      <c r="O981" s="37">
        <f>-(1-E981/MAX(E$5:E981))</f>
        <v>-3.5640755900578247E-2</v>
      </c>
      <c r="P981" s="39">
        <f>-(1-F981/MAX(F$5:F981))</f>
        <v>-1.9296495474760866E-2</v>
      </c>
      <c r="Q981" s="33">
        <f>IF(DatiStorici[[#This Row],[Calend]]="X",(DatiStorici[[#This Row],[Balanced]]*B$2/DatiStorici[[#This Row],[Bond 3Y]]),Q980)</f>
        <v>26.008685988528505</v>
      </c>
      <c r="R981" s="33">
        <f>IF(DatiStorici[[#This Row],[Calend]]="X",(DatiStorici[[#This Row],[Balanced]]*C$2/DatiStorici[[#This Row],[Bond 10Y]]),R980)</f>
        <v>25.947178759897803</v>
      </c>
      <c r="S981" s="33">
        <f>IF(DatiStorici[[#This Row],[Calend]]="X",(DatiStorici[[#This Row],[Balanced]]*D$2/DatiStorici[[#This Row],[SXXR]]),S980)</f>
        <v>23.661197927046668</v>
      </c>
      <c r="T981" s="33">
        <f>IF(DatiStorici[[#This Row],[Calend]]="X",(DatiStorici[[#This Row],[Balanced]]*E$2/DatiStorici[[#This Row],[Gold]]),T980)</f>
        <v>27.571067436731585</v>
      </c>
      <c r="U981" s="34">
        <f>SUMPRODUCT(DatiStorici[[#This Row],[Bond 3Y]:[Gold]],Q980:T980)</f>
        <v>13069.937031037838</v>
      </c>
      <c r="V981" s="32">
        <f t="shared" si="134"/>
        <v>-3.8798967334442288E-3</v>
      </c>
      <c r="W981" s="32">
        <f>-(1-U981/MAX(U$5:U981))</f>
        <v>-1.5655510423553398E-2</v>
      </c>
      <c r="X981" s="53" t="str">
        <f t="shared" si="135"/>
        <v/>
      </c>
    </row>
    <row r="982" spans="1:24" x14ac:dyDescent="0.3">
      <c r="A982" s="4">
        <v>40479</v>
      </c>
      <c r="B982" s="1">
        <v>117.743448</v>
      </c>
      <c r="C982" s="1">
        <v>125.845134</v>
      </c>
      <c r="D982" s="1">
        <v>135.02977000000001</v>
      </c>
      <c r="E982" s="1">
        <v>129.91030000000001</v>
      </c>
      <c r="F982" s="3">
        <f t="shared" si="128"/>
        <v>13247.871931153022</v>
      </c>
      <c r="G982" s="36">
        <f t="shared" si="129"/>
        <v>-2.1829829812743476E-4</v>
      </c>
      <c r="H982" s="31">
        <f t="shared" si="130"/>
        <v>-1.2850684279669332E-4</v>
      </c>
      <c r="I982" s="37">
        <f t="shared" si="131"/>
        <v>3.5832010335975586E-3</v>
      </c>
      <c r="J982" s="37">
        <f t="shared" si="132"/>
        <v>6.7607594000060967E-3</v>
      </c>
      <c r="K982" s="39">
        <f t="shared" si="133"/>
        <v>3.0803413027946634E-3</v>
      </c>
      <c r="L982" s="36">
        <f>-(1-B982/MAX(B$5:B982))</f>
        <v>-4.4544665359248503E-3</v>
      </c>
      <c r="M982" s="37">
        <f>-(1-C982/MAX(C$5:C982))</f>
        <v>-2.57903885880304E-2</v>
      </c>
      <c r="N982" s="37">
        <f>-(1-D982/MAX(D$5:D982))</f>
        <v>-0.26169830718282105</v>
      </c>
      <c r="O982" s="37">
        <f>-(1-E982/MAX(E$5:E982))</f>
        <v>-2.9098865921934669E-2</v>
      </c>
      <c r="P982" s="39">
        <f>-(1-F982/MAX(F$5:F982))</f>
        <v>-1.6270936479142128E-2</v>
      </c>
      <c r="Q982" s="33">
        <f>IF(DatiStorici[[#This Row],[Calend]]="X",(DatiStorici[[#This Row],[Balanced]]*B$2/DatiStorici[[#This Row],[Bond 3Y]]),Q981)</f>
        <v>26.008685988528505</v>
      </c>
      <c r="R982" s="33">
        <f>IF(DatiStorici[[#This Row],[Calend]]="X",(DatiStorici[[#This Row],[Balanced]]*C$2/DatiStorici[[#This Row],[Bond 10Y]]),R981)</f>
        <v>25.947178759897803</v>
      </c>
      <c r="S982" s="33">
        <f>IF(DatiStorici[[#This Row],[Calend]]="X",(DatiStorici[[#This Row],[Balanced]]*D$2/DatiStorici[[#This Row],[SXXR]]),S981)</f>
        <v>23.661197927046668</v>
      </c>
      <c r="T982" s="33">
        <f>IF(DatiStorici[[#This Row],[Calend]]="X",(DatiStorici[[#This Row],[Balanced]]*E$2/DatiStorici[[#This Row],[Gold]]),T981)</f>
        <v>27.571067436731585</v>
      </c>
      <c r="U982" s="34">
        <f>SUMPRODUCT(DatiStorici[[#This Row],[Bond 3Y]:[Gold]],Q981:T981)</f>
        <v>13104.410310239547</v>
      </c>
      <c r="V982" s="32">
        <f t="shared" si="134"/>
        <v>2.6341286516407161E-3</v>
      </c>
      <c r="W982" s="32">
        <f>-(1-U982/MAX(U$5:U982))</f>
        <v>-1.3059202397030512E-2</v>
      </c>
      <c r="X982" s="53" t="str">
        <f t="shared" si="135"/>
        <v/>
      </c>
    </row>
    <row r="983" spans="1:24" x14ac:dyDescent="0.3">
      <c r="A983" s="4">
        <v>40480</v>
      </c>
      <c r="B983" s="1">
        <v>117.76971500000001</v>
      </c>
      <c r="C983" s="1">
        <v>126.1446</v>
      </c>
      <c r="D983" s="1">
        <v>135.06330299999999</v>
      </c>
      <c r="E983" s="1">
        <v>131.19964999999999</v>
      </c>
      <c r="F983" s="3">
        <f t="shared" si="128"/>
        <v>13307.459782278445</v>
      </c>
      <c r="G983" s="36">
        <f t="shared" si="129"/>
        <v>2.2306184312004699E-4</v>
      </c>
      <c r="H983" s="31">
        <f t="shared" si="130"/>
        <v>2.3768122314022848E-3</v>
      </c>
      <c r="I983" s="37">
        <f t="shared" si="131"/>
        <v>2.4830699876758177E-4</v>
      </c>
      <c r="J983" s="37">
        <f t="shared" si="132"/>
        <v>9.875996527480781E-3</v>
      </c>
      <c r="K983" s="39">
        <f t="shared" si="133"/>
        <v>4.48783331196309E-3</v>
      </c>
      <c r="L983" s="36">
        <f>-(1-B983/MAX(B$5:B983))</f>
        <v>-4.2323735450052746E-3</v>
      </c>
      <c r="M983" s="37">
        <f>-(1-C983/MAX(C$5:C983))</f>
        <v>-2.3472121316042815E-2</v>
      </c>
      <c r="N983" s="37">
        <f>-(1-D983/MAX(D$5:D983))</f>
        <v>-0.26151495894290899</v>
      </c>
      <c r="O983" s="37">
        <f>-(1-E983/MAX(E$5:E983))</f>
        <v>-1.9462744865917259E-2</v>
      </c>
      <c r="P983" s="39">
        <f>-(1-F983/MAX(F$5:F983))</f>
        <v>-1.1846203111438802E-2</v>
      </c>
      <c r="Q983" s="33">
        <f>IF(DatiStorici[[#This Row],[Calend]]="X",(DatiStorici[[#This Row],[Balanced]]*B$2/DatiStorici[[#This Row],[Bond 3Y]]),Q982)</f>
        <v>26.008685988528505</v>
      </c>
      <c r="R983" s="33">
        <f>IF(DatiStorici[[#This Row],[Calend]]="X",(DatiStorici[[#This Row],[Balanced]]*C$2/DatiStorici[[#This Row],[Bond 10Y]]),R982)</f>
        <v>25.947178759897803</v>
      </c>
      <c r="S983" s="33">
        <f>IF(DatiStorici[[#This Row],[Calend]]="X",(DatiStorici[[#This Row],[Balanced]]*D$2/DatiStorici[[#This Row],[SXXR]]),S982)</f>
        <v>23.661197927046668</v>
      </c>
      <c r="T983" s="33">
        <f>IF(DatiStorici[[#This Row],[Calend]]="X",(DatiStorici[[#This Row],[Balanced]]*E$2/DatiStorici[[#This Row],[Gold]]),T982)</f>
        <v>27.571067436731585</v>
      </c>
      <c r="U983" s="34">
        <f>SUMPRODUCT(DatiStorici[[#This Row],[Bond 3Y]:[Gold]],Q982:T982)</f>
        <v>13149.205964978557</v>
      </c>
      <c r="V983" s="32">
        <f t="shared" si="134"/>
        <v>3.4125354573131318E-3</v>
      </c>
      <c r="W983" s="32">
        <f>-(1-U983/MAX(U$5:U983))</f>
        <v>-9.6854787291505984E-3</v>
      </c>
      <c r="X983" s="53" t="str">
        <f t="shared" si="135"/>
        <v/>
      </c>
    </row>
    <row r="984" spans="1:24" x14ac:dyDescent="0.3">
      <c r="A984" s="4">
        <v>40483</v>
      </c>
      <c r="B984" s="1">
        <v>117.748926</v>
      </c>
      <c r="C984" s="1">
        <v>126.51288099999999</v>
      </c>
      <c r="D984" s="1">
        <v>135.278211</v>
      </c>
      <c r="E984" s="1">
        <v>131.95018999999999</v>
      </c>
      <c r="F984" s="3">
        <f t="shared" si="128"/>
        <v>13349.105754053475</v>
      </c>
      <c r="G984" s="36">
        <f t="shared" si="129"/>
        <v>-1.7653804357680634E-4</v>
      </c>
      <c r="H984" s="31">
        <f t="shared" si="130"/>
        <v>2.9152610828668234E-3</v>
      </c>
      <c r="I984" s="37">
        <f t="shared" si="131"/>
        <v>1.589900434382253E-3</v>
      </c>
      <c r="J984" s="37">
        <f t="shared" si="132"/>
        <v>5.7042940641638014E-3</v>
      </c>
      <c r="K984" s="39">
        <f t="shared" si="133"/>
        <v>3.1246340119774536E-3</v>
      </c>
      <c r="L984" s="36">
        <f>-(1-B984/MAX(B$5:B984))</f>
        <v>-4.4081488976618344E-3</v>
      </c>
      <c r="M984" s="37">
        <f>-(1-C984/MAX(C$5:C984))</f>
        <v>-2.0621133927842261E-2</v>
      </c>
      <c r="N984" s="37">
        <f>-(1-D984/MAX(D$5:D984))</f>
        <v>-0.26033990739538759</v>
      </c>
      <c r="O984" s="37">
        <f>-(1-E984/MAX(E$5:E984))</f>
        <v>-1.3853488808691972E-2</v>
      </c>
      <c r="P984" s="39">
        <f>-(1-F984/MAX(F$5:F984))</f>
        <v>-8.7537552808308883E-3</v>
      </c>
      <c r="Q984" s="33">
        <f>IF(DatiStorici[[#This Row],[Calend]]="X",(DatiStorici[[#This Row],[Balanced]]*B$2/DatiStorici[[#This Row],[Bond 3Y]]),Q983)</f>
        <v>26.008685988528505</v>
      </c>
      <c r="R984" s="33">
        <f>IF(DatiStorici[[#This Row],[Calend]]="X",(DatiStorici[[#This Row],[Balanced]]*C$2/DatiStorici[[#This Row],[Bond 10Y]]),R983)</f>
        <v>25.947178759897803</v>
      </c>
      <c r="S984" s="33">
        <f>IF(DatiStorici[[#This Row],[Calend]]="X",(DatiStorici[[#This Row],[Balanced]]*D$2/DatiStorici[[#This Row],[SXXR]]),S983)</f>
        <v>23.661197927046668</v>
      </c>
      <c r="T984" s="33">
        <f>IF(DatiStorici[[#This Row],[Calend]]="X",(DatiStorici[[#This Row],[Balanced]]*E$2/DatiStorici[[#This Row],[Gold]]),T983)</f>
        <v>27.571067436731585</v>
      </c>
      <c r="U984" s="34">
        <f>SUMPRODUCT(DatiStorici[[#This Row],[Bond 3Y]:[Gold]],Q983:T983)</f>
        <v>13183.999293024486</v>
      </c>
      <c r="V984" s="32">
        <f t="shared" si="134"/>
        <v>2.6425456340760187E-3</v>
      </c>
      <c r="W984" s="32">
        <f>-(1-U984/MAX(U$5:U984))</f>
        <v>-7.0650666602397605E-3</v>
      </c>
      <c r="X984" s="53" t="str">
        <f t="shared" si="135"/>
        <v/>
      </c>
    </row>
    <row r="985" spans="1:24" x14ac:dyDescent="0.3">
      <c r="A985" s="4">
        <v>40484</v>
      </c>
      <c r="B985" s="1">
        <v>117.686999</v>
      </c>
      <c r="C985" s="1">
        <v>126.53480999999999</v>
      </c>
      <c r="D985" s="1">
        <v>135.831253</v>
      </c>
      <c r="E985" s="1">
        <v>131.60776000000001</v>
      </c>
      <c r="F985" s="3">
        <f t="shared" si="128"/>
        <v>13342.946199990138</v>
      </c>
      <c r="G985" s="36">
        <f t="shared" si="129"/>
        <v>-5.2606246415574562E-4</v>
      </c>
      <c r="H985" s="31">
        <f t="shared" si="130"/>
        <v>1.7331910809561401E-4</v>
      </c>
      <c r="I985" s="37">
        <f t="shared" si="131"/>
        <v>4.0798484786400743E-3</v>
      </c>
      <c r="J985" s="37">
        <f t="shared" si="132"/>
        <v>-2.5985191695604213E-3</v>
      </c>
      <c r="K985" s="39">
        <f t="shared" si="133"/>
        <v>-4.6152721291551935E-4</v>
      </c>
      <c r="L985" s="36">
        <f>-(1-B985/MAX(B$5:B985))</f>
        <v>-4.9317546634011222E-3</v>
      </c>
      <c r="M985" s="37">
        <f>-(1-C985/MAX(C$5:C985))</f>
        <v>-2.0451374145404766E-2</v>
      </c>
      <c r="N985" s="37">
        <f>-(1-D985/MAX(D$5:D985))</f>
        <v>-0.25731604203000191</v>
      </c>
      <c r="O985" s="37">
        <f>-(1-E985/MAX(E$5:E985))</f>
        <v>-1.6412682924496047E-2</v>
      </c>
      <c r="P985" s="39">
        <f>-(1-F985/MAX(F$5:F985))</f>
        <v>-9.2111368423316575E-3</v>
      </c>
      <c r="Q985" s="33">
        <f>IF(DatiStorici[[#This Row],[Calend]]="X",(DatiStorici[[#This Row],[Balanced]]*B$2/DatiStorici[[#This Row],[Bond 3Y]]),Q984)</f>
        <v>26.008685988528505</v>
      </c>
      <c r="R985" s="33">
        <f>IF(DatiStorici[[#This Row],[Calend]]="X",(DatiStorici[[#This Row],[Balanced]]*C$2/DatiStorici[[#This Row],[Bond 10Y]]),R984)</f>
        <v>25.947178759897803</v>
      </c>
      <c r="S985" s="33">
        <f>IF(DatiStorici[[#This Row],[Calend]]="X",(DatiStorici[[#This Row],[Balanced]]*D$2/DatiStorici[[#This Row],[SXXR]]),S984)</f>
        <v>23.661197927046668</v>
      </c>
      <c r="T985" s="33">
        <f>IF(DatiStorici[[#This Row],[Calend]]="X",(DatiStorici[[#This Row],[Balanced]]*E$2/DatiStorici[[#This Row],[Gold]]),T984)</f>
        <v>27.571067436731585</v>
      </c>
      <c r="U985" s="34">
        <f>SUMPRODUCT(DatiStorici[[#This Row],[Bond 3Y]:[Gold]],Q984:T984)</f>
        <v>13186.602124411909</v>
      </c>
      <c r="V985" s="32">
        <f t="shared" si="134"/>
        <v>1.9740402235598635E-4</v>
      </c>
      <c r="W985" s="32">
        <f>-(1-U985/MAX(U$5:U985))</f>
        <v>-6.8690379626704656E-3</v>
      </c>
      <c r="X985" s="53" t="str">
        <f t="shared" si="135"/>
        <v/>
      </c>
    </row>
    <row r="986" spans="1:24" x14ac:dyDescent="0.3">
      <c r="A986" s="4">
        <v>40485</v>
      </c>
      <c r="B986" s="1">
        <v>117.735654</v>
      </c>
      <c r="C986" s="1">
        <v>127.04697299999999</v>
      </c>
      <c r="D986" s="1">
        <v>135.36379500000001</v>
      </c>
      <c r="E986" s="1">
        <v>131.07050000000001</v>
      </c>
      <c r="F986" s="3">
        <f t="shared" si="128"/>
        <v>13328.892433058772</v>
      </c>
      <c r="G986" s="36">
        <f t="shared" si="129"/>
        <v>4.1334170754366619E-4</v>
      </c>
      <c r="H986" s="31">
        <f t="shared" si="130"/>
        <v>4.03943603800046E-3</v>
      </c>
      <c r="I986" s="37">
        <f t="shared" si="131"/>
        <v>-3.4473967456835632E-3</v>
      </c>
      <c r="J986" s="37">
        <f t="shared" si="132"/>
        <v>-4.0906373384546552E-3</v>
      </c>
      <c r="K986" s="39">
        <f t="shared" si="133"/>
        <v>-1.0538282287426545E-3</v>
      </c>
      <c r="L986" s="36">
        <f>-(1-B986/MAX(B$5:B986))</f>
        <v>-4.5203664396530341E-3</v>
      </c>
      <c r="M986" s="37">
        <f>-(1-C986/MAX(C$5:C986))</f>
        <v>-1.6486547684895103E-2</v>
      </c>
      <c r="N986" s="37">
        <f>-(1-D986/MAX(D$5:D986))</f>
        <v>-0.25987196012658853</v>
      </c>
      <c r="O986" s="37">
        <f>-(1-E986/MAX(E$5:E986))</f>
        <v>-2.0427963801337823E-2</v>
      </c>
      <c r="P986" s="39">
        <f>-(1-F986/MAX(F$5:F986))</f>
        <v>-1.025470814602325E-2</v>
      </c>
      <c r="Q986" s="33">
        <f>IF(DatiStorici[[#This Row],[Calend]]="X",(DatiStorici[[#This Row],[Balanced]]*B$2/DatiStorici[[#This Row],[Bond 3Y]]),Q985)</f>
        <v>26.008685988528505</v>
      </c>
      <c r="R986" s="33">
        <f>IF(DatiStorici[[#This Row],[Calend]]="X",(DatiStorici[[#This Row],[Balanced]]*C$2/DatiStorici[[#This Row],[Bond 10Y]]),R985)</f>
        <v>25.947178759897803</v>
      </c>
      <c r="S986" s="33">
        <f>IF(DatiStorici[[#This Row],[Calend]]="X",(DatiStorici[[#This Row],[Balanced]]*D$2/DatiStorici[[#This Row],[SXXR]]),S985)</f>
        <v>23.661197927046668</v>
      </c>
      <c r="T986" s="33">
        <f>IF(DatiStorici[[#This Row],[Calend]]="X",(DatiStorici[[#This Row],[Balanced]]*E$2/DatiStorici[[#This Row],[Gold]]),T985)</f>
        <v>27.571067436731585</v>
      </c>
      <c r="U986" s="34">
        <f>SUMPRODUCT(DatiStorici[[#This Row],[Bond 3Y]:[Gold]],Q985:T985)</f>
        <v>13175.283313992248</v>
      </c>
      <c r="V986" s="32">
        <f t="shared" si="134"/>
        <v>-8.5872546117066021E-4</v>
      </c>
      <c r="W986" s="32">
        <f>-(1-U986/MAX(U$5:U986))</f>
        <v>-7.721498738777921E-3</v>
      </c>
      <c r="X986" s="53" t="str">
        <f t="shared" si="135"/>
        <v/>
      </c>
    </row>
    <row r="987" spans="1:24" x14ac:dyDescent="0.3">
      <c r="A987" s="4">
        <v>40486</v>
      </c>
      <c r="B987" s="1">
        <v>117.779409</v>
      </c>
      <c r="C987" s="1">
        <v>127.22100399999999</v>
      </c>
      <c r="D987" s="1">
        <v>137.52091100000001</v>
      </c>
      <c r="E987" s="1">
        <v>134.52717999999999</v>
      </c>
      <c r="F987" s="3">
        <f t="shared" si="128"/>
        <v>13503.163197627178</v>
      </c>
      <c r="G987" s="36">
        <f t="shared" si="129"/>
        <v>3.715685947732096E-4</v>
      </c>
      <c r="H987" s="31">
        <f t="shared" si="130"/>
        <v>1.3688788437197796E-3</v>
      </c>
      <c r="I987" s="37">
        <f t="shared" si="131"/>
        <v>1.5810053731215242E-2</v>
      </c>
      <c r="J987" s="37">
        <f t="shared" si="132"/>
        <v>2.6030914030854724E-2</v>
      </c>
      <c r="K987" s="39">
        <f t="shared" si="133"/>
        <v>1.2989926487281799E-2</v>
      </c>
      <c r="L987" s="36">
        <f>-(1-B987/MAX(B$5:B987))</f>
        <v>-4.1504087430114245E-3</v>
      </c>
      <c r="M987" s="37">
        <f>-(1-C987/MAX(C$5:C987))</f>
        <v>-1.5139315038747325E-2</v>
      </c>
      <c r="N987" s="37">
        <f>-(1-D987/MAX(D$5:D987))</f>
        <v>-0.2480775062487286</v>
      </c>
      <c r="O987" s="37">
        <f>-(1-E987/MAX(E$5:E987))</f>
        <v>0</v>
      </c>
      <c r="P987" s="39">
        <f>-(1-F987/MAX(F$5:F987))</f>
        <v>0</v>
      </c>
      <c r="Q987" s="33">
        <f>IF(DatiStorici[[#This Row],[Calend]]="X",(DatiStorici[[#This Row],[Balanced]]*B$2/DatiStorici[[#This Row],[Bond 3Y]]),Q986)</f>
        <v>26.008685988528505</v>
      </c>
      <c r="R987" s="33">
        <f>IF(DatiStorici[[#This Row],[Calend]]="X",(DatiStorici[[#This Row],[Balanced]]*C$2/DatiStorici[[#This Row],[Bond 10Y]]),R986)</f>
        <v>25.947178759897803</v>
      </c>
      <c r="S987" s="33">
        <f>IF(DatiStorici[[#This Row],[Calend]]="X",(DatiStorici[[#This Row],[Balanced]]*D$2/DatiStorici[[#This Row],[SXXR]]),S986)</f>
        <v>23.661197927046668</v>
      </c>
      <c r="T987" s="33">
        <f>IF(DatiStorici[[#This Row],[Calend]]="X",(DatiStorici[[#This Row],[Balanced]]*E$2/DatiStorici[[#This Row],[Gold]]),T986)</f>
        <v>27.571067436731585</v>
      </c>
      <c r="U987" s="34">
        <f>SUMPRODUCT(DatiStorici[[#This Row],[Bond 3Y]:[Gold]],Q986:T986)</f>
        <v>13327.281243529238</v>
      </c>
      <c r="V987" s="32">
        <f t="shared" si="134"/>
        <v>1.1470557559123474E-2</v>
      </c>
      <c r="W987" s="32">
        <f>-(1-U987/MAX(U$5:U987))</f>
        <v>0</v>
      </c>
      <c r="X987" s="53" t="str">
        <f t="shared" si="135"/>
        <v/>
      </c>
    </row>
    <row r="988" spans="1:24" x14ac:dyDescent="0.3">
      <c r="A988" s="4">
        <v>40487</v>
      </c>
      <c r="B988" s="1">
        <v>117.760656</v>
      </c>
      <c r="C988" s="1">
        <v>127.043452</v>
      </c>
      <c r="D988" s="1">
        <v>138.09397300000001</v>
      </c>
      <c r="E988" s="1">
        <v>135.93814</v>
      </c>
      <c r="F988" s="3">
        <f t="shared" si="128"/>
        <v>13562.47501957386</v>
      </c>
      <c r="G988" s="36">
        <f t="shared" si="129"/>
        <v>-1.5923405675913359E-4</v>
      </c>
      <c r="H988" s="31">
        <f t="shared" si="130"/>
        <v>-1.396593386683882E-3</v>
      </c>
      <c r="I988" s="37">
        <f t="shared" si="131"/>
        <v>4.1584316310619394E-3</v>
      </c>
      <c r="J988" s="37">
        <f t="shared" si="132"/>
        <v>1.0433668907390488E-2</v>
      </c>
      <c r="K988" s="39">
        <f t="shared" si="133"/>
        <v>4.3828204910333415E-3</v>
      </c>
      <c r="L988" s="36">
        <f>-(1-B988/MAX(B$5:B988))</f>
        <v>-4.3089692888946818E-3</v>
      </c>
      <c r="M988" s="37">
        <f>-(1-C988/MAX(C$5:C988))</f>
        <v>-1.6513804933012244E-2</v>
      </c>
      <c r="N988" s="37">
        <f>-(1-D988/MAX(D$5:D988))</f>
        <v>-0.24494417761542653</v>
      </c>
      <c r="O988" s="37">
        <f>-(1-E988/MAX(E$5:E988))</f>
        <v>0</v>
      </c>
      <c r="P988" s="39">
        <f>-(1-F988/MAX(F$5:F988))</f>
        <v>0</v>
      </c>
      <c r="Q988" s="33">
        <f>IF(DatiStorici[[#This Row],[Calend]]="X",(DatiStorici[[#This Row],[Balanced]]*B$2/DatiStorici[[#This Row],[Bond 3Y]]),Q987)</f>
        <v>26.008685988528505</v>
      </c>
      <c r="R988" s="33">
        <f>IF(DatiStorici[[#This Row],[Calend]]="X",(DatiStorici[[#This Row],[Balanced]]*C$2/DatiStorici[[#This Row],[Bond 10Y]]),R987)</f>
        <v>25.947178759897803</v>
      </c>
      <c r="S988" s="33">
        <f>IF(DatiStorici[[#This Row],[Calend]]="X",(DatiStorici[[#This Row],[Balanced]]*D$2/DatiStorici[[#This Row],[SXXR]]),S987)</f>
        <v>23.661197927046668</v>
      </c>
      <c r="T988" s="33">
        <f>IF(DatiStorici[[#This Row],[Calend]]="X",(DatiStorici[[#This Row],[Balanced]]*E$2/DatiStorici[[#This Row],[Gold]]),T987)</f>
        <v>27.571067436731585</v>
      </c>
      <c r="U988" s="34">
        <f>SUMPRODUCT(DatiStorici[[#This Row],[Bond 3Y]:[Gold]],Q987:T987)</f>
        <v>13374.647535874719</v>
      </c>
      <c r="V988" s="32">
        <f t="shared" si="134"/>
        <v>3.5477843131994711E-3</v>
      </c>
      <c r="W988" s="32">
        <f>-(1-U988/MAX(U$5:U988))</f>
        <v>0</v>
      </c>
      <c r="X988" s="53" t="str">
        <f t="shared" si="135"/>
        <v/>
      </c>
    </row>
    <row r="989" spans="1:24" x14ac:dyDescent="0.3">
      <c r="A989" s="4">
        <v>40490</v>
      </c>
      <c r="B989" s="1">
        <v>117.647143</v>
      </c>
      <c r="C989" s="1">
        <v>127.150372</v>
      </c>
      <c r="D989" s="1">
        <v>138.11749599999999</v>
      </c>
      <c r="E989" s="1">
        <v>135.25169</v>
      </c>
      <c r="F989" s="3">
        <f t="shared" si="128"/>
        <v>13535.659701639968</v>
      </c>
      <c r="G989" s="36">
        <f t="shared" si="129"/>
        <v>-9.6439463161365389E-4</v>
      </c>
      <c r="H989" s="31">
        <f t="shared" si="130"/>
        <v>8.4124786844228742E-4</v>
      </c>
      <c r="I989" s="37">
        <f t="shared" si="131"/>
        <v>1.7032601971241841E-4</v>
      </c>
      <c r="J989" s="37">
        <f t="shared" si="132"/>
        <v>-5.0625162904452143E-3</v>
      </c>
      <c r="K989" s="39">
        <f t="shared" si="133"/>
        <v>-1.9791271216716691E-3</v>
      </c>
      <c r="L989" s="36">
        <f>-(1-B989/MAX(B$5:B989))</f>
        <v>-5.2687454977594639E-3</v>
      </c>
      <c r="M989" s="37">
        <f>-(1-C989/MAX(C$5:C989))</f>
        <v>-1.5686101164568034E-2</v>
      </c>
      <c r="N989" s="37">
        <f>-(1-D989/MAX(D$5:D989))</f>
        <v>-0.24481556100947277</v>
      </c>
      <c r="O989" s="37">
        <f>-(1-E989/MAX(E$5:E989))</f>
        <v>-5.0497233521070717E-3</v>
      </c>
      <c r="P989" s="39">
        <f>-(1-F989/MAX(F$5:F989))</f>
        <v>-1.977169940972523E-3</v>
      </c>
      <c r="Q989" s="33">
        <f>IF(DatiStorici[[#This Row],[Calend]]="X",(DatiStorici[[#This Row],[Balanced]]*B$2/DatiStorici[[#This Row],[Bond 3Y]]),Q988)</f>
        <v>26.008685988528505</v>
      </c>
      <c r="R989" s="33">
        <f>IF(DatiStorici[[#This Row],[Calend]]="X",(DatiStorici[[#This Row],[Balanced]]*C$2/DatiStorici[[#This Row],[Bond 10Y]]),R988)</f>
        <v>25.947178759897803</v>
      </c>
      <c r="S989" s="33">
        <f>IF(DatiStorici[[#This Row],[Calend]]="X",(DatiStorici[[#This Row],[Balanced]]*D$2/DatiStorici[[#This Row],[SXXR]]),S988)</f>
        <v>23.661197927046668</v>
      </c>
      <c r="T989" s="33">
        <f>IF(DatiStorici[[#This Row],[Calend]]="X",(DatiStorici[[#This Row],[Balanced]]*E$2/DatiStorici[[#This Row],[Gold]]),T988)</f>
        <v>27.571067436731585</v>
      </c>
      <c r="U989" s="34">
        <f>SUMPRODUCT(DatiStorici[[#This Row],[Bond 3Y]:[Gold]],Q988:T988)</f>
        <v>13356.099907372005</v>
      </c>
      <c r="V989" s="32">
        <f t="shared" si="134"/>
        <v>-1.3877375871141279E-3</v>
      </c>
      <c r="W989" s="32">
        <f>-(1-U989/MAX(U$5:U989))</f>
        <v>-1.3867751245754123E-3</v>
      </c>
      <c r="X989" s="53" t="str">
        <f t="shared" si="135"/>
        <v/>
      </c>
    </row>
    <row r="990" spans="1:24" x14ac:dyDescent="0.3">
      <c r="A990" s="4">
        <v>40491</v>
      </c>
      <c r="B990" s="1">
        <v>117.65356800000001</v>
      </c>
      <c r="C990" s="1">
        <v>127.026168</v>
      </c>
      <c r="D990" s="1">
        <v>138.88825199999999</v>
      </c>
      <c r="E990" s="1">
        <v>138.41591</v>
      </c>
      <c r="F990" s="3">
        <f t="shared" si="128"/>
        <v>13669.067627094173</v>
      </c>
      <c r="G990" s="36">
        <f t="shared" si="129"/>
        <v>5.4610969718711181E-5</v>
      </c>
      <c r="H990" s="31">
        <f t="shared" si="130"/>
        <v>-9.7730506431374133E-4</v>
      </c>
      <c r="I990" s="37">
        <f t="shared" si="131"/>
        <v>5.5649241552038105E-3</v>
      </c>
      <c r="J990" s="37">
        <f t="shared" si="132"/>
        <v>2.3125580196506838E-2</v>
      </c>
      <c r="K990" s="39">
        <f t="shared" si="133"/>
        <v>9.8077803349774628E-3</v>
      </c>
      <c r="L990" s="36">
        <f>-(1-B990/MAX(B$5:B990))</f>
        <v>-5.2144207759922123E-3</v>
      </c>
      <c r="M990" s="37">
        <f>-(1-C990/MAX(C$5:C990))</f>
        <v>-1.6647606204372001E-2</v>
      </c>
      <c r="N990" s="37">
        <f>-(1-D990/MAX(D$5:D990))</f>
        <v>-0.24060130174243111</v>
      </c>
      <c r="O990" s="37">
        <f>-(1-E990/MAX(E$5:E990))</f>
        <v>0</v>
      </c>
      <c r="P990" s="39">
        <f>-(1-F990/MAX(F$5:F990))</f>
        <v>0</v>
      </c>
      <c r="Q990" s="33">
        <f>IF(DatiStorici[[#This Row],[Calend]]="X",(DatiStorici[[#This Row],[Balanced]]*B$2/DatiStorici[[#This Row],[Bond 3Y]]),Q989)</f>
        <v>26.008685988528505</v>
      </c>
      <c r="R990" s="33">
        <f>IF(DatiStorici[[#This Row],[Calend]]="X",(DatiStorici[[#This Row],[Balanced]]*C$2/DatiStorici[[#This Row],[Bond 10Y]]),R989)</f>
        <v>25.947178759897803</v>
      </c>
      <c r="S990" s="33">
        <f>IF(DatiStorici[[#This Row],[Calend]]="X",(DatiStorici[[#This Row],[Balanced]]*D$2/DatiStorici[[#This Row],[SXXR]]),S989)</f>
        <v>23.661197927046668</v>
      </c>
      <c r="T990" s="33">
        <f>IF(DatiStorici[[#This Row],[Calend]]="X",(DatiStorici[[#This Row],[Balanced]]*E$2/DatiStorici[[#This Row],[Gold]]),T989)</f>
        <v>27.571067436731585</v>
      </c>
      <c r="U990" s="34">
        <f>SUMPRODUCT(DatiStorici[[#This Row],[Bond 3Y]:[Gold]],Q989:T989)</f>
        <v>13458.522203062899</v>
      </c>
      <c r="V990" s="32">
        <f t="shared" si="134"/>
        <v>7.6393240505972706E-3</v>
      </c>
      <c r="W990" s="32">
        <f>-(1-U990/MAX(U$5:U990))</f>
        <v>0</v>
      </c>
      <c r="X990" s="53" t="str">
        <f t="shared" si="135"/>
        <v/>
      </c>
    </row>
    <row r="991" spans="1:24" x14ac:dyDescent="0.3">
      <c r="A991" s="4">
        <v>40492</v>
      </c>
      <c r="B991" s="1">
        <v>117.656749</v>
      </c>
      <c r="C991" s="1">
        <v>126.860012</v>
      </c>
      <c r="D991" s="1">
        <v>137.93581800000001</v>
      </c>
      <c r="E991" s="1">
        <v>135.44345999999999</v>
      </c>
      <c r="F991" s="3">
        <f t="shared" si="128"/>
        <v>13533.375818846276</v>
      </c>
      <c r="G991" s="36">
        <f t="shared" si="129"/>
        <v>2.7036638603467595E-5</v>
      </c>
      <c r="H991" s="31">
        <f t="shared" si="130"/>
        <v>-1.3089016796571219E-3</v>
      </c>
      <c r="I991" s="37">
        <f t="shared" si="131"/>
        <v>-6.8811773354144103E-3</v>
      </c>
      <c r="J991" s="37">
        <f t="shared" si="132"/>
        <v>-2.1708709357986897E-2</v>
      </c>
      <c r="K991" s="39">
        <f t="shared" si="133"/>
        <v>-9.9765253792834623E-3</v>
      </c>
      <c r="L991" s="36">
        <f>-(1-B991/MAX(B$5:B991))</f>
        <v>-5.18752475421147E-3</v>
      </c>
      <c r="M991" s="37">
        <f>-(1-C991/MAX(C$5:C991))</f>
        <v>-1.7933875820436596E-2</v>
      </c>
      <c r="N991" s="37">
        <f>-(1-D991/MAX(D$5:D991))</f>
        <v>-0.24580892102887897</v>
      </c>
      <c r="O991" s="37">
        <f>-(1-E991/MAX(E$5:E991))</f>
        <v>-2.1474771216690391E-2</v>
      </c>
      <c r="P991" s="39">
        <f>-(1-F991/MAX(F$5:F991))</f>
        <v>-9.9269249337047283E-3</v>
      </c>
      <c r="Q991" s="33">
        <f>IF(DatiStorici[[#This Row],[Calend]]="X",(DatiStorici[[#This Row],[Balanced]]*B$2/DatiStorici[[#This Row],[Bond 3Y]]),Q990)</f>
        <v>26.008685988528505</v>
      </c>
      <c r="R991" s="33">
        <f>IF(DatiStorici[[#This Row],[Calend]]="X",(DatiStorici[[#This Row],[Balanced]]*C$2/DatiStorici[[#This Row],[Bond 10Y]]),R990)</f>
        <v>25.947178759897803</v>
      </c>
      <c r="S991" s="33">
        <f>IF(DatiStorici[[#This Row],[Calend]]="X",(DatiStorici[[#This Row],[Balanced]]*D$2/DatiStorici[[#This Row],[SXXR]]),S990)</f>
        <v>23.661197927046668</v>
      </c>
      <c r="T991" s="33">
        <f>IF(DatiStorici[[#This Row],[Calend]]="X",(DatiStorici[[#This Row],[Balanced]]*E$2/DatiStorici[[#This Row],[Gold]]),T990)</f>
        <v>27.571067436731585</v>
      </c>
      <c r="U991" s="34">
        <f>SUMPRODUCT(DatiStorici[[#This Row],[Bond 3Y]:[Gold]],Q990:T990)</f>
        <v>13349.804308470239</v>
      </c>
      <c r="V991" s="32">
        <f t="shared" si="134"/>
        <v>-8.1108002430903808E-3</v>
      </c>
      <c r="W991" s="32">
        <f>-(1-U991/MAX(U$5:U991))</f>
        <v>-8.077996451045566E-3</v>
      </c>
      <c r="X991" s="53" t="str">
        <f t="shared" si="135"/>
        <v/>
      </c>
    </row>
    <row r="992" spans="1:24" x14ac:dyDescent="0.3">
      <c r="A992" s="4">
        <v>40493</v>
      </c>
      <c r="B992" s="1">
        <v>117.55332300000001</v>
      </c>
      <c r="C992" s="1">
        <v>126.818099</v>
      </c>
      <c r="D992" s="1">
        <v>137.910293</v>
      </c>
      <c r="E992" s="1">
        <v>136.22118</v>
      </c>
      <c r="F992" s="3">
        <f t="shared" si="128"/>
        <v>13560.051366321779</v>
      </c>
      <c r="G992" s="36">
        <f t="shared" si="129"/>
        <v>-8.7943518563153903E-4</v>
      </c>
      <c r="H992" s="31">
        <f t="shared" si="130"/>
        <v>-3.3044238792340663E-4</v>
      </c>
      <c r="I992" s="37">
        <f t="shared" si="131"/>
        <v>-1.8506695621220851E-4</v>
      </c>
      <c r="J992" s="37">
        <f t="shared" si="132"/>
        <v>5.7256043674702075E-3</v>
      </c>
      <c r="K992" s="39">
        <f t="shared" si="133"/>
        <v>1.969153323636058E-3</v>
      </c>
      <c r="L992" s="36">
        <f>-(1-B992/MAX(B$5:B992))</f>
        <v>-6.0620132637041468E-3</v>
      </c>
      <c r="M992" s="37">
        <f>-(1-C992/MAX(C$5:C992))</f>
        <v>-1.8258338484548053E-2</v>
      </c>
      <c r="N992" s="37">
        <f>-(1-D992/MAX(D$5:D992))</f>
        <v>-0.24594848396162461</v>
      </c>
      <c r="O992" s="37">
        <f>-(1-E992/MAX(E$5:E992))</f>
        <v>-1.5856052963853617E-2</v>
      </c>
      <c r="P992" s="39">
        <f>-(1-F992/MAX(F$5:F992))</f>
        <v>-7.9753984504624675E-3</v>
      </c>
      <c r="Q992" s="33">
        <f>IF(DatiStorici[[#This Row],[Calend]]="X",(DatiStorici[[#This Row],[Balanced]]*B$2/DatiStorici[[#This Row],[Bond 3Y]]),Q991)</f>
        <v>26.008685988528505</v>
      </c>
      <c r="R992" s="33">
        <f>IF(DatiStorici[[#This Row],[Calend]]="X",(DatiStorici[[#This Row],[Balanced]]*C$2/DatiStorici[[#This Row],[Bond 10Y]]),R991)</f>
        <v>25.947178759897803</v>
      </c>
      <c r="S992" s="33">
        <f>IF(DatiStorici[[#This Row],[Calend]]="X",(DatiStorici[[#This Row],[Balanced]]*D$2/DatiStorici[[#This Row],[SXXR]]),S991)</f>
        <v>23.661197927046668</v>
      </c>
      <c r="T992" s="33">
        <f>IF(DatiStorici[[#This Row],[Calend]]="X",(DatiStorici[[#This Row],[Balanced]]*E$2/DatiStorici[[#This Row],[Gold]]),T991)</f>
        <v>27.571067436731585</v>
      </c>
      <c r="U992" s="34">
        <f>SUMPRODUCT(DatiStorici[[#This Row],[Bond 3Y]:[Gold]],Q991:T991)</f>
        <v>13366.865428499634</v>
      </c>
      <c r="V992" s="32">
        <f t="shared" si="134"/>
        <v>1.2771892991573172E-3</v>
      </c>
      <c r="W992" s="32">
        <f>-(1-U992/MAX(U$5:U992))</f>
        <v>-6.8103149201927948E-3</v>
      </c>
      <c r="X992" s="53" t="str">
        <f t="shared" si="135"/>
        <v/>
      </c>
    </row>
    <row r="993" spans="1:24" x14ac:dyDescent="0.3">
      <c r="A993" s="4">
        <v>40494</v>
      </c>
      <c r="B993" s="1">
        <v>117.62164900000001</v>
      </c>
      <c r="C993" s="1">
        <v>126.23288599999999</v>
      </c>
      <c r="D993" s="1">
        <v>137.354748</v>
      </c>
      <c r="E993" s="1">
        <v>135.24561</v>
      </c>
      <c r="F993" s="3">
        <f t="shared" si="128"/>
        <v>13500.086771765416</v>
      </c>
      <c r="G993" s="36">
        <f t="shared" si="129"/>
        <v>5.8106524977034142E-4</v>
      </c>
      <c r="H993" s="31">
        <f t="shared" si="130"/>
        <v>-4.6252658790657099E-3</v>
      </c>
      <c r="I993" s="37">
        <f t="shared" si="131"/>
        <v>-4.0364424938719957E-3</v>
      </c>
      <c r="J993" s="37">
        <f t="shared" si="132"/>
        <v>-7.1874294439882485E-3</v>
      </c>
      <c r="K993" s="39">
        <f t="shared" si="133"/>
        <v>-4.431957619995883E-3</v>
      </c>
      <c r="L993" s="36">
        <f>-(1-B993/MAX(B$5:B993))</f>
        <v>-5.4843026116476734E-3</v>
      </c>
      <c r="M993" s="37">
        <f>-(1-C993/MAX(C$5:C993))</f>
        <v>-2.2788669624115521E-2</v>
      </c>
      <c r="N993" s="37">
        <f>-(1-D993/MAX(D$5:D993))</f>
        <v>-0.24898603496934768</v>
      </c>
      <c r="O993" s="37">
        <f>-(1-E993/MAX(E$5:E993))</f>
        <v>-2.2904158922193218E-2</v>
      </c>
      <c r="P993" s="39">
        <f>-(1-F993/MAX(F$5:F993))</f>
        <v>-1.2362281023016619E-2</v>
      </c>
      <c r="Q993" s="33">
        <f>IF(DatiStorici[[#This Row],[Calend]]="X",(DatiStorici[[#This Row],[Balanced]]*B$2/DatiStorici[[#This Row],[Bond 3Y]]),Q992)</f>
        <v>26.008685988528505</v>
      </c>
      <c r="R993" s="33">
        <f>IF(DatiStorici[[#This Row],[Calend]]="X",(DatiStorici[[#This Row],[Balanced]]*C$2/DatiStorici[[#This Row],[Bond 10Y]]),R992)</f>
        <v>25.947178759897803</v>
      </c>
      <c r="S993" s="33">
        <f>IF(DatiStorici[[#This Row],[Calend]]="X",(DatiStorici[[#This Row],[Balanced]]*D$2/DatiStorici[[#This Row],[SXXR]]),S992)</f>
        <v>23.661197927046668</v>
      </c>
      <c r="T993" s="33">
        <f>IF(DatiStorici[[#This Row],[Calend]]="X",(DatiStorici[[#This Row],[Balanced]]*E$2/DatiStorici[[#This Row],[Gold]]),T992)</f>
        <v>27.571067436731585</v>
      </c>
      <c r="U993" s="34">
        <f>SUMPRODUCT(DatiStorici[[#This Row],[Bond 3Y]:[Gold]],Q992:T992)</f>
        <v>13313.415505193238</v>
      </c>
      <c r="V993" s="32">
        <f t="shared" si="134"/>
        <v>-4.006704048196909E-3</v>
      </c>
      <c r="W993" s="32">
        <f>-(1-U993/MAX(U$5:U993))</f>
        <v>-1.0781770515386757E-2</v>
      </c>
      <c r="X993" s="53" t="str">
        <f t="shared" si="135"/>
        <v/>
      </c>
    </row>
    <row r="994" spans="1:24" x14ac:dyDescent="0.3">
      <c r="A994" s="4">
        <v>40497</v>
      </c>
      <c r="B994" s="1">
        <v>117.628427</v>
      </c>
      <c r="C994" s="1">
        <v>125.797151</v>
      </c>
      <c r="D994" s="1">
        <v>138.444817</v>
      </c>
      <c r="E994" s="1">
        <v>133.29302000000001</v>
      </c>
      <c r="F994" s="3">
        <f t="shared" si="128"/>
        <v>13428.608654544678</v>
      </c>
      <c r="G994" s="36">
        <f t="shared" si="129"/>
        <v>5.7623785863275977E-5</v>
      </c>
      <c r="H994" s="31">
        <f t="shared" si="130"/>
        <v>-3.4578055801534483E-3</v>
      </c>
      <c r="I994" s="37">
        <f t="shared" si="131"/>
        <v>7.9048324546793832E-3</v>
      </c>
      <c r="J994" s="37">
        <f t="shared" si="132"/>
        <v>-1.4542596066558215E-2</v>
      </c>
      <c r="K994" s="39">
        <f t="shared" si="133"/>
        <v>-5.30870760411395E-3</v>
      </c>
      <c r="L994" s="36">
        <f>-(1-B994/MAX(B$5:B994))</f>
        <v>-5.4269932008869093E-3</v>
      </c>
      <c r="M994" s="37">
        <f>-(1-C994/MAX(C$5:C994))</f>
        <v>-2.6161841168663158E-2</v>
      </c>
      <c r="N994" s="37">
        <f>-(1-D994/MAX(D$5:D994))</f>
        <v>-0.24302586938521376</v>
      </c>
      <c r="O994" s="37">
        <f>-(1-E994/MAX(E$5:E994))</f>
        <v>-3.7010846513236717E-2</v>
      </c>
      <c r="P994" s="39">
        <f>-(1-F994/MAX(F$5:F994))</f>
        <v>-1.7591468497300311E-2</v>
      </c>
      <c r="Q994" s="33">
        <f>IF(DatiStorici[[#This Row],[Calend]]="X",(DatiStorici[[#This Row],[Balanced]]*B$2/DatiStorici[[#This Row],[Bond 3Y]]),Q993)</f>
        <v>26.008685988528505</v>
      </c>
      <c r="R994" s="33">
        <f>IF(DatiStorici[[#This Row],[Calend]]="X",(DatiStorici[[#This Row],[Balanced]]*C$2/DatiStorici[[#This Row],[Bond 10Y]]),R993)</f>
        <v>25.947178759897803</v>
      </c>
      <c r="S994" s="33">
        <f>IF(DatiStorici[[#This Row],[Calend]]="X",(DatiStorici[[#This Row],[Balanced]]*D$2/DatiStorici[[#This Row],[SXXR]]),S993)</f>
        <v>23.661197927046668</v>
      </c>
      <c r="T994" s="33">
        <f>IF(DatiStorici[[#This Row],[Calend]]="X",(DatiStorici[[#This Row],[Balanced]]*E$2/DatiStorici[[#This Row],[Gold]]),T993)</f>
        <v>27.571067436731585</v>
      </c>
      <c r="U994" s="34">
        <f>SUMPRODUCT(DatiStorici[[#This Row],[Bond 3Y]:[Gold]],Q993:T993)</f>
        <v>13274.243045926773</v>
      </c>
      <c r="V994" s="32">
        <f t="shared" si="134"/>
        <v>-2.946666968449304E-3</v>
      </c>
      <c r="W994" s="32">
        <f>-(1-U994/MAX(U$5:U994))</f>
        <v>-1.3692376797074246E-2</v>
      </c>
      <c r="X994" s="53" t="str">
        <f t="shared" si="135"/>
        <v/>
      </c>
    </row>
    <row r="995" spans="1:24" x14ac:dyDescent="0.3">
      <c r="A995" s="4">
        <v>40498</v>
      </c>
      <c r="B995" s="1">
        <v>117.53977999999999</v>
      </c>
      <c r="C995" s="1">
        <v>125.101292</v>
      </c>
      <c r="D995" s="1">
        <v>135.25268600000001</v>
      </c>
      <c r="E995" s="1">
        <v>131.39223000000001</v>
      </c>
      <c r="F995" s="3">
        <f t="shared" si="128"/>
        <v>13285.813042767144</v>
      </c>
      <c r="G995" s="36">
        <f t="shared" si="129"/>
        <v>-7.5390296443175861E-4</v>
      </c>
      <c r="H995" s="31">
        <f t="shared" si="130"/>
        <v>-5.546951793723642E-3</v>
      </c>
      <c r="I995" s="37">
        <f t="shared" si="131"/>
        <v>-2.3327035969992468E-2</v>
      </c>
      <c r="J995" s="37">
        <f t="shared" si="132"/>
        <v>-1.4362890840867459E-2</v>
      </c>
      <c r="K995" s="39">
        <f t="shared" si="133"/>
        <v>-1.0690627960917496E-2</v>
      </c>
      <c r="L995" s="36">
        <f>-(1-B995/MAX(B$5:B995))</f>
        <v>-6.1765221675008641E-3</v>
      </c>
      <c r="M995" s="37">
        <f>-(1-C995/MAX(C$5:C995))</f>
        <v>-3.1548720298908428E-2</v>
      </c>
      <c r="N995" s="37">
        <f>-(1-D995/MAX(D$5:D995))</f>
        <v>-0.26047947032813312</v>
      </c>
      <c r="O995" s="37">
        <f>-(1-E995/MAX(E$5:E995))</f>
        <v>-5.0743299668368991E-2</v>
      </c>
      <c r="P995" s="39">
        <f>-(1-F995/MAX(F$5:F995))</f>
        <v>-2.8038092632401646E-2</v>
      </c>
      <c r="Q995" s="33">
        <f>IF(DatiStorici[[#This Row],[Calend]]="X",(DatiStorici[[#This Row],[Balanced]]*B$2/DatiStorici[[#This Row],[Bond 3Y]]),Q994)</f>
        <v>26.008685988528505</v>
      </c>
      <c r="R995" s="33">
        <f>IF(DatiStorici[[#This Row],[Calend]]="X",(DatiStorici[[#This Row],[Balanced]]*C$2/DatiStorici[[#This Row],[Bond 10Y]]),R994)</f>
        <v>25.947178759897803</v>
      </c>
      <c r="S995" s="33">
        <f>IF(DatiStorici[[#This Row],[Calend]]="X",(DatiStorici[[#This Row],[Balanced]]*D$2/DatiStorici[[#This Row],[SXXR]]),S994)</f>
        <v>23.661197927046668</v>
      </c>
      <c r="T995" s="33">
        <f>IF(DatiStorici[[#This Row],[Calend]]="X",(DatiStorici[[#This Row],[Balanced]]*E$2/DatiStorici[[#This Row],[Gold]]),T994)</f>
        <v>27.571067436731585</v>
      </c>
      <c r="U995" s="34">
        <f>SUMPRODUCT(DatiStorici[[#This Row],[Bond 3Y]:[Gold]],Q994:T994)</f>
        <v>13125.945423402136</v>
      </c>
      <c r="V995" s="32">
        <f t="shared" si="134"/>
        <v>-1.1234706337077668E-2</v>
      </c>
      <c r="W995" s="32">
        <f>-(1-U995/MAX(U$5:U995))</f>
        <v>-2.4711240553964786E-2</v>
      </c>
      <c r="X995" s="53" t="str">
        <f t="shared" si="135"/>
        <v/>
      </c>
    </row>
    <row r="996" spans="1:24" x14ac:dyDescent="0.3">
      <c r="A996" s="4">
        <v>40499</v>
      </c>
      <c r="B996" s="1">
        <v>117.58301899999999</v>
      </c>
      <c r="C996" s="1">
        <v>125.415392</v>
      </c>
      <c r="D996" s="1">
        <v>135.99641500000001</v>
      </c>
      <c r="E996" s="1">
        <v>130.27067</v>
      </c>
      <c r="F996" s="3">
        <f t="shared" si="128"/>
        <v>13261.78606467709</v>
      </c>
      <c r="G996" s="36">
        <f t="shared" si="129"/>
        <v>3.6779930037690893E-4</v>
      </c>
      <c r="H996" s="31">
        <f t="shared" si="130"/>
        <v>2.5076187308335964E-3</v>
      </c>
      <c r="I996" s="37">
        <f t="shared" si="131"/>
        <v>5.4837480456940146E-3</v>
      </c>
      <c r="J996" s="37">
        <f t="shared" si="132"/>
        <v>-8.5726090215843022E-3</v>
      </c>
      <c r="K996" s="39">
        <f t="shared" si="133"/>
        <v>-1.810106032801341E-3</v>
      </c>
      <c r="L996" s="36">
        <f>-(1-B996/MAX(B$5:B996))</f>
        <v>-5.8109273590198907E-3</v>
      </c>
      <c r="M996" s="37">
        <f>-(1-C996/MAX(C$5:C996))</f>
        <v>-2.9117166299017616E-2</v>
      </c>
      <c r="N996" s="37">
        <f>-(1-D996/MAX(D$5:D996))</f>
        <v>-0.25641298647277866</v>
      </c>
      <c r="O996" s="37">
        <f>-(1-E996/MAX(E$5:E996))</f>
        <v>-5.8846125420119688E-2</v>
      </c>
      <c r="P996" s="39">
        <f>-(1-F996/MAX(F$5:F996))</f>
        <v>-2.9795855396149262E-2</v>
      </c>
      <c r="Q996" s="33">
        <f>IF(DatiStorici[[#This Row],[Calend]]="X",(DatiStorici[[#This Row],[Balanced]]*B$2/DatiStorici[[#This Row],[Bond 3Y]]),Q995)</f>
        <v>26.008685988528505</v>
      </c>
      <c r="R996" s="33">
        <f>IF(DatiStorici[[#This Row],[Calend]]="X",(DatiStorici[[#This Row],[Balanced]]*C$2/DatiStorici[[#This Row],[Bond 10Y]]),R995)</f>
        <v>25.947178759897803</v>
      </c>
      <c r="S996" s="33">
        <f>IF(DatiStorici[[#This Row],[Calend]]="X",(DatiStorici[[#This Row],[Balanced]]*D$2/DatiStorici[[#This Row],[SXXR]]),S995)</f>
        <v>23.661197927046668</v>
      </c>
      <c r="T996" s="33">
        <f>IF(DatiStorici[[#This Row],[Calend]]="X",(DatiStorici[[#This Row],[Balanced]]*E$2/DatiStorici[[#This Row],[Gold]]),T995)</f>
        <v>27.571067436731585</v>
      </c>
      <c r="U996" s="34">
        <f>SUMPRODUCT(DatiStorici[[#This Row],[Bond 3Y]:[Gold]],Q995:T995)</f>
        <v>13121.894934502821</v>
      </c>
      <c r="V996" s="32">
        <f t="shared" si="134"/>
        <v>-3.0863407245976493E-4</v>
      </c>
      <c r="W996" s="32">
        <f>-(1-U996/MAX(U$5:U996))</f>
        <v>-2.5012201449834404E-2</v>
      </c>
      <c r="X996" s="53" t="str">
        <f t="shared" si="135"/>
        <v/>
      </c>
    </row>
    <row r="997" spans="1:24" x14ac:dyDescent="0.3">
      <c r="A997" s="4">
        <v>40500</v>
      </c>
      <c r="B997" s="1">
        <v>117.46429999999999</v>
      </c>
      <c r="C997" s="1">
        <v>124.577791</v>
      </c>
      <c r="D997" s="1">
        <v>137.919802</v>
      </c>
      <c r="E997" s="1">
        <v>131.51102</v>
      </c>
      <c r="F997" s="3">
        <f t="shared" si="128"/>
        <v>13315.5031553962</v>
      </c>
      <c r="G997" s="36">
        <f t="shared" si="129"/>
        <v>-1.0101711485211884E-3</v>
      </c>
      <c r="H997" s="31">
        <f t="shared" si="130"/>
        <v>-6.7010157974872388E-3</v>
      </c>
      <c r="I997" s="37">
        <f t="shared" si="131"/>
        <v>1.4043846205007543E-2</v>
      </c>
      <c r="J997" s="37">
        <f t="shared" si="132"/>
        <v>9.4762875275288989E-3</v>
      </c>
      <c r="K997" s="39">
        <f t="shared" si="133"/>
        <v>4.0423358019097411E-3</v>
      </c>
      <c r="L997" s="36">
        <f>-(1-B997/MAX(B$5:B997))</f>
        <v>-6.8147213891328606E-3</v>
      </c>
      <c r="M997" s="37">
        <f>-(1-C997/MAX(C$5:C997))</f>
        <v>-3.5601318040063723E-2</v>
      </c>
      <c r="N997" s="37">
        <f>-(1-D997/MAX(D$5:D997))</f>
        <v>-0.24589649164321215</v>
      </c>
      <c r="O997" s="37">
        <f>-(1-E997/MAX(E$5:E997))</f>
        <v>-4.9885089076826428E-2</v>
      </c>
      <c r="P997" s="39">
        <f>-(1-F997/MAX(F$5:F997))</f>
        <v>-2.5866026955427057E-2</v>
      </c>
      <c r="Q997" s="33">
        <f>IF(DatiStorici[[#This Row],[Calend]]="X",(DatiStorici[[#This Row],[Balanced]]*B$2/DatiStorici[[#This Row],[Bond 3Y]]),Q996)</f>
        <v>26.008685988528505</v>
      </c>
      <c r="R997" s="33">
        <f>IF(DatiStorici[[#This Row],[Calend]]="X",(DatiStorici[[#This Row],[Balanced]]*C$2/DatiStorici[[#This Row],[Bond 10Y]]),R996)</f>
        <v>25.947178759897803</v>
      </c>
      <c r="S997" s="33">
        <f>IF(DatiStorici[[#This Row],[Calend]]="X",(DatiStorici[[#This Row],[Balanced]]*D$2/DatiStorici[[#This Row],[SXXR]]),S996)</f>
        <v>23.661197927046668</v>
      </c>
      <c r="T997" s="33">
        <f>IF(DatiStorici[[#This Row],[Calend]]="X",(DatiStorici[[#This Row],[Balanced]]*E$2/DatiStorici[[#This Row],[Gold]]),T996)</f>
        <v>27.571067436731585</v>
      </c>
      <c r="U997" s="34">
        <f>SUMPRODUCT(DatiStorici[[#This Row],[Bond 3Y]:[Gold]],Q996:T996)</f>
        <v>13176.781240426939</v>
      </c>
      <c r="V997" s="32">
        <f t="shared" si="134"/>
        <v>4.1740797330696742E-3</v>
      </c>
      <c r="W997" s="32">
        <f>-(1-U997/MAX(U$5:U997))</f>
        <v>-2.0934019232203838E-2</v>
      </c>
      <c r="X997" s="53" t="str">
        <f t="shared" si="135"/>
        <v/>
      </c>
    </row>
    <row r="998" spans="1:24" x14ac:dyDescent="0.3">
      <c r="A998" s="4">
        <v>40501</v>
      </c>
      <c r="B998" s="1">
        <v>117.496788</v>
      </c>
      <c r="C998" s="1">
        <v>124.556865</v>
      </c>
      <c r="D998" s="1">
        <v>137.09299100000001</v>
      </c>
      <c r="E998" s="1">
        <v>130.75471999999999</v>
      </c>
      <c r="F998" s="3">
        <f t="shared" si="128"/>
        <v>13273.508232648948</v>
      </c>
      <c r="G998" s="36">
        <f t="shared" si="129"/>
        <v>2.765394090024013E-4</v>
      </c>
      <c r="H998" s="31">
        <f t="shared" si="130"/>
        <v>-1.6798947513114169E-4</v>
      </c>
      <c r="I998" s="37">
        <f t="shared" si="131"/>
        <v>-6.0129093057611823E-3</v>
      </c>
      <c r="J998" s="37">
        <f t="shared" si="132"/>
        <v>-5.7674486681231849E-3</v>
      </c>
      <c r="K998" s="39">
        <f t="shared" si="133"/>
        <v>-3.1588205408359543E-3</v>
      </c>
      <c r="L998" s="36">
        <f>-(1-B998/MAX(B$5:B998))</f>
        <v>-6.540028539207321E-3</v>
      </c>
      <c r="M998" s="37">
        <f>-(1-C998/MAX(C$5:C998))</f>
        <v>-3.5763313261336305E-2</v>
      </c>
      <c r="N998" s="37">
        <f>-(1-D998/MAX(D$5:D998))</f>
        <v>-0.25041724259272391</v>
      </c>
      <c r="O998" s="37">
        <f>-(1-E998/MAX(E$5:E998))</f>
        <v>-5.534905633319176E-2</v>
      </c>
      <c r="P998" s="39">
        <f>-(1-F998/MAX(F$5:F998))</f>
        <v>-2.893828644619223E-2</v>
      </c>
      <c r="Q998" s="33">
        <f>IF(DatiStorici[[#This Row],[Calend]]="X",(DatiStorici[[#This Row],[Balanced]]*B$2/DatiStorici[[#This Row],[Bond 3Y]]),Q997)</f>
        <v>26.008685988528505</v>
      </c>
      <c r="R998" s="33">
        <f>IF(DatiStorici[[#This Row],[Calend]]="X",(DatiStorici[[#This Row],[Balanced]]*C$2/DatiStorici[[#This Row],[Bond 10Y]]),R997)</f>
        <v>25.947178759897803</v>
      </c>
      <c r="S998" s="33">
        <f>IF(DatiStorici[[#This Row],[Calend]]="X",(DatiStorici[[#This Row],[Balanced]]*D$2/DatiStorici[[#This Row],[SXXR]]),S997)</f>
        <v>23.661197927046668</v>
      </c>
      <c r="T998" s="33">
        <f>IF(DatiStorici[[#This Row],[Calend]]="X",(DatiStorici[[#This Row],[Balanced]]*E$2/DatiStorici[[#This Row],[Gold]]),T997)</f>
        <v>27.571067436731585</v>
      </c>
      <c r="U998" s="34">
        <f>SUMPRODUCT(DatiStorici[[#This Row],[Bond 3Y]:[Gold]],Q997:T997)</f>
        <v>13136.667902932946</v>
      </c>
      <c r="V998" s="32">
        <f t="shared" si="134"/>
        <v>-3.0488871564461405E-3</v>
      </c>
      <c r="W998" s="32">
        <f>-(1-U998/MAX(U$5:U998))</f>
        <v>-2.3914534989339709E-2</v>
      </c>
      <c r="X998" s="53" t="str">
        <f t="shared" si="135"/>
        <v/>
      </c>
    </row>
    <row r="999" spans="1:24" x14ac:dyDescent="0.3">
      <c r="A999" s="4">
        <v>40504</v>
      </c>
      <c r="B999" s="1">
        <v>117.61631</v>
      </c>
      <c r="C999" s="1">
        <v>125.07145199999999</v>
      </c>
      <c r="D999" s="1">
        <v>136.23164600000001</v>
      </c>
      <c r="E999" s="1">
        <v>132.11381</v>
      </c>
      <c r="F999" s="3">
        <f t="shared" si="128"/>
        <v>13330.133287946834</v>
      </c>
      <c r="G999" s="36">
        <f t="shared" si="129"/>
        <v>1.016719283721117E-3</v>
      </c>
      <c r="H999" s="31">
        <f t="shared" si="130"/>
        <v>4.1228313765465218E-3</v>
      </c>
      <c r="I999" s="37">
        <f t="shared" si="131"/>
        <v>-6.302745781241556E-3</v>
      </c>
      <c r="J999" s="37">
        <f t="shared" si="132"/>
        <v>1.0340546357920392E-2</v>
      </c>
      <c r="K999" s="39">
        <f t="shared" si="133"/>
        <v>4.2569466112658584E-3</v>
      </c>
      <c r="L999" s="36">
        <f>-(1-B999/MAX(B$5:B999))</f>
        <v>-5.5294449757745667E-3</v>
      </c>
      <c r="M999" s="37">
        <f>-(1-C999/MAX(C$5:C999))</f>
        <v>-3.1779721799566785E-2</v>
      </c>
      <c r="N999" s="37">
        <f>-(1-D999/MAX(D$5:D999))</f>
        <v>-0.25512681494554368</v>
      </c>
      <c r="O999" s="37">
        <f>-(1-E999/MAX(E$5:E999))</f>
        <v>-4.5530170628506506E-2</v>
      </c>
      <c r="P999" s="39">
        <f>-(1-F999/MAX(F$5:F999))</f>
        <v>-2.4795717483723667E-2</v>
      </c>
      <c r="Q999" s="33">
        <f>IF(DatiStorici[[#This Row],[Calend]]="X",(DatiStorici[[#This Row],[Balanced]]*B$2/DatiStorici[[#This Row],[Bond 3Y]]),Q998)</f>
        <v>26.008685988528505</v>
      </c>
      <c r="R999" s="33">
        <f>IF(DatiStorici[[#This Row],[Calend]]="X",(DatiStorici[[#This Row],[Balanced]]*C$2/DatiStorici[[#This Row],[Bond 10Y]]),R998)</f>
        <v>25.947178759897803</v>
      </c>
      <c r="S999" s="33">
        <f>IF(DatiStorici[[#This Row],[Calend]]="X",(DatiStorici[[#This Row],[Balanced]]*D$2/DatiStorici[[#This Row],[SXXR]]),S998)</f>
        <v>23.661197927046668</v>
      </c>
      <c r="T999" s="33">
        <f>IF(DatiStorici[[#This Row],[Calend]]="X",(DatiStorici[[#This Row],[Balanced]]*E$2/DatiStorici[[#This Row],[Gold]]),T998)</f>
        <v>27.571067436731585</v>
      </c>
      <c r="U999" s="34">
        <f>SUMPRODUCT(DatiStorici[[#This Row],[Bond 3Y]:[Gold]],Q998:T998)</f>
        <v>13170.219701490301</v>
      </c>
      <c r="V999" s="32">
        <f t="shared" si="134"/>
        <v>2.5508009350383395E-3</v>
      </c>
      <c r="W999" s="32">
        <f>-(1-U999/MAX(U$5:U999))</f>
        <v>-2.1421557079051801E-2</v>
      </c>
      <c r="X999" s="53" t="str">
        <f t="shared" si="135"/>
        <v/>
      </c>
    </row>
    <row r="1000" spans="1:24" x14ac:dyDescent="0.3">
      <c r="A1000" s="4">
        <v>40505</v>
      </c>
      <c r="B1000" s="1">
        <v>117.627641</v>
      </c>
      <c r="C1000" s="1">
        <v>125.742137</v>
      </c>
      <c r="D1000" s="1">
        <v>134.169623</v>
      </c>
      <c r="E1000" s="1">
        <v>134.15755999999999</v>
      </c>
      <c r="F1000" s="3">
        <f t="shared" si="128"/>
        <v>13396.980952811762</v>
      </c>
      <c r="G1000" s="36">
        <f t="shared" si="129"/>
        <v>9.6334039286371454E-5</v>
      </c>
      <c r="H1000" s="31">
        <f t="shared" si="130"/>
        <v>5.3480882056961025E-3</v>
      </c>
      <c r="I1000" s="37">
        <f t="shared" si="131"/>
        <v>-1.5251873482145857E-2</v>
      </c>
      <c r="J1000" s="37">
        <f t="shared" si="132"/>
        <v>1.5351182032675919E-2</v>
      </c>
      <c r="K1000" s="39">
        <f t="shared" si="133"/>
        <v>5.0022463071646766E-3</v>
      </c>
      <c r="L1000" s="36">
        <f>-(1-B1000/MAX(B$5:B1000))</f>
        <v>-5.4336389956431974E-3</v>
      </c>
      <c r="M1000" s="37">
        <f>-(1-C1000/MAX(C$5:C1000))</f>
        <v>-2.6587723090821691E-2</v>
      </c>
      <c r="N1000" s="37">
        <f>-(1-D1000/MAX(D$5:D1000))</f>
        <v>-0.26640132923619209</v>
      </c>
      <c r="O1000" s="37">
        <f>-(1-E1000/MAX(E$5:E1000))</f>
        <v>-3.0764888227083231E-2</v>
      </c>
      <c r="P1000" s="39">
        <f>-(1-F1000/MAX(F$5:F1000))</f>
        <v>-1.9905284084123953E-2</v>
      </c>
      <c r="Q1000" s="33">
        <f>IF(DatiStorici[[#This Row],[Calend]]="X",(DatiStorici[[#This Row],[Balanced]]*B$2/DatiStorici[[#This Row],[Bond 3Y]]),Q999)</f>
        <v>26.008685988528505</v>
      </c>
      <c r="R1000" s="33">
        <f>IF(DatiStorici[[#This Row],[Calend]]="X",(DatiStorici[[#This Row],[Balanced]]*C$2/DatiStorici[[#This Row],[Bond 10Y]]),R999)</f>
        <v>25.947178759897803</v>
      </c>
      <c r="S1000" s="33">
        <f>IF(DatiStorici[[#This Row],[Calend]]="X",(DatiStorici[[#This Row],[Balanced]]*D$2/DatiStorici[[#This Row],[SXXR]]),S999)</f>
        <v>23.661197927046668</v>
      </c>
      <c r="T1000" s="33">
        <f>IF(DatiStorici[[#This Row],[Calend]]="X",(DatiStorici[[#This Row],[Balanced]]*E$2/DatiStorici[[#This Row],[Gold]]),T999)</f>
        <v>27.571067436731585</v>
      </c>
      <c r="U1000" s="34">
        <f>SUMPRODUCT(DatiStorici[[#This Row],[Bond 3Y]:[Gold]],Q999:T999)</f>
        <v>13195.475224238518</v>
      </c>
      <c r="V1000" s="32">
        <f t="shared" si="134"/>
        <v>1.9157872033221191E-3</v>
      </c>
      <c r="W1000" s="32">
        <f>-(1-U1000/MAX(U$5:U1000))</f>
        <v>-1.9545012064141498E-2</v>
      </c>
      <c r="X1000" s="53" t="str">
        <f t="shared" si="135"/>
        <v/>
      </c>
    </row>
    <row r="1001" spans="1:24" x14ac:dyDescent="0.3">
      <c r="A1001" s="4">
        <v>40506</v>
      </c>
      <c r="B1001" s="1">
        <v>117.577564</v>
      </c>
      <c r="C1001" s="1">
        <v>124.775008</v>
      </c>
      <c r="D1001" s="1">
        <v>135.51294100000001</v>
      </c>
      <c r="E1001" s="1">
        <v>133.66909000000001</v>
      </c>
      <c r="F1001" s="3">
        <f t="shared" si="128"/>
        <v>13372.200889557906</v>
      </c>
      <c r="G1001" s="36">
        <f t="shared" si="129"/>
        <v>-4.2581541302756101E-4</v>
      </c>
      <c r="H1001" s="31">
        <f t="shared" si="130"/>
        <v>-7.7210987267235451E-3</v>
      </c>
      <c r="I1001" s="37">
        <f t="shared" si="131"/>
        <v>9.9622985640928918E-3</v>
      </c>
      <c r="J1001" s="37">
        <f t="shared" si="132"/>
        <v>-3.647661960516605E-3</v>
      </c>
      <c r="K1001" s="39">
        <f t="shared" si="133"/>
        <v>-1.8513879488632197E-3</v>
      </c>
      <c r="L1001" s="36">
        <f>-(1-B1001/MAX(B$5:B1001))</f>
        <v>-5.8570505274617712E-3</v>
      </c>
      <c r="M1001" s="37">
        <f>-(1-C1001/MAX(C$5:C1001))</f>
        <v>-3.4074594750676646E-2</v>
      </c>
      <c r="N1001" s="37">
        <f>-(1-D1001/MAX(D$5:D1001))</f>
        <v>-0.25905647518369834</v>
      </c>
      <c r="O1001" s="37">
        <f>-(1-E1001/MAX(E$5:E1001))</f>
        <v>-3.4293890059314602E-2</v>
      </c>
      <c r="P1001" s="39">
        <f>-(1-F1001/MAX(F$5:F1001))</f>
        <v>-2.1718140961409227E-2</v>
      </c>
      <c r="Q1001" s="33">
        <f>IF(DatiStorici[[#This Row],[Calend]]="X",(DatiStorici[[#This Row],[Balanced]]*B$2/DatiStorici[[#This Row],[Bond 3Y]]),Q1000)</f>
        <v>26.008685988528505</v>
      </c>
      <c r="R1001" s="33">
        <f>IF(DatiStorici[[#This Row],[Calend]]="X",(DatiStorici[[#This Row],[Balanced]]*C$2/DatiStorici[[#This Row],[Bond 10Y]]),R1000)</f>
        <v>25.947178759897803</v>
      </c>
      <c r="S1001" s="33">
        <f>IF(DatiStorici[[#This Row],[Calend]]="X",(DatiStorici[[#This Row],[Balanced]]*D$2/DatiStorici[[#This Row],[SXXR]]),S1000)</f>
        <v>23.661197927046668</v>
      </c>
      <c r="T1001" s="33">
        <f>IF(DatiStorici[[#This Row],[Calend]]="X",(DatiStorici[[#This Row],[Balanced]]*E$2/DatiStorici[[#This Row],[Gold]]),T1000)</f>
        <v>27.571067436731585</v>
      </c>
      <c r="U1001" s="34">
        <f>SUMPRODUCT(DatiStorici[[#This Row],[Bond 3Y]:[Gold]],Q1000:T1000)</f>
        <v>13187.395391989534</v>
      </c>
      <c r="V1001" s="32">
        <f t="shared" si="134"/>
        <v>-6.1250594138297912E-4</v>
      </c>
      <c r="W1001" s="32">
        <f>-(1-U1001/MAX(U$5:U1001))</f>
        <v>-2.0145362691578628E-2</v>
      </c>
      <c r="X1001" s="53" t="str">
        <f t="shared" si="135"/>
        <v/>
      </c>
    </row>
    <row r="1002" spans="1:24" x14ac:dyDescent="0.3">
      <c r="A1002" s="4">
        <v>40507</v>
      </c>
      <c r="B1002" s="1">
        <v>117.52710399999999</v>
      </c>
      <c r="C1002" s="1">
        <v>124.42716900000001</v>
      </c>
      <c r="D1002" s="1">
        <v>136.22814299999999</v>
      </c>
      <c r="E1002" s="1">
        <v>133.74063000000001</v>
      </c>
      <c r="F1002" s="3">
        <f t="shared" si="128"/>
        <v>13375.729124903082</v>
      </c>
      <c r="G1002" s="36">
        <f t="shared" si="129"/>
        <v>-4.2925562647536092E-4</v>
      </c>
      <c r="H1002" s="31">
        <f t="shared" si="130"/>
        <v>-2.7916226903344061E-3</v>
      </c>
      <c r="I1002" s="37">
        <f t="shared" si="131"/>
        <v>5.2638610318822441E-3</v>
      </c>
      <c r="J1002" s="37">
        <f t="shared" si="132"/>
        <v>5.3505909737885135E-4</v>
      </c>
      <c r="K1002" s="39">
        <f t="shared" si="133"/>
        <v>2.6381371296636005E-4</v>
      </c>
      <c r="L1002" s="36">
        <f>-(1-B1002/MAX(B$5:B1002))</f>
        <v>-6.2837004045623868E-3</v>
      </c>
      <c r="M1002" s="37">
        <f>-(1-C1002/MAX(C$5:C1002))</f>
        <v>-3.676733372478691E-2</v>
      </c>
      <c r="N1002" s="37">
        <f>-(1-D1002/MAX(D$5:D1002))</f>
        <v>-0.25514596828358138</v>
      </c>
      <c r="O1002" s="37">
        <f>-(1-E1002/MAX(E$5:E1002))</f>
        <v>-3.377704195998843E-2</v>
      </c>
      <c r="P1002" s="39">
        <f>-(1-F1002/MAX(F$5:F1002))</f>
        <v>-2.1460022745783291E-2</v>
      </c>
      <c r="Q1002" s="33">
        <f>IF(DatiStorici[[#This Row],[Calend]]="X",(DatiStorici[[#This Row],[Balanced]]*B$2/DatiStorici[[#This Row],[Bond 3Y]]),Q1001)</f>
        <v>26.008685988528505</v>
      </c>
      <c r="R1002" s="33">
        <f>IF(DatiStorici[[#This Row],[Calend]]="X",(DatiStorici[[#This Row],[Balanced]]*C$2/DatiStorici[[#This Row],[Bond 10Y]]),R1001)</f>
        <v>25.947178759897803</v>
      </c>
      <c r="S1002" s="33">
        <f>IF(DatiStorici[[#This Row],[Calend]]="X",(DatiStorici[[#This Row],[Balanced]]*D$2/DatiStorici[[#This Row],[SXXR]]),S1001)</f>
        <v>23.661197927046668</v>
      </c>
      <c r="T1002" s="33">
        <f>IF(DatiStorici[[#This Row],[Calend]]="X",(DatiStorici[[#This Row],[Balanced]]*E$2/DatiStorici[[#This Row],[Gold]]),T1001)</f>
        <v>27.571067436731585</v>
      </c>
      <c r="U1002" s="34">
        <f>SUMPRODUCT(DatiStorici[[#This Row],[Bond 3Y]:[Gold]],Q1001:T1001)</f>
        <v>13195.952523226131</v>
      </c>
      <c r="V1002" s="32">
        <f t="shared" si="134"/>
        <v>6.4867670048196556E-4</v>
      </c>
      <c r="W1002" s="32">
        <f>-(1-U1002/MAX(U$5:U1002))</f>
        <v>-1.9509547621581524E-2</v>
      </c>
      <c r="X1002" s="53" t="str">
        <f t="shared" si="135"/>
        <v/>
      </c>
    </row>
    <row r="1003" spans="1:24" x14ac:dyDescent="0.3">
      <c r="A1003" s="4">
        <v>40508</v>
      </c>
      <c r="B1003" s="1">
        <v>117.53983599999999</v>
      </c>
      <c r="C1003" s="1">
        <v>124.458236</v>
      </c>
      <c r="D1003" s="1">
        <v>135.66759300000001</v>
      </c>
      <c r="E1003" s="1">
        <v>131.96178</v>
      </c>
      <c r="F1003" s="3">
        <f t="shared" si="128"/>
        <v>13298.238244069889</v>
      </c>
      <c r="G1003" s="36">
        <f t="shared" si="129"/>
        <v>1.0832658997016108E-4</v>
      </c>
      <c r="H1003" s="31">
        <f t="shared" si="130"/>
        <v>2.4964903154003329E-4</v>
      </c>
      <c r="I1003" s="37">
        <f t="shared" si="131"/>
        <v>-4.1232775653274063E-3</v>
      </c>
      <c r="J1003" s="37">
        <f t="shared" si="132"/>
        <v>-1.3389992041861176E-2</v>
      </c>
      <c r="K1003" s="39">
        <f t="shared" si="133"/>
        <v>-5.8102417058392055E-3</v>
      </c>
      <c r="L1003" s="36">
        <f>-(1-B1003/MAX(B$5:B1003))</f>
        <v>-6.1760486757624911E-3</v>
      </c>
      <c r="M1003" s="37">
        <f>-(1-C1003/MAX(C$5:C1003))</f>
        <v>-3.6526833603441444E-2</v>
      </c>
      <c r="N1003" s="37">
        <f>-(1-D1003/MAX(D$5:D1003))</f>
        <v>-0.25821088510828349</v>
      </c>
      <c r="O1003" s="37">
        <f>-(1-E1003/MAX(E$5:E1003))</f>
        <v>-4.6628527024097144E-2</v>
      </c>
      <c r="P1003" s="39">
        <f>-(1-F1003/MAX(F$5:F1003))</f>
        <v>-2.7129091254859516E-2</v>
      </c>
      <c r="Q1003" s="33">
        <f>IF(DatiStorici[[#This Row],[Calend]]="X",(DatiStorici[[#This Row],[Balanced]]*B$2/DatiStorici[[#This Row],[Bond 3Y]]),Q1002)</f>
        <v>26.008685988528505</v>
      </c>
      <c r="R1003" s="33">
        <f>IF(DatiStorici[[#This Row],[Calend]]="X",(DatiStorici[[#This Row],[Balanced]]*C$2/DatiStorici[[#This Row],[Bond 10Y]]),R1002)</f>
        <v>25.947178759897803</v>
      </c>
      <c r="S1003" s="33">
        <f>IF(DatiStorici[[#This Row],[Calend]]="X",(DatiStorici[[#This Row],[Balanced]]*D$2/DatiStorici[[#This Row],[SXXR]]),S1002)</f>
        <v>23.661197927046668</v>
      </c>
      <c r="T1003" s="33">
        <f>IF(DatiStorici[[#This Row],[Calend]]="X",(DatiStorici[[#This Row],[Balanced]]*E$2/DatiStorici[[#This Row],[Gold]]),T1002)</f>
        <v>27.571067436731585</v>
      </c>
      <c r="U1003" s="34">
        <f>SUMPRODUCT(DatiStorici[[#This Row],[Bond 3Y]:[Gold]],Q1002:T1002)</f>
        <v>13134.781689010835</v>
      </c>
      <c r="V1003" s="32">
        <f t="shared" si="134"/>
        <v>-4.6463530998845076E-3</v>
      </c>
      <c r="W1003" s="32">
        <f>-(1-U1003/MAX(U$5:U1003))</f>
        <v>-2.4054685140571186E-2</v>
      </c>
      <c r="X1003" s="53" t="str">
        <f t="shared" si="135"/>
        <v/>
      </c>
    </row>
    <row r="1004" spans="1:24" x14ac:dyDescent="0.3">
      <c r="A1004" s="4">
        <v>40511</v>
      </c>
      <c r="B1004" s="1">
        <v>117.336327</v>
      </c>
      <c r="C1004" s="1">
        <v>123.984897</v>
      </c>
      <c r="D1004" s="1">
        <v>133.45041800000001</v>
      </c>
      <c r="E1004" s="1">
        <v>132.15209999999999</v>
      </c>
      <c r="F1004" s="3">
        <f t="shared" si="128"/>
        <v>13255.382675094703</v>
      </c>
      <c r="G1004" s="36">
        <f t="shared" si="129"/>
        <v>-1.732905104784423E-3</v>
      </c>
      <c r="H1004" s="31">
        <f t="shared" si="130"/>
        <v>-3.8104460123700185E-3</v>
      </c>
      <c r="I1004" s="37">
        <f t="shared" si="131"/>
        <v>-1.6477716656101749E-2</v>
      </c>
      <c r="J1004" s="37">
        <f t="shared" si="132"/>
        <v>1.4411967515071873E-3</v>
      </c>
      <c r="K1004" s="39">
        <f t="shared" si="133"/>
        <v>-3.2278540327994138E-3</v>
      </c>
      <c r="L1004" s="36">
        <f>-(1-B1004/MAX(B$5:B1004))</f>
        <v>-7.8967599290097334E-3</v>
      </c>
      <c r="M1004" s="37">
        <f>-(1-C1004/MAX(C$5:C1004))</f>
        <v>-4.0191110390306539E-2</v>
      </c>
      <c r="N1004" s="37">
        <f>-(1-D1004/MAX(D$5:D1004))</f>
        <v>-0.27033372332219674</v>
      </c>
      <c r="O1004" s="37">
        <f>-(1-E1004/MAX(E$5:E1004))</f>
        <v>-4.5253540579258567E-2</v>
      </c>
      <c r="P1004" s="39">
        <f>-(1-F1004/MAX(F$5:F1004))</f>
        <v>-3.0264313798512799E-2</v>
      </c>
      <c r="Q1004" s="33">
        <f>IF(DatiStorici[[#This Row],[Calend]]="X",(DatiStorici[[#This Row],[Balanced]]*B$2/DatiStorici[[#This Row],[Bond 3Y]]),Q1003)</f>
        <v>26.008685988528505</v>
      </c>
      <c r="R1004" s="33">
        <f>IF(DatiStorici[[#This Row],[Calend]]="X",(DatiStorici[[#This Row],[Balanced]]*C$2/DatiStorici[[#This Row],[Bond 10Y]]),R1003)</f>
        <v>25.947178759897803</v>
      </c>
      <c r="S1004" s="33">
        <f>IF(DatiStorici[[#This Row],[Calend]]="X",(DatiStorici[[#This Row],[Balanced]]*D$2/DatiStorici[[#This Row],[SXXR]]),S1003)</f>
        <v>23.661197927046668</v>
      </c>
      <c r="T1004" s="33">
        <f>IF(DatiStorici[[#This Row],[Calend]]="X",(DatiStorici[[#This Row],[Balanced]]*E$2/DatiStorici[[#This Row],[Gold]]),T1003)</f>
        <v>27.571067436731585</v>
      </c>
      <c r="U1004" s="34">
        <f>SUMPRODUCT(DatiStorici[[#This Row],[Bond 3Y]:[Gold]],Q1003:T1003)</f>
        <v>13069.993184727622</v>
      </c>
      <c r="V1004" s="32">
        <f t="shared" si="134"/>
        <v>-4.944796252389771E-3</v>
      </c>
      <c r="W1004" s="32">
        <f>-(1-U1004/MAX(U$5:U1004))</f>
        <v>-2.88686240935766E-2</v>
      </c>
      <c r="X1004" s="53" t="str">
        <f t="shared" si="135"/>
        <v/>
      </c>
    </row>
    <row r="1005" spans="1:24" x14ac:dyDescent="0.3">
      <c r="A1005" s="4">
        <v>40512</v>
      </c>
      <c r="B1005" s="1">
        <v>117.243624</v>
      </c>
      <c r="C1005" s="1">
        <v>124.67498000000001</v>
      </c>
      <c r="D1005" s="1">
        <v>133.28507200000001</v>
      </c>
      <c r="E1005" s="1">
        <v>134.73129</v>
      </c>
      <c r="F1005" s="3">
        <f t="shared" si="128"/>
        <v>13369.80396786951</v>
      </c>
      <c r="G1005" s="36">
        <f t="shared" si="129"/>
        <v>-7.9037449219951275E-4</v>
      </c>
      <c r="H1005" s="31">
        <f t="shared" si="130"/>
        <v>5.5504312151746765E-3</v>
      </c>
      <c r="I1005" s="37">
        <f t="shared" si="131"/>
        <v>-1.2397751883609419E-3</v>
      </c>
      <c r="J1005" s="37">
        <f t="shared" si="132"/>
        <v>1.9328818469930453E-2</v>
      </c>
      <c r="K1005" s="39">
        <f t="shared" si="133"/>
        <v>8.5950193482782957E-3</v>
      </c>
      <c r="L1005" s="36">
        <f>-(1-B1005/MAX(B$5:B1005))</f>
        <v>-8.6805832258162186E-3</v>
      </c>
      <c r="M1005" s="37">
        <f>-(1-C1005/MAX(C$5:C1005))</f>
        <v>-3.4848945223459382E-2</v>
      </c>
      <c r="N1005" s="37">
        <f>-(1-D1005/MAX(D$5:D1005))</f>
        <v>-0.27123778493542883</v>
      </c>
      <c r="O1005" s="37">
        <f>-(1-E1005/MAX(E$5:E1005))</f>
        <v>-2.6619916742229965E-2</v>
      </c>
      <c r="P1005" s="39">
        <f>-(1-F1005/MAX(F$5:F1005))</f>
        <v>-2.1893494669049551E-2</v>
      </c>
      <c r="Q1005" s="33">
        <f>IF(DatiStorici[[#This Row],[Calend]]="X",(DatiStorici[[#This Row],[Balanced]]*B$2/DatiStorici[[#This Row],[Bond 3Y]]),Q1004)</f>
        <v>26.008685988528505</v>
      </c>
      <c r="R1005" s="33">
        <f>IF(DatiStorici[[#This Row],[Calend]]="X",(DatiStorici[[#This Row],[Balanced]]*C$2/DatiStorici[[#This Row],[Bond 10Y]]),R1004)</f>
        <v>25.947178759897803</v>
      </c>
      <c r="S1005" s="33">
        <f>IF(DatiStorici[[#This Row],[Calend]]="X",(DatiStorici[[#This Row],[Balanced]]*D$2/DatiStorici[[#This Row],[SXXR]]),S1004)</f>
        <v>23.661197927046668</v>
      </c>
      <c r="T1005" s="33">
        <f>IF(DatiStorici[[#This Row],[Calend]]="X",(DatiStorici[[#This Row],[Balanced]]*E$2/DatiStorici[[#This Row],[Gold]]),T1004)</f>
        <v>27.571067436731585</v>
      </c>
      <c r="U1005" s="34">
        <f>SUMPRODUCT(DatiStorici[[#This Row],[Bond 3Y]:[Gold]],Q1004:T1004)</f>
        <v>13152.686545460294</v>
      </c>
      <c r="V1005" s="32">
        <f t="shared" si="134"/>
        <v>6.3070316003183509E-3</v>
      </c>
      <c r="W1005" s="32">
        <f>-(1-U1005/MAX(U$5:U1005))</f>
        <v>-2.2724312000094837E-2</v>
      </c>
      <c r="X1005" s="53" t="str">
        <f t="shared" si="135"/>
        <v/>
      </c>
    </row>
    <row r="1006" spans="1:24" x14ac:dyDescent="0.3">
      <c r="A1006" s="4">
        <v>40513</v>
      </c>
      <c r="B1006" s="1">
        <v>117.397096</v>
      </c>
      <c r="C1006" s="1">
        <v>123.896738</v>
      </c>
      <c r="D1006" s="1">
        <v>135.95371599999999</v>
      </c>
      <c r="E1006" s="1">
        <v>134.92454000000001</v>
      </c>
      <c r="F1006" s="3">
        <f t="shared" si="128"/>
        <v>13401.655985882946</v>
      </c>
      <c r="G1006" s="36">
        <f t="shared" si="129"/>
        <v>1.3081448257204957E-3</v>
      </c>
      <c r="H1006" s="31">
        <f t="shared" si="130"/>
        <v>-6.2617304101875663E-3</v>
      </c>
      <c r="I1006" s="37">
        <f t="shared" si="131"/>
        <v>1.9824271366905882E-2</v>
      </c>
      <c r="J1006" s="37">
        <f t="shared" si="132"/>
        <v>1.4333087705465128E-3</v>
      </c>
      <c r="K1006" s="39">
        <f t="shared" si="133"/>
        <v>2.3795514400788793E-3</v>
      </c>
      <c r="L1006" s="36">
        <f>-(1-B1006/MAX(B$5:B1006))</f>
        <v>-7.3829452960029185E-3</v>
      </c>
      <c r="M1006" s="37">
        <f>-(1-C1006/MAX(C$5:C1006))</f>
        <v>-4.0873578932415389E-2</v>
      </c>
      <c r="N1006" s="37">
        <f>-(1-D1006/MAX(D$5:D1006))</f>
        <v>-0.25664645161147814</v>
      </c>
      <c r="O1006" s="37">
        <f>-(1-E1006/MAX(E$5:E1006))</f>
        <v>-2.5223762210572431E-2</v>
      </c>
      <c r="P1006" s="39">
        <f>-(1-F1006/MAX(F$5:F1006))</f>
        <v>-1.9563268578844162E-2</v>
      </c>
      <c r="Q1006" s="33">
        <f>IF(DatiStorici[[#This Row],[Calend]]="X",(DatiStorici[[#This Row],[Balanced]]*B$2/DatiStorici[[#This Row],[Bond 3Y]]),Q1005)</f>
        <v>26.008685988528505</v>
      </c>
      <c r="R1006" s="33">
        <f>IF(DatiStorici[[#This Row],[Calend]]="X",(DatiStorici[[#This Row],[Balanced]]*C$2/DatiStorici[[#This Row],[Bond 10Y]]),R1005)</f>
        <v>25.947178759897803</v>
      </c>
      <c r="S1006" s="33">
        <f>IF(DatiStorici[[#This Row],[Calend]]="X",(DatiStorici[[#This Row],[Balanced]]*D$2/DatiStorici[[#This Row],[SXXR]]),S1005)</f>
        <v>23.661197927046668</v>
      </c>
      <c r="T1006" s="33">
        <f>IF(DatiStorici[[#This Row],[Calend]]="X",(DatiStorici[[#This Row],[Balanced]]*E$2/DatiStorici[[#This Row],[Gold]]),T1005)</f>
        <v>27.571067436731585</v>
      </c>
      <c r="U1006" s="34">
        <f>SUMPRODUCT(DatiStorici[[#This Row],[Bond 3Y]:[Gold]],Q1005:T1005)</f>
        <v>13204.956388886838</v>
      </c>
      <c r="V1006" s="32">
        <f t="shared" si="134"/>
        <v>3.9662053300588687E-3</v>
      </c>
      <c r="W1006" s="32">
        <f>-(1-U1006/MAX(U$5:U1006))</f>
        <v>-1.8840539128311962E-2</v>
      </c>
      <c r="X1006" s="53" t="str">
        <f t="shared" si="135"/>
        <v/>
      </c>
    </row>
    <row r="1007" spans="1:24" x14ac:dyDescent="0.3">
      <c r="A1007" s="4">
        <v>40514</v>
      </c>
      <c r="B1007" s="1">
        <v>117.63582</v>
      </c>
      <c r="C1007" s="1">
        <v>123.671854</v>
      </c>
      <c r="D1007" s="1">
        <v>138.206333</v>
      </c>
      <c r="E1007" s="1">
        <v>135.26385999999999</v>
      </c>
      <c r="F1007" s="3">
        <f t="shared" si="128"/>
        <v>13449.12540067629</v>
      </c>
      <c r="G1007" s="36">
        <f t="shared" si="129"/>
        <v>2.0314097800130403E-3</v>
      </c>
      <c r="H1007" s="31">
        <f t="shared" si="130"/>
        <v>-1.8167414536444193E-3</v>
      </c>
      <c r="I1007" s="37">
        <f t="shared" si="131"/>
        <v>1.64332308916572E-2</v>
      </c>
      <c r="J1007" s="37">
        <f t="shared" si="132"/>
        <v>2.5117301734011192E-3</v>
      </c>
      <c r="K1007" s="39">
        <f t="shared" si="133"/>
        <v>3.5357976041455862E-3</v>
      </c>
      <c r="L1007" s="36">
        <f>-(1-B1007/MAX(B$5:B1007))</f>
        <v>-5.3644838362139069E-3</v>
      </c>
      <c r="M1007" s="37">
        <f>-(1-C1007/MAX(C$5:C1007))</f>
        <v>-4.2614481796826253E-2</v>
      </c>
      <c r="N1007" s="37">
        <f>-(1-D1007/MAX(D$5:D1007))</f>
        <v>-0.24432982732656117</v>
      </c>
      <c r="O1007" s="37">
        <f>-(1-E1007/MAX(E$5:E1007))</f>
        <v>-2.2772309917263089E-2</v>
      </c>
      <c r="P1007" s="39">
        <f>-(1-F1007/MAX(F$5:F1007))</f>
        <v>-1.6090506859584464E-2</v>
      </c>
      <c r="Q1007" s="33">
        <f>IF(DatiStorici[[#This Row],[Calend]]="X",(DatiStorici[[#This Row],[Balanced]]*B$2/DatiStorici[[#This Row],[Bond 3Y]]),Q1006)</f>
        <v>26.008685988528505</v>
      </c>
      <c r="R1007" s="33">
        <f>IF(DatiStorici[[#This Row],[Calend]]="X",(DatiStorici[[#This Row],[Balanced]]*C$2/DatiStorici[[#This Row],[Bond 10Y]]),R1006)</f>
        <v>25.947178759897803</v>
      </c>
      <c r="S1007" s="33">
        <f>IF(DatiStorici[[#This Row],[Calend]]="X",(DatiStorici[[#This Row],[Balanced]]*D$2/DatiStorici[[#This Row],[SXXR]]),S1006)</f>
        <v>23.661197927046668</v>
      </c>
      <c r="T1007" s="33">
        <f>IF(DatiStorici[[#This Row],[Calend]]="X",(DatiStorici[[#This Row],[Balanced]]*E$2/DatiStorici[[#This Row],[Gold]]),T1006)</f>
        <v>27.571067436731585</v>
      </c>
      <c r="U1007" s="34">
        <f>SUMPRODUCT(DatiStorici[[#This Row],[Bond 3Y]:[Gold]],Q1006:T1006)</f>
        <v>13267.985212385986</v>
      </c>
      <c r="V1007" s="32">
        <f t="shared" si="134"/>
        <v>4.7617634295001911E-3</v>
      </c>
      <c r="W1007" s="32">
        <f>-(1-U1007/MAX(U$5:U1007))</f>
        <v>-1.4157348615403742E-2</v>
      </c>
      <c r="X1007" s="53" t="str">
        <f t="shared" si="135"/>
        <v/>
      </c>
    </row>
    <row r="1008" spans="1:24" x14ac:dyDescent="0.3">
      <c r="A1008" s="4">
        <v>40515</v>
      </c>
      <c r="B1008" s="1">
        <v>117.729736</v>
      </c>
      <c r="C1008" s="1">
        <v>123.459828</v>
      </c>
      <c r="D1008" s="1">
        <v>137.88269099999999</v>
      </c>
      <c r="E1008" s="1">
        <v>136.67437000000001</v>
      </c>
      <c r="F1008" s="3">
        <f t="shared" si="128"/>
        <v>13496.838465550627</v>
      </c>
      <c r="G1008" s="36">
        <f t="shared" si="129"/>
        <v>7.9804374591141132E-4</v>
      </c>
      <c r="H1008" s="31">
        <f t="shared" si="130"/>
        <v>-1.7158953502552543E-3</v>
      </c>
      <c r="I1008" s="37">
        <f t="shared" si="131"/>
        <v>-2.3444767456125993E-3</v>
      </c>
      <c r="J1008" s="37">
        <f t="shared" si="132"/>
        <v>1.0373845924575128E-2</v>
      </c>
      <c r="K1008" s="39">
        <f t="shared" si="133"/>
        <v>3.5413923196181271E-3</v>
      </c>
      <c r="L1008" s="36">
        <f>-(1-B1008/MAX(B$5:B1008))</f>
        <v>-4.5704043701461083E-3</v>
      </c>
      <c r="M1008" s="37">
        <f>-(1-C1008/MAX(C$5:C1008))</f>
        <v>-4.4255846548118316E-2</v>
      </c>
      <c r="N1008" s="37">
        <f>-(1-D1008/MAX(D$5:D1008))</f>
        <v>-0.24609940329833935</v>
      </c>
      <c r="O1008" s="37">
        <f>-(1-E1008/MAX(E$5:E1008))</f>
        <v>-1.2581935125810184E-2</v>
      </c>
      <c r="P1008" s="39">
        <f>-(1-F1008/MAX(F$5:F1008))</f>
        <v>-1.2599920217101102E-2</v>
      </c>
      <c r="Q1008" s="33">
        <f>IF(DatiStorici[[#This Row],[Calend]]="X",(DatiStorici[[#This Row],[Balanced]]*B$2/DatiStorici[[#This Row],[Bond 3Y]]),Q1007)</f>
        <v>26.008685988528505</v>
      </c>
      <c r="R1008" s="33">
        <f>IF(DatiStorici[[#This Row],[Calend]]="X",(DatiStorici[[#This Row],[Balanced]]*C$2/DatiStorici[[#This Row],[Bond 10Y]]),R1007)</f>
        <v>25.947178759897803</v>
      </c>
      <c r="S1008" s="33">
        <f>IF(DatiStorici[[#This Row],[Calend]]="X",(DatiStorici[[#This Row],[Balanced]]*D$2/DatiStorici[[#This Row],[SXXR]]),S1007)</f>
        <v>23.661197927046668</v>
      </c>
      <c r="T1008" s="33">
        <f>IF(DatiStorici[[#This Row],[Calend]]="X",(DatiStorici[[#This Row],[Balanced]]*E$2/DatiStorici[[#This Row],[Gold]]),T1007)</f>
        <v>27.571067436731585</v>
      </c>
      <c r="U1008" s="34">
        <f>SUMPRODUCT(DatiStorici[[#This Row],[Bond 3Y]:[Gold]],Q1007:T1007)</f>
        <v>13296.157876526217</v>
      </c>
      <c r="V1008" s="32">
        <f t="shared" si="134"/>
        <v>2.1211054773002322E-3</v>
      </c>
      <c r="W1008" s="32">
        <f>-(1-U1008/MAX(U$5:U1008))</f>
        <v>-1.2064053102333272E-2</v>
      </c>
      <c r="X1008" s="53" t="str">
        <f t="shared" si="135"/>
        <v/>
      </c>
    </row>
    <row r="1009" spans="1:24" x14ac:dyDescent="0.3">
      <c r="A1009" s="4">
        <v>40518</v>
      </c>
      <c r="B1009" s="1">
        <v>117.7148</v>
      </c>
      <c r="C1009" s="1">
        <v>123.63127799999999</v>
      </c>
      <c r="D1009" s="1">
        <v>138.099288</v>
      </c>
      <c r="E1009" s="1">
        <v>137.81394</v>
      </c>
      <c r="F1009" s="3">
        <f t="shared" si="128"/>
        <v>13549.014478920108</v>
      </c>
      <c r="G1009" s="36">
        <f t="shared" si="129"/>
        <v>-1.2687489184326649E-4</v>
      </c>
      <c r="H1009" s="31">
        <f t="shared" si="130"/>
        <v>1.3877474611772049E-3</v>
      </c>
      <c r="I1009" s="37">
        <f t="shared" si="131"/>
        <v>1.5696462881787817E-3</v>
      </c>
      <c r="J1009" s="37">
        <f t="shared" si="132"/>
        <v>8.3032792707594845E-3</v>
      </c>
      <c r="K1009" s="39">
        <f t="shared" si="133"/>
        <v>3.8583422164154332E-3</v>
      </c>
      <c r="L1009" s="36">
        <f>-(1-B1009/MAX(B$5:B1009))</f>
        <v>-4.6966913809344257E-3</v>
      </c>
      <c r="M1009" s="37">
        <f>-(1-C1009/MAX(C$5:C1009))</f>
        <v>-4.2928594293163647E-2</v>
      </c>
      <c r="N1009" s="37">
        <f>-(1-D1009/MAX(D$5:D1009))</f>
        <v>-0.24491511681278044</v>
      </c>
      <c r="O1009" s="37">
        <f>-(1-E1009/MAX(E$5:E1009))</f>
        <v>-4.348994273851825E-3</v>
      </c>
      <c r="P1009" s="39">
        <f>-(1-F1009/MAX(F$5:F1009))</f>
        <v>-8.7828337271593782E-3</v>
      </c>
      <c r="Q1009" s="33">
        <f>IF(DatiStorici[[#This Row],[Calend]]="X",(DatiStorici[[#This Row],[Balanced]]*B$2/DatiStorici[[#This Row],[Bond 3Y]]),Q1008)</f>
        <v>26.008685988528505</v>
      </c>
      <c r="R1009" s="33">
        <f>IF(DatiStorici[[#This Row],[Calend]]="X",(DatiStorici[[#This Row],[Balanced]]*C$2/DatiStorici[[#This Row],[Bond 10Y]]),R1008)</f>
        <v>25.947178759897803</v>
      </c>
      <c r="S1009" s="33">
        <f>IF(DatiStorici[[#This Row],[Calend]]="X",(DatiStorici[[#This Row],[Balanced]]*D$2/DatiStorici[[#This Row],[SXXR]]),S1008)</f>
        <v>23.661197927046668</v>
      </c>
      <c r="T1009" s="33">
        <f>IF(DatiStorici[[#This Row],[Calend]]="X",(DatiStorici[[#This Row],[Balanced]]*E$2/DatiStorici[[#This Row],[Gold]]),T1008)</f>
        <v>27.571067436731585</v>
      </c>
      <c r="U1009" s="34">
        <f>SUMPRODUCT(DatiStorici[[#This Row],[Bond 3Y]:[Gold]],Q1008:T1008)</f>
        <v>13336.762160396956</v>
      </c>
      <c r="V1009" s="32">
        <f t="shared" si="134"/>
        <v>3.0491823858855224E-3</v>
      </c>
      <c r="W1009" s="32">
        <f>-(1-U1009/MAX(U$5:U1009))</f>
        <v>-9.0470588693781773E-3</v>
      </c>
      <c r="X1009" s="53" t="str">
        <f t="shared" si="135"/>
        <v/>
      </c>
    </row>
    <row r="1010" spans="1:24" x14ac:dyDescent="0.3">
      <c r="A1010" s="4">
        <v>40519</v>
      </c>
      <c r="B1010" s="1">
        <v>117.67187699999999</v>
      </c>
      <c r="C1010" s="1">
        <v>122.81273</v>
      </c>
      <c r="D1010" s="1">
        <v>139.36590899999999</v>
      </c>
      <c r="E1010" s="1">
        <v>138.27493000000001</v>
      </c>
      <c r="F1010" s="3">
        <f t="shared" si="128"/>
        <v>13564.466502444457</v>
      </c>
      <c r="G1010" s="36">
        <f t="shared" si="129"/>
        <v>-3.6470203855899818E-4</v>
      </c>
      <c r="H1010" s="31">
        <f t="shared" si="130"/>
        <v>-6.6428964268151177E-3</v>
      </c>
      <c r="I1010" s="37">
        <f t="shared" si="131"/>
        <v>9.1300084635173289E-3</v>
      </c>
      <c r="J1010" s="37">
        <f t="shared" si="132"/>
        <v>3.3394350768767289E-3</v>
      </c>
      <c r="K1010" s="39">
        <f t="shared" si="133"/>
        <v>1.1398038641992701E-3</v>
      </c>
      <c r="L1010" s="36">
        <f>-(1-B1010/MAX(B$5:B1010))</f>
        <v>-5.0596143431774765E-3</v>
      </c>
      <c r="M1010" s="37">
        <f>-(1-C1010/MAX(C$5:C1010))</f>
        <v>-4.9265250337425459E-2</v>
      </c>
      <c r="N1010" s="37">
        <f>-(1-D1010/MAX(D$5:D1010))</f>
        <v>-0.23798961861739898</v>
      </c>
      <c r="O1010" s="37">
        <f>-(1-E1010/MAX(E$5:E1010))</f>
        <v>-1.0185245323314218E-3</v>
      </c>
      <c r="P1010" s="39">
        <f>-(1-F1010/MAX(F$5:F1010))</f>
        <v>-7.6523964547794421E-3</v>
      </c>
      <c r="Q1010" s="33">
        <f>IF(DatiStorici[[#This Row],[Calend]]="X",(DatiStorici[[#This Row],[Balanced]]*B$2/DatiStorici[[#This Row],[Bond 3Y]]),Q1009)</f>
        <v>26.008685988528505</v>
      </c>
      <c r="R1010" s="33">
        <f>IF(DatiStorici[[#This Row],[Calend]]="X",(DatiStorici[[#This Row],[Balanced]]*C$2/DatiStorici[[#This Row],[Bond 10Y]]),R1009)</f>
        <v>25.947178759897803</v>
      </c>
      <c r="S1010" s="33">
        <f>IF(DatiStorici[[#This Row],[Calend]]="X",(DatiStorici[[#This Row],[Balanced]]*D$2/DatiStorici[[#This Row],[SXXR]]),S1009)</f>
        <v>23.661197927046668</v>
      </c>
      <c r="T1010" s="33">
        <f>IF(DatiStorici[[#This Row],[Calend]]="X",(DatiStorici[[#This Row],[Balanced]]*E$2/DatiStorici[[#This Row],[Gold]]),T1009)</f>
        <v>27.571067436731585</v>
      </c>
      <c r="U1010" s="34">
        <f>SUMPRODUCT(DatiStorici[[#This Row],[Bond 3Y]:[Gold]],Q1009:T1009)</f>
        <v>13357.086534845927</v>
      </c>
      <c r="V1010" s="32">
        <f t="shared" si="134"/>
        <v>1.5227761727757041E-3</v>
      </c>
      <c r="W1010" s="32">
        <f>-(1-U1010/MAX(U$5:U1010))</f>
        <v>-7.5369098246081956E-3</v>
      </c>
      <c r="X1010" s="53" t="str">
        <f t="shared" si="135"/>
        <v/>
      </c>
    </row>
    <row r="1011" spans="1:24" x14ac:dyDescent="0.3">
      <c r="A1011" s="4">
        <v>40520</v>
      </c>
      <c r="B1011" s="1">
        <v>117.55175300000001</v>
      </c>
      <c r="C1011" s="1">
        <v>122.29116999999999</v>
      </c>
      <c r="D1011" s="1">
        <v>139.90785500000001</v>
      </c>
      <c r="E1011" s="1">
        <v>134.91391999999999</v>
      </c>
      <c r="F1011" s="3">
        <f t="shared" si="128"/>
        <v>13423.887975779409</v>
      </c>
      <c r="G1011" s="36">
        <f t="shared" si="129"/>
        <v>-1.0213600601481022E-3</v>
      </c>
      <c r="H1011" s="31">
        <f t="shared" si="130"/>
        <v>-4.2558342581501228E-3</v>
      </c>
      <c r="I1011" s="37">
        <f t="shared" si="131"/>
        <v>3.8811141620858445E-3</v>
      </c>
      <c r="J1011" s="37">
        <f t="shared" si="132"/>
        <v>-2.460700420647156E-2</v>
      </c>
      <c r="K1011" s="39">
        <f t="shared" si="133"/>
        <v>-1.0417811741815611E-2</v>
      </c>
      <c r="L1011" s="36">
        <f>-(1-B1011/MAX(B$5:B1011))</f>
        <v>-6.075287942797547E-3</v>
      </c>
      <c r="M1011" s="37">
        <f>-(1-C1011/MAX(C$5:C1011))</f>
        <v>-5.3302822143165951E-2</v>
      </c>
      <c r="N1011" s="37">
        <f>-(1-D1011/MAX(D$5:D1011))</f>
        <v>-0.23502642280350161</v>
      </c>
      <c r="O1011" s="37">
        <f>-(1-E1011/MAX(E$5:E1011))</f>
        <v>-2.5300487494537394E-2</v>
      </c>
      <c r="P1011" s="39">
        <f>-(1-F1011/MAX(F$5:F1011))</f>
        <v>-1.7936823344759878E-2</v>
      </c>
      <c r="Q1011" s="33">
        <f>IF(DatiStorici[[#This Row],[Calend]]="X",(DatiStorici[[#This Row],[Balanced]]*B$2/DatiStorici[[#This Row],[Bond 3Y]]),Q1010)</f>
        <v>26.008685988528505</v>
      </c>
      <c r="R1011" s="33">
        <f>IF(DatiStorici[[#This Row],[Calend]]="X",(DatiStorici[[#This Row],[Balanced]]*C$2/DatiStorici[[#This Row],[Bond 10Y]]),R1010)</f>
        <v>25.947178759897803</v>
      </c>
      <c r="S1011" s="33">
        <f>IF(DatiStorici[[#This Row],[Calend]]="X",(DatiStorici[[#This Row],[Balanced]]*D$2/DatiStorici[[#This Row],[SXXR]]),S1010)</f>
        <v>23.661197927046668</v>
      </c>
      <c r="T1011" s="33">
        <f>IF(DatiStorici[[#This Row],[Calend]]="X",(DatiStorici[[#This Row],[Balanced]]*E$2/DatiStorici[[#This Row],[Gold]]),T1010)</f>
        <v>27.571067436731585</v>
      </c>
      <c r="U1011" s="34">
        <f>SUMPRODUCT(DatiStorici[[#This Row],[Bond 3Y]:[Gold]],Q1010:T1010)</f>
        <v>13260.585715102472</v>
      </c>
      <c r="V1011" s="32">
        <f t="shared" si="134"/>
        <v>-7.2509152293505552E-3</v>
      </c>
      <c r="W1011" s="32">
        <f>-(1-U1011/MAX(U$5:U1011))</f>
        <v>-1.4707148747384768E-2</v>
      </c>
      <c r="X1011" s="53" t="str">
        <f t="shared" si="135"/>
        <v/>
      </c>
    </row>
    <row r="1012" spans="1:24" x14ac:dyDescent="0.3">
      <c r="A1012" s="4">
        <v>40521</v>
      </c>
      <c r="B1012" s="1">
        <v>117.498214</v>
      </c>
      <c r="C1012" s="1">
        <v>122.75530000000001</v>
      </c>
      <c r="D1012" s="1">
        <v>140.386954</v>
      </c>
      <c r="E1012" s="1">
        <v>135.47229999999999</v>
      </c>
      <c r="F1012" s="3">
        <f t="shared" si="128"/>
        <v>13463.547654123264</v>
      </c>
      <c r="G1012" s="36">
        <f t="shared" si="129"/>
        <v>-4.5555420925387762E-4</v>
      </c>
      <c r="H1012" s="31">
        <f t="shared" si="130"/>
        <v>3.7881023547179922E-3</v>
      </c>
      <c r="I1012" s="37">
        <f t="shared" si="131"/>
        <v>3.4185397031664937E-3</v>
      </c>
      <c r="J1012" s="37">
        <f t="shared" si="132"/>
        <v>4.1302459406422224E-3</v>
      </c>
      <c r="K1012" s="39">
        <f t="shared" si="133"/>
        <v>2.9500550109989795E-3</v>
      </c>
      <c r="L1012" s="36">
        <f>-(1-B1012/MAX(B$5:B1012))</f>
        <v>-6.5279714102982611E-3</v>
      </c>
      <c r="M1012" s="37">
        <f>-(1-C1012/MAX(C$5:C1012))</f>
        <v>-4.9709835330146612E-2</v>
      </c>
      <c r="N1012" s="37">
        <f>-(1-D1012/MAX(D$5:D1012))</f>
        <v>-0.23240685526126992</v>
      </c>
      <c r="O1012" s="37">
        <f>-(1-E1012/MAX(E$5:E1012))</f>
        <v>-2.1266413665885664E-2</v>
      </c>
      <c r="P1012" s="39">
        <f>-(1-F1012/MAX(F$5:F1012))</f>
        <v>-1.5035405382261557E-2</v>
      </c>
      <c r="Q1012" s="33">
        <f>IF(DatiStorici[[#This Row],[Calend]]="X",(DatiStorici[[#This Row],[Balanced]]*B$2/DatiStorici[[#This Row],[Bond 3Y]]),Q1011)</f>
        <v>26.008685988528505</v>
      </c>
      <c r="R1012" s="33">
        <f>IF(DatiStorici[[#This Row],[Calend]]="X",(DatiStorici[[#This Row],[Balanced]]*C$2/DatiStorici[[#This Row],[Bond 10Y]]),R1011)</f>
        <v>25.947178759897803</v>
      </c>
      <c r="S1012" s="33">
        <f>IF(DatiStorici[[#This Row],[Calend]]="X",(DatiStorici[[#This Row],[Balanced]]*D$2/DatiStorici[[#This Row],[SXXR]]),S1011)</f>
        <v>23.661197927046668</v>
      </c>
      <c r="T1012" s="33">
        <f>IF(DatiStorici[[#This Row],[Calend]]="X",(DatiStorici[[#This Row],[Balanced]]*E$2/DatiStorici[[#This Row],[Gold]]),T1011)</f>
        <v>27.571067436731585</v>
      </c>
      <c r="U1012" s="34">
        <f>SUMPRODUCT(DatiStorici[[#This Row],[Bond 3Y]:[Gold]],Q1011:T1011)</f>
        <v>13297.967289042135</v>
      </c>
      <c r="V1012" s="32">
        <f t="shared" si="134"/>
        <v>2.8150327782843231E-3</v>
      </c>
      <c r="W1012" s="32">
        <f>-(1-U1012/MAX(U$5:U1012))</f>
        <v>-1.192960947705124E-2</v>
      </c>
      <c r="X1012" s="53" t="str">
        <f t="shared" si="135"/>
        <v/>
      </c>
    </row>
    <row r="1013" spans="1:24" x14ac:dyDescent="0.3">
      <c r="A1013" s="4">
        <v>40522</v>
      </c>
      <c r="B1013" s="1">
        <v>117.39412299999999</v>
      </c>
      <c r="C1013" s="1">
        <v>122.77642</v>
      </c>
      <c r="D1013" s="1">
        <v>140.514219</v>
      </c>
      <c r="E1013" s="1">
        <v>133.9128</v>
      </c>
      <c r="F1013" s="3">
        <f t="shared" si="128"/>
        <v>13401.919483050453</v>
      </c>
      <c r="G1013" s="36">
        <f t="shared" si="129"/>
        <v>-8.8628695293429941E-4</v>
      </c>
      <c r="H1013" s="31">
        <f t="shared" si="130"/>
        <v>1.7203479902388427E-4</v>
      </c>
      <c r="I1013" s="37">
        <f t="shared" si="131"/>
        <v>9.0611945367418919E-4</v>
      </c>
      <c r="J1013" s="37">
        <f t="shared" si="132"/>
        <v>-1.1578349522214889E-2</v>
      </c>
      <c r="K1013" s="39">
        <f t="shared" si="133"/>
        <v>-4.5879179289161518E-3</v>
      </c>
      <c r="L1013" s="36">
        <f>-(1-B1013/MAX(B$5:B1013))</f>
        <v>-7.4080826341841322E-3</v>
      </c>
      <c r="M1013" s="37">
        <f>-(1-C1013/MAX(C$5:C1013))</f>
        <v>-4.9546338289466307E-2</v>
      </c>
      <c r="N1013" s="37">
        <f>-(1-D1013/MAX(D$5:D1013))</f>
        <v>-0.23171100896799424</v>
      </c>
      <c r="O1013" s="37">
        <f>-(1-E1013/MAX(E$5:E1013))</f>
        <v>-3.2533182059779064E-2</v>
      </c>
      <c r="P1013" s="39">
        <f>-(1-F1013/MAX(F$5:F1013))</f>
        <v>-1.9543991684860207E-2</v>
      </c>
      <c r="Q1013" s="33">
        <f>IF(DatiStorici[[#This Row],[Calend]]="X",(DatiStorici[[#This Row],[Balanced]]*B$2/DatiStorici[[#This Row],[Bond 3Y]]),Q1012)</f>
        <v>26.008685988528505</v>
      </c>
      <c r="R1013" s="33">
        <f>IF(DatiStorici[[#This Row],[Calend]]="X",(DatiStorici[[#This Row],[Balanced]]*C$2/DatiStorici[[#This Row],[Bond 10Y]]),R1012)</f>
        <v>25.947178759897803</v>
      </c>
      <c r="S1013" s="33">
        <f>IF(DatiStorici[[#This Row],[Calend]]="X",(DatiStorici[[#This Row],[Balanced]]*D$2/DatiStorici[[#This Row],[SXXR]]),S1012)</f>
        <v>23.661197927046668</v>
      </c>
      <c r="T1013" s="33">
        <f>IF(DatiStorici[[#This Row],[Calend]]="X",(DatiStorici[[#This Row],[Balanced]]*E$2/DatiStorici[[#This Row],[Gold]]),T1012)</f>
        <v>27.571067436731585</v>
      </c>
      <c r="U1013" s="34">
        <f>SUMPRODUCT(DatiStorici[[#This Row],[Bond 3Y]:[Gold]],Q1012:T1012)</f>
        <v>13255.822186010915</v>
      </c>
      <c r="V1013" s="32">
        <f t="shared" si="134"/>
        <v>-3.174321952034073E-3</v>
      </c>
      <c r="W1013" s="32">
        <f>-(1-U1013/MAX(U$5:U1013))</f>
        <v>-1.506109021433677E-2</v>
      </c>
      <c r="X1013" s="53" t="str">
        <f t="shared" si="135"/>
        <v/>
      </c>
    </row>
    <row r="1014" spans="1:24" x14ac:dyDescent="0.3">
      <c r="A1014" s="4">
        <v>40525</v>
      </c>
      <c r="B1014" s="1">
        <v>117.4234</v>
      </c>
      <c r="C1014" s="1">
        <v>122.491283</v>
      </c>
      <c r="D1014" s="1">
        <v>140.91704899999999</v>
      </c>
      <c r="E1014" s="1">
        <v>136.22082</v>
      </c>
      <c r="F1014" s="3">
        <f t="shared" si="128"/>
        <v>13492.512901215574</v>
      </c>
      <c r="G1014" s="36">
        <f t="shared" si="129"/>
        <v>2.4935958592593673E-4</v>
      </c>
      <c r="H1014" s="31">
        <f t="shared" si="130"/>
        <v>-2.3251094617818724E-3</v>
      </c>
      <c r="I1014" s="37">
        <f t="shared" si="131"/>
        <v>2.8627257942494631E-3</v>
      </c>
      <c r="J1014" s="37">
        <f t="shared" si="132"/>
        <v>1.7088403614111354E-2</v>
      </c>
      <c r="K1014" s="39">
        <f t="shared" si="133"/>
        <v>6.7369899849662367E-3</v>
      </c>
      <c r="L1014" s="36">
        <f>-(1-B1014/MAX(B$5:B1014))</f>
        <v>-7.1605394623276419E-3</v>
      </c>
      <c r="M1014" s="37">
        <f>-(1-C1014/MAX(C$5:C1014))</f>
        <v>-5.175367994138258E-2</v>
      </c>
      <c r="N1014" s="37">
        <f>-(1-D1014/MAX(D$5:D1014))</f>
        <v>-0.22950845710911494</v>
      </c>
      <c r="O1014" s="37">
        <f>-(1-E1014/MAX(E$5:E1014))</f>
        <v>-1.5858653820937207E-2</v>
      </c>
      <c r="P1014" s="39">
        <f>-(1-F1014/MAX(F$5:F1014))</f>
        <v>-1.2916369330753796E-2</v>
      </c>
      <c r="Q1014" s="33">
        <f>IF(DatiStorici[[#This Row],[Calend]]="X",(DatiStorici[[#This Row],[Balanced]]*B$2/DatiStorici[[#This Row],[Bond 3Y]]),Q1013)</f>
        <v>26.008685988528505</v>
      </c>
      <c r="R1014" s="33">
        <f>IF(DatiStorici[[#This Row],[Calend]]="X",(DatiStorici[[#This Row],[Balanced]]*C$2/DatiStorici[[#This Row],[Bond 10Y]]),R1013)</f>
        <v>25.947178759897803</v>
      </c>
      <c r="S1014" s="33">
        <f>IF(DatiStorici[[#This Row],[Calend]]="X",(DatiStorici[[#This Row],[Balanced]]*D$2/DatiStorici[[#This Row],[SXXR]]),S1013)</f>
        <v>23.661197927046668</v>
      </c>
      <c r="T1014" s="33">
        <f>IF(DatiStorici[[#This Row],[Calend]]="X",(DatiStorici[[#This Row],[Balanced]]*E$2/DatiStorici[[#This Row],[Gold]]),T1013)</f>
        <v>27.571067436731585</v>
      </c>
      <c r="U1014" s="34">
        <f>SUMPRODUCT(DatiStorici[[#This Row],[Bond 3Y]:[Gold]],Q1013:T1013)</f>
        <v>13322.351157026817</v>
      </c>
      <c r="V1014" s="32">
        <f t="shared" si="134"/>
        <v>5.0062966411198988E-3</v>
      </c>
      <c r="W1014" s="32">
        <f>-(1-U1014/MAX(U$5:U1014))</f>
        <v>-1.0117830470650957E-2</v>
      </c>
      <c r="X1014" s="53" t="str">
        <f t="shared" si="135"/>
        <v/>
      </c>
    </row>
    <row r="1015" spans="1:24" x14ac:dyDescent="0.3">
      <c r="A1015" s="4">
        <v>40526</v>
      </c>
      <c r="B1015" s="1">
        <v>117.39076900000001</v>
      </c>
      <c r="C1015" s="1">
        <v>122.093734</v>
      </c>
      <c r="D1015" s="1">
        <v>141.249875</v>
      </c>
      <c r="E1015" s="1">
        <v>135.78112999999999</v>
      </c>
      <c r="F1015" s="3">
        <f t="shared" si="128"/>
        <v>13469.307138749584</v>
      </c>
      <c r="G1015" s="36">
        <f t="shared" si="129"/>
        <v>-2.7793041918224682E-4</v>
      </c>
      <c r="H1015" s="31">
        <f t="shared" si="130"/>
        <v>-3.2508070606769306E-3</v>
      </c>
      <c r="I1015" s="37">
        <f t="shared" si="131"/>
        <v>2.3590727760443059E-3</v>
      </c>
      <c r="J1015" s="37">
        <f t="shared" si="132"/>
        <v>-3.2329943441890036E-3</v>
      </c>
      <c r="K1015" s="39">
        <f t="shared" si="133"/>
        <v>-1.7213799485175489E-3</v>
      </c>
      <c r="L1015" s="36">
        <f>-(1-B1015/MAX(B$5:B1015))</f>
        <v>-7.4364414072278784E-3</v>
      </c>
      <c r="M1015" s="37">
        <f>-(1-C1015/MAX(C$5:C1015))</f>
        <v>-5.483124078538959E-2</v>
      </c>
      <c r="N1015" s="37">
        <f>-(1-D1015/MAX(D$5:D1015))</f>
        <v>-0.22768866582002678</v>
      </c>
      <c r="O1015" s="37">
        <f>-(1-E1015/MAX(E$5:E1015))</f>
        <v>-1.9035239518347291E-2</v>
      </c>
      <c r="P1015" s="39">
        <f>-(1-F1015/MAX(F$5:F1015))</f>
        <v>-1.461405370097324E-2</v>
      </c>
      <c r="Q1015" s="33">
        <f>IF(DatiStorici[[#This Row],[Calend]]="X",(DatiStorici[[#This Row],[Balanced]]*B$2/DatiStorici[[#This Row],[Bond 3Y]]),Q1014)</f>
        <v>26.008685988528505</v>
      </c>
      <c r="R1015" s="33">
        <f>IF(DatiStorici[[#This Row],[Calend]]="X",(DatiStorici[[#This Row],[Balanced]]*C$2/DatiStorici[[#This Row],[Bond 10Y]]),R1014)</f>
        <v>25.947178759897803</v>
      </c>
      <c r="S1015" s="33">
        <f>IF(DatiStorici[[#This Row],[Calend]]="X",(DatiStorici[[#This Row],[Balanced]]*D$2/DatiStorici[[#This Row],[SXXR]]),S1014)</f>
        <v>23.661197927046668</v>
      </c>
      <c r="T1015" s="33">
        <f>IF(DatiStorici[[#This Row],[Calend]]="X",(DatiStorici[[#This Row],[Balanced]]*E$2/DatiStorici[[#This Row],[Gold]]),T1014)</f>
        <v>27.571067436731585</v>
      </c>
      <c r="U1015" s="34">
        <f>SUMPRODUCT(DatiStorici[[#This Row],[Bond 3Y]:[Gold]],Q1014:T1014)</f>
        <v>13306.939531845517</v>
      </c>
      <c r="V1015" s="32">
        <f t="shared" si="134"/>
        <v>-1.1574943607820518E-3</v>
      </c>
      <c r="W1015" s="32">
        <f>-(1-U1015/MAX(U$5:U1015))</f>
        <v>-1.1262950636800606E-2</v>
      </c>
      <c r="X1015" s="53" t="str">
        <f t="shared" si="135"/>
        <v/>
      </c>
    </row>
    <row r="1016" spans="1:24" x14ac:dyDescent="0.3">
      <c r="A1016" s="4">
        <v>40527</v>
      </c>
      <c r="B1016" s="1">
        <v>117.515379</v>
      </c>
      <c r="C1016" s="1">
        <v>122.176491</v>
      </c>
      <c r="D1016" s="1">
        <v>140.686746</v>
      </c>
      <c r="E1016" s="1">
        <v>135.21973</v>
      </c>
      <c r="F1016" s="3">
        <f t="shared" si="128"/>
        <v>13443.865100906249</v>
      </c>
      <c r="G1016" s="36">
        <f t="shared" si="129"/>
        <v>1.0609344433865117E-3</v>
      </c>
      <c r="H1016" s="31">
        <f t="shared" si="130"/>
        <v>6.7758567927231025E-4</v>
      </c>
      <c r="I1016" s="37">
        <f t="shared" si="131"/>
        <v>-3.9947258136412414E-3</v>
      </c>
      <c r="J1016" s="37">
        <f t="shared" si="132"/>
        <v>-4.1431662104270727E-3</v>
      </c>
      <c r="K1016" s="39">
        <f t="shared" si="133"/>
        <v>-1.8906760745746646E-3</v>
      </c>
      <c r="L1016" s="36">
        <f>-(1-B1016/MAX(B$5:B1016))</f>
        <v>-6.3828377372814327E-3</v>
      </c>
      <c r="M1016" s="37">
        <f>-(1-C1016/MAX(C$5:C1016))</f>
        <v>-5.4190590946583628E-2</v>
      </c>
      <c r="N1016" s="37">
        <f>-(1-D1016/MAX(D$5:D1016))</f>
        <v>-0.23076768383193969</v>
      </c>
      <c r="O1016" s="37">
        <f>-(1-E1016/MAX(E$5:E1016))</f>
        <v>-2.3091131648088736E-2</v>
      </c>
      <c r="P1016" s="39">
        <f>-(1-F1016/MAX(F$5:F1016))</f>
        <v>-1.6475339235394459E-2</v>
      </c>
      <c r="Q1016" s="33">
        <f>IF(DatiStorici[[#This Row],[Calend]]="X",(DatiStorici[[#This Row],[Balanced]]*B$2/DatiStorici[[#This Row],[Bond 3Y]]),Q1015)</f>
        <v>26.008685988528505</v>
      </c>
      <c r="R1016" s="33">
        <f>IF(DatiStorici[[#This Row],[Calend]]="X",(DatiStorici[[#This Row],[Balanced]]*C$2/DatiStorici[[#This Row],[Bond 10Y]]),R1015)</f>
        <v>25.947178759897803</v>
      </c>
      <c r="S1016" s="33">
        <f>IF(DatiStorici[[#This Row],[Calend]]="X",(DatiStorici[[#This Row],[Balanced]]*D$2/DatiStorici[[#This Row],[SXXR]]),S1015)</f>
        <v>23.661197927046668</v>
      </c>
      <c r="T1016" s="33">
        <f>IF(DatiStorici[[#This Row],[Calend]]="X",(DatiStorici[[#This Row],[Balanced]]*E$2/DatiStorici[[#This Row],[Gold]]),T1015)</f>
        <v>27.571067436731585</v>
      </c>
      <c r="U1016" s="34">
        <f>SUMPRODUCT(DatiStorici[[#This Row],[Bond 3Y]:[Gold]],Q1015:T1015)</f>
        <v>13283.525080892741</v>
      </c>
      <c r="V1016" s="32">
        <f t="shared" si="134"/>
        <v>-1.7611168022450955E-3</v>
      </c>
      <c r="W1016" s="32">
        <f>-(1-U1016/MAX(U$5:U1016))</f>
        <v>-1.3002699667154505E-2</v>
      </c>
      <c r="X1016" s="53" t="str">
        <f t="shared" si="135"/>
        <v/>
      </c>
    </row>
    <row r="1017" spans="1:24" x14ac:dyDescent="0.3">
      <c r="A1017" s="4">
        <v>40528</v>
      </c>
      <c r="B1017" s="1">
        <v>117.45884599999999</v>
      </c>
      <c r="C1017" s="1">
        <v>121.783784</v>
      </c>
      <c r="D1017" s="1">
        <v>141.228644</v>
      </c>
      <c r="E1017" s="1">
        <v>132.71101999999999</v>
      </c>
      <c r="F1017" s="3">
        <f t="shared" si="128"/>
        <v>13341.733364127565</v>
      </c>
      <c r="G1017" s="36">
        <f t="shared" si="129"/>
        <v>-4.8118470092451098E-4</v>
      </c>
      <c r="H1017" s="31">
        <f t="shared" si="130"/>
        <v>-3.2194367643928364E-3</v>
      </c>
      <c r="I1017" s="37">
        <f t="shared" si="131"/>
        <v>3.8444064186292054E-3</v>
      </c>
      <c r="J1017" s="37">
        <f t="shared" si="132"/>
        <v>-1.8727102563142754E-2</v>
      </c>
      <c r="K1017" s="39">
        <f t="shared" si="133"/>
        <v>-7.6259062766693402E-3</v>
      </c>
      <c r="L1017" s="36">
        <f>-(1-B1017/MAX(B$5:B1017))</f>
        <v>-6.8608361023652087E-3</v>
      </c>
      <c r="M1017" s="37">
        <f>-(1-C1017/MAX(C$5:C1017))</f>
        <v>-5.7230668236093685E-2</v>
      </c>
      <c r="N1017" s="37">
        <f>-(1-D1017/MAX(D$5:D1017))</f>
        <v>-0.22780475046743609</v>
      </c>
      <c r="O1017" s="37">
        <f>-(1-E1017/MAX(E$5:E1017))</f>
        <v>-4.1215565464981618E-2</v>
      </c>
      <c r="P1017" s="39">
        <f>-(1-F1017/MAX(F$5:F1017))</f>
        <v>-2.3947080510288932E-2</v>
      </c>
      <c r="Q1017" s="33">
        <f>IF(DatiStorici[[#This Row],[Calend]]="X",(DatiStorici[[#This Row],[Balanced]]*B$2/DatiStorici[[#This Row],[Bond 3Y]]),Q1016)</f>
        <v>26.008685988528505</v>
      </c>
      <c r="R1017" s="33">
        <f>IF(DatiStorici[[#This Row],[Calend]]="X",(DatiStorici[[#This Row],[Balanced]]*C$2/DatiStorici[[#This Row],[Bond 10Y]]),R1016)</f>
        <v>25.947178759897803</v>
      </c>
      <c r="S1017" s="33">
        <f>IF(DatiStorici[[#This Row],[Calend]]="X",(DatiStorici[[#This Row],[Balanced]]*D$2/DatiStorici[[#This Row],[SXXR]]),S1016)</f>
        <v>23.661197927046668</v>
      </c>
      <c r="T1017" s="33">
        <f>IF(DatiStorici[[#This Row],[Calend]]="X",(DatiStorici[[#This Row],[Balanced]]*E$2/DatiStorici[[#This Row],[Gold]]),T1016)</f>
        <v>27.571067436731585</v>
      </c>
      <c r="U1017" s="34">
        <f>SUMPRODUCT(DatiStorici[[#This Row],[Bond 3Y]:[Gold]],Q1016:T1016)</f>
        <v>13215.519236363554</v>
      </c>
      <c r="V1017" s="32">
        <f t="shared" si="134"/>
        <v>-5.132712939729612E-3</v>
      </c>
      <c r="W1017" s="32">
        <f>-(1-U1017/MAX(U$5:U1017))</f>
        <v>-1.8055694602490791E-2</v>
      </c>
      <c r="X1017" s="53" t="str">
        <f t="shared" si="135"/>
        <v/>
      </c>
    </row>
    <row r="1018" spans="1:24" x14ac:dyDescent="0.3">
      <c r="A1018" s="4">
        <v>40529</v>
      </c>
      <c r="B1018" s="1">
        <v>117.429654</v>
      </c>
      <c r="C1018" s="1">
        <v>122.137215</v>
      </c>
      <c r="D1018" s="1">
        <v>140.63467900000001</v>
      </c>
      <c r="E1018" s="1">
        <v>133.24503000000001</v>
      </c>
      <c r="F1018" s="3">
        <f t="shared" si="128"/>
        <v>13362.08760362113</v>
      </c>
      <c r="G1018" s="36">
        <f t="shared" si="129"/>
        <v>-2.4856048848957219E-4</v>
      </c>
      <c r="H1018" s="31">
        <f t="shared" si="130"/>
        <v>2.8979157086862473E-3</v>
      </c>
      <c r="I1018" s="37">
        <f t="shared" si="131"/>
        <v>-4.2145666408342688E-3</v>
      </c>
      <c r="J1018" s="37">
        <f t="shared" si="132"/>
        <v>4.0157816875579901E-3</v>
      </c>
      <c r="K1018" s="39">
        <f t="shared" si="133"/>
        <v>1.5244442703511139E-3</v>
      </c>
      <c r="L1018" s="36">
        <f>-(1-B1018/MAX(B$5:B1018))</f>
        <v>-7.1076605814044402E-3</v>
      </c>
      <c r="M1018" s="37">
        <f>-(1-C1018/MAX(C$5:C1018))</f>
        <v>-5.4494639704621539E-2</v>
      </c>
      <c r="N1018" s="37">
        <f>-(1-D1018/MAX(D$5:D1018))</f>
        <v>-0.23105237034395776</v>
      </c>
      <c r="O1018" s="37">
        <f>-(1-E1018/MAX(E$5:E1018))</f>
        <v>-3.7357555211680382E-2</v>
      </c>
      <c r="P1018" s="39">
        <f>-(1-F1018/MAX(F$5:F1018))</f>
        <v>-2.2458007513589395E-2</v>
      </c>
      <c r="Q1018" s="33">
        <f>IF(DatiStorici[[#This Row],[Calend]]="X",(DatiStorici[[#This Row],[Balanced]]*B$2/DatiStorici[[#This Row],[Bond 3Y]]),Q1017)</f>
        <v>26.008685988528505</v>
      </c>
      <c r="R1018" s="33">
        <f>IF(DatiStorici[[#This Row],[Calend]]="X",(DatiStorici[[#This Row],[Balanced]]*C$2/DatiStorici[[#This Row],[Bond 10Y]]),R1017)</f>
        <v>25.947178759897803</v>
      </c>
      <c r="S1018" s="33">
        <f>IF(DatiStorici[[#This Row],[Calend]]="X",(DatiStorici[[#This Row],[Balanced]]*D$2/DatiStorici[[#This Row],[SXXR]]),S1017)</f>
        <v>23.661197927046668</v>
      </c>
      <c r="T1018" s="33">
        <f>IF(DatiStorici[[#This Row],[Calend]]="X",(DatiStorici[[#This Row],[Balanced]]*E$2/DatiStorici[[#This Row],[Gold]]),T1017)</f>
        <v>27.571067436731585</v>
      </c>
      <c r="U1018" s="34">
        <f>SUMPRODUCT(DatiStorici[[#This Row],[Bond 3Y]:[Gold]],Q1017:T1017)</f>
        <v>13224.599830433619</v>
      </c>
      <c r="V1018" s="32">
        <f t="shared" si="134"/>
        <v>6.8687999506711534E-4</v>
      </c>
      <c r="W1018" s="32">
        <f>-(1-U1018/MAX(U$5:U1018))</f>
        <v>-1.7380985007109051E-2</v>
      </c>
      <c r="X1018" s="53" t="str">
        <f t="shared" si="135"/>
        <v/>
      </c>
    </row>
    <row r="1019" spans="1:24" x14ac:dyDescent="0.3">
      <c r="A1019" s="4">
        <v>40532</v>
      </c>
      <c r="B1019" s="1">
        <v>117.441819</v>
      </c>
      <c r="C1019" s="1">
        <v>122.879448</v>
      </c>
      <c r="D1019" s="1">
        <v>141.62293500000001</v>
      </c>
      <c r="E1019" s="1">
        <v>134.36019999999999</v>
      </c>
      <c r="F1019" s="3">
        <f t="shared" si="128"/>
        <v>13440.030081830591</v>
      </c>
      <c r="G1019" s="36">
        <f t="shared" si="129"/>
        <v>1.0358856999957816E-4</v>
      </c>
      <c r="H1019" s="31">
        <f t="shared" si="130"/>
        <v>6.0586513697099796E-3</v>
      </c>
      <c r="I1019" s="37">
        <f t="shared" si="131"/>
        <v>7.0025394482629818E-3</v>
      </c>
      <c r="J1019" s="37">
        <f t="shared" si="132"/>
        <v>8.3344892423293758E-3</v>
      </c>
      <c r="K1019" s="39">
        <f t="shared" si="133"/>
        <v>5.8161596663406385E-3</v>
      </c>
      <c r="L1019" s="36">
        <f>-(1-B1019/MAX(B$5:B1019))</f>
        <v>-7.004802956455447E-3</v>
      </c>
      <c r="M1019" s="37">
        <f>-(1-C1019/MAX(C$5:C1019))</f>
        <v>-4.8748763805223305E-2</v>
      </c>
      <c r="N1019" s="37">
        <f>-(1-D1019/MAX(D$5:D1019))</f>
        <v>-0.22564888726214005</v>
      </c>
      <c r="O1019" s="37">
        <f>-(1-E1019/MAX(E$5:E1019))</f>
        <v>-2.9300894673162992E-2</v>
      </c>
      <c r="P1019" s="39">
        <f>-(1-F1019/MAX(F$5:F1019))</f>
        <v>-1.6755901098154946E-2</v>
      </c>
      <c r="Q1019" s="33">
        <f>IF(DatiStorici[[#This Row],[Calend]]="X",(DatiStorici[[#This Row],[Balanced]]*B$2/DatiStorici[[#This Row],[Bond 3Y]]),Q1018)</f>
        <v>26.008685988528505</v>
      </c>
      <c r="R1019" s="33">
        <f>IF(DatiStorici[[#This Row],[Calend]]="X",(DatiStorici[[#This Row],[Balanced]]*C$2/DatiStorici[[#This Row],[Bond 10Y]]),R1018)</f>
        <v>25.947178759897803</v>
      </c>
      <c r="S1019" s="33">
        <f>IF(DatiStorici[[#This Row],[Calend]]="X",(DatiStorici[[#This Row],[Balanced]]*D$2/DatiStorici[[#This Row],[SXXR]]),S1018)</f>
        <v>23.661197927046668</v>
      </c>
      <c r="T1019" s="33">
        <f>IF(DatiStorici[[#This Row],[Calend]]="X",(DatiStorici[[#This Row],[Balanced]]*E$2/DatiStorici[[#This Row],[Gold]]),T1018)</f>
        <v>27.571067436731585</v>
      </c>
      <c r="U1019" s="34">
        <f>SUMPRODUCT(DatiStorici[[#This Row],[Bond 3Y]:[Gold]],Q1018:T1018)</f>
        <v>13298.304826523177</v>
      </c>
      <c r="V1019" s="32">
        <f t="shared" si="134"/>
        <v>5.5578517338091575E-3</v>
      </c>
      <c r="W1019" s="32">
        <f>-(1-U1019/MAX(U$5:U1019))</f>
        <v>-1.1904529644663375E-2</v>
      </c>
      <c r="X1019" s="53" t="str">
        <f t="shared" si="135"/>
        <v/>
      </c>
    </row>
    <row r="1020" spans="1:24" x14ac:dyDescent="0.3">
      <c r="A1020" s="4">
        <v>40533</v>
      </c>
      <c r="B1020" s="1">
        <v>117.415142</v>
      </c>
      <c r="C1020" s="1">
        <v>122.765275</v>
      </c>
      <c r="D1020" s="1">
        <v>143.00447199999999</v>
      </c>
      <c r="E1020" s="1">
        <v>134.65076999999999</v>
      </c>
      <c r="F1020" s="3">
        <f t="shared" si="128"/>
        <v>13468.72417312053</v>
      </c>
      <c r="G1020" s="36">
        <f t="shared" si="129"/>
        <v>-2.2717657591354631E-4</v>
      </c>
      <c r="H1020" s="31">
        <f t="shared" si="130"/>
        <v>-9.2957835061293194E-4</v>
      </c>
      <c r="I1020" s="37">
        <f t="shared" si="131"/>
        <v>9.707764015374919E-3</v>
      </c>
      <c r="J1020" s="37">
        <f t="shared" si="132"/>
        <v>2.1602844895387244E-3</v>
      </c>
      <c r="K1020" s="39">
        <f t="shared" si="133"/>
        <v>2.1326964373062896E-3</v>
      </c>
      <c r="L1020" s="36">
        <f>-(1-B1020/MAX(B$5:B1020))</f>
        <v>-7.2303625833164409E-3</v>
      </c>
      <c r="M1020" s="37">
        <f>-(1-C1020/MAX(C$5:C1020))</f>
        <v>-4.9632615492041232E-2</v>
      </c>
      <c r="N1020" s="37">
        <f>-(1-D1020/MAX(D$5:D1020))</f>
        <v>-0.21809506334768358</v>
      </c>
      <c r="O1020" s="37">
        <f>-(1-E1020/MAX(E$5:E1020))</f>
        <v>-2.7201641776584795E-2</v>
      </c>
      <c r="P1020" s="39">
        <f>-(1-F1020/MAX(F$5:F1020))</f>
        <v>-1.4656702230116392E-2</v>
      </c>
      <c r="Q1020" s="33">
        <f>IF(DatiStorici[[#This Row],[Calend]]="X",(DatiStorici[[#This Row],[Balanced]]*B$2/DatiStorici[[#This Row],[Bond 3Y]]),Q1019)</f>
        <v>26.008685988528505</v>
      </c>
      <c r="R1020" s="33">
        <f>IF(DatiStorici[[#This Row],[Calend]]="X",(DatiStorici[[#This Row],[Balanced]]*C$2/DatiStorici[[#This Row],[Bond 10Y]]),R1019)</f>
        <v>25.947178759897803</v>
      </c>
      <c r="S1020" s="33">
        <f>IF(DatiStorici[[#This Row],[Calend]]="X",(DatiStorici[[#This Row],[Balanced]]*D$2/DatiStorici[[#This Row],[SXXR]]),S1019)</f>
        <v>23.661197927046668</v>
      </c>
      <c r="T1020" s="33">
        <f>IF(DatiStorici[[#This Row],[Calend]]="X",(DatiStorici[[#This Row],[Balanced]]*E$2/DatiStorici[[#This Row],[Gold]]),T1019)</f>
        <v>27.571067436731585</v>
      </c>
      <c r="U1020" s="34">
        <f>SUMPRODUCT(DatiStorici[[#This Row],[Bond 3Y]:[Gold]],Q1019:T1019)</f>
        <v>13335.348671032134</v>
      </c>
      <c r="V1020" s="32">
        <f t="shared" si="134"/>
        <v>2.7817338991507597E-3</v>
      </c>
      <c r="W1020" s="32">
        <f>-(1-U1020/MAX(U$5:U1020))</f>
        <v>-9.1520844690313741E-3</v>
      </c>
      <c r="X1020" s="53" t="str">
        <f t="shared" si="135"/>
        <v/>
      </c>
    </row>
    <row r="1021" spans="1:24" x14ac:dyDescent="0.3">
      <c r="A1021" s="4">
        <v>40534</v>
      </c>
      <c r="B1021" s="1">
        <v>117.537088</v>
      </c>
      <c r="C1021" s="1">
        <v>123.069238</v>
      </c>
      <c r="D1021" s="1">
        <v>143.175837</v>
      </c>
      <c r="E1021" s="1">
        <v>135.03870000000001</v>
      </c>
      <c r="F1021" s="3">
        <f t="shared" si="128"/>
        <v>13497.308576917487</v>
      </c>
      <c r="G1021" s="36">
        <f t="shared" si="129"/>
        <v>1.0380494022141497E-3</v>
      </c>
      <c r="H1021" s="31">
        <f t="shared" si="130"/>
        <v>2.4729087156406004E-3</v>
      </c>
      <c r="I1021" s="37">
        <f t="shared" si="131"/>
        <v>1.1976017573012184E-3</v>
      </c>
      <c r="J1021" s="37">
        <f t="shared" si="132"/>
        <v>2.876866253280035E-3</v>
      </c>
      <c r="K1021" s="39">
        <f t="shared" si="133"/>
        <v>2.1200311345792658E-3</v>
      </c>
      <c r="L1021" s="36">
        <f>-(1-B1021/MAX(B$5:B1021))</f>
        <v>-6.1992835917805689E-3</v>
      </c>
      <c r="M1021" s="37">
        <f>-(1-C1021/MAX(C$5:C1021))</f>
        <v>-4.7279535426874686E-2</v>
      </c>
      <c r="N1021" s="37">
        <f>-(1-D1021/MAX(D$5:D1021))</f>
        <v>-0.21715809167403244</v>
      </c>
      <c r="O1021" s="37">
        <f>-(1-E1021/MAX(E$5:E1021))</f>
        <v>-2.4399001530965525E-2</v>
      </c>
      <c r="P1021" s="39">
        <f>-(1-F1021/MAX(F$5:F1021))</f>
        <v>-1.2565527866453263E-2</v>
      </c>
      <c r="Q1021" s="33">
        <f>IF(DatiStorici[[#This Row],[Calend]]="X",(DatiStorici[[#This Row],[Balanced]]*B$2/DatiStorici[[#This Row],[Bond 3Y]]),Q1020)</f>
        <v>26.008685988528505</v>
      </c>
      <c r="R1021" s="33">
        <f>IF(DatiStorici[[#This Row],[Calend]]="X",(DatiStorici[[#This Row],[Balanced]]*C$2/DatiStorici[[#This Row],[Bond 10Y]]),R1020)</f>
        <v>25.947178759897803</v>
      </c>
      <c r="S1021" s="33">
        <f>IF(DatiStorici[[#This Row],[Calend]]="X",(DatiStorici[[#This Row],[Balanced]]*D$2/DatiStorici[[#This Row],[SXXR]]),S1020)</f>
        <v>23.661197927046668</v>
      </c>
      <c r="T1021" s="33">
        <f>IF(DatiStorici[[#This Row],[Calend]]="X",(DatiStorici[[#This Row],[Balanced]]*E$2/DatiStorici[[#This Row],[Gold]]),T1020)</f>
        <v>27.571067436731585</v>
      </c>
      <c r="U1021" s="34">
        <f>SUMPRODUCT(DatiStorici[[#This Row],[Bond 3Y]:[Gold]],Q1020:T1020)</f>
        <v>13361.157653924587</v>
      </c>
      <c r="V1021" s="32">
        <f t="shared" si="134"/>
        <v>1.9335107462222936E-3</v>
      </c>
      <c r="W1021" s="32">
        <f>-(1-U1021/MAX(U$5:U1021))</f>
        <v>-7.2344160576675032E-3</v>
      </c>
      <c r="X1021" s="53" t="str">
        <f t="shared" si="135"/>
        <v/>
      </c>
    </row>
    <row r="1022" spans="1:24" x14ac:dyDescent="0.3">
      <c r="A1022" s="4">
        <v>40535</v>
      </c>
      <c r="B1022" s="1">
        <v>117.574129</v>
      </c>
      <c r="C1022" s="1">
        <v>122.792607</v>
      </c>
      <c r="D1022" s="1">
        <v>143.33507</v>
      </c>
      <c r="E1022" s="1">
        <v>133.72282999999999</v>
      </c>
      <c r="F1022" s="3">
        <f t="shared" si="128"/>
        <v>13441.715570286931</v>
      </c>
      <c r="G1022" s="36">
        <f t="shared" si="129"/>
        <v>3.1509343347469935E-4</v>
      </c>
      <c r="H1022" s="31">
        <f t="shared" si="130"/>
        <v>-2.2502972491280299E-3</v>
      </c>
      <c r="I1022" s="37">
        <f t="shared" si="131"/>
        <v>1.1115319696669915E-3</v>
      </c>
      <c r="J1022" s="37">
        <f t="shared" si="132"/>
        <v>-9.7921790706206081E-3</v>
      </c>
      <c r="K1022" s="39">
        <f t="shared" si="133"/>
        <v>-4.1273273482272882E-3</v>
      </c>
      <c r="L1022" s="36">
        <f>-(1-B1022/MAX(B$5:B1022))</f>
        <v>-5.886094172484424E-3</v>
      </c>
      <c r="M1022" s="37">
        <f>-(1-C1022/MAX(C$5:C1022))</f>
        <v>-4.9421029264963834E-2</v>
      </c>
      <c r="N1022" s="37">
        <f>-(1-D1022/MAX(D$5:D1022))</f>
        <v>-0.21628745408461525</v>
      </c>
      <c r="O1022" s="37">
        <f>-(1-E1022/MAX(E$5:E1022))</f>
        <v>-3.3905639893564321E-2</v>
      </c>
      <c r="P1022" s="39">
        <f>-(1-F1022/MAX(F$5:F1022))</f>
        <v>-1.6632594337055995E-2</v>
      </c>
      <c r="Q1022" s="33">
        <f>IF(DatiStorici[[#This Row],[Calend]]="X",(DatiStorici[[#This Row],[Balanced]]*B$2/DatiStorici[[#This Row],[Bond 3Y]]),Q1021)</f>
        <v>26.008685988528505</v>
      </c>
      <c r="R1022" s="33">
        <f>IF(DatiStorici[[#This Row],[Calend]]="X",(DatiStorici[[#This Row],[Balanced]]*C$2/DatiStorici[[#This Row],[Bond 10Y]]),R1021)</f>
        <v>25.947178759897803</v>
      </c>
      <c r="S1022" s="33">
        <f>IF(DatiStorici[[#This Row],[Calend]]="X",(DatiStorici[[#This Row],[Balanced]]*D$2/DatiStorici[[#This Row],[SXXR]]),S1021)</f>
        <v>23.661197927046668</v>
      </c>
      <c r="T1022" s="33">
        <f>IF(DatiStorici[[#This Row],[Calend]]="X",(DatiStorici[[#This Row],[Balanced]]*E$2/DatiStorici[[#This Row],[Gold]]),T1021)</f>
        <v>27.571067436731585</v>
      </c>
      <c r="U1022" s="34">
        <f>SUMPRODUCT(DatiStorici[[#This Row],[Bond 3Y]:[Gold]],Q1021:T1021)</f>
        <v>13322.430950676302</v>
      </c>
      <c r="V1022" s="32">
        <f t="shared" si="134"/>
        <v>-2.9026628324223176E-3</v>
      </c>
      <c r="W1022" s="32">
        <f>-(1-U1022/MAX(U$5:U1022))</f>
        <v>-1.0111901613954699E-2</v>
      </c>
      <c r="X1022" s="53" t="str">
        <f t="shared" si="135"/>
        <v/>
      </c>
    </row>
    <row r="1023" spans="1:24" x14ac:dyDescent="0.3">
      <c r="A1023" s="4">
        <v>40536</v>
      </c>
      <c r="B1023" s="1">
        <v>117.578174</v>
      </c>
      <c r="C1023" s="1">
        <v>122.804143</v>
      </c>
      <c r="D1023" s="1">
        <v>142.68044499999999</v>
      </c>
      <c r="E1023" s="1">
        <v>134.40282999999999</v>
      </c>
      <c r="F1023" s="3">
        <f t="shared" si="128"/>
        <v>13459.079408384481</v>
      </c>
      <c r="G1023" s="36">
        <f t="shared" si="129"/>
        <v>3.4403235254691218E-5</v>
      </c>
      <c r="H1023" s="31">
        <f t="shared" si="130"/>
        <v>9.3942611280254851E-5</v>
      </c>
      <c r="I1023" s="37">
        <f t="shared" si="131"/>
        <v>-4.5775568719440681E-3</v>
      </c>
      <c r="J1023" s="37">
        <f t="shared" si="132"/>
        <v>5.0722594615446098E-3</v>
      </c>
      <c r="K1023" s="39">
        <f t="shared" si="133"/>
        <v>1.2909537077107596E-3</v>
      </c>
      <c r="L1023" s="36">
        <f>-(1-B1023/MAX(B$5:B1023))</f>
        <v>-5.8518928495974176E-3</v>
      </c>
      <c r="M1023" s="37">
        <f>-(1-C1023/MAX(C$5:C1023))</f>
        <v>-4.9331725199561971E-2</v>
      </c>
      <c r="N1023" s="37">
        <f>-(1-D1023/MAX(D$5:D1023))</f>
        <v>-0.21986674438230636</v>
      </c>
      <c r="O1023" s="37">
        <f>-(1-E1023/MAX(E$5:E1023))</f>
        <v>-2.8992909846852211E-2</v>
      </c>
      <c r="P1023" s="39">
        <f>-(1-F1023/MAX(F$5:F1023))</f>
        <v>-1.5362292764830809E-2</v>
      </c>
      <c r="Q1023" s="33">
        <f>IF(DatiStorici[[#This Row],[Calend]]="X",(DatiStorici[[#This Row],[Balanced]]*B$2/DatiStorici[[#This Row],[Bond 3Y]]),Q1022)</f>
        <v>26.008685988528505</v>
      </c>
      <c r="R1023" s="33">
        <f>IF(DatiStorici[[#This Row],[Calend]]="X",(DatiStorici[[#This Row],[Balanced]]*C$2/DatiStorici[[#This Row],[Bond 10Y]]),R1022)</f>
        <v>25.947178759897803</v>
      </c>
      <c r="S1023" s="33">
        <f>IF(DatiStorici[[#This Row],[Calend]]="X",(DatiStorici[[#This Row],[Balanced]]*D$2/DatiStorici[[#This Row],[SXXR]]),S1022)</f>
        <v>23.661197927046668</v>
      </c>
      <c r="T1023" s="33">
        <f>IF(DatiStorici[[#This Row],[Calend]]="X",(DatiStorici[[#This Row],[Balanced]]*E$2/DatiStorici[[#This Row],[Gold]]),T1022)</f>
        <v>27.571067436731585</v>
      </c>
      <c r="U1023" s="34">
        <f>SUMPRODUCT(DatiStorici[[#This Row],[Bond 3Y]:[Gold]],Q1022:T1022)</f>
        <v>13326.094596629286</v>
      </c>
      <c r="V1023" s="32">
        <f t="shared" si="134"/>
        <v>2.7496050162799238E-4</v>
      </c>
      <c r="W1023" s="32">
        <f>-(1-U1023/MAX(U$5:U1023))</f>
        <v>-9.8396840630449178E-3</v>
      </c>
      <c r="X1023" s="53" t="str">
        <f t="shared" si="135"/>
        <v/>
      </c>
    </row>
    <row r="1024" spans="1:24" x14ac:dyDescent="0.3">
      <c r="A1024" s="4">
        <v>40539</v>
      </c>
      <c r="B1024" s="1">
        <v>117.578174</v>
      </c>
      <c r="C1024" s="1">
        <v>122.804143</v>
      </c>
      <c r="D1024" s="1">
        <v>142.02582000000001</v>
      </c>
      <c r="E1024" s="1">
        <v>134.39829</v>
      </c>
      <c r="F1024" s="3">
        <f t="shared" si="128"/>
        <v>13449.052551278221</v>
      </c>
      <c r="G1024" s="36">
        <f t="shared" si="129"/>
        <v>0</v>
      </c>
      <c r="H1024" s="31">
        <f t="shared" si="130"/>
        <v>0</v>
      </c>
      <c r="I1024" s="37">
        <f t="shared" si="131"/>
        <v>-4.5986072952964325E-3</v>
      </c>
      <c r="J1024" s="37">
        <f t="shared" si="132"/>
        <v>-3.3779621159486927E-5</v>
      </c>
      <c r="K1024" s="39">
        <f t="shared" si="133"/>
        <v>-7.4526597278367452E-4</v>
      </c>
      <c r="L1024" s="36">
        <f>-(1-B1024/MAX(B$5:B1024))</f>
        <v>-5.8518928495974176E-3</v>
      </c>
      <c r="M1024" s="37">
        <f>-(1-C1024/MAX(C$5:C1024))</f>
        <v>-4.9331725199561971E-2</v>
      </c>
      <c r="N1024" s="37">
        <f>-(1-D1024/MAX(D$5:D1024))</f>
        <v>-0.22344603467999724</v>
      </c>
      <c r="O1024" s="37">
        <f>-(1-E1024/MAX(E$5:E1024))</f>
        <v>-2.9025709544516887E-2</v>
      </c>
      <c r="P1024" s="39">
        <f>-(1-F1024/MAX(F$5:F1024))</f>
        <v>-1.6095836367057581E-2</v>
      </c>
      <c r="Q1024" s="33">
        <f>IF(DatiStorici[[#This Row],[Calend]]="X",(DatiStorici[[#This Row],[Balanced]]*B$2/DatiStorici[[#This Row],[Bond 3Y]]),Q1023)</f>
        <v>26.008685988528505</v>
      </c>
      <c r="R1024" s="33">
        <f>IF(DatiStorici[[#This Row],[Calend]]="X",(DatiStorici[[#This Row],[Balanced]]*C$2/DatiStorici[[#This Row],[Bond 10Y]]),R1023)</f>
        <v>25.947178759897803</v>
      </c>
      <c r="S1024" s="33">
        <f>IF(DatiStorici[[#This Row],[Calend]]="X",(DatiStorici[[#This Row],[Balanced]]*D$2/DatiStorici[[#This Row],[SXXR]]),S1023)</f>
        <v>23.661197927046668</v>
      </c>
      <c r="T1024" s="33">
        <f>IF(DatiStorici[[#This Row],[Calend]]="X",(DatiStorici[[#This Row],[Balanced]]*E$2/DatiStorici[[#This Row],[Gold]]),T1023)</f>
        <v>27.571067436731585</v>
      </c>
      <c r="U1024" s="34">
        <f>SUMPRODUCT(DatiStorici[[#This Row],[Bond 3Y]:[Gold]],Q1023:T1023)</f>
        <v>13310.480212290131</v>
      </c>
      <c r="V1024" s="32">
        <f t="shared" si="134"/>
        <v>-1.1724019503031829E-3</v>
      </c>
      <c r="W1024" s="32">
        <f>-(1-U1024/MAX(U$5:U1024))</f>
        <v>-1.0999869713710253E-2</v>
      </c>
      <c r="X1024" s="53" t="str">
        <f t="shared" si="135"/>
        <v/>
      </c>
    </row>
    <row r="1025" spans="1:24" x14ac:dyDescent="0.3">
      <c r="A1025" s="4">
        <v>40540</v>
      </c>
      <c r="B1025" s="1">
        <v>117.578174</v>
      </c>
      <c r="C1025" s="1">
        <v>122.804143</v>
      </c>
      <c r="D1025" s="1">
        <v>142.33367100000001</v>
      </c>
      <c r="E1025" s="1">
        <v>134.39678000000001</v>
      </c>
      <c r="F1025" s="3">
        <f t="shared" si="128"/>
        <v>13453.624126384701</v>
      </c>
      <c r="G1025" s="36">
        <f t="shared" si="129"/>
        <v>0</v>
      </c>
      <c r="H1025" s="31">
        <f t="shared" si="130"/>
        <v>0</v>
      </c>
      <c r="I1025" s="37">
        <f t="shared" si="131"/>
        <v>2.1652248651143151E-3</v>
      </c>
      <c r="J1025" s="37">
        <f t="shared" si="132"/>
        <v>-1.1235325112229652E-5</v>
      </c>
      <c r="K1025" s="39">
        <f t="shared" si="133"/>
        <v>3.3986024552561957E-4</v>
      </c>
      <c r="L1025" s="36">
        <f>-(1-B1025/MAX(B$5:B1025))</f>
        <v>-5.8518928495974176E-3</v>
      </c>
      <c r="M1025" s="37">
        <f>-(1-C1025/MAX(C$5:C1025))</f>
        <v>-4.9331725199561971E-2</v>
      </c>
      <c r="N1025" s="37">
        <f>-(1-D1025/MAX(D$5:D1025))</f>
        <v>-0.22176279909101959</v>
      </c>
      <c r="O1025" s="37">
        <f>-(1-E1025/MAX(E$5:E1025))</f>
        <v>-2.90366186950618E-2</v>
      </c>
      <c r="P1025" s="39">
        <f>-(1-F1025/MAX(F$5:F1025))</f>
        <v>-1.5761389627075295E-2</v>
      </c>
      <c r="Q1025" s="33">
        <f>IF(DatiStorici[[#This Row],[Calend]]="X",(DatiStorici[[#This Row],[Balanced]]*B$2/DatiStorici[[#This Row],[Bond 3Y]]),Q1024)</f>
        <v>26.008685988528505</v>
      </c>
      <c r="R1025" s="33">
        <f>IF(DatiStorici[[#This Row],[Calend]]="X",(DatiStorici[[#This Row],[Balanced]]*C$2/DatiStorici[[#This Row],[Bond 10Y]]),R1024)</f>
        <v>25.947178759897803</v>
      </c>
      <c r="S1025" s="33">
        <f>IF(DatiStorici[[#This Row],[Calend]]="X",(DatiStorici[[#This Row],[Balanced]]*D$2/DatiStorici[[#This Row],[SXXR]]),S1024)</f>
        <v>23.661197927046668</v>
      </c>
      <c r="T1025" s="33">
        <f>IF(DatiStorici[[#This Row],[Calend]]="X",(DatiStorici[[#This Row],[Balanced]]*E$2/DatiStorici[[#This Row],[Gold]]),T1024)</f>
        <v>27.571067436731585</v>
      </c>
      <c r="U1025" s="34">
        <f>SUMPRODUCT(DatiStorici[[#This Row],[Bond 3Y]:[Gold]],Q1024:T1024)</f>
        <v>13317.722703421339</v>
      </c>
      <c r="V1025" s="32">
        <f t="shared" si="134"/>
        <v>5.4397146759961352E-4</v>
      </c>
      <c r="W1025" s="32">
        <f>-(1-U1025/MAX(U$5:U1025))</f>
        <v>-1.0461735509825654E-2</v>
      </c>
      <c r="X1025" s="53" t="str">
        <f t="shared" si="135"/>
        <v/>
      </c>
    </row>
    <row r="1026" spans="1:24" x14ac:dyDescent="0.3">
      <c r="A1026" s="4">
        <v>40541</v>
      </c>
      <c r="B1026" s="1">
        <v>117.48157</v>
      </c>
      <c r="C1026" s="1">
        <v>122.396709</v>
      </c>
      <c r="D1026" s="1">
        <v>142.76486399999999</v>
      </c>
      <c r="E1026" s="1">
        <v>137.51054999999999</v>
      </c>
      <c r="F1026" s="3">
        <f t="shared" si="128"/>
        <v>13570.219747748903</v>
      </c>
      <c r="G1026" s="36">
        <f t="shared" si="129"/>
        <v>-8.2195278353447215E-4</v>
      </c>
      <c r="H1026" s="31">
        <f t="shared" si="130"/>
        <v>-3.3232704670969919E-3</v>
      </c>
      <c r="I1026" s="37">
        <f t="shared" si="131"/>
        <v>3.0248722869044313E-3</v>
      </c>
      <c r="J1026" s="37">
        <f t="shared" si="132"/>
        <v>2.2904171967256068E-2</v>
      </c>
      <c r="K1026" s="39">
        <f t="shared" si="133"/>
        <v>8.6291458315968291E-3</v>
      </c>
      <c r="L1026" s="36">
        <f>-(1-B1026/MAX(B$5:B1026))</f>
        <v>-6.6686999191064578E-3</v>
      </c>
      <c r="M1026" s="37">
        <f>-(1-C1026/MAX(C$5:C1026))</f>
        <v>-5.248580916133061E-2</v>
      </c>
      <c r="N1026" s="37">
        <f>-(1-D1026/MAX(D$5:D1026))</f>
        <v>-0.21940516697899792</v>
      </c>
      <c r="O1026" s="37">
        <f>-(1-E1026/MAX(E$5:E1026))</f>
        <v>-6.5408665810166022E-3</v>
      </c>
      <c r="P1026" s="39">
        <f>-(1-F1026/MAX(F$5:F1026))</f>
        <v>-7.2315012290479208E-3</v>
      </c>
      <c r="Q1026" s="33">
        <f>IF(DatiStorici[[#This Row],[Calend]]="X",(DatiStorici[[#This Row],[Balanced]]*B$2/DatiStorici[[#This Row],[Bond 3Y]]),Q1025)</f>
        <v>26.008685988528505</v>
      </c>
      <c r="R1026" s="33">
        <f>IF(DatiStorici[[#This Row],[Calend]]="X",(DatiStorici[[#This Row],[Balanced]]*C$2/DatiStorici[[#This Row],[Bond 10Y]]),R1025)</f>
        <v>25.947178759897803</v>
      </c>
      <c r="S1026" s="33">
        <f>IF(DatiStorici[[#This Row],[Calend]]="X",(DatiStorici[[#This Row],[Balanced]]*D$2/DatiStorici[[#This Row],[SXXR]]),S1025)</f>
        <v>23.661197927046668</v>
      </c>
      <c r="T1026" s="33">
        <f>IF(DatiStorici[[#This Row],[Calend]]="X",(DatiStorici[[#This Row],[Balanced]]*E$2/DatiStorici[[#This Row],[Gold]]),T1025)</f>
        <v>27.571067436731585</v>
      </c>
      <c r="U1026" s="34">
        <f>SUMPRODUCT(DatiStorici[[#This Row],[Bond 3Y]:[Gold]],Q1025:T1025)</f>
        <v>13400.690903059472</v>
      </c>
      <c r="V1026" s="32">
        <f t="shared" si="134"/>
        <v>6.2105832736084367E-3</v>
      </c>
      <c r="W1026" s="32">
        <f>-(1-U1026/MAX(U$5:U1026))</f>
        <v>-4.2970022362682769E-3</v>
      </c>
      <c r="X1026" s="53" t="str">
        <f t="shared" si="135"/>
        <v/>
      </c>
    </row>
    <row r="1027" spans="1:24" x14ac:dyDescent="0.3">
      <c r="A1027" s="4">
        <v>40542</v>
      </c>
      <c r="B1027" s="1">
        <v>117.50097599999999</v>
      </c>
      <c r="C1027" s="1">
        <v>122.88379</v>
      </c>
      <c r="D1027" s="1">
        <v>140.941013</v>
      </c>
      <c r="E1027" s="1">
        <v>136.82754</v>
      </c>
      <c r="F1027" s="3">
        <f t="shared" si="128"/>
        <v>13528.655634790837</v>
      </c>
      <c r="G1027" s="36">
        <f t="shared" si="129"/>
        <v>1.651697147251078E-4</v>
      </c>
      <c r="H1027" s="31">
        <f t="shared" si="130"/>
        <v>3.9716295608268771E-3</v>
      </c>
      <c r="I1027" s="37">
        <f t="shared" si="131"/>
        <v>-1.2857513881243328E-2</v>
      </c>
      <c r="J1027" s="37">
        <f t="shared" si="132"/>
        <v>-4.9793407193471223E-3</v>
      </c>
      <c r="K1027" s="39">
        <f t="shared" si="133"/>
        <v>-3.067591917740504E-3</v>
      </c>
      <c r="L1027" s="36">
        <f>-(1-B1027/MAX(B$5:B1027))</f>
        <v>-6.5046181213456178E-3</v>
      </c>
      <c r="M1027" s="37">
        <f>-(1-C1027/MAX(C$5:C1027))</f>
        <v>-4.8715150919303118E-2</v>
      </c>
      <c r="N1027" s="37">
        <f>-(1-D1027/MAX(D$5:D1027))</f>
        <v>-0.22937742924935722</v>
      </c>
      <c r="O1027" s="37">
        <f>-(1-E1027/MAX(E$5:E1027))</f>
        <v>-1.1475342682788381E-2</v>
      </c>
      <c r="P1027" s="39">
        <f>-(1-F1027/MAX(F$5:F1027))</f>
        <v>-1.0272243589242169E-2</v>
      </c>
      <c r="Q1027" s="33">
        <f>IF(DatiStorici[[#This Row],[Calend]]="X",(DatiStorici[[#This Row],[Balanced]]*B$2/DatiStorici[[#This Row],[Bond 3Y]]),Q1026)</f>
        <v>26.008685988528505</v>
      </c>
      <c r="R1027" s="33">
        <f>IF(DatiStorici[[#This Row],[Calend]]="X",(DatiStorici[[#This Row],[Balanced]]*C$2/DatiStorici[[#This Row],[Bond 10Y]]),R1026)</f>
        <v>25.947178759897803</v>
      </c>
      <c r="S1027" s="33">
        <f>IF(DatiStorici[[#This Row],[Calend]]="X",(DatiStorici[[#This Row],[Balanced]]*D$2/DatiStorici[[#This Row],[SXXR]]),S1026)</f>
        <v>23.661197927046668</v>
      </c>
      <c r="T1027" s="33">
        <f>IF(DatiStorici[[#This Row],[Calend]]="X",(DatiStorici[[#This Row],[Balanced]]*E$2/DatiStorici[[#This Row],[Gold]]),T1026)</f>
        <v>27.571067436731585</v>
      </c>
      <c r="U1027" s="34">
        <f>SUMPRODUCT(DatiStorici[[#This Row],[Bond 3Y]:[Gold]],Q1026:T1026)</f>
        <v>13351.848191126912</v>
      </c>
      <c r="V1027" s="32">
        <f t="shared" si="134"/>
        <v>-3.6514490104462855E-3</v>
      </c>
      <c r="W1027" s="32">
        <f>-(1-U1027/MAX(U$5:U1027))</f>
        <v>-7.9261311402905044E-3</v>
      </c>
      <c r="X1027" s="53" t="str">
        <f t="shared" si="135"/>
        <v/>
      </c>
    </row>
    <row r="1028" spans="1:24" x14ac:dyDescent="0.3">
      <c r="A1028" s="4">
        <v>40543</v>
      </c>
      <c r="B1028" s="1">
        <v>117.50542799999999</v>
      </c>
      <c r="C1028" s="1">
        <v>122.895572</v>
      </c>
      <c r="D1028" s="1">
        <v>141.19329300000001</v>
      </c>
      <c r="E1028" s="1">
        <v>137.28842</v>
      </c>
      <c r="F1028" s="3">
        <f t="shared" si="128"/>
        <v>13551.036441867622</v>
      </c>
      <c r="G1028" s="36">
        <f t="shared" si="129"/>
        <v>3.7888329209399704E-5</v>
      </c>
      <c r="H1028" s="31">
        <f t="shared" si="130"/>
        <v>9.5874608129349555E-5</v>
      </c>
      <c r="I1028" s="37">
        <f t="shared" si="131"/>
        <v>1.788368602279431E-3</v>
      </c>
      <c r="J1028" s="37">
        <f t="shared" si="132"/>
        <v>3.3626676409836474E-3</v>
      </c>
      <c r="K1028" s="39">
        <f t="shared" si="133"/>
        <v>1.6529591333093172E-3</v>
      </c>
      <c r="L1028" s="36">
        <f>-(1-B1028/MAX(B$5:B1028))</f>
        <v>-6.4669755281460128E-3</v>
      </c>
      <c r="M1028" s="37">
        <f>-(1-C1028/MAX(C$5:C1028))</f>
        <v>-4.8623942484961491E-2</v>
      </c>
      <c r="N1028" s="37">
        <f>-(1-D1028/MAX(D$5:D1028))</f>
        <v>-0.22799803897813098</v>
      </c>
      <c r="O1028" s="37">
        <f>-(1-E1028/MAX(E$5:E1028))</f>
        <v>-8.1456676475991641E-3</v>
      </c>
      <c r="P1028" s="39">
        <f>-(1-F1028/MAX(F$5:F1028))</f>
        <v>-8.6349112058379252E-3</v>
      </c>
      <c r="Q1028" s="33">
        <f>IF(DatiStorici[[#This Row],[Calend]]="X",(DatiStorici[[#This Row],[Balanced]]*B$2/DatiStorici[[#This Row],[Bond 3Y]]),Q1027)</f>
        <v>26.008685988528505</v>
      </c>
      <c r="R1028" s="33">
        <f>IF(DatiStorici[[#This Row],[Calend]]="X",(DatiStorici[[#This Row],[Balanced]]*C$2/DatiStorici[[#This Row],[Bond 10Y]]),R1027)</f>
        <v>25.947178759897803</v>
      </c>
      <c r="S1028" s="33">
        <f>IF(DatiStorici[[#This Row],[Calend]]="X",(DatiStorici[[#This Row],[Balanced]]*D$2/DatiStorici[[#This Row],[SXXR]]),S1027)</f>
        <v>23.661197927046668</v>
      </c>
      <c r="T1028" s="33">
        <f>IF(DatiStorici[[#This Row],[Calend]]="X",(DatiStorici[[#This Row],[Balanced]]*E$2/DatiStorici[[#This Row],[Gold]]),T1027)</f>
        <v>27.571067436731585</v>
      </c>
      <c r="U1028" s="34">
        <f>SUMPRODUCT(DatiStorici[[#This Row],[Bond 3Y]:[Gold]],Q1027:T1027)</f>
        <v>13370.945892030359</v>
      </c>
      <c r="V1028" s="32">
        <f t="shared" si="134"/>
        <v>1.4293194113855581E-3</v>
      </c>
      <c r="W1028" s="32">
        <f>-(1-U1028/MAX(U$5:U1028))</f>
        <v>-6.5071268383842806E-3</v>
      </c>
      <c r="X1028" s="53" t="str">
        <f t="shared" si="135"/>
        <v/>
      </c>
    </row>
    <row r="1029" spans="1:24" x14ac:dyDescent="0.3">
      <c r="A1029" s="4">
        <v>40546</v>
      </c>
      <c r="B1029" s="1">
        <v>117.50542799999999</v>
      </c>
      <c r="C1029" s="1">
        <v>122.895572</v>
      </c>
      <c r="D1029" s="1">
        <v>141.445573</v>
      </c>
      <c r="E1029" s="1">
        <v>137.28378000000001</v>
      </c>
      <c r="F1029" s="3">
        <f t="shared" si="128"/>
        <v>13554.648589783887</v>
      </c>
      <c r="G1029" s="36">
        <f t="shared" si="129"/>
        <v>0</v>
      </c>
      <c r="H1029" s="31">
        <f t="shared" si="130"/>
        <v>0</v>
      </c>
      <c r="I1029" s="37">
        <f t="shared" si="131"/>
        <v>1.7851760486348219E-3</v>
      </c>
      <c r="J1029" s="37">
        <f t="shared" si="132"/>
        <v>-3.3798031996243061E-5</v>
      </c>
      <c r="K1029" s="39">
        <f t="shared" si="133"/>
        <v>2.6652327240064599E-4</v>
      </c>
      <c r="L1029" s="36">
        <f>-(1-B1029/MAX(B$5:B1029))</f>
        <v>-6.4669755281460128E-3</v>
      </c>
      <c r="M1029" s="37">
        <f>-(1-C1029/MAX(C$5:C1029))</f>
        <v>-4.8623942484961491E-2</v>
      </c>
      <c r="N1029" s="37">
        <f>-(1-D1029/MAX(D$5:D1029))</f>
        <v>-0.22661864870690474</v>
      </c>
      <c r="O1029" s="37">
        <f>-(1-E1029/MAX(E$5:E1029))</f>
        <v>-8.1791898055648682E-3</v>
      </c>
      <c r="P1029" s="39">
        <f>-(1-F1029/MAX(F$5:F1029))</f>
        <v>-8.3706541244620292E-3</v>
      </c>
      <c r="Q1029" s="33">
        <f>IF(DatiStorici[[#This Row],[Calend]]="X",(DatiStorici[[#This Row],[Balanced]]*B$2/DatiStorici[[#This Row],[Bond 3Y]]),Q1028)</f>
        <v>28.459934653594232</v>
      </c>
      <c r="R1029" s="33">
        <f>IF(DatiStorici[[#This Row],[Calend]]="X",(DatiStorici[[#This Row],[Balanced]]*C$2/DatiStorici[[#This Row],[Bond 10Y]]),R1028)</f>
        <v>27.211694838953367</v>
      </c>
      <c r="S1029" s="33">
        <f>IF(DatiStorici[[#This Row],[Calend]]="X",(DatiStorici[[#This Row],[Balanced]]*D$2/DatiStorici[[#This Row],[SXXR]]),S1028)</f>
        <v>23.642993777702905</v>
      </c>
      <c r="T1029" s="33">
        <f>IF(DatiStorici[[#This Row],[Calend]]="X",(DatiStorici[[#This Row],[Balanced]]*E$2/DatiStorici[[#This Row],[Gold]]),T1028)</f>
        <v>24.359737197814788</v>
      </c>
      <c r="U1029" s="34">
        <f>SUMPRODUCT(DatiStorici[[#This Row],[Bond 3Y]:[Gold]],Q1028:T1028)</f>
        <v>13376.787209290487</v>
      </c>
      <c r="V1029" s="32">
        <f t="shared" si="134"/>
        <v>4.3677102136938941E-4</v>
      </c>
      <c r="W1029" s="32">
        <f>-(1-U1029/MAX(U$5:U1029))</f>
        <v>-6.0731031638682209E-3</v>
      </c>
      <c r="X1029" s="53" t="str">
        <f t="shared" si="135"/>
        <v>X</v>
      </c>
    </row>
    <row r="1030" spans="1:24" x14ac:dyDescent="0.3">
      <c r="A1030" s="4">
        <v>40547</v>
      </c>
      <c r="B1030" s="1">
        <v>117.740146</v>
      </c>
      <c r="C1030" s="1">
        <v>123.610274</v>
      </c>
      <c r="D1030" s="1">
        <v>142.63805300000001</v>
      </c>
      <c r="E1030" s="1">
        <v>135.16496000000001</v>
      </c>
      <c r="F1030" s="3">
        <f t="shared" si="128"/>
        <v>13512.909161952051</v>
      </c>
      <c r="G1030" s="36">
        <f t="shared" si="129"/>
        <v>1.9955153578263773E-3</v>
      </c>
      <c r="H1030" s="31">
        <f t="shared" si="130"/>
        <v>5.7986779156022194E-3</v>
      </c>
      <c r="I1030" s="37">
        <f t="shared" si="131"/>
        <v>8.3953237344941128E-3</v>
      </c>
      <c r="J1030" s="37">
        <f t="shared" si="132"/>
        <v>-1.5554211905138842E-2</v>
      </c>
      <c r="K1030" s="39">
        <f t="shared" si="133"/>
        <v>-3.0840950852585101E-3</v>
      </c>
      <c r="L1030" s="36">
        <f>-(1-B1030/MAX(B$5:B1030))</f>
        <v>-4.4823856380689087E-3</v>
      </c>
      <c r="M1030" s="37">
        <f>-(1-C1030/MAX(C$5:C1030))</f>
        <v>-4.3091193338734124E-2</v>
      </c>
      <c r="N1030" s="37">
        <f>-(1-D1030/MAX(D$5:D1030))</f>
        <v>-0.22009853093842568</v>
      </c>
      <c r="O1030" s="37">
        <f>-(1-E1030/MAX(E$5:E1030))</f>
        <v>-2.3486823154939218E-2</v>
      </c>
      <c r="P1030" s="39">
        <f>-(1-F1030/MAX(F$5:F1030))</f>
        <v>-1.1424222149036156E-2</v>
      </c>
      <c r="Q1030" s="33">
        <f>IF(DatiStorici[[#This Row],[Calend]]="X",(DatiStorici[[#This Row],[Balanced]]*B$2/DatiStorici[[#This Row],[Bond 3Y]]),Q1029)</f>
        <v>28.459934653594232</v>
      </c>
      <c r="R1030" s="33">
        <f>IF(DatiStorici[[#This Row],[Calend]]="X",(DatiStorici[[#This Row],[Balanced]]*C$2/DatiStorici[[#This Row],[Bond 10Y]]),R1029)</f>
        <v>27.211694838953367</v>
      </c>
      <c r="S1030" s="33">
        <f>IF(DatiStorici[[#This Row],[Calend]]="X",(DatiStorici[[#This Row],[Balanced]]*D$2/DatiStorici[[#This Row],[SXXR]]),S1029)</f>
        <v>23.642993777702905</v>
      </c>
      <c r="T1030" s="33">
        <f>IF(DatiStorici[[#This Row],[Calend]]="X",(DatiStorici[[#This Row],[Balanced]]*E$2/DatiStorici[[#This Row],[Gold]]),T1029)</f>
        <v>24.359737197814788</v>
      </c>
      <c r="U1030" s="34">
        <f>SUMPRODUCT(DatiStorici[[#This Row],[Bond 3Y]:[Gold]],Q1029:T1029)</f>
        <v>13379.495419807863</v>
      </c>
      <c r="V1030" s="32">
        <f t="shared" si="134"/>
        <v>2.0243548509082151E-4</v>
      </c>
      <c r="W1030" s="32">
        <f>-(1-U1030/MAX(U$5:U1030))</f>
        <v>-5.8718767233635338E-3</v>
      </c>
      <c r="X1030" s="53" t="str">
        <f t="shared" si="135"/>
        <v/>
      </c>
    </row>
    <row r="1031" spans="1:24" x14ac:dyDescent="0.3">
      <c r="A1031" s="4">
        <v>40548</v>
      </c>
      <c r="B1031" s="1">
        <v>117.62932499999999</v>
      </c>
      <c r="C1031" s="1">
        <v>123.09170399999999</v>
      </c>
      <c r="D1031" s="1">
        <v>142.69214099999999</v>
      </c>
      <c r="E1031" s="1">
        <v>133.16786999999999</v>
      </c>
      <c r="F1031" s="3">
        <f t="shared" ref="F1031:F1094" si="136">SUMPRODUCT(B1031:E1031,B$3:E$3)</f>
        <v>13419.090956413771</v>
      </c>
      <c r="G1031" s="36">
        <f t="shared" ref="G1031:G1094" si="137">LN(B1031/B1030)</f>
        <v>-9.4167699590280685E-4</v>
      </c>
      <c r="H1031" s="31">
        <f t="shared" ref="H1031:H1094" si="138">LN(C1031/C1030)</f>
        <v>-4.2040259909047932E-3</v>
      </c>
      <c r="I1031" s="37">
        <f t="shared" ref="I1031:I1094" si="139">LN(D1031/D1030)</f>
        <v>3.791256711362211E-4</v>
      </c>
      <c r="J1031" s="37">
        <f t="shared" ref="J1031:J1094" si="140">LN(E1031/E1030)</f>
        <v>-1.4885445627706342E-2</v>
      </c>
      <c r="K1031" s="39">
        <f t="shared" ref="K1031:K1094" si="141">LN(F1031/F1030)</f>
        <v>-6.9670714852925137E-3</v>
      </c>
      <c r="L1031" s="36">
        <f>-(1-B1031/MAX(B$5:B1031))</f>
        <v>-5.419400422653986E-3</v>
      </c>
      <c r="M1031" s="37">
        <f>-(1-C1031/MAX(C$5:C1031))</f>
        <v>-4.7105618546385952E-2</v>
      </c>
      <c r="N1031" s="37">
        <f>-(1-D1031/MAX(D$5:D1031))</f>
        <v>-0.21980279421339777</v>
      </c>
      <c r="O1031" s="37">
        <f>-(1-E1031/MAX(E$5:E1031))</f>
        <v>-3.7915005579922112E-2</v>
      </c>
      <c r="P1031" s="39">
        <f>-(1-F1031/MAX(F$5:F1031))</f>
        <v>-1.8287763108649102E-2</v>
      </c>
      <c r="Q1031" s="33">
        <f>IF(DatiStorici[[#This Row],[Calend]]="X",(DatiStorici[[#This Row],[Balanced]]*B$2/DatiStorici[[#This Row],[Bond 3Y]]),Q1030)</f>
        <v>28.459934653594232</v>
      </c>
      <c r="R1031" s="33">
        <f>IF(DatiStorici[[#This Row],[Calend]]="X",(DatiStorici[[#This Row],[Balanced]]*C$2/DatiStorici[[#This Row],[Bond 10Y]]),R1030)</f>
        <v>27.211694838953367</v>
      </c>
      <c r="S1031" s="33">
        <f>IF(DatiStorici[[#This Row],[Calend]]="X",(DatiStorici[[#This Row],[Balanced]]*D$2/DatiStorici[[#This Row],[SXXR]]),S1030)</f>
        <v>23.642993777702905</v>
      </c>
      <c r="T1031" s="33">
        <f>IF(DatiStorici[[#This Row],[Calend]]="X",(DatiStorici[[#This Row],[Balanced]]*E$2/DatiStorici[[#This Row],[Gold]]),T1030)</f>
        <v>24.359737197814788</v>
      </c>
      <c r="U1031" s="34">
        <f>SUMPRODUCT(DatiStorici[[#This Row],[Bond 3Y]:[Gold]],Q1030:T1030)</f>
        <v>13314.860507484043</v>
      </c>
      <c r="V1031" s="32">
        <f t="shared" ref="V1031:V1094" si="142">LN(U1031/U1030)</f>
        <v>-4.8425995975600314E-3</v>
      </c>
      <c r="W1031" s="32">
        <f>-(1-U1031/MAX(U$5:U1031))</f>
        <v>-1.0674403430873114E-2</v>
      </c>
      <c r="X1031" s="53" t="str">
        <f t="shared" ref="X1031:X1094" si="143">IF(AND(MONTH(A1031)&lt;&gt;MONTH(A1030),MONTH(A1031)=X$2),"X","")</f>
        <v/>
      </c>
    </row>
    <row r="1032" spans="1:24" x14ac:dyDescent="0.3">
      <c r="A1032" s="4">
        <v>40549</v>
      </c>
      <c r="B1032" s="1">
        <v>117.539743</v>
      </c>
      <c r="C1032" s="1">
        <v>123.128395</v>
      </c>
      <c r="D1032" s="1">
        <v>143.20573200000001</v>
      </c>
      <c r="E1032" s="1">
        <v>133.21503999999999</v>
      </c>
      <c r="F1032" s="3">
        <f t="shared" si="136"/>
        <v>13427.395107413526</v>
      </c>
      <c r="G1032" s="36">
        <f t="shared" si="137"/>
        <v>-7.618519314190579E-4</v>
      </c>
      <c r="H1032" s="31">
        <f t="shared" si="138"/>
        <v>2.9803416066037544E-4</v>
      </c>
      <c r="I1032" s="37">
        <f t="shared" si="139"/>
        <v>3.5928322731636139E-3</v>
      </c>
      <c r="J1032" s="37">
        <f t="shared" si="140"/>
        <v>3.5415185225665553E-4</v>
      </c>
      <c r="K1032" s="39">
        <f t="shared" si="141"/>
        <v>6.1863971656150527E-4</v>
      </c>
      <c r="L1032" s="36">
        <f>-(1-B1032/MAX(B$5:B1032))</f>
        <v>-6.176835010256454E-3</v>
      </c>
      <c r="M1032" s="37">
        <f>-(1-C1032/MAX(C$5:C1032))</f>
        <v>-4.6821581144889546E-2</v>
      </c>
      <c r="N1032" s="37">
        <f>-(1-D1032/MAX(D$5:D1032))</f>
        <v>-0.21699463491107729</v>
      </c>
      <c r="O1032" s="37">
        <f>-(1-E1032/MAX(E$5:E1032))</f>
        <v>-3.7574221055946544E-2</v>
      </c>
      <c r="P1032" s="39">
        <f>-(1-F1032/MAX(F$5:F1032))</f>
        <v>-1.7680249031880924E-2</v>
      </c>
      <c r="Q1032" s="33">
        <f>IF(DatiStorici[[#This Row],[Calend]]="X",(DatiStorici[[#This Row],[Balanced]]*B$2/DatiStorici[[#This Row],[Bond 3Y]]),Q1031)</f>
        <v>28.459934653594232</v>
      </c>
      <c r="R1032" s="33">
        <f>IF(DatiStorici[[#This Row],[Calend]]="X",(DatiStorici[[#This Row],[Balanced]]*C$2/DatiStorici[[#This Row],[Bond 10Y]]),R1031)</f>
        <v>27.211694838953367</v>
      </c>
      <c r="S1032" s="33">
        <f>IF(DatiStorici[[#This Row],[Calend]]="X",(DatiStorici[[#This Row],[Balanced]]*D$2/DatiStorici[[#This Row],[SXXR]]),S1031)</f>
        <v>23.642993777702905</v>
      </c>
      <c r="T1032" s="33">
        <f>IF(DatiStorici[[#This Row],[Calend]]="X",(DatiStorici[[#This Row],[Balanced]]*E$2/DatiStorici[[#This Row],[Gold]]),T1031)</f>
        <v>24.359737197814788</v>
      </c>
      <c r="U1032" s="34">
        <f>SUMPRODUCT(DatiStorici[[#This Row],[Bond 3Y]:[Gold]],Q1031:T1031)</f>
        <v>13326.601311534145</v>
      </c>
      <c r="V1032" s="32">
        <f t="shared" si="142"/>
        <v>8.813934377875064E-4</v>
      </c>
      <c r="W1032" s="32">
        <f>-(1-U1032/MAX(U$5:U1032))</f>
        <v>-9.8020339483284591E-3</v>
      </c>
      <c r="X1032" s="53" t="str">
        <f t="shared" si="143"/>
        <v/>
      </c>
    </row>
    <row r="1033" spans="1:24" x14ac:dyDescent="0.3">
      <c r="A1033" s="4">
        <v>40550</v>
      </c>
      <c r="B1033" s="1">
        <v>117.56148399999999</v>
      </c>
      <c r="C1033" s="1">
        <v>123.42644900000001</v>
      </c>
      <c r="D1033" s="1">
        <v>142.96865099999999</v>
      </c>
      <c r="E1033" s="1">
        <v>133.06753</v>
      </c>
      <c r="F1033" s="3">
        <f t="shared" si="136"/>
        <v>13426.093696324477</v>
      </c>
      <c r="G1033" s="36">
        <f t="shared" si="137"/>
        <v>1.8495011990699571E-4</v>
      </c>
      <c r="H1033" s="31">
        <f t="shared" si="138"/>
        <v>2.4177512828754055E-3</v>
      </c>
      <c r="I1033" s="37">
        <f t="shared" si="139"/>
        <v>-1.656899207770962E-3</v>
      </c>
      <c r="J1033" s="37">
        <f t="shared" si="140"/>
        <v>-1.107920920914107E-3</v>
      </c>
      <c r="K1033" s="39">
        <f t="shared" si="141"/>
        <v>-9.6926779203940859E-5</v>
      </c>
      <c r="L1033" s="36">
        <f>-(1-B1033/MAX(B$5:B1033))</f>
        <v>-5.993010298047996E-3</v>
      </c>
      <c r="M1033" s="37">
        <f>-(1-C1033/MAX(C$5:C1033))</f>
        <v>-4.4514244640962541E-2</v>
      </c>
      <c r="N1033" s="37">
        <f>-(1-D1033/MAX(D$5:D1033))</f>
        <v>-0.21829092167535757</v>
      </c>
      <c r="O1033" s="37">
        <f>-(1-E1033/MAX(E$5:E1033))</f>
        <v>-3.863992224593249E-2</v>
      </c>
      <c r="P1033" s="39">
        <f>-(1-F1033/MAX(F$5:F1033))</f>
        <v>-1.7775457507290815E-2</v>
      </c>
      <c r="Q1033" s="33">
        <f>IF(DatiStorici[[#This Row],[Calend]]="X",(DatiStorici[[#This Row],[Balanced]]*B$2/DatiStorici[[#This Row],[Bond 3Y]]),Q1032)</f>
        <v>28.459934653594232</v>
      </c>
      <c r="R1033" s="33">
        <f>IF(DatiStorici[[#This Row],[Calend]]="X",(DatiStorici[[#This Row],[Balanced]]*C$2/DatiStorici[[#This Row],[Bond 10Y]]),R1032)</f>
        <v>27.211694838953367</v>
      </c>
      <c r="S1033" s="33">
        <f>IF(DatiStorici[[#This Row],[Calend]]="X",(DatiStorici[[#This Row],[Balanced]]*D$2/DatiStorici[[#This Row],[SXXR]]),S1032)</f>
        <v>23.642993777702905</v>
      </c>
      <c r="T1033" s="33">
        <f>IF(DatiStorici[[#This Row],[Calend]]="X",(DatiStorici[[#This Row],[Balanced]]*E$2/DatiStorici[[#This Row],[Gold]]),T1032)</f>
        <v>24.359737197814788</v>
      </c>
      <c r="U1033" s="34">
        <f>SUMPRODUCT(DatiStorici[[#This Row],[Bond 3Y]:[Gold]],Q1032:T1032)</f>
        <v>13326.132004025119</v>
      </c>
      <c r="V1033" s="32">
        <f t="shared" si="142"/>
        <v>-3.5216463806402758E-5</v>
      </c>
      <c r="W1033" s="32">
        <f>-(1-U1033/MAX(U$5:U1033))</f>
        <v>-9.8369046051467457E-3</v>
      </c>
      <c r="X1033" s="53" t="str">
        <f t="shared" si="143"/>
        <v/>
      </c>
    </row>
    <row r="1034" spans="1:24" x14ac:dyDescent="0.3">
      <c r="A1034" s="4">
        <v>40553</v>
      </c>
      <c r="B1034" s="1">
        <v>117.532386</v>
      </c>
      <c r="C1034" s="1">
        <v>123.465172</v>
      </c>
      <c r="D1034" s="1">
        <v>141.69478599999999</v>
      </c>
      <c r="E1034" s="1">
        <v>133.18471</v>
      </c>
      <c r="F1034" s="3">
        <f t="shared" si="136"/>
        <v>13411.814188384673</v>
      </c>
      <c r="G1034" s="36">
        <f t="shared" si="137"/>
        <v>-2.4754367392549177E-4</v>
      </c>
      <c r="H1034" s="31">
        <f t="shared" si="138"/>
        <v>3.1368420006051579E-4</v>
      </c>
      <c r="I1034" s="37">
        <f t="shared" si="139"/>
        <v>-8.9500324789841233E-3</v>
      </c>
      <c r="J1034" s="37">
        <f t="shared" si="140"/>
        <v>8.8021800354252543E-4</v>
      </c>
      <c r="K1034" s="39">
        <f t="shared" si="141"/>
        <v>-1.0641298381842941E-3</v>
      </c>
      <c r="L1034" s="36">
        <f>-(1-B1034/MAX(B$5:B1034))</f>
        <v>-6.2390399873835101E-3</v>
      </c>
      <c r="M1034" s="37">
        <f>-(1-C1034/MAX(C$5:C1034))</f>
        <v>-4.4214476842370454E-2</v>
      </c>
      <c r="N1034" s="37">
        <f>-(1-D1034/MAX(D$5:D1034))</f>
        <v>-0.22525602785839083</v>
      </c>
      <c r="O1034" s="37">
        <f>-(1-E1034/MAX(E$5:E1034))</f>
        <v>-3.7793343265235868E-2</v>
      </c>
      <c r="P1034" s="39">
        <f>-(1-F1034/MAX(F$5:F1034))</f>
        <v>-1.8820116026025402E-2</v>
      </c>
      <c r="Q1034" s="33">
        <f>IF(DatiStorici[[#This Row],[Calend]]="X",(DatiStorici[[#This Row],[Balanced]]*B$2/DatiStorici[[#This Row],[Bond 3Y]]),Q1033)</f>
        <v>28.459934653594232</v>
      </c>
      <c r="R1034" s="33">
        <f>IF(DatiStorici[[#This Row],[Calend]]="X",(DatiStorici[[#This Row],[Balanced]]*C$2/DatiStorici[[#This Row],[Bond 10Y]]),R1033)</f>
        <v>27.211694838953367</v>
      </c>
      <c r="S1034" s="33">
        <f>IF(DatiStorici[[#This Row],[Calend]]="X",(DatiStorici[[#This Row],[Balanced]]*D$2/DatiStorici[[#This Row],[SXXR]]),S1033)</f>
        <v>23.642993777702905</v>
      </c>
      <c r="T1034" s="33">
        <f>IF(DatiStorici[[#This Row],[Calend]]="X",(DatiStorici[[#This Row],[Balanced]]*E$2/DatiStorici[[#This Row],[Gold]]),T1033)</f>
        <v>24.359737197814788</v>
      </c>
      <c r="U1034" s="34">
        <f>SUMPRODUCT(DatiStorici[[#This Row],[Bond 3Y]:[Gold]],Q1033:T1033)</f>
        <v>13299.094087042024</v>
      </c>
      <c r="V1034" s="32">
        <f t="shared" si="142"/>
        <v>-2.0310006897082096E-3</v>
      </c>
      <c r="W1034" s="32">
        <f>-(1-U1034/MAX(U$5:U1034))</f>
        <v>-1.1845885723217986E-2</v>
      </c>
      <c r="X1034" s="53" t="str">
        <f t="shared" si="143"/>
        <v/>
      </c>
    </row>
    <row r="1035" spans="1:24" x14ac:dyDescent="0.3">
      <c r="A1035" s="4">
        <v>40554</v>
      </c>
      <c r="B1035" s="1">
        <v>117.58198400000001</v>
      </c>
      <c r="C1035" s="1">
        <v>123.123396</v>
      </c>
      <c r="D1035" s="1">
        <v>143.46202099999999</v>
      </c>
      <c r="E1035" s="1">
        <v>133.74289999999999</v>
      </c>
      <c r="F1035" s="3">
        <f t="shared" si="136"/>
        <v>13452.985941941672</v>
      </c>
      <c r="G1035" s="36">
        <f t="shared" si="137"/>
        <v>4.2190531132341549E-4</v>
      </c>
      <c r="H1035" s="31">
        <f t="shared" si="138"/>
        <v>-2.7720362028769317E-3</v>
      </c>
      <c r="I1035" s="37">
        <f t="shared" si="139"/>
        <v>1.2394988177941673E-2</v>
      </c>
      <c r="J1035" s="37">
        <f t="shared" si="140"/>
        <v>4.182338527308125E-3</v>
      </c>
      <c r="K1035" s="39">
        <f t="shared" si="141"/>
        <v>3.0651101509016794E-3</v>
      </c>
      <c r="L1035" s="36">
        <f>-(1-B1035/MAX(B$5:B1035))</f>
        <v>-5.8196785009697605E-3</v>
      </c>
      <c r="M1035" s="37">
        <f>-(1-C1035/MAX(C$5:C1035))</f>
        <v>-4.6860280089319528E-2</v>
      </c>
      <c r="N1035" s="37">
        <f>-(1-D1035/MAX(D$5:D1035))</f>
        <v>-0.21559332464778946</v>
      </c>
      <c r="O1035" s="37">
        <f>-(1-E1035/MAX(E$5:E1035))</f>
        <v>-3.3760642111156147E-2</v>
      </c>
      <c r="P1035" s="39">
        <f>-(1-F1035/MAX(F$5:F1035))</f>
        <v>-1.5808077847547897E-2</v>
      </c>
      <c r="Q1035" s="33">
        <f>IF(DatiStorici[[#This Row],[Calend]]="X",(DatiStorici[[#This Row],[Balanced]]*B$2/DatiStorici[[#This Row],[Bond 3Y]]),Q1034)</f>
        <v>28.459934653594232</v>
      </c>
      <c r="R1035" s="33">
        <f>IF(DatiStorici[[#This Row],[Calend]]="X",(DatiStorici[[#This Row],[Balanced]]*C$2/DatiStorici[[#This Row],[Bond 10Y]]),R1034)</f>
        <v>27.211694838953367</v>
      </c>
      <c r="S1035" s="33">
        <f>IF(DatiStorici[[#This Row],[Calend]]="X",(DatiStorici[[#This Row],[Balanced]]*D$2/DatiStorici[[#This Row],[SXXR]]),S1034)</f>
        <v>23.642993777702905</v>
      </c>
      <c r="T1035" s="33">
        <f>IF(DatiStorici[[#This Row],[Calend]]="X",(DatiStorici[[#This Row],[Balanced]]*E$2/DatiStorici[[#This Row],[Gold]]),T1034)</f>
        <v>24.359737197814788</v>
      </c>
      <c r="U1035" s="34">
        <f>SUMPRODUCT(DatiStorici[[#This Row],[Bond 3Y]:[Gold]],Q1034:T1034)</f>
        <v>13346.58542648088</v>
      </c>
      <c r="V1035" s="32">
        <f t="shared" si="142"/>
        <v>3.5646596817557005E-3</v>
      </c>
      <c r="W1035" s="32">
        <f>-(1-U1035/MAX(U$5:U1035))</f>
        <v>-8.3171669885527821E-3</v>
      </c>
      <c r="X1035" s="53" t="str">
        <f t="shared" si="143"/>
        <v/>
      </c>
    </row>
    <row r="1036" spans="1:24" x14ac:dyDescent="0.3">
      <c r="A1036" s="4">
        <v>40555</v>
      </c>
      <c r="B1036" s="1">
        <v>117.584513</v>
      </c>
      <c r="C1036" s="1">
        <v>122.373226</v>
      </c>
      <c r="D1036" s="1">
        <v>145.38747900000001</v>
      </c>
      <c r="E1036" s="1">
        <v>134.20375000000001</v>
      </c>
      <c r="F1036" s="3">
        <f t="shared" si="136"/>
        <v>13481.196853174981</v>
      </c>
      <c r="G1036" s="36">
        <f t="shared" si="137"/>
        <v>2.1508165766459046E-5</v>
      </c>
      <c r="H1036" s="31">
        <f t="shared" si="138"/>
        <v>-6.1114676755511044E-3</v>
      </c>
      <c r="I1036" s="37">
        <f t="shared" si="139"/>
        <v>1.3332109073971978E-2</v>
      </c>
      <c r="J1036" s="37">
        <f t="shared" si="140"/>
        <v>3.4398672603251821E-3</v>
      </c>
      <c r="K1036" s="39">
        <f t="shared" si="141"/>
        <v>2.0948043431779522E-3</v>
      </c>
      <c r="L1036" s="36">
        <f>-(1-B1036/MAX(B$5:B1036))</f>
        <v>-5.7982952758570683E-3</v>
      </c>
      <c r="M1036" s="37">
        <f>-(1-C1036/MAX(C$5:C1036))</f>
        <v>-5.2667598981704478E-2</v>
      </c>
      <c r="N1036" s="37">
        <f>-(1-D1036/MAX(D$5:D1036))</f>
        <v>-0.20506550622042785</v>
      </c>
      <c r="O1036" s="37">
        <f>-(1-E1036/MAX(E$5:E1036))</f>
        <v>-3.0431183814057072E-2</v>
      </c>
      <c r="P1036" s="39">
        <f>-(1-F1036/MAX(F$5:F1036))</f>
        <v>-1.3744227407786358E-2</v>
      </c>
      <c r="Q1036" s="33">
        <f>IF(DatiStorici[[#This Row],[Calend]]="X",(DatiStorici[[#This Row],[Balanced]]*B$2/DatiStorici[[#This Row],[Bond 3Y]]),Q1035)</f>
        <v>28.459934653594232</v>
      </c>
      <c r="R1036" s="33">
        <f>IF(DatiStorici[[#This Row],[Calend]]="X",(DatiStorici[[#This Row],[Balanced]]*C$2/DatiStorici[[#This Row],[Bond 10Y]]),R1035)</f>
        <v>27.211694838953367</v>
      </c>
      <c r="S1036" s="33">
        <f>IF(DatiStorici[[#This Row],[Calend]]="X",(DatiStorici[[#This Row],[Balanced]]*D$2/DatiStorici[[#This Row],[SXXR]]),S1035)</f>
        <v>23.642993777702905</v>
      </c>
      <c r="T1036" s="33">
        <f>IF(DatiStorici[[#This Row],[Calend]]="X",(DatiStorici[[#This Row],[Balanced]]*E$2/DatiStorici[[#This Row],[Gold]]),T1035)</f>
        <v>24.359737197814788</v>
      </c>
      <c r="U1036" s="34">
        <f>SUMPRODUCT(DatiStorici[[#This Row],[Bond 3Y]:[Gold]],Q1035:T1035)</f>
        <v>13382.993780939125</v>
      </c>
      <c r="V1036" s="32">
        <f t="shared" si="142"/>
        <v>2.7242012821881911E-3</v>
      </c>
      <c r="W1036" s="32">
        <f>-(1-U1036/MAX(U$5:U1036))</f>
        <v>-5.6119402252489126E-3</v>
      </c>
      <c r="X1036" s="53" t="str">
        <f t="shared" si="143"/>
        <v/>
      </c>
    </row>
    <row r="1037" spans="1:24" x14ac:dyDescent="0.3">
      <c r="A1037" s="4">
        <v>40556</v>
      </c>
      <c r="B1037" s="1">
        <v>117.505668</v>
      </c>
      <c r="C1037" s="1">
        <v>122.364475</v>
      </c>
      <c r="D1037" s="1">
        <v>144.51043300000001</v>
      </c>
      <c r="E1037" s="1">
        <v>134.46991</v>
      </c>
      <c r="F1037" s="3">
        <f t="shared" si="136"/>
        <v>13476.332724693206</v>
      </c>
      <c r="G1037" s="36">
        <f t="shared" si="137"/>
        <v>-6.7076389682293764E-4</v>
      </c>
      <c r="H1037" s="31">
        <f t="shared" si="138"/>
        <v>-7.1513297444338627E-5</v>
      </c>
      <c r="I1037" s="37">
        <f t="shared" si="139"/>
        <v>-6.0507415853843791E-3</v>
      </c>
      <c r="J1037" s="37">
        <f t="shared" si="140"/>
        <v>1.9812890260080974E-3</v>
      </c>
      <c r="K1037" s="39">
        <f t="shared" si="141"/>
        <v>-3.6087346360967777E-4</v>
      </c>
      <c r="L1037" s="36">
        <f>-(1-B1037/MAX(B$5:B1037))</f>
        <v>-6.464946277838779E-3</v>
      </c>
      <c r="M1037" s="37">
        <f>-(1-C1037/MAX(C$5:C1037))</f>
        <v>-5.2735343423134129E-2</v>
      </c>
      <c r="N1037" s="37">
        <f>-(1-D1037/MAX(D$5:D1037))</f>
        <v>-0.20986092686343527</v>
      </c>
      <c r="O1037" s="37">
        <f>-(1-E1037/MAX(E$5:E1037))</f>
        <v>-2.8508283476950003E-2</v>
      </c>
      <c r="P1037" s="39">
        <f>-(1-F1037/MAX(F$5:F1037))</f>
        <v>-1.4100076732295741E-2</v>
      </c>
      <c r="Q1037" s="33">
        <f>IF(DatiStorici[[#This Row],[Calend]]="X",(DatiStorici[[#This Row],[Balanced]]*B$2/DatiStorici[[#This Row],[Bond 3Y]]),Q1036)</f>
        <v>28.459934653594232</v>
      </c>
      <c r="R1037" s="33">
        <f>IF(DatiStorici[[#This Row],[Calend]]="X",(DatiStorici[[#This Row],[Balanced]]*C$2/DatiStorici[[#This Row],[Bond 10Y]]),R1036)</f>
        <v>27.211694838953367</v>
      </c>
      <c r="S1037" s="33">
        <f>IF(DatiStorici[[#This Row],[Calend]]="X",(DatiStorici[[#This Row],[Balanced]]*D$2/DatiStorici[[#This Row],[SXXR]]),S1036)</f>
        <v>23.642993777702905</v>
      </c>
      <c r="T1037" s="33">
        <f>IF(DatiStorici[[#This Row],[Calend]]="X",(DatiStorici[[#This Row],[Balanced]]*E$2/DatiStorici[[#This Row],[Gold]]),T1036)</f>
        <v>24.359737197814788</v>
      </c>
      <c r="U1037" s="34">
        <f>SUMPRODUCT(DatiStorici[[#This Row],[Bond 3Y]:[Gold]],Q1036:T1036)</f>
        <v>13366.259322381637</v>
      </c>
      <c r="V1037" s="32">
        <f t="shared" si="142"/>
        <v>-1.2512095703034981E-3</v>
      </c>
      <c r="W1037" s="32">
        <f>-(1-U1037/MAX(U$5:U1037))</f>
        <v>-6.8553500368907505E-3</v>
      </c>
      <c r="X1037" s="53" t="str">
        <f t="shared" si="143"/>
        <v/>
      </c>
    </row>
    <row r="1038" spans="1:24" x14ac:dyDescent="0.3">
      <c r="A1038" s="4">
        <v>40557</v>
      </c>
      <c r="B1038" s="1">
        <v>117.407263</v>
      </c>
      <c r="C1038" s="1">
        <v>122.545647</v>
      </c>
      <c r="D1038" s="1">
        <v>144.37344200000001</v>
      </c>
      <c r="E1038" s="1">
        <v>133.05704</v>
      </c>
      <c r="F1038" s="3">
        <f t="shared" si="136"/>
        <v>13420.705091711789</v>
      </c>
      <c r="G1038" s="36">
        <f t="shared" si="137"/>
        <v>-8.3779982087012379E-4</v>
      </c>
      <c r="H1038" s="31">
        <f t="shared" si="138"/>
        <v>1.4794981241936472E-3</v>
      </c>
      <c r="I1038" s="37">
        <f t="shared" si="139"/>
        <v>-9.48415762344124E-4</v>
      </c>
      <c r="J1038" s="37">
        <f t="shared" si="140"/>
        <v>-1.0562548078470995E-2</v>
      </c>
      <c r="K1038" s="39">
        <f t="shared" si="141"/>
        <v>-4.1363448773665311E-3</v>
      </c>
      <c r="L1038" s="36">
        <f>-(1-B1038/MAX(B$5:B1038))</f>
        <v>-7.2969811798617723E-3</v>
      </c>
      <c r="M1038" s="37">
        <f>-(1-C1038/MAX(C$5:C1038))</f>
        <v>-5.1332829888373732E-2</v>
      </c>
      <c r="N1038" s="37">
        <f>-(1-D1038/MAX(D$5:D1038))</f>
        <v>-0.21060995196509036</v>
      </c>
      <c r="O1038" s="37">
        <f>-(1-E1038/MAX(E$5:E1038))</f>
        <v>-3.871570833150606E-2</v>
      </c>
      <c r="P1038" s="39">
        <f>-(1-F1038/MAX(F$5:F1038))</f>
        <v>-1.8169676393296363E-2</v>
      </c>
      <c r="Q1038" s="33">
        <f>IF(DatiStorici[[#This Row],[Calend]]="X",(DatiStorici[[#This Row],[Balanced]]*B$2/DatiStorici[[#This Row],[Bond 3Y]]),Q1037)</f>
        <v>28.459934653594232</v>
      </c>
      <c r="R1038" s="33">
        <f>IF(DatiStorici[[#This Row],[Calend]]="X",(DatiStorici[[#This Row],[Balanced]]*C$2/DatiStorici[[#This Row],[Bond 10Y]]),R1037)</f>
        <v>27.211694838953367</v>
      </c>
      <c r="S1038" s="33">
        <f>IF(DatiStorici[[#This Row],[Calend]]="X",(DatiStorici[[#This Row],[Balanced]]*D$2/DatiStorici[[#This Row],[SXXR]]),S1037)</f>
        <v>23.642993777702905</v>
      </c>
      <c r="T1038" s="33">
        <f>IF(DatiStorici[[#This Row],[Calend]]="X",(DatiStorici[[#This Row],[Balanced]]*E$2/DatiStorici[[#This Row],[Gold]]),T1037)</f>
        <v>24.359737197814788</v>
      </c>
      <c r="U1038" s="34">
        <f>SUMPRODUCT(DatiStorici[[#This Row],[Bond 3Y]:[Gold]],Q1037:T1037)</f>
        <v>13330.732700434135</v>
      </c>
      <c r="V1038" s="32">
        <f t="shared" si="142"/>
        <v>-2.6614715911067359E-3</v>
      </c>
      <c r="W1038" s="32">
        <f>-(1-U1038/MAX(U$5:U1038))</f>
        <v>-9.4950619912550493E-3</v>
      </c>
      <c r="X1038" s="53" t="str">
        <f t="shared" si="143"/>
        <v/>
      </c>
    </row>
    <row r="1039" spans="1:24" x14ac:dyDescent="0.3">
      <c r="A1039" s="4">
        <v>40560</v>
      </c>
      <c r="B1039" s="1">
        <v>117.458268</v>
      </c>
      <c r="C1039" s="1">
        <v>122.409538</v>
      </c>
      <c r="D1039" s="1">
        <v>144.546829</v>
      </c>
      <c r="E1039" s="1">
        <v>132.41989000000001</v>
      </c>
      <c r="F1039" s="3">
        <f t="shared" si="136"/>
        <v>13395.996761721057</v>
      </c>
      <c r="G1039" s="36">
        <f t="shared" si="137"/>
        <v>4.34333642613839E-4</v>
      </c>
      <c r="H1039" s="31">
        <f t="shared" si="138"/>
        <v>-1.1112972685814813E-3</v>
      </c>
      <c r="I1039" s="37">
        <f t="shared" si="139"/>
        <v>1.2002412998898622E-3</v>
      </c>
      <c r="J1039" s="37">
        <f t="shared" si="140"/>
        <v>-4.8000496566901665E-3</v>
      </c>
      <c r="K1039" s="39">
        <f t="shared" si="141"/>
        <v>-1.8427573321825681E-3</v>
      </c>
      <c r="L1039" s="36">
        <f>-(1-B1039/MAX(B$5:B1039))</f>
        <v>-6.8657232135217461E-3</v>
      </c>
      <c r="M1039" s="37">
        <f>-(1-C1039/MAX(C$5:C1039))</f>
        <v>-5.2386495546989265E-2</v>
      </c>
      <c r="N1039" s="37">
        <f>-(1-D1039/MAX(D$5:D1039))</f>
        <v>-0.20966192461073374</v>
      </c>
      <c r="O1039" s="37">
        <f>-(1-E1039/MAX(E$5:E1039))</f>
        <v>-4.3318864139245128E-2</v>
      </c>
      <c r="P1039" s="39">
        <f>-(1-F1039/MAX(F$5:F1039))</f>
        <v>-1.997728541717414E-2</v>
      </c>
      <c r="Q1039" s="33">
        <f>IF(DatiStorici[[#This Row],[Calend]]="X",(DatiStorici[[#This Row],[Balanced]]*B$2/DatiStorici[[#This Row],[Bond 3Y]]),Q1038)</f>
        <v>28.459934653594232</v>
      </c>
      <c r="R1039" s="33">
        <f>IF(DatiStorici[[#This Row],[Calend]]="X",(DatiStorici[[#This Row],[Balanced]]*C$2/DatiStorici[[#This Row],[Bond 10Y]]),R1038)</f>
        <v>27.211694838953367</v>
      </c>
      <c r="S1039" s="33">
        <f>IF(DatiStorici[[#This Row],[Calend]]="X",(DatiStorici[[#This Row],[Balanced]]*D$2/DatiStorici[[#This Row],[SXXR]]),S1038)</f>
        <v>23.642993777702905</v>
      </c>
      <c r="T1039" s="33">
        <f>IF(DatiStorici[[#This Row],[Calend]]="X",(DatiStorici[[#This Row],[Balanced]]*E$2/DatiStorici[[#This Row],[Gold]]),T1038)</f>
        <v>24.359737197814788</v>
      </c>
      <c r="U1039" s="34">
        <f>SUMPRODUCT(DatiStorici[[#This Row],[Bond 3Y]:[Gold]],Q1038:T1038)</f>
        <v>13317.059124034853</v>
      </c>
      <c r="V1039" s="32">
        <f t="shared" si="142"/>
        <v>-1.0262447027063828E-3</v>
      </c>
      <c r="W1039" s="32">
        <f>-(1-U1039/MAX(U$5:U1039))</f>
        <v>-1.0511041026172396E-2</v>
      </c>
      <c r="X1039" s="53" t="str">
        <f t="shared" si="143"/>
        <v/>
      </c>
    </row>
    <row r="1040" spans="1:24" x14ac:dyDescent="0.3">
      <c r="A1040" s="4">
        <v>40561</v>
      </c>
      <c r="B1040" s="1">
        <v>117.340509</v>
      </c>
      <c r="C1040" s="1">
        <v>121.77452099999999</v>
      </c>
      <c r="D1040" s="1">
        <v>145.88034400000001</v>
      </c>
      <c r="E1040" s="1">
        <v>133.29436999999999</v>
      </c>
      <c r="F1040" s="3">
        <f t="shared" si="136"/>
        <v>13431.562818668222</v>
      </c>
      <c r="G1040" s="36">
        <f t="shared" si="137"/>
        <v>-1.0030632303802255E-3</v>
      </c>
      <c r="H1040" s="31">
        <f t="shared" si="138"/>
        <v>-5.2011456778586615E-3</v>
      </c>
      <c r="I1040" s="37">
        <f t="shared" si="139"/>
        <v>9.1831928645194506E-3</v>
      </c>
      <c r="J1040" s="37">
        <f t="shared" si="140"/>
        <v>6.5821319276998221E-3</v>
      </c>
      <c r="K1040" s="39">
        <f t="shared" si="141"/>
        <v>2.6514583018299124E-3</v>
      </c>
      <c r="L1040" s="36">
        <f>-(1-B1040/MAX(B$5:B1040))</f>
        <v>-7.8614002424057805E-3</v>
      </c>
      <c r="M1040" s="37">
        <f>-(1-C1040/MAX(C$5:C1040))</f>
        <v>-5.7302376242145958E-2</v>
      </c>
      <c r="N1040" s="37">
        <f>-(1-D1040/MAX(D$5:D1040))</f>
        <v>-0.20237067037918832</v>
      </c>
      <c r="O1040" s="37">
        <f>-(1-E1040/MAX(E$5:E1040))</f>
        <v>-3.700109329917356E-2</v>
      </c>
      <c r="P1040" s="39">
        <f>-(1-F1040/MAX(F$5:F1040))</f>
        <v>-1.7375348114832656E-2</v>
      </c>
      <c r="Q1040" s="33">
        <f>IF(DatiStorici[[#This Row],[Calend]]="X",(DatiStorici[[#This Row],[Balanced]]*B$2/DatiStorici[[#This Row],[Bond 3Y]]),Q1039)</f>
        <v>28.459934653594232</v>
      </c>
      <c r="R1040" s="33">
        <f>IF(DatiStorici[[#This Row],[Calend]]="X",(DatiStorici[[#This Row],[Balanced]]*C$2/DatiStorici[[#This Row],[Bond 10Y]]),R1039)</f>
        <v>27.211694838953367</v>
      </c>
      <c r="S1040" s="33">
        <f>IF(DatiStorici[[#This Row],[Calend]]="X",(DatiStorici[[#This Row],[Balanced]]*D$2/DatiStorici[[#This Row],[SXXR]]),S1039)</f>
        <v>23.642993777702905</v>
      </c>
      <c r="T1040" s="33">
        <f>IF(DatiStorici[[#This Row],[Calend]]="X",(DatiStorici[[#This Row],[Balanced]]*E$2/DatiStorici[[#This Row],[Gold]]),T1039)</f>
        <v>24.359737197814788</v>
      </c>
      <c r="U1040" s="34">
        <f>SUMPRODUCT(DatiStorici[[#This Row],[Bond 3Y]:[Gold]],Q1039:T1039)</f>
        <v>13349.258211600651</v>
      </c>
      <c r="V1040" s="32">
        <f t="shared" si="142"/>
        <v>2.4149643769268716E-3</v>
      </c>
      <c r="W1040" s="32">
        <f>-(1-U1040/MAX(U$5:U1040))</f>
        <v>-8.1185727387946827E-3</v>
      </c>
      <c r="X1040" s="53" t="str">
        <f t="shared" si="143"/>
        <v/>
      </c>
    </row>
    <row r="1041" spans="1:24" x14ac:dyDescent="0.3">
      <c r="A1041" s="4">
        <v>40562</v>
      </c>
      <c r="B1041" s="1">
        <v>117.495964</v>
      </c>
      <c r="C1041" s="1">
        <v>122.13497599999999</v>
      </c>
      <c r="D1041" s="1">
        <v>143.88512700000001</v>
      </c>
      <c r="E1041" s="1">
        <v>133.53620000000001</v>
      </c>
      <c r="F1041" s="3">
        <f t="shared" si="136"/>
        <v>13424.04962781607</v>
      </c>
      <c r="G1041" s="36">
        <f t="shared" si="137"/>
        <v>1.3239427480850939E-3</v>
      </c>
      <c r="H1041" s="31">
        <f t="shared" si="138"/>
        <v>2.9556476220914383E-3</v>
      </c>
      <c r="I1041" s="37">
        <f t="shared" si="139"/>
        <v>-1.3771471986145622E-2</v>
      </c>
      <c r="J1041" s="37">
        <f t="shared" si="140"/>
        <v>1.8126113976540824E-3</v>
      </c>
      <c r="K1041" s="39">
        <f t="shared" si="141"/>
        <v>-5.5952483400892826E-4</v>
      </c>
      <c r="L1041" s="36">
        <f>-(1-B1041/MAX(B$5:B1041))</f>
        <v>-6.5469956319288425E-3</v>
      </c>
      <c r="M1041" s="37">
        <f>-(1-C1041/MAX(C$5:C1041))</f>
        <v>-5.4511972558508037E-2</v>
      </c>
      <c r="N1041" s="37">
        <f>-(1-D1041/MAX(D$5:D1041))</f>
        <v>-0.2132799097908944</v>
      </c>
      <c r="O1041" s="37">
        <f>-(1-E1041/MAX(E$5:E1041))</f>
        <v>-3.525396755329635E-2</v>
      </c>
      <c r="P1041" s="39">
        <f>-(1-F1041/MAX(F$5:F1041))</f>
        <v>-1.7924997224568529E-2</v>
      </c>
      <c r="Q1041" s="33">
        <f>IF(DatiStorici[[#This Row],[Calend]]="X",(DatiStorici[[#This Row],[Balanced]]*B$2/DatiStorici[[#This Row],[Bond 3Y]]),Q1040)</f>
        <v>28.459934653594232</v>
      </c>
      <c r="R1041" s="33">
        <f>IF(DatiStorici[[#This Row],[Calend]]="X",(DatiStorici[[#This Row],[Balanced]]*C$2/DatiStorici[[#This Row],[Bond 10Y]]),R1040)</f>
        <v>27.211694838953367</v>
      </c>
      <c r="S1041" s="33">
        <f>IF(DatiStorici[[#This Row],[Calend]]="X",(DatiStorici[[#This Row],[Balanced]]*D$2/DatiStorici[[#This Row],[SXXR]]),S1040)</f>
        <v>23.642993777702905</v>
      </c>
      <c r="T1041" s="33">
        <f>IF(DatiStorici[[#This Row],[Calend]]="X",(DatiStorici[[#This Row],[Balanced]]*E$2/DatiStorici[[#This Row],[Gold]]),T1040)</f>
        <v>24.359737197814788</v>
      </c>
      <c r="U1041" s="34">
        <f>SUMPRODUCT(DatiStorici[[#This Row],[Bond 3Y]:[Gold]],Q1040:T1040)</f>
        <v>13322.209054335781</v>
      </c>
      <c r="V1041" s="32">
        <f t="shared" si="142"/>
        <v>-2.0283223467779474E-3</v>
      </c>
      <c r="W1041" s="32">
        <f>-(1-U1041/MAX(U$5:U1041))</f>
        <v>-1.0128389036360597E-2</v>
      </c>
      <c r="X1041" s="53" t="str">
        <f t="shared" si="143"/>
        <v/>
      </c>
    </row>
    <row r="1042" spans="1:24" x14ac:dyDescent="0.3">
      <c r="A1042" s="4">
        <v>40563</v>
      </c>
      <c r="B1042" s="1">
        <v>117.341219</v>
      </c>
      <c r="C1042" s="1">
        <v>121.54218400000001</v>
      </c>
      <c r="D1042" s="1">
        <v>142.20180400000001</v>
      </c>
      <c r="E1042" s="1">
        <v>130.95549</v>
      </c>
      <c r="F1042" s="3">
        <f t="shared" si="136"/>
        <v>13278.112927152812</v>
      </c>
      <c r="G1042" s="36">
        <f t="shared" si="137"/>
        <v>-1.3178920000694943E-3</v>
      </c>
      <c r="H1042" s="31">
        <f t="shared" si="138"/>
        <v>-4.8653978845232355E-3</v>
      </c>
      <c r="I1042" s="37">
        <f t="shared" si="139"/>
        <v>-1.1768048408190885E-2</v>
      </c>
      <c r="J1042" s="37">
        <f t="shared" si="140"/>
        <v>-1.9515107657937677E-2</v>
      </c>
      <c r="K1042" s="39">
        <f t="shared" si="141"/>
        <v>-1.0930811572669162E-2</v>
      </c>
      <c r="L1042" s="36">
        <f>-(1-B1042/MAX(B$5:B1042))</f>
        <v>-7.8553970435801812E-3</v>
      </c>
      <c r="M1042" s="37">
        <f>-(1-C1042/MAX(C$5:C1042))</f>
        <v>-5.9100975292361246E-2</v>
      </c>
      <c r="N1042" s="37">
        <f>-(1-D1042/MAX(D$5:D1042))</f>
        <v>-0.22248380771990728</v>
      </c>
      <c r="O1042" s="37">
        <f>-(1-E1042/MAX(E$5:E1042))</f>
        <v>-5.3898572786900023E-2</v>
      </c>
      <c r="P1042" s="39">
        <f>-(1-F1042/MAX(F$5:F1042))</f>
        <v>-2.8601416761332654E-2</v>
      </c>
      <c r="Q1042" s="33">
        <f>IF(DatiStorici[[#This Row],[Calend]]="X",(DatiStorici[[#This Row],[Balanced]]*B$2/DatiStorici[[#This Row],[Bond 3Y]]),Q1041)</f>
        <v>28.459934653594232</v>
      </c>
      <c r="R1042" s="33">
        <f>IF(DatiStorici[[#This Row],[Calend]]="X",(DatiStorici[[#This Row],[Balanced]]*C$2/DatiStorici[[#This Row],[Bond 10Y]]),R1041)</f>
        <v>27.211694838953367</v>
      </c>
      <c r="S1042" s="33">
        <f>IF(DatiStorici[[#This Row],[Calend]]="X",(DatiStorici[[#This Row],[Balanced]]*D$2/DatiStorici[[#This Row],[SXXR]]),S1041)</f>
        <v>23.642993777702905</v>
      </c>
      <c r="T1042" s="33">
        <f>IF(DatiStorici[[#This Row],[Calend]]="X",(DatiStorici[[#This Row],[Balanced]]*E$2/DatiStorici[[#This Row],[Gold]]),T1041)</f>
        <v>24.359737197814788</v>
      </c>
      <c r="U1042" s="34">
        <f>SUMPRODUCT(DatiStorici[[#This Row],[Bond 3Y]:[Gold]],Q1041:T1041)</f>
        <v>13199.009934142201</v>
      </c>
      <c r="V1042" s="32">
        <f t="shared" si="142"/>
        <v>-9.2906744915151659E-3</v>
      </c>
      <c r="W1042" s="32">
        <f>-(1-U1042/MAX(U$5:U1042))</f>
        <v>-1.9282374766349752E-2</v>
      </c>
      <c r="X1042" s="53" t="str">
        <f t="shared" si="143"/>
        <v/>
      </c>
    </row>
    <row r="1043" spans="1:24" x14ac:dyDescent="0.3">
      <c r="A1043" s="4">
        <v>40564</v>
      </c>
      <c r="B1043" s="1">
        <v>117.375016</v>
      </c>
      <c r="C1043" s="1">
        <v>121.72007600000001</v>
      </c>
      <c r="D1043" s="1">
        <v>143.14658800000001</v>
      </c>
      <c r="E1043" s="1">
        <v>130.75935999999999</v>
      </c>
      <c r="F1043" s="3">
        <f t="shared" si="136"/>
        <v>13289.928471878364</v>
      </c>
      <c r="G1043" s="36">
        <f t="shared" si="137"/>
        <v>2.8798178561098304E-4</v>
      </c>
      <c r="H1043" s="31">
        <f t="shared" si="138"/>
        <v>1.4625534738530689E-3</v>
      </c>
      <c r="I1043" s="37">
        <f t="shared" si="139"/>
        <v>6.6219924761826976E-3</v>
      </c>
      <c r="J1043" s="37">
        <f t="shared" si="140"/>
        <v>-1.4988070926500508E-3</v>
      </c>
      <c r="K1043" s="39">
        <f t="shared" si="141"/>
        <v>8.8945551740627997E-4</v>
      </c>
      <c r="L1043" s="36">
        <f>-(1-B1043/MAX(B$5:B1043))</f>
        <v>-7.5696363242704345E-3</v>
      </c>
      <c r="M1043" s="37">
        <f>-(1-C1043/MAX(C$5:C1043))</f>
        <v>-5.7723853343464082E-2</v>
      </c>
      <c r="N1043" s="37">
        <f>-(1-D1043/MAX(D$5:D1043))</f>
        <v>-0.21731801630556524</v>
      </c>
      <c r="O1043" s="37">
        <f>-(1-E1043/MAX(E$5:E1043))</f>
        <v>-5.5315534175226055E-2</v>
      </c>
      <c r="P1043" s="39">
        <f>-(1-F1043/MAX(F$5:F1043))</f>
        <v>-2.7737016566096839E-2</v>
      </c>
      <c r="Q1043" s="33">
        <f>IF(DatiStorici[[#This Row],[Calend]]="X",(DatiStorici[[#This Row],[Balanced]]*B$2/DatiStorici[[#This Row],[Bond 3Y]]),Q1042)</f>
        <v>28.459934653594232</v>
      </c>
      <c r="R1043" s="33">
        <f>IF(DatiStorici[[#This Row],[Calend]]="X",(DatiStorici[[#This Row],[Balanced]]*C$2/DatiStorici[[#This Row],[Bond 10Y]]),R1042)</f>
        <v>27.211694838953367</v>
      </c>
      <c r="S1043" s="33">
        <f>IF(DatiStorici[[#This Row],[Calend]]="X",(DatiStorici[[#This Row],[Balanced]]*D$2/DatiStorici[[#This Row],[SXXR]]),S1042)</f>
        <v>23.642993777702905</v>
      </c>
      <c r="T1043" s="33">
        <f>IF(DatiStorici[[#This Row],[Calend]]="X",(DatiStorici[[#This Row],[Balanced]]*E$2/DatiStorici[[#This Row],[Gold]]),T1042)</f>
        <v>24.359737197814788</v>
      </c>
      <c r="U1043" s="34">
        <f>SUMPRODUCT(DatiStorici[[#This Row],[Bond 3Y]:[Gold]],Q1042:T1042)</f>
        <v>13222.372384348644</v>
      </c>
      <c r="V1043" s="32">
        <f t="shared" si="142"/>
        <v>1.7684507202162041E-3</v>
      </c>
      <c r="W1043" s="32">
        <f>-(1-U1043/MAX(U$5:U1043))</f>
        <v>-1.7546489514317698E-2</v>
      </c>
      <c r="X1043" s="53" t="str">
        <f t="shared" si="143"/>
        <v/>
      </c>
    </row>
    <row r="1044" spans="1:24" x14ac:dyDescent="0.3">
      <c r="A1044" s="4">
        <v>40567</v>
      </c>
      <c r="B1044" s="1">
        <v>117.407685</v>
      </c>
      <c r="C1044" s="1">
        <v>121.81497899999999</v>
      </c>
      <c r="D1044" s="1">
        <v>143.517627</v>
      </c>
      <c r="E1044" s="1">
        <v>130.70627999999999</v>
      </c>
      <c r="F1044" s="3">
        <f t="shared" si="136"/>
        <v>13296.625919797887</v>
      </c>
      <c r="G1044" s="36">
        <f t="shared" si="137"/>
        <v>2.7829137386775599E-4</v>
      </c>
      <c r="H1044" s="31">
        <f t="shared" si="138"/>
        <v>7.7937859749921997E-4</v>
      </c>
      <c r="I1044" s="37">
        <f t="shared" si="139"/>
        <v>2.5886677707612246E-3</v>
      </c>
      <c r="J1044" s="37">
        <f t="shared" si="140"/>
        <v>-4.060189379314697E-4</v>
      </c>
      <c r="K1044" s="39">
        <f t="shared" si="141"/>
        <v>5.0382219241545728E-4</v>
      </c>
      <c r="L1044" s="36">
        <f>-(1-B1044/MAX(B$5:B1044))</f>
        <v>-7.2934130814048537E-3</v>
      </c>
      <c r="M1044" s="37">
        <f>-(1-C1044/MAX(C$5:C1044))</f>
        <v>-5.6989177223592646E-2</v>
      </c>
      <c r="N1044" s="37">
        <f>-(1-D1044/MAX(D$5:D1044))</f>
        <v>-0.21528928796068847</v>
      </c>
      <c r="O1044" s="37">
        <f>-(1-E1044/MAX(E$5:E1044))</f>
        <v>-5.5699016102989884E-2</v>
      </c>
      <c r="P1044" s="39">
        <f>-(1-F1044/MAX(F$5:F1044))</f>
        <v>-2.7247045479389498E-2</v>
      </c>
      <c r="Q1044" s="33">
        <f>IF(DatiStorici[[#This Row],[Calend]]="X",(DatiStorici[[#This Row],[Balanced]]*B$2/DatiStorici[[#This Row],[Bond 3Y]]),Q1043)</f>
        <v>28.459934653594232</v>
      </c>
      <c r="R1044" s="33">
        <f>IF(DatiStorici[[#This Row],[Calend]]="X",(DatiStorici[[#This Row],[Balanced]]*C$2/DatiStorici[[#This Row],[Bond 10Y]]),R1043)</f>
        <v>27.211694838953367</v>
      </c>
      <c r="S1044" s="33">
        <f>IF(DatiStorici[[#This Row],[Calend]]="X",(DatiStorici[[#This Row],[Balanced]]*D$2/DatiStorici[[#This Row],[SXXR]]),S1043)</f>
        <v>23.642993777702905</v>
      </c>
      <c r="T1044" s="33">
        <f>IF(DatiStorici[[#This Row],[Calend]]="X",(DatiStorici[[#This Row],[Balanced]]*E$2/DatiStorici[[#This Row],[Gold]]),T1043)</f>
        <v>24.359737197814788</v>
      </c>
      <c r="U1044" s="34">
        <f>SUMPRODUCT(DatiStorici[[#This Row],[Bond 3Y]:[Gold]],Q1043:T1043)</f>
        <v>13233.364071346969</v>
      </c>
      <c r="V1044" s="32">
        <f t="shared" si="142"/>
        <v>8.3094928384936512E-4</v>
      </c>
      <c r="W1044" s="32">
        <f>-(1-U1044/MAX(U$5:U1044))</f>
        <v>-1.6729781198762561E-2</v>
      </c>
      <c r="X1044" s="53" t="str">
        <f t="shared" si="143"/>
        <v/>
      </c>
    </row>
    <row r="1045" spans="1:24" x14ac:dyDescent="0.3">
      <c r="A1045" s="4">
        <v>40568</v>
      </c>
      <c r="B1045" s="1">
        <v>117.343058</v>
      </c>
      <c r="C1045" s="1">
        <v>121.779262</v>
      </c>
      <c r="D1045" s="1">
        <v>142.561216</v>
      </c>
      <c r="E1045" s="1">
        <v>128.85567</v>
      </c>
      <c r="F1045" s="3">
        <f t="shared" si="136"/>
        <v>13206.74912965632</v>
      </c>
      <c r="G1045" s="36">
        <f t="shared" si="137"/>
        <v>-5.5060104012286961E-4</v>
      </c>
      <c r="H1045" s="31">
        <f t="shared" si="138"/>
        <v>-2.9324995623312831E-4</v>
      </c>
      <c r="I1045" s="37">
        <f t="shared" si="139"/>
        <v>-6.686370464872614E-3</v>
      </c>
      <c r="J1045" s="37">
        <f t="shared" si="140"/>
        <v>-1.4259727656186735E-2</v>
      </c>
      <c r="K1045" s="39">
        <f t="shared" si="141"/>
        <v>-6.7823161767049129E-3</v>
      </c>
      <c r="L1045" s="36">
        <f>-(1-B1045/MAX(B$5:B1045))</f>
        <v>-7.8398479131008836E-3</v>
      </c>
      <c r="M1045" s="37">
        <f>-(1-C1045/MAX(C$5:C1045))</f>
        <v>-5.7265674562701485E-2</v>
      </c>
      <c r="N1045" s="37">
        <f>-(1-D1045/MAX(D$5:D1045))</f>
        <v>-0.22051865227293588</v>
      </c>
      <c r="O1045" s="37">
        <f>-(1-E1045/MAX(E$5:E1045))</f>
        <v>-6.9068938679086811E-2</v>
      </c>
      <c r="P1045" s="39">
        <f>-(1-F1045/MAX(F$5:F1045))</f>
        <v>-3.382224084702512E-2</v>
      </c>
      <c r="Q1045" s="33">
        <f>IF(DatiStorici[[#This Row],[Calend]]="X",(DatiStorici[[#This Row],[Balanced]]*B$2/DatiStorici[[#This Row],[Bond 3Y]]),Q1044)</f>
        <v>28.459934653594232</v>
      </c>
      <c r="R1045" s="33">
        <f>IF(DatiStorici[[#This Row],[Calend]]="X",(DatiStorici[[#This Row],[Balanced]]*C$2/DatiStorici[[#This Row],[Bond 10Y]]),R1044)</f>
        <v>27.211694838953367</v>
      </c>
      <c r="S1045" s="33">
        <f>IF(DatiStorici[[#This Row],[Calend]]="X",(DatiStorici[[#This Row],[Balanced]]*D$2/DatiStorici[[#This Row],[SXXR]]),S1044)</f>
        <v>23.642993777702905</v>
      </c>
      <c r="T1045" s="33">
        <f>IF(DatiStorici[[#This Row],[Calend]]="X",(DatiStorici[[#This Row],[Balanced]]*E$2/DatiStorici[[#This Row],[Gold]]),T1044)</f>
        <v>24.359737197814788</v>
      </c>
      <c r="U1045" s="34">
        <f>SUMPRODUCT(DatiStorici[[#This Row],[Bond 3Y]:[Gold]],Q1044:T1044)</f>
        <v>13162.860078467975</v>
      </c>
      <c r="V1045" s="32">
        <f t="shared" si="142"/>
        <v>-5.341988319403951E-3</v>
      </c>
      <c r="W1045" s="32">
        <f>-(1-U1045/MAX(U$5:U1045))</f>
        <v>-2.1968394459210172E-2</v>
      </c>
      <c r="X1045" s="53" t="str">
        <f t="shared" si="143"/>
        <v/>
      </c>
    </row>
    <row r="1046" spans="1:24" x14ac:dyDescent="0.3">
      <c r="A1046" s="4">
        <v>40569</v>
      </c>
      <c r="B1046" s="1">
        <v>117.293655</v>
      </c>
      <c r="C1046" s="1">
        <v>121.438844</v>
      </c>
      <c r="D1046" s="1">
        <v>143.82749899999999</v>
      </c>
      <c r="E1046" s="1">
        <v>129.24350999999999</v>
      </c>
      <c r="F1046" s="3">
        <f t="shared" si="136"/>
        <v>13231.256594760998</v>
      </c>
      <c r="G1046" s="36">
        <f t="shared" si="137"/>
        <v>-4.2110205260194853E-4</v>
      </c>
      <c r="H1046" s="31">
        <f t="shared" si="138"/>
        <v>-2.7992835557447428E-3</v>
      </c>
      <c r="I1046" s="37">
        <f t="shared" si="139"/>
        <v>8.8431644528856428E-3</v>
      </c>
      <c r="J1046" s="37">
        <f t="shared" si="140"/>
        <v>3.0053585751027129E-3</v>
      </c>
      <c r="K1046" s="39">
        <f t="shared" si="141"/>
        <v>1.8539576986107197E-3</v>
      </c>
      <c r="L1046" s="36">
        <f>-(1-B1046/MAX(B$5:B1046))</f>
        <v>-8.2575606336398044E-3</v>
      </c>
      <c r="M1046" s="37">
        <f>-(1-C1046/MAX(C$5:C1046))</f>
        <v>-5.9900965073796164E-2</v>
      </c>
      <c r="N1046" s="37">
        <f>-(1-D1046/MAX(D$5:D1046))</f>
        <v>-0.21359500215870098</v>
      </c>
      <c r="O1046" s="37">
        <f>-(1-E1046/MAX(E$5:E1046))</f>
        <v>-6.6266948647738633E-2</v>
      </c>
      <c r="P1046" s="39">
        <f>-(1-F1046/MAX(F$5:F1046))</f>
        <v>-3.2029326672242564E-2</v>
      </c>
      <c r="Q1046" s="33">
        <f>IF(DatiStorici[[#This Row],[Calend]]="X",(DatiStorici[[#This Row],[Balanced]]*B$2/DatiStorici[[#This Row],[Bond 3Y]]),Q1045)</f>
        <v>28.459934653594232</v>
      </c>
      <c r="R1046" s="33">
        <f>IF(DatiStorici[[#This Row],[Calend]]="X",(DatiStorici[[#This Row],[Balanced]]*C$2/DatiStorici[[#This Row],[Bond 10Y]]),R1045)</f>
        <v>27.211694838953367</v>
      </c>
      <c r="S1046" s="33">
        <f>IF(DatiStorici[[#This Row],[Calend]]="X",(DatiStorici[[#This Row],[Balanced]]*D$2/DatiStorici[[#This Row],[SXXR]]),S1045)</f>
        <v>23.642993777702905</v>
      </c>
      <c r="T1046" s="33">
        <f>IF(DatiStorici[[#This Row],[Calend]]="X",(DatiStorici[[#This Row],[Balanced]]*E$2/DatiStorici[[#This Row],[Gold]]),T1045)</f>
        <v>24.359737197814788</v>
      </c>
      <c r="U1046" s="34">
        <f>SUMPRODUCT(DatiStorici[[#This Row],[Bond 3Y]:[Gold]],Q1045:T1045)</f>
        <v>13191.577123147206</v>
      </c>
      <c r="V1046" s="32">
        <f t="shared" si="142"/>
        <v>2.1792957159434824E-3</v>
      </c>
      <c r="W1046" s="32">
        <f>-(1-U1046/MAX(U$5:U1046))</f>
        <v>-1.9834650185808766E-2</v>
      </c>
      <c r="X1046" s="53" t="str">
        <f t="shared" si="143"/>
        <v/>
      </c>
    </row>
    <row r="1047" spans="1:24" x14ac:dyDescent="0.3">
      <c r="A1047" s="4">
        <v>40570</v>
      </c>
      <c r="B1047" s="1">
        <v>117.21266300000001</v>
      </c>
      <c r="C1047" s="1">
        <v>121.138565</v>
      </c>
      <c r="D1047" s="1">
        <v>144.03778800000001</v>
      </c>
      <c r="E1047" s="1">
        <v>129.87464</v>
      </c>
      <c r="F1047" s="3">
        <f t="shared" si="136"/>
        <v>13249.710307071939</v>
      </c>
      <c r="G1047" s="36">
        <f t="shared" si="137"/>
        <v>-6.9074474334877649E-4</v>
      </c>
      <c r="H1047" s="31">
        <f t="shared" si="138"/>
        <v>-2.4757388135394475E-3</v>
      </c>
      <c r="I1047" s="37">
        <f t="shared" si="139"/>
        <v>1.4610239365662467E-3</v>
      </c>
      <c r="J1047" s="37">
        <f t="shared" si="140"/>
        <v>4.8713781576179855E-3</v>
      </c>
      <c r="K1047" s="39">
        <f t="shared" si="141"/>
        <v>1.3937342519656779E-3</v>
      </c>
      <c r="L1047" s="36">
        <f>-(1-B1047/MAX(B$5:B1047))</f>
        <v>-8.9423649706618091E-3</v>
      </c>
      <c r="M1047" s="37">
        <f>-(1-C1047/MAX(C$5:C1047))</f>
        <v>-6.2225526052889557E-2</v>
      </c>
      <c r="N1047" s="37">
        <f>-(1-D1047/MAX(D$5:D1047))</f>
        <v>-0.21244520589761839</v>
      </c>
      <c r="O1047" s="37">
        <f>-(1-E1047/MAX(E$5:E1047))</f>
        <v>-6.170728495011879E-2</v>
      </c>
      <c r="P1047" s="39">
        <f>-(1-F1047/MAX(F$5:F1047))</f>
        <v>-3.0679292213830589E-2</v>
      </c>
      <c r="Q1047" s="33">
        <f>IF(DatiStorici[[#This Row],[Calend]]="X",(DatiStorici[[#This Row],[Balanced]]*B$2/DatiStorici[[#This Row],[Bond 3Y]]),Q1046)</f>
        <v>28.459934653594232</v>
      </c>
      <c r="R1047" s="33">
        <f>IF(DatiStorici[[#This Row],[Calend]]="X",(DatiStorici[[#This Row],[Balanced]]*C$2/DatiStorici[[#This Row],[Bond 10Y]]),R1046)</f>
        <v>27.211694838953367</v>
      </c>
      <c r="S1047" s="33">
        <f>IF(DatiStorici[[#This Row],[Calend]]="X",(DatiStorici[[#This Row],[Balanced]]*D$2/DatiStorici[[#This Row],[SXXR]]),S1046)</f>
        <v>23.642993777702905</v>
      </c>
      <c r="T1047" s="33">
        <f>IF(DatiStorici[[#This Row],[Calend]]="X",(DatiStorici[[#This Row],[Balanced]]*E$2/DatiStorici[[#This Row],[Gold]]),T1046)</f>
        <v>24.359737197814788</v>
      </c>
      <c r="U1047" s="34">
        <f>SUMPRODUCT(DatiStorici[[#This Row],[Bond 3Y]:[Gold]],Q1046:T1046)</f>
        <v>13201.447018061373</v>
      </c>
      <c r="V1047" s="32">
        <f t="shared" si="142"/>
        <v>7.4791697392814706E-4</v>
      </c>
      <c r="W1047" s="32">
        <f>-(1-U1047/MAX(U$5:U1047))</f>
        <v>-1.9101293672719954E-2</v>
      </c>
      <c r="X1047" s="53" t="str">
        <f t="shared" si="143"/>
        <v/>
      </c>
    </row>
    <row r="1048" spans="1:24" x14ac:dyDescent="0.3">
      <c r="A1048" s="4">
        <v>40571</v>
      </c>
      <c r="B1048" s="1">
        <v>117.208603</v>
      </c>
      <c r="C1048" s="1">
        <v>121.457742</v>
      </c>
      <c r="D1048" s="1">
        <v>142.80891199999999</v>
      </c>
      <c r="E1048" s="1">
        <v>128.36472000000001</v>
      </c>
      <c r="F1048" s="3">
        <f t="shared" si="136"/>
        <v>13179.652337145622</v>
      </c>
      <c r="G1048" s="36">
        <f t="shared" si="137"/>
        <v>-3.4638495642419098E-5</v>
      </c>
      <c r="H1048" s="31">
        <f t="shared" si="138"/>
        <v>2.6313441297715276E-3</v>
      </c>
      <c r="I1048" s="37">
        <f t="shared" si="139"/>
        <v>-8.5682248957251496E-3</v>
      </c>
      <c r="J1048" s="37">
        <f t="shared" si="140"/>
        <v>-1.1694090373966178E-2</v>
      </c>
      <c r="K1048" s="39">
        <f t="shared" si="141"/>
        <v>-5.3015379113416031E-3</v>
      </c>
      <c r="L1048" s="36">
        <f>-(1-B1048/MAX(B$5:B1048))</f>
        <v>-8.9766931216929136E-3</v>
      </c>
      <c r="M1048" s="37">
        <f>-(1-C1048/MAX(C$5:C1048))</f>
        <v>-5.9754669284270756E-2</v>
      </c>
      <c r="N1048" s="37">
        <f>-(1-D1048/MAX(D$5:D1048))</f>
        <v>-0.21916432591879897</v>
      </c>
      <c r="O1048" s="37">
        <f>-(1-E1048/MAX(E$5:E1048))</f>
        <v>-7.261585752678279E-2</v>
      </c>
      <c r="P1048" s="39">
        <f>-(1-F1048/MAX(F$5:F1048))</f>
        <v>-3.5804584723719945E-2</v>
      </c>
      <c r="Q1048" s="33">
        <f>IF(DatiStorici[[#This Row],[Calend]]="X",(DatiStorici[[#This Row],[Balanced]]*B$2/DatiStorici[[#This Row],[Bond 3Y]]),Q1047)</f>
        <v>28.459934653594232</v>
      </c>
      <c r="R1048" s="33">
        <f>IF(DatiStorici[[#This Row],[Calend]]="X",(DatiStorici[[#This Row],[Balanced]]*C$2/DatiStorici[[#This Row],[Bond 10Y]]),R1047)</f>
        <v>27.211694838953367</v>
      </c>
      <c r="S1048" s="33">
        <f>IF(DatiStorici[[#This Row],[Calend]]="X",(DatiStorici[[#This Row],[Balanced]]*D$2/DatiStorici[[#This Row],[SXXR]]),S1047)</f>
        <v>23.642993777702905</v>
      </c>
      <c r="T1048" s="33">
        <f>IF(DatiStorici[[#This Row],[Calend]]="X",(DatiStorici[[#This Row],[Balanced]]*E$2/DatiStorici[[#This Row],[Gold]]),T1047)</f>
        <v>24.359737197814788</v>
      </c>
      <c r="U1048" s="34">
        <f>SUMPRODUCT(DatiStorici[[#This Row],[Bond 3Y]:[Gold]],Q1047:T1047)</f>
        <v>13144.181255838999</v>
      </c>
      <c r="V1048" s="32">
        <f t="shared" si="142"/>
        <v>-4.3472755187202883E-3</v>
      </c>
      <c r="W1048" s="32">
        <f>-(1-U1048/MAX(U$5:U1048))</f>
        <v>-2.3356275115581582E-2</v>
      </c>
      <c r="X1048" s="53" t="str">
        <f t="shared" si="143"/>
        <v/>
      </c>
    </row>
    <row r="1049" spans="1:24" x14ac:dyDescent="0.3">
      <c r="A1049" s="4">
        <v>40574</v>
      </c>
      <c r="B1049" s="1">
        <v>117.274523</v>
      </c>
      <c r="C1049" s="1">
        <v>121.522848</v>
      </c>
      <c r="D1049" s="1">
        <v>142.603173</v>
      </c>
      <c r="E1049" s="1">
        <v>129.13891000000001</v>
      </c>
      <c r="F1049" s="3">
        <f t="shared" si="136"/>
        <v>13210.367623884777</v>
      </c>
      <c r="G1049" s="36">
        <f t="shared" si="137"/>
        <v>5.6225795741596035E-4</v>
      </c>
      <c r="H1049" s="31">
        <f t="shared" si="138"/>
        <v>5.3589467008951749E-4</v>
      </c>
      <c r="I1049" s="37">
        <f t="shared" si="139"/>
        <v>-1.4416981371730381E-3</v>
      </c>
      <c r="J1049" s="37">
        <f t="shared" si="140"/>
        <v>6.0130595649482152E-3</v>
      </c>
      <c r="K1049" s="39">
        <f t="shared" si="141"/>
        <v>2.3277966939086884E-3</v>
      </c>
      <c r="L1049" s="36">
        <f>-(1-B1049/MAX(B$5:B1049))</f>
        <v>-8.4193257039666403E-3</v>
      </c>
      <c r="M1049" s="37">
        <f>-(1-C1049/MAX(C$5:C1049))</f>
        <v>-5.9250661787559888E-2</v>
      </c>
      <c r="N1049" s="37">
        <f>-(1-D1049/MAX(D$5:D1049))</f>
        <v>-0.22028924416444595</v>
      </c>
      <c r="O1049" s="37">
        <f>-(1-E1049/MAX(E$5:E1049))</f>
        <v>-6.7022642122570919E-2</v>
      </c>
      <c r="P1049" s="39">
        <f>-(1-F1049/MAX(F$5:F1049))</f>
        <v>-3.3557519482907749E-2</v>
      </c>
      <c r="Q1049" s="33">
        <f>IF(DatiStorici[[#This Row],[Calend]]="X",(DatiStorici[[#This Row],[Balanced]]*B$2/DatiStorici[[#This Row],[Bond 3Y]]),Q1048)</f>
        <v>28.459934653594232</v>
      </c>
      <c r="R1049" s="33">
        <f>IF(DatiStorici[[#This Row],[Calend]]="X",(DatiStorici[[#This Row],[Balanced]]*C$2/DatiStorici[[#This Row],[Bond 10Y]]),R1048)</f>
        <v>27.211694838953367</v>
      </c>
      <c r="S1049" s="33">
        <f>IF(DatiStorici[[#This Row],[Calend]]="X",(DatiStorici[[#This Row],[Balanced]]*D$2/DatiStorici[[#This Row],[SXXR]]),S1048)</f>
        <v>23.642993777702905</v>
      </c>
      <c r="T1049" s="33">
        <f>IF(DatiStorici[[#This Row],[Calend]]="X",(DatiStorici[[#This Row],[Balanced]]*E$2/DatiStorici[[#This Row],[Gold]]),T1048)</f>
        <v>24.359737197814788</v>
      </c>
      <c r="U1049" s="34">
        <f>SUMPRODUCT(DatiStorici[[#This Row],[Bond 3Y]:[Gold]],Q1048:T1048)</f>
        <v>13161.823758379895</v>
      </c>
      <c r="V1049" s="32">
        <f t="shared" si="142"/>
        <v>1.341329112991975E-3</v>
      </c>
      <c r="W1049" s="32">
        <f>-(1-U1049/MAX(U$5:U1049))</f>
        <v>-2.2045395490411401E-2</v>
      </c>
      <c r="X1049" s="53" t="str">
        <f t="shared" si="143"/>
        <v/>
      </c>
    </row>
    <row r="1050" spans="1:24" x14ac:dyDescent="0.3">
      <c r="A1050" s="4">
        <v>40575</v>
      </c>
      <c r="B1050" s="1">
        <v>117.382773</v>
      </c>
      <c r="C1050" s="1">
        <v>121.076778</v>
      </c>
      <c r="D1050" s="1">
        <v>144.706062</v>
      </c>
      <c r="E1050" s="1">
        <v>129.57538</v>
      </c>
      <c r="F1050" s="3">
        <f t="shared" si="136"/>
        <v>13250.595322366531</v>
      </c>
      <c r="G1050" s="36">
        <f t="shared" si="137"/>
        <v>9.2262213469651219E-4</v>
      </c>
      <c r="H1050" s="31">
        <f t="shared" si="138"/>
        <v>-3.6774211902491139E-3</v>
      </c>
      <c r="I1050" s="37">
        <f t="shared" si="139"/>
        <v>1.4638767548298489E-2</v>
      </c>
      <c r="J1050" s="37">
        <f t="shared" si="140"/>
        <v>3.3741500254721593E-3</v>
      </c>
      <c r="K1050" s="39">
        <f t="shared" si="141"/>
        <v>3.0405340542624892E-3</v>
      </c>
      <c r="L1050" s="36">
        <f>-(1-B1050/MAX(B$5:B1050))</f>
        <v>-7.5040492632980627E-3</v>
      </c>
      <c r="M1050" s="37">
        <f>-(1-C1050/MAX(C$5:C1050))</f>
        <v>-6.2703840051588244E-2</v>
      </c>
      <c r="N1050" s="37">
        <f>-(1-D1050/MAX(D$5:D1050))</f>
        <v>-0.20879128702131655</v>
      </c>
      <c r="O1050" s="37">
        <f>-(1-E1050/MAX(E$5:E1050))</f>
        <v>-6.3869319646852718E-2</v>
      </c>
      <c r="P1050" s="39">
        <f>-(1-F1050/MAX(F$5:F1050))</f>
        <v>-3.0614546371704687E-2</v>
      </c>
      <c r="Q1050" s="33">
        <f>IF(DatiStorici[[#This Row],[Calend]]="X",(DatiStorici[[#This Row],[Balanced]]*B$2/DatiStorici[[#This Row],[Bond 3Y]]),Q1049)</f>
        <v>28.459934653594232</v>
      </c>
      <c r="R1050" s="33">
        <f>IF(DatiStorici[[#This Row],[Calend]]="X",(DatiStorici[[#This Row],[Balanced]]*C$2/DatiStorici[[#This Row],[Bond 10Y]]),R1049)</f>
        <v>27.211694838953367</v>
      </c>
      <c r="S1050" s="33">
        <f>IF(DatiStorici[[#This Row],[Calend]]="X",(DatiStorici[[#This Row],[Balanced]]*D$2/DatiStorici[[#This Row],[SXXR]]),S1049)</f>
        <v>23.642993777702905</v>
      </c>
      <c r="T1050" s="33">
        <f>IF(DatiStorici[[#This Row],[Calend]]="X",(DatiStorici[[#This Row],[Balanced]]*E$2/DatiStorici[[#This Row],[Gold]]),T1049)</f>
        <v>24.359737197814788</v>
      </c>
      <c r="U1050" s="34">
        <f>SUMPRODUCT(DatiStorici[[#This Row],[Bond 3Y]:[Gold]],Q1049:T1049)</f>
        <v>13213.117111626265</v>
      </c>
      <c r="V1050" s="32">
        <f t="shared" si="142"/>
        <v>3.8895569977410744E-3</v>
      </c>
      <c r="W1050" s="32">
        <f>-(1-U1050/MAX(U$5:U1050))</f>
        <v>-1.8234178146303792E-2</v>
      </c>
      <c r="X1050" s="53" t="str">
        <f t="shared" si="143"/>
        <v/>
      </c>
    </row>
    <row r="1051" spans="1:24" x14ac:dyDescent="0.3">
      <c r="A1051" s="4">
        <v>40576</v>
      </c>
      <c r="B1051" s="1">
        <v>117.419461</v>
      </c>
      <c r="C1051" s="1">
        <v>121.04576400000001</v>
      </c>
      <c r="D1051" s="1">
        <v>144.955275</v>
      </c>
      <c r="E1051" s="1">
        <v>130.10915</v>
      </c>
      <c r="F1051" s="3">
        <f t="shared" si="136"/>
        <v>13275.517061391052</v>
      </c>
      <c r="G1051" s="36">
        <f t="shared" si="137"/>
        <v>3.1250128819946182E-4</v>
      </c>
      <c r="H1051" s="31">
        <f t="shared" si="138"/>
        <v>-2.5618432644428167E-4</v>
      </c>
      <c r="I1051" s="37">
        <f t="shared" si="139"/>
        <v>1.7207202319221375E-3</v>
      </c>
      <c r="J1051" s="37">
        <f t="shared" si="140"/>
        <v>4.1109168244232944E-3</v>
      </c>
      <c r="K1051" s="39">
        <f t="shared" si="141"/>
        <v>1.8790349672597245E-3</v>
      </c>
      <c r="L1051" s="36">
        <f>-(1-B1051/MAX(B$5:B1051))</f>
        <v>-7.1938445329955414E-3</v>
      </c>
      <c r="M1051" s="37">
        <f>-(1-C1051/MAX(C$5:C1051))</f>
        <v>-6.2943929882064542E-2</v>
      </c>
      <c r="N1051" s="37">
        <f>-(1-D1051/MAX(D$5:D1051))</f>
        <v>-0.20742866617280253</v>
      </c>
      <c r="O1051" s="37">
        <f>-(1-E1051/MAX(E$5:E1051))</f>
        <v>-6.0013043298273949E-2</v>
      </c>
      <c r="P1051" s="39">
        <f>-(1-F1051/MAX(F$5:F1051))</f>
        <v>-2.8791324795485185E-2</v>
      </c>
      <c r="Q1051" s="33">
        <f>IF(DatiStorici[[#This Row],[Calend]]="X",(DatiStorici[[#This Row],[Balanced]]*B$2/DatiStorici[[#This Row],[Bond 3Y]]),Q1050)</f>
        <v>28.459934653594232</v>
      </c>
      <c r="R1051" s="33">
        <f>IF(DatiStorici[[#This Row],[Calend]]="X",(DatiStorici[[#This Row],[Balanced]]*C$2/DatiStorici[[#This Row],[Bond 10Y]]),R1050)</f>
        <v>27.211694838953367</v>
      </c>
      <c r="S1051" s="33">
        <f>IF(DatiStorici[[#This Row],[Calend]]="X",(DatiStorici[[#This Row],[Balanced]]*D$2/DatiStorici[[#This Row],[SXXR]]),S1050)</f>
        <v>23.642993777702905</v>
      </c>
      <c r="T1051" s="33">
        <f>IF(DatiStorici[[#This Row],[Calend]]="X",(DatiStorici[[#This Row],[Balanced]]*E$2/DatiStorici[[#This Row],[Gold]]),T1050)</f>
        <v>24.359737197814788</v>
      </c>
      <c r="U1051" s="34">
        <f>SUMPRODUCT(DatiStorici[[#This Row],[Bond 3Y]:[Gold]],Q1050:T1050)</f>
        <v>13232.211944537503</v>
      </c>
      <c r="V1051" s="32">
        <f t="shared" si="142"/>
        <v>1.4440989703007276E-3</v>
      </c>
      <c r="W1051" s="32">
        <f>-(1-U1051/MAX(U$5:U1051))</f>
        <v>-1.6815386942995336E-2</v>
      </c>
      <c r="X1051" s="53" t="str">
        <f t="shared" si="143"/>
        <v/>
      </c>
    </row>
    <row r="1052" spans="1:24" x14ac:dyDescent="0.3">
      <c r="A1052" s="4">
        <v>40577</v>
      </c>
      <c r="B1052" s="1">
        <v>117.47956000000001</v>
      </c>
      <c r="C1052" s="1">
        <v>121.327671</v>
      </c>
      <c r="D1052" s="1">
        <v>145.16455300000001</v>
      </c>
      <c r="E1052" s="1">
        <v>129.23186000000001</v>
      </c>
      <c r="F1052" s="3">
        <f t="shared" si="136"/>
        <v>13252.685424640182</v>
      </c>
      <c r="G1052" s="36">
        <f t="shared" si="137"/>
        <v>5.1170073894321198E-4</v>
      </c>
      <c r="H1052" s="31">
        <f t="shared" si="138"/>
        <v>2.3262213296909723E-3</v>
      </c>
      <c r="I1052" s="37">
        <f t="shared" si="139"/>
        <v>1.4427006781420392E-3</v>
      </c>
      <c r="J1052" s="37">
        <f t="shared" si="140"/>
        <v>-6.765558184035533E-3</v>
      </c>
      <c r="K1052" s="39">
        <f t="shared" si="141"/>
        <v>-1.7213109256260376E-3</v>
      </c>
      <c r="L1052" s="36">
        <f>-(1-B1052/MAX(B$5:B1052))</f>
        <v>-6.6856948904296942E-3</v>
      </c>
      <c r="M1052" s="37">
        <f>-(1-C1052/MAX(C$5:C1052))</f>
        <v>-6.0761592749153936E-2</v>
      </c>
      <c r="N1052" s="37">
        <f>-(1-D1052/MAX(D$5:D1052))</f>
        <v>-0.20628439775207275</v>
      </c>
      <c r="O1052" s="37">
        <f>-(1-E1052/MAX(E$5:E1052))</f>
        <v>-6.6351115272803463E-2</v>
      </c>
      <c r="P1052" s="39">
        <f>-(1-F1052/MAX(F$5:F1052))</f>
        <v>-3.0461638921784107E-2</v>
      </c>
      <c r="Q1052" s="33">
        <f>IF(DatiStorici[[#This Row],[Calend]]="X",(DatiStorici[[#This Row],[Balanced]]*B$2/DatiStorici[[#This Row],[Bond 3Y]]),Q1051)</f>
        <v>28.459934653594232</v>
      </c>
      <c r="R1052" s="33">
        <f>IF(DatiStorici[[#This Row],[Calend]]="X",(DatiStorici[[#This Row],[Balanced]]*C$2/DatiStorici[[#This Row],[Bond 10Y]]),R1051)</f>
        <v>27.211694838953367</v>
      </c>
      <c r="S1052" s="33">
        <f>IF(DatiStorici[[#This Row],[Calend]]="X",(DatiStorici[[#This Row],[Balanced]]*D$2/DatiStorici[[#This Row],[SXXR]]),S1051)</f>
        <v>23.642993777702905</v>
      </c>
      <c r="T1052" s="33">
        <f>IF(DatiStorici[[#This Row],[Calend]]="X",(DatiStorici[[#This Row],[Balanced]]*E$2/DatiStorici[[#This Row],[Gold]]),T1051)</f>
        <v>24.359737197814788</v>
      </c>
      <c r="U1052" s="34">
        <f>SUMPRODUCT(DatiStorici[[#This Row],[Bond 3Y]:[Gold]],Q1051:T1051)</f>
        <v>13225.170930012753</v>
      </c>
      <c r="V1052" s="32">
        <f t="shared" si="142"/>
        <v>-5.322533014212069E-4</v>
      </c>
      <c r="W1052" s="32">
        <f>-(1-U1052/MAX(U$5:U1052))</f>
        <v>-1.7338550958963417E-2</v>
      </c>
      <c r="X1052" s="53" t="str">
        <f t="shared" si="143"/>
        <v/>
      </c>
    </row>
    <row r="1053" spans="1:24" x14ac:dyDescent="0.3">
      <c r="A1053" s="4">
        <v>40578</v>
      </c>
      <c r="B1053" s="1">
        <v>117.369702</v>
      </c>
      <c r="C1053" s="1">
        <v>120.86836</v>
      </c>
      <c r="D1053" s="1">
        <v>145.618999</v>
      </c>
      <c r="E1053" s="1">
        <v>131.85783000000001</v>
      </c>
      <c r="F1053" s="3">
        <f t="shared" si="136"/>
        <v>13348.751018819623</v>
      </c>
      <c r="G1053" s="36">
        <f t="shared" si="137"/>
        <v>-9.3556187554049959E-4</v>
      </c>
      <c r="H1053" s="31">
        <f t="shared" si="138"/>
        <v>-3.7928908144493562E-3</v>
      </c>
      <c r="I1053" s="37">
        <f t="shared" si="139"/>
        <v>3.1256676442762764E-3</v>
      </c>
      <c r="J1053" s="37">
        <f t="shared" si="140"/>
        <v>2.0116141325228216E-2</v>
      </c>
      <c r="K1053" s="39">
        <f t="shared" si="141"/>
        <v>7.2226183723680852E-3</v>
      </c>
      <c r="L1053" s="36">
        <f>-(1-B1053/MAX(B$5:B1053))</f>
        <v>-7.6145673081569054E-3</v>
      </c>
      <c r="M1053" s="37">
        <f>-(1-C1053/MAX(C$5:C1053))</f>
        <v>-6.4317274058430796E-2</v>
      </c>
      <c r="N1053" s="37">
        <f>-(1-D1053/MAX(D$5:D1053))</f>
        <v>-0.20379962531193618</v>
      </c>
      <c r="O1053" s="37">
        <f>-(1-E1053/MAX(E$5:E1053))</f>
        <v>-4.7379524506973136E-2</v>
      </c>
      <c r="P1053" s="39">
        <f>-(1-F1053/MAX(F$5:F1053))</f>
        <v>-2.34336837751562E-2</v>
      </c>
      <c r="Q1053" s="33">
        <f>IF(DatiStorici[[#This Row],[Calend]]="X",(DatiStorici[[#This Row],[Balanced]]*B$2/DatiStorici[[#This Row],[Bond 3Y]]),Q1052)</f>
        <v>28.459934653594232</v>
      </c>
      <c r="R1053" s="33">
        <f>IF(DatiStorici[[#This Row],[Calend]]="X",(DatiStorici[[#This Row],[Balanced]]*C$2/DatiStorici[[#This Row],[Bond 10Y]]),R1052)</f>
        <v>27.211694838953367</v>
      </c>
      <c r="S1053" s="33">
        <f>IF(DatiStorici[[#This Row],[Calend]]="X",(DatiStorici[[#This Row],[Balanced]]*D$2/DatiStorici[[#This Row],[SXXR]]),S1052)</f>
        <v>23.642993777702905</v>
      </c>
      <c r="T1053" s="33">
        <f>IF(DatiStorici[[#This Row],[Calend]]="X",(DatiStorici[[#This Row],[Balanced]]*E$2/DatiStorici[[#This Row],[Gold]]),T1052)</f>
        <v>24.359737197814788</v>
      </c>
      <c r="U1053" s="34">
        <f>SUMPRODUCT(DatiStorici[[#This Row],[Bond 3Y]:[Gold]],Q1052:T1052)</f>
        <v>13284.258150783051</v>
      </c>
      <c r="V1053" s="32">
        <f t="shared" si="142"/>
        <v>4.4578341117809984E-3</v>
      </c>
      <c r="W1053" s="32">
        <f>-(1-U1053/MAX(U$5:U1053))</f>
        <v>-1.2948230842178887E-2</v>
      </c>
      <c r="X1053" s="53" t="str">
        <f t="shared" si="143"/>
        <v/>
      </c>
    </row>
    <row r="1054" spans="1:24" x14ac:dyDescent="0.3">
      <c r="A1054" s="4">
        <v>40581</v>
      </c>
      <c r="B1054" s="1">
        <v>117.441338</v>
      </c>
      <c r="C1054" s="1">
        <v>120.986183</v>
      </c>
      <c r="D1054" s="1">
        <v>147.04956999999999</v>
      </c>
      <c r="E1054" s="1">
        <v>131.12356</v>
      </c>
      <c r="F1054" s="3">
        <f t="shared" si="136"/>
        <v>13346.063038408964</v>
      </c>
      <c r="G1054" s="36">
        <f t="shared" si="137"/>
        <v>6.1015872356316584E-4</v>
      </c>
      <c r="H1054" s="31">
        <f t="shared" si="138"/>
        <v>9.743295111140928E-4</v>
      </c>
      <c r="I1054" s="37">
        <f t="shared" si="139"/>
        <v>9.7761259331009542E-3</v>
      </c>
      <c r="J1054" s="37">
        <f t="shared" si="140"/>
        <v>-5.5842119329179672E-3</v>
      </c>
      <c r="K1054" s="39">
        <f t="shared" si="141"/>
        <v>-2.0138596312989162E-4</v>
      </c>
      <c r="L1054" s="36">
        <f>-(1-B1054/MAX(B$5:B1054))</f>
        <v>-7.0088699122794473E-3</v>
      </c>
      <c r="M1054" s="37">
        <f>-(1-C1054/MAX(C$5:C1054))</f>
        <v>-6.3405166491002807E-2</v>
      </c>
      <c r="N1054" s="37">
        <f>-(1-D1054/MAX(D$5:D1054))</f>
        <v>-0.19597769840652002</v>
      </c>
      <c r="O1054" s="37">
        <f>-(1-E1054/MAX(E$5:E1054))</f>
        <v>-5.2684333759031032E-2</v>
      </c>
      <c r="P1054" s="39">
        <f>-(1-F1054/MAX(F$5:F1054))</f>
        <v>-2.3630330721677417E-2</v>
      </c>
      <c r="Q1054" s="33">
        <f>IF(DatiStorici[[#This Row],[Calend]]="X",(DatiStorici[[#This Row],[Balanced]]*B$2/DatiStorici[[#This Row],[Bond 3Y]]),Q1053)</f>
        <v>28.459934653594232</v>
      </c>
      <c r="R1054" s="33">
        <f>IF(DatiStorici[[#This Row],[Calend]]="X",(DatiStorici[[#This Row],[Balanced]]*C$2/DatiStorici[[#This Row],[Bond 10Y]]),R1053)</f>
        <v>27.211694838953367</v>
      </c>
      <c r="S1054" s="33">
        <f>IF(DatiStorici[[#This Row],[Calend]]="X",(DatiStorici[[#This Row],[Balanced]]*D$2/DatiStorici[[#This Row],[SXXR]]),S1053)</f>
        <v>23.642993777702905</v>
      </c>
      <c r="T1054" s="33">
        <f>IF(DatiStorici[[#This Row],[Calend]]="X",(DatiStorici[[#This Row],[Balanced]]*E$2/DatiStorici[[#This Row],[Gold]]),T1053)</f>
        <v>24.359737197814788</v>
      </c>
      <c r="U1054" s="34">
        <f>SUMPRODUCT(DatiStorici[[#This Row],[Bond 3Y]:[Gold]],Q1053:T1053)</f>
        <v>13305.439427202227</v>
      </c>
      <c r="V1054" s="32">
        <f t="shared" si="142"/>
        <v>1.5931945699922828E-3</v>
      </c>
      <c r="W1054" s="32">
        <f>-(1-U1054/MAX(U$5:U1054))</f>
        <v>-1.1374411956301844E-2</v>
      </c>
      <c r="X1054" s="53" t="str">
        <f t="shared" si="143"/>
        <v/>
      </c>
    </row>
    <row r="1055" spans="1:24" x14ac:dyDescent="0.3">
      <c r="A1055" s="4">
        <v>40582</v>
      </c>
      <c r="B1055" s="1">
        <v>117.29237000000001</v>
      </c>
      <c r="C1055" s="1">
        <v>120.842811</v>
      </c>
      <c r="D1055" s="1">
        <v>146.96009599999999</v>
      </c>
      <c r="E1055" s="1">
        <v>132.67901000000001</v>
      </c>
      <c r="F1055" s="3">
        <f t="shared" si="136"/>
        <v>13398.757786860926</v>
      </c>
      <c r="G1055" s="36">
        <f t="shared" si="137"/>
        <v>-1.2692511976075624E-3</v>
      </c>
      <c r="H1055" s="31">
        <f t="shared" si="138"/>
        <v>-1.1857305811552624E-3</v>
      </c>
      <c r="I1055" s="37">
        <f t="shared" si="139"/>
        <v>-6.0864667464463715E-4</v>
      </c>
      <c r="J1055" s="37">
        <f t="shared" si="140"/>
        <v>1.1792667720714144E-2</v>
      </c>
      <c r="K1055" s="39">
        <f t="shared" si="141"/>
        <v>3.9405623229524676E-3</v>
      </c>
      <c r="L1055" s="36">
        <f>-(1-B1055/MAX(B$5:B1055))</f>
        <v>-8.2684255779932325E-3</v>
      </c>
      <c r="M1055" s="37">
        <f>-(1-C1055/MAX(C$5:C1055))</f>
        <v>-6.4515057481363658E-2</v>
      </c>
      <c r="N1055" s="37">
        <f>-(1-D1055/MAX(D$5:D1055))</f>
        <v>-0.19646691501159252</v>
      </c>
      <c r="O1055" s="37">
        <f>-(1-E1055/MAX(E$5:E1055))</f>
        <v>-4.1446825007327548E-2</v>
      </c>
      <c r="P1055" s="39">
        <f>-(1-F1055/MAX(F$5:F1055))</f>
        <v>-1.9775294673167854E-2</v>
      </c>
      <c r="Q1055" s="33">
        <f>IF(DatiStorici[[#This Row],[Calend]]="X",(DatiStorici[[#This Row],[Balanced]]*B$2/DatiStorici[[#This Row],[Bond 3Y]]),Q1054)</f>
        <v>28.459934653594232</v>
      </c>
      <c r="R1055" s="33">
        <f>IF(DatiStorici[[#This Row],[Calend]]="X",(DatiStorici[[#This Row],[Balanced]]*C$2/DatiStorici[[#This Row],[Bond 10Y]]),R1054)</f>
        <v>27.211694838953367</v>
      </c>
      <c r="S1055" s="33">
        <f>IF(DatiStorici[[#This Row],[Calend]]="X",(DatiStorici[[#This Row],[Balanced]]*D$2/DatiStorici[[#This Row],[SXXR]]),S1054)</f>
        <v>23.642993777702905</v>
      </c>
      <c r="T1055" s="33">
        <f>IF(DatiStorici[[#This Row],[Calend]]="X",(DatiStorici[[#This Row],[Balanced]]*E$2/DatiStorici[[#This Row],[Gold]]),T1054)</f>
        <v>24.359737197814788</v>
      </c>
      <c r="U1055" s="34">
        <f>SUMPRODUCT(DatiStorici[[#This Row],[Bond 3Y]:[Gold]],Q1054:T1054)</f>
        <v>13333.073332543376</v>
      </c>
      <c r="V1055" s="32">
        <f t="shared" si="142"/>
        <v>2.0747340891693711E-3</v>
      </c>
      <c r="W1055" s="32">
        <f>-(1-U1055/MAX(U$5:U1055))</f>
        <v>-9.3211474950031237E-3</v>
      </c>
      <c r="X1055" s="53" t="str">
        <f t="shared" si="143"/>
        <v/>
      </c>
    </row>
    <row r="1056" spans="1:24" x14ac:dyDescent="0.3">
      <c r="A1056" s="4">
        <v>40583</v>
      </c>
      <c r="B1056" s="1">
        <v>117.259477</v>
      </c>
      <c r="C1056" s="1">
        <v>120.45934200000001</v>
      </c>
      <c r="D1056" s="1">
        <v>146.440946</v>
      </c>
      <c r="E1056" s="1">
        <v>132.82347999999999</v>
      </c>
      <c r="F1056" s="3">
        <f t="shared" si="136"/>
        <v>13386.125117620581</v>
      </c>
      <c r="G1056" s="36">
        <f t="shared" si="137"/>
        <v>-2.8047530331860144E-4</v>
      </c>
      <c r="H1056" s="31">
        <f t="shared" si="138"/>
        <v>-3.178333206256964E-3</v>
      </c>
      <c r="I1056" s="37">
        <f t="shared" si="139"/>
        <v>-3.5388459308525531E-3</v>
      </c>
      <c r="J1056" s="37">
        <f t="shared" si="140"/>
        <v>1.0882761533310829E-3</v>
      </c>
      <c r="K1056" s="39">
        <f t="shared" si="141"/>
        <v>-9.4326865060874259E-4</v>
      </c>
      <c r="L1056" s="36">
        <f>-(1-B1056/MAX(B$5:B1056))</f>
        <v>-8.5465427878123057E-3</v>
      </c>
      <c r="M1056" s="37">
        <f>-(1-C1056/MAX(C$5:C1056))</f>
        <v>-6.7483620298250391E-2</v>
      </c>
      <c r="N1056" s="37">
        <f>-(1-D1056/MAX(D$5:D1056))</f>
        <v>-0.1993054692343097</v>
      </c>
      <c r="O1056" s="37">
        <f>-(1-E1056/MAX(E$5:E1056))</f>
        <v>-4.0403086610491634E-2</v>
      </c>
      <c r="P1056" s="39">
        <f>-(1-F1056/MAX(F$5:F1056))</f>
        <v>-2.0699473965053561E-2</v>
      </c>
      <c r="Q1056" s="33">
        <f>IF(DatiStorici[[#This Row],[Calend]]="X",(DatiStorici[[#This Row],[Balanced]]*B$2/DatiStorici[[#This Row],[Bond 3Y]]),Q1055)</f>
        <v>28.459934653594232</v>
      </c>
      <c r="R1056" s="33">
        <f>IF(DatiStorici[[#This Row],[Calend]]="X",(DatiStorici[[#This Row],[Balanced]]*C$2/DatiStorici[[#This Row],[Bond 10Y]]),R1055)</f>
        <v>27.211694838953367</v>
      </c>
      <c r="S1056" s="33">
        <f>IF(DatiStorici[[#This Row],[Calend]]="X",(DatiStorici[[#This Row],[Balanced]]*D$2/DatiStorici[[#This Row],[SXXR]]),S1055)</f>
        <v>23.642993777702905</v>
      </c>
      <c r="T1056" s="33">
        <f>IF(DatiStorici[[#This Row],[Calend]]="X",(DatiStorici[[#This Row],[Balanced]]*E$2/DatiStorici[[#This Row],[Gold]]),T1055)</f>
        <v>24.359737197814788</v>
      </c>
      <c r="U1056" s="34">
        <f>SUMPRODUCT(DatiStorici[[#This Row],[Bond 3Y]:[Gold]],Q1055:T1055)</f>
        <v>13312.94734951789</v>
      </c>
      <c r="V1056" s="32">
        <f t="shared" si="142"/>
        <v>-1.5106185717459085E-3</v>
      </c>
      <c r="W1056" s="32">
        <f>-(1-U1056/MAX(U$5:U1056))</f>
        <v>-1.0816555588241239E-2</v>
      </c>
      <c r="X1056" s="53" t="str">
        <f t="shared" si="143"/>
        <v/>
      </c>
    </row>
    <row r="1057" spans="1:24" x14ac:dyDescent="0.3">
      <c r="A1057" s="4">
        <v>40584</v>
      </c>
      <c r="B1057" s="1">
        <v>117.27719</v>
      </c>
      <c r="C1057" s="1">
        <v>120.518235</v>
      </c>
      <c r="D1057" s="1">
        <v>146.155337</v>
      </c>
      <c r="E1057" s="1">
        <v>131.67864</v>
      </c>
      <c r="F1057" s="3">
        <f t="shared" si="136"/>
        <v>13338.603588822161</v>
      </c>
      <c r="G1057" s="36">
        <f t="shared" si="137"/>
        <v>1.5104674471795463E-4</v>
      </c>
      <c r="H1057" s="31">
        <f t="shared" si="138"/>
        <v>4.8878407614250357E-4</v>
      </c>
      <c r="I1057" s="37">
        <f t="shared" si="139"/>
        <v>-1.9522400474949434E-3</v>
      </c>
      <c r="J1057" s="37">
        <f t="shared" si="140"/>
        <v>-8.6566198353120547E-3</v>
      </c>
      <c r="K1057" s="39">
        <f t="shared" si="141"/>
        <v>-3.5563750268390467E-3</v>
      </c>
      <c r="L1057" s="36">
        <f>-(1-B1057/MAX(B$5:B1057))</f>
        <v>-8.3967756599271359E-3</v>
      </c>
      <c r="M1057" s="37">
        <f>-(1-C1057/MAX(C$5:C1057))</f>
        <v>-6.7027709729273743E-2</v>
      </c>
      <c r="N1057" s="37">
        <f>-(1-D1057/MAX(D$5:D1057))</f>
        <v>-0.20086709233552524</v>
      </c>
      <c r="O1057" s="37">
        <f>-(1-E1057/MAX(E$5:E1057))</f>
        <v>-4.8674101120311897E-2</v>
      </c>
      <c r="P1057" s="39">
        <f>-(1-F1057/MAX(F$5:F1057))</f>
        <v>-2.4176048234407888E-2</v>
      </c>
      <c r="Q1057" s="33">
        <f>IF(DatiStorici[[#This Row],[Calend]]="X",(DatiStorici[[#This Row],[Balanced]]*B$2/DatiStorici[[#This Row],[Bond 3Y]]),Q1056)</f>
        <v>28.459934653594232</v>
      </c>
      <c r="R1057" s="33">
        <f>IF(DatiStorici[[#This Row],[Calend]]="X",(DatiStorici[[#This Row],[Balanced]]*C$2/DatiStorici[[#This Row],[Bond 10Y]]),R1056)</f>
        <v>27.211694838953367</v>
      </c>
      <c r="S1057" s="33">
        <f>IF(DatiStorici[[#This Row],[Calend]]="X",(DatiStorici[[#This Row],[Balanced]]*D$2/DatiStorici[[#This Row],[SXXR]]),S1056)</f>
        <v>23.642993777702905</v>
      </c>
      <c r="T1057" s="33">
        <f>IF(DatiStorici[[#This Row],[Calend]]="X",(DatiStorici[[#This Row],[Balanced]]*E$2/DatiStorici[[#This Row],[Gold]]),T1056)</f>
        <v>24.359737197814788</v>
      </c>
      <c r="U1057" s="34">
        <f>SUMPRODUCT(DatiStorici[[#This Row],[Bond 3Y]:[Gold]],Q1056:T1056)</f>
        <v>13280.413385341157</v>
      </c>
      <c r="V1057" s="32">
        <f t="shared" si="142"/>
        <v>-2.4467746466526972E-3</v>
      </c>
      <c r="W1057" s="32">
        <f>-(1-U1057/MAX(U$5:U1057))</f>
        <v>-1.3233905999070816E-2</v>
      </c>
      <c r="X1057" s="53" t="str">
        <f t="shared" si="143"/>
        <v/>
      </c>
    </row>
    <row r="1058" spans="1:24" x14ac:dyDescent="0.3">
      <c r="A1058" s="4">
        <v>40585</v>
      </c>
      <c r="B1058" s="1">
        <v>117.341993</v>
      </c>
      <c r="C1058" s="1">
        <v>120.833305</v>
      </c>
      <c r="D1058" s="1">
        <v>146.76901599999999</v>
      </c>
      <c r="E1058" s="1">
        <v>132.72318000000001</v>
      </c>
      <c r="F1058" s="3">
        <f t="shared" si="136"/>
        <v>13398.609689632156</v>
      </c>
      <c r="G1058" s="36">
        <f t="shared" si="137"/>
        <v>5.5241008701256255E-4</v>
      </c>
      <c r="H1058" s="31">
        <f t="shared" si="138"/>
        <v>2.6108818611906919E-3</v>
      </c>
      <c r="I1058" s="37">
        <f t="shared" si="139"/>
        <v>4.1900230659694523E-3</v>
      </c>
      <c r="J1058" s="37">
        <f t="shared" si="140"/>
        <v>7.9011970047649163E-3</v>
      </c>
      <c r="K1058" s="39">
        <f t="shared" si="141"/>
        <v>4.488590559718844E-3</v>
      </c>
      <c r="L1058" s="36">
        <f>-(1-B1058/MAX(B$5:B1058))</f>
        <v>-7.8488527113392825E-3</v>
      </c>
      <c r="M1058" s="37">
        <f>-(1-C1058/MAX(C$5:C1058))</f>
        <v>-6.4588646632344204E-2</v>
      </c>
      <c r="N1058" s="37">
        <f>-(1-D1058/MAX(D$5:D1058))</f>
        <v>-0.19751168230597138</v>
      </c>
      <c r="O1058" s="37">
        <f>-(1-E1058/MAX(E$5:E1058))</f>
        <v>-4.112771429238149E-2</v>
      </c>
      <c r="P1058" s="39">
        <f>-(1-F1058/MAX(F$5:F1058))</f>
        <v>-1.9786129152359222E-2</v>
      </c>
      <c r="Q1058" s="33">
        <f>IF(DatiStorici[[#This Row],[Calend]]="X",(DatiStorici[[#This Row],[Balanced]]*B$2/DatiStorici[[#This Row],[Bond 3Y]]),Q1057)</f>
        <v>28.459934653594232</v>
      </c>
      <c r="R1058" s="33">
        <f>IF(DatiStorici[[#This Row],[Calend]]="X",(DatiStorici[[#This Row],[Balanced]]*C$2/DatiStorici[[#This Row],[Bond 10Y]]),R1057)</f>
        <v>27.211694838953367</v>
      </c>
      <c r="S1058" s="33">
        <f>IF(DatiStorici[[#This Row],[Calend]]="X",(DatiStorici[[#This Row],[Balanced]]*D$2/DatiStorici[[#This Row],[SXXR]]),S1057)</f>
        <v>23.642993777702905</v>
      </c>
      <c r="T1058" s="33">
        <f>IF(DatiStorici[[#This Row],[Calend]]="X",(DatiStorici[[#This Row],[Balanced]]*E$2/DatiStorici[[#This Row],[Gold]]),T1057)</f>
        <v>24.359737197814788</v>
      </c>
      <c r="U1058" s="34">
        <f>SUMPRODUCT(DatiStorici[[#This Row],[Bond 3Y]:[Gold]],Q1057:T1057)</f>
        <v>13330.785191850537</v>
      </c>
      <c r="V1058" s="32">
        <f t="shared" si="142"/>
        <v>3.7857645926044781E-3</v>
      </c>
      <c r="W1058" s="32">
        <f>-(1-U1058/MAX(U$5:U1058))</f>
        <v>-9.4911617549876537E-3</v>
      </c>
      <c r="X1058" s="53" t="str">
        <f t="shared" si="143"/>
        <v/>
      </c>
    </row>
    <row r="1059" spans="1:24" x14ac:dyDescent="0.3">
      <c r="A1059" s="4">
        <v>40588</v>
      </c>
      <c r="B1059" s="1">
        <v>117.319154</v>
      </c>
      <c r="C1059" s="1">
        <v>120.656468</v>
      </c>
      <c r="D1059" s="1">
        <v>147.33416800000001</v>
      </c>
      <c r="E1059" s="1">
        <v>132.816</v>
      </c>
      <c r="F1059" s="3">
        <f t="shared" si="136"/>
        <v>13405.731334261363</v>
      </c>
      <c r="G1059" s="36">
        <f t="shared" si="137"/>
        <v>-1.9465514733986756E-4</v>
      </c>
      <c r="H1059" s="31">
        <f t="shared" si="138"/>
        <v>-1.4645508951491952E-3</v>
      </c>
      <c r="I1059" s="37">
        <f t="shared" si="139"/>
        <v>3.8432273186571461E-3</v>
      </c>
      <c r="J1059" s="37">
        <f t="shared" si="140"/>
        <v>6.9910590053391479E-4</v>
      </c>
      <c r="K1059" s="39">
        <f t="shared" si="141"/>
        <v>5.3137995748038806E-4</v>
      </c>
      <c r="L1059" s="36">
        <f>-(1-B1059/MAX(B$5:B1059))</f>
        <v>-8.0419612437034882E-3</v>
      </c>
      <c r="M1059" s="37">
        <f>-(1-C1059/MAX(C$5:C1059))</f>
        <v>-6.5957601470544303E-2</v>
      </c>
      <c r="N1059" s="37">
        <f>-(1-D1059/MAX(D$5:D1059))</f>
        <v>-0.19442160314565715</v>
      </c>
      <c r="O1059" s="37">
        <f>-(1-E1059/MAX(E$5:E1059))</f>
        <v>-4.0457126641005314E-2</v>
      </c>
      <c r="P1059" s="39">
        <f>-(1-F1059/MAX(F$5:F1059))</f>
        <v>-1.9265124733953143E-2</v>
      </c>
      <c r="Q1059" s="33">
        <f>IF(DatiStorici[[#This Row],[Calend]]="X",(DatiStorici[[#This Row],[Balanced]]*B$2/DatiStorici[[#This Row],[Bond 3Y]]),Q1058)</f>
        <v>28.459934653594232</v>
      </c>
      <c r="R1059" s="33">
        <f>IF(DatiStorici[[#This Row],[Calend]]="X",(DatiStorici[[#This Row],[Balanced]]*C$2/DatiStorici[[#This Row],[Bond 10Y]]),R1058)</f>
        <v>27.211694838953367</v>
      </c>
      <c r="S1059" s="33">
        <f>IF(DatiStorici[[#This Row],[Calend]]="X",(DatiStorici[[#This Row],[Balanced]]*D$2/DatiStorici[[#This Row],[SXXR]]),S1058)</f>
        <v>23.642993777702905</v>
      </c>
      <c r="T1059" s="33">
        <f>IF(DatiStorici[[#This Row],[Calend]]="X",(DatiStorici[[#This Row],[Balanced]]*E$2/DatiStorici[[#This Row],[Gold]]),T1058)</f>
        <v>24.359737197814788</v>
      </c>
      <c r="U1059" s="34">
        <f>SUMPRODUCT(DatiStorici[[#This Row],[Bond 3Y]:[Gold]],Q1058:T1058)</f>
        <v>13340.946116948904</v>
      </c>
      <c r="V1059" s="32">
        <f t="shared" si="142"/>
        <v>7.6192471139458981E-4</v>
      </c>
      <c r="W1059" s="32">
        <f>-(1-U1059/MAX(U$5:U1059))</f>
        <v>-8.7361810115553773E-3</v>
      </c>
      <c r="X1059" s="53" t="str">
        <f t="shared" si="143"/>
        <v/>
      </c>
    </row>
    <row r="1060" spans="1:24" x14ac:dyDescent="0.3">
      <c r="A1060" s="4">
        <v>40589</v>
      </c>
      <c r="B1060" s="1">
        <v>117.32654599999999</v>
      </c>
      <c r="C1060" s="1">
        <v>120.67877</v>
      </c>
      <c r="D1060" s="1">
        <v>147.514127</v>
      </c>
      <c r="E1060" s="1">
        <v>133.56856999999999</v>
      </c>
      <c r="F1060" s="3">
        <f t="shared" si="136"/>
        <v>13438.867584400447</v>
      </c>
      <c r="G1060" s="36">
        <f t="shared" si="137"/>
        <v>6.3005629359020815E-5</v>
      </c>
      <c r="H1060" s="31">
        <f t="shared" si="138"/>
        <v>1.8482174628381166E-4</v>
      </c>
      <c r="I1060" s="37">
        <f t="shared" si="139"/>
        <v>1.22068891289407E-3</v>
      </c>
      <c r="J1060" s="37">
        <f t="shared" si="140"/>
        <v>5.6502672221688784E-3</v>
      </c>
      <c r="K1060" s="39">
        <f t="shared" si="141"/>
        <v>2.4687474056994604E-3</v>
      </c>
      <c r="L1060" s="36">
        <f>-(1-B1060/MAX(B$5:B1060))</f>
        <v>-7.9794603342401293E-3</v>
      </c>
      <c r="M1060" s="37">
        <f>-(1-C1060/MAX(C$5:C1060))</f>
        <v>-6.5784954169348708E-2</v>
      </c>
      <c r="N1060" s="37">
        <f>-(1-D1060/MAX(D$5:D1060))</f>
        <v>-0.19343764209515935</v>
      </c>
      <c r="O1060" s="37">
        <f>-(1-E1060/MAX(E$5:E1060))</f>
        <v>-3.5020107153866942E-2</v>
      </c>
      <c r="P1060" s="39">
        <f>-(1-F1060/MAX(F$5:F1060))</f>
        <v>-1.6840946944869484E-2</v>
      </c>
      <c r="Q1060" s="33">
        <f>IF(DatiStorici[[#This Row],[Calend]]="X",(DatiStorici[[#This Row],[Balanced]]*B$2/DatiStorici[[#This Row],[Bond 3Y]]),Q1059)</f>
        <v>28.459934653594232</v>
      </c>
      <c r="R1060" s="33">
        <f>IF(DatiStorici[[#This Row],[Calend]]="X",(DatiStorici[[#This Row],[Balanced]]*C$2/DatiStorici[[#This Row],[Bond 10Y]]),R1059)</f>
        <v>27.211694838953367</v>
      </c>
      <c r="S1060" s="33">
        <f>IF(DatiStorici[[#This Row],[Calend]]="X",(DatiStorici[[#This Row],[Balanced]]*D$2/DatiStorici[[#This Row],[SXXR]]),S1059)</f>
        <v>23.642993777702905</v>
      </c>
      <c r="T1060" s="33">
        <f>IF(DatiStorici[[#This Row],[Calend]]="X",(DatiStorici[[#This Row],[Balanced]]*E$2/DatiStorici[[#This Row],[Gold]]),T1059)</f>
        <v>24.359737197814788</v>
      </c>
      <c r="U1060" s="34">
        <f>SUMPRODUCT(DatiStorici[[#This Row],[Bond 3Y]:[Gold]],Q1059:T1059)</f>
        <v>13364.350544944362</v>
      </c>
      <c r="V1060" s="32">
        <f t="shared" si="142"/>
        <v>1.7527934090275355E-3</v>
      </c>
      <c r="W1060" s="32">
        <f>-(1-U1060/MAX(U$5:U1060))</f>
        <v>-6.9971767106128402E-3</v>
      </c>
      <c r="X1060" s="53" t="str">
        <f t="shared" si="143"/>
        <v/>
      </c>
    </row>
    <row r="1061" spans="1:24" x14ac:dyDescent="0.3">
      <c r="A1061" s="4">
        <v>40590</v>
      </c>
      <c r="B1061" s="1">
        <v>117.425121</v>
      </c>
      <c r="C1061" s="1">
        <v>121.063737</v>
      </c>
      <c r="D1061" s="1">
        <v>148.160158</v>
      </c>
      <c r="E1061" s="1">
        <v>133.42112</v>
      </c>
      <c r="F1061" s="3">
        <f t="shared" si="136"/>
        <v>13454.950778800365</v>
      </c>
      <c r="G1061" s="36">
        <f t="shared" si="137"/>
        <v>8.398236915930714E-4</v>
      </c>
      <c r="H1061" s="31">
        <f t="shared" si="138"/>
        <v>3.1849369827188596E-3</v>
      </c>
      <c r="I1061" s="37">
        <f t="shared" si="139"/>
        <v>4.3698898471807648E-3</v>
      </c>
      <c r="J1061" s="37">
        <f t="shared" si="140"/>
        <v>-1.1045371451666986E-3</v>
      </c>
      <c r="K1061" s="39">
        <f t="shared" si="141"/>
        <v>1.1960515312492617E-3</v>
      </c>
      <c r="L1061" s="36">
        <f>-(1-B1061/MAX(B$5:B1061))</f>
        <v>-7.1459880465826187E-3</v>
      </c>
      <c r="M1061" s="37">
        <f>-(1-C1061/MAX(C$5:C1061))</f>
        <v>-6.2804794829406041E-2</v>
      </c>
      <c r="N1061" s="37">
        <f>-(1-D1061/MAX(D$5:D1061))</f>
        <v>-0.18990534117431523</v>
      </c>
      <c r="O1061" s="37">
        <f>-(1-E1061/MAX(E$5:E1061))</f>
        <v>-3.6085374867672382E-2</v>
      </c>
      <c r="P1061" s="39">
        <f>-(1-F1061/MAX(F$5:F1061))</f>
        <v>-1.5664334549738812E-2</v>
      </c>
      <c r="Q1061" s="33">
        <f>IF(DatiStorici[[#This Row],[Calend]]="X",(DatiStorici[[#This Row],[Balanced]]*B$2/DatiStorici[[#This Row],[Bond 3Y]]),Q1060)</f>
        <v>28.459934653594232</v>
      </c>
      <c r="R1061" s="33">
        <f>IF(DatiStorici[[#This Row],[Calend]]="X",(DatiStorici[[#This Row],[Balanced]]*C$2/DatiStorici[[#This Row],[Bond 10Y]]),R1060)</f>
        <v>27.211694838953367</v>
      </c>
      <c r="S1061" s="33">
        <f>IF(DatiStorici[[#This Row],[Calend]]="X",(DatiStorici[[#This Row],[Balanced]]*D$2/DatiStorici[[#This Row],[SXXR]]),S1060)</f>
        <v>23.642993777702905</v>
      </c>
      <c r="T1061" s="33">
        <f>IF(DatiStorici[[#This Row],[Calend]]="X",(DatiStorici[[#This Row],[Balanced]]*E$2/DatiStorici[[#This Row],[Gold]]),T1060)</f>
        <v>24.359737197814788</v>
      </c>
      <c r="U1061" s="34">
        <f>SUMPRODUCT(DatiStorici[[#This Row],[Bond 3Y]:[Gold]],Q1060:T1060)</f>
        <v>13389.313851193294</v>
      </c>
      <c r="V1061" s="32">
        <f t="shared" si="142"/>
        <v>1.8661603228608788E-3</v>
      </c>
      <c r="W1061" s="32">
        <f>-(1-U1061/MAX(U$5:U1061))</f>
        <v>-5.1423440720598235E-3</v>
      </c>
      <c r="X1061" s="53" t="str">
        <f t="shared" si="143"/>
        <v/>
      </c>
    </row>
    <row r="1062" spans="1:24" x14ac:dyDescent="0.3">
      <c r="A1062" s="4">
        <v>40591</v>
      </c>
      <c r="B1062" s="1">
        <v>117.54116999999999</v>
      </c>
      <c r="C1062" s="1">
        <v>121.623828</v>
      </c>
      <c r="D1062" s="1">
        <v>148.384096</v>
      </c>
      <c r="E1062" s="1">
        <v>134.17367999999999</v>
      </c>
      <c r="F1062" s="3">
        <f t="shared" si="136"/>
        <v>13505.046567708152</v>
      </c>
      <c r="G1062" s="36">
        <f t="shared" si="137"/>
        <v>9.8779283566312911E-4</v>
      </c>
      <c r="H1062" s="31">
        <f t="shared" si="138"/>
        <v>4.6157453052811251E-3</v>
      </c>
      <c r="I1062" s="37">
        <f t="shared" si="139"/>
        <v>1.5103178668772208E-3</v>
      </c>
      <c r="J1062" s="37">
        <f t="shared" si="140"/>
        <v>5.6246383265508119E-3</v>
      </c>
      <c r="K1062" s="39">
        <f t="shared" si="141"/>
        <v>3.716309458031526E-3</v>
      </c>
      <c r="L1062" s="36">
        <f>-(1-B1062/MAX(B$5:B1062))</f>
        <v>-6.1647694261379726E-3</v>
      </c>
      <c r="M1062" s="37">
        <f>-(1-C1062/MAX(C$5:C1062))</f>
        <v>-5.8468941561806931E-2</v>
      </c>
      <c r="N1062" s="37">
        <f>-(1-D1062/MAX(D$5:D1062))</f>
        <v>-0.1886809163346217</v>
      </c>
      <c r="O1062" s="37">
        <f>-(1-E1062/MAX(E$5:E1062))</f>
        <v>-3.0648427626564057E-2</v>
      </c>
      <c r="P1062" s="39">
        <f>-(1-F1062/MAX(F$5:F1062))</f>
        <v>-1.1999432869942539E-2</v>
      </c>
      <c r="Q1062" s="33">
        <f>IF(DatiStorici[[#This Row],[Calend]]="X",(DatiStorici[[#This Row],[Balanced]]*B$2/DatiStorici[[#This Row],[Bond 3Y]]),Q1061)</f>
        <v>28.459934653594232</v>
      </c>
      <c r="R1062" s="33">
        <f>IF(DatiStorici[[#This Row],[Calend]]="X",(DatiStorici[[#This Row],[Balanced]]*C$2/DatiStorici[[#This Row],[Bond 10Y]]),R1061)</f>
        <v>27.211694838953367</v>
      </c>
      <c r="S1062" s="33">
        <f>IF(DatiStorici[[#This Row],[Calend]]="X",(DatiStorici[[#This Row],[Balanced]]*D$2/DatiStorici[[#This Row],[SXXR]]),S1061)</f>
        <v>23.642993777702905</v>
      </c>
      <c r="T1062" s="33">
        <f>IF(DatiStorici[[#This Row],[Calend]]="X",(DatiStorici[[#This Row],[Balanced]]*E$2/DatiStorici[[#This Row],[Gold]]),T1061)</f>
        <v>24.359737197814788</v>
      </c>
      <c r="U1062" s="34">
        <f>SUMPRODUCT(DatiStorici[[#This Row],[Bond 3Y]:[Gold]],Q1061:T1061)</f>
        <v>13431.48435209013</v>
      </c>
      <c r="V1062" s="32">
        <f t="shared" si="142"/>
        <v>3.1446145135435584E-3</v>
      </c>
      <c r="W1062" s="32">
        <f>-(1-U1062/MAX(U$5:U1062))</f>
        <v>-2.0089762133479461E-3</v>
      </c>
      <c r="X1062" s="53" t="str">
        <f t="shared" si="143"/>
        <v/>
      </c>
    </row>
    <row r="1063" spans="1:24" x14ac:dyDescent="0.3">
      <c r="A1063" s="4">
        <v>40592</v>
      </c>
      <c r="B1063" s="1">
        <v>117.41860200000001</v>
      </c>
      <c r="C1063" s="1">
        <v>121.10798</v>
      </c>
      <c r="D1063" s="1">
        <v>148.32343599999999</v>
      </c>
      <c r="E1063" s="1">
        <v>134.61000000000001</v>
      </c>
      <c r="F1063" s="3">
        <f t="shared" si="136"/>
        <v>13505.256592458416</v>
      </c>
      <c r="G1063" s="36">
        <f t="shared" si="137"/>
        <v>-1.043310606531349E-3</v>
      </c>
      <c r="H1063" s="31">
        <f t="shared" si="138"/>
        <v>-4.250359941207209E-3</v>
      </c>
      <c r="I1063" s="37">
        <f t="shared" si="139"/>
        <v>-4.0888750235806018E-4</v>
      </c>
      <c r="J1063" s="37">
        <f t="shared" si="140"/>
        <v>3.2466285397688165E-3</v>
      </c>
      <c r="K1063" s="39">
        <f t="shared" si="141"/>
        <v>1.5551454496717883E-5</v>
      </c>
      <c r="L1063" s="36">
        <f>-(1-B1063/MAX(B$5:B1063))</f>
        <v>-7.2011075580534767E-3</v>
      </c>
      <c r="M1063" s="37">
        <f>-(1-C1063/MAX(C$5:C1063))</f>
        <v>-6.2462294849727096E-2</v>
      </c>
      <c r="N1063" s="37">
        <f>-(1-D1063/MAX(D$5:D1063))</f>
        <v>-0.18901258675579102</v>
      </c>
      <c r="O1063" s="37">
        <f>-(1-E1063/MAX(E$5:E1063))</f>
        <v>-2.749618884129712E-2</v>
      </c>
      <c r="P1063" s="39">
        <f>-(1-F1063/MAX(F$5:F1063))</f>
        <v>-1.1984067904606599E-2</v>
      </c>
      <c r="Q1063" s="33">
        <f>IF(DatiStorici[[#This Row],[Calend]]="X",(DatiStorici[[#This Row],[Balanced]]*B$2/DatiStorici[[#This Row],[Bond 3Y]]),Q1062)</f>
        <v>28.459934653594232</v>
      </c>
      <c r="R1063" s="33">
        <f>IF(DatiStorici[[#This Row],[Calend]]="X",(DatiStorici[[#This Row],[Balanced]]*C$2/DatiStorici[[#This Row],[Bond 10Y]]),R1062)</f>
        <v>27.211694838953367</v>
      </c>
      <c r="S1063" s="33">
        <f>IF(DatiStorici[[#This Row],[Calend]]="X",(DatiStorici[[#This Row],[Balanced]]*D$2/DatiStorici[[#This Row],[SXXR]]),S1062)</f>
        <v>23.642993777702905</v>
      </c>
      <c r="T1063" s="33">
        <f>IF(DatiStorici[[#This Row],[Calend]]="X",(DatiStorici[[#This Row],[Balanced]]*E$2/DatiStorici[[#This Row],[Gold]]),T1062)</f>
        <v>24.359737197814788</v>
      </c>
      <c r="U1063" s="34">
        <f>SUMPRODUCT(DatiStorici[[#This Row],[Bond 3Y]:[Gold]],Q1062:T1062)</f>
        <v>13423.153432991821</v>
      </c>
      <c r="V1063" s="32">
        <f t="shared" si="142"/>
        <v>-6.2044548373597441E-4</v>
      </c>
      <c r="W1063" s="32">
        <f>-(1-U1063/MAX(U$5:U1063))</f>
        <v>-2.6279831869674419E-3</v>
      </c>
      <c r="X1063" s="53" t="str">
        <f t="shared" si="143"/>
        <v/>
      </c>
    </row>
    <row r="1064" spans="1:24" x14ac:dyDescent="0.3">
      <c r="A1064" s="4">
        <v>40595</v>
      </c>
      <c r="B1064" s="1">
        <v>117.42535700000001</v>
      </c>
      <c r="C1064" s="1">
        <v>121.645049</v>
      </c>
      <c r="D1064" s="1">
        <v>146.37472500000001</v>
      </c>
      <c r="E1064" s="1">
        <v>136.50266999999999</v>
      </c>
      <c r="F1064" s="3">
        <f t="shared" si="136"/>
        <v>13564.354218100671</v>
      </c>
      <c r="G1064" s="36">
        <f t="shared" si="137"/>
        <v>5.7527560262855498E-5</v>
      </c>
      <c r="H1064" s="31">
        <f t="shared" si="138"/>
        <v>4.4248253337023351E-3</v>
      </c>
      <c r="I1064" s="37">
        <f t="shared" si="139"/>
        <v>-1.3225324496512945E-2</v>
      </c>
      <c r="J1064" s="37">
        <f t="shared" si="140"/>
        <v>1.3962466217270156E-2</v>
      </c>
      <c r="K1064" s="39">
        <f t="shared" si="141"/>
        <v>4.3663516219194665E-3</v>
      </c>
      <c r="L1064" s="36">
        <f>-(1-B1064/MAX(B$5:B1064))</f>
        <v>-7.1439926171138479E-3</v>
      </c>
      <c r="M1064" s="37">
        <f>-(1-C1064/MAX(C$5:C1064))</f>
        <v>-5.8304662646074146E-2</v>
      </c>
      <c r="N1064" s="37">
        <f>-(1-D1064/MAX(D$5:D1064))</f>
        <v>-0.19966754551126731</v>
      </c>
      <c r="O1064" s="37">
        <f>-(1-E1064/MAX(E$5:E1064))</f>
        <v>-1.3822399462605106E-2</v>
      </c>
      <c r="P1064" s="39">
        <f>-(1-F1064/MAX(F$5:F1064))</f>
        <v>-7.6606109392527433E-3</v>
      </c>
      <c r="Q1064" s="33">
        <f>IF(DatiStorici[[#This Row],[Calend]]="X",(DatiStorici[[#This Row],[Balanced]]*B$2/DatiStorici[[#This Row],[Bond 3Y]]),Q1063)</f>
        <v>28.459934653594232</v>
      </c>
      <c r="R1064" s="33">
        <f>IF(DatiStorici[[#This Row],[Calend]]="X",(DatiStorici[[#This Row],[Balanced]]*C$2/DatiStorici[[#This Row],[Bond 10Y]]),R1063)</f>
        <v>27.211694838953367</v>
      </c>
      <c r="S1064" s="33">
        <f>IF(DatiStorici[[#This Row],[Calend]]="X",(DatiStorici[[#This Row],[Balanced]]*D$2/DatiStorici[[#This Row],[SXXR]]),S1063)</f>
        <v>23.642993777702905</v>
      </c>
      <c r="T1064" s="33">
        <f>IF(DatiStorici[[#This Row],[Calend]]="X",(DatiStorici[[#This Row],[Balanced]]*E$2/DatiStorici[[#This Row],[Gold]]),T1063)</f>
        <v>24.359737197814788</v>
      </c>
      <c r="U1064" s="34">
        <f>SUMPRODUCT(DatiStorici[[#This Row],[Bond 3Y]:[Gold]],Q1063:T1063)</f>
        <v>13437.991819340514</v>
      </c>
      <c r="V1064" s="32">
        <f t="shared" si="142"/>
        <v>1.1048216834130869E-3</v>
      </c>
      <c r="W1064" s="32">
        <f>-(1-U1064/MAX(U$5:U1064))</f>
        <v>-1.525456020551319E-3</v>
      </c>
      <c r="X1064" s="53" t="str">
        <f t="shared" si="143"/>
        <v/>
      </c>
    </row>
    <row r="1065" spans="1:24" x14ac:dyDescent="0.3">
      <c r="A1065" s="4">
        <v>40596</v>
      </c>
      <c r="B1065" s="1">
        <v>117.330641</v>
      </c>
      <c r="C1065" s="1">
        <v>121.92582400000001</v>
      </c>
      <c r="D1065" s="1">
        <v>145.46583200000001</v>
      </c>
      <c r="E1065" s="1">
        <v>136.30654999999999</v>
      </c>
      <c r="F1065" s="3">
        <f t="shared" si="136"/>
        <v>13547.716939910324</v>
      </c>
      <c r="G1065" s="36">
        <f t="shared" si="137"/>
        <v>-8.0693150289133479E-4</v>
      </c>
      <c r="H1065" s="31">
        <f t="shared" si="138"/>
        <v>2.3054901508408072E-3</v>
      </c>
      <c r="I1065" s="37">
        <f t="shared" si="139"/>
        <v>-6.2287157608278453E-3</v>
      </c>
      <c r="J1065" s="37">
        <f t="shared" si="140"/>
        <v>-1.4377815660716984E-3</v>
      </c>
      <c r="K1065" s="39">
        <f t="shared" si="141"/>
        <v>-1.2272968879226023E-3</v>
      </c>
      <c r="L1065" s="36">
        <f>-(1-B1065/MAX(B$5:B1065))</f>
        <v>-7.9448362508725001E-3</v>
      </c>
      <c r="M1065" s="37">
        <f>-(1-C1065/MAX(C$5:C1065))</f>
        <v>-5.6131088706821153E-2</v>
      </c>
      <c r="N1065" s="37">
        <f>-(1-D1065/MAX(D$5:D1065))</f>
        <v>-0.2046370958592364</v>
      </c>
      <c r="O1065" s="37">
        <f>-(1-E1065/MAX(E$5:E1065))</f>
        <v>-1.5239288604901091E-2</v>
      </c>
      <c r="P1065" s="39">
        <f>-(1-F1065/MAX(F$5:F1065))</f>
        <v>-8.8777589294615211E-3</v>
      </c>
      <c r="Q1065" s="33">
        <f>IF(DatiStorici[[#This Row],[Calend]]="X",(DatiStorici[[#This Row],[Balanced]]*B$2/DatiStorici[[#This Row],[Bond 3Y]]),Q1064)</f>
        <v>28.459934653594232</v>
      </c>
      <c r="R1065" s="33">
        <f>IF(DatiStorici[[#This Row],[Calend]]="X",(DatiStorici[[#This Row],[Balanced]]*C$2/DatiStorici[[#This Row],[Bond 10Y]]),R1064)</f>
        <v>27.211694838953367</v>
      </c>
      <c r="S1065" s="33">
        <f>IF(DatiStorici[[#This Row],[Calend]]="X",(DatiStorici[[#This Row],[Balanced]]*D$2/DatiStorici[[#This Row],[SXXR]]),S1064)</f>
        <v>23.642993777702905</v>
      </c>
      <c r="T1065" s="33">
        <f>IF(DatiStorici[[#This Row],[Calend]]="X",(DatiStorici[[#This Row],[Balanced]]*E$2/DatiStorici[[#This Row],[Gold]]),T1064)</f>
        <v>24.359737197814788</v>
      </c>
      <c r="U1065" s="34">
        <f>SUMPRODUCT(DatiStorici[[#This Row],[Bond 3Y]:[Gold]],Q1064:T1064)</f>
        <v>13416.670188585438</v>
      </c>
      <c r="V1065" s="32">
        <f t="shared" si="142"/>
        <v>-1.5879280274700373E-3</v>
      </c>
      <c r="W1065" s="32">
        <f>-(1-U1065/MAX(U$5:U1065))</f>
        <v>-3.1097035652203342E-3</v>
      </c>
      <c r="X1065" s="53" t="str">
        <f t="shared" si="143"/>
        <v/>
      </c>
    </row>
    <row r="1066" spans="1:24" x14ac:dyDescent="0.3">
      <c r="A1066" s="4">
        <v>40597</v>
      </c>
      <c r="B1066" s="1">
        <v>117.307371</v>
      </c>
      <c r="C1066" s="1">
        <v>122.030705</v>
      </c>
      <c r="D1066" s="1">
        <v>143.96904000000001</v>
      </c>
      <c r="E1066" s="1">
        <v>137.10767000000001</v>
      </c>
      <c r="F1066" s="3">
        <f t="shared" si="136"/>
        <v>13558.877846121803</v>
      </c>
      <c r="G1066" s="36">
        <f t="shared" si="137"/>
        <v>-1.9834808416538204E-4</v>
      </c>
      <c r="H1066" s="31">
        <f t="shared" si="138"/>
        <v>8.5983356864093323E-4</v>
      </c>
      <c r="I1066" s="37">
        <f t="shared" si="139"/>
        <v>-1.0342950958978423E-2</v>
      </c>
      <c r="J1066" s="37">
        <f t="shared" si="140"/>
        <v>5.8601362622400519E-3</v>
      </c>
      <c r="K1066" s="39">
        <f t="shared" si="141"/>
        <v>8.2348276722216476E-4</v>
      </c>
      <c r="L1066" s="36">
        <f>-(1-B1066/MAX(B$5:B1066))</f>
        <v>-8.1415889785801943E-3</v>
      </c>
      <c r="M1066" s="37">
        <f>-(1-C1066/MAX(C$5:C1066))</f>
        <v>-5.5319169524832845E-2</v>
      </c>
      <c r="N1066" s="37">
        <f>-(1-D1066/MAX(D$5:D1066))</f>
        <v>-0.21282109904161028</v>
      </c>
      <c r="O1066" s="37">
        <f>-(1-E1066/MAX(E$5:E1066))</f>
        <v>-9.4515146416331852E-3</v>
      </c>
      <c r="P1066" s="39">
        <f>-(1-F1066/MAX(F$5:F1066))</f>
        <v>-8.0612506996422528E-3</v>
      </c>
      <c r="Q1066" s="33">
        <f>IF(DatiStorici[[#This Row],[Calend]]="X",(DatiStorici[[#This Row],[Balanced]]*B$2/DatiStorici[[#This Row],[Bond 3Y]]),Q1065)</f>
        <v>28.459934653594232</v>
      </c>
      <c r="R1066" s="33">
        <f>IF(DatiStorici[[#This Row],[Calend]]="X",(DatiStorici[[#This Row],[Balanced]]*C$2/DatiStorici[[#This Row],[Bond 10Y]]),R1065)</f>
        <v>27.211694838953367</v>
      </c>
      <c r="S1066" s="33">
        <f>IF(DatiStorici[[#This Row],[Calend]]="X",(DatiStorici[[#This Row],[Balanced]]*D$2/DatiStorici[[#This Row],[SXXR]]),S1065)</f>
        <v>23.642993777702905</v>
      </c>
      <c r="T1066" s="33">
        <f>IF(DatiStorici[[#This Row],[Calend]]="X",(DatiStorici[[#This Row],[Balanced]]*E$2/DatiStorici[[#This Row],[Gold]]),T1065)</f>
        <v>24.359737197814788</v>
      </c>
      <c r="U1066" s="34">
        <f>SUMPRODUCT(DatiStorici[[#This Row],[Bond 3Y]:[Gold]],Q1065:T1065)</f>
        <v>13402.988344393852</v>
      </c>
      <c r="V1066" s="32">
        <f t="shared" si="142"/>
        <v>-1.0202848303710211E-3</v>
      </c>
      <c r="W1066" s="32">
        <f>-(1-U1066/MAX(U$5:U1066))</f>
        <v>-4.1262969166413477E-3</v>
      </c>
      <c r="X1066" s="53" t="str">
        <f t="shared" si="143"/>
        <v/>
      </c>
    </row>
    <row r="1067" spans="1:24" x14ac:dyDescent="0.3">
      <c r="A1067" s="4">
        <v>40598</v>
      </c>
      <c r="B1067" s="1">
        <v>117.328717</v>
      </c>
      <c r="C1067" s="1">
        <v>122.104857</v>
      </c>
      <c r="D1067" s="1">
        <v>143.11726899999999</v>
      </c>
      <c r="E1067" s="1">
        <v>137.32503</v>
      </c>
      <c r="F1067" s="3">
        <f t="shared" si="136"/>
        <v>13557.041506532396</v>
      </c>
      <c r="G1067" s="36">
        <f t="shared" si="137"/>
        <v>1.8194984617095724E-4</v>
      </c>
      <c r="H1067" s="31">
        <f t="shared" si="138"/>
        <v>6.0746580033490562E-4</v>
      </c>
      <c r="I1067" s="37">
        <f t="shared" si="139"/>
        <v>-5.9339193311089269E-3</v>
      </c>
      <c r="J1067" s="37">
        <f t="shared" si="140"/>
        <v>1.5840681190780444E-3</v>
      </c>
      <c r="K1067" s="39">
        <f t="shared" si="141"/>
        <v>-1.3544365347394118E-4</v>
      </c>
      <c r="L1067" s="36">
        <f>-(1-B1067/MAX(B$5:B1067))</f>
        <v>-7.9611040741690564E-3</v>
      </c>
      <c r="M1067" s="37">
        <f>-(1-C1067/MAX(C$5:C1067))</f>
        <v>-5.4745133892232123E-2</v>
      </c>
      <c r="N1067" s="37">
        <f>-(1-D1067/MAX(D$5:D1067))</f>
        <v>-0.21747832367579711</v>
      </c>
      <c r="O1067" s="37">
        <f>-(1-E1067/MAX(E$5:E1067))</f>
        <v>-7.8811749314078305E-3</v>
      </c>
      <c r="P1067" s="39">
        <f>-(1-F1067/MAX(F$5:F1067))</f>
        <v>-8.1955934097307503E-3</v>
      </c>
      <c r="Q1067" s="33">
        <f>IF(DatiStorici[[#This Row],[Calend]]="X",(DatiStorici[[#This Row],[Balanced]]*B$2/DatiStorici[[#This Row],[Bond 3Y]]),Q1066)</f>
        <v>28.459934653594232</v>
      </c>
      <c r="R1067" s="33">
        <f>IF(DatiStorici[[#This Row],[Calend]]="X",(DatiStorici[[#This Row],[Balanced]]*C$2/DatiStorici[[#This Row],[Bond 10Y]]),R1066)</f>
        <v>27.211694838953367</v>
      </c>
      <c r="S1067" s="33">
        <f>IF(DatiStorici[[#This Row],[Calend]]="X",(DatiStorici[[#This Row],[Balanced]]*D$2/DatiStorici[[#This Row],[SXXR]]),S1066)</f>
        <v>23.642993777702905</v>
      </c>
      <c r="T1067" s="33">
        <f>IF(DatiStorici[[#This Row],[Calend]]="X",(DatiStorici[[#This Row],[Balanced]]*E$2/DatiStorici[[#This Row],[Gold]]),T1066)</f>
        <v>24.359737197814788</v>
      </c>
      <c r="U1067" s="34">
        <f>SUMPRODUCT(DatiStorici[[#This Row],[Bond 3Y]:[Gold]],Q1066:T1066)</f>
        <v>13390.770067778954</v>
      </c>
      <c r="V1067" s="32">
        <f t="shared" si="142"/>
        <v>-9.1202415681001657E-4</v>
      </c>
      <c r="W1067" s="32">
        <f>-(1-U1067/MAX(U$5:U1067))</f>
        <v>-5.0341437389408439E-3</v>
      </c>
      <c r="X1067" s="53" t="str">
        <f t="shared" si="143"/>
        <v/>
      </c>
    </row>
    <row r="1068" spans="1:24" x14ac:dyDescent="0.3">
      <c r="A1068" s="4">
        <v>40599</v>
      </c>
      <c r="B1068" s="1">
        <v>117.320233</v>
      </c>
      <c r="C1068" s="1">
        <v>122.00009799999999</v>
      </c>
      <c r="D1068" s="1">
        <v>144.91129599999999</v>
      </c>
      <c r="E1068" s="1">
        <v>136.44788</v>
      </c>
      <c r="F1068" s="3">
        <f t="shared" si="136"/>
        <v>13546.572568781705</v>
      </c>
      <c r="G1068" s="36">
        <f t="shared" si="137"/>
        <v>-7.2312277584835958E-5</v>
      </c>
      <c r="H1068" s="31">
        <f t="shared" si="138"/>
        <v>-8.5831118365711193E-4</v>
      </c>
      <c r="I1068" s="37">
        <f t="shared" si="139"/>
        <v>1.2457446370922873E-2</v>
      </c>
      <c r="J1068" s="37">
        <f t="shared" si="140"/>
        <v>-6.4078874815449768E-3</v>
      </c>
      <c r="K1068" s="39">
        <f t="shared" si="141"/>
        <v>-7.7251234778024573E-4</v>
      </c>
      <c r="L1068" s="36">
        <f>-(1-B1068/MAX(B$5:B1068))</f>
        <v>-8.0328380725304127E-3</v>
      </c>
      <c r="M1068" s="37">
        <f>-(1-C1068/MAX(C$5:C1068))</f>
        <v>-5.5556108631087731E-2</v>
      </c>
      <c r="N1068" s="37">
        <f>-(1-D1068/MAX(D$5:D1068))</f>
        <v>-0.20766912996199816</v>
      </c>
      <c r="O1068" s="37">
        <f>-(1-E1068/MAX(E$5:E1068))</f>
        <v>-1.4218235461515905E-2</v>
      </c>
      <c r="P1068" s="39">
        <f>-(1-F1068/MAX(F$5:F1068))</f>
        <v>-8.9614786943964519E-3</v>
      </c>
      <c r="Q1068" s="33">
        <f>IF(DatiStorici[[#This Row],[Calend]]="X",(DatiStorici[[#This Row],[Balanced]]*B$2/DatiStorici[[#This Row],[Bond 3Y]]),Q1067)</f>
        <v>28.459934653594232</v>
      </c>
      <c r="R1068" s="33">
        <f>IF(DatiStorici[[#This Row],[Calend]]="X",(DatiStorici[[#This Row],[Balanced]]*C$2/DatiStorici[[#This Row],[Bond 10Y]]),R1067)</f>
        <v>27.211694838953367</v>
      </c>
      <c r="S1068" s="33">
        <f>IF(DatiStorici[[#This Row],[Calend]]="X",(DatiStorici[[#This Row],[Balanced]]*D$2/DatiStorici[[#This Row],[SXXR]]),S1067)</f>
        <v>23.642993777702905</v>
      </c>
      <c r="T1068" s="33">
        <f>IF(DatiStorici[[#This Row],[Calend]]="X",(DatiStorici[[#This Row],[Balanced]]*E$2/DatiStorici[[#This Row],[Gold]]),T1067)</f>
        <v>24.359737197814788</v>
      </c>
      <c r="U1068" s="34">
        <f>SUMPRODUCT(DatiStorici[[#This Row],[Bond 3Y]:[Gold]],Q1067:T1067)</f>
        <v>13408.726969468687</v>
      </c>
      <c r="V1068" s="32">
        <f t="shared" si="142"/>
        <v>1.3400926407013351E-3</v>
      </c>
      <c r="W1068" s="32">
        <f>-(1-U1068/MAX(U$5:U1068))</f>
        <v>-3.6999035141376257E-3</v>
      </c>
      <c r="X1068" s="53" t="str">
        <f t="shared" si="143"/>
        <v/>
      </c>
    </row>
    <row r="1069" spans="1:24" x14ac:dyDescent="0.3">
      <c r="A1069" s="4">
        <v>40602</v>
      </c>
      <c r="B1069" s="1">
        <v>117.35754</v>
      </c>
      <c r="C1069" s="1">
        <v>121.814936</v>
      </c>
      <c r="D1069" s="1">
        <v>146.09872100000001</v>
      </c>
      <c r="E1069" s="1">
        <v>137.27019999999999</v>
      </c>
      <c r="F1069" s="3">
        <f t="shared" si="136"/>
        <v>13593.10131708283</v>
      </c>
      <c r="G1069" s="36">
        <f t="shared" si="137"/>
        <v>3.179423414271057E-4</v>
      </c>
      <c r="H1069" s="31">
        <f t="shared" si="138"/>
        <v>-1.5188729961335904E-3</v>
      </c>
      <c r="I1069" s="37">
        <f t="shared" si="139"/>
        <v>8.1607609404417032E-3</v>
      </c>
      <c r="J1069" s="37">
        <f t="shared" si="140"/>
        <v>6.0085360381224593E-3</v>
      </c>
      <c r="K1069" s="39">
        <f t="shared" si="141"/>
        <v>3.428839571404105E-3</v>
      </c>
      <c r="L1069" s="36">
        <f>-(1-B1069/MAX(B$5:B1069))</f>
        <v>-7.71739956747719E-3</v>
      </c>
      <c r="M1069" s="37">
        <f>-(1-C1069/MAX(C$5:C1069))</f>
        <v>-5.6989510101090213E-2</v>
      </c>
      <c r="N1069" s="37">
        <f>-(1-D1069/MAX(D$5:D1069))</f>
        <v>-0.20117665139528318</v>
      </c>
      <c r="O1069" s="37">
        <f>-(1-E1069/MAX(E$5:E1069))</f>
        <v>-8.2772999144390402E-3</v>
      </c>
      <c r="P1069" s="39">
        <f>-(1-F1069/MAX(F$5:F1069))</f>
        <v>-5.5575341408631296E-3</v>
      </c>
      <c r="Q1069" s="33">
        <f>IF(DatiStorici[[#This Row],[Calend]]="X",(DatiStorici[[#This Row],[Balanced]]*B$2/DatiStorici[[#This Row],[Bond 3Y]]),Q1068)</f>
        <v>28.459934653594232</v>
      </c>
      <c r="R1069" s="33">
        <f>IF(DatiStorici[[#This Row],[Calend]]="X",(DatiStorici[[#This Row],[Balanced]]*C$2/DatiStorici[[#This Row],[Bond 10Y]]),R1068)</f>
        <v>27.211694838953367</v>
      </c>
      <c r="S1069" s="33">
        <f>IF(DatiStorici[[#This Row],[Calend]]="X",(DatiStorici[[#This Row],[Balanced]]*D$2/DatiStorici[[#This Row],[SXXR]]),S1068)</f>
        <v>23.642993777702905</v>
      </c>
      <c r="T1069" s="33">
        <f>IF(DatiStorici[[#This Row],[Calend]]="X",(DatiStorici[[#This Row],[Balanced]]*E$2/DatiStorici[[#This Row],[Gold]]),T1068)</f>
        <v>24.359737197814788</v>
      </c>
      <c r="U1069" s="34">
        <f>SUMPRODUCT(DatiStorici[[#This Row],[Bond 3Y]:[Gold]],Q1068:T1068)</f>
        <v>13452.855933390034</v>
      </c>
      <c r="V1069" s="32">
        <f t="shared" si="142"/>
        <v>3.2856592093365349E-3</v>
      </c>
      <c r="W1069" s="32">
        <f>-(1-U1069/MAX(U$5:U1069))</f>
        <v>-4.2101722517318141E-4</v>
      </c>
      <c r="X1069" s="53" t="str">
        <f t="shared" si="143"/>
        <v/>
      </c>
    </row>
    <row r="1070" spans="1:24" x14ac:dyDescent="0.3">
      <c r="A1070" s="4">
        <v>40603</v>
      </c>
      <c r="B1070" s="1">
        <v>117.378102</v>
      </c>
      <c r="C1070" s="1">
        <v>121.729063</v>
      </c>
      <c r="D1070" s="1">
        <v>145.18022300000001</v>
      </c>
      <c r="E1070" s="1">
        <v>138.21718000000001</v>
      </c>
      <c r="F1070" s="3">
        <f t="shared" si="136"/>
        <v>13614.966968448542</v>
      </c>
      <c r="G1070" s="36">
        <f t="shared" si="137"/>
        <v>1.7519282438229264E-4</v>
      </c>
      <c r="H1070" s="31">
        <f t="shared" si="138"/>
        <v>-7.0519498662520734E-4</v>
      </c>
      <c r="I1070" s="37">
        <f t="shared" si="139"/>
        <v>-6.3066765606824152E-3</v>
      </c>
      <c r="J1070" s="37">
        <f t="shared" si="140"/>
        <v>6.8749699527525946E-3</v>
      </c>
      <c r="K1070" s="39">
        <f t="shared" si="141"/>
        <v>1.6072920608353504E-3</v>
      </c>
      <c r="L1070" s="36">
        <f>-(1-B1070/MAX(B$5:B1070))</f>
        <v>-7.5435435474030532E-3</v>
      </c>
      <c r="M1070" s="37">
        <f>-(1-C1070/MAX(C$5:C1070))</f>
        <v>-5.7654281946466268E-2</v>
      </c>
      <c r="N1070" s="37">
        <f>-(1-D1070/MAX(D$5:D1070))</f>
        <v>-0.20619871896045194</v>
      </c>
      <c r="O1070" s="37">
        <f>-(1-E1070/MAX(E$5:E1070))</f>
        <v>-1.435745356151541E-3</v>
      </c>
      <c r="P1070" s="39">
        <f>-(1-F1070/MAX(F$5:F1070))</f>
        <v>-3.957889456805086E-3</v>
      </c>
      <c r="Q1070" s="33">
        <f>IF(DatiStorici[[#This Row],[Calend]]="X",(DatiStorici[[#This Row],[Balanced]]*B$2/DatiStorici[[#This Row],[Bond 3Y]]),Q1069)</f>
        <v>28.459934653594232</v>
      </c>
      <c r="R1070" s="33">
        <f>IF(DatiStorici[[#This Row],[Calend]]="X",(DatiStorici[[#This Row],[Balanced]]*C$2/DatiStorici[[#This Row],[Bond 10Y]]),R1069)</f>
        <v>27.211694838953367</v>
      </c>
      <c r="S1070" s="33">
        <f>IF(DatiStorici[[#This Row],[Calend]]="X",(DatiStorici[[#This Row],[Balanced]]*D$2/DatiStorici[[#This Row],[SXXR]]),S1069)</f>
        <v>23.642993777702905</v>
      </c>
      <c r="T1070" s="33">
        <f>IF(DatiStorici[[#This Row],[Calend]]="X",(DatiStorici[[#This Row],[Balanced]]*E$2/DatiStorici[[#This Row],[Gold]]),T1069)</f>
        <v>24.359737197814788</v>
      </c>
      <c r="U1070" s="34">
        <f>SUMPRODUCT(DatiStorici[[#This Row],[Bond 3Y]:[Gold]],Q1069:T1069)</f>
        <v>13452.456518128231</v>
      </c>
      <c r="V1070" s="32">
        <f t="shared" si="142"/>
        <v>-2.9690438462845298E-5</v>
      </c>
      <c r="W1070" s="32">
        <f>-(1-U1070/MAX(U$5:U1070))</f>
        <v>-4.506947228788416E-4</v>
      </c>
      <c r="X1070" s="53" t="str">
        <f t="shared" si="143"/>
        <v/>
      </c>
    </row>
    <row r="1071" spans="1:24" x14ac:dyDescent="0.3">
      <c r="A1071" s="4">
        <v>40604</v>
      </c>
      <c r="B1071" s="1">
        <v>117.39265</v>
      </c>
      <c r="C1071" s="1">
        <v>121.553006</v>
      </c>
      <c r="D1071" s="1">
        <v>144.269308</v>
      </c>
      <c r="E1071" s="1">
        <v>139.65055000000001</v>
      </c>
      <c r="F1071" s="3">
        <f t="shared" si="136"/>
        <v>13653.698484811428</v>
      </c>
      <c r="G1071" s="36">
        <f t="shared" si="137"/>
        <v>1.2393366630794142E-4</v>
      </c>
      <c r="H1071" s="31">
        <f t="shared" si="138"/>
        <v>-1.4473490089724982E-3</v>
      </c>
      <c r="I1071" s="37">
        <f t="shared" si="139"/>
        <v>-6.294140495585107E-3</v>
      </c>
      <c r="J1071" s="37">
        <f t="shared" si="140"/>
        <v>1.031701460305416E-2</v>
      </c>
      <c r="K1071" s="39">
        <f t="shared" si="141"/>
        <v>2.8407361904462928E-3</v>
      </c>
      <c r="L1071" s="36">
        <f>-(1-B1071/MAX(B$5:B1071))</f>
        <v>-7.4205371579447732E-3</v>
      </c>
      <c r="M1071" s="37">
        <f>-(1-C1071/MAX(C$5:C1071))</f>
        <v>-5.9017198541686855E-2</v>
      </c>
      <c r="N1071" s="37">
        <f>-(1-D1071/MAX(D$5:D1071))</f>
        <v>-0.21117932498912673</v>
      </c>
      <c r="O1071" s="37">
        <f>-(1-E1071/MAX(E$5:E1071))</f>
        <v>0</v>
      </c>
      <c r="P1071" s="39">
        <f>-(1-F1071/MAX(F$5:F1071))</f>
        <v>-1.1243738565079875E-3</v>
      </c>
      <c r="Q1071" s="33">
        <f>IF(DatiStorici[[#This Row],[Calend]]="X",(DatiStorici[[#This Row],[Balanced]]*B$2/DatiStorici[[#This Row],[Bond 3Y]]),Q1070)</f>
        <v>28.459934653594232</v>
      </c>
      <c r="R1071" s="33">
        <f>IF(DatiStorici[[#This Row],[Calend]]="X",(DatiStorici[[#This Row],[Balanced]]*C$2/DatiStorici[[#This Row],[Bond 10Y]]),R1070)</f>
        <v>27.211694838953367</v>
      </c>
      <c r="S1071" s="33">
        <f>IF(DatiStorici[[#This Row],[Calend]]="X",(DatiStorici[[#This Row],[Balanced]]*D$2/DatiStorici[[#This Row],[SXXR]]),S1070)</f>
        <v>23.642993777702905</v>
      </c>
      <c r="T1071" s="33">
        <f>IF(DatiStorici[[#This Row],[Calend]]="X",(DatiStorici[[#This Row],[Balanced]]*E$2/DatiStorici[[#This Row],[Gold]]),T1070)</f>
        <v>24.359737197814788</v>
      </c>
      <c r="U1071" s="34">
        <f>SUMPRODUCT(DatiStorici[[#This Row],[Bond 3Y]:[Gold]],Q1070:T1070)</f>
        <v>13461.459502729524</v>
      </c>
      <c r="V1071" s="32">
        <f t="shared" si="142"/>
        <v>6.6902080916943186E-4</v>
      </c>
      <c r="W1071" s="32">
        <f>-(1-U1071/MAX(U$5:U1071))</f>
        <v>0</v>
      </c>
      <c r="X1071" s="53" t="str">
        <f t="shared" si="143"/>
        <v/>
      </c>
    </row>
    <row r="1072" spans="1:24" x14ac:dyDescent="0.3">
      <c r="A1072" s="4">
        <v>40605</v>
      </c>
      <c r="B1072" s="1">
        <v>117.036674</v>
      </c>
      <c r="C1072" s="1">
        <v>120.65211499999999</v>
      </c>
      <c r="D1072" s="1">
        <v>144.73892000000001</v>
      </c>
      <c r="E1072" s="1">
        <v>138.28702000000001</v>
      </c>
      <c r="F1072" s="3">
        <f t="shared" si="136"/>
        <v>13575.387597475963</v>
      </c>
      <c r="G1072" s="36">
        <f t="shared" si="137"/>
        <v>-3.0369602874508249E-3</v>
      </c>
      <c r="H1072" s="31">
        <f t="shared" si="138"/>
        <v>-7.4391090569134576E-3</v>
      </c>
      <c r="I1072" s="37">
        <f t="shared" si="139"/>
        <v>3.2498203705857861E-3</v>
      </c>
      <c r="J1072" s="37">
        <f t="shared" si="140"/>
        <v>-9.8118504754552607E-3</v>
      </c>
      <c r="K1072" s="39">
        <f t="shared" si="141"/>
        <v>-5.752018485894495E-3</v>
      </c>
      <c r="L1072" s="36">
        <f>-(1-B1072/MAX(B$5:B1072))</f>
        <v>-1.0430388855343753E-2</v>
      </c>
      <c r="M1072" s="37">
        <f>-(1-C1072/MAX(C$5:C1072))</f>
        <v>-6.5991299511173218E-2</v>
      </c>
      <c r="N1072" s="37">
        <f>-(1-D1072/MAX(D$5:D1072))</f>
        <v>-0.20861162947600198</v>
      </c>
      <c r="O1072" s="37">
        <f>-(1-E1072/MAX(E$5:E1072))</f>
        <v>-9.7638713202347072E-3</v>
      </c>
      <c r="P1072" s="39">
        <f>-(1-F1072/MAX(F$5:F1072))</f>
        <v>-6.8534323023262678E-3</v>
      </c>
      <c r="Q1072" s="33">
        <f>IF(DatiStorici[[#This Row],[Calend]]="X",(DatiStorici[[#This Row],[Balanced]]*B$2/DatiStorici[[#This Row],[Bond 3Y]]),Q1071)</f>
        <v>28.459934653594232</v>
      </c>
      <c r="R1072" s="33">
        <f>IF(DatiStorici[[#This Row],[Calend]]="X",(DatiStorici[[#This Row],[Balanced]]*C$2/DatiStorici[[#This Row],[Bond 10Y]]),R1071)</f>
        <v>27.211694838953367</v>
      </c>
      <c r="S1072" s="33">
        <f>IF(DatiStorici[[#This Row],[Calend]]="X",(DatiStorici[[#This Row],[Balanced]]*D$2/DatiStorici[[#This Row],[SXXR]]),S1071)</f>
        <v>23.642993777702905</v>
      </c>
      <c r="T1072" s="33">
        <f>IF(DatiStorici[[#This Row],[Calend]]="X",(DatiStorici[[#This Row],[Balanced]]*E$2/DatiStorici[[#This Row],[Gold]]),T1071)</f>
        <v>24.359737197814788</v>
      </c>
      <c r="U1072" s="34">
        <f>SUMPRODUCT(DatiStorici[[#This Row],[Bond 3Y]:[Gold]],Q1071:T1071)</f>
        <v>13404.701479188716</v>
      </c>
      <c r="V1072" s="32">
        <f t="shared" si="142"/>
        <v>-4.2252488563173868E-3</v>
      </c>
      <c r="W1072" s="32">
        <f>-(1-U1072/MAX(U$5:U1072))</f>
        <v>-4.2163350511360553E-3</v>
      </c>
      <c r="X1072" s="53" t="str">
        <f t="shared" si="143"/>
        <v/>
      </c>
    </row>
    <row r="1073" spans="1:24" x14ac:dyDescent="0.3">
      <c r="A1073" s="4">
        <v>40606</v>
      </c>
      <c r="B1073" s="1">
        <v>117.056815</v>
      </c>
      <c r="C1073" s="1">
        <v>120.87411</v>
      </c>
      <c r="D1073" s="1">
        <v>143.894226</v>
      </c>
      <c r="E1073" s="1">
        <v>138.82051000000001</v>
      </c>
      <c r="F1073" s="3">
        <f t="shared" si="136"/>
        <v>13589.839553012942</v>
      </c>
      <c r="G1073" s="36">
        <f t="shared" si="137"/>
        <v>1.7207655057592148E-4</v>
      </c>
      <c r="H1073" s="31">
        <f t="shared" si="138"/>
        <v>1.838268805090621E-3</v>
      </c>
      <c r="I1073" s="37">
        <f t="shared" si="139"/>
        <v>-5.8530797533379187E-3</v>
      </c>
      <c r="J1073" s="37">
        <f t="shared" si="140"/>
        <v>3.8504234014576709E-3</v>
      </c>
      <c r="K1073" s="39">
        <f t="shared" si="141"/>
        <v>1.06400412706632E-3</v>
      </c>
      <c r="L1073" s="36">
        <f>-(1-B1073/MAX(B$5:B1073))</f>
        <v>-1.0260092478517002E-2</v>
      </c>
      <c r="M1073" s="37">
        <f>-(1-C1073/MAX(C$5:C1073))</f>
        <v>-6.4272761369798648E-2</v>
      </c>
      <c r="N1073" s="37">
        <f>-(1-D1073/MAX(D$5:D1073))</f>
        <v>-0.21323015922771904</v>
      </c>
      <c r="O1073" s="37">
        <f>-(1-E1073/MAX(E$5:E1073))</f>
        <v>-5.9436930251974829E-3</v>
      </c>
      <c r="P1073" s="39">
        <f>-(1-F1073/MAX(F$5:F1073))</f>
        <v>-5.7961578830869609E-3</v>
      </c>
      <c r="Q1073" s="33">
        <f>IF(DatiStorici[[#This Row],[Calend]]="X",(DatiStorici[[#This Row],[Balanced]]*B$2/DatiStorici[[#This Row],[Bond 3Y]]),Q1072)</f>
        <v>28.459934653594232</v>
      </c>
      <c r="R1073" s="33">
        <f>IF(DatiStorici[[#This Row],[Calend]]="X",(DatiStorici[[#This Row],[Balanced]]*C$2/DatiStorici[[#This Row],[Bond 10Y]]),R1072)</f>
        <v>27.211694838953367</v>
      </c>
      <c r="S1073" s="33">
        <f>IF(DatiStorici[[#This Row],[Calend]]="X",(DatiStorici[[#This Row],[Balanced]]*D$2/DatiStorici[[#This Row],[SXXR]]),S1072)</f>
        <v>23.642993777702905</v>
      </c>
      <c r="T1073" s="33">
        <f>IF(DatiStorici[[#This Row],[Calend]]="X",(DatiStorici[[#This Row],[Balanced]]*E$2/DatiStorici[[#This Row],[Gold]]),T1072)</f>
        <v>24.359737197814788</v>
      </c>
      <c r="U1073" s="34">
        <f>SUMPRODUCT(DatiStorici[[#This Row],[Bond 3Y]:[Gold]],Q1072:T1072)</f>
        <v>13404.340132139947</v>
      </c>
      <c r="V1073" s="32">
        <f t="shared" si="142"/>
        <v>-2.6957103057191669E-5</v>
      </c>
      <c r="W1073" s="32">
        <f>-(1-U1073/MAX(U$5:U1073))</f>
        <v>-4.2431781322073148E-3</v>
      </c>
      <c r="X1073" s="53" t="str">
        <f t="shared" si="143"/>
        <v/>
      </c>
    </row>
    <row r="1074" spans="1:24" x14ac:dyDescent="0.3">
      <c r="A1074" s="4">
        <v>40609</v>
      </c>
      <c r="B1074" s="1">
        <v>117.04883</v>
      </c>
      <c r="C1074" s="1">
        <v>120.86401600000001</v>
      </c>
      <c r="D1074" s="1">
        <v>143.29520600000001</v>
      </c>
      <c r="E1074" s="1">
        <v>139.83724000000001</v>
      </c>
      <c r="F1074" s="3">
        <f t="shared" si="136"/>
        <v>13620.476151133658</v>
      </c>
      <c r="G1074" s="36">
        <f t="shared" si="137"/>
        <v>-6.8217065018625074E-5</v>
      </c>
      <c r="H1074" s="31">
        <f t="shared" si="138"/>
        <v>-8.3511857834628236E-5</v>
      </c>
      <c r="I1074" s="37">
        <f t="shared" si="139"/>
        <v>-4.1716080186002414E-3</v>
      </c>
      <c r="J1074" s="37">
        <f t="shared" si="140"/>
        <v>7.2973711434411127E-3</v>
      </c>
      <c r="K1074" s="39">
        <f t="shared" si="141"/>
        <v>2.2518379720220991E-3</v>
      </c>
      <c r="L1074" s="36">
        <f>-(1-B1074/MAX(B$5:B1074))</f>
        <v>-1.032760732728133E-2</v>
      </c>
      <c r="M1074" s="37">
        <f>-(1-C1074/MAX(C$5:C1074))</f>
        <v>-6.4350902427025236E-2</v>
      </c>
      <c r="N1074" s="37">
        <f>-(1-D1074/MAX(D$5:D1074))</f>
        <v>-0.21650541830600489</v>
      </c>
      <c r="O1074" s="37">
        <f>-(1-E1074/MAX(E$5:E1074))</f>
        <v>0</v>
      </c>
      <c r="P1074" s="39">
        <f>-(1-F1074/MAX(F$5:F1074))</f>
        <v>-3.5548493347270504E-3</v>
      </c>
      <c r="Q1074" s="33">
        <f>IF(DatiStorici[[#This Row],[Calend]]="X",(DatiStorici[[#This Row],[Balanced]]*B$2/DatiStorici[[#This Row],[Bond 3Y]]),Q1073)</f>
        <v>28.459934653594232</v>
      </c>
      <c r="R1074" s="33">
        <f>IF(DatiStorici[[#This Row],[Calend]]="X",(DatiStorici[[#This Row],[Balanced]]*C$2/DatiStorici[[#This Row],[Bond 10Y]]),R1073)</f>
        <v>27.211694838953367</v>
      </c>
      <c r="S1074" s="33">
        <f>IF(DatiStorici[[#This Row],[Calend]]="X",(DatiStorici[[#This Row],[Balanced]]*D$2/DatiStorici[[#This Row],[SXXR]]),S1073)</f>
        <v>23.642993777702905</v>
      </c>
      <c r="T1074" s="33">
        <f>IF(DatiStorici[[#This Row],[Calend]]="X",(DatiStorici[[#This Row],[Balanced]]*E$2/DatiStorici[[#This Row],[Gold]]),T1073)</f>
        <v>24.359737197814788</v>
      </c>
      <c r="U1074" s="34">
        <f>SUMPRODUCT(DatiStorici[[#This Row],[Bond 3Y]:[Gold]],Q1073:T1073)</f>
        <v>13414.442854182447</v>
      </c>
      <c r="V1074" s="32">
        <f t="shared" si="142"/>
        <v>7.5340648571032437E-4</v>
      </c>
      <c r="W1074" s="32">
        <f>-(1-U1074/MAX(U$5:U1074))</f>
        <v>-3.4926858070287725E-3</v>
      </c>
      <c r="X1074" s="53" t="str">
        <f t="shared" si="143"/>
        <v/>
      </c>
    </row>
    <row r="1075" spans="1:24" x14ac:dyDescent="0.3">
      <c r="A1075" s="4">
        <v>40610</v>
      </c>
      <c r="B1075" s="1">
        <v>117.03028500000001</v>
      </c>
      <c r="C1075" s="1">
        <v>120.668425</v>
      </c>
      <c r="D1075" s="1">
        <v>143.84418099999999</v>
      </c>
      <c r="E1075" s="1">
        <v>138.7413</v>
      </c>
      <c r="F1075" s="3">
        <f t="shared" si="136"/>
        <v>13580.100036463948</v>
      </c>
      <c r="G1075" s="36">
        <f t="shared" si="137"/>
        <v>-1.584507019243226E-4</v>
      </c>
      <c r="H1075" s="31">
        <f t="shared" si="138"/>
        <v>-1.6195840355357834E-3</v>
      </c>
      <c r="I1075" s="37">
        <f t="shared" si="139"/>
        <v>3.8237573369591022E-3</v>
      </c>
      <c r="J1075" s="37">
        <f t="shared" si="140"/>
        <v>-7.8681269124015966E-3</v>
      </c>
      <c r="K1075" s="39">
        <f t="shared" si="141"/>
        <v>-2.9687712529440097E-3</v>
      </c>
      <c r="L1075" s="36">
        <f>-(1-B1075/MAX(B$5:B1075))</f>
        <v>-1.0484409189564836E-2</v>
      </c>
      <c r="M1075" s="37">
        <f>-(1-C1075/MAX(C$5:C1075))</f>
        <v>-6.5865038302200918E-2</v>
      </c>
      <c r="N1075" s="37">
        <f>-(1-D1075/MAX(D$5:D1075))</f>
        <v>-0.21350379005903164</v>
      </c>
      <c r="O1075" s="37">
        <f>-(1-E1075/MAX(E$5:E1075))</f>
        <v>-7.837254224983381E-3</v>
      </c>
      <c r="P1075" s="39">
        <f>-(1-F1075/MAX(F$5:F1075))</f>
        <v>-6.5086802594990223E-3</v>
      </c>
      <c r="Q1075" s="33">
        <f>IF(DatiStorici[[#This Row],[Calend]]="X",(DatiStorici[[#This Row],[Balanced]]*B$2/DatiStorici[[#This Row],[Bond 3Y]]),Q1074)</f>
        <v>28.459934653594232</v>
      </c>
      <c r="R1075" s="33">
        <f>IF(DatiStorici[[#This Row],[Calend]]="X",(DatiStorici[[#This Row],[Balanced]]*C$2/DatiStorici[[#This Row],[Bond 10Y]]),R1074)</f>
        <v>27.211694838953367</v>
      </c>
      <c r="S1075" s="33">
        <f>IF(DatiStorici[[#This Row],[Calend]]="X",(DatiStorici[[#This Row],[Balanced]]*D$2/DatiStorici[[#This Row],[SXXR]]),S1074)</f>
        <v>23.642993777702905</v>
      </c>
      <c r="T1075" s="33">
        <f>IF(DatiStorici[[#This Row],[Calend]]="X",(DatiStorici[[#This Row],[Balanced]]*E$2/DatiStorici[[#This Row],[Gold]]),T1074)</f>
        <v>24.359737197814788</v>
      </c>
      <c r="U1075" s="34">
        <f>SUMPRODUCT(DatiStorici[[#This Row],[Bond 3Y]:[Gold]],Q1074:T1074)</f>
        <v>13394.87530421359</v>
      </c>
      <c r="V1075" s="32">
        <f t="shared" si="142"/>
        <v>-1.4597576356058372E-3</v>
      </c>
      <c r="W1075" s="32">
        <f>-(1-U1075/MAX(U$5:U1075))</f>
        <v>-4.9462837593822195E-3</v>
      </c>
      <c r="X1075" s="53" t="str">
        <f t="shared" si="143"/>
        <v/>
      </c>
    </row>
    <row r="1076" spans="1:24" x14ac:dyDescent="0.3">
      <c r="A1076" s="4">
        <v>40611</v>
      </c>
      <c r="B1076" s="1">
        <v>117.05057600000001</v>
      </c>
      <c r="C1076" s="1">
        <v>120.79231299999999</v>
      </c>
      <c r="D1076" s="1">
        <v>143.62175999999999</v>
      </c>
      <c r="E1076" s="1">
        <v>139.20179999999999</v>
      </c>
      <c r="F1076" s="3">
        <f t="shared" si="136"/>
        <v>13598.554095126361</v>
      </c>
      <c r="G1076" s="36">
        <f t="shared" si="137"/>
        <v>1.7336744203800316E-4</v>
      </c>
      <c r="H1076" s="31">
        <f t="shared" si="138"/>
        <v>1.0261544953208582E-3</v>
      </c>
      <c r="I1076" s="37">
        <f t="shared" si="139"/>
        <v>-1.5474601520512783E-3</v>
      </c>
      <c r="J1076" s="37">
        <f t="shared" si="140"/>
        <v>3.3136308932522618E-3</v>
      </c>
      <c r="K1076" s="39">
        <f t="shared" si="141"/>
        <v>1.3579819963870773E-3</v>
      </c>
      <c r="L1076" s="36">
        <f>-(1-B1076/MAX(B$5:B1076))</f>
        <v>-1.0312844531295995E-2</v>
      </c>
      <c r="M1076" s="37">
        <f>-(1-C1076/MAX(C$5:C1076))</f>
        <v>-6.4905979524937374E-2</v>
      </c>
      <c r="N1076" s="37">
        <f>-(1-D1076/MAX(D$5:D1076))</f>
        <v>-0.21471992040434795</v>
      </c>
      <c r="O1076" s="37">
        <f>-(1-E1076/MAX(E$5:E1076))</f>
        <v>-4.5441400302238533E-3</v>
      </c>
      <c r="P1076" s="39">
        <f>-(1-F1076/MAX(F$5:F1076))</f>
        <v>-5.1586204627478427E-3</v>
      </c>
      <c r="Q1076" s="33">
        <f>IF(DatiStorici[[#This Row],[Calend]]="X",(DatiStorici[[#This Row],[Balanced]]*B$2/DatiStorici[[#This Row],[Bond 3Y]]),Q1075)</f>
        <v>28.459934653594232</v>
      </c>
      <c r="R1076" s="33">
        <f>IF(DatiStorici[[#This Row],[Calend]]="X",(DatiStorici[[#This Row],[Balanced]]*C$2/DatiStorici[[#This Row],[Bond 10Y]]),R1075)</f>
        <v>27.211694838953367</v>
      </c>
      <c r="S1076" s="33">
        <f>IF(DatiStorici[[#This Row],[Calend]]="X",(DatiStorici[[#This Row],[Balanced]]*D$2/DatiStorici[[#This Row],[SXXR]]),S1075)</f>
        <v>23.642993777702905</v>
      </c>
      <c r="T1076" s="33">
        <f>IF(DatiStorici[[#This Row],[Calend]]="X",(DatiStorici[[#This Row],[Balanced]]*E$2/DatiStorici[[#This Row],[Gold]]),T1075)</f>
        <v>24.359737197814788</v>
      </c>
      <c r="U1076" s="34">
        <f>SUMPRODUCT(DatiStorici[[#This Row],[Bond 3Y]:[Gold]],Q1075:T1075)</f>
        <v>13404.782947858417</v>
      </c>
      <c r="V1076" s="32">
        <f t="shared" si="142"/>
        <v>7.3938585358105584E-4</v>
      </c>
      <c r="W1076" s="32">
        <f>-(1-U1076/MAX(U$5:U1076))</f>
        <v>-4.2102830573174099E-3</v>
      </c>
      <c r="X1076" s="53" t="str">
        <f t="shared" si="143"/>
        <v/>
      </c>
    </row>
    <row r="1077" spans="1:24" x14ac:dyDescent="0.3">
      <c r="A1077" s="4">
        <v>40612</v>
      </c>
      <c r="B1077" s="1">
        <v>117.112144</v>
      </c>
      <c r="C1077" s="1">
        <v>121.197587</v>
      </c>
      <c r="D1077" s="1">
        <v>141.95815200000001</v>
      </c>
      <c r="E1077" s="1">
        <v>137.4736</v>
      </c>
      <c r="F1077" s="3">
        <f t="shared" si="136"/>
        <v>13517.14707531676</v>
      </c>
      <c r="G1077" s="36">
        <f t="shared" si="137"/>
        <v>5.2585656178544434E-4</v>
      </c>
      <c r="H1077" s="31">
        <f t="shared" si="138"/>
        <v>3.3495148260797021E-3</v>
      </c>
      <c r="I1077" s="37">
        <f t="shared" si="139"/>
        <v>-1.1650867225646218E-2</v>
      </c>
      <c r="J1077" s="37">
        <f t="shared" si="140"/>
        <v>-1.2492780178930428E-2</v>
      </c>
      <c r="K1077" s="39">
        <f t="shared" si="141"/>
        <v>-6.0044373464784003E-3</v>
      </c>
      <c r="L1077" s="36">
        <f>-(1-B1077/MAX(B$5:B1077))</f>
        <v>-9.7922741858079698E-3</v>
      </c>
      <c r="M1077" s="37">
        <f>-(1-C1077/MAX(C$5:C1077))</f>
        <v>-6.17686168514201E-2</v>
      </c>
      <c r="N1077" s="37">
        <f>-(1-D1077/MAX(D$5:D1077))</f>
        <v>-0.2238160227126329</v>
      </c>
      <c r="O1077" s="37">
        <f>-(1-E1077/MAX(E$5:E1077))</f>
        <v>-1.6902793562001084E-2</v>
      </c>
      <c r="P1077" s="39">
        <f>-(1-F1077/MAX(F$5:F1077))</f>
        <v>-1.1114185394494935E-2</v>
      </c>
      <c r="Q1077" s="33">
        <f>IF(DatiStorici[[#This Row],[Calend]]="X",(DatiStorici[[#This Row],[Balanced]]*B$2/DatiStorici[[#This Row],[Bond 3Y]]),Q1076)</f>
        <v>28.459934653594232</v>
      </c>
      <c r="R1077" s="33">
        <f>IF(DatiStorici[[#This Row],[Calend]]="X",(DatiStorici[[#This Row],[Balanced]]*C$2/DatiStorici[[#This Row],[Bond 10Y]]),R1076)</f>
        <v>27.211694838953367</v>
      </c>
      <c r="S1077" s="33">
        <f>IF(DatiStorici[[#This Row],[Calend]]="X",(DatiStorici[[#This Row],[Balanced]]*D$2/DatiStorici[[#This Row],[SXXR]]),S1076)</f>
        <v>23.642993777702905</v>
      </c>
      <c r="T1077" s="33">
        <f>IF(DatiStorici[[#This Row],[Calend]]="X",(DatiStorici[[#This Row],[Balanced]]*E$2/DatiStorici[[#This Row],[Gold]]),T1076)</f>
        <v>24.359737197814788</v>
      </c>
      <c r="U1077" s="34">
        <f>SUMPRODUCT(DatiStorici[[#This Row],[Bond 3Y]:[Gold]],Q1076:T1076)</f>
        <v>13336.132190111535</v>
      </c>
      <c r="V1077" s="32">
        <f t="shared" si="142"/>
        <v>-5.1345220022884896E-3</v>
      </c>
      <c r="W1077" s="32">
        <f>-(1-U1077/MAX(U$5:U1077))</f>
        <v>-9.31008354573859E-3</v>
      </c>
      <c r="X1077" s="53" t="str">
        <f t="shared" si="143"/>
        <v/>
      </c>
    </row>
    <row r="1078" spans="1:24" x14ac:dyDescent="0.3">
      <c r="A1078" s="4">
        <v>40613</v>
      </c>
      <c r="B1078" s="1">
        <v>117.320414</v>
      </c>
      <c r="C1078" s="1">
        <v>121.62941499999999</v>
      </c>
      <c r="D1078" s="1">
        <v>140.714112</v>
      </c>
      <c r="E1078" s="1">
        <v>137.30183</v>
      </c>
      <c r="F1078" s="3">
        <f t="shared" si="136"/>
        <v>13507.732301816539</v>
      </c>
      <c r="G1078" s="36">
        <f t="shared" si="137"/>
        <v>1.7768014525760384E-3</v>
      </c>
      <c r="H1078" s="31">
        <f t="shared" si="138"/>
        <v>3.5566757540128977E-3</v>
      </c>
      <c r="I1078" s="37">
        <f t="shared" si="139"/>
        <v>-8.8020523438377442E-3</v>
      </c>
      <c r="J1078" s="37">
        <f t="shared" si="140"/>
        <v>-1.2502575093785275E-3</v>
      </c>
      <c r="K1078" s="39">
        <f t="shared" si="141"/>
        <v>-6.9674863296973768E-4</v>
      </c>
      <c r="L1078" s="36">
        <f>-(1-B1078/MAX(B$5:B1078))</f>
        <v>-8.0313076795904825E-3</v>
      </c>
      <c r="M1078" s="37">
        <f>-(1-C1078/MAX(C$5:C1078))</f>
        <v>-5.8425690711130795E-2</v>
      </c>
      <c r="N1078" s="37">
        <f>-(1-D1078/MAX(D$5:D1078))</f>
        <v>-0.23061805487141018</v>
      </c>
      <c r="O1078" s="37">
        <f>-(1-E1078/MAX(E$5:E1078))</f>
        <v>-1.8131150185744627E-2</v>
      </c>
      <c r="P1078" s="39">
        <f>-(1-F1078/MAX(F$5:F1078))</f>
        <v>-1.1802950258131939E-2</v>
      </c>
      <c r="Q1078" s="33">
        <f>IF(DatiStorici[[#This Row],[Calend]]="X",(DatiStorici[[#This Row],[Balanced]]*B$2/DatiStorici[[#This Row],[Bond 3Y]]),Q1077)</f>
        <v>28.459934653594232</v>
      </c>
      <c r="R1078" s="33">
        <f>IF(DatiStorici[[#This Row],[Calend]]="X",(DatiStorici[[#This Row],[Balanced]]*C$2/DatiStorici[[#This Row],[Bond 10Y]]),R1077)</f>
        <v>27.211694838953367</v>
      </c>
      <c r="S1078" s="33">
        <f>IF(DatiStorici[[#This Row],[Calend]]="X",(DatiStorici[[#This Row],[Balanced]]*D$2/DatiStorici[[#This Row],[SXXR]]),S1077)</f>
        <v>23.642993777702905</v>
      </c>
      <c r="T1078" s="33">
        <f>IF(DatiStorici[[#This Row],[Calend]]="X",(DatiStorici[[#This Row],[Balanced]]*E$2/DatiStorici[[#This Row],[Gold]]),T1077)</f>
        <v>24.359737197814788</v>
      </c>
      <c r="U1078" s="34">
        <f>SUMPRODUCT(DatiStorici[[#This Row],[Bond 3Y]:[Gold]],Q1077:T1077)</f>
        <v>13320.21321042307</v>
      </c>
      <c r="V1078" s="32">
        <f t="shared" si="142"/>
        <v>-1.1943859026220397E-3</v>
      </c>
      <c r="W1078" s="32">
        <f>-(1-U1078/MAX(U$5:U1078))</f>
        <v>-1.0492643258913636E-2</v>
      </c>
      <c r="X1078" s="53" t="str">
        <f t="shared" si="143"/>
        <v/>
      </c>
    </row>
    <row r="1079" spans="1:24" x14ac:dyDescent="0.3">
      <c r="A1079" s="4">
        <v>40616</v>
      </c>
      <c r="B1079" s="1">
        <v>117.432637</v>
      </c>
      <c r="C1079" s="1">
        <v>121.584609</v>
      </c>
      <c r="D1079" s="1">
        <v>139.23602299999999</v>
      </c>
      <c r="E1079" s="1">
        <v>138.34284</v>
      </c>
      <c r="F1079" s="3">
        <f t="shared" si="136"/>
        <v>13528.190882916588</v>
      </c>
      <c r="G1079" s="36">
        <f t="shared" si="137"/>
        <v>9.5609414293601578E-4</v>
      </c>
      <c r="H1079" s="31">
        <f t="shared" si="138"/>
        <v>-3.6844915247882755E-4</v>
      </c>
      <c r="I1079" s="37">
        <f t="shared" si="139"/>
        <v>-1.0559757257687865E-2</v>
      </c>
      <c r="J1079" s="37">
        <f t="shared" si="140"/>
        <v>7.5533109299572177E-3</v>
      </c>
      <c r="K1079" s="39">
        <f t="shared" si="141"/>
        <v>1.5134371306855007E-3</v>
      </c>
      <c r="L1079" s="36">
        <f>-(1-B1079/MAX(B$5:B1079))</f>
        <v>-7.0824386911271242E-3</v>
      </c>
      <c r="M1079" s="37">
        <f>-(1-C1079/MAX(C$5:C1079))</f>
        <v>-5.8772549063627166E-2</v>
      </c>
      <c r="N1079" s="37">
        <f>-(1-D1079/MAX(D$5:D1079))</f>
        <v>-0.23869979574110478</v>
      </c>
      <c r="O1079" s="37">
        <f>-(1-E1079/MAX(E$5:E1079))</f>
        <v>-1.068670977773889E-2</v>
      </c>
      <c r="P1079" s="39">
        <f>-(1-F1079/MAX(F$5:F1079))</f>
        <v>-1.0306243850776386E-2</v>
      </c>
      <c r="Q1079" s="33">
        <f>IF(DatiStorici[[#This Row],[Calend]]="X",(DatiStorici[[#This Row],[Balanced]]*B$2/DatiStorici[[#This Row],[Bond 3Y]]),Q1078)</f>
        <v>28.459934653594232</v>
      </c>
      <c r="R1079" s="33">
        <f>IF(DatiStorici[[#This Row],[Calend]]="X",(DatiStorici[[#This Row],[Balanced]]*C$2/DatiStorici[[#This Row],[Bond 10Y]]),R1078)</f>
        <v>27.211694838953367</v>
      </c>
      <c r="S1079" s="33">
        <f>IF(DatiStorici[[#This Row],[Calend]]="X",(DatiStorici[[#This Row],[Balanced]]*D$2/DatiStorici[[#This Row],[SXXR]]),S1078)</f>
        <v>23.642993777702905</v>
      </c>
      <c r="T1079" s="33">
        <f>IF(DatiStorici[[#This Row],[Calend]]="X",(DatiStorici[[#This Row],[Balanced]]*E$2/DatiStorici[[#This Row],[Gold]]),T1078)</f>
        <v>24.359737197814788</v>
      </c>
      <c r="U1079" s="34">
        <f>SUMPRODUCT(DatiStorici[[#This Row],[Bond 3Y]:[Gold]],Q1078:T1078)</f>
        <v>13312.600103461153</v>
      </c>
      <c r="V1079" s="32">
        <f t="shared" si="142"/>
        <v>-5.717088224630228E-4</v>
      </c>
      <c r="W1079" s="32">
        <f>-(1-U1079/MAX(U$5:U1079))</f>
        <v>-1.1058191664743866E-2</v>
      </c>
      <c r="X1079" s="53" t="str">
        <f t="shared" si="143"/>
        <v/>
      </c>
    </row>
    <row r="1080" spans="1:24" x14ac:dyDescent="0.3">
      <c r="A1080" s="4">
        <v>40617</v>
      </c>
      <c r="B1080" s="1">
        <v>117.619117</v>
      </c>
      <c r="C1080" s="1">
        <v>122.34183899999999</v>
      </c>
      <c r="D1080" s="1">
        <v>136.10848100000001</v>
      </c>
      <c r="E1080" s="1">
        <v>136.22568000000001</v>
      </c>
      <c r="F1080" s="3">
        <f t="shared" si="136"/>
        <v>13421.414998394819</v>
      </c>
      <c r="G1080" s="36">
        <f t="shared" si="137"/>
        <v>1.5867147209163511E-3</v>
      </c>
      <c r="H1080" s="31">
        <f t="shared" si="138"/>
        <v>6.2086947821804253E-3</v>
      </c>
      <c r="I1080" s="37">
        <f t="shared" si="139"/>
        <v>-2.271827814995394E-2</v>
      </c>
      <c r="J1080" s="37">
        <f t="shared" si="140"/>
        <v>-1.5422029894537717E-2</v>
      </c>
      <c r="K1080" s="39">
        <f t="shared" si="141"/>
        <v>-7.9241561985200874E-3</v>
      </c>
      <c r="L1080" s="36">
        <f>-(1-B1080/MAX(B$5:B1080))</f>
        <v>-5.5057112023891852E-3</v>
      </c>
      <c r="M1080" s="37">
        <f>-(1-C1080/MAX(C$5:C1080))</f>
        <v>-5.2910576330939096E-2</v>
      </c>
      <c r="N1080" s="37">
        <f>-(1-D1080/MAX(D$5:D1080))</f>
        <v>-0.25580024368644905</v>
      </c>
      <c r="O1080" s="37">
        <f>-(1-E1080/MAX(E$5:E1080))</f>
        <v>-2.5826882738818391E-2</v>
      </c>
      <c r="P1080" s="39">
        <f>-(1-F1080/MAX(F$5:F1080))</f>
        <v>-1.8117741125844522E-2</v>
      </c>
      <c r="Q1080" s="33">
        <f>IF(DatiStorici[[#This Row],[Calend]]="X",(DatiStorici[[#This Row],[Balanced]]*B$2/DatiStorici[[#This Row],[Bond 3Y]]),Q1079)</f>
        <v>28.459934653594232</v>
      </c>
      <c r="R1080" s="33">
        <f>IF(DatiStorici[[#This Row],[Calend]]="X",(DatiStorici[[#This Row],[Balanced]]*C$2/DatiStorici[[#This Row],[Bond 10Y]]),R1079)</f>
        <v>27.211694838953367</v>
      </c>
      <c r="S1080" s="33">
        <f>IF(DatiStorici[[#This Row],[Calend]]="X",(DatiStorici[[#This Row],[Balanced]]*D$2/DatiStorici[[#This Row],[SXXR]]),S1079)</f>
        <v>23.642993777702905</v>
      </c>
      <c r="T1080" s="33">
        <f>IF(DatiStorici[[#This Row],[Calend]]="X",(DatiStorici[[#This Row],[Balanced]]*E$2/DatiStorici[[#This Row],[Gold]]),T1079)</f>
        <v>24.359737197814788</v>
      </c>
      <c r="U1080" s="34">
        <f>SUMPRODUCT(DatiStorici[[#This Row],[Bond 3Y]:[Gold]],Q1079:T1079)</f>
        <v>13212.994906507027</v>
      </c>
      <c r="V1080" s="32">
        <f t="shared" si="142"/>
        <v>-7.5101550092155009E-3</v>
      </c>
      <c r="W1080" s="32">
        <f>-(1-U1080/MAX(U$5:U1080))</f>
        <v>-1.8457478267651206E-2</v>
      </c>
      <c r="X1080" s="53" t="str">
        <f t="shared" si="143"/>
        <v/>
      </c>
    </row>
    <row r="1081" spans="1:24" x14ac:dyDescent="0.3">
      <c r="A1081" s="4">
        <v>40618</v>
      </c>
      <c r="B1081" s="1">
        <v>117.743405</v>
      </c>
      <c r="C1081" s="1">
        <v>122.908101</v>
      </c>
      <c r="D1081" s="1">
        <v>134.06170299999999</v>
      </c>
      <c r="E1081" s="1">
        <v>136.37003999999999</v>
      </c>
      <c r="F1081" s="3">
        <f t="shared" si="136"/>
        <v>13413.723229025591</v>
      </c>
      <c r="G1081" s="36">
        <f t="shared" si="137"/>
        <v>1.0561410584553562E-3</v>
      </c>
      <c r="H1081" s="31">
        <f t="shared" si="138"/>
        <v>4.6178441982093962E-3</v>
      </c>
      <c r="I1081" s="37">
        <f t="shared" si="139"/>
        <v>-1.5152058074285723E-2</v>
      </c>
      <c r="J1081" s="37">
        <f t="shared" si="140"/>
        <v>1.0591509910371699E-3</v>
      </c>
      <c r="K1081" s="39">
        <f t="shared" si="141"/>
        <v>-5.7326103668162414E-4</v>
      </c>
      <c r="L1081" s="36">
        <f>-(1-B1081/MAX(B$5:B1081))</f>
        <v>-4.4548301099383014E-3</v>
      </c>
      <c r="M1081" s="37">
        <f>-(1-C1081/MAX(C$5:C1081))</f>
        <v>-4.8526951271766205E-2</v>
      </c>
      <c r="N1081" s="37">
        <f>-(1-D1081/MAX(D$5:D1081))</f>
        <v>-0.26699140295614909</v>
      </c>
      <c r="O1081" s="37">
        <f>-(1-E1081/MAX(E$5:E1081))</f>
        <v>-2.4794539709164898E-2</v>
      </c>
      <c r="P1081" s="39">
        <f>-(1-F1081/MAX(F$5:F1081))</f>
        <v>-1.8680454661183399E-2</v>
      </c>
      <c r="Q1081" s="33">
        <f>IF(DatiStorici[[#This Row],[Calend]]="X",(DatiStorici[[#This Row],[Balanced]]*B$2/DatiStorici[[#This Row],[Bond 3Y]]),Q1080)</f>
        <v>28.459934653594232</v>
      </c>
      <c r="R1081" s="33">
        <f>IF(DatiStorici[[#This Row],[Calend]]="X",(DatiStorici[[#This Row],[Balanced]]*C$2/DatiStorici[[#This Row],[Bond 10Y]]),R1080)</f>
        <v>27.211694838953367</v>
      </c>
      <c r="S1081" s="33">
        <f>IF(DatiStorici[[#This Row],[Calend]]="X",(DatiStorici[[#This Row],[Balanced]]*D$2/DatiStorici[[#This Row],[SXXR]]),S1080)</f>
        <v>23.642993777702905</v>
      </c>
      <c r="T1081" s="33">
        <f>IF(DatiStorici[[#This Row],[Calend]]="X",(DatiStorici[[#This Row],[Balanced]]*E$2/DatiStorici[[#This Row],[Gold]]),T1080)</f>
        <v>24.359737197814788</v>
      </c>
      <c r="U1081" s="34">
        <f>SUMPRODUCT(DatiStorici[[#This Row],[Bond 3Y]:[Gold]],Q1080:T1080)</f>
        <v>13187.065695751684</v>
      </c>
      <c r="V1081" s="32">
        <f t="shared" si="142"/>
        <v>-1.9643302705636481E-3</v>
      </c>
      <c r="W1081" s="32">
        <f>-(1-U1081/MAX(U$5:U1081))</f>
        <v>-2.0383659507514862E-2</v>
      </c>
      <c r="X1081" s="53" t="str">
        <f t="shared" si="143"/>
        <v/>
      </c>
    </row>
    <row r="1082" spans="1:24" x14ac:dyDescent="0.3">
      <c r="A1082" s="4">
        <v>40619</v>
      </c>
      <c r="B1082" s="1">
        <v>117.589665</v>
      </c>
      <c r="C1082" s="1">
        <v>122.13424500000001</v>
      </c>
      <c r="D1082" s="1">
        <v>136.541191</v>
      </c>
      <c r="E1082" s="1">
        <v>136.53872000000001</v>
      </c>
      <c r="F1082" s="3">
        <f t="shared" si="136"/>
        <v>13434.287932604264</v>
      </c>
      <c r="G1082" s="36">
        <f t="shared" si="137"/>
        <v>-1.3065738858651949E-3</v>
      </c>
      <c r="H1082" s="31">
        <f t="shared" si="138"/>
        <v>-6.3161211543655976E-3</v>
      </c>
      <c r="I1082" s="37">
        <f t="shared" si="139"/>
        <v>1.8326170554389218E-2</v>
      </c>
      <c r="J1082" s="37">
        <f t="shared" si="140"/>
        <v>1.2361642145898655E-3</v>
      </c>
      <c r="K1082" s="39">
        <f t="shared" si="141"/>
        <v>1.5319352689987912E-3</v>
      </c>
      <c r="L1082" s="36">
        <f>-(1-B1082/MAX(B$5:B1082))</f>
        <v>-5.7547340359280774E-3</v>
      </c>
      <c r="M1082" s="37">
        <f>-(1-C1082/MAX(C$5:C1082))</f>
        <v>-5.451763147596711E-2</v>
      </c>
      <c r="N1082" s="37">
        <f>-(1-D1082/MAX(D$5:D1082))</f>
        <v>-0.25343431708005015</v>
      </c>
      <c r="O1082" s="37">
        <f>-(1-E1082/MAX(E$5:E1082))</f>
        <v>-2.3588280203470813E-2</v>
      </c>
      <c r="P1082" s="39">
        <f>-(1-F1082/MAX(F$5:F1082))</f>
        <v>-1.7175984558342572E-2</v>
      </c>
      <c r="Q1082" s="33">
        <f>IF(DatiStorici[[#This Row],[Calend]]="X",(DatiStorici[[#This Row],[Balanced]]*B$2/DatiStorici[[#This Row],[Bond 3Y]]),Q1081)</f>
        <v>28.459934653594232</v>
      </c>
      <c r="R1082" s="33">
        <f>IF(DatiStorici[[#This Row],[Calend]]="X",(DatiStorici[[#This Row],[Balanced]]*C$2/DatiStorici[[#This Row],[Bond 10Y]]),R1081)</f>
        <v>27.211694838953367</v>
      </c>
      <c r="S1082" s="33">
        <f>IF(DatiStorici[[#This Row],[Calend]]="X",(DatiStorici[[#This Row],[Balanced]]*D$2/DatiStorici[[#This Row],[SXXR]]),S1081)</f>
        <v>23.642993777702905</v>
      </c>
      <c r="T1082" s="33">
        <f>IF(DatiStorici[[#This Row],[Calend]]="X",(DatiStorici[[#This Row],[Balanced]]*E$2/DatiStorici[[#This Row],[Gold]]),T1081)</f>
        <v>24.359737197814788</v>
      </c>
      <c r="U1082" s="34">
        <f>SUMPRODUCT(DatiStorici[[#This Row],[Bond 3Y]:[Gold]],Q1081:T1081)</f>
        <v>13224.363851903167</v>
      </c>
      <c r="V1082" s="32">
        <f t="shared" si="142"/>
        <v>2.8243969815271116E-3</v>
      </c>
      <c r="W1082" s="32">
        <f>-(1-U1082/MAX(U$5:U1082))</f>
        <v>-1.7612923084475485E-2</v>
      </c>
      <c r="X1082" s="53" t="str">
        <f t="shared" si="143"/>
        <v/>
      </c>
    </row>
    <row r="1083" spans="1:24" x14ac:dyDescent="0.3">
      <c r="A1083" s="4">
        <v>40620</v>
      </c>
      <c r="B1083" s="1">
        <v>117.506552</v>
      </c>
      <c r="C1083" s="1">
        <v>121.99355300000001</v>
      </c>
      <c r="D1083" s="1">
        <v>136.81466800000001</v>
      </c>
      <c r="E1083" s="1">
        <v>138.11776</v>
      </c>
      <c r="F1083" s="3">
        <f t="shared" si="136"/>
        <v>13495.066643155835</v>
      </c>
      <c r="G1083" s="36">
        <f t="shared" si="137"/>
        <v>-7.0705521784327114E-4</v>
      </c>
      <c r="H1083" s="31">
        <f t="shared" si="138"/>
        <v>-1.1526095490024971E-3</v>
      </c>
      <c r="I1083" s="37">
        <f t="shared" si="139"/>
        <v>2.0008869920720195E-3</v>
      </c>
      <c r="J1083" s="37">
        <f t="shared" si="140"/>
        <v>1.1498417204708474E-2</v>
      </c>
      <c r="K1083" s="39">
        <f t="shared" si="141"/>
        <v>4.5139450766470881E-3</v>
      </c>
      <c r="L1083" s="36">
        <f>-(1-B1083/MAX(B$5:B1083))</f>
        <v>-6.4574718725404212E-3</v>
      </c>
      <c r="M1083" s="37">
        <f>-(1-C1083/MAX(C$5:C1083))</f>
        <v>-5.5606775682756848E-2</v>
      </c>
      <c r="N1083" s="37">
        <f>-(1-D1083/MAX(D$5:D1083))</f>
        <v>-0.25193902806306845</v>
      </c>
      <c r="O1083" s="37">
        <f>-(1-E1083/MAX(E$5:E1083))</f>
        <v>-1.2296295321618245E-2</v>
      </c>
      <c r="P1083" s="39">
        <f>-(1-F1083/MAX(F$5:F1083))</f>
        <v>-1.2729542986051334E-2</v>
      </c>
      <c r="Q1083" s="33">
        <f>IF(DatiStorici[[#This Row],[Calend]]="X",(DatiStorici[[#This Row],[Balanced]]*B$2/DatiStorici[[#This Row],[Bond 3Y]]),Q1082)</f>
        <v>28.459934653594232</v>
      </c>
      <c r="R1083" s="33">
        <f>IF(DatiStorici[[#This Row],[Calend]]="X",(DatiStorici[[#This Row],[Balanced]]*C$2/DatiStorici[[#This Row],[Bond 10Y]]),R1082)</f>
        <v>27.211694838953367</v>
      </c>
      <c r="S1083" s="33">
        <f>IF(DatiStorici[[#This Row],[Calend]]="X",(DatiStorici[[#This Row],[Balanced]]*D$2/DatiStorici[[#This Row],[SXXR]]),S1082)</f>
        <v>23.642993777702905</v>
      </c>
      <c r="T1083" s="33">
        <f>IF(DatiStorici[[#This Row],[Calend]]="X",(DatiStorici[[#This Row],[Balanced]]*E$2/DatiStorici[[#This Row],[Gold]]),T1082)</f>
        <v>24.359737197814788</v>
      </c>
      <c r="U1083" s="34">
        <f>SUMPRODUCT(DatiStorici[[#This Row],[Bond 3Y]:[Gold]],Q1082:T1082)</f>
        <v>13263.100808018202</v>
      </c>
      <c r="V1083" s="32">
        <f t="shared" si="142"/>
        <v>2.9249295264225693E-3</v>
      </c>
      <c r="W1083" s="32">
        <f>-(1-U1083/MAX(U$5:U1083))</f>
        <v>-1.4735303751506446E-2</v>
      </c>
      <c r="X1083" s="53" t="str">
        <f t="shared" si="143"/>
        <v/>
      </c>
    </row>
    <row r="1084" spans="1:24" x14ac:dyDescent="0.3">
      <c r="A1084" s="4">
        <v>40623</v>
      </c>
      <c r="B1084" s="1">
        <v>117.427846</v>
      </c>
      <c r="C1084" s="1">
        <v>121.58977400000001</v>
      </c>
      <c r="D1084" s="1">
        <v>139.190022</v>
      </c>
      <c r="E1084" s="1">
        <v>139.28023999999999</v>
      </c>
      <c r="F1084" s="3">
        <f t="shared" si="136"/>
        <v>13564.48312437053</v>
      </c>
      <c r="G1084" s="36">
        <f t="shared" si="137"/>
        <v>-6.7002536550208268E-4</v>
      </c>
      <c r="H1084" s="31">
        <f t="shared" si="138"/>
        <v>-3.3153284735403833E-3</v>
      </c>
      <c r="I1084" s="37">
        <f t="shared" si="139"/>
        <v>1.7212842633847519E-2</v>
      </c>
      <c r="J1084" s="37">
        <f t="shared" si="140"/>
        <v>8.3813639974223194E-3</v>
      </c>
      <c r="K1084" s="39">
        <f t="shared" si="141"/>
        <v>5.1306569462938227E-3</v>
      </c>
      <c r="L1084" s="36">
        <f>-(1-B1084/MAX(B$5:B1084))</f>
        <v>-7.1229476003856762E-3</v>
      </c>
      <c r="M1084" s="37">
        <f>-(1-C1084/MAX(C$5:C1084))</f>
        <v>-5.873256505722968E-2</v>
      </c>
      <c r="N1084" s="37">
        <f>-(1-D1084/MAX(D$5:D1084))</f>
        <v>-0.23895131521100588</v>
      </c>
      <c r="O1084" s="37">
        <f>-(1-E1084/MAX(E$5:E1084))</f>
        <v>-3.9832021856267552E-3</v>
      </c>
      <c r="P1084" s="39">
        <f>-(1-F1084/MAX(F$5:F1084))</f>
        <v>-7.6511804299175257E-3</v>
      </c>
      <c r="Q1084" s="33">
        <f>IF(DatiStorici[[#This Row],[Calend]]="X",(DatiStorici[[#This Row],[Balanced]]*B$2/DatiStorici[[#This Row],[Bond 3Y]]),Q1083)</f>
        <v>28.459934653594232</v>
      </c>
      <c r="R1084" s="33">
        <f>IF(DatiStorici[[#This Row],[Calend]]="X",(DatiStorici[[#This Row],[Balanced]]*C$2/DatiStorici[[#This Row],[Bond 10Y]]),R1083)</f>
        <v>27.211694838953367</v>
      </c>
      <c r="S1084" s="33">
        <f>IF(DatiStorici[[#This Row],[Calend]]="X",(DatiStorici[[#This Row],[Balanced]]*D$2/DatiStorici[[#This Row],[SXXR]]),S1083)</f>
        <v>23.642993777702905</v>
      </c>
      <c r="T1084" s="33">
        <f>IF(DatiStorici[[#This Row],[Calend]]="X",(DatiStorici[[#This Row],[Balanced]]*E$2/DatiStorici[[#This Row],[Gold]]),T1083)</f>
        <v>24.359737197814788</v>
      </c>
      <c r="U1084" s="34">
        <f>SUMPRODUCT(DatiStorici[[#This Row],[Bond 3Y]:[Gold]],Q1083:T1083)</f>
        <v>13334.351516610535</v>
      </c>
      <c r="V1084" s="32">
        <f t="shared" si="142"/>
        <v>5.357722097692255E-3</v>
      </c>
      <c r="W1084" s="32">
        <f>-(1-U1084/MAX(U$5:U1084))</f>
        <v>-9.4423629245562468E-3</v>
      </c>
      <c r="X1084" s="53" t="str">
        <f t="shared" si="143"/>
        <v/>
      </c>
    </row>
    <row r="1085" spans="1:24" x14ac:dyDescent="0.3">
      <c r="A1085" s="4">
        <v>40624</v>
      </c>
      <c r="B1085" s="1">
        <v>117.448038</v>
      </c>
      <c r="C1085" s="1">
        <v>121.40961900000001</v>
      </c>
      <c r="D1085" s="1">
        <v>138.919579</v>
      </c>
      <c r="E1085" s="1">
        <v>138.6951</v>
      </c>
      <c r="F1085" s="3">
        <f t="shared" si="136"/>
        <v>13533.273564093755</v>
      </c>
      <c r="G1085" s="36">
        <f t="shared" si="137"/>
        <v>1.7193761833582264E-4</v>
      </c>
      <c r="H1085" s="31">
        <f t="shared" si="138"/>
        <v>-1.4827611771615473E-3</v>
      </c>
      <c r="I1085" s="37">
        <f t="shared" si="139"/>
        <v>-1.9448669465103826E-3</v>
      </c>
      <c r="J1085" s="37">
        <f t="shared" si="140"/>
        <v>-4.2100199554721907E-3</v>
      </c>
      <c r="K1085" s="39">
        <f t="shared" si="141"/>
        <v>-2.3034802796013326E-3</v>
      </c>
      <c r="L1085" s="36">
        <f>-(1-B1085/MAX(B$5:B1085))</f>
        <v>-6.9522200078686591E-3</v>
      </c>
      <c r="M1085" s="37">
        <f>-(1-C1085/MAX(C$5:C1085))</f>
        <v>-6.0127205652104943E-2</v>
      </c>
      <c r="N1085" s="37">
        <f>-(1-D1085/MAX(D$5:D1085))</f>
        <v>-0.24043001523923346</v>
      </c>
      <c r="O1085" s="37">
        <f>-(1-E1085/MAX(E$5:E1085))</f>
        <v>-8.1676383200928182E-3</v>
      </c>
      <c r="P1085" s="39">
        <f>-(1-F1085/MAX(F$5:F1085))</f>
        <v>-9.934405674550395E-3</v>
      </c>
      <c r="Q1085" s="33">
        <f>IF(DatiStorici[[#This Row],[Calend]]="X",(DatiStorici[[#This Row],[Balanced]]*B$2/DatiStorici[[#This Row],[Bond 3Y]]),Q1084)</f>
        <v>28.459934653594232</v>
      </c>
      <c r="R1085" s="33">
        <f>IF(DatiStorici[[#This Row],[Calend]]="X",(DatiStorici[[#This Row],[Balanced]]*C$2/DatiStorici[[#This Row],[Bond 10Y]]),R1084)</f>
        <v>27.211694838953367</v>
      </c>
      <c r="S1085" s="33">
        <f>IF(DatiStorici[[#This Row],[Calend]]="X",(DatiStorici[[#This Row],[Balanced]]*D$2/DatiStorici[[#This Row],[SXXR]]),S1084)</f>
        <v>23.642993777702905</v>
      </c>
      <c r="T1085" s="33">
        <f>IF(DatiStorici[[#This Row],[Calend]]="X",(DatiStorici[[#This Row],[Balanced]]*E$2/DatiStorici[[#This Row],[Gold]]),T1084)</f>
        <v>24.359737197814788</v>
      </c>
      <c r="U1085" s="34">
        <f>SUMPRODUCT(DatiStorici[[#This Row],[Bond 3Y]:[Gold]],Q1084:T1084)</f>
        <v>13309.375917937195</v>
      </c>
      <c r="V1085" s="32">
        <f t="shared" si="142"/>
        <v>-1.8747831773967599E-3</v>
      </c>
      <c r="W1085" s="32">
        <f>-(1-U1085/MAX(U$5:U1085))</f>
        <v>-1.1297703994243014E-2</v>
      </c>
      <c r="X1085" s="53" t="str">
        <f t="shared" si="143"/>
        <v/>
      </c>
    </row>
    <row r="1086" spans="1:24" x14ac:dyDescent="0.3">
      <c r="A1086" s="4">
        <v>40625</v>
      </c>
      <c r="B1086" s="1">
        <v>117.49390200000001</v>
      </c>
      <c r="C1086" s="1">
        <v>121.62876199999999</v>
      </c>
      <c r="D1086" s="1">
        <v>139.60251199999999</v>
      </c>
      <c r="E1086" s="1">
        <v>140.00656000000001</v>
      </c>
      <c r="F1086" s="3">
        <f t="shared" si="136"/>
        <v>13601.952744896324</v>
      </c>
      <c r="G1086" s="36">
        <f t="shared" si="137"/>
        <v>3.9042838058305754E-4</v>
      </c>
      <c r="H1086" s="31">
        <f t="shared" si="138"/>
        <v>1.8033617446604456E-3</v>
      </c>
      <c r="I1086" s="37">
        <f t="shared" si="139"/>
        <v>4.9039870856002008E-3</v>
      </c>
      <c r="J1086" s="37">
        <f t="shared" si="140"/>
        <v>9.4112800038069003E-3</v>
      </c>
      <c r="K1086" s="39">
        <f t="shared" si="141"/>
        <v>5.062005134786815E-3</v>
      </c>
      <c r="L1086" s="36">
        <f>-(1-B1086/MAX(B$5:B1086))</f>
        <v>-6.5644302741519889E-3</v>
      </c>
      <c r="M1086" s="37">
        <f>-(1-C1086/MAX(C$5:C1086))</f>
        <v>-5.8430745804292084E-2</v>
      </c>
      <c r="N1086" s="37">
        <f>-(1-D1086/MAX(D$5:D1086))</f>
        <v>-0.2366959454116635</v>
      </c>
      <c r="O1086" s="37">
        <f>-(1-E1086/MAX(E$5:E1086))</f>
        <v>0</v>
      </c>
      <c r="P1086" s="39">
        <f>-(1-F1086/MAX(F$5:F1086))</f>
        <v>-4.90998245299612E-3</v>
      </c>
      <c r="Q1086" s="33">
        <f>IF(DatiStorici[[#This Row],[Calend]]="X",(DatiStorici[[#This Row],[Balanced]]*B$2/DatiStorici[[#This Row],[Bond 3Y]]),Q1085)</f>
        <v>28.459934653594232</v>
      </c>
      <c r="R1086" s="33">
        <f>IF(DatiStorici[[#This Row],[Calend]]="X",(DatiStorici[[#This Row],[Balanced]]*C$2/DatiStorici[[#This Row],[Bond 10Y]]),R1085)</f>
        <v>27.211694838953367</v>
      </c>
      <c r="S1086" s="33">
        <f>IF(DatiStorici[[#This Row],[Calend]]="X",(DatiStorici[[#This Row],[Balanced]]*D$2/DatiStorici[[#This Row],[SXXR]]),S1085)</f>
        <v>23.642993777702905</v>
      </c>
      <c r="T1086" s="33">
        <f>IF(DatiStorici[[#This Row],[Calend]]="X",(DatiStorici[[#This Row],[Balanced]]*E$2/DatiStorici[[#This Row],[Gold]]),T1085)</f>
        <v>24.359737197814788</v>
      </c>
      <c r="U1086" s="34">
        <f>SUMPRODUCT(DatiStorici[[#This Row],[Bond 3Y]:[Gold]],Q1085:T1085)</f>
        <v>13364.737858437275</v>
      </c>
      <c r="V1086" s="32">
        <f t="shared" si="142"/>
        <v>4.150992265993113E-3</v>
      </c>
      <c r="W1086" s="32">
        <f>-(1-U1086/MAX(U$5:U1086))</f>
        <v>-7.1850785772996639E-3</v>
      </c>
      <c r="X1086" s="53" t="str">
        <f t="shared" si="143"/>
        <v/>
      </c>
    </row>
    <row r="1087" spans="1:24" x14ac:dyDescent="0.3">
      <c r="A1087" s="4">
        <v>40626</v>
      </c>
      <c r="B1087" s="1">
        <v>117.502216</v>
      </c>
      <c r="C1087" s="1">
        <v>121.495338</v>
      </c>
      <c r="D1087" s="1">
        <v>140.96180799999999</v>
      </c>
      <c r="E1087" s="1">
        <v>140.73443</v>
      </c>
      <c r="F1087" s="3">
        <f t="shared" si="136"/>
        <v>13647.93606229193</v>
      </c>
      <c r="G1087" s="36">
        <f t="shared" si="137"/>
        <v>7.0758615710039298E-5</v>
      </c>
      <c r="H1087" s="31">
        <f t="shared" si="138"/>
        <v>-1.0975794945415067E-3</v>
      </c>
      <c r="I1087" s="37">
        <f t="shared" si="139"/>
        <v>9.6898040036062609E-3</v>
      </c>
      <c r="J1087" s="37">
        <f t="shared" si="140"/>
        <v>5.1853605767447864E-3</v>
      </c>
      <c r="K1087" s="39">
        <f t="shared" si="141"/>
        <v>3.3749393524224198E-3</v>
      </c>
      <c r="L1087" s="36">
        <f>-(1-B1087/MAX(B$5:B1087))</f>
        <v>-6.4941336614247058E-3</v>
      </c>
      <c r="M1087" s="37">
        <f>-(1-C1087/MAX(C$5:C1087))</f>
        <v>-5.9463625972650536E-2</v>
      </c>
      <c r="N1087" s="37">
        <f>-(1-D1087/MAX(D$5:D1087))</f>
        <v>-0.22926372851727328</v>
      </c>
      <c r="O1087" s="37">
        <f>-(1-E1087/MAX(E$5:E1087))</f>
        <v>0</v>
      </c>
      <c r="P1087" s="39">
        <f>-(1-F1087/MAX(F$5:F1087))</f>
        <v>-1.5459404678309641E-3</v>
      </c>
      <c r="Q1087" s="33">
        <f>IF(DatiStorici[[#This Row],[Calend]]="X",(DatiStorici[[#This Row],[Balanced]]*B$2/DatiStorici[[#This Row],[Bond 3Y]]),Q1086)</f>
        <v>28.459934653594232</v>
      </c>
      <c r="R1087" s="33">
        <f>IF(DatiStorici[[#This Row],[Calend]]="X",(DatiStorici[[#This Row],[Balanced]]*C$2/DatiStorici[[#This Row],[Bond 10Y]]),R1086)</f>
        <v>27.211694838953367</v>
      </c>
      <c r="S1087" s="33">
        <f>IF(DatiStorici[[#This Row],[Calend]]="X",(DatiStorici[[#This Row],[Balanced]]*D$2/DatiStorici[[#This Row],[SXXR]]),S1086)</f>
        <v>23.642993777702905</v>
      </c>
      <c r="T1087" s="33">
        <f>IF(DatiStorici[[#This Row],[Calend]]="X",(DatiStorici[[#This Row],[Balanced]]*E$2/DatiStorici[[#This Row],[Gold]]),T1086)</f>
        <v>24.359737197814788</v>
      </c>
      <c r="U1087" s="34">
        <f>SUMPRODUCT(DatiStorici[[#This Row],[Bond 3Y]:[Gold]],Q1086:T1086)</f>
        <v>13411.212329946022</v>
      </c>
      <c r="V1087" s="32">
        <f t="shared" si="142"/>
        <v>3.4713627603332204E-3</v>
      </c>
      <c r="W1087" s="32">
        <f>-(1-U1087/MAX(U$5:U1087))</f>
        <v>-3.7326690150732977E-3</v>
      </c>
      <c r="X1087" s="53" t="str">
        <f t="shared" si="143"/>
        <v/>
      </c>
    </row>
    <row r="1088" spans="1:24" x14ac:dyDescent="0.3">
      <c r="A1088" s="4">
        <v>40627</v>
      </c>
      <c r="B1088" s="1">
        <v>117.45914999999999</v>
      </c>
      <c r="C1088" s="1">
        <v>121.392647</v>
      </c>
      <c r="D1088" s="1">
        <v>141.10941399999999</v>
      </c>
      <c r="E1088" s="1">
        <v>139.66300000000001</v>
      </c>
      <c r="F1088" s="3">
        <f t="shared" si="136"/>
        <v>13604.235458343064</v>
      </c>
      <c r="G1088" s="36">
        <f t="shared" si="137"/>
        <v>-3.6657941869706293E-4</v>
      </c>
      <c r="H1088" s="31">
        <f t="shared" si="138"/>
        <v>-8.4558325203923162E-4</v>
      </c>
      <c r="I1088" s="37">
        <f t="shared" si="139"/>
        <v>1.0465868331173498E-3</v>
      </c>
      <c r="J1088" s="37">
        <f t="shared" si="140"/>
        <v>-7.6422613050256358E-3</v>
      </c>
      <c r="K1088" s="39">
        <f t="shared" si="141"/>
        <v>-3.2071309527270317E-3</v>
      </c>
      <c r="L1088" s="36">
        <f>-(1-B1088/MAX(B$5:B1088))</f>
        <v>-6.8582657186426754E-3</v>
      </c>
      <c r="M1088" s="37">
        <f>-(1-C1088/MAX(C$5:C1088))</f>
        <v>-6.0258591626273006E-2</v>
      </c>
      <c r="N1088" s="37">
        <f>-(1-D1088/MAX(D$5:D1088))</f>
        <v>-0.22845666382576146</v>
      </c>
      <c r="O1088" s="37">
        <f>-(1-E1088/MAX(E$5:E1088))</f>
        <v>-7.6131334741611489E-3</v>
      </c>
      <c r="P1088" s="39">
        <f>-(1-F1088/MAX(F$5:F1088))</f>
        <v>-4.7429839781172323E-3</v>
      </c>
      <c r="Q1088" s="33">
        <f>IF(DatiStorici[[#This Row],[Calend]]="X",(DatiStorici[[#This Row],[Balanced]]*B$2/DatiStorici[[#This Row],[Bond 3Y]]),Q1087)</f>
        <v>28.459934653594232</v>
      </c>
      <c r="R1088" s="33">
        <f>IF(DatiStorici[[#This Row],[Calend]]="X",(DatiStorici[[#This Row],[Balanced]]*C$2/DatiStorici[[#This Row],[Bond 10Y]]),R1087)</f>
        <v>27.211694838953367</v>
      </c>
      <c r="S1088" s="33">
        <f>IF(DatiStorici[[#This Row],[Calend]]="X",(DatiStorici[[#This Row],[Balanced]]*D$2/DatiStorici[[#This Row],[SXXR]]),S1087)</f>
        <v>23.642993777702905</v>
      </c>
      <c r="T1088" s="33">
        <f>IF(DatiStorici[[#This Row],[Calend]]="X",(DatiStorici[[#This Row],[Balanced]]*E$2/DatiStorici[[#This Row],[Gold]]),T1087)</f>
        <v>24.359737197814788</v>
      </c>
      <c r="U1088" s="34">
        <f>SUMPRODUCT(DatiStorici[[#This Row],[Bond 3Y]:[Gold]],Q1087:T1087)</f>
        <v>13384.582372759221</v>
      </c>
      <c r="V1088" s="32">
        <f t="shared" si="142"/>
        <v>-1.9876227780797899E-3</v>
      </c>
      <c r="W1088" s="32">
        <f>-(1-U1088/MAX(U$5:U1088))</f>
        <v>-5.7109060094645558E-3</v>
      </c>
      <c r="X1088" s="53" t="str">
        <f t="shared" si="143"/>
        <v/>
      </c>
    </row>
    <row r="1089" spans="1:24" x14ac:dyDescent="0.3">
      <c r="A1089" s="4">
        <v>40630</v>
      </c>
      <c r="B1089" s="1">
        <v>117.384816</v>
      </c>
      <c r="C1089" s="1">
        <v>121.076813</v>
      </c>
      <c r="D1089" s="1">
        <v>141.233768</v>
      </c>
      <c r="E1089" s="1">
        <v>137.81043</v>
      </c>
      <c r="F1089" s="3">
        <f t="shared" si="136"/>
        <v>13523.207968391282</v>
      </c>
      <c r="G1089" s="36">
        <f t="shared" si="137"/>
        <v>-6.3305013748964588E-4</v>
      </c>
      <c r="H1089" s="31">
        <f t="shared" si="138"/>
        <v>-2.6051460552993766E-3</v>
      </c>
      <c r="I1089" s="37">
        <f t="shared" si="139"/>
        <v>8.8087133650631801E-4</v>
      </c>
      <c r="J1089" s="37">
        <f t="shared" si="140"/>
        <v>-1.3353332805924616E-2</v>
      </c>
      <c r="K1089" s="39">
        <f t="shared" si="141"/>
        <v>-5.973856780071677E-3</v>
      </c>
      <c r="L1089" s="36">
        <f>-(1-B1089/MAX(B$5:B1089))</f>
        <v>-7.4867752700574774E-3</v>
      </c>
      <c r="M1089" s="37">
        <f>-(1-C1089/MAX(C$5:C1089))</f>
        <v>-6.2703569104787804E-2</v>
      </c>
      <c r="N1089" s="37">
        <f>-(1-D1089/MAX(D$5:D1089))</f>
        <v>-0.22777673399466869</v>
      </c>
      <c r="O1089" s="37">
        <f>-(1-E1089/MAX(E$5:E1089))</f>
        <v>-2.0776721090922878E-2</v>
      </c>
      <c r="P1089" s="39">
        <f>-(1-F1089/MAX(F$5:F1089))</f>
        <v>-1.0670783310324339E-2</v>
      </c>
      <c r="Q1089" s="33">
        <f>IF(DatiStorici[[#This Row],[Calend]]="X",(DatiStorici[[#This Row],[Balanced]]*B$2/DatiStorici[[#This Row],[Bond 3Y]]),Q1088)</f>
        <v>28.459934653594232</v>
      </c>
      <c r="R1089" s="33">
        <f>IF(DatiStorici[[#This Row],[Calend]]="X",(DatiStorici[[#This Row],[Balanced]]*C$2/DatiStorici[[#This Row],[Bond 10Y]]),R1088)</f>
        <v>27.211694838953367</v>
      </c>
      <c r="S1089" s="33">
        <f>IF(DatiStorici[[#This Row],[Calend]]="X",(DatiStorici[[#This Row],[Balanced]]*D$2/DatiStorici[[#This Row],[SXXR]]),S1088)</f>
        <v>23.642993777702905</v>
      </c>
      <c r="T1089" s="33">
        <f>IF(DatiStorici[[#This Row],[Calend]]="X",(DatiStorici[[#This Row],[Balanced]]*E$2/DatiStorici[[#This Row],[Gold]]),T1088)</f>
        <v>24.359737197814788</v>
      </c>
      <c r="U1089" s="34">
        <f>SUMPRODUCT(DatiStorici[[#This Row],[Bond 3Y]:[Gold]],Q1088:T1088)</f>
        <v>13331.684436056592</v>
      </c>
      <c r="V1089" s="32">
        <f t="shared" si="142"/>
        <v>-3.9599848442635989E-3</v>
      </c>
      <c r="W1089" s="32">
        <f>-(1-U1089/MAX(U$5:U1089))</f>
        <v>-9.640490070680463E-3</v>
      </c>
      <c r="X1089" s="53" t="str">
        <f t="shared" si="143"/>
        <v/>
      </c>
    </row>
    <row r="1090" spans="1:24" x14ac:dyDescent="0.3">
      <c r="A1090" s="4">
        <v>40631</v>
      </c>
      <c r="B1090" s="1">
        <v>117.343431</v>
      </c>
      <c r="C1090" s="1">
        <v>120.880995</v>
      </c>
      <c r="D1090" s="1">
        <v>141.371264</v>
      </c>
      <c r="E1090" s="1">
        <v>137.85750999999999</v>
      </c>
      <c r="F1090" s="3">
        <f t="shared" si="136"/>
        <v>13521.153792688312</v>
      </c>
      <c r="G1090" s="36">
        <f t="shared" si="137"/>
        <v>-3.5262053849729357E-4</v>
      </c>
      <c r="H1090" s="31">
        <f t="shared" si="138"/>
        <v>-1.6186131323532144E-3</v>
      </c>
      <c r="I1090" s="37">
        <f t="shared" si="139"/>
        <v>9.7306130662940275E-4</v>
      </c>
      <c r="J1090" s="37">
        <f t="shared" si="140"/>
        <v>3.4157037236703469E-4</v>
      </c>
      <c r="K1090" s="39">
        <f t="shared" si="141"/>
        <v>-1.5191156848641803E-4</v>
      </c>
      <c r="L1090" s="36">
        <f>-(1-B1090/MAX(B$5:B1090))</f>
        <v>-7.8366941199150553E-3</v>
      </c>
      <c r="M1090" s="37">
        <f>-(1-C1090/MAX(C$5:C1090))</f>
        <v>-6.4219462263497284E-2</v>
      </c>
      <c r="N1090" s="37">
        <f>-(1-D1090/MAX(D$5:D1090))</f>
        <v>-0.22702494770668502</v>
      </c>
      <c r="O1090" s="37">
        <f>-(1-E1090/MAX(E$5:E1090))</f>
        <v>-2.0442190301264707E-2</v>
      </c>
      <c r="P1090" s="39">
        <f>-(1-F1090/MAX(F$5:F1090))</f>
        <v>-1.0821062448522323E-2</v>
      </c>
      <c r="Q1090" s="33">
        <f>IF(DatiStorici[[#This Row],[Calend]]="X",(DatiStorici[[#This Row],[Balanced]]*B$2/DatiStorici[[#This Row],[Bond 3Y]]),Q1089)</f>
        <v>28.459934653594232</v>
      </c>
      <c r="R1090" s="33">
        <f>IF(DatiStorici[[#This Row],[Calend]]="X",(DatiStorici[[#This Row],[Balanced]]*C$2/DatiStorici[[#This Row],[Bond 10Y]]),R1089)</f>
        <v>27.211694838953367</v>
      </c>
      <c r="S1090" s="33">
        <f>IF(DatiStorici[[#This Row],[Calend]]="X",(DatiStorici[[#This Row],[Balanced]]*D$2/DatiStorici[[#This Row],[SXXR]]),S1089)</f>
        <v>23.642993777702905</v>
      </c>
      <c r="T1090" s="33">
        <f>IF(DatiStorici[[#This Row],[Calend]]="X",(DatiStorici[[#This Row],[Balanced]]*E$2/DatiStorici[[#This Row],[Gold]]),T1089)</f>
        <v>24.359737197814788</v>
      </c>
      <c r="U1090" s="34">
        <f>SUMPRODUCT(DatiStorici[[#This Row],[Bond 3Y]:[Gold]],Q1089:T1089)</f>
        <v>13329.575755500711</v>
      </c>
      <c r="V1090" s="32">
        <f t="shared" si="142"/>
        <v>-1.5818311251056871E-4</v>
      </c>
      <c r="W1090" s="32">
        <f>-(1-U1090/MAX(U$5:U1090))</f>
        <v>-9.7971358307820111E-3</v>
      </c>
      <c r="X1090" s="53" t="str">
        <f t="shared" si="143"/>
        <v/>
      </c>
    </row>
    <row r="1091" spans="1:24" x14ac:dyDescent="0.3">
      <c r="A1091" s="4">
        <v>40632</v>
      </c>
      <c r="B1091" s="1">
        <v>117.393281</v>
      </c>
      <c r="C1091" s="1">
        <v>120.845142</v>
      </c>
      <c r="D1091" s="1">
        <v>142.42675299999999</v>
      </c>
      <c r="E1091" s="1">
        <v>138.63398000000001</v>
      </c>
      <c r="F1091" s="3">
        <f t="shared" si="136"/>
        <v>13567.979342013303</v>
      </c>
      <c r="G1091" s="36">
        <f t="shared" si="137"/>
        <v>4.2473118350053098E-4</v>
      </c>
      <c r="H1091" s="31">
        <f t="shared" si="138"/>
        <v>-2.9664148617003137E-4</v>
      </c>
      <c r="I1091" s="37">
        <f t="shared" si="139"/>
        <v>7.4383456075390198E-3</v>
      </c>
      <c r="J1091" s="37">
        <f t="shared" si="140"/>
        <v>5.6166071601480849E-3</v>
      </c>
      <c r="K1091" s="39">
        <f t="shared" si="141"/>
        <v>3.4571498268282578E-3</v>
      </c>
      <c r="L1091" s="36">
        <f>-(1-B1091/MAX(B$5:B1091))</f>
        <v>-7.4152019206786823E-3</v>
      </c>
      <c r="M1091" s="37">
        <f>-(1-C1091/MAX(C$5:C1091))</f>
        <v>-6.4497012424459044E-2</v>
      </c>
      <c r="N1091" s="37">
        <f>-(1-D1091/MAX(D$5:D1091))</f>
        <v>-0.22125385503986117</v>
      </c>
      <c r="O1091" s="37">
        <f>-(1-E1091/MAX(E$5:E1091))</f>
        <v>-1.4924919225522859E-2</v>
      </c>
      <c r="P1091" s="39">
        <f>-(1-F1091/MAX(F$5:F1091))</f>
        <v>-7.3954045615004516E-3</v>
      </c>
      <c r="Q1091" s="33">
        <f>IF(DatiStorici[[#This Row],[Calend]]="X",(DatiStorici[[#This Row],[Balanced]]*B$2/DatiStorici[[#This Row],[Bond 3Y]]),Q1090)</f>
        <v>28.459934653594232</v>
      </c>
      <c r="R1091" s="33">
        <f>IF(DatiStorici[[#This Row],[Calend]]="X",(DatiStorici[[#This Row],[Balanced]]*C$2/DatiStorici[[#This Row],[Bond 10Y]]),R1090)</f>
        <v>27.211694838953367</v>
      </c>
      <c r="S1091" s="33">
        <f>IF(DatiStorici[[#This Row],[Calend]]="X",(DatiStorici[[#This Row],[Balanced]]*D$2/DatiStorici[[#This Row],[SXXR]]),S1090)</f>
        <v>23.642993777702905</v>
      </c>
      <c r="T1091" s="33">
        <f>IF(DatiStorici[[#This Row],[Calend]]="X",(DatiStorici[[#This Row],[Balanced]]*E$2/DatiStorici[[#This Row],[Gold]]),T1090)</f>
        <v>24.359737197814788</v>
      </c>
      <c r="U1091" s="34">
        <f>SUMPRODUCT(DatiStorici[[#This Row],[Bond 3Y]:[Gold]],Q1090:T1090)</f>
        <v>13373.888387349552</v>
      </c>
      <c r="V1091" s="32">
        <f t="shared" si="142"/>
        <v>3.3188707118093287E-3</v>
      </c>
      <c r="W1091" s="32">
        <f>-(1-U1091/MAX(U$5:U1091))</f>
        <v>-6.5053210138331652E-3</v>
      </c>
      <c r="X1091" s="53" t="str">
        <f t="shared" si="143"/>
        <v/>
      </c>
    </row>
    <row r="1092" spans="1:24" x14ac:dyDescent="0.3">
      <c r="A1092" s="4">
        <v>40633</v>
      </c>
      <c r="B1092" s="1">
        <v>117.34721399999999</v>
      </c>
      <c r="C1092" s="1">
        <v>120.678504</v>
      </c>
      <c r="D1092" s="1">
        <v>141.091216</v>
      </c>
      <c r="E1092" s="1">
        <v>139.94531000000001</v>
      </c>
      <c r="F1092" s="3">
        <f t="shared" si="136"/>
        <v>13594.251895513784</v>
      </c>
      <c r="G1092" s="36">
        <f t="shared" si="137"/>
        <v>-3.924930003354824E-4</v>
      </c>
      <c r="H1092" s="31">
        <f t="shared" si="138"/>
        <v>-1.3798899544703389E-3</v>
      </c>
      <c r="I1092" s="37">
        <f t="shared" si="139"/>
        <v>-9.4212503229569658E-3</v>
      </c>
      <c r="J1092" s="37">
        <f t="shared" si="140"/>
        <v>9.4144807786540694E-3</v>
      </c>
      <c r="K1092" s="39">
        <f t="shared" si="141"/>
        <v>1.9344921603796879E-3</v>
      </c>
      <c r="L1092" s="36">
        <f>-(1-B1092/MAX(B$5:B1092))</f>
        <v>-7.8047080619468856E-3</v>
      </c>
      <c r="M1092" s="37">
        <f>-(1-C1092/MAX(C$5:C1092))</f>
        <v>-6.5787013365031455E-2</v>
      </c>
      <c r="N1092" s="37">
        <f>-(1-D1092/MAX(D$5:D1092))</f>
        <v>-0.22855616495211217</v>
      </c>
      <c r="O1092" s="37">
        <f>-(1-E1092/MAX(E$5:E1092))</f>
        <v>-5.6071566851124688E-3</v>
      </c>
      <c r="P1092" s="39">
        <f>-(1-F1092/MAX(F$5:F1092))</f>
        <v>-5.4733602628531663E-3</v>
      </c>
      <c r="Q1092" s="33">
        <f>IF(DatiStorici[[#This Row],[Calend]]="X",(DatiStorici[[#This Row],[Balanced]]*B$2/DatiStorici[[#This Row],[Bond 3Y]]),Q1091)</f>
        <v>28.459934653594232</v>
      </c>
      <c r="R1092" s="33">
        <f>IF(DatiStorici[[#This Row],[Calend]]="X",(DatiStorici[[#This Row],[Balanced]]*C$2/DatiStorici[[#This Row],[Bond 10Y]]),R1091)</f>
        <v>27.211694838953367</v>
      </c>
      <c r="S1092" s="33">
        <f>IF(DatiStorici[[#This Row],[Calend]]="X",(DatiStorici[[#This Row],[Balanced]]*D$2/DatiStorici[[#This Row],[SXXR]]),S1091)</f>
        <v>23.642993777702905</v>
      </c>
      <c r="T1092" s="33">
        <f>IF(DatiStorici[[#This Row],[Calend]]="X",(DatiStorici[[#This Row],[Balanced]]*E$2/DatiStorici[[#This Row],[Gold]]),T1091)</f>
        <v>24.359737197814788</v>
      </c>
      <c r="U1092" s="34">
        <f>SUMPRODUCT(DatiStorici[[#This Row],[Bond 3Y]:[Gold]],Q1091:T1091)</f>
        <v>13368.41038233401</v>
      </c>
      <c r="V1092" s="32">
        <f t="shared" si="142"/>
        <v>-4.0968842202707123E-4</v>
      </c>
      <c r="W1092" s="32">
        <f>-(1-U1092/MAX(U$5:U1092))</f>
        <v>-6.912260916184132E-3</v>
      </c>
      <c r="X1092" s="53" t="str">
        <f t="shared" si="143"/>
        <v/>
      </c>
    </row>
    <row r="1093" spans="1:24" x14ac:dyDescent="0.3">
      <c r="A1093" s="4">
        <v>40634</v>
      </c>
      <c r="B1093" s="1">
        <v>117.31609899999999</v>
      </c>
      <c r="C1093" s="1">
        <v>120.45316800000001</v>
      </c>
      <c r="D1093" s="1">
        <v>143.20674299999999</v>
      </c>
      <c r="E1093" s="1">
        <v>137.90146999999999</v>
      </c>
      <c r="F1093" s="3">
        <f t="shared" si="136"/>
        <v>13538.9927927631</v>
      </c>
      <c r="G1093" s="36">
        <f t="shared" si="137"/>
        <v>-2.6518845050440518E-4</v>
      </c>
      <c r="H1093" s="31">
        <f t="shared" si="138"/>
        <v>-1.8689877088706338E-3</v>
      </c>
      <c r="I1093" s="37">
        <f t="shared" si="139"/>
        <v>1.4882738206607841E-2</v>
      </c>
      <c r="J1093" s="37">
        <f t="shared" si="140"/>
        <v>-1.4712258790446879E-2</v>
      </c>
      <c r="K1093" s="39">
        <f t="shared" si="141"/>
        <v>-4.073171475403454E-3</v>
      </c>
      <c r="L1093" s="36">
        <f>-(1-B1093/MAX(B$5:B1093))</f>
        <v>-8.0677919090730299E-3</v>
      </c>
      <c r="M1093" s="37">
        <f>-(1-C1093/MAX(C$5:C1093))</f>
        <v>-6.7531415313835663E-2</v>
      </c>
      <c r="N1093" s="37">
        <f>-(1-D1093/MAX(D$5:D1093))</f>
        <v>-0.21698910707072461</v>
      </c>
      <c r="O1093" s="37">
        <f>-(1-E1093/MAX(E$5:E1093))</f>
        <v>-2.0129828926723992E-2</v>
      </c>
      <c r="P1093" s="39">
        <f>-(1-F1093/MAX(F$5:F1093))</f>
        <v>-9.5159990337048139E-3</v>
      </c>
      <c r="Q1093" s="33">
        <f>IF(DatiStorici[[#This Row],[Calend]]="X",(DatiStorici[[#This Row],[Balanced]]*B$2/DatiStorici[[#This Row],[Bond 3Y]]),Q1092)</f>
        <v>28.459934653594232</v>
      </c>
      <c r="R1093" s="33">
        <f>IF(DatiStorici[[#This Row],[Calend]]="X",(DatiStorici[[#This Row],[Balanced]]*C$2/DatiStorici[[#This Row],[Bond 10Y]]),R1092)</f>
        <v>27.211694838953367</v>
      </c>
      <c r="S1093" s="33">
        <f>IF(DatiStorici[[#This Row],[Calend]]="X",(DatiStorici[[#This Row],[Balanced]]*D$2/DatiStorici[[#This Row],[SXXR]]),S1092)</f>
        <v>23.642993777702905</v>
      </c>
      <c r="T1093" s="33">
        <f>IF(DatiStorici[[#This Row],[Calend]]="X",(DatiStorici[[#This Row],[Balanced]]*E$2/DatiStorici[[#This Row],[Gold]]),T1092)</f>
        <v>24.359737197814788</v>
      </c>
      <c r="U1093" s="34">
        <f>SUMPRODUCT(DatiStorici[[#This Row],[Bond 3Y]:[Gold]],Q1092:T1092)</f>
        <v>13361.623063422212</v>
      </c>
      <c r="V1093" s="32">
        <f t="shared" si="142"/>
        <v>-5.0784216723443636E-4</v>
      </c>
      <c r="W1093" s="32">
        <f>-(1-U1093/MAX(U$5:U1093))</f>
        <v>-7.4164647070451561E-3</v>
      </c>
      <c r="X1093" s="53" t="str">
        <f t="shared" si="143"/>
        <v/>
      </c>
    </row>
    <row r="1094" spans="1:24" x14ac:dyDescent="0.3">
      <c r="A1094" s="4">
        <v>40637</v>
      </c>
      <c r="B1094" s="1">
        <v>117.400904</v>
      </c>
      <c r="C1094" s="1">
        <v>120.61219699999999</v>
      </c>
      <c r="D1094" s="1">
        <v>143.39681200000001</v>
      </c>
      <c r="E1094" s="1">
        <v>139.59863999999999</v>
      </c>
      <c r="F1094" s="3">
        <f t="shared" si="136"/>
        <v>13614.909589061604</v>
      </c>
      <c r="G1094" s="36">
        <f t="shared" si="137"/>
        <v>7.2261491588853039E-4</v>
      </c>
      <c r="H1094" s="31">
        <f t="shared" si="138"/>
        <v>1.3193850810505464E-3</v>
      </c>
      <c r="I1094" s="37">
        <f t="shared" si="139"/>
        <v>1.3263549914055168E-3</v>
      </c>
      <c r="J1094" s="37">
        <f t="shared" si="140"/>
        <v>1.2232003519556486E-2</v>
      </c>
      <c r="K1094" s="39">
        <f t="shared" si="141"/>
        <v>5.5916083834021075E-3</v>
      </c>
      <c r="L1094" s="36">
        <f>-(1-B1094/MAX(B$5:B1094))</f>
        <v>-7.3507478577944374E-3</v>
      </c>
      <c r="M1094" s="37">
        <f>-(1-C1094/MAX(C$5:C1094))</f>
        <v>-6.6300318207663689E-2</v>
      </c>
      <c r="N1094" s="37">
        <f>-(1-D1094/MAX(D$5:D1094))</f>
        <v>-0.21594986761669843</v>
      </c>
      <c r="O1094" s="37">
        <f>-(1-E1094/MAX(E$5:E1094))</f>
        <v>-8.0704487167782002E-3</v>
      </c>
      <c r="P1094" s="39">
        <f>-(1-F1094/MAX(F$5:F1094))</f>
        <v>-3.9620872110706085E-3</v>
      </c>
      <c r="Q1094" s="33">
        <f>IF(DatiStorici[[#This Row],[Calend]]="X",(DatiStorici[[#This Row],[Balanced]]*B$2/DatiStorici[[#This Row],[Bond 3Y]]),Q1093)</f>
        <v>28.459934653594232</v>
      </c>
      <c r="R1094" s="33">
        <f>IF(DatiStorici[[#This Row],[Calend]]="X",(DatiStorici[[#This Row],[Balanced]]*C$2/DatiStorici[[#This Row],[Bond 10Y]]),R1093)</f>
        <v>27.211694838953367</v>
      </c>
      <c r="S1094" s="33">
        <f>IF(DatiStorici[[#This Row],[Calend]]="X",(DatiStorici[[#This Row],[Balanced]]*D$2/DatiStorici[[#This Row],[SXXR]]),S1093)</f>
        <v>23.642993777702905</v>
      </c>
      <c r="T1094" s="33">
        <f>IF(DatiStorici[[#This Row],[Calend]]="X",(DatiStorici[[#This Row],[Balanced]]*E$2/DatiStorici[[#This Row],[Gold]]),T1093)</f>
        <v>24.359737197814788</v>
      </c>
      <c r="U1094" s="34">
        <f>SUMPRODUCT(DatiStorici[[#This Row],[Bond 3Y]:[Gold]],Q1093:T1093)</f>
        <v>13414.200472163406</v>
      </c>
      <c r="V1094" s="32">
        <f t="shared" si="142"/>
        <v>3.9272350482278178E-3</v>
      </c>
      <c r="W1094" s="32">
        <f>-(1-U1094/MAX(U$5:U1094))</f>
        <v>-3.5106914340554685E-3</v>
      </c>
      <c r="X1094" s="53" t="str">
        <f t="shared" si="143"/>
        <v/>
      </c>
    </row>
    <row r="1095" spans="1:24" x14ac:dyDescent="0.3">
      <c r="A1095" s="4">
        <v>40638</v>
      </c>
      <c r="B1095" s="1">
        <v>117.397232</v>
      </c>
      <c r="C1095" s="1">
        <v>120.417771</v>
      </c>
      <c r="D1095" s="1">
        <v>143.73044300000001</v>
      </c>
      <c r="E1095" s="1">
        <v>139.40257</v>
      </c>
      <c r="F1095" s="3">
        <f t="shared" ref="F1095:F1158" si="144">SUMPRODUCT(B1095:E1095,B$3:E$3)</f>
        <v>13607.182153263373</v>
      </c>
      <c r="G1095" s="36">
        <f t="shared" ref="G1095:G1158" si="145">LN(B1095/B1094)</f>
        <v>-3.127793144231851E-5</v>
      </c>
      <c r="H1095" s="31">
        <f t="shared" ref="H1095:H1158" si="146">LN(C1095/C1094)</f>
        <v>-1.6132935151833938E-3</v>
      </c>
      <c r="I1095" s="37">
        <f t="shared" ref="I1095:I1158" si="147">LN(D1095/D1094)</f>
        <v>2.3239253281713834E-3</v>
      </c>
      <c r="J1095" s="37">
        <f t="shared" ref="J1095:J1158" si="148">LN(E1095/E1094)</f>
        <v>-1.4055138490439724E-3</v>
      </c>
      <c r="K1095" s="39">
        <f t="shared" ref="K1095:K1158" si="149">LN(F1095/F1094)</f>
        <v>-5.6773271348408284E-4</v>
      </c>
      <c r="L1095" s="36">
        <f>-(1-B1095/MAX(B$5:B1095))</f>
        <v>-7.3817953874953934E-3</v>
      </c>
      <c r="M1095" s="37">
        <f>-(1-C1095/MAX(C$5:C1095))</f>
        <v>-6.780543542505546E-2</v>
      </c>
      <c r="N1095" s="37">
        <f>-(1-D1095/MAX(D$5:D1095))</f>
        <v>-0.21412567483257172</v>
      </c>
      <c r="O1095" s="37">
        <f>-(1-E1095/MAX(E$5:E1095))</f>
        <v>-9.4636401341164911E-3</v>
      </c>
      <c r="P1095" s="39">
        <f>-(1-F1095/MAX(F$5:F1095))</f>
        <v>-4.5274100267185258E-3</v>
      </c>
      <c r="Q1095" s="33">
        <f>IF(DatiStorici[[#This Row],[Calend]]="X",(DatiStorici[[#This Row],[Balanced]]*B$2/DatiStorici[[#This Row],[Bond 3Y]]),Q1094)</f>
        <v>28.459934653594232</v>
      </c>
      <c r="R1095" s="33">
        <f>IF(DatiStorici[[#This Row],[Calend]]="X",(DatiStorici[[#This Row],[Balanced]]*C$2/DatiStorici[[#This Row],[Bond 10Y]]),R1094)</f>
        <v>27.211694838953367</v>
      </c>
      <c r="S1095" s="33">
        <f>IF(DatiStorici[[#This Row],[Calend]]="X",(DatiStorici[[#This Row],[Balanced]]*D$2/DatiStorici[[#This Row],[SXXR]]),S1094)</f>
        <v>23.642993777702905</v>
      </c>
      <c r="T1095" s="33">
        <f>IF(DatiStorici[[#This Row],[Calend]]="X",(DatiStorici[[#This Row],[Balanced]]*E$2/DatiStorici[[#This Row],[Gold]]),T1094)</f>
        <v>24.359737197814788</v>
      </c>
      <c r="U1095" s="34">
        <f>SUMPRODUCT(DatiStorici[[#This Row],[Bond 3Y]:[Gold]],Q1094:T1094)</f>
        <v>13411.917128287272</v>
      </c>
      <c r="V1095" s="32">
        <f t="shared" ref="V1095:V1158" si="150">LN(U1095/U1094)</f>
        <v>-1.702328988231548E-4</v>
      </c>
      <c r="W1095" s="32">
        <f>-(1-U1095/MAX(U$5:U1095))</f>
        <v>-3.6803122597669491E-3</v>
      </c>
      <c r="X1095" s="53" t="str">
        <f t="shared" ref="X1095:X1158" si="151">IF(AND(MONTH(A1095)&lt;&gt;MONTH(A1094),MONTH(A1095)=X$2),"X","")</f>
        <v/>
      </c>
    </row>
    <row r="1096" spans="1:24" x14ac:dyDescent="0.3">
      <c r="A1096" s="4">
        <v>40639</v>
      </c>
      <c r="B1096" s="1">
        <v>117.41668799999999</v>
      </c>
      <c r="C1096" s="1">
        <v>120.232027</v>
      </c>
      <c r="D1096" s="1">
        <v>144.08277799999999</v>
      </c>
      <c r="E1096" s="1">
        <v>142.12387000000001</v>
      </c>
      <c r="F1096" s="3">
        <f t="shared" si="144"/>
        <v>13715.590077042314</v>
      </c>
      <c r="G1096" s="36">
        <f t="shared" si="145"/>
        <v>1.6571419653931463E-4</v>
      </c>
      <c r="H1096" s="31">
        <f t="shared" si="146"/>
        <v>-1.5436874531281465E-3</v>
      </c>
      <c r="I1096" s="37">
        <f t="shared" si="147"/>
        <v>2.4483599105059755E-3</v>
      </c>
      <c r="J1096" s="37">
        <f t="shared" si="148"/>
        <v>1.9333066980082032E-2</v>
      </c>
      <c r="K1096" s="39">
        <f t="shared" si="149"/>
        <v>7.9353948230124777E-3</v>
      </c>
      <c r="L1096" s="36">
        <f>-(1-B1096/MAX(B$5:B1096))</f>
        <v>-7.2172908292539306E-3</v>
      </c>
      <c r="M1096" s="37">
        <f>-(1-C1096/MAX(C$5:C1096))</f>
        <v>-6.9243342353281334E-2</v>
      </c>
      <c r="N1096" s="37">
        <f>-(1-D1096/MAX(D$5:D1096))</f>
        <v>-0.21219921426807009</v>
      </c>
      <c r="O1096" s="37">
        <f>-(1-E1096/MAX(E$5:E1096))</f>
        <v>0</v>
      </c>
      <c r="P1096" s="39">
        <f>-(1-F1096/MAX(F$5:F1096))</f>
        <v>0</v>
      </c>
      <c r="Q1096" s="33">
        <f>IF(DatiStorici[[#This Row],[Calend]]="X",(DatiStorici[[#This Row],[Balanced]]*B$2/DatiStorici[[#This Row],[Bond 3Y]]),Q1095)</f>
        <v>28.459934653594232</v>
      </c>
      <c r="R1096" s="33">
        <f>IF(DatiStorici[[#This Row],[Calend]]="X",(DatiStorici[[#This Row],[Balanced]]*C$2/DatiStorici[[#This Row],[Bond 10Y]]),R1095)</f>
        <v>27.211694838953367</v>
      </c>
      <c r="S1096" s="33">
        <f>IF(DatiStorici[[#This Row],[Calend]]="X",(DatiStorici[[#This Row],[Balanced]]*D$2/DatiStorici[[#This Row],[SXXR]]),S1095)</f>
        <v>23.642993777702905</v>
      </c>
      <c r="T1096" s="33">
        <f>IF(DatiStorici[[#This Row],[Calend]]="X",(DatiStorici[[#This Row],[Balanced]]*E$2/DatiStorici[[#This Row],[Gold]]),T1095)</f>
        <v>24.359737197814788</v>
      </c>
      <c r="U1096" s="34">
        <f>SUMPRODUCT(DatiStorici[[#This Row],[Bond 3Y]:[Gold]],Q1095:T1095)</f>
        <v>13482.036842778807</v>
      </c>
      <c r="V1096" s="32">
        <f t="shared" si="150"/>
        <v>5.2145455038084335E-3</v>
      </c>
      <c r="W1096" s="32">
        <f>-(1-U1096/MAX(U$5:U1096))</f>
        <v>0</v>
      </c>
      <c r="X1096" s="53" t="str">
        <f t="shared" si="151"/>
        <v/>
      </c>
    </row>
    <row r="1097" spans="1:24" x14ac:dyDescent="0.3">
      <c r="A1097" s="4">
        <v>40640</v>
      </c>
      <c r="B1097" s="1">
        <v>117.404697</v>
      </c>
      <c r="C1097" s="1">
        <v>120.373227</v>
      </c>
      <c r="D1097" s="1">
        <v>143.70061799999999</v>
      </c>
      <c r="E1097" s="1">
        <v>141.92778000000001</v>
      </c>
      <c r="F1097" s="3">
        <f t="shared" si="144"/>
        <v>13705.386129133036</v>
      </c>
      <c r="G1097" s="36">
        <f t="shared" si="145"/>
        <v>-1.0212868824036907E-4</v>
      </c>
      <c r="H1097" s="31">
        <f t="shared" si="146"/>
        <v>1.1737068402473073E-3</v>
      </c>
      <c r="I1097" s="37">
        <f t="shared" si="147"/>
        <v>-2.6558879348139697E-3</v>
      </c>
      <c r="J1097" s="37">
        <f t="shared" si="148"/>
        <v>-1.3806646160968283E-3</v>
      </c>
      <c r="K1097" s="39">
        <f t="shared" si="149"/>
        <v>-7.4424399069910013E-4</v>
      </c>
      <c r="L1097" s="36">
        <f>-(1-B1097/MAX(B$5:B1097))</f>
        <v>-7.3186772477301654E-3</v>
      </c>
      <c r="M1097" s="37">
        <f>-(1-C1097/MAX(C$5:C1097))</f>
        <v>-6.8150265547217703E-2</v>
      </c>
      <c r="N1097" s="37">
        <f>-(1-D1097/MAX(D$5:D1097))</f>
        <v>-0.21428874885682792</v>
      </c>
      <c r="O1097" s="37">
        <f>-(1-E1097/MAX(E$5:E1097))</f>
        <v>-1.3797119371995459E-3</v>
      </c>
      <c r="P1097" s="39">
        <f>-(1-F1097/MAX(F$5:F1097))</f>
        <v>-7.4396710983348768E-4</v>
      </c>
      <c r="Q1097" s="33">
        <f>IF(DatiStorici[[#This Row],[Calend]]="X",(DatiStorici[[#This Row],[Balanced]]*B$2/DatiStorici[[#This Row],[Bond 3Y]]),Q1096)</f>
        <v>28.459934653594232</v>
      </c>
      <c r="R1097" s="33">
        <f>IF(DatiStorici[[#This Row],[Calend]]="X",(DatiStorici[[#This Row],[Balanced]]*C$2/DatiStorici[[#This Row],[Bond 10Y]]),R1096)</f>
        <v>27.211694838953367</v>
      </c>
      <c r="S1097" s="33">
        <f>IF(DatiStorici[[#This Row],[Calend]]="X",(DatiStorici[[#This Row],[Balanced]]*D$2/DatiStorici[[#This Row],[SXXR]]),S1096)</f>
        <v>23.642993777702905</v>
      </c>
      <c r="T1097" s="33">
        <f>IF(DatiStorici[[#This Row],[Calend]]="X",(DatiStorici[[#This Row],[Balanced]]*E$2/DatiStorici[[#This Row],[Gold]]),T1096)</f>
        <v>24.359737197814788</v>
      </c>
      <c r="U1097" s="34">
        <f>SUMPRODUCT(DatiStorici[[#This Row],[Bond 3Y]:[Gold]],Q1096:T1096)</f>
        <v>13471.72576364443</v>
      </c>
      <c r="V1097" s="32">
        <f t="shared" si="150"/>
        <v>-7.6509389712449936E-4</v>
      </c>
      <c r="W1097" s="32">
        <f>-(1-U1097/MAX(U$5:U1097))</f>
        <v>-7.6480128741818199E-4</v>
      </c>
      <c r="X1097" s="53" t="str">
        <f t="shared" si="151"/>
        <v/>
      </c>
    </row>
    <row r="1098" spans="1:24" x14ac:dyDescent="0.3">
      <c r="A1098" s="4">
        <v>40641</v>
      </c>
      <c r="B1098" s="1">
        <v>117.26731100000001</v>
      </c>
      <c r="C1098" s="1">
        <v>119.808055</v>
      </c>
      <c r="D1098" s="1">
        <v>144.18337299999999</v>
      </c>
      <c r="E1098" s="1">
        <v>142.89860999999999</v>
      </c>
      <c r="F1098" s="3">
        <f t="shared" si="144"/>
        <v>13733.237835764106</v>
      </c>
      <c r="G1098" s="36">
        <f t="shared" si="145"/>
        <v>-1.1708768921072504E-3</v>
      </c>
      <c r="H1098" s="31">
        <f t="shared" si="146"/>
        <v>-4.7062205550459585E-3</v>
      </c>
      <c r="I1098" s="37">
        <f t="shared" si="147"/>
        <v>3.3538193689031928E-3</v>
      </c>
      <c r="J1098" s="37">
        <f t="shared" si="148"/>
        <v>6.8170211312232878E-3</v>
      </c>
      <c r="K1098" s="39">
        <f t="shared" si="149"/>
        <v>2.030110273186361E-3</v>
      </c>
      <c r="L1098" s="36">
        <f>-(1-B1098/MAX(B$5:B1098))</f>
        <v>-8.4803046756996014E-3</v>
      </c>
      <c r="M1098" s="37">
        <f>-(1-C1098/MAX(C$5:C1098))</f>
        <v>-7.252545254889331E-2</v>
      </c>
      <c r="N1098" s="37">
        <f>-(1-D1098/MAX(D$5:D1098))</f>
        <v>-0.21164919141911653</v>
      </c>
      <c r="O1098" s="37">
        <f>-(1-E1098/MAX(E$5:E1098))</f>
        <v>0</v>
      </c>
      <c r="P1098" s="39">
        <f>-(1-F1098/MAX(F$5:F1098))</f>
        <v>0</v>
      </c>
      <c r="Q1098" s="33">
        <f>IF(DatiStorici[[#This Row],[Calend]]="X",(DatiStorici[[#This Row],[Balanced]]*B$2/DatiStorici[[#This Row],[Bond 3Y]]),Q1097)</f>
        <v>28.459934653594232</v>
      </c>
      <c r="R1098" s="33">
        <f>IF(DatiStorici[[#This Row],[Calend]]="X",(DatiStorici[[#This Row],[Balanced]]*C$2/DatiStorici[[#This Row],[Bond 10Y]]),R1097)</f>
        <v>27.211694838953367</v>
      </c>
      <c r="S1098" s="33">
        <f>IF(DatiStorici[[#This Row],[Calend]]="X",(DatiStorici[[#This Row],[Balanced]]*D$2/DatiStorici[[#This Row],[SXXR]]),S1097)</f>
        <v>23.642993777702905</v>
      </c>
      <c r="T1098" s="33">
        <f>IF(DatiStorici[[#This Row],[Calend]]="X",(DatiStorici[[#This Row],[Balanced]]*E$2/DatiStorici[[#This Row],[Gold]]),T1097)</f>
        <v>24.359737197814788</v>
      </c>
      <c r="U1098" s="34">
        <f>SUMPRODUCT(DatiStorici[[#This Row],[Bond 3Y]:[Gold]],Q1097:T1097)</f>
        <v>13487.499416191498</v>
      </c>
      <c r="V1098" s="32">
        <f t="shared" si="150"/>
        <v>1.1701860303327759E-3</v>
      </c>
      <c r="W1098" s="32">
        <f>-(1-U1098/MAX(U$5:U1098))</f>
        <v>0</v>
      </c>
      <c r="X1098" s="53" t="str">
        <f t="shared" si="151"/>
        <v/>
      </c>
    </row>
    <row r="1099" spans="1:24" x14ac:dyDescent="0.3">
      <c r="A1099" s="4">
        <v>40644</v>
      </c>
      <c r="B1099" s="1">
        <v>117.295737</v>
      </c>
      <c r="C1099" s="1">
        <v>119.775008</v>
      </c>
      <c r="D1099" s="1">
        <v>143.84165300000001</v>
      </c>
      <c r="E1099" s="1">
        <v>142.74791999999999</v>
      </c>
      <c r="F1099" s="3">
        <f t="shared" si="144"/>
        <v>13722.018886875263</v>
      </c>
      <c r="G1099" s="36">
        <f t="shared" si="145"/>
        <v>2.4237406856312936E-4</v>
      </c>
      <c r="H1099" s="31">
        <f t="shared" si="146"/>
        <v>-2.7587092172361752E-4</v>
      </c>
      <c r="I1099" s="37">
        <f t="shared" si="147"/>
        <v>-2.3728504781771716E-3</v>
      </c>
      <c r="J1099" s="37">
        <f t="shared" si="148"/>
        <v>-1.0550803048714902E-3</v>
      </c>
      <c r="K1099" s="39">
        <f t="shared" si="149"/>
        <v>-8.1725329517851172E-4</v>
      </c>
      <c r="L1099" s="36">
        <f>-(1-B1099/MAX(B$5:B1099))</f>
        <v>-8.2399568872243423E-3</v>
      </c>
      <c r="M1099" s="37">
        <f>-(1-C1099/MAX(C$5:C1099))</f>
        <v>-7.2781280517802527E-2</v>
      </c>
      <c r="N1099" s="37">
        <f>-(1-D1099/MAX(D$5:D1099))</f>
        <v>-0.21351761239376144</v>
      </c>
      <c r="O1099" s="37">
        <f>-(1-E1099/MAX(E$5:E1099))</f>
        <v>-1.0545239033465936E-3</v>
      </c>
      <c r="P1099" s="39">
        <f>-(1-F1099/MAX(F$5:F1099))</f>
        <v>-8.1691943466000172E-4</v>
      </c>
      <c r="Q1099" s="33">
        <f>IF(DatiStorici[[#This Row],[Calend]]="X",(DatiStorici[[#This Row],[Balanced]]*B$2/DatiStorici[[#This Row],[Bond 3Y]]),Q1098)</f>
        <v>28.459934653594232</v>
      </c>
      <c r="R1099" s="33">
        <f>IF(DatiStorici[[#This Row],[Calend]]="X",(DatiStorici[[#This Row],[Balanced]]*C$2/DatiStorici[[#This Row],[Bond 10Y]]),R1098)</f>
        <v>27.211694838953367</v>
      </c>
      <c r="S1099" s="33">
        <f>IF(DatiStorici[[#This Row],[Calend]]="X",(DatiStorici[[#This Row],[Balanced]]*D$2/DatiStorici[[#This Row],[SXXR]]),S1098)</f>
        <v>23.642993777702905</v>
      </c>
      <c r="T1099" s="33">
        <f>IF(DatiStorici[[#This Row],[Calend]]="X",(DatiStorici[[#This Row],[Balanced]]*E$2/DatiStorici[[#This Row],[Gold]]),T1098)</f>
        <v>24.359737197814788</v>
      </c>
      <c r="U1099" s="34">
        <f>SUMPRODUCT(DatiStorici[[#This Row],[Bond 3Y]:[Gold]],Q1098:T1098)</f>
        <v>13475.659100782563</v>
      </c>
      <c r="V1099" s="32">
        <f t="shared" si="150"/>
        <v>-8.7825884067371893E-4</v>
      </c>
      <c r="W1099" s="32">
        <f>-(1-U1099/MAX(U$5:U1099))</f>
        <v>-8.7787328425914524E-4</v>
      </c>
      <c r="X1099" s="53" t="str">
        <f t="shared" si="151"/>
        <v/>
      </c>
    </row>
    <row r="1100" spans="1:24" x14ac:dyDescent="0.3">
      <c r="A1100" s="4">
        <v>40645</v>
      </c>
      <c r="B1100" s="1">
        <v>117.397176</v>
      </c>
      <c r="C1100" s="1">
        <v>120.293188</v>
      </c>
      <c r="D1100" s="1">
        <v>141.44405699999999</v>
      </c>
      <c r="E1100" s="1">
        <v>141.04463000000001</v>
      </c>
      <c r="F1100" s="3">
        <f t="shared" si="144"/>
        <v>13634.395515034324</v>
      </c>
      <c r="G1100" s="36">
        <f t="shared" si="145"/>
        <v>8.6444030218109586E-4</v>
      </c>
      <c r="H1100" s="31">
        <f t="shared" si="146"/>
        <v>4.3169467123795801E-3</v>
      </c>
      <c r="I1100" s="37">
        <f t="shared" si="147"/>
        <v>-1.6808780574070013E-2</v>
      </c>
      <c r="J1100" s="37">
        <f t="shared" si="148"/>
        <v>-1.2003912384316534E-2</v>
      </c>
      <c r="K1100" s="39">
        <f t="shared" si="149"/>
        <v>-6.406078677533596E-3</v>
      </c>
      <c r="L1100" s="36">
        <f>-(1-B1100/MAX(B$5:B1100))</f>
        <v>-7.3822688792337665E-3</v>
      </c>
      <c r="M1100" s="37">
        <f>-(1-C1100/MAX(C$5:C1100))</f>
        <v>-6.8769874431640621E-2</v>
      </c>
      <c r="N1100" s="37">
        <f>-(1-D1100/MAX(D$5:D1100))</f>
        <v>-0.22662693773358622</v>
      </c>
      <c r="O1100" s="37">
        <f>-(1-E1100/MAX(E$5:E1100))</f>
        <v>-1.2974094009731596E-2</v>
      </c>
      <c r="P1100" s="39">
        <f>-(1-F1100/MAX(F$5:F1100))</f>
        <v>-7.197306411775406E-3</v>
      </c>
      <c r="Q1100" s="33">
        <f>IF(DatiStorici[[#This Row],[Calend]]="X",(DatiStorici[[#This Row],[Balanced]]*B$2/DatiStorici[[#This Row],[Bond 3Y]]),Q1099)</f>
        <v>28.459934653594232</v>
      </c>
      <c r="R1100" s="33">
        <f>IF(DatiStorici[[#This Row],[Calend]]="X",(DatiStorici[[#This Row],[Balanced]]*C$2/DatiStorici[[#This Row],[Bond 10Y]]),R1099)</f>
        <v>27.211694838953367</v>
      </c>
      <c r="S1100" s="33">
        <f>IF(DatiStorici[[#This Row],[Calend]]="X",(DatiStorici[[#This Row],[Balanced]]*D$2/DatiStorici[[#This Row],[SXXR]]),S1099)</f>
        <v>23.642993777702905</v>
      </c>
      <c r="T1100" s="33">
        <f>IF(DatiStorici[[#This Row],[Calend]]="X",(DatiStorici[[#This Row],[Balanced]]*E$2/DatiStorici[[#This Row],[Gold]]),T1099)</f>
        <v>24.359737197814788</v>
      </c>
      <c r="U1100" s="34">
        <f>SUMPRODUCT(DatiStorici[[#This Row],[Bond 3Y]:[Gold]],Q1099:T1099)</f>
        <v>13394.468560044426</v>
      </c>
      <c r="V1100" s="32">
        <f t="shared" si="150"/>
        <v>-6.043200751002926E-3</v>
      </c>
      <c r="W1100" s="32">
        <f>-(1-U1100/MAX(U$5:U1100))</f>
        <v>-6.8975614586785916E-3</v>
      </c>
      <c r="X1100" s="53" t="str">
        <f t="shared" si="151"/>
        <v/>
      </c>
    </row>
    <row r="1101" spans="1:24" x14ac:dyDescent="0.3">
      <c r="A1101" s="4">
        <v>40646</v>
      </c>
      <c r="B1101" s="1">
        <v>117.358135</v>
      </c>
      <c r="C1101" s="1">
        <v>120.26313</v>
      </c>
      <c r="D1101" s="1">
        <v>142.491457</v>
      </c>
      <c r="E1101" s="1">
        <v>141.72371000000001</v>
      </c>
      <c r="F1101" s="3">
        <f t="shared" si="144"/>
        <v>13675.210626867651</v>
      </c>
      <c r="G1101" s="36">
        <f t="shared" si="145"/>
        <v>-3.3261015645286331E-4</v>
      </c>
      <c r="H1101" s="31">
        <f t="shared" si="146"/>
        <v>-2.499040591103727E-4</v>
      </c>
      <c r="I1101" s="37">
        <f t="shared" si="147"/>
        <v>7.3777650156942997E-3</v>
      </c>
      <c r="J1101" s="37">
        <f t="shared" si="148"/>
        <v>4.8030929170778027E-3</v>
      </c>
      <c r="K1101" s="39">
        <f t="shared" si="149"/>
        <v>2.9890685358038975E-3</v>
      </c>
      <c r="L1101" s="36">
        <f>-(1-B1101/MAX(B$5:B1101))</f>
        <v>-7.7123687177570455E-3</v>
      </c>
      <c r="M1101" s="37">
        <f>-(1-C1101/MAX(C$5:C1101))</f>
        <v>-6.9002563543798301E-2</v>
      </c>
      <c r="N1101" s="37">
        <f>-(1-D1101/MAX(D$5:D1101))</f>
        <v>-0.22090007325728056</v>
      </c>
      <c r="O1101" s="37">
        <f>-(1-E1101/MAX(E$5:E1101))</f>
        <v>-8.2219134251899639E-3</v>
      </c>
      <c r="P1101" s="39">
        <f>-(1-F1101/MAX(F$5:F1101))</f>
        <v>-4.2253115827748378E-3</v>
      </c>
      <c r="Q1101" s="33">
        <f>IF(DatiStorici[[#This Row],[Calend]]="X",(DatiStorici[[#This Row],[Balanced]]*B$2/DatiStorici[[#This Row],[Bond 3Y]]),Q1100)</f>
        <v>28.459934653594232</v>
      </c>
      <c r="R1101" s="33">
        <f>IF(DatiStorici[[#This Row],[Calend]]="X",(DatiStorici[[#This Row],[Balanced]]*C$2/DatiStorici[[#This Row],[Bond 10Y]]),R1100)</f>
        <v>27.211694838953367</v>
      </c>
      <c r="S1101" s="33">
        <f>IF(DatiStorici[[#This Row],[Calend]]="X",(DatiStorici[[#This Row],[Balanced]]*D$2/DatiStorici[[#This Row],[SXXR]]),S1100)</f>
        <v>23.642993777702905</v>
      </c>
      <c r="T1101" s="33">
        <f>IF(DatiStorici[[#This Row],[Calend]]="X",(DatiStorici[[#This Row],[Balanced]]*E$2/DatiStorici[[#This Row],[Gold]]),T1100)</f>
        <v>24.359737197814788</v>
      </c>
      <c r="U1101" s="34">
        <f>SUMPRODUCT(DatiStorici[[#This Row],[Bond 3Y]:[Gold]],Q1100:T1100)</f>
        <v>13433.845408631205</v>
      </c>
      <c r="V1101" s="32">
        <f t="shared" si="150"/>
        <v>2.9354715997872809E-3</v>
      </c>
      <c r="W1101" s="32">
        <f>-(1-U1101/MAX(U$5:U1101))</f>
        <v>-3.9780544862069167E-3</v>
      </c>
      <c r="X1101" s="53" t="str">
        <f t="shared" si="151"/>
        <v/>
      </c>
    </row>
    <row r="1102" spans="1:24" x14ac:dyDescent="0.3">
      <c r="A1102" s="4">
        <v>40647</v>
      </c>
      <c r="B1102" s="1">
        <v>117.338764</v>
      </c>
      <c r="C1102" s="1">
        <v>120.40584800000001</v>
      </c>
      <c r="D1102" s="1">
        <v>141.928833</v>
      </c>
      <c r="E1102" s="1">
        <v>142.52431000000001</v>
      </c>
      <c r="F1102" s="3">
        <f t="shared" si="144"/>
        <v>13701.458330970901</v>
      </c>
      <c r="G1102" s="36">
        <f t="shared" si="145"/>
        <v>-1.6507248392739324E-4</v>
      </c>
      <c r="H1102" s="31">
        <f t="shared" si="146"/>
        <v>1.1860109093844487E-3</v>
      </c>
      <c r="I1102" s="37">
        <f t="shared" si="147"/>
        <v>-3.9562911201607345E-3</v>
      </c>
      <c r="J1102" s="37">
        <f t="shared" si="148"/>
        <v>5.6331236154791775E-3</v>
      </c>
      <c r="K1102" s="39">
        <f t="shared" si="149"/>
        <v>1.9175241652800836E-3</v>
      </c>
      <c r="L1102" s="36">
        <f>-(1-B1102/MAX(B$5:B1102))</f>
        <v>-7.8761545831814717E-3</v>
      </c>
      <c r="M1102" s="37">
        <f>-(1-C1102/MAX(C$5:C1102))</f>
        <v>-6.7897735387935754E-2</v>
      </c>
      <c r="N1102" s="37">
        <f>-(1-D1102/MAX(D$5:D1102))</f>
        <v>-0.22397633008286477</v>
      </c>
      <c r="O1102" s="37">
        <f>-(1-E1102/MAX(E$5:E1102))</f>
        <v>-2.6193396842696393E-3</v>
      </c>
      <c r="P1102" s="39">
        <f>-(1-F1102/MAX(F$5:F1102))</f>
        <v>-2.3140577024337583E-3</v>
      </c>
      <c r="Q1102" s="33">
        <f>IF(DatiStorici[[#This Row],[Calend]]="X",(DatiStorici[[#This Row],[Balanced]]*B$2/DatiStorici[[#This Row],[Bond 3Y]]),Q1101)</f>
        <v>28.459934653594232</v>
      </c>
      <c r="R1102" s="33">
        <f>IF(DatiStorici[[#This Row],[Calend]]="X",(DatiStorici[[#This Row],[Balanced]]*C$2/DatiStorici[[#This Row],[Bond 10Y]]),R1101)</f>
        <v>27.211694838953367</v>
      </c>
      <c r="S1102" s="33">
        <f>IF(DatiStorici[[#This Row],[Calend]]="X",(DatiStorici[[#This Row],[Balanced]]*D$2/DatiStorici[[#This Row],[SXXR]]),S1101)</f>
        <v>23.642993777702905</v>
      </c>
      <c r="T1102" s="33">
        <f>IF(DatiStorici[[#This Row],[Calend]]="X",(DatiStorici[[#This Row],[Balanced]]*E$2/DatiStorici[[#This Row],[Gold]]),T1101)</f>
        <v>24.359737197814788</v>
      </c>
      <c r="U1102" s="34">
        <f>SUMPRODUCT(DatiStorici[[#This Row],[Bond 3Y]:[Gold]],Q1101:T1101)</f>
        <v>13443.377999770439</v>
      </c>
      <c r="V1102" s="32">
        <f t="shared" si="150"/>
        <v>7.0934347600514641E-4</v>
      </c>
      <c r="W1102" s="32">
        <f>-(1-U1102/MAX(U$5:U1102))</f>
        <v>-3.2712821746699872E-3</v>
      </c>
      <c r="X1102" s="53" t="str">
        <f t="shared" si="151"/>
        <v/>
      </c>
    </row>
    <row r="1103" spans="1:24" x14ac:dyDescent="0.3">
      <c r="A1103" s="4">
        <v>40648</v>
      </c>
      <c r="B1103" s="1">
        <v>117.30042299999999</v>
      </c>
      <c r="C1103" s="1">
        <v>120.699872</v>
      </c>
      <c r="D1103" s="1">
        <v>142.33829</v>
      </c>
      <c r="E1103" s="1">
        <v>143.59228999999999</v>
      </c>
      <c r="F1103" s="3">
        <f t="shared" si="144"/>
        <v>13756.237686927505</v>
      </c>
      <c r="G1103" s="36">
        <f t="shared" si="145"/>
        <v>-3.2680815878593681E-4</v>
      </c>
      <c r="H1103" s="31">
        <f t="shared" si="146"/>
        <v>2.4389644986547317E-3</v>
      </c>
      <c r="I1103" s="37">
        <f t="shared" si="147"/>
        <v>2.8807923959071574E-3</v>
      </c>
      <c r="J1103" s="37">
        <f t="shared" si="148"/>
        <v>7.4653827149145507E-3</v>
      </c>
      <c r="K1103" s="39">
        <f t="shared" si="149"/>
        <v>3.9900965178428791E-3</v>
      </c>
      <c r="L1103" s="36">
        <f>-(1-B1103/MAX(B$5:B1103))</f>
        <v>-8.2003357749752537E-3</v>
      </c>
      <c r="M1103" s="37">
        <f>-(1-C1103/MAX(C$5:C1103))</f>
        <v>-6.5621596472737131E-2</v>
      </c>
      <c r="N1103" s="37">
        <f>-(1-D1103/MAX(D$5:D1103))</f>
        <v>-0.22173754380458077</v>
      </c>
      <c r="O1103" s="37">
        <f>-(1-E1103/MAX(E$5:E1103))</f>
        <v>0</v>
      </c>
      <c r="P1103" s="39">
        <f>-(1-F1103/MAX(F$5:F1103))</f>
        <v>0</v>
      </c>
      <c r="Q1103" s="33">
        <f>IF(DatiStorici[[#This Row],[Calend]]="X",(DatiStorici[[#This Row],[Balanced]]*B$2/DatiStorici[[#This Row],[Bond 3Y]]),Q1102)</f>
        <v>28.459934653594232</v>
      </c>
      <c r="R1103" s="33">
        <f>IF(DatiStorici[[#This Row],[Calend]]="X",(DatiStorici[[#This Row],[Balanced]]*C$2/DatiStorici[[#This Row],[Bond 10Y]]),R1102)</f>
        <v>27.211694838953367</v>
      </c>
      <c r="S1103" s="33">
        <f>IF(DatiStorici[[#This Row],[Calend]]="X",(DatiStorici[[#This Row],[Balanced]]*D$2/DatiStorici[[#This Row],[SXXR]]),S1102)</f>
        <v>23.642993777702905</v>
      </c>
      <c r="T1103" s="33">
        <f>IF(DatiStorici[[#This Row],[Calend]]="X",(DatiStorici[[#This Row],[Balanced]]*E$2/DatiStorici[[#This Row],[Gold]]),T1102)</f>
        <v>24.359737197814788</v>
      </c>
      <c r="U1103" s="34">
        <f>SUMPRODUCT(DatiStorici[[#This Row],[Bond 3Y]:[Gold]],Q1102:T1102)</f>
        <v>13485.984210214974</v>
      </c>
      <c r="V1103" s="32">
        <f t="shared" si="150"/>
        <v>3.1642967005925077E-3</v>
      </c>
      <c r="W1103" s="32">
        <f>-(1-U1103/MAX(U$5:U1103))</f>
        <v>-1.123415045123366E-4</v>
      </c>
      <c r="X1103" s="53" t="str">
        <f t="shared" si="151"/>
        <v/>
      </c>
    </row>
    <row r="1104" spans="1:24" x14ac:dyDescent="0.3">
      <c r="A1104" s="4">
        <v>40651</v>
      </c>
      <c r="B1104" s="1">
        <v>117.363055</v>
      </c>
      <c r="C1104" s="1">
        <v>121.69226999999999</v>
      </c>
      <c r="D1104" s="1">
        <v>140.04684900000001</v>
      </c>
      <c r="E1104" s="1">
        <v>145.16746000000001</v>
      </c>
      <c r="F1104" s="3">
        <f t="shared" si="144"/>
        <v>13810.564701707217</v>
      </c>
      <c r="G1104" s="36">
        <f t="shared" si="145"/>
        <v>5.3380272056845126E-4</v>
      </c>
      <c r="H1104" s="31">
        <f t="shared" si="146"/>
        <v>8.1884135091079193E-3</v>
      </c>
      <c r="I1104" s="37">
        <f t="shared" si="147"/>
        <v>-1.6229545964585677E-2</v>
      </c>
      <c r="J1104" s="37">
        <f t="shared" si="148"/>
        <v>1.0910008227372038E-2</v>
      </c>
      <c r="K1104" s="39">
        <f t="shared" si="149"/>
        <v>3.9414861648485941E-3</v>
      </c>
      <c r="L1104" s="36">
        <f>-(1-B1104/MAX(B$5:B1104))</f>
        <v>-7.6707690864583622E-3</v>
      </c>
      <c r="M1104" s="37">
        <f>-(1-C1104/MAX(C$5:C1104))</f>
        <v>-5.7939108964352282E-2</v>
      </c>
      <c r="N1104" s="37">
        <f>-(1-D1104/MAX(D$5:D1104))</f>
        <v>-0.23426644590735923</v>
      </c>
      <c r="O1104" s="37">
        <f>-(1-E1104/MAX(E$5:E1104))</f>
        <v>0</v>
      </c>
      <c r="P1104" s="39">
        <f>-(1-F1104/MAX(F$5:F1104))</f>
        <v>0</v>
      </c>
      <c r="Q1104" s="33">
        <f>IF(DatiStorici[[#This Row],[Calend]]="X",(DatiStorici[[#This Row],[Balanced]]*B$2/DatiStorici[[#This Row],[Bond 3Y]]),Q1103)</f>
        <v>28.459934653594232</v>
      </c>
      <c r="R1104" s="33">
        <f>IF(DatiStorici[[#This Row],[Calend]]="X",(DatiStorici[[#This Row],[Balanced]]*C$2/DatiStorici[[#This Row],[Bond 10Y]]),R1103)</f>
        <v>27.211694838953367</v>
      </c>
      <c r="S1104" s="33">
        <f>IF(DatiStorici[[#This Row],[Calend]]="X",(DatiStorici[[#This Row],[Balanced]]*D$2/DatiStorici[[#This Row],[SXXR]]),S1103)</f>
        <v>23.642993777702905</v>
      </c>
      <c r="T1104" s="33">
        <f>IF(DatiStorici[[#This Row],[Calend]]="X",(DatiStorici[[#This Row],[Balanced]]*E$2/DatiStorici[[#This Row],[Gold]]),T1103)</f>
        <v>24.359737197814788</v>
      </c>
      <c r="U1104" s="34">
        <f>SUMPRODUCT(DatiStorici[[#This Row],[Bond 3Y]:[Gold]],Q1103:T1103)</f>
        <v>13498.965746313894</v>
      </c>
      <c r="V1104" s="32">
        <f t="shared" si="150"/>
        <v>9.6213164161854103E-4</v>
      </c>
      <c r="W1104" s="32">
        <f>-(1-U1104/MAX(U$5:U1104))</f>
        <v>0</v>
      </c>
      <c r="X1104" s="53" t="str">
        <f t="shared" si="151"/>
        <v/>
      </c>
    </row>
    <row r="1105" spans="1:24" x14ac:dyDescent="0.3">
      <c r="A1105" s="4">
        <v>40652</v>
      </c>
      <c r="B1105" s="1">
        <v>117.349709</v>
      </c>
      <c r="C1105" s="1">
        <v>121.514488</v>
      </c>
      <c r="D1105" s="1">
        <v>140.76011199999999</v>
      </c>
      <c r="E1105" s="1">
        <v>144.92274</v>
      </c>
      <c r="F1105" s="3">
        <f t="shared" si="144"/>
        <v>13806.812028851327</v>
      </c>
      <c r="G1105" s="36">
        <f t="shared" si="145"/>
        <v>-1.1372197904317871E-4</v>
      </c>
      <c r="H1105" s="31">
        <f t="shared" si="146"/>
        <v>-1.4619826614014298E-3</v>
      </c>
      <c r="I1105" s="37">
        <f t="shared" si="147"/>
        <v>5.0801057881115965E-3</v>
      </c>
      <c r="J1105" s="37">
        <f t="shared" si="148"/>
        <v>-1.6871997609884124E-3</v>
      </c>
      <c r="K1105" s="39">
        <f t="shared" si="149"/>
        <v>-2.7176171839908054E-4</v>
      </c>
      <c r="L1105" s="36">
        <f>-(1-B1105/MAX(B$5:B1105))</f>
        <v>-7.7836123139609636E-3</v>
      </c>
      <c r="M1105" s="37">
        <f>-(1-C1105/MAX(C$5:C1105))</f>
        <v>-5.9315379366162491E-2</v>
      </c>
      <c r="N1105" s="37">
        <f>-(1-D1105/MAX(D$5:D1105))</f>
        <v>-0.23036654086920472</v>
      </c>
      <c r="O1105" s="37">
        <f>-(1-E1105/MAX(E$5:E1105))</f>
        <v>-1.6857772396100534E-3</v>
      </c>
      <c r="P1105" s="39">
        <f>-(1-F1105/MAX(F$5:F1105))</f>
        <v>-2.717247945281942E-4</v>
      </c>
      <c r="Q1105" s="33">
        <f>IF(DatiStorici[[#This Row],[Calend]]="X",(DatiStorici[[#This Row],[Balanced]]*B$2/DatiStorici[[#This Row],[Bond 3Y]]),Q1104)</f>
        <v>28.459934653594232</v>
      </c>
      <c r="R1105" s="33">
        <f>IF(DatiStorici[[#This Row],[Calend]]="X",(DatiStorici[[#This Row],[Balanced]]*C$2/DatiStorici[[#This Row],[Bond 10Y]]),R1104)</f>
        <v>27.211694838953367</v>
      </c>
      <c r="S1105" s="33">
        <f>IF(DatiStorici[[#This Row],[Calend]]="X",(DatiStorici[[#This Row],[Balanced]]*D$2/DatiStorici[[#This Row],[SXXR]]),S1104)</f>
        <v>23.642993777702905</v>
      </c>
      <c r="T1105" s="33">
        <f>IF(DatiStorici[[#This Row],[Calend]]="X",(DatiStorici[[#This Row],[Balanced]]*E$2/DatiStorici[[#This Row],[Gold]]),T1104)</f>
        <v>24.359737197814788</v>
      </c>
      <c r="U1105" s="34">
        <f>SUMPRODUCT(DatiStorici[[#This Row],[Bond 3Y]:[Gold]],Q1104:T1104)</f>
        <v>13504.650528277965</v>
      </c>
      <c r="V1105" s="32">
        <f t="shared" si="150"/>
        <v>4.2103857425947438E-4</v>
      </c>
      <c r="W1105" s="32">
        <f>-(1-U1105/MAX(U$5:U1105))</f>
        <v>0</v>
      </c>
      <c r="X1105" s="53" t="str">
        <f t="shared" si="151"/>
        <v/>
      </c>
    </row>
    <row r="1106" spans="1:24" x14ac:dyDescent="0.3">
      <c r="A1106" s="4">
        <v>40653</v>
      </c>
      <c r="B1106" s="1">
        <v>117.323033</v>
      </c>
      <c r="C1106" s="1">
        <v>121.301016</v>
      </c>
      <c r="D1106" s="1">
        <v>143.149621</v>
      </c>
      <c r="E1106" s="1">
        <v>145.94202000000001</v>
      </c>
      <c r="F1106" s="3">
        <f t="shared" si="144"/>
        <v>13876.896239369737</v>
      </c>
      <c r="G1106" s="36">
        <f t="shared" si="145"/>
        <v>-2.2734638788945245E-4</v>
      </c>
      <c r="H1106" s="31">
        <f t="shared" si="146"/>
        <v>-1.7583066277205483E-3</v>
      </c>
      <c r="I1106" s="37">
        <f t="shared" si="147"/>
        <v>1.6833275834484008E-2</v>
      </c>
      <c r="J1106" s="37">
        <f t="shared" si="148"/>
        <v>7.0086467150250456E-3</v>
      </c>
      <c r="K1106" s="39">
        <f t="shared" si="149"/>
        <v>5.0632205457253514E-3</v>
      </c>
      <c r="L1106" s="36">
        <f>-(1-B1106/MAX(B$5:B1106))</f>
        <v>-8.009163485612536E-3</v>
      </c>
      <c r="M1106" s="37">
        <f>-(1-C1106/MAX(C$5:C1106))</f>
        <v>-6.0967938090978446E-2</v>
      </c>
      <c r="N1106" s="37">
        <f>-(1-D1106/MAX(D$5:D1106))</f>
        <v>-0.21730143278450686</v>
      </c>
      <c r="O1106" s="37">
        <f>-(1-E1106/MAX(E$5:E1106))</f>
        <v>0</v>
      </c>
      <c r="P1106" s="39">
        <f>-(1-F1106/MAX(F$5:F1106))</f>
        <v>0</v>
      </c>
      <c r="Q1106" s="33">
        <f>IF(DatiStorici[[#This Row],[Calend]]="X",(DatiStorici[[#This Row],[Balanced]]*B$2/DatiStorici[[#This Row],[Bond 3Y]]),Q1105)</f>
        <v>28.459934653594232</v>
      </c>
      <c r="R1106" s="33">
        <f>IF(DatiStorici[[#This Row],[Calend]]="X",(DatiStorici[[#This Row],[Balanced]]*C$2/DatiStorici[[#This Row],[Bond 10Y]]),R1105)</f>
        <v>27.211694838953367</v>
      </c>
      <c r="S1106" s="33">
        <f>IF(DatiStorici[[#This Row],[Calend]]="X",(DatiStorici[[#This Row],[Balanced]]*D$2/DatiStorici[[#This Row],[SXXR]]),S1105)</f>
        <v>23.642993777702905</v>
      </c>
      <c r="T1106" s="33">
        <f>IF(DatiStorici[[#This Row],[Calend]]="X",(DatiStorici[[#This Row],[Balanced]]*E$2/DatiStorici[[#This Row],[Gold]]),T1105)</f>
        <v>24.359737197814788</v>
      </c>
      <c r="U1106" s="34">
        <f>SUMPRODUCT(DatiStorici[[#This Row],[Bond 3Y]:[Gold]],Q1105:T1105)</f>
        <v>13579.406935490239</v>
      </c>
      <c r="V1106" s="32">
        <f t="shared" si="150"/>
        <v>5.5203395692840166E-3</v>
      </c>
      <c r="W1106" s="32">
        <f>-(1-U1106/MAX(U$5:U1106))</f>
        <v>0</v>
      </c>
      <c r="X1106" s="53" t="str">
        <f t="shared" si="151"/>
        <v/>
      </c>
    </row>
    <row r="1107" spans="1:24" x14ac:dyDescent="0.3">
      <c r="A1107" s="4">
        <v>40654</v>
      </c>
      <c r="B1107" s="1">
        <v>117.374624</v>
      </c>
      <c r="C1107" s="1">
        <v>121.616326</v>
      </c>
      <c r="D1107" s="1">
        <v>143.95943500000001</v>
      </c>
      <c r="E1107" s="1">
        <v>146.23206999999999</v>
      </c>
      <c r="F1107" s="3">
        <f t="shared" si="144"/>
        <v>13909.775163145916</v>
      </c>
      <c r="G1107" s="36">
        <f t="shared" si="145"/>
        <v>4.3963797074427537E-4</v>
      </c>
      <c r="H1107" s="31">
        <f t="shared" si="146"/>
        <v>2.5960285460589348E-3</v>
      </c>
      <c r="I1107" s="37">
        <f t="shared" si="147"/>
        <v>5.6411745336797329E-3</v>
      </c>
      <c r="J1107" s="37">
        <f t="shared" si="148"/>
        <v>1.9854607592529267E-3</v>
      </c>
      <c r="K1107" s="39">
        <f t="shared" si="149"/>
        <v>2.3665259249381295E-3</v>
      </c>
      <c r="L1107" s="36">
        <f>-(1-B1107/MAX(B$5:B1107))</f>
        <v>-7.5729507664390461E-3</v>
      </c>
      <c r="M1107" s="37">
        <f>-(1-C1107/MAX(C$5:C1107))</f>
        <v>-5.8527017073132015E-2</v>
      </c>
      <c r="N1107" s="37">
        <f>-(1-D1107/MAX(D$5:D1107))</f>
        <v>-0.21287361625880985</v>
      </c>
      <c r="O1107" s="37">
        <f>-(1-E1107/MAX(E$5:E1107))</f>
        <v>0</v>
      </c>
      <c r="P1107" s="39">
        <f>-(1-F1107/MAX(F$5:F1107))</f>
        <v>0</v>
      </c>
      <c r="Q1107" s="33">
        <f>IF(DatiStorici[[#This Row],[Calend]]="X",(DatiStorici[[#This Row],[Balanced]]*B$2/DatiStorici[[#This Row],[Bond 3Y]]),Q1106)</f>
        <v>28.459934653594232</v>
      </c>
      <c r="R1107" s="33">
        <f>IF(DatiStorici[[#This Row],[Calend]]="X",(DatiStorici[[#This Row],[Balanced]]*C$2/DatiStorici[[#This Row],[Bond 10Y]]),R1106)</f>
        <v>27.211694838953367</v>
      </c>
      <c r="S1107" s="33">
        <f>IF(DatiStorici[[#This Row],[Calend]]="X",(DatiStorici[[#This Row],[Balanced]]*D$2/DatiStorici[[#This Row],[SXXR]]),S1106)</f>
        <v>23.642993777702905</v>
      </c>
      <c r="T1107" s="33">
        <f>IF(DatiStorici[[#This Row],[Calend]]="X",(DatiStorici[[#This Row],[Balanced]]*E$2/DatiStorici[[#This Row],[Gold]]),T1106)</f>
        <v>24.359737197814788</v>
      </c>
      <c r="U1107" s="34">
        <f>SUMPRODUCT(DatiStorici[[#This Row],[Bond 3Y]:[Gold]],Q1106:T1106)</f>
        <v>13615.667300615944</v>
      </c>
      <c r="V1107" s="32">
        <f t="shared" si="150"/>
        <v>2.66668781992325E-3</v>
      </c>
      <c r="W1107" s="32">
        <f>-(1-U1107/MAX(U$5:U1107))</f>
        <v>0</v>
      </c>
      <c r="X1107" s="53" t="str">
        <f t="shared" si="151"/>
        <v/>
      </c>
    </row>
    <row r="1108" spans="1:24" x14ac:dyDescent="0.3">
      <c r="A1108" s="4">
        <v>40658</v>
      </c>
      <c r="B1108" s="1">
        <v>117.374624</v>
      </c>
      <c r="C1108" s="1">
        <v>121.616326</v>
      </c>
      <c r="D1108" s="1">
        <v>144.165933</v>
      </c>
      <c r="E1108" s="1">
        <v>146.22547</v>
      </c>
      <c r="F1108" s="3">
        <f t="shared" si="144"/>
        <v>13912.621289539386</v>
      </c>
      <c r="G1108" s="36">
        <f t="shared" si="145"/>
        <v>0</v>
      </c>
      <c r="H1108" s="31">
        <f t="shared" si="146"/>
        <v>0</v>
      </c>
      <c r="I1108" s="37">
        <f t="shared" si="147"/>
        <v>1.4333901717116138E-3</v>
      </c>
      <c r="J1108" s="37">
        <f t="shared" si="148"/>
        <v>-4.513475700509908E-5</v>
      </c>
      <c r="K1108" s="39">
        <f t="shared" si="149"/>
        <v>2.0459246982813681E-4</v>
      </c>
      <c r="L1108" s="36">
        <f>-(1-B1108/MAX(B$5:B1108))</f>
        <v>-7.5729507664390461E-3</v>
      </c>
      <c r="M1108" s="37">
        <f>-(1-C1108/MAX(C$5:C1108))</f>
        <v>-5.8527017073132015E-2</v>
      </c>
      <c r="N1108" s="37">
        <f>-(1-D1108/MAX(D$5:D1108))</f>
        <v>-0.21174454803212661</v>
      </c>
      <c r="O1108" s="37">
        <f>-(1-E1108/MAX(E$5:E1108))</f>
        <v>-4.5133738447278304E-5</v>
      </c>
      <c r="P1108" s="39">
        <f>-(1-F1108/MAX(F$5:F1108))</f>
        <v>0</v>
      </c>
      <c r="Q1108" s="33">
        <f>IF(DatiStorici[[#This Row],[Calend]]="X",(DatiStorici[[#This Row],[Balanced]]*B$2/DatiStorici[[#This Row],[Bond 3Y]]),Q1107)</f>
        <v>28.459934653594232</v>
      </c>
      <c r="R1108" s="33">
        <f>IF(DatiStorici[[#This Row],[Calend]]="X",(DatiStorici[[#This Row],[Balanced]]*C$2/DatiStorici[[#This Row],[Bond 10Y]]),R1107)</f>
        <v>27.211694838953367</v>
      </c>
      <c r="S1108" s="33">
        <f>IF(DatiStorici[[#This Row],[Calend]]="X",(DatiStorici[[#This Row],[Balanced]]*D$2/DatiStorici[[#This Row],[SXXR]]),S1107)</f>
        <v>23.642993777702905</v>
      </c>
      <c r="T1108" s="33">
        <f>IF(DatiStorici[[#This Row],[Calend]]="X",(DatiStorici[[#This Row],[Balanced]]*E$2/DatiStorici[[#This Row],[Gold]]),T1107)</f>
        <v>24.359737197814788</v>
      </c>
      <c r="U1108" s="34">
        <f>SUMPRODUCT(DatiStorici[[#This Row],[Bond 3Y]:[Gold]],Q1107:T1107)</f>
        <v>13620.388757279547</v>
      </c>
      <c r="V1108" s="32">
        <f t="shared" si="150"/>
        <v>3.4670634403610078E-4</v>
      </c>
      <c r="W1108" s="32">
        <f>-(1-U1108/MAX(U$5:U1108))</f>
        <v>0</v>
      </c>
      <c r="X1108" s="53" t="str">
        <f t="shared" si="151"/>
        <v/>
      </c>
    </row>
    <row r="1109" spans="1:24" x14ac:dyDescent="0.3">
      <c r="A1109" s="4">
        <v>40659</v>
      </c>
      <c r="B1109" s="1">
        <v>117.36697100000001</v>
      </c>
      <c r="C1109" s="1">
        <v>121.78528</v>
      </c>
      <c r="D1109" s="1">
        <v>144.37243100000001</v>
      </c>
      <c r="E1109" s="1">
        <v>145.59187</v>
      </c>
      <c r="F1109" s="3">
        <f t="shared" si="144"/>
        <v>13894.826828293786</v>
      </c>
      <c r="G1109" s="36">
        <f t="shared" si="145"/>
        <v>-6.5203612531439381E-5</v>
      </c>
      <c r="H1109" s="31">
        <f t="shared" si="146"/>
        <v>1.3882737251575061E-3</v>
      </c>
      <c r="I1109" s="37">
        <f t="shared" si="147"/>
        <v>1.4313385048158379E-3</v>
      </c>
      <c r="J1109" s="37">
        <f t="shared" si="148"/>
        <v>-4.3424492570742663E-3</v>
      </c>
      <c r="K1109" s="39">
        <f t="shared" si="149"/>
        <v>-1.2798343522285286E-3</v>
      </c>
      <c r="L1109" s="36">
        <f>-(1-B1109/MAX(B$5:B1109))</f>
        <v>-7.6376584856115981E-3</v>
      </c>
      <c r="M1109" s="37">
        <f>-(1-C1109/MAX(C$5:C1109))</f>
        <v>-5.7219087195712226E-2</v>
      </c>
      <c r="N1109" s="37">
        <f>-(1-D1109/MAX(D$5:D1109))</f>
        <v>-0.21061547980544315</v>
      </c>
      <c r="O1109" s="37">
        <f>-(1-E1109/MAX(E$5:E1109))</f>
        <v>-4.3779726293965426E-3</v>
      </c>
      <c r="P1109" s="39">
        <f>-(1-F1109/MAX(F$5:F1109))</f>
        <v>-1.2790157135218472E-3</v>
      </c>
      <c r="Q1109" s="33">
        <f>IF(DatiStorici[[#This Row],[Calend]]="X",(DatiStorici[[#This Row],[Balanced]]*B$2/DatiStorici[[#This Row],[Bond 3Y]]),Q1108)</f>
        <v>28.459934653594232</v>
      </c>
      <c r="R1109" s="33">
        <f>IF(DatiStorici[[#This Row],[Calend]]="X",(DatiStorici[[#This Row],[Balanced]]*C$2/DatiStorici[[#This Row],[Bond 10Y]]),R1108)</f>
        <v>27.211694838953367</v>
      </c>
      <c r="S1109" s="33">
        <f>IF(DatiStorici[[#This Row],[Calend]]="X",(DatiStorici[[#This Row],[Balanced]]*D$2/DatiStorici[[#This Row],[SXXR]]),S1108)</f>
        <v>23.642993777702905</v>
      </c>
      <c r="T1109" s="33">
        <f>IF(DatiStorici[[#This Row],[Calend]]="X",(DatiStorici[[#This Row],[Balanced]]*E$2/DatiStorici[[#This Row],[Gold]]),T1108)</f>
        <v>24.359737197814788</v>
      </c>
      <c r="U1109" s="34">
        <f>SUMPRODUCT(DatiStorici[[#This Row],[Bond 3Y]:[Gold]],Q1108:T1108)</f>
        <v>13614.216379530037</v>
      </c>
      <c r="V1109" s="32">
        <f t="shared" si="150"/>
        <v>-4.5327463527990202E-4</v>
      </c>
      <c r="W1109" s="32">
        <f>-(1-U1109/MAX(U$5:U1109))</f>
        <v>-4.5317192185212463E-4</v>
      </c>
      <c r="X1109" s="53" t="str">
        <f t="shared" si="151"/>
        <v/>
      </c>
    </row>
    <row r="1110" spans="1:24" x14ac:dyDescent="0.3">
      <c r="A1110" s="4">
        <v>40660</v>
      </c>
      <c r="B1110" s="1">
        <v>117.268598</v>
      </c>
      <c r="C1110" s="1">
        <v>121.32032599999999</v>
      </c>
      <c r="D1110" s="1">
        <v>144.88905399999999</v>
      </c>
      <c r="E1110" s="1">
        <v>146.90272999999999</v>
      </c>
      <c r="F1110" s="3">
        <f t="shared" si="144"/>
        <v>13940.099504260819</v>
      </c>
      <c r="G1110" s="36">
        <f t="shared" si="145"/>
        <v>-8.3851741816643995E-4</v>
      </c>
      <c r="H1110" s="31">
        <f t="shared" si="146"/>
        <v>-3.8251241883522063E-3</v>
      </c>
      <c r="I1110" s="37">
        <f t="shared" si="147"/>
        <v>3.572017541931578E-3</v>
      </c>
      <c r="J1110" s="37">
        <f t="shared" si="148"/>
        <v>8.9633707864429472E-3</v>
      </c>
      <c r="K1110" s="39">
        <f t="shared" si="149"/>
        <v>3.2529431080741199E-3</v>
      </c>
      <c r="L1110" s="36">
        <f>-(1-B1110/MAX(B$5:B1110))</f>
        <v>-8.4694228209269973E-3</v>
      </c>
      <c r="M1110" s="37">
        <f>-(1-C1110/MAX(C$5:C1110))</f>
        <v>-6.081845287054588E-2</v>
      </c>
      <c r="N1110" s="37">
        <f>-(1-D1110/MAX(D$5:D1110))</f>
        <v>-0.20779074244976026</v>
      </c>
      <c r="O1110" s="37">
        <f>-(1-E1110/MAX(E$5:E1110))</f>
        <v>0</v>
      </c>
      <c r="P1110" s="39">
        <f>-(1-F1110/MAX(F$5:F1110))</f>
        <v>0</v>
      </c>
      <c r="Q1110" s="33">
        <f>IF(DatiStorici[[#This Row],[Calend]]="X",(DatiStorici[[#This Row],[Balanced]]*B$2/DatiStorici[[#This Row],[Bond 3Y]]),Q1109)</f>
        <v>28.459934653594232</v>
      </c>
      <c r="R1110" s="33">
        <f>IF(DatiStorici[[#This Row],[Calend]]="X",(DatiStorici[[#This Row],[Balanced]]*C$2/DatiStorici[[#This Row],[Bond 10Y]]),R1109)</f>
        <v>27.211694838953367</v>
      </c>
      <c r="S1110" s="33">
        <f>IF(DatiStorici[[#This Row],[Calend]]="X",(DatiStorici[[#This Row],[Balanced]]*D$2/DatiStorici[[#This Row],[SXXR]]),S1109)</f>
        <v>23.642993777702905</v>
      </c>
      <c r="T1110" s="33">
        <f>IF(DatiStorici[[#This Row],[Calend]]="X",(DatiStorici[[#This Row],[Balanced]]*E$2/DatiStorici[[#This Row],[Gold]]),T1109)</f>
        <v>24.359737197814788</v>
      </c>
      <c r="U1110" s="34">
        <f>SUMPRODUCT(DatiStorici[[#This Row],[Bond 3Y]:[Gold]],Q1109:T1109)</f>
        <v>13642.911223493753</v>
      </c>
      <c r="V1110" s="32">
        <f t="shared" si="150"/>
        <v>2.1054936515858798E-3</v>
      </c>
      <c r="W1110" s="32">
        <f>-(1-U1110/MAX(U$5:U1110))</f>
        <v>0</v>
      </c>
      <c r="X1110" s="53" t="str">
        <f t="shared" si="151"/>
        <v/>
      </c>
    </row>
    <row r="1111" spans="1:24" x14ac:dyDescent="0.3">
      <c r="A1111" s="4">
        <v>40661</v>
      </c>
      <c r="B1111" s="1">
        <v>117.388544</v>
      </c>
      <c r="C1111" s="1">
        <v>121.91716700000001</v>
      </c>
      <c r="D1111" s="1">
        <v>145.35664299999999</v>
      </c>
      <c r="E1111" s="1">
        <v>149.28299000000001</v>
      </c>
      <c r="F1111" s="3">
        <f t="shared" si="144"/>
        <v>14059.084992341865</v>
      </c>
      <c r="G1111" s="36">
        <f t="shared" si="145"/>
        <v>1.0223086280189452E-3</v>
      </c>
      <c r="H1111" s="31">
        <f t="shared" si="146"/>
        <v>4.9074851945634266E-3</v>
      </c>
      <c r="I1111" s="37">
        <f t="shared" si="147"/>
        <v>3.2220247146034185E-3</v>
      </c>
      <c r="J1111" s="37">
        <f t="shared" si="148"/>
        <v>1.607309929531275E-2</v>
      </c>
      <c r="K1111" s="39">
        <f t="shared" si="149"/>
        <v>8.4992621382985398E-3</v>
      </c>
      <c r="L1111" s="36">
        <f>-(1-B1111/MAX(B$5:B1111))</f>
        <v>-7.4552542486181483E-3</v>
      </c>
      <c r="M1111" s="37">
        <f>-(1-C1111/MAX(C$5:C1111))</f>
        <v>-5.6198105462558323E-2</v>
      </c>
      <c r="N1111" s="37">
        <f>-(1-D1111/MAX(D$5:D1111))</f>
        <v>-0.20523410808503684</v>
      </c>
      <c r="O1111" s="37">
        <f>-(1-E1111/MAX(E$5:E1111))</f>
        <v>0</v>
      </c>
      <c r="P1111" s="39">
        <f>-(1-F1111/MAX(F$5:F1111))</f>
        <v>0</v>
      </c>
      <c r="Q1111" s="33">
        <f>IF(DatiStorici[[#This Row],[Calend]]="X",(DatiStorici[[#This Row],[Balanced]]*B$2/DatiStorici[[#This Row],[Bond 3Y]]),Q1110)</f>
        <v>28.459934653594232</v>
      </c>
      <c r="R1111" s="33">
        <f>IF(DatiStorici[[#This Row],[Calend]]="X",(DatiStorici[[#This Row],[Balanced]]*C$2/DatiStorici[[#This Row],[Bond 10Y]]),R1110)</f>
        <v>27.211694838953367</v>
      </c>
      <c r="S1111" s="33">
        <f>IF(DatiStorici[[#This Row],[Calend]]="X",(DatiStorici[[#This Row],[Balanced]]*D$2/DatiStorici[[#This Row],[SXXR]]),S1110)</f>
        <v>23.642993777702905</v>
      </c>
      <c r="T1111" s="33">
        <f>IF(DatiStorici[[#This Row],[Calend]]="X",(DatiStorici[[#This Row],[Balanced]]*E$2/DatiStorici[[#This Row],[Gold]]),T1110)</f>
        <v>24.359737197814788</v>
      </c>
      <c r="U1111" s="34">
        <f>SUMPRODUCT(DatiStorici[[#This Row],[Bond 3Y]:[Gold]],Q1110:T1110)</f>
        <v>13731.603645855083</v>
      </c>
      <c r="V1111" s="32">
        <f t="shared" si="150"/>
        <v>6.4799491886578017E-3</v>
      </c>
      <c r="W1111" s="32">
        <f>-(1-U1111/MAX(U$5:U1111))</f>
        <v>0</v>
      </c>
      <c r="X1111" s="53" t="str">
        <f t="shared" si="151"/>
        <v/>
      </c>
    </row>
    <row r="1112" spans="1:24" x14ac:dyDescent="0.3">
      <c r="A1112" s="4">
        <v>40662</v>
      </c>
      <c r="B1112" s="1">
        <v>117.46186899999999</v>
      </c>
      <c r="C1112" s="1">
        <v>122.18166100000001</v>
      </c>
      <c r="D1112" s="1">
        <v>145.83383699999999</v>
      </c>
      <c r="E1112" s="1">
        <v>149.28130999999999</v>
      </c>
      <c r="F1112" s="3">
        <f t="shared" si="144"/>
        <v>14074.704056954108</v>
      </c>
      <c r="G1112" s="36">
        <f t="shared" si="145"/>
        <v>6.2444005480721235E-4</v>
      </c>
      <c r="H1112" s="31">
        <f t="shared" si="146"/>
        <v>2.1671067057564939E-3</v>
      </c>
      <c r="I1112" s="37">
        <f t="shared" si="147"/>
        <v>3.2775414029959514E-3</v>
      </c>
      <c r="J1112" s="37">
        <f t="shared" si="148"/>
        <v>-1.1253857209526659E-5</v>
      </c>
      <c r="K1112" s="39">
        <f t="shared" si="149"/>
        <v>1.1103421717957229E-3</v>
      </c>
      <c r="L1112" s="36">
        <f>-(1-B1112/MAX(B$5:B1112))</f>
        <v>-6.8352760037033722E-3</v>
      </c>
      <c r="M1112" s="37">
        <f>-(1-C1112/MAX(C$5:C1112))</f>
        <v>-5.4150568233500285E-2</v>
      </c>
      <c r="N1112" s="37">
        <f>-(1-D1112/MAX(D$5:D1112))</f>
        <v>-0.20262495650311385</v>
      </c>
      <c r="O1112" s="37">
        <f>-(1-E1112/MAX(E$5:E1112))</f>
        <v>-1.1253793885113161E-5</v>
      </c>
      <c r="P1112" s="39">
        <f>-(1-F1112/MAX(F$5:F1112))</f>
        <v>0</v>
      </c>
      <c r="Q1112" s="33">
        <f>IF(DatiStorici[[#This Row],[Calend]]="X",(DatiStorici[[#This Row],[Balanced]]*B$2/DatiStorici[[#This Row],[Bond 3Y]]),Q1111)</f>
        <v>28.459934653594232</v>
      </c>
      <c r="R1112" s="33">
        <f>IF(DatiStorici[[#This Row],[Calend]]="X",(DatiStorici[[#This Row],[Balanced]]*C$2/DatiStorici[[#This Row],[Bond 10Y]]),R1111)</f>
        <v>27.211694838953367</v>
      </c>
      <c r="S1112" s="33">
        <f>IF(DatiStorici[[#This Row],[Calend]]="X",(DatiStorici[[#This Row],[Balanced]]*D$2/DatiStorici[[#This Row],[SXXR]]),S1111)</f>
        <v>23.642993777702905</v>
      </c>
      <c r="T1112" s="33">
        <f>IF(DatiStorici[[#This Row],[Calend]]="X",(DatiStorici[[#This Row],[Balanced]]*E$2/DatiStorici[[#This Row],[Gold]]),T1111)</f>
        <v>24.359737197814788</v>
      </c>
      <c r="U1112" s="34">
        <f>SUMPRODUCT(DatiStorici[[#This Row],[Bond 3Y]:[Gold]],Q1111:T1111)</f>
        <v>13752.129170992554</v>
      </c>
      <c r="V1112" s="32">
        <f t="shared" si="150"/>
        <v>1.4936492863083363E-3</v>
      </c>
      <c r="W1112" s="32">
        <f>-(1-U1112/MAX(U$5:U1112))</f>
        <v>0</v>
      </c>
      <c r="X1112" s="53" t="str">
        <f t="shared" si="151"/>
        <v/>
      </c>
    </row>
    <row r="1113" spans="1:24" x14ac:dyDescent="0.3">
      <c r="A1113" s="4">
        <v>40665</v>
      </c>
      <c r="B1113" s="1">
        <v>117.46186899999999</v>
      </c>
      <c r="C1113" s="1">
        <v>122.18166100000001</v>
      </c>
      <c r="D1113" s="1">
        <v>145.99256500000001</v>
      </c>
      <c r="E1113" s="1">
        <v>149.27626000000001</v>
      </c>
      <c r="F1113" s="3">
        <f t="shared" si="144"/>
        <v>14076.892692521509</v>
      </c>
      <c r="G1113" s="36">
        <f t="shared" si="145"/>
        <v>0</v>
      </c>
      <c r="H1113" s="31">
        <f t="shared" si="146"/>
        <v>0</v>
      </c>
      <c r="I1113" s="37">
        <f t="shared" si="147"/>
        <v>1.0878249162167813E-3</v>
      </c>
      <c r="J1113" s="37">
        <f t="shared" si="148"/>
        <v>-3.3829321430126145E-5</v>
      </c>
      <c r="K1113" s="39">
        <f t="shared" si="149"/>
        <v>1.5548926700590678E-4</v>
      </c>
      <c r="L1113" s="36">
        <f>-(1-B1113/MAX(B$5:B1113))</f>
        <v>-6.8352760037033722E-3</v>
      </c>
      <c r="M1113" s="37">
        <f>-(1-C1113/MAX(C$5:C1113))</f>
        <v>-5.4150568233500285E-2</v>
      </c>
      <c r="N1113" s="37">
        <f>-(1-D1113/MAX(D$5:D1113))</f>
        <v>-0.20175708010002513</v>
      </c>
      <c r="O1113" s="37">
        <f>-(1-E1113/MAX(E$5:E1113))</f>
        <v>-4.5082162408505155E-5</v>
      </c>
      <c r="P1113" s="39">
        <f>-(1-F1113/MAX(F$5:F1113))</f>
        <v>0</v>
      </c>
      <c r="Q1113" s="33">
        <f>IF(DatiStorici[[#This Row],[Calend]]="X",(DatiStorici[[#This Row],[Balanced]]*B$2/DatiStorici[[#This Row],[Bond 3Y]]),Q1112)</f>
        <v>28.459934653594232</v>
      </c>
      <c r="R1113" s="33">
        <f>IF(DatiStorici[[#This Row],[Calend]]="X",(DatiStorici[[#This Row],[Balanced]]*C$2/DatiStorici[[#This Row],[Bond 10Y]]),R1112)</f>
        <v>27.211694838953367</v>
      </c>
      <c r="S1113" s="33">
        <f>IF(DatiStorici[[#This Row],[Calend]]="X",(DatiStorici[[#This Row],[Balanced]]*D$2/DatiStorici[[#This Row],[SXXR]]),S1112)</f>
        <v>23.642993777702905</v>
      </c>
      <c r="T1113" s="33">
        <f>IF(DatiStorici[[#This Row],[Calend]]="X",(DatiStorici[[#This Row],[Balanced]]*E$2/DatiStorici[[#This Row],[Gold]]),T1112)</f>
        <v>24.359737197814788</v>
      </c>
      <c r="U1113" s="34">
        <f>SUMPRODUCT(DatiStorici[[#This Row],[Bond 3Y]:[Gold]],Q1112:T1112)</f>
        <v>13755.758959436056</v>
      </c>
      <c r="V1113" s="32">
        <f t="shared" si="150"/>
        <v>2.6390891567968185E-4</v>
      </c>
      <c r="W1113" s="32">
        <f>-(1-U1113/MAX(U$5:U1113))</f>
        <v>0</v>
      </c>
      <c r="X1113" s="53" t="str">
        <f t="shared" si="151"/>
        <v/>
      </c>
    </row>
    <row r="1114" spans="1:24" x14ac:dyDescent="0.3">
      <c r="A1114" s="4">
        <v>40666</v>
      </c>
      <c r="B1114" s="1">
        <v>117.34996700000001</v>
      </c>
      <c r="C1114" s="1">
        <v>121.854495</v>
      </c>
      <c r="D1114" s="1">
        <v>145.29800499999999</v>
      </c>
      <c r="E1114" s="1">
        <v>149.73634999999999</v>
      </c>
      <c r="F1114" s="3">
        <f t="shared" si="144"/>
        <v>14073.544663556295</v>
      </c>
      <c r="G1114" s="36">
        <f t="shared" si="145"/>
        <v>-9.5312068060602359E-4</v>
      </c>
      <c r="H1114" s="31">
        <f t="shared" si="146"/>
        <v>-2.6812928163703234E-3</v>
      </c>
      <c r="I1114" s="37">
        <f t="shared" si="147"/>
        <v>-4.7688554854726836E-3</v>
      </c>
      <c r="J1114" s="37">
        <f t="shared" si="148"/>
        <v>3.0773977264843379E-3</v>
      </c>
      <c r="K1114" s="39">
        <f t="shared" si="149"/>
        <v>-2.3786692466984085E-4</v>
      </c>
      <c r="L1114" s="36">
        <f>-(1-B1114/MAX(B$5:B1114))</f>
        <v>-7.7814308698805901E-3</v>
      </c>
      <c r="M1114" s="37">
        <f>-(1-C1114/MAX(C$5:C1114))</f>
        <v>-5.6683270544637843E-2</v>
      </c>
      <c r="N1114" s="37">
        <f>-(1-D1114/MAX(D$5:D1114))</f>
        <v>-0.20555472282550047</v>
      </c>
      <c r="O1114" s="37">
        <f>-(1-E1114/MAX(E$5:E1114))</f>
        <v>0</v>
      </c>
      <c r="P1114" s="39">
        <f>-(1-F1114/MAX(F$5:F1114))</f>
        <v>-2.3783863657589333E-4</v>
      </c>
      <c r="Q1114" s="33">
        <f>IF(DatiStorici[[#This Row],[Calend]]="X",(DatiStorici[[#This Row],[Balanced]]*B$2/DatiStorici[[#This Row],[Bond 3Y]]),Q1113)</f>
        <v>28.459934653594232</v>
      </c>
      <c r="R1114" s="33">
        <f>IF(DatiStorici[[#This Row],[Calend]]="X",(DatiStorici[[#This Row],[Balanced]]*C$2/DatiStorici[[#This Row],[Bond 10Y]]),R1113)</f>
        <v>27.211694838953367</v>
      </c>
      <c r="S1114" s="33">
        <f>IF(DatiStorici[[#This Row],[Calend]]="X",(DatiStorici[[#This Row],[Balanced]]*D$2/DatiStorici[[#This Row],[SXXR]]),S1113)</f>
        <v>23.642993777702905</v>
      </c>
      <c r="T1114" s="33">
        <f>IF(DatiStorici[[#This Row],[Calend]]="X",(DatiStorici[[#This Row],[Balanced]]*E$2/DatiStorici[[#This Row],[Gold]]),T1113)</f>
        <v>24.359737197814788</v>
      </c>
      <c r="U1114" s="34">
        <f>SUMPRODUCT(DatiStorici[[#This Row],[Bond 3Y]:[Gold]],Q1113:T1113)</f>
        <v>13738.457688203867</v>
      </c>
      <c r="V1114" s="32">
        <f t="shared" si="150"/>
        <v>-1.2585391129757463E-3</v>
      </c>
      <c r="W1114" s="32">
        <f>-(1-U1114/MAX(U$5:U1114))</f>
        <v>-1.2577474847594861E-3</v>
      </c>
      <c r="X1114" s="53" t="str">
        <f t="shared" si="151"/>
        <v/>
      </c>
    </row>
    <row r="1115" spans="1:24" x14ac:dyDescent="0.3">
      <c r="A1115" s="4">
        <v>40667</v>
      </c>
      <c r="B1115" s="1">
        <v>117.302245</v>
      </c>
      <c r="C1115" s="1">
        <v>121.67543999999999</v>
      </c>
      <c r="D1115" s="1">
        <v>143.43876800000001</v>
      </c>
      <c r="E1115" s="1">
        <v>149.80758</v>
      </c>
      <c r="F1115" s="3">
        <f t="shared" si="144"/>
        <v>14042.673279023416</v>
      </c>
      <c r="G1115" s="36">
        <f t="shared" si="145"/>
        <v>-4.0674665072366081E-4</v>
      </c>
      <c r="H1115" s="31">
        <f t="shared" si="146"/>
        <v>-1.4704971055417931E-3</v>
      </c>
      <c r="I1115" s="37">
        <f t="shared" si="147"/>
        <v>-1.2878599965688216E-2</v>
      </c>
      <c r="J1115" s="37">
        <f t="shared" si="148"/>
        <v>4.7558968290646109E-4</v>
      </c>
      <c r="K1115" s="39">
        <f t="shared" si="149"/>
        <v>-2.1959850362504333E-3</v>
      </c>
      <c r="L1115" s="36">
        <f>-(1-B1115/MAX(B$5:B1115))</f>
        <v>-8.1849303830593412E-3</v>
      </c>
      <c r="M1115" s="37">
        <f>-(1-C1115/MAX(C$5:C1115))</f>
        <v>-5.8069395668644441E-2</v>
      </c>
      <c r="N1115" s="37">
        <f>-(1-D1115/MAX(D$5:D1115))</f>
        <v>-0.21572046497590425</v>
      </c>
      <c r="O1115" s="37">
        <f>-(1-E1115/MAX(E$5:E1115))</f>
        <v>0</v>
      </c>
      <c r="P1115" s="39">
        <f>-(1-F1115/MAX(F$5:F1115))</f>
        <v>-2.4308925446503427E-3</v>
      </c>
      <c r="Q1115" s="33">
        <f>IF(DatiStorici[[#This Row],[Calend]]="X",(DatiStorici[[#This Row],[Balanced]]*B$2/DatiStorici[[#This Row],[Bond 3Y]]),Q1114)</f>
        <v>28.459934653594232</v>
      </c>
      <c r="R1115" s="33">
        <f>IF(DatiStorici[[#This Row],[Calend]]="X",(DatiStorici[[#This Row],[Balanced]]*C$2/DatiStorici[[#This Row],[Bond 10Y]]),R1114)</f>
        <v>27.211694838953367</v>
      </c>
      <c r="S1115" s="33">
        <f>IF(DatiStorici[[#This Row],[Calend]]="X",(DatiStorici[[#This Row],[Balanced]]*D$2/DatiStorici[[#This Row],[SXXR]]),S1114)</f>
        <v>23.642993777702905</v>
      </c>
      <c r="T1115" s="33">
        <f>IF(DatiStorici[[#This Row],[Calend]]="X",(DatiStorici[[#This Row],[Balanced]]*E$2/DatiStorici[[#This Row],[Gold]]),T1114)</f>
        <v>24.359737197814788</v>
      </c>
      <c r="U1115" s="34">
        <f>SUMPRODUCT(DatiStorici[[#This Row],[Bond 3Y]:[Gold]],Q1114:T1114)</f>
        <v>13690.004348441267</v>
      </c>
      <c r="V1115" s="32">
        <f t="shared" si="150"/>
        <v>-3.5330737902743228E-3</v>
      </c>
      <c r="W1115" s="32">
        <f>-(1-U1115/MAX(U$5:U1115))</f>
        <v>-4.7801514397490807E-3</v>
      </c>
      <c r="X1115" s="53" t="str">
        <f t="shared" si="151"/>
        <v/>
      </c>
    </row>
    <row r="1116" spans="1:24" x14ac:dyDescent="0.3">
      <c r="A1116" s="4">
        <v>40668</v>
      </c>
      <c r="B1116" s="1">
        <v>117.536798</v>
      </c>
      <c r="C1116" s="1">
        <v>122.273764</v>
      </c>
      <c r="D1116" s="1">
        <v>143.176918</v>
      </c>
      <c r="E1116" s="1">
        <v>146.88947999999999</v>
      </c>
      <c r="F1116" s="3">
        <f t="shared" si="144"/>
        <v>13944.580962515669</v>
      </c>
      <c r="G1116" s="36">
        <f t="shared" si="145"/>
        <v>1.9975645871971835E-3</v>
      </c>
      <c r="H1116" s="31">
        <f t="shared" si="146"/>
        <v>4.9053261083814989E-3</v>
      </c>
      <c r="I1116" s="37">
        <f t="shared" si="147"/>
        <v>-1.8271859192746744E-3</v>
      </c>
      <c r="J1116" s="37">
        <f t="shared" si="148"/>
        <v>-1.9671203330945904E-2</v>
      </c>
      <c r="K1116" s="39">
        <f t="shared" si="149"/>
        <v>-7.0098136336164052E-3</v>
      </c>
      <c r="L1116" s="36">
        <f>-(1-B1116/MAX(B$5:B1116))</f>
        <v>-6.2017356025684256E-3</v>
      </c>
      <c r="M1116" s="37">
        <f>-(1-C1116/MAX(C$5:C1116))</f>
        <v>-5.3437567857658408E-2</v>
      </c>
      <c r="N1116" s="37">
        <f>-(1-D1116/MAX(D$5:D1116))</f>
        <v>-0.21715218109498069</v>
      </c>
      <c r="O1116" s="37">
        <f>-(1-E1116/MAX(E$5:E1116))</f>
        <v>-1.9478987645351498E-2</v>
      </c>
      <c r="P1116" s="39">
        <f>-(1-F1116/MAX(F$5:F1116))</f>
        <v>-9.3992142226198006E-3</v>
      </c>
      <c r="Q1116" s="33">
        <f>IF(DatiStorici[[#This Row],[Calend]]="X",(DatiStorici[[#This Row],[Balanced]]*B$2/DatiStorici[[#This Row],[Bond 3Y]]),Q1115)</f>
        <v>28.459934653594232</v>
      </c>
      <c r="R1116" s="33">
        <f>IF(DatiStorici[[#This Row],[Calend]]="X",(DatiStorici[[#This Row],[Balanced]]*C$2/DatiStorici[[#This Row],[Bond 10Y]]),R1115)</f>
        <v>27.211694838953367</v>
      </c>
      <c r="S1116" s="33">
        <f>IF(DatiStorici[[#This Row],[Calend]]="X",(DatiStorici[[#This Row],[Balanced]]*D$2/DatiStorici[[#This Row],[SXXR]]),S1115)</f>
        <v>23.642993777702905</v>
      </c>
      <c r="T1116" s="33">
        <f>IF(DatiStorici[[#This Row],[Calend]]="X",(DatiStorici[[#This Row],[Balanced]]*E$2/DatiStorici[[#This Row],[Gold]]),T1115)</f>
        <v>24.359737197814788</v>
      </c>
      <c r="U1116" s="34">
        <f>SUMPRODUCT(DatiStorici[[#This Row],[Bond 3Y]:[Gold]],Q1115:T1115)</f>
        <v>13635.686054559257</v>
      </c>
      <c r="V1116" s="32">
        <f t="shared" si="150"/>
        <v>-3.9756262056221976E-3</v>
      </c>
      <c r="W1116" s="32">
        <f>-(1-U1116/MAX(U$5:U1116))</f>
        <v>-8.7289189372159459E-3</v>
      </c>
      <c r="X1116" s="53" t="str">
        <f t="shared" si="151"/>
        <v/>
      </c>
    </row>
    <row r="1117" spans="1:24" x14ac:dyDescent="0.3">
      <c r="A1117" s="4">
        <v>40669</v>
      </c>
      <c r="B1117" s="1">
        <v>117.510774</v>
      </c>
      <c r="C1117" s="1">
        <v>122.58163999999999</v>
      </c>
      <c r="D1117" s="1">
        <v>145.11804599999999</v>
      </c>
      <c r="E1117" s="1">
        <v>144.50613000000001</v>
      </c>
      <c r="F1117" s="3">
        <f t="shared" si="144"/>
        <v>13886.933630436153</v>
      </c>
      <c r="G1117" s="36">
        <f t="shared" si="145"/>
        <v>-2.2143602577903005E-4</v>
      </c>
      <c r="H1117" s="31">
        <f t="shared" si="146"/>
        <v>2.5147589738387915E-3</v>
      </c>
      <c r="I1117" s="37">
        <f t="shared" si="147"/>
        <v>1.3466467173660526E-2</v>
      </c>
      <c r="J1117" s="37">
        <f t="shared" si="148"/>
        <v>-1.6358538475041973E-2</v>
      </c>
      <c r="K1117" s="39">
        <f t="shared" si="149"/>
        <v>-4.1425998810156635E-3</v>
      </c>
      <c r="L1117" s="36">
        <f>-(1-B1117/MAX(B$5:B1117))</f>
        <v>-6.4217739775519478E-3</v>
      </c>
      <c r="M1117" s="37">
        <f>-(1-C1117/MAX(C$5:C1117))</f>
        <v>-5.1054195940210545E-2</v>
      </c>
      <c r="N1117" s="37">
        <f>-(1-D1117/MAX(D$5:D1117))</f>
        <v>-0.20653868387599839</v>
      </c>
      <c r="O1117" s="37">
        <f>-(1-E1117/MAX(E$5:E1117))</f>
        <v>-3.5388396234689812E-2</v>
      </c>
      <c r="P1117" s="39">
        <f>-(1-F1117/MAX(F$5:F1117))</f>
        <v>-1.3494388728719442E-2</v>
      </c>
      <c r="Q1117" s="33">
        <f>IF(DatiStorici[[#This Row],[Calend]]="X",(DatiStorici[[#This Row],[Balanced]]*B$2/DatiStorici[[#This Row],[Bond 3Y]]),Q1116)</f>
        <v>28.459934653594232</v>
      </c>
      <c r="R1117" s="33">
        <f>IF(DatiStorici[[#This Row],[Calend]]="X",(DatiStorici[[#This Row],[Balanced]]*C$2/DatiStorici[[#This Row],[Bond 10Y]]),R1116)</f>
        <v>27.211694838953367</v>
      </c>
      <c r="S1117" s="33">
        <f>IF(DatiStorici[[#This Row],[Calend]]="X",(DatiStorici[[#This Row],[Balanced]]*D$2/DatiStorici[[#This Row],[SXXR]]),S1116)</f>
        <v>23.642993777702905</v>
      </c>
      <c r="T1117" s="33">
        <f>IF(DatiStorici[[#This Row],[Calend]]="X",(DatiStorici[[#This Row],[Balanced]]*E$2/DatiStorici[[#This Row],[Gold]]),T1116)</f>
        <v>24.359737197814788</v>
      </c>
      <c r="U1117" s="34">
        <f>SUMPRODUCT(DatiStorici[[#This Row],[Bond 3Y]:[Gold]],Q1116:T1116)</f>
        <v>13631.159538555381</v>
      </c>
      <c r="V1117" s="32">
        <f t="shared" si="150"/>
        <v>-3.3201611312173781E-4</v>
      </c>
      <c r="W1117" s="32">
        <f>-(1-U1117/MAX(U$5:U1117))</f>
        <v>-9.0579822784117026E-3</v>
      </c>
      <c r="X1117" s="53" t="str">
        <f t="shared" si="151"/>
        <v/>
      </c>
    </row>
    <row r="1118" spans="1:24" x14ac:dyDescent="0.3">
      <c r="A1118" s="4">
        <v>40672</v>
      </c>
      <c r="B1118" s="1">
        <v>117.560907</v>
      </c>
      <c r="C1118" s="1">
        <v>123.26199</v>
      </c>
      <c r="D1118" s="1">
        <v>144.73892000000001</v>
      </c>
      <c r="E1118" s="1">
        <v>146.00798</v>
      </c>
      <c r="F1118" s="3">
        <f t="shared" si="144"/>
        <v>13958.927435872021</v>
      </c>
      <c r="G1118" s="36">
        <f t="shared" si="145"/>
        <v>4.265337325771027E-4</v>
      </c>
      <c r="H1118" s="31">
        <f t="shared" si="146"/>
        <v>5.5348331526075848E-3</v>
      </c>
      <c r="I1118" s="37">
        <f t="shared" si="147"/>
        <v>-2.6159538025615479E-3</v>
      </c>
      <c r="J1118" s="37">
        <f t="shared" si="148"/>
        <v>1.0339348950892505E-2</v>
      </c>
      <c r="K1118" s="39">
        <f t="shared" si="149"/>
        <v>5.1708916940498692E-3</v>
      </c>
      <c r="L1118" s="36">
        <f>-(1-B1118/MAX(B$5:B1118))</f>
        <v>-5.9978889539950009E-3</v>
      </c>
      <c r="M1118" s="37">
        <f>-(1-C1118/MAX(C$5:C1118))</f>
        <v>-4.5787377207877733E-2</v>
      </c>
      <c r="N1118" s="37">
        <f>-(1-D1118/MAX(D$5:D1118))</f>
        <v>-0.20861162947600198</v>
      </c>
      <c r="O1118" s="37">
        <f>-(1-E1118/MAX(E$5:E1118))</f>
        <v>-2.5363202582940003E-2</v>
      </c>
      <c r="P1118" s="39">
        <f>-(1-F1118/MAX(F$5:F1118))</f>
        <v>-8.3800636423234653E-3</v>
      </c>
      <c r="Q1118" s="33">
        <f>IF(DatiStorici[[#This Row],[Calend]]="X",(DatiStorici[[#This Row],[Balanced]]*B$2/DatiStorici[[#This Row],[Bond 3Y]]),Q1117)</f>
        <v>28.459934653594232</v>
      </c>
      <c r="R1118" s="33">
        <f>IF(DatiStorici[[#This Row],[Calend]]="X",(DatiStorici[[#This Row],[Balanced]]*C$2/DatiStorici[[#This Row],[Bond 10Y]]),R1117)</f>
        <v>27.211694838953367</v>
      </c>
      <c r="S1118" s="33">
        <f>IF(DatiStorici[[#This Row],[Calend]]="X",(DatiStorici[[#This Row],[Balanced]]*D$2/DatiStorici[[#This Row],[SXXR]]),S1117)</f>
        <v>23.642993777702905</v>
      </c>
      <c r="T1118" s="33">
        <f>IF(DatiStorici[[#This Row],[Calend]]="X",(DatiStorici[[#This Row],[Balanced]]*E$2/DatiStorici[[#This Row],[Gold]]),T1117)</f>
        <v>24.359737197814788</v>
      </c>
      <c r="U1118" s="34">
        <f>SUMPRODUCT(DatiStorici[[#This Row],[Bond 3Y]:[Gold]],Q1117:T1117)</f>
        <v>13678.720794694627</v>
      </c>
      <c r="V1118" s="32">
        <f t="shared" si="150"/>
        <v>3.4830840445143072E-3</v>
      </c>
      <c r="W1118" s="32">
        <f>-(1-U1118/MAX(U$5:U1118))</f>
        <v>-5.6004299703567018E-3</v>
      </c>
      <c r="X1118" s="53" t="str">
        <f t="shared" si="151"/>
        <v/>
      </c>
    </row>
    <row r="1119" spans="1:24" x14ac:dyDescent="0.3">
      <c r="A1119" s="4">
        <v>40673</v>
      </c>
      <c r="B1119" s="1">
        <v>117.588465</v>
      </c>
      <c r="C1119" s="1">
        <v>123.096797</v>
      </c>
      <c r="D1119" s="1">
        <v>146.02390600000001</v>
      </c>
      <c r="E1119" s="1">
        <v>147.12422000000001</v>
      </c>
      <c r="F1119" s="3">
        <f t="shared" si="144"/>
        <v>14018.781183940835</v>
      </c>
      <c r="G1119" s="36">
        <f t="shared" si="145"/>
        <v>2.3438718880489134E-4</v>
      </c>
      <c r="H1119" s="31">
        <f t="shared" si="146"/>
        <v>-1.3410767829289964E-3</v>
      </c>
      <c r="I1119" s="37">
        <f t="shared" si="147"/>
        <v>8.8387802757168062E-3</v>
      </c>
      <c r="J1119" s="37">
        <f t="shared" si="148"/>
        <v>7.6159862031992542E-3</v>
      </c>
      <c r="K1119" s="39">
        <f t="shared" si="149"/>
        <v>4.2786805877888219E-3</v>
      </c>
      <c r="L1119" s="36">
        <f>-(1-B1119/MAX(B$5:B1119))</f>
        <v>-5.7648802874642469E-3</v>
      </c>
      <c r="M1119" s="37">
        <f>-(1-C1119/MAX(C$5:C1119))</f>
        <v>-4.7066191916263489E-2</v>
      </c>
      <c r="N1119" s="37">
        <f>-(1-D1119/MAX(D$5:D1119))</f>
        <v>-0.20158571704908768</v>
      </c>
      <c r="O1119" s="37">
        <f>-(1-E1119/MAX(E$5:E1119))</f>
        <v>-1.7912044237013869E-2</v>
      </c>
      <c r="P1119" s="39">
        <f>-(1-F1119/MAX(F$5:F1119))</f>
        <v>-4.1281488642409547E-3</v>
      </c>
      <c r="Q1119" s="33">
        <f>IF(DatiStorici[[#This Row],[Calend]]="X",(DatiStorici[[#This Row],[Balanced]]*B$2/DatiStorici[[#This Row],[Bond 3Y]]),Q1118)</f>
        <v>28.459934653594232</v>
      </c>
      <c r="R1119" s="33">
        <f>IF(DatiStorici[[#This Row],[Calend]]="X",(DatiStorici[[#This Row],[Balanced]]*C$2/DatiStorici[[#This Row],[Bond 10Y]]),R1118)</f>
        <v>27.211694838953367</v>
      </c>
      <c r="S1119" s="33">
        <f>IF(DatiStorici[[#This Row],[Calend]]="X",(DatiStorici[[#This Row],[Balanced]]*D$2/DatiStorici[[#This Row],[SXXR]]),S1118)</f>
        <v>23.642993777702905</v>
      </c>
      <c r="T1119" s="33">
        <f>IF(DatiStorici[[#This Row],[Calend]]="X",(DatiStorici[[#This Row],[Balanced]]*E$2/DatiStorici[[#This Row],[Gold]]),T1118)</f>
        <v>24.359737197814788</v>
      </c>
      <c r="U1119" s="34">
        <f>SUMPRODUCT(DatiStorici[[#This Row],[Bond 3Y]:[Gold]],Q1118:T1118)</f>
        <v>13732.582141120403</v>
      </c>
      <c r="V1119" s="32">
        <f t="shared" si="150"/>
        <v>3.9298690668481918E-3</v>
      </c>
      <c r="W1119" s="32">
        <f>-(1-U1119/MAX(U$5:U1119))</f>
        <v>-1.6848811020895305E-3</v>
      </c>
      <c r="X1119" s="53" t="str">
        <f t="shared" si="151"/>
        <v/>
      </c>
    </row>
    <row r="1120" spans="1:24" x14ac:dyDescent="0.3">
      <c r="A1120" s="4">
        <v>40674</v>
      </c>
      <c r="B1120" s="1">
        <v>117.602026</v>
      </c>
      <c r="C1120" s="1">
        <v>123.05377300000001</v>
      </c>
      <c r="D1120" s="1">
        <v>146.55518900000001</v>
      </c>
      <c r="E1120" s="1">
        <v>146.58793</v>
      </c>
      <c r="F1120" s="3">
        <f t="shared" si="144"/>
        <v>14004.867274904289</v>
      </c>
      <c r="G1120" s="36">
        <f t="shared" si="145"/>
        <v>1.15319288270336E-4</v>
      </c>
      <c r="H1120" s="31">
        <f t="shared" si="146"/>
        <v>-3.4957465617994915E-4</v>
      </c>
      <c r="I1120" s="37">
        <f t="shared" si="147"/>
        <v>3.6317262102642084E-3</v>
      </c>
      <c r="J1120" s="37">
        <f t="shared" si="148"/>
        <v>-3.6518107676812212E-3</v>
      </c>
      <c r="K1120" s="39">
        <f t="shared" si="149"/>
        <v>-9.9301204126389783E-4</v>
      </c>
      <c r="L1120" s="36">
        <f>-(1-B1120/MAX(B$5:B1120))</f>
        <v>-5.6502191898947229E-3</v>
      </c>
      <c r="M1120" s="37">
        <f>-(1-C1120/MAX(C$5:C1120))</f>
        <v>-4.739925520595234E-2</v>
      </c>
      <c r="N1120" s="37">
        <f>-(1-D1120/MAX(D$5:D1120))</f>
        <v>-0.19868082327444081</v>
      </c>
      <c r="O1120" s="37">
        <f>-(1-E1120/MAX(E$5:E1120))</f>
        <v>-2.1491903146689917E-2</v>
      </c>
      <c r="P1120" s="39">
        <f>-(1-F1120/MAX(F$5:F1120))</f>
        <v>-5.1165707653283432E-3</v>
      </c>
      <c r="Q1120" s="33">
        <f>IF(DatiStorici[[#This Row],[Calend]]="X",(DatiStorici[[#This Row],[Balanced]]*B$2/DatiStorici[[#This Row],[Bond 3Y]]),Q1119)</f>
        <v>28.459934653594232</v>
      </c>
      <c r="R1120" s="33">
        <f>IF(DatiStorici[[#This Row],[Calend]]="X",(DatiStorici[[#This Row],[Balanced]]*C$2/DatiStorici[[#This Row],[Bond 10Y]]),R1119)</f>
        <v>27.211694838953367</v>
      </c>
      <c r="S1120" s="33">
        <f>IF(DatiStorici[[#This Row],[Calend]]="X",(DatiStorici[[#This Row],[Balanced]]*D$2/DatiStorici[[#This Row],[SXXR]]),S1119)</f>
        <v>23.642993777702905</v>
      </c>
      <c r="T1120" s="33">
        <f>IF(DatiStorici[[#This Row],[Calend]]="X",(DatiStorici[[#This Row],[Balanced]]*E$2/DatiStorici[[#This Row],[Gold]]),T1119)</f>
        <v>24.359737197814788</v>
      </c>
      <c r="U1120" s="34">
        <f>SUMPRODUCT(DatiStorici[[#This Row],[Bond 3Y]:[Gold]],Q1119:T1119)</f>
        <v>13731.294567536872</v>
      </c>
      <c r="V1120" s="32">
        <f t="shared" si="150"/>
        <v>-9.3764882367800454E-5</v>
      </c>
      <c r="W1120" s="32">
        <f>-(1-U1120/MAX(U$5:U1120))</f>
        <v>-1.7784836133961646E-3</v>
      </c>
      <c r="X1120" s="53" t="str">
        <f t="shared" si="151"/>
        <v/>
      </c>
    </row>
    <row r="1121" spans="1:24" x14ac:dyDescent="0.3">
      <c r="A1121" s="4">
        <v>40675</v>
      </c>
      <c r="B1121" s="1">
        <v>117.698295</v>
      </c>
      <c r="C1121" s="1">
        <v>123.43213299999999</v>
      </c>
      <c r="D1121" s="1">
        <v>145.58917400000001</v>
      </c>
      <c r="E1121" s="1">
        <v>144.78797</v>
      </c>
      <c r="F1121" s="3">
        <f t="shared" si="144"/>
        <v>13931.299363610047</v>
      </c>
      <c r="G1121" s="36">
        <f t="shared" si="145"/>
        <v>8.1826497271533999E-4</v>
      </c>
      <c r="H1121" s="31">
        <f t="shared" si="146"/>
        <v>3.070035957139144E-3</v>
      </c>
      <c r="I1121" s="37">
        <f t="shared" si="147"/>
        <v>-6.6132956381861254E-3</v>
      </c>
      <c r="J1121" s="37">
        <f t="shared" si="148"/>
        <v>-1.2355056794657189E-2</v>
      </c>
      <c r="K1121" s="39">
        <f t="shared" si="149"/>
        <v>-5.2668701694200864E-3</v>
      </c>
      <c r="L1121" s="36">
        <f>-(1-B1121/MAX(B$5:B1121))</f>
        <v>-4.8362446156062777E-3</v>
      </c>
      <c r="M1121" s="37">
        <f>-(1-C1121/MAX(C$5:C1121))</f>
        <v>-4.4470242880582544E-2</v>
      </c>
      <c r="N1121" s="37">
        <f>-(1-D1121/MAX(D$5:D1121))</f>
        <v>-0.20396269933619215</v>
      </c>
      <c r="O1121" s="37">
        <f>-(1-E1121/MAX(E$5:E1121))</f>
        <v>-3.3507049509777787E-2</v>
      </c>
      <c r="P1121" s="39">
        <f>-(1-F1121/MAX(F$5:F1121))</f>
        <v>-1.0342717820731151E-2</v>
      </c>
      <c r="Q1121" s="33">
        <f>IF(DatiStorici[[#This Row],[Calend]]="X",(DatiStorici[[#This Row],[Balanced]]*B$2/DatiStorici[[#This Row],[Bond 3Y]]),Q1120)</f>
        <v>28.459934653594232</v>
      </c>
      <c r="R1121" s="33">
        <f>IF(DatiStorici[[#This Row],[Calend]]="X",(DatiStorici[[#This Row],[Balanced]]*C$2/DatiStorici[[#This Row],[Bond 10Y]]),R1120)</f>
        <v>27.211694838953367</v>
      </c>
      <c r="S1121" s="33">
        <f>IF(DatiStorici[[#This Row],[Calend]]="X",(DatiStorici[[#This Row],[Balanced]]*D$2/DatiStorici[[#This Row],[SXXR]]),S1120)</f>
        <v>23.642993777702905</v>
      </c>
      <c r="T1121" s="33">
        <f>IF(DatiStorici[[#This Row],[Calend]]="X",(DatiStorici[[#This Row],[Balanced]]*E$2/DatiStorici[[#This Row],[Gold]]),T1120)</f>
        <v>24.359737197814788</v>
      </c>
      <c r="U1121" s="34">
        <f>SUMPRODUCT(DatiStorici[[#This Row],[Bond 3Y]:[Gold]],Q1120:T1120)</f>
        <v>13677.64415464456</v>
      </c>
      <c r="V1121" s="32">
        <f t="shared" si="150"/>
        <v>-3.9148164002749059E-3</v>
      </c>
      <c r="W1121" s="32">
        <f>-(1-U1121/MAX(U$5:U1121))</f>
        <v>-5.6786982835222988E-3</v>
      </c>
      <c r="X1121" s="53" t="str">
        <f t="shared" si="151"/>
        <v/>
      </c>
    </row>
    <row r="1122" spans="1:24" x14ac:dyDescent="0.3">
      <c r="A1122" s="4">
        <v>40676</v>
      </c>
      <c r="B1122" s="1">
        <v>117.650502</v>
      </c>
      <c r="C1122" s="1">
        <v>123.53995999999999</v>
      </c>
      <c r="D1122" s="1">
        <v>145.02200099999999</v>
      </c>
      <c r="E1122" s="1">
        <v>146.36591000000001</v>
      </c>
      <c r="F1122" s="3">
        <f t="shared" si="144"/>
        <v>13986.552493551428</v>
      </c>
      <c r="G1122" s="36">
        <f t="shared" si="145"/>
        <v>-4.061461224037471E-4</v>
      </c>
      <c r="H1122" s="31">
        <f t="shared" si="146"/>
        <v>8.7319182941996603E-4</v>
      </c>
      <c r="I1122" s="37">
        <f t="shared" si="147"/>
        <v>-3.9033166574882323E-3</v>
      </c>
      <c r="J1122" s="37">
        <f t="shared" si="148"/>
        <v>1.0839322831199927E-2</v>
      </c>
      <c r="K1122" s="39">
        <f t="shared" si="149"/>
        <v>3.9582703114684464E-3</v>
      </c>
      <c r="L1122" s="36">
        <f>-(1-B1122/MAX(B$5:B1122))</f>
        <v>-5.2403444486673889E-3</v>
      </c>
      <c r="M1122" s="37">
        <f>-(1-C1122/MAX(C$5:C1122))</f>
        <v>-4.3635517719340156E-2</v>
      </c>
      <c r="N1122" s="37">
        <f>-(1-D1122/MAX(D$5:D1122))</f>
        <v>-0.20706382870951645</v>
      </c>
      <c r="O1122" s="37">
        <f>-(1-E1122/MAX(E$5:E1122))</f>
        <v>-2.2973937633863351E-2</v>
      </c>
      <c r="P1122" s="39">
        <f>-(1-F1122/MAX(F$5:F1122))</f>
        <v>-6.4176236150521593E-3</v>
      </c>
      <c r="Q1122" s="33">
        <f>IF(DatiStorici[[#This Row],[Calend]]="X",(DatiStorici[[#This Row],[Balanced]]*B$2/DatiStorici[[#This Row],[Bond 3Y]]),Q1121)</f>
        <v>28.459934653594232</v>
      </c>
      <c r="R1122" s="33">
        <f>IF(DatiStorici[[#This Row],[Calend]]="X",(DatiStorici[[#This Row],[Balanced]]*C$2/DatiStorici[[#This Row],[Bond 10Y]]),R1121)</f>
        <v>27.211694838953367</v>
      </c>
      <c r="S1122" s="33">
        <f>IF(DatiStorici[[#This Row],[Calend]]="X",(DatiStorici[[#This Row],[Balanced]]*D$2/DatiStorici[[#This Row],[SXXR]]),S1121)</f>
        <v>23.642993777702905</v>
      </c>
      <c r="T1122" s="33">
        <f>IF(DatiStorici[[#This Row],[Calend]]="X",(DatiStorici[[#This Row],[Balanced]]*E$2/DatiStorici[[#This Row],[Gold]]),T1121)</f>
        <v>24.359737197814788</v>
      </c>
      <c r="U1122" s="34">
        <f>SUMPRODUCT(DatiStorici[[#This Row],[Bond 3Y]:[Gold]],Q1121:T1121)</f>
        <v>13704.246660411098</v>
      </c>
      <c r="V1122" s="32">
        <f t="shared" si="150"/>
        <v>1.9430735675711099E-3</v>
      </c>
      <c r="W1122" s="32">
        <f>-(1-U1122/MAX(U$5:U1122))</f>
        <v>-3.7447805807634404E-3</v>
      </c>
      <c r="X1122" s="53" t="str">
        <f t="shared" si="151"/>
        <v/>
      </c>
    </row>
    <row r="1123" spans="1:24" x14ac:dyDescent="0.3">
      <c r="A1123" s="4">
        <v>40679</v>
      </c>
      <c r="B1123" s="1">
        <v>117.65962</v>
      </c>
      <c r="C1123" s="1">
        <v>123.304757</v>
      </c>
      <c r="D1123" s="1">
        <v>144.90421900000001</v>
      </c>
      <c r="E1123" s="1">
        <v>145.87495999999999</v>
      </c>
      <c r="F1123" s="3">
        <f t="shared" si="144"/>
        <v>13959.687292017345</v>
      </c>
      <c r="G1123" s="36">
        <f t="shared" si="145"/>
        <v>7.7497728759582947E-5</v>
      </c>
      <c r="H1123" s="31">
        <f t="shared" si="146"/>
        <v>-1.9056763623610793E-3</v>
      </c>
      <c r="I1123" s="37">
        <f t="shared" si="147"/>
        <v>-8.1249641015190691E-4</v>
      </c>
      <c r="J1123" s="37">
        <f t="shared" si="148"/>
        <v>-3.3599028216619981E-3</v>
      </c>
      <c r="K1123" s="39">
        <f t="shared" si="149"/>
        <v>-1.922635031823775E-3</v>
      </c>
      <c r="L1123" s="36">
        <f>-(1-B1123/MAX(B$5:B1123))</f>
        <v>-5.1632498474109001E-3</v>
      </c>
      <c r="M1123" s="37">
        <f>-(1-C1123/MAX(C$5:C1123))</f>
        <v>-4.5456303441837154E-2</v>
      </c>
      <c r="N1123" s="37">
        <f>-(1-D1123/MAX(D$5:D1123))</f>
        <v>-0.20770782484446781</v>
      </c>
      <c r="O1123" s="37">
        <f>-(1-E1123/MAX(E$5:E1123))</f>
        <v>-2.6251141631151165E-2</v>
      </c>
      <c r="P1123" s="39">
        <f>-(1-F1123/MAX(F$5:F1123))</f>
        <v>-8.326084673958678E-3</v>
      </c>
      <c r="Q1123" s="33">
        <f>IF(DatiStorici[[#This Row],[Calend]]="X",(DatiStorici[[#This Row],[Balanced]]*B$2/DatiStorici[[#This Row],[Bond 3Y]]),Q1122)</f>
        <v>28.459934653594232</v>
      </c>
      <c r="R1123" s="33">
        <f>IF(DatiStorici[[#This Row],[Calend]]="X",(DatiStorici[[#This Row],[Balanced]]*C$2/DatiStorici[[#This Row],[Bond 10Y]]),R1122)</f>
        <v>27.211694838953367</v>
      </c>
      <c r="S1123" s="33">
        <f>IF(DatiStorici[[#This Row],[Calend]]="X",(DatiStorici[[#This Row],[Balanced]]*D$2/DatiStorici[[#This Row],[SXXR]]),S1122)</f>
        <v>23.642993777702905</v>
      </c>
      <c r="T1123" s="33">
        <f>IF(DatiStorici[[#This Row],[Calend]]="X",(DatiStorici[[#This Row],[Balanced]]*E$2/DatiStorici[[#This Row],[Gold]]),T1122)</f>
        <v>24.359737197814788</v>
      </c>
      <c r="U1123" s="34">
        <f>SUMPRODUCT(DatiStorici[[#This Row],[Bond 3Y]:[Gold]],Q1122:T1122)</f>
        <v>13683.361753763671</v>
      </c>
      <c r="V1123" s="32">
        <f t="shared" si="150"/>
        <v>-1.525135775263772E-3</v>
      </c>
      <c r="W1123" s="32">
        <f>-(1-U1123/MAX(U$5:U1123))</f>
        <v>-5.2630469816951075E-3</v>
      </c>
      <c r="X1123" s="53" t="str">
        <f t="shared" si="151"/>
        <v/>
      </c>
    </row>
    <row r="1124" spans="1:24" x14ac:dyDescent="0.3">
      <c r="A1124" s="4">
        <v>40680</v>
      </c>
      <c r="B1124" s="1">
        <v>117.67200800000001</v>
      </c>
      <c r="C1124" s="1">
        <v>123.523833</v>
      </c>
      <c r="D1124" s="1">
        <v>143.47162599999999</v>
      </c>
      <c r="E1124" s="1">
        <v>143.7106</v>
      </c>
      <c r="F1124" s="3">
        <f t="shared" si="144"/>
        <v>13858.624736801154</v>
      </c>
      <c r="G1124" s="36">
        <f t="shared" si="145"/>
        <v>1.0528121627097212E-4</v>
      </c>
      <c r="H1124" s="31">
        <f t="shared" si="146"/>
        <v>1.7751270833504236E-3</v>
      </c>
      <c r="I1124" s="37">
        <f t="shared" si="147"/>
        <v>-9.9356781090390693E-3</v>
      </c>
      <c r="J1124" s="37">
        <f t="shared" si="148"/>
        <v>-1.4948261247069768E-2</v>
      </c>
      <c r="K1124" s="39">
        <f t="shared" si="149"/>
        <v>-7.2659332984703383E-3</v>
      </c>
      <c r="L1124" s="36">
        <f>-(1-B1124/MAX(B$5:B1124))</f>
        <v>-5.0585067107180581E-3</v>
      </c>
      <c r="M1124" s="37">
        <f>-(1-C1124/MAX(C$5:C1124))</f>
        <v>-4.3760362263613461E-2</v>
      </c>
      <c r="N1124" s="37">
        <f>-(1-D1124/MAX(D$5:D1124))</f>
        <v>-0.21554080743058979</v>
      </c>
      <c r="O1124" s="37">
        <f>-(1-E1124/MAX(E$5:E1124))</f>
        <v>-4.0698741679159323E-2</v>
      </c>
      <c r="P1124" s="39">
        <f>-(1-F1124/MAX(F$5:F1124))</f>
        <v>-1.5505407371352087E-2</v>
      </c>
      <c r="Q1124" s="33">
        <f>IF(DatiStorici[[#This Row],[Calend]]="X",(DatiStorici[[#This Row],[Balanced]]*B$2/DatiStorici[[#This Row],[Bond 3Y]]),Q1123)</f>
        <v>28.459934653594232</v>
      </c>
      <c r="R1124" s="33">
        <f>IF(DatiStorici[[#This Row],[Calend]]="X",(DatiStorici[[#This Row],[Balanced]]*C$2/DatiStorici[[#This Row],[Bond 10Y]]),R1123)</f>
        <v>27.211694838953367</v>
      </c>
      <c r="S1124" s="33">
        <f>IF(DatiStorici[[#This Row],[Calend]]="X",(DatiStorici[[#This Row],[Balanced]]*D$2/DatiStorici[[#This Row],[SXXR]]),S1123)</f>
        <v>23.642993777702905</v>
      </c>
      <c r="T1124" s="33">
        <f>IF(DatiStorici[[#This Row],[Calend]]="X",(DatiStorici[[#This Row],[Balanced]]*E$2/DatiStorici[[#This Row],[Gold]]),T1123)</f>
        <v>24.359737197814788</v>
      </c>
      <c r="U1124" s="34">
        <f>SUMPRODUCT(DatiStorici[[#This Row],[Bond 3Y]:[Gold]],Q1123:T1123)</f>
        <v>13603.081716506254</v>
      </c>
      <c r="V1124" s="32">
        <f t="shared" si="150"/>
        <v>-5.8842603641547676E-3</v>
      </c>
      <c r="W1124" s="32">
        <f>-(1-U1124/MAX(U$5:U1124))</f>
        <v>-1.1099150790590873E-2</v>
      </c>
      <c r="X1124" s="53" t="str">
        <f t="shared" si="151"/>
        <v/>
      </c>
    </row>
    <row r="1125" spans="1:24" x14ac:dyDescent="0.3">
      <c r="A1125" s="4">
        <v>40681</v>
      </c>
      <c r="B1125" s="1">
        <v>117.643011</v>
      </c>
      <c r="C1125" s="1">
        <v>123.398495</v>
      </c>
      <c r="D1125" s="1">
        <v>143.96347900000001</v>
      </c>
      <c r="E1125" s="1">
        <v>145.45857000000001</v>
      </c>
      <c r="F1125" s="3">
        <f t="shared" si="144"/>
        <v>13931.075927346141</v>
      </c>
      <c r="G1125" s="36">
        <f t="shared" si="145"/>
        <v>-2.4645260867754536E-4</v>
      </c>
      <c r="H1125" s="31">
        <f t="shared" si="146"/>
        <v>-1.0152019202152756E-3</v>
      </c>
      <c r="I1125" s="37">
        <f t="shared" si="147"/>
        <v>3.4223619280704309E-3</v>
      </c>
      <c r="J1125" s="37">
        <f t="shared" si="148"/>
        <v>1.2089748644486075E-2</v>
      </c>
      <c r="K1125" s="39">
        <f t="shared" si="149"/>
        <v>5.2142594534428759E-3</v>
      </c>
      <c r="L1125" s="36">
        <f>-(1-B1125/MAX(B$5:B1125))</f>
        <v>-5.303682423882683E-3</v>
      </c>
      <c r="M1125" s="37">
        <f>-(1-C1125/MAX(C$5:C1125))</f>
        <v>-4.4730645979749406E-2</v>
      </c>
      <c r="N1125" s="37">
        <f>-(1-D1125/MAX(D$5:D1125))</f>
        <v>-0.21285150489739857</v>
      </c>
      <c r="O1125" s="37">
        <f>-(1-E1125/MAX(E$5:E1125))</f>
        <v>-2.9030640505640637E-2</v>
      </c>
      <c r="P1125" s="39">
        <f>-(1-F1125/MAX(F$5:F1125))</f>
        <v>-1.0358590376471022E-2</v>
      </c>
      <c r="Q1125" s="33">
        <f>IF(DatiStorici[[#This Row],[Calend]]="X",(DatiStorici[[#This Row],[Balanced]]*B$2/DatiStorici[[#This Row],[Bond 3Y]]),Q1124)</f>
        <v>28.459934653594232</v>
      </c>
      <c r="R1125" s="33">
        <f>IF(DatiStorici[[#This Row],[Calend]]="X",(DatiStorici[[#This Row],[Balanced]]*C$2/DatiStorici[[#This Row],[Bond 10Y]]),R1124)</f>
        <v>27.211694838953367</v>
      </c>
      <c r="S1125" s="33">
        <f>IF(DatiStorici[[#This Row],[Calend]]="X",(DatiStorici[[#This Row],[Balanced]]*D$2/DatiStorici[[#This Row],[SXXR]]),S1124)</f>
        <v>23.642993777702905</v>
      </c>
      <c r="T1125" s="33">
        <f>IF(DatiStorici[[#This Row],[Calend]]="X",(DatiStorici[[#This Row],[Balanced]]*E$2/DatiStorici[[#This Row],[Gold]]),T1124)</f>
        <v>24.359737197814788</v>
      </c>
      <c r="U1125" s="34">
        <f>SUMPRODUCT(DatiStorici[[#This Row],[Bond 3Y]:[Gold]],Q1124:T1124)</f>
        <v>13653.05477162159</v>
      </c>
      <c r="V1125" s="32">
        <f t="shared" si="150"/>
        <v>3.6669255111284435E-3</v>
      </c>
      <c r="W1125" s="32">
        <f>-(1-U1125/MAX(U$5:U1125))</f>
        <v>-7.4662683547543907E-3</v>
      </c>
      <c r="X1125" s="53" t="str">
        <f t="shared" si="151"/>
        <v/>
      </c>
    </row>
    <row r="1126" spans="1:24" x14ac:dyDescent="0.3">
      <c r="A1126" s="4">
        <v>40682</v>
      </c>
      <c r="B1126" s="1">
        <v>117.594459</v>
      </c>
      <c r="C1126" s="1">
        <v>123.217957</v>
      </c>
      <c r="D1126" s="1">
        <v>144.896131</v>
      </c>
      <c r="E1126" s="1">
        <v>145.11673999999999</v>
      </c>
      <c r="F1126" s="3">
        <f t="shared" si="144"/>
        <v>13925.854660302752</v>
      </c>
      <c r="G1126" s="36">
        <f t="shared" si="145"/>
        <v>-4.1279138641835741E-4</v>
      </c>
      <c r="H1126" s="31">
        <f t="shared" si="146"/>
        <v>-1.4641199383633762E-3</v>
      </c>
      <c r="I1126" s="37">
        <f t="shared" si="147"/>
        <v>6.4574984429838413E-3</v>
      </c>
      <c r="J1126" s="37">
        <f t="shared" si="148"/>
        <v>-2.3527818498115154E-3</v>
      </c>
      <c r="K1126" s="39">
        <f t="shared" si="149"/>
        <v>-3.7486305880708384E-4</v>
      </c>
      <c r="L1126" s="36">
        <f>-(1-B1126/MAX(B$5:B1126))</f>
        <v>-5.7141997610405948E-3</v>
      </c>
      <c r="M1126" s="37">
        <f>-(1-C1126/MAX(C$5:C1126))</f>
        <v>-4.6128251506754481E-2</v>
      </c>
      <c r="N1126" s="37">
        <f>-(1-D1126/MAX(D$5:D1126))</f>
        <v>-0.20775204756729049</v>
      </c>
      <c r="O1126" s="37">
        <f>-(1-E1126/MAX(E$5:E1126))</f>
        <v>-3.1312434257331989E-2</v>
      </c>
      <c r="P1126" s="39">
        <f>-(1-F1126/MAX(F$5:F1126))</f>
        <v>-1.072950085774238E-2</v>
      </c>
      <c r="Q1126" s="33">
        <f>IF(DatiStorici[[#This Row],[Calend]]="X",(DatiStorici[[#This Row],[Balanced]]*B$2/DatiStorici[[#This Row],[Bond 3Y]]),Q1125)</f>
        <v>28.459934653594232</v>
      </c>
      <c r="R1126" s="33">
        <f>IF(DatiStorici[[#This Row],[Calend]]="X",(DatiStorici[[#This Row],[Balanced]]*C$2/DatiStorici[[#This Row],[Bond 10Y]]),R1125)</f>
        <v>27.211694838953367</v>
      </c>
      <c r="S1126" s="33">
        <f>IF(DatiStorici[[#This Row],[Calend]]="X",(DatiStorici[[#This Row],[Balanced]]*D$2/DatiStorici[[#This Row],[SXXR]]),S1125)</f>
        <v>23.642993777702905</v>
      </c>
      <c r="T1126" s="33">
        <f>IF(DatiStorici[[#This Row],[Calend]]="X",(DatiStorici[[#This Row],[Balanced]]*E$2/DatiStorici[[#This Row],[Gold]]),T1125)</f>
        <v>24.359737197814788</v>
      </c>
      <c r="U1126" s="34">
        <f>SUMPRODUCT(DatiStorici[[#This Row],[Bond 3Y]:[Gold]],Q1125:T1125)</f>
        <v>13660.484036377886</v>
      </c>
      <c r="V1126" s="32">
        <f t="shared" si="150"/>
        <v>5.4399871007094938E-4</v>
      </c>
      <c r="W1126" s="32">
        <f>-(1-U1126/MAX(U$5:U1126))</f>
        <v>-6.926184395868229E-3</v>
      </c>
      <c r="X1126" s="53" t="str">
        <f t="shared" si="151"/>
        <v/>
      </c>
    </row>
    <row r="1127" spans="1:24" x14ac:dyDescent="0.3">
      <c r="A1127" s="4">
        <v>40683</v>
      </c>
      <c r="B1127" s="1">
        <v>117.597067</v>
      </c>
      <c r="C1127" s="1">
        <v>123.710898</v>
      </c>
      <c r="D1127" s="1">
        <v>144.80514099999999</v>
      </c>
      <c r="E1127" s="1">
        <v>144.89641</v>
      </c>
      <c r="F1127" s="3">
        <f t="shared" si="144"/>
        <v>13928.340835176778</v>
      </c>
      <c r="G1127" s="36">
        <f t="shared" si="145"/>
        <v>2.2177669786458882E-5</v>
      </c>
      <c r="H1127" s="31">
        <f t="shared" si="146"/>
        <v>3.9925804120256722E-3</v>
      </c>
      <c r="I1127" s="37">
        <f t="shared" si="147"/>
        <v>-6.2816433192598893E-4</v>
      </c>
      <c r="J1127" s="37">
        <f t="shared" si="148"/>
        <v>-1.5194486345884012E-3</v>
      </c>
      <c r="K1127" s="39">
        <f t="shared" si="149"/>
        <v>1.7851349402866432E-4</v>
      </c>
      <c r="L1127" s="36">
        <f>-(1-B1127/MAX(B$5:B1127))</f>
        <v>-5.6921485743683942E-3</v>
      </c>
      <c r="M1127" s="37">
        <f>-(1-C1127/MAX(C$5:C1127))</f>
        <v>-4.2312229029007886E-2</v>
      </c>
      <c r="N1127" s="37">
        <f>-(1-D1127/MAX(D$5:D1127))</f>
        <v>-0.20824955319904437</v>
      </c>
      <c r="O1127" s="37">
        <f>-(1-E1127/MAX(E$5:E1127))</f>
        <v>-3.2783187606394759E-2</v>
      </c>
      <c r="P1127" s="39">
        <f>-(1-F1127/MAX(F$5:F1127))</f>
        <v>-1.0552886960888075E-2</v>
      </c>
      <c r="Q1127" s="33">
        <f>IF(DatiStorici[[#This Row],[Calend]]="X",(DatiStorici[[#This Row],[Balanced]]*B$2/DatiStorici[[#This Row],[Bond 3Y]]),Q1126)</f>
        <v>28.459934653594232</v>
      </c>
      <c r="R1127" s="33">
        <f>IF(DatiStorici[[#This Row],[Calend]]="X",(DatiStorici[[#This Row],[Balanced]]*C$2/DatiStorici[[#This Row],[Bond 10Y]]),R1126)</f>
        <v>27.211694838953367</v>
      </c>
      <c r="S1127" s="33">
        <f>IF(DatiStorici[[#This Row],[Calend]]="X",(DatiStorici[[#This Row],[Balanced]]*D$2/DatiStorici[[#This Row],[SXXR]]),S1126)</f>
        <v>23.642993777702905</v>
      </c>
      <c r="T1127" s="33">
        <f>IF(DatiStorici[[#This Row],[Calend]]="X",(DatiStorici[[#This Row],[Balanced]]*E$2/DatiStorici[[#This Row],[Gold]]),T1126)</f>
        <v>24.359737197814788</v>
      </c>
      <c r="U1127" s="34">
        <f>SUMPRODUCT(DatiStorici[[#This Row],[Bond 3Y]:[Gold]],Q1126:T1126)</f>
        <v>13666.453563052444</v>
      </c>
      <c r="V1127" s="32">
        <f t="shared" si="150"/>
        <v>4.3689687128636634E-4</v>
      </c>
      <c r="W1127" s="32">
        <f>-(1-U1127/MAX(U$5:U1127))</f>
        <v>-6.4922187606631931E-3</v>
      </c>
      <c r="X1127" s="53" t="str">
        <f t="shared" si="151"/>
        <v/>
      </c>
    </row>
    <row r="1128" spans="1:24" x14ac:dyDescent="0.3">
      <c r="A1128" s="4">
        <v>40686</v>
      </c>
      <c r="B1128" s="1">
        <v>117.628192</v>
      </c>
      <c r="C1128" s="1">
        <v>124.007555</v>
      </c>
      <c r="D1128" s="1">
        <v>142.518754</v>
      </c>
      <c r="E1128" s="1">
        <v>146.81108</v>
      </c>
      <c r="F1128" s="3">
        <f t="shared" si="144"/>
        <v>13977.741053537404</v>
      </c>
      <c r="G1128" s="36">
        <f t="shared" si="145"/>
        <v>2.6463994822643395E-4</v>
      </c>
      <c r="H1128" s="31">
        <f t="shared" si="146"/>
        <v>2.395115408025754E-3</v>
      </c>
      <c r="I1128" s="37">
        <f t="shared" si="147"/>
        <v>-1.5915385398199831E-2</v>
      </c>
      <c r="J1128" s="37">
        <f t="shared" si="148"/>
        <v>1.3127516859089482E-2</v>
      </c>
      <c r="K1128" s="39">
        <f t="shared" si="149"/>
        <v>3.5404662080370753E-3</v>
      </c>
      <c r="L1128" s="36">
        <f>-(1-B1128/MAX(B$5:B1128))</f>
        <v>-5.4289801751461475E-3</v>
      </c>
      <c r="M1128" s="37">
        <f>-(1-C1128/MAX(C$5:C1128))</f>
        <v>-4.0015707173084336E-2</v>
      </c>
      <c r="N1128" s="37">
        <f>-(1-D1128/MAX(D$5:D1128))</f>
        <v>-0.22075082156775439</v>
      </c>
      <c r="O1128" s="37">
        <f>-(1-E1128/MAX(E$5:E1128))</f>
        <v>-2.0002325650010477E-2</v>
      </c>
      <c r="P1128" s="39">
        <f>-(1-F1128/MAX(F$5:F1128))</f>
        <v>-7.0435742567520609E-3</v>
      </c>
      <c r="Q1128" s="33">
        <f>IF(DatiStorici[[#This Row],[Calend]]="X",(DatiStorici[[#This Row],[Balanced]]*B$2/DatiStorici[[#This Row],[Bond 3Y]]),Q1127)</f>
        <v>28.459934653594232</v>
      </c>
      <c r="R1128" s="33">
        <f>IF(DatiStorici[[#This Row],[Calend]]="X",(DatiStorici[[#This Row],[Balanced]]*C$2/DatiStorici[[#This Row],[Bond 10Y]]),R1127)</f>
        <v>27.211694838953367</v>
      </c>
      <c r="S1128" s="33">
        <f>IF(DatiStorici[[#This Row],[Calend]]="X",(DatiStorici[[#This Row],[Balanced]]*D$2/DatiStorici[[#This Row],[SXXR]]),S1127)</f>
        <v>23.642993777702905</v>
      </c>
      <c r="T1128" s="33">
        <f>IF(DatiStorici[[#This Row],[Calend]]="X",(DatiStorici[[#This Row],[Balanced]]*E$2/DatiStorici[[#This Row],[Gold]]),T1127)</f>
        <v>24.359737197814788</v>
      </c>
      <c r="U1128" s="34">
        <f>SUMPRODUCT(DatiStorici[[#This Row],[Bond 3Y]:[Gold]],Q1127:T1127)</f>
        <v>13667.995742680496</v>
      </c>
      <c r="V1128" s="32">
        <f t="shared" si="150"/>
        <v>1.1283780495722916E-4</v>
      </c>
      <c r="W1128" s="32">
        <f>-(1-U1128/MAX(U$5:U1128))</f>
        <v>-6.3801071983278224E-3</v>
      </c>
      <c r="X1128" s="53" t="str">
        <f t="shared" si="151"/>
        <v/>
      </c>
    </row>
    <row r="1129" spans="1:24" x14ac:dyDescent="0.3">
      <c r="A1129" s="4">
        <v>40687</v>
      </c>
      <c r="B1129" s="1">
        <v>117.64228199999999</v>
      </c>
      <c r="C1129" s="1">
        <v>123.640973</v>
      </c>
      <c r="D1129" s="1">
        <v>142.82963799999999</v>
      </c>
      <c r="E1129" s="1">
        <v>148.41309999999999</v>
      </c>
      <c r="F1129" s="3">
        <f t="shared" si="144"/>
        <v>14036.669150216072</v>
      </c>
      <c r="G1129" s="36">
        <f t="shared" si="145"/>
        <v>1.1977703599858095E-4</v>
      </c>
      <c r="H1129" s="31">
        <f t="shared" si="146"/>
        <v>-2.9605043139598942E-3</v>
      </c>
      <c r="I1129" s="37">
        <f t="shared" si="147"/>
        <v>2.1789793229684564E-3</v>
      </c>
      <c r="J1129" s="37">
        <f t="shared" si="148"/>
        <v>1.0853011598473036E-2</v>
      </c>
      <c r="K1129" s="39">
        <f t="shared" si="149"/>
        <v>4.2069908424242942E-3</v>
      </c>
      <c r="L1129" s="36">
        <f>-(1-B1129/MAX(B$5:B1129))</f>
        <v>-5.3098462716910655E-3</v>
      </c>
      <c r="M1129" s="37">
        <f>-(1-C1129/MAX(C$5:C1129))</f>
        <v>-4.2853542029461122E-2</v>
      </c>
      <c r="N1129" s="37">
        <f>-(1-D1129/MAX(D$5:D1129))</f>
        <v>-0.21905100245771836</v>
      </c>
      <c r="O1129" s="37">
        <f>-(1-E1129/MAX(E$5:E1129))</f>
        <v>-9.3084742440937562E-3</v>
      </c>
      <c r="P1129" s="39">
        <f>-(1-F1129/MAX(F$5:F1129))</f>
        <v>-2.8574162767331934E-3</v>
      </c>
      <c r="Q1129" s="33">
        <f>IF(DatiStorici[[#This Row],[Calend]]="X",(DatiStorici[[#This Row],[Balanced]]*B$2/DatiStorici[[#This Row],[Bond 3Y]]),Q1128)</f>
        <v>28.459934653594232</v>
      </c>
      <c r="R1129" s="33">
        <f>IF(DatiStorici[[#This Row],[Calend]]="X",(DatiStorici[[#This Row],[Balanced]]*C$2/DatiStorici[[#This Row],[Bond 10Y]]),R1128)</f>
        <v>27.211694838953367</v>
      </c>
      <c r="S1129" s="33">
        <f>IF(DatiStorici[[#This Row],[Calend]]="X",(DatiStorici[[#This Row],[Balanced]]*D$2/DatiStorici[[#This Row],[SXXR]]),S1128)</f>
        <v>23.642993777702905</v>
      </c>
      <c r="T1129" s="33">
        <f>IF(DatiStorici[[#This Row],[Calend]]="X",(DatiStorici[[#This Row],[Balanced]]*E$2/DatiStorici[[#This Row],[Gold]]),T1128)</f>
        <v>24.359737197814788</v>
      </c>
      <c r="U1129" s="34">
        <f>SUMPRODUCT(DatiStorici[[#This Row],[Bond 3Y]:[Gold]],Q1128:T1128)</f>
        <v>13704.796440305541</v>
      </c>
      <c r="V1129" s="32">
        <f t="shared" si="150"/>
        <v>2.6888539211675838E-3</v>
      </c>
      <c r="W1129" s="32">
        <f>-(1-U1129/MAX(U$5:U1129))</f>
        <v>-3.7048133280611628E-3</v>
      </c>
      <c r="X1129" s="53" t="str">
        <f t="shared" si="151"/>
        <v/>
      </c>
    </row>
    <row r="1130" spans="1:24" x14ac:dyDescent="0.3">
      <c r="A1130" s="4">
        <v>40688</v>
      </c>
      <c r="B1130" s="1">
        <v>117.78023</v>
      </c>
      <c r="C1130" s="1">
        <v>124.004758</v>
      </c>
      <c r="D1130" s="1">
        <v>143.84771900000001</v>
      </c>
      <c r="E1130" s="1">
        <v>148.33853999999999</v>
      </c>
      <c r="F1130" s="3">
        <f t="shared" si="144"/>
        <v>14061.659735735513</v>
      </c>
      <c r="G1130" s="36">
        <f t="shared" si="145"/>
        <v>1.1719186463194434E-3</v>
      </c>
      <c r="H1130" s="31">
        <f t="shared" si="146"/>
        <v>2.9379489822001187E-3</v>
      </c>
      <c r="I1130" s="37">
        <f t="shared" si="147"/>
        <v>7.1026556867900773E-3</v>
      </c>
      <c r="J1130" s="37">
        <f t="shared" si="148"/>
        <v>-5.0250776419598201E-4</v>
      </c>
      <c r="K1130" s="39">
        <f t="shared" si="149"/>
        <v>1.7787956152337545E-3</v>
      </c>
      <c r="L1130" s="36">
        <f>-(1-B1130/MAX(B$5:B1130))</f>
        <v>-4.1434670159187226E-3</v>
      </c>
      <c r="M1130" s="37">
        <f>-(1-C1130/MAX(C$5:C1130))</f>
        <v>-4.0037359693102403E-2</v>
      </c>
      <c r="N1130" s="37">
        <f>-(1-D1130/MAX(D$5:D1130))</f>
        <v>-0.21348444535164446</v>
      </c>
      <c r="O1130" s="37">
        <f>-(1-E1130/MAX(E$5:E1130))</f>
        <v>-9.8061793668918762E-3</v>
      </c>
      <c r="P1130" s="39">
        <f>-(1-F1130/MAX(F$5:F1130))</f>
        <v>-1.0821249489305629E-3</v>
      </c>
      <c r="Q1130" s="33">
        <f>IF(DatiStorici[[#This Row],[Calend]]="X",(DatiStorici[[#This Row],[Balanced]]*B$2/DatiStorici[[#This Row],[Bond 3Y]]),Q1129)</f>
        <v>28.459934653594232</v>
      </c>
      <c r="R1130" s="33">
        <f>IF(DatiStorici[[#This Row],[Calend]]="X",(DatiStorici[[#This Row],[Balanced]]*C$2/DatiStorici[[#This Row],[Bond 10Y]]),R1129)</f>
        <v>27.211694838953367</v>
      </c>
      <c r="S1130" s="33">
        <f>IF(DatiStorici[[#This Row],[Calend]]="X",(DatiStorici[[#This Row],[Balanced]]*D$2/DatiStorici[[#This Row],[SXXR]]),S1129)</f>
        <v>23.642993777702905</v>
      </c>
      <c r="T1130" s="33">
        <f>IF(DatiStorici[[#This Row],[Calend]]="X",(DatiStorici[[#This Row],[Balanced]]*E$2/DatiStorici[[#This Row],[Gold]]),T1129)</f>
        <v>24.359737197814788</v>
      </c>
      <c r="U1130" s="34">
        <f>SUMPRODUCT(DatiStorici[[#This Row],[Bond 3Y]:[Gold]],Q1129:T1129)</f>
        <v>13740.875858520854</v>
      </c>
      <c r="V1130" s="32">
        <f t="shared" si="150"/>
        <v>2.6291532308314013E-3</v>
      </c>
      <c r="W1130" s="32">
        <f>-(1-U1130/MAX(U$5:U1130))</f>
        <v>-1.0819541807246535E-3</v>
      </c>
      <c r="X1130" s="53" t="str">
        <f t="shared" si="151"/>
        <v/>
      </c>
    </row>
    <row r="1131" spans="1:24" x14ac:dyDescent="0.3">
      <c r="A1131" s="4">
        <v>40689</v>
      </c>
      <c r="B1131" s="1">
        <v>117.857085</v>
      </c>
      <c r="C1131" s="1">
        <v>124.48516499999999</v>
      </c>
      <c r="D1131" s="1">
        <v>143.765323</v>
      </c>
      <c r="E1131" s="1">
        <v>147.58364</v>
      </c>
      <c r="F1131" s="3">
        <f t="shared" si="144"/>
        <v>14044.70685340709</v>
      </c>
      <c r="G1131" s="36">
        <f t="shared" si="145"/>
        <v>6.5231606229480734E-4</v>
      </c>
      <c r="H1131" s="31">
        <f t="shared" si="146"/>
        <v>3.8666163419093088E-3</v>
      </c>
      <c r="I1131" s="37">
        <f t="shared" si="147"/>
        <v>-5.7296429731551381E-4</v>
      </c>
      <c r="J1131" s="37">
        <f t="shared" si="148"/>
        <v>-5.1020280909437133E-3</v>
      </c>
      <c r="K1131" s="39">
        <f t="shared" si="149"/>
        <v>-1.2063376694775539E-3</v>
      </c>
      <c r="L1131" s="36">
        <f>-(1-B1131/MAX(B$5:B1131))</f>
        <v>-3.4936418810680436E-3</v>
      </c>
      <c r="M1131" s="37">
        <f>-(1-C1131/MAX(C$5:C1131))</f>
        <v>-3.6318367135236951E-2</v>
      </c>
      <c r="N1131" s="37">
        <f>-(1-D1131/MAX(D$5:D1131))</f>
        <v>-0.21393496160655168</v>
      </c>
      <c r="O1131" s="37">
        <f>-(1-E1131/MAX(E$5:E1131))</f>
        <v>-1.4845310230630515E-2</v>
      </c>
      <c r="P1131" s="39">
        <f>-(1-F1131/MAX(F$5:F1131))</f>
        <v>-2.2864306645967725E-3</v>
      </c>
      <c r="Q1131" s="33">
        <f>IF(DatiStorici[[#This Row],[Calend]]="X",(DatiStorici[[#This Row],[Balanced]]*B$2/DatiStorici[[#This Row],[Bond 3Y]]),Q1130)</f>
        <v>28.459934653594232</v>
      </c>
      <c r="R1131" s="33">
        <f>IF(DatiStorici[[#This Row],[Calend]]="X",(DatiStorici[[#This Row],[Balanced]]*C$2/DatiStorici[[#This Row],[Bond 10Y]]),R1130)</f>
        <v>27.211694838953367</v>
      </c>
      <c r="S1131" s="33">
        <f>IF(DatiStorici[[#This Row],[Calend]]="X",(DatiStorici[[#This Row],[Balanced]]*D$2/DatiStorici[[#This Row],[SXXR]]),S1130)</f>
        <v>23.642993777702905</v>
      </c>
      <c r="T1131" s="33">
        <f>IF(DatiStorici[[#This Row],[Calend]]="X",(DatiStorici[[#This Row],[Balanced]]*E$2/DatiStorici[[#This Row],[Gold]]),T1130)</f>
        <v>24.359737197814788</v>
      </c>
      <c r="U1131" s="34">
        <f>SUMPRODUCT(DatiStorici[[#This Row],[Bond 3Y]:[Gold]],Q1130:T1130)</f>
        <v>13735.798581755214</v>
      </c>
      <c r="V1131" s="32">
        <f t="shared" si="150"/>
        <v>-3.6956996629740742E-4</v>
      </c>
      <c r="W1131" s="32">
        <f>-(1-U1131/MAX(U$5:U1131))</f>
        <v>-1.4510560805625072E-3</v>
      </c>
      <c r="X1131" s="53" t="str">
        <f t="shared" si="151"/>
        <v/>
      </c>
    </row>
    <row r="1132" spans="1:24" x14ac:dyDescent="0.3">
      <c r="A1132" s="4">
        <v>40690</v>
      </c>
      <c r="B1132" s="1">
        <v>117.876392</v>
      </c>
      <c r="C1132" s="1">
        <v>124.562636</v>
      </c>
      <c r="D1132" s="1">
        <v>144.75105199999999</v>
      </c>
      <c r="E1132" s="1">
        <v>148.99122</v>
      </c>
      <c r="F1132" s="3">
        <f t="shared" si="144"/>
        <v>14117.489649762008</v>
      </c>
      <c r="G1132" s="36">
        <f t="shared" si="145"/>
        <v>1.6380363356840915E-4</v>
      </c>
      <c r="H1132" s="31">
        <f t="shared" si="146"/>
        <v>6.2213761525070589E-4</v>
      </c>
      <c r="I1132" s="37">
        <f t="shared" si="147"/>
        <v>6.8331153503825666E-3</v>
      </c>
      <c r="J1132" s="37">
        <f t="shared" si="148"/>
        <v>9.4923121199950358E-3</v>
      </c>
      <c r="K1132" s="39">
        <f t="shared" si="149"/>
        <v>5.1688410306339845E-3</v>
      </c>
      <c r="L1132" s="36">
        <f>-(1-B1132/MAX(B$5:B1132))</f>
        <v>-3.3303971490589168E-3</v>
      </c>
      <c r="M1132" s="37">
        <f>-(1-C1132/MAX(C$5:C1132))</f>
        <v>-3.5718638004623937E-2</v>
      </c>
      <c r="N1132" s="37">
        <f>-(1-D1132/MAX(D$5:D1132))</f>
        <v>-0.20854529539176825</v>
      </c>
      <c r="O1132" s="37">
        <f>-(1-E1132/MAX(E$5:E1132))</f>
        <v>-5.4493904781053315E-3</v>
      </c>
      <c r="P1132" s="39">
        <f>-(1-F1132/MAX(F$5:F1132))</f>
        <v>0</v>
      </c>
      <c r="Q1132" s="33">
        <f>IF(DatiStorici[[#This Row],[Calend]]="X",(DatiStorici[[#This Row],[Balanced]]*B$2/DatiStorici[[#This Row],[Bond 3Y]]),Q1131)</f>
        <v>28.459934653594232</v>
      </c>
      <c r="R1132" s="33">
        <f>IF(DatiStorici[[#This Row],[Calend]]="X",(DatiStorici[[#This Row],[Balanced]]*C$2/DatiStorici[[#This Row],[Bond 10Y]]),R1131)</f>
        <v>27.211694838953367</v>
      </c>
      <c r="S1132" s="33">
        <f>IF(DatiStorici[[#This Row],[Calend]]="X",(DatiStorici[[#This Row],[Balanced]]*D$2/DatiStorici[[#This Row],[SXXR]]),S1131)</f>
        <v>23.642993777702905</v>
      </c>
      <c r="T1132" s="33">
        <f>IF(DatiStorici[[#This Row],[Calend]]="X",(DatiStorici[[#This Row],[Balanced]]*E$2/DatiStorici[[#This Row],[Gold]]),T1131)</f>
        <v>24.359737197814788</v>
      </c>
      <c r="U1132" s="34">
        <f>SUMPRODUCT(DatiStorici[[#This Row],[Bond 3Y]:[Gold]],Q1131:T1131)</f>
        <v>13796.05003842284</v>
      </c>
      <c r="V1132" s="32">
        <f t="shared" si="150"/>
        <v>4.3768621340941382E-3</v>
      </c>
      <c r="W1132" s="32">
        <f>-(1-U1132/MAX(U$5:U1132))</f>
        <v>0</v>
      </c>
      <c r="X1132" s="53" t="str">
        <f t="shared" si="151"/>
        <v/>
      </c>
    </row>
    <row r="1133" spans="1:24" x14ac:dyDescent="0.3">
      <c r="A1133" s="4">
        <v>40693</v>
      </c>
      <c r="B1133" s="1">
        <v>117.876392</v>
      </c>
      <c r="C1133" s="1">
        <v>124.562636</v>
      </c>
      <c r="D1133" s="1">
        <v>144.632259</v>
      </c>
      <c r="E1133" s="1">
        <v>148.98617999999999</v>
      </c>
      <c r="F1133" s="3">
        <f t="shared" si="144"/>
        <v>14115.503815912847</v>
      </c>
      <c r="G1133" s="36">
        <f t="shared" si="145"/>
        <v>0</v>
      </c>
      <c r="H1133" s="31">
        <f t="shared" si="146"/>
        <v>0</v>
      </c>
      <c r="I1133" s="37">
        <f t="shared" si="147"/>
        <v>-8.2100799982014379E-4</v>
      </c>
      <c r="J1133" s="37">
        <f t="shared" si="148"/>
        <v>-3.3828068843351954E-5</v>
      </c>
      <c r="K1133" s="39">
        <f t="shared" si="149"/>
        <v>-1.4067469358855392E-4</v>
      </c>
      <c r="L1133" s="36">
        <f>-(1-B1133/MAX(B$5:B1133))</f>
        <v>-3.3303971490589168E-3</v>
      </c>
      <c r="M1133" s="37">
        <f>-(1-C1133/MAX(C$5:C1133))</f>
        <v>-3.5718638004623937E-2</v>
      </c>
      <c r="N1133" s="37">
        <f>-(1-D1133/MAX(D$5:D1133))</f>
        <v>-0.2091948193670724</v>
      </c>
      <c r="O1133" s="37">
        <f>-(1-E1133/MAX(E$5:E1133))</f>
        <v>-5.4830336355478071E-3</v>
      </c>
      <c r="P1133" s="39">
        <f>-(1-F1133/MAX(F$5:F1133))</f>
        <v>-1.4066479936780674E-4</v>
      </c>
      <c r="Q1133" s="33">
        <f>IF(DatiStorici[[#This Row],[Calend]]="X",(DatiStorici[[#This Row],[Balanced]]*B$2/DatiStorici[[#This Row],[Bond 3Y]]),Q1132)</f>
        <v>28.459934653594232</v>
      </c>
      <c r="R1133" s="33">
        <f>IF(DatiStorici[[#This Row],[Calend]]="X",(DatiStorici[[#This Row],[Balanced]]*C$2/DatiStorici[[#This Row],[Bond 10Y]]),R1132)</f>
        <v>27.211694838953367</v>
      </c>
      <c r="S1133" s="33">
        <f>IF(DatiStorici[[#This Row],[Calend]]="X",(DatiStorici[[#This Row],[Balanced]]*D$2/DatiStorici[[#This Row],[SXXR]]),S1132)</f>
        <v>23.642993777702905</v>
      </c>
      <c r="T1133" s="33">
        <f>IF(DatiStorici[[#This Row],[Calend]]="X",(DatiStorici[[#This Row],[Balanced]]*E$2/DatiStorici[[#This Row],[Gold]]),T1132)</f>
        <v>24.359737197814788</v>
      </c>
      <c r="U1133" s="34">
        <f>SUMPRODUCT(DatiStorici[[#This Row],[Bond 3Y]:[Gold]],Q1132:T1132)</f>
        <v>13793.11864318753</v>
      </c>
      <c r="V1133" s="32">
        <f t="shared" si="150"/>
        <v>-2.1250334000062513E-4</v>
      </c>
      <c r="W1133" s="32">
        <f>-(1-U1133/MAX(U$5:U1133))</f>
        <v>-2.1248076276514372E-4</v>
      </c>
      <c r="X1133" s="53" t="str">
        <f t="shared" si="151"/>
        <v/>
      </c>
    </row>
    <row r="1134" spans="1:24" x14ac:dyDescent="0.3">
      <c r="A1134" s="4">
        <v>40694</v>
      </c>
      <c r="B1134" s="1">
        <v>117.826734</v>
      </c>
      <c r="C1134" s="1">
        <v>124.209222</v>
      </c>
      <c r="D1134" s="1">
        <v>145.798958</v>
      </c>
      <c r="E1134" s="1">
        <v>149.32464999999999</v>
      </c>
      <c r="F1134" s="3">
        <f t="shared" si="144"/>
        <v>14136.23067268526</v>
      </c>
      <c r="G1134" s="36">
        <f t="shared" si="145"/>
        <v>-4.2136056129106703E-4</v>
      </c>
      <c r="H1134" s="31">
        <f t="shared" si="146"/>
        <v>-2.8412718431688787E-3</v>
      </c>
      <c r="I1134" s="37">
        <f t="shared" si="147"/>
        <v>8.0342966428025801E-3</v>
      </c>
      <c r="J1134" s="37">
        <f t="shared" si="148"/>
        <v>2.2692447689219991E-3</v>
      </c>
      <c r="K1134" s="39">
        <f t="shared" si="149"/>
        <v>1.4672982644274928E-3</v>
      </c>
      <c r="L1134" s="36">
        <f>-(1-B1134/MAX(B$5:B1134))</f>
        <v>-3.7502659480493916E-3</v>
      </c>
      <c r="M1134" s="37">
        <f>-(1-C1134/MAX(C$5:C1134))</f>
        <v>-3.8454534933364481E-2</v>
      </c>
      <c r="N1134" s="37">
        <f>-(1-D1134/MAX(D$5:D1134))</f>
        <v>-0.20281566426143827</v>
      </c>
      <c r="O1134" s="37">
        <f>-(1-E1134/MAX(E$5:E1134))</f>
        <v>-3.2236686554846239E-3</v>
      </c>
      <c r="P1134" s="39">
        <f>-(1-F1134/MAX(F$5:F1134))</f>
        <v>0</v>
      </c>
      <c r="Q1134" s="33">
        <f>IF(DatiStorici[[#This Row],[Calend]]="X",(DatiStorici[[#This Row],[Balanced]]*B$2/DatiStorici[[#This Row],[Bond 3Y]]),Q1133)</f>
        <v>28.459934653594232</v>
      </c>
      <c r="R1134" s="33">
        <f>IF(DatiStorici[[#This Row],[Calend]]="X",(DatiStorici[[#This Row],[Balanced]]*C$2/DatiStorici[[#This Row],[Bond 10Y]]),R1133)</f>
        <v>27.211694838953367</v>
      </c>
      <c r="S1134" s="33">
        <f>IF(DatiStorici[[#This Row],[Calend]]="X",(DatiStorici[[#This Row],[Balanced]]*D$2/DatiStorici[[#This Row],[SXXR]]),S1133)</f>
        <v>23.642993777702905</v>
      </c>
      <c r="T1134" s="33">
        <f>IF(DatiStorici[[#This Row],[Calend]]="X",(DatiStorici[[#This Row],[Balanced]]*E$2/DatiStorici[[#This Row],[Gold]]),T1133)</f>
        <v>24.359737197814788</v>
      </c>
      <c r="U1134" s="34">
        <f>SUMPRODUCT(DatiStorici[[#This Row],[Bond 3Y]:[Gold]],Q1133:T1133)</f>
        <v>13817.917683279484</v>
      </c>
      <c r="V1134" s="32">
        <f t="shared" si="150"/>
        <v>1.7963140873874866E-3</v>
      </c>
      <c r="W1134" s="32">
        <f>-(1-U1134/MAX(U$5:U1134))</f>
        <v>0</v>
      </c>
      <c r="X1134" s="53" t="str">
        <f t="shared" si="151"/>
        <v/>
      </c>
    </row>
    <row r="1135" spans="1:24" x14ac:dyDescent="0.3">
      <c r="A1135" s="4">
        <v>40695</v>
      </c>
      <c r="B1135" s="1">
        <v>117.856134</v>
      </c>
      <c r="C1135" s="1">
        <v>124.592947</v>
      </c>
      <c r="D1135" s="1">
        <v>144.58575300000001</v>
      </c>
      <c r="E1135" s="1">
        <v>149.05571</v>
      </c>
      <c r="F1135" s="3">
        <f t="shared" si="144"/>
        <v>14117.813870236667</v>
      </c>
      <c r="G1135" s="36">
        <f t="shared" si="145"/>
        <v>2.4948780029689327E-4</v>
      </c>
      <c r="H1135" s="31">
        <f t="shared" si="146"/>
        <v>3.0845816641615893E-3</v>
      </c>
      <c r="I1135" s="37">
        <f t="shared" si="147"/>
        <v>-8.3558948730041629E-3</v>
      </c>
      <c r="J1135" s="37">
        <f t="shared" si="148"/>
        <v>-1.8026660523437162E-3</v>
      </c>
      <c r="K1135" s="39">
        <f t="shared" si="149"/>
        <v>-1.3036579615305925E-3</v>
      </c>
      <c r="L1135" s="36">
        <f>-(1-B1135/MAX(B$5:B1135))</f>
        <v>-3.5016827854105204E-3</v>
      </c>
      <c r="M1135" s="37">
        <f>-(1-C1135/MAX(C$5:C1135))</f>
        <v>-3.5483990334166382E-2</v>
      </c>
      <c r="N1135" s="37">
        <f>-(1-D1135/MAX(D$5:D1135))</f>
        <v>-0.20944910002330219</v>
      </c>
      <c r="O1135" s="37">
        <f>-(1-E1135/MAX(E$5:E1135))</f>
        <v>-5.0189049178953615E-3</v>
      </c>
      <c r="P1135" s="39">
        <f>-(1-F1135/MAX(F$5:F1135))</f>
        <v>-1.3028085686362934E-3</v>
      </c>
      <c r="Q1135" s="33">
        <f>IF(DatiStorici[[#This Row],[Calend]]="X",(DatiStorici[[#This Row],[Balanced]]*B$2/DatiStorici[[#This Row],[Bond 3Y]]),Q1134)</f>
        <v>28.459934653594232</v>
      </c>
      <c r="R1135" s="33">
        <f>IF(DatiStorici[[#This Row],[Calend]]="X",(DatiStorici[[#This Row],[Balanced]]*C$2/DatiStorici[[#This Row],[Bond 10Y]]),R1134)</f>
        <v>27.211694838953367</v>
      </c>
      <c r="S1135" s="33">
        <f>IF(DatiStorici[[#This Row],[Calend]]="X",(DatiStorici[[#This Row],[Balanced]]*D$2/DatiStorici[[#This Row],[SXXR]]),S1134)</f>
        <v>23.642993777702905</v>
      </c>
      <c r="T1135" s="33">
        <f>IF(DatiStorici[[#This Row],[Calend]]="X",(DatiStorici[[#This Row],[Balanced]]*E$2/DatiStorici[[#This Row],[Gold]]),T1134)</f>
        <v>24.359737197814788</v>
      </c>
      <c r="U1135" s="34">
        <f>SUMPRODUCT(DatiStorici[[#This Row],[Bond 3Y]:[Gold]],Q1134:T1134)</f>
        <v>13793.96110697232</v>
      </c>
      <c r="V1135" s="32">
        <f t="shared" si="150"/>
        <v>-1.7352373954953565E-3</v>
      </c>
      <c r="W1135" s="32">
        <f>-(1-U1135/MAX(U$5:U1135))</f>
        <v>-1.7337327415224424E-3</v>
      </c>
      <c r="X1135" s="53" t="str">
        <f t="shared" si="151"/>
        <v/>
      </c>
    </row>
    <row r="1136" spans="1:24" x14ac:dyDescent="0.3">
      <c r="A1136" s="4">
        <v>40696</v>
      </c>
      <c r="B1136" s="1">
        <v>117.872367</v>
      </c>
      <c r="C1136" s="1">
        <v>124.691836</v>
      </c>
      <c r="D1136" s="1">
        <v>142.71792199999999</v>
      </c>
      <c r="E1136" s="1">
        <v>149.61283</v>
      </c>
      <c r="F1136" s="3">
        <f t="shared" si="144"/>
        <v>14114.592992286667</v>
      </c>
      <c r="G1136" s="36">
        <f t="shared" si="145"/>
        <v>1.377262397783005E-4</v>
      </c>
      <c r="H1136" s="31">
        <f t="shared" si="146"/>
        <v>7.9338180210678541E-4</v>
      </c>
      <c r="I1136" s="37">
        <f t="shared" si="147"/>
        <v>-1.3002669151486027E-2</v>
      </c>
      <c r="J1136" s="37">
        <f t="shared" si="148"/>
        <v>3.7306952126275016E-3</v>
      </c>
      <c r="K1136" s="39">
        <f t="shared" si="149"/>
        <v>-2.28168854299807E-4</v>
      </c>
      <c r="L1136" s="36">
        <f>-(1-B1136/MAX(B$5:B1136))</f>
        <v>-3.3644293677534964E-3</v>
      </c>
      <c r="M1136" s="37">
        <f>-(1-C1136/MAX(C$5:C1136))</f>
        <v>-3.4718457244401368E-2</v>
      </c>
      <c r="N1136" s="37">
        <f>-(1-D1136/MAX(D$5:D1136))</f>
        <v>-0.21966183155055297</v>
      </c>
      <c r="O1136" s="37">
        <f>-(1-E1136/MAX(E$5:E1136))</f>
        <v>-1.3000009745834928E-3</v>
      </c>
      <c r="P1136" s="39">
        <f>-(1-F1136/MAX(F$5:F1136))</f>
        <v>-1.5306541679743768E-3</v>
      </c>
      <c r="Q1136" s="33">
        <f>IF(DatiStorici[[#This Row],[Calend]]="X",(DatiStorici[[#This Row],[Balanced]]*B$2/DatiStorici[[#This Row],[Bond 3Y]]),Q1135)</f>
        <v>28.459934653594232</v>
      </c>
      <c r="R1136" s="33">
        <f>IF(DatiStorici[[#This Row],[Calend]]="X",(DatiStorici[[#This Row],[Balanced]]*C$2/DatiStorici[[#This Row],[Bond 10Y]]),R1135)</f>
        <v>27.211694838953367</v>
      </c>
      <c r="S1136" s="33">
        <f>IF(DatiStorici[[#This Row],[Calend]]="X",(DatiStorici[[#This Row],[Balanced]]*D$2/DatiStorici[[#This Row],[SXXR]]),S1135)</f>
        <v>23.642993777702905</v>
      </c>
      <c r="T1136" s="33">
        <f>IF(DatiStorici[[#This Row],[Calend]]="X",(DatiStorici[[#This Row],[Balanced]]*E$2/DatiStorici[[#This Row],[Gold]]),T1135)</f>
        <v>24.359737197814788</v>
      </c>
      <c r="U1136" s="34">
        <f>SUMPRODUCT(DatiStorici[[#This Row],[Bond 3Y]:[Gold]],Q1135:T1135)</f>
        <v>13766.524214459325</v>
      </c>
      <c r="V1136" s="32">
        <f t="shared" si="150"/>
        <v>-1.9910318165154714E-3</v>
      </c>
      <c r="W1136" s="32">
        <f>-(1-U1136/MAX(U$5:U1136))</f>
        <v>-3.7193352861225604E-3</v>
      </c>
      <c r="X1136" s="53" t="str">
        <f t="shared" si="151"/>
        <v/>
      </c>
    </row>
    <row r="1137" spans="1:24" x14ac:dyDescent="0.3">
      <c r="A1137" s="4">
        <v>40697</v>
      </c>
      <c r="B1137" s="1">
        <v>117.918421</v>
      </c>
      <c r="C1137" s="1">
        <v>124.34504699999999</v>
      </c>
      <c r="D1137" s="1">
        <v>142.204837</v>
      </c>
      <c r="E1137" s="1">
        <v>149.65973</v>
      </c>
      <c r="F1137" s="3">
        <f t="shared" si="144"/>
        <v>14101.080877945813</v>
      </c>
      <c r="G1137" s="36">
        <f t="shared" si="145"/>
        <v>3.9063443467215786E-4</v>
      </c>
      <c r="H1137" s="31">
        <f t="shared" si="146"/>
        <v>-2.7850430825918805E-3</v>
      </c>
      <c r="I1137" s="37">
        <f t="shared" si="147"/>
        <v>-3.6015764863283031E-3</v>
      </c>
      <c r="J1137" s="37">
        <f t="shared" si="148"/>
        <v>3.1342666620645611E-4</v>
      </c>
      <c r="K1137" s="39">
        <f t="shared" si="149"/>
        <v>-9.5777371371108273E-4</v>
      </c>
      <c r="L1137" s="36">
        <f>-(1-B1137/MAX(B$5:B1137))</f>
        <v>-2.9750331442103262E-3</v>
      </c>
      <c r="M1137" s="37">
        <f>-(1-C1137/MAX(C$5:C1137))</f>
        <v>-3.7403067814500535E-2</v>
      </c>
      <c r="N1137" s="37">
        <f>-(1-D1137/MAX(D$5:D1137))</f>
        <v>-0.2224672241988489</v>
      </c>
      <c r="O1137" s="37">
        <f>-(1-E1137/MAX(E$5:E1137))</f>
        <v>-9.8693270393934718E-4</v>
      </c>
      <c r="P1137" s="39">
        <f>-(1-F1137/MAX(F$5:F1137))</f>
        <v>-2.4865040443464714E-3</v>
      </c>
      <c r="Q1137" s="33">
        <f>IF(DatiStorici[[#This Row],[Calend]]="X",(DatiStorici[[#This Row],[Balanced]]*B$2/DatiStorici[[#This Row],[Bond 3Y]]),Q1136)</f>
        <v>28.459934653594232</v>
      </c>
      <c r="R1137" s="33">
        <f>IF(DatiStorici[[#This Row],[Calend]]="X",(DatiStorici[[#This Row],[Balanced]]*C$2/DatiStorici[[#This Row],[Bond 10Y]]),R1136)</f>
        <v>27.211694838953367</v>
      </c>
      <c r="S1137" s="33">
        <f>IF(DatiStorici[[#This Row],[Calend]]="X",(DatiStorici[[#This Row],[Balanced]]*D$2/DatiStorici[[#This Row],[SXXR]]),S1136)</f>
        <v>23.642993777702905</v>
      </c>
      <c r="T1137" s="33">
        <f>IF(DatiStorici[[#This Row],[Calend]]="X",(DatiStorici[[#This Row],[Balanced]]*E$2/DatiStorici[[#This Row],[Gold]]),T1136)</f>
        <v>24.359737197814788</v>
      </c>
      <c r="U1137" s="34">
        <f>SUMPRODUCT(DatiStorici[[#This Row],[Bond 3Y]:[Gold]],Q1136:T1136)</f>
        <v>13747.4097980605</v>
      </c>
      <c r="V1137" s="32">
        <f t="shared" si="150"/>
        <v>-1.3894355830909877E-3</v>
      </c>
      <c r="W1137" s="32">
        <f>-(1-U1137/MAX(U$5:U1137))</f>
        <v>-5.1026418621890057E-3</v>
      </c>
      <c r="X1137" s="53" t="str">
        <f t="shared" si="151"/>
        <v/>
      </c>
    </row>
    <row r="1138" spans="1:24" x14ac:dyDescent="0.3">
      <c r="A1138" s="4">
        <v>40700</v>
      </c>
      <c r="B1138" s="1">
        <v>117.92521600000001</v>
      </c>
      <c r="C1138" s="1">
        <v>124.473023</v>
      </c>
      <c r="D1138" s="1">
        <v>141.46427700000001</v>
      </c>
      <c r="E1138" s="1">
        <v>150.52927</v>
      </c>
      <c r="F1138" s="3">
        <f t="shared" si="144"/>
        <v>14127.643541507292</v>
      </c>
      <c r="G1138" s="36">
        <f t="shared" si="145"/>
        <v>5.7622924140057507E-5</v>
      </c>
      <c r="H1138" s="31">
        <f t="shared" si="146"/>
        <v>1.0286713604439311E-3</v>
      </c>
      <c r="I1138" s="37">
        <f t="shared" si="147"/>
        <v>-5.2213064156898291E-3</v>
      </c>
      <c r="J1138" s="37">
        <f t="shared" si="148"/>
        <v>5.7932997676827533E-3</v>
      </c>
      <c r="K1138" s="39">
        <f t="shared" si="149"/>
        <v>1.8819604461538478E-3</v>
      </c>
      <c r="L1138" s="36">
        <f>-(1-B1138/MAX(B$5:B1138))</f>
        <v>-2.9175799948860659E-3</v>
      </c>
      <c r="M1138" s="37">
        <f>-(1-C1138/MAX(C$5:C1138))</f>
        <v>-3.6412362450953806E-2</v>
      </c>
      <c r="N1138" s="37">
        <f>-(1-D1138/MAX(D$5:D1138))</f>
        <v>-0.2265163809265297</v>
      </c>
      <c r="O1138" s="37">
        <f>-(1-E1138/MAX(E$5:E1138))</f>
        <v>0</v>
      </c>
      <c r="P1138" s="39">
        <f>-(1-F1138/MAX(F$5:F1138))</f>
        <v>-6.0745550753926736E-4</v>
      </c>
      <c r="Q1138" s="33">
        <f>IF(DatiStorici[[#This Row],[Calend]]="X",(DatiStorici[[#This Row],[Balanced]]*B$2/DatiStorici[[#This Row],[Bond 3Y]]),Q1137)</f>
        <v>28.459934653594232</v>
      </c>
      <c r="R1138" s="33">
        <f>IF(DatiStorici[[#This Row],[Calend]]="X",(DatiStorici[[#This Row],[Balanced]]*C$2/DatiStorici[[#This Row],[Bond 10Y]]),R1137)</f>
        <v>27.211694838953367</v>
      </c>
      <c r="S1138" s="33">
        <f>IF(DatiStorici[[#This Row],[Calend]]="X",(DatiStorici[[#This Row],[Balanced]]*D$2/DatiStorici[[#This Row],[SXXR]]),S1137)</f>
        <v>23.642993777702905</v>
      </c>
      <c r="T1138" s="33">
        <f>IF(DatiStorici[[#This Row],[Calend]]="X",(DatiStorici[[#This Row],[Balanced]]*E$2/DatiStorici[[#This Row],[Gold]]),T1137)</f>
        <v>24.359737197814788</v>
      </c>
      <c r="U1138" s="34">
        <f>SUMPRODUCT(DatiStorici[[#This Row],[Bond 3Y]:[Gold]],Q1137:T1137)</f>
        <v>13754.758337586154</v>
      </c>
      <c r="V1138" s="32">
        <f t="shared" si="150"/>
        <v>5.3439711838655722E-4</v>
      </c>
      <c r="W1138" s="32">
        <f>-(1-U1138/MAX(U$5:U1138))</f>
        <v>-4.5708294940673966E-3</v>
      </c>
      <c r="X1138" s="53" t="str">
        <f t="shared" si="151"/>
        <v/>
      </c>
    </row>
    <row r="1139" spans="1:24" x14ac:dyDescent="0.3">
      <c r="A1139" s="4">
        <v>40701</v>
      </c>
      <c r="B1139" s="1">
        <v>117.859013</v>
      </c>
      <c r="C1139" s="1">
        <v>123.921753</v>
      </c>
      <c r="D1139" s="1">
        <v>141.313637</v>
      </c>
      <c r="E1139" s="1">
        <v>150.13887</v>
      </c>
      <c r="F1139" s="3">
        <f t="shared" si="144"/>
        <v>14094.388084226759</v>
      </c>
      <c r="G1139" s="36">
        <f t="shared" si="145"/>
        <v>-5.6155580905908886E-4</v>
      </c>
      <c r="H1139" s="31">
        <f t="shared" si="146"/>
        <v>-4.4386674628177315E-3</v>
      </c>
      <c r="I1139" s="37">
        <f t="shared" si="147"/>
        <v>-1.0654298429389833E-3</v>
      </c>
      <c r="J1139" s="37">
        <f t="shared" si="148"/>
        <v>-2.5968845212437051E-3</v>
      </c>
      <c r="K1139" s="39">
        <f t="shared" si="149"/>
        <v>-2.3567029555786739E-3</v>
      </c>
      <c r="L1139" s="36">
        <f>-(1-B1139/MAX(B$5:B1139))</f>
        <v>-3.4773402369330242E-3</v>
      </c>
      <c r="M1139" s="37">
        <f>-(1-C1139/MAX(C$5:C1139))</f>
        <v>-4.0679929383522495E-2</v>
      </c>
      <c r="N1139" s="37">
        <f>-(1-D1139/MAX(D$5:D1139))</f>
        <v>-0.22734003460679575</v>
      </c>
      <c r="O1139" s="37">
        <f>-(1-E1139/MAX(E$5:E1139))</f>
        <v>-2.5935155335570226E-3</v>
      </c>
      <c r="P1139" s="39">
        <f>-(1-F1139/MAX(F$5:F1139))</f>
        <v>-2.95995371236768E-3</v>
      </c>
      <c r="Q1139" s="33">
        <f>IF(DatiStorici[[#This Row],[Calend]]="X",(DatiStorici[[#This Row],[Balanced]]*B$2/DatiStorici[[#This Row],[Bond 3Y]]),Q1138)</f>
        <v>28.459934653594232</v>
      </c>
      <c r="R1139" s="33">
        <f>IF(DatiStorici[[#This Row],[Calend]]="X",(DatiStorici[[#This Row],[Balanced]]*C$2/DatiStorici[[#This Row],[Bond 10Y]]),R1138)</f>
        <v>27.211694838953367</v>
      </c>
      <c r="S1139" s="33">
        <f>IF(DatiStorici[[#This Row],[Calend]]="X",(DatiStorici[[#This Row],[Balanced]]*D$2/DatiStorici[[#This Row],[SXXR]]),S1138)</f>
        <v>23.642993777702905</v>
      </c>
      <c r="T1139" s="33">
        <f>IF(DatiStorici[[#This Row],[Calend]]="X",(DatiStorici[[#This Row],[Balanced]]*E$2/DatiStorici[[#This Row],[Gold]]),T1138)</f>
        <v>24.359737197814788</v>
      </c>
      <c r="U1139" s="34">
        <f>SUMPRODUCT(DatiStorici[[#This Row],[Bond 3Y]:[Gold]],Q1138:T1138)</f>
        <v>13724.801591533713</v>
      </c>
      <c r="V1139" s="32">
        <f t="shared" si="150"/>
        <v>-2.1802938618215853E-3</v>
      </c>
      <c r="W1139" s="32">
        <f>-(1-U1139/MAX(U$5:U1139))</f>
        <v>-6.73879334644234E-3</v>
      </c>
      <c r="X1139" s="53" t="str">
        <f t="shared" si="151"/>
        <v/>
      </c>
    </row>
    <row r="1140" spans="1:24" x14ac:dyDescent="0.3">
      <c r="A1140" s="4">
        <v>40702</v>
      </c>
      <c r="B1140" s="1">
        <v>117.889528</v>
      </c>
      <c r="C1140" s="1">
        <v>124.194729</v>
      </c>
      <c r="D1140" s="1">
        <v>139.874978</v>
      </c>
      <c r="E1140" s="1">
        <v>149.43265</v>
      </c>
      <c r="F1140" s="3">
        <f t="shared" si="144"/>
        <v>14052.556550884696</v>
      </c>
      <c r="G1140" s="36">
        <f t="shared" si="145"/>
        <v>2.5887753146623248E-4</v>
      </c>
      <c r="H1140" s="31">
        <f t="shared" si="146"/>
        <v>2.2003867533396176E-3</v>
      </c>
      <c r="I1140" s="37">
        <f t="shared" si="147"/>
        <v>-1.0232786654377778E-2</v>
      </c>
      <c r="J1140" s="37">
        <f t="shared" si="148"/>
        <v>-4.7148761556200756E-3</v>
      </c>
      <c r="K1140" s="39">
        <f t="shared" si="149"/>
        <v>-2.9723698030286925E-3</v>
      </c>
      <c r="L1140" s="36">
        <f>-(1-B1140/MAX(B$5:B1140))</f>
        <v>-3.2193295155751311E-3</v>
      </c>
      <c r="M1140" s="37">
        <f>-(1-C1140/MAX(C$5:C1140))</f>
        <v>-3.8566730132729043E-2</v>
      </c>
      <c r="N1140" s="37">
        <f>-(1-D1140/MAX(D$5:D1140))</f>
        <v>-0.23520618423503459</v>
      </c>
      <c r="O1140" s="37">
        <f>-(1-E1140/MAX(E$5:E1140))</f>
        <v>-7.2850947858844606E-3</v>
      </c>
      <c r="P1140" s="39">
        <f>-(1-F1140/MAX(F$5:F1140))</f>
        <v>-5.9191253834195434E-3</v>
      </c>
      <c r="Q1140" s="33">
        <f>IF(DatiStorici[[#This Row],[Calend]]="X",(DatiStorici[[#This Row],[Balanced]]*B$2/DatiStorici[[#This Row],[Bond 3Y]]),Q1139)</f>
        <v>28.459934653594232</v>
      </c>
      <c r="R1140" s="33">
        <f>IF(DatiStorici[[#This Row],[Calend]]="X",(DatiStorici[[#This Row],[Balanced]]*C$2/DatiStorici[[#This Row],[Bond 10Y]]),R1139)</f>
        <v>27.211694838953367</v>
      </c>
      <c r="S1140" s="33">
        <f>IF(DatiStorici[[#This Row],[Calend]]="X",(DatiStorici[[#This Row],[Balanced]]*D$2/DatiStorici[[#This Row],[SXXR]]),S1139)</f>
        <v>23.642993777702905</v>
      </c>
      <c r="T1140" s="33">
        <f>IF(DatiStorici[[#This Row],[Calend]]="X",(DatiStorici[[#This Row],[Balanced]]*E$2/DatiStorici[[#This Row],[Gold]]),T1139)</f>
        <v>24.359737197814788</v>
      </c>
      <c r="U1140" s="34">
        <f>SUMPRODUCT(DatiStorici[[#This Row],[Bond 3Y]:[Gold]],Q1139:T1139)</f>
        <v>13681.880646660948</v>
      </c>
      <c r="V1140" s="32">
        <f t="shared" si="150"/>
        <v>-3.1321543840293247E-3</v>
      </c>
      <c r="W1140" s="32">
        <f>-(1-U1140/MAX(U$5:U1140))</f>
        <v>-9.8449737316895769E-3</v>
      </c>
      <c r="X1140" s="53" t="str">
        <f t="shared" si="151"/>
        <v/>
      </c>
    </row>
    <row r="1141" spans="1:24" x14ac:dyDescent="0.3">
      <c r="A1141" s="4">
        <v>40703</v>
      </c>
      <c r="B1141" s="1">
        <v>117.918266</v>
      </c>
      <c r="C1141" s="1">
        <v>124.42133699999999</v>
      </c>
      <c r="D1141" s="1">
        <v>141.27370199999999</v>
      </c>
      <c r="E1141" s="1">
        <v>149.43096</v>
      </c>
      <c r="F1141" s="3">
        <f t="shared" si="144"/>
        <v>14079.978297497728</v>
      </c>
      <c r="G1141" s="36">
        <f t="shared" si="145"/>
        <v>2.4374088451278389E-4</v>
      </c>
      <c r="H1141" s="31">
        <f t="shared" si="146"/>
        <v>1.8229559046655697E-3</v>
      </c>
      <c r="I1141" s="37">
        <f t="shared" si="147"/>
        <v>9.9501483705312279E-3</v>
      </c>
      <c r="J1141" s="37">
        <f t="shared" si="148"/>
        <v>-1.1309506701193327E-5</v>
      </c>
      <c r="K1141" s="39">
        <f t="shared" si="149"/>
        <v>1.9494692138732007E-3</v>
      </c>
      <c r="L1141" s="36">
        <f>-(1-B1141/MAX(B$5:B1141))</f>
        <v>-2.9763437017004124E-3</v>
      </c>
      <c r="M1141" s="37">
        <f>-(1-C1141/MAX(C$5:C1141))</f>
        <v>-3.6812481203065683E-2</v>
      </c>
      <c r="N1141" s="37">
        <f>-(1-D1141/MAX(D$5:D1141))</f>
        <v>-0.22755838703458009</v>
      </c>
      <c r="O1141" s="37">
        <f>-(1-E1141/MAX(E$5:E1141))</f>
        <v>-7.2963218382710027E-3</v>
      </c>
      <c r="P1141" s="39">
        <f>-(1-F1141/MAX(F$5:F1141))</f>
        <v>-3.9793051266647783E-3</v>
      </c>
      <c r="Q1141" s="33">
        <f>IF(DatiStorici[[#This Row],[Calend]]="X",(DatiStorici[[#This Row],[Balanced]]*B$2/DatiStorici[[#This Row],[Bond 3Y]]),Q1140)</f>
        <v>28.459934653594232</v>
      </c>
      <c r="R1141" s="33">
        <f>IF(DatiStorici[[#This Row],[Calend]]="X",(DatiStorici[[#This Row],[Balanced]]*C$2/DatiStorici[[#This Row],[Bond 10Y]]),R1140)</f>
        <v>27.211694838953367</v>
      </c>
      <c r="S1141" s="33">
        <f>IF(DatiStorici[[#This Row],[Calend]]="X",(DatiStorici[[#This Row],[Balanced]]*D$2/DatiStorici[[#This Row],[SXXR]]),S1140)</f>
        <v>23.642993777702905</v>
      </c>
      <c r="T1141" s="33">
        <f>IF(DatiStorici[[#This Row],[Calend]]="X",(DatiStorici[[#This Row],[Balanced]]*E$2/DatiStorici[[#This Row],[Gold]]),T1140)</f>
        <v>24.359737197814788</v>
      </c>
      <c r="U1141" s="34">
        <f>SUMPRODUCT(DatiStorici[[#This Row],[Bond 3Y]:[Gold]],Q1140:T1140)</f>
        <v>13721.893770879948</v>
      </c>
      <c r="V1141" s="32">
        <f t="shared" si="150"/>
        <v>2.9202658031820161E-3</v>
      </c>
      <c r="W1141" s="32">
        <f>-(1-U1141/MAX(U$5:U1141))</f>
        <v>-6.9492317583951246E-3</v>
      </c>
      <c r="X1141" s="53" t="str">
        <f t="shared" si="151"/>
        <v/>
      </c>
    </row>
    <row r="1142" spans="1:24" x14ac:dyDescent="0.3">
      <c r="A1142" s="4">
        <v>40704</v>
      </c>
      <c r="B1142" s="1">
        <v>117.999877</v>
      </c>
      <c r="C1142" s="1">
        <v>124.995869</v>
      </c>
      <c r="D1142" s="1">
        <v>139.46754300000001</v>
      </c>
      <c r="E1142" s="1">
        <v>148.60329999999999</v>
      </c>
      <c r="F1142" s="3">
        <f t="shared" si="144"/>
        <v>14036.72494109848</v>
      </c>
      <c r="G1142" s="36">
        <f t="shared" si="145"/>
        <v>6.9185864399898711E-4</v>
      </c>
      <c r="H1142" s="31">
        <f t="shared" si="146"/>
        <v>4.6070038662725373E-3</v>
      </c>
      <c r="I1142" s="37">
        <f t="shared" si="147"/>
        <v>-1.2867250195653763E-2</v>
      </c>
      <c r="J1142" s="37">
        <f t="shared" si="148"/>
        <v>-5.5541408405196625E-3</v>
      </c>
      <c r="K1142" s="39">
        <f t="shared" si="149"/>
        <v>-3.0767042744862445E-3</v>
      </c>
      <c r="L1142" s="36">
        <f>-(1-B1142/MAX(B$5:B1142))</f>
        <v>-2.2863055899277063E-3</v>
      </c>
      <c r="M1142" s="37">
        <f>-(1-C1142/MAX(C$5:C1142))</f>
        <v>-3.2364835285634053E-2</v>
      </c>
      <c r="N1142" s="37">
        <f>-(1-D1142/MAX(D$5:D1142))</f>
        <v>-0.23743391483261289</v>
      </c>
      <c r="O1142" s="37">
        <f>-(1-E1142/MAX(E$5:E1142))</f>
        <v>-1.2794654488127222E-2</v>
      </c>
      <c r="P1142" s="39">
        <f>-(1-F1142/MAX(F$5:F1142))</f>
        <v>-7.0390568667678677E-3</v>
      </c>
      <c r="Q1142" s="33">
        <f>IF(DatiStorici[[#This Row],[Calend]]="X",(DatiStorici[[#This Row],[Balanced]]*B$2/DatiStorici[[#This Row],[Bond 3Y]]),Q1141)</f>
        <v>28.459934653594232</v>
      </c>
      <c r="R1142" s="33">
        <f>IF(DatiStorici[[#This Row],[Calend]]="X",(DatiStorici[[#This Row],[Balanced]]*C$2/DatiStorici[[#This Row],[Bond 10Y]]),R1141)</f>
        <v>27.211694838953367</v>
      </c>
      <c r="S1142" s="33">
        <f>IF(DatiStorici[[#This Row],[Calend]]="X",(DatiStorici[[#This Row],[Balanced]]*D$2/DatiStorici[[#This Row],[SXXR]]),S1141)</f>
        <v>23.642993777702905</v>
      </c>
      <c r="T1142" s="33">
        <f>IF(DatiStorici[[#This Row],[Calend]]="X",(DatiStorici[[#This Row],[Balanced]]*E$2/DatiStorici[[#This Row],[Gold]]),T1141)</f>
        <v>24.359737197814788</v>
      </c>
      <c r="U1142" s="34">
        <f>SUMPRODUCT(DatiStorici[[#This Row],[Bond 3Y]:[Gold]],Q1141:T1141)</f>
        <v>13676.98581797849</v>
      </c>
      <c r="V1142" s="32">
        <f t="shared" si="150"/>
        <v>-3.2780897459987585E-3</v>
      </c>
      <c r="W1142" s="32">
        <f>-(1-U1142/MAX(U$5:U1142))</f>
        <v>-1.0199211526026875E-2</v>
      </c>
      <c r="X1142" s="53" t="str">
        <f t="shared" si="151"/>
        <v/>
      </c>
    </row>
    <row r="1143" spans="1:24" x14ac:dyDescent="0.3">
      <c r="A1143" s="4">
        <v>40707</v>
      </c>
      <c r="B1143" s="1">
        <v>118.004017</v>
      </c>
      <c r="C1143" s="1">
        <v>124.997169</v>
      </c>
      <c r="D1143" s="1">
        <v>139.77236099999999</v>
      </c>
      <c r="E1143" s="1">
        <v>148.30676</v>
      </c>
      <c r="F1143" s="3">
        <f t="shared" si="144"/>
        <v>14029.749800218429</v>
      </c>
      <c r="G1143" s="36">
        <f t="shared" si="145"/>
        <v>3.5084166877691155E-5</v>
      </c>
      <c r="H1143" s="31">
        <f t="shared" si="146"/>
        <v>1.0400289627270834E-5</v>
      </c>
      <c r="I1143" s="37">
        <f t="shared" si="147"/>
        <v>2.1831988673983358E-3</v>
      </c>
      <c r="J1143" s="37">
        <f t="shared" si="148"/>
        <v>-1.9975079227728077E-3</v>
      </c>
      <c r="K1143" s="39">
        <f t="shared" si="149"/>
        <v>-4.9704432693756576E-4</v>
      </c>
      <c r="L1143" s="36">
        <f>-(1-B1143/MAX(B$5:B1143))</f>
        <v>-2.2513010221274499E-3</v>
      </c>
      <c r="M1143" s="37">
        <f>-(1-C1143/MAX(C$5:C1143))</f>
        <v>-3.2354771547334571E-2</v>
      </c>
      <c r="N1143" s="37">
        <f>-(1-D1143/MAX(D$5:D1143))</f>
        <v>-0.23576726276469384</v>
      </c>
      <c r="O1143" s="37">
        <f>-(1-E1143/MAX(E$5:E1143))</f>
        <v>-1.4764636804523112E-2</v>
      </c>
      <c r="P1143" s="39">
        <f>-(1-F1143/MAX(F$5:F1143))</f>
        <v>-7.532479833721073E-3</v>
      </c>
      <c r="Q1143" s="33">
        <f>IF(DatiStorici[[#This Row],[Calend]]="X",(DatiStorici[[#This Row],[Balanced]]*B$2/DatiStorici[[#This Row],[Bond 3Y]]),Q1142)</f>
        <v>28.459934653594232</v>
      </c>
      <c r="R1143" s="33">
        <f>IF(DatiStorici[[#This Row],[Calend]]="X",(DatiStorici[[#This Row],[Balanced]]*C$2/DatiStorici[[#This Row],[Bond 10Y]]),R1142)</f>
        <v>27.211694838953367</v>
      </c>
      <c r="S1143" s="33">
        <f>IF(DatiStorici[[#This Row],[Calend]]="X",(DatiStorici[[#This Row],[Balanced]]*D$2/DatiStorici[[#This Row],[SXXR]]),S1142)</f>
        <v>23.642993777702905</v>
      </c>
      <c r="T1143" s="33">
        <f>IF(DatiStorici[[#This Row],[Calend]]="X",(DatiStorici[[#This Row],[Balanced]]*E$2/DatiStorici[[#This Row],[Gold]]),T1142)</f>
        <v>24.359737197814788</v>
      </c>
      <c r="U1143" s="34">
        <f>SUMPRODUCT(DatiStorici[[#This Row],[Bond 3Y]:[Gold]],Q1142:T1142)</f>
        <v>13677.122190919941</v>
      </c>
      <c r="V1143" s="32">
        <f t="shared" si="150"/>
        <v>9.9709295150662466E-6</v>
      </c>
      <c r="W1143" s="32">
        <f>-(1-U1143/MAX(U$5:U1143))</f>
        <v>-1.0189342242928112E-2</v>
      </c>
      <c r="X1143" s="53" t="str">
        <f t="shared" si="151"/>
        <v/>
      </c>
    </row>
    <row r="1144" spans="1:24" x14ac:dyDescent="0.3">
      <c r="A1144" s="4">
        <v>40708</v>
      </c>
      <c r="B1144" s="1">
        <v>117.984668</v>
      </c>
      <c r="C1144" s="1">
        <v>124.59191800000001</v>
      </c>
      <c r="D1144" s="1">
        <v>140.836949</v>
      </c>
      <c r="E1144" s="1">
        <v>147.3091</v>
      </c>
      <c r="F1144" s="3">
        <f t="shared" si="144"/>
        <v>13995.678358501042</v>
      </c>
      <c r="G1144" s="36">
        <f t="shared" si="145"/>
        <v>-1.6398243876275932E-4</v>
      </c>
      <c r="H1144" s="31">
        <f t="shared" si="146"/>
        <v>-3.2473483596132165E-3</v>
      </c>
      <c r="I1144" s="37">
        <f t="shared" si="147"/>
        <v>7.5877247812805443E-3</v>
      </c>
      <c r="J1144" s="37">
        <f t="shared" si="148"/>
        <v>-6.7497311388210711E-3</v>
      </c>
      <c r="K1144" s="39">
        <f t="shared" si="149"/>
        <v>-2.4314674737803258E-3</v>
      </c>
      <c r="L1144" s="36">
        <f>-(1-B1144/MAX(B$5:B1144))</f>
        <v>-2.4149008729403842E-3</v>
      </c>
      <c r="M1144" s="37">
        <f>-(1-C1144/MAX(C$5:C1144))</f>
        <v>-3.5491956170097261E-2</v>
      </c>
      <c r="N1144" s="37">
        <f>-(1-D1144/MAX(D$5:D1144))</f>
        <v>-0.22994641953469452</v>
      </c>
      <c r="O1144" s="37">
        <f>-(1-E1144/MAX(E$5:E1144))</f>
        <v>-2.1392317919298964E-2</v>
      </c>
      <c r="P1144" s="39">
        <f>-(1-F1144/MAX(F$5:F1144))</f>
        <v>-9.9427009532181421E-3</v>
      </c>
      <c r="Q1144" s="33">
        <f>IF(DatiStorici[[#This Row],[Calend]]="X",(DatiStorici[[#This Row],[Balanced]]*B$2/DatiStorici[[#This Row],[Bond 3Y]]),Q1143)</f>
        <v>28.459934653594232</v>
      </c>
      <c r="R1144" s="33">
        <f>IF(DatiStorici[[#This Row],[Calend]]="X",(DatiStorici[[#This Row],[Balanced]]*C$2/DatiStorici[[#This Row],[Bond 10Y]]),R1143)</f>
        <v>27.211694838953367</v>
      </c>
      <c r="S1144" s="33">
        <f>IF(DatiStorici[[#This Row],[Calend]]="X",(DatiStorici[[#This Row],[Balanced]]*D$2/DatiStorici[[#This Row],[SXXR]]),S1143)</f>
        <v>23.642993777702905</v>
      </c>
      <c r="T1144" s="33">
        <f>IF(DatiStorici[[#This Row],[Calend]]="X",(DatiStorici[[#This Row],[Balanced]]*E$2/DatiStorici[[#This Row],[Gold]]),T1143)</f>
        <v>24.359737197814788</v>
      </c>
      <c r="U1144" s="34">
        <f>SUMPRODUCT(DatiStorici[[#This Row],[Bond 3Y]:[Gold]],Q1143:T1143)</f>
        <v>13666.411265146191</v>
      </c>
      <c r="V1144" s="32">
        <f t="shared" si="150"/>
        <v>-7.8343395807248652E-4</v>
      </c>
      <c r="W1144" s="32">
        <f>-(1-U1144/MAX(U$5:U1144))</f>
        <v>-1.0964489846152725E-2</v>
      </c>
      <c r="X1144" s="53" t="str">
        <f t="shared" si="151"/>
        <v/>
      </c>
    </row>
    <row r="1145" spans="1:24" x14ac:dyDescent="0.3">
      <c r="A1145" s="4">
        <v>40709</v>
      </c>
      <c r="B1145" s="1">
        <v>118.02658099999999</v>
      </c>
      <c r="C1145" s="1">
        <v>124.972703</v>
      </c>
      <c r="D1145" s="1">
        <v>139.36582100000001</v>
      </c>
      <c r="E1145" s="1">
        <v>148.64349999999999</v>
      </c>
      <c r="F1145" s="3">
        <f t="shared" si="144"/>
        <v>14036.852889575788</v>
      </c>
      <c r="G1145" s="36">
        <f t="shared" si="145"/>
        <v>3.551779893389746E-4</v>
      </c>
      <c r="H1145" s="31">
        <f t="shared" si="146"/>
        <v>3.0515967685724216E-3</v>
      </c>
      <c r="I1145" s="37">
        <f t="shared" si="147"/>
        <v>-1.0500549422678229E-2</v>
      </c>
      <c r="J1145" s="37">
        <f t="shared" si="148"/>
        <v>9.0177213695283327E-3</v>
      </c>
      <c r="K1145" s="39">
        <f t="shared" si="149"/>
        <v>2.9376270248676803E-3</v>
      </c>
      <c r="L1145" s="36">
        <f>-(1-B1145/MAX(B$5:B1145))</f>
        <v>-2.0605176724070029E-3</v>
      </c>
      <c r="M1145" s="37">
        <f>-(1-C1145/MAX(C$5:C1145))</f>
        <v>-3.2544171102130259E-2</v>
      </c>
      <c r="N1145" s="37">
        <f>-(1-D1145/MAX(D$5:D1145))</f>
        <v>-0.23799009977462049</v>
      </c>
      <c r="O1145" s="37">
        <f>-(1-E1145/MAX(E$5:E1145))</f>
        <v>-1.2527596792304974E-2</v>
      </c>
      <c r="P1145" s="39">
        <f>-(1-F1145/MAX(F$5:F1145))</f>
        <v>-7.0300057639477442E-3</v>
      </c>
      <c r="Q1145" s="33">
        <f>IF(DatiStorici[[#This Row],[Calend]]="X",(DatiStorici[[#This Row],[Balanced]]*B$2/DatiStorici[[#This Row],[Bond 3Y]]),Q1144)</f>
        <v>28.459934653594232</v>
      </c>
      <c r="R1145" s="33">
        <f>IF(DatiStorici[[#This Row],[Calend]]="X",(DatiStorici[[#This Row],[Balanced]]*C$2/DatiStorici[[#This Row],[Bond 10Y]]),R1144)</f>
        <v>27.211694838953367</v>
      </c>
      <c r="S1145" s="33">
        <f>IF(DatiStorici[[#This Row],[Calend]]="X",(DatiStorici[[#This Row],[Balanced]]*D$2/DatiStorici[[#This Row],[SXXR]]),S1144)</f>
        <v>23.642993777702905</v>
      </c>
      <c r="T1145" s="33">
        <f>IF(DatiStorici[[#This Row],[Calend]]="X",(DatiStorici[[#This Row],[Balanced]]*E$2/DatiStorici[[#This Row],[Gold]]),T1144)</f>
        <v>24.359737197814788</v>
      </c>
      <c r="U1145" s="34">
        <f>SUMPRODUCT(DatiStorici[[#This Row],[Bond 3Y]:[Gold]],Q1144:T1144)</f>
        <v>13675.689674773139</v>
      </c>
      <c r="V1145" s="32">
        <f t="shared" si="150"/>
        <v>6.7869034669205128E-4</v>
      </c>
      <c r="W1145" s="32">
        <f>-(1-U1145/MAX(U$5:U1145))</f>
        <v>-1.0293013156276731E-2</v>
      </c>
      <c r="X1145" s="53" t="str">
        <f t="shared" si="151"/>
        <v/>
      </c>
    </row>
    <row r="1146" spans="1:24" x14ac:dyDescent="0.3">
      <c r="A1146" s="4">
        <v>40710</v>
      </c>
      <c r="B1146" s="1">
        <v>118.04831900000001</v>
      </c>
      <c r="C1146" s="1">
        <v>125.327352</v>
      </c>
      <c r="D1146" s="1">
        <v>138.74261000000001</v>
      </c>
      <c r="E1146" s="1">
        <v>148.01024000000001</v>
      </c>
      <c r="F1146" s="3">
        <f t="shared" si="144"/>
        <v>14012.017255305038</v>
      </c>
      <c r="G1146" s="36">
        <f t="shared" si="145"/>
        <v>1.8416189151363615E-4</v>
      </c>
      <c r="H1146" s="31">
        <f t="shared" si="146"/>
        <v>2.8337927239411886E-3</v>
      </c>
      <c r="I1146" s="37">
        <f t="shared" si="147"/>
        <v>-4.481791802815026E-3</v>
      </c>
      <c r="J1146" s="37">
        <f t="shared" si="148"/>
        <v>-4.269361053005921E-3</v>
      </c>
      <c r="K1146" s="39">
        <f t="shared" si="149"/>
        <v>-1.7708835067440755E-3</v>
      </c>
      <c r="L1146" s="36">
        <f>-(1-B1146/MAX(B$5:B1146))</f>
        <v>-1.8767183258272535E-3</v>
      </c>
      <c r="M1146" s="37">
        <f>-(1-C1146/MAX(C$5:C1146))</f>
        <v>-2.9798713622005146E-2</v>
      </c>
      <c r="N1146" s="37">
        <f>-(1-D1146/MAX(D$5:D1146))</f>
        <v>-0.24139762787958785</v>
      </c>
      <c r="O1146" s="37">
        <f>-(1-E1146/MAX(E$5:E1146))</f>
        <v>-1.6734486256393732E-2</v>
      </c>
      <c r="P1146" s="39">
        <f>-(1-F1146/MAX(F$5:F1146))</f>
        <v>-8.7868838770602808E-3</v>
      </c>
      <c r="Q1146" s="33">
        <f>IF(DatiStorici[[#This Row],[Calend]]="X",(DatiStorici[[#This Row],[Balanced]]*B$2/DatiStorici[[#This Row],[Bond 3Y]]),Q1145)</f>
        <v>28.459934653594232</v>
      </c>
      <c r="R1146" s="33">
        <f>IF(DatiStorici[[#This Row],[Calend]]="X",(DatiStorici[[#This Row],[Balanced]]*C$2/DatiStorici[[#This Row],[Bond 10Y]]),R1145)</f>
        <v>27.211694838953367</v>
      </c>
      <c r="S1146" s="33">
        <f>IF(DatiStorici[[#This Row],[Calend]]="X",(DatiStorici[[#This Row],[Balanced]]*D$2/DatiStorici[[#This Row],[SXXR]]),S1145)</f>
        <v>23.642993777702905</v>
      </c>
      <c r="T1146" s="33">
        <f>IF(DatiStorici[[#This Row],[Calend]]="X",(DatiStorici[[#This Row],[Balanced]]*E$2/DatiStorici[[#This Row],[Gold]]),T1145)</f>
        <v>24.359737197814788</v>
      </c>
      <c r="U1146" s="34">
        <f>SUMPRODUCT(DatiStorici[[#This Row],[Bond 3Y]:[Gold]],Q1145:T1145)</f>
        <v>13655.798316222495</v>
      </c>
      <c r="V1146" s="32">
        <f t="shared" si="150"/>
        <v>-1.4555637855593231E-3</v>
      </c>
      <c r="W1146" s="32">
        <f>-(1-U1146/MAX(U$5:U1146))</f>
        <v>-1.1732546883902906E-2</v>
      </c>
      <c r="X1146" s="53" t="str">
        <f t="shared" si="151"/>
        <v/>
      </c>
    </row>
    <row r="1147" spans="1:24" x14ac:dyDescent="0.3">
      <c r="A1147" s="4">
        <v>40711</v>
      </c>
      <c r="B1147" s="1">
        <v>118.02037</v>
      </c>
      <c r="C1147" s="1">
        <v>125.01045000000001</v>
      </c>
      <c r="D1147" s="1">
        <v>138.96577300000001</v>
      </c>
      <c r="E1147" s="1">
        <v>149.39319</v>
      </c>
      <c r="F1147" s="3">
        <f t="shared" si="144"/>
        <v>14061.205509666172</v>
      </c>
      <c r="G1147" s="36">
        <f t="shared" si="145"/>
        <v>-2.3678701524530325E-4</v>
      </c>
      <c r="H1147" s="31">
        <f t="shared" si="146"/>
        <v>-2.5317963707157886E-3</v>
      </c>
      <c r="I1147" s="37">
        <f t="shared" si="147"/>
        <v>1.6071754523598394E-3</v>
      </c>
      <c r="J1147" s="37">
        <f t="shared" si="148"/>
        <v>9.3002287706509812E-3</v>
      </c>
      <c r="K1147" s="39">
        <f t="shared" si="149"/>
        <v>3.5042862808448484E-3</v>
      </c>
      <c r="L1147" s="36">
        <f>-(1-B1147/MAX(B$5:B1147))</f>
        <v>-2.1130329793168645E-3</v>
      </c>
      <c r="M1147" s="37">
        <f>-(1-C1147/MAX(C$5:C1147))</f>
        <v>-3.2251958848599882E-2</v>
      </c>
      <c r="N1147" s="37">
        <f>-(1-D1147/MAX(D$5:D1147))</f>
        <v>-0.24017744050406198</v>
      </c>
      <c r="O1147" s="37">
        <f>-(1-E1147/MAX(E$5:E1147))</f>
        <v>-7.5472364942711367E-3</v>
      </c>
      <c r="P1147" s="39">
        <f>-(1-F1147/MAX(F$5:F1147))</f>
        <v>-5.3072961779023764E-3</v>
      </c>
      <c r="Q1147" s="33">
        <f>IF(DatiStorici[[#This Row],[Calend]]="X",(DatiStorici[[#This Row],[Balanced]]*B$2/DatiStorici[[#This Row],[Bond 3Y]]),Q1146)</f>
        <v>28.459934653594232</v>
      </c>
      <c r="R1147" s="33">
        <f>IF(DatiStorici[[#This Row],[Calend]]="X",(DatiStorici[[#This Row],[Balanced]]*C$2/DatiStorici[[#This Row],[Bond 10Y]]),R1146)</f>
        <v>27.211694838953367</v>
      </c>
      <c r="S1147" s="33">
        <f>IF(DatiStorici[[#This Row],[Calend]]="X",(DatiStorici[[#This Row],[Balanced]]*D$2/DatiStorici[[#This Row],[SXXR]]),S1146)</f>
        <v>23.642993777702905</v>
      </c>
      <c r="T1147" s="33">
        <f>IF(DatiStorici[[#This Row],[Calend]]="X",(DatiStorici[[#This Row],[Balanced]]*E$2/DatiStorici[[#This Row],[Gold]]),T1146)</f>
        <v>24.359737197814788</v>
      </c>
      <c r="U1147" s="34">
        <f>SUMPRODUCT(DatiStorici[[#This Row],[Bond 3Y]:[Gold]],Q1146:T1146)</f>
        <v>13685.343988969136</v>
      </c>
      <c r="V1147" s="32">
        <f t="shared" si="150"/>
        <v>2.1612618754274508E-3</v>
      </c>
      <c r="W1147" s="32">
        <f>-(1-U1147/MAX(U$5:U1147))</f>
        <v>-9.5943323262642766E-3</v>
      </c>
      <c r="X1147" s="53" t="str">
        <f t="shared" si="151"/>
        <v/>
      </c>
    </row>
    <row r="1148" spans="1:24" x14ac:dyDescent="0.3">
      <c r="A1148" s="4">
        <v>40714</v>
      </c>
      <c r="B1148" s="1">
        <v>118.005619</v>
      </c>
      <c r="C1148" s="1">
        <v>125.038843</v>
      </c>
      <c r="D1148" s="1">
        <v>138.274687</v>
      </c>
      <c r="E1148" s="1">
        <v>150.01969</v>
      </c>
      <c r="F1148" s="3">
        <f t="shared" si="144"/>
        <v>14075.873572745728</v>
      </c>
      <c r="G1148" s="36">
        <f t="shared" si="145"/>
        <v>-1.2499470996148816E-4</v>
      </c>
      <c r="H1148" s="31">
        <f t="shared" si="146"/>
        <v>2.2709922336808496E-4</v>
      </c>
      <c r="I1148" s="37">
        <f t="shared" si="147"/>
        <v>-4.9854731261662023E-3</v>
      </c>
      <c r="J1148" s="37">
        <f t="shared" si="148"/>
        <v>4.1848628177135836E-3</v>
      </c>
      <c r="K1148" s="39">
        <f t="shared" si="149"/>
        <v>1.0426145773930605E-3</v>
      </c>
      <c r="L1148" s="36">
        <f>-(1-B1148/MAX(B$5:B1148))</f>
        <v>-2.2377557763265665E-3</v>
      </c>
      <c r="M1148" s="37">
        <f>-(1-C1148/MAX(C$5:C1148))</f>
        <v>-3.2032159062802767E-2</v>
      </c>
      <c r="N1148" s="37">
        <f>-(1-D1148/MAX(D$5:D1148))</f>
        <v>-0.24395608845467509</v>
      </c>
      <c r="O1148" s="37">
        <f>-(1-E1148/MAX(E$5:E1148))</f>
        <v>-3.3852552397284352E-3</v>
      </c>
      <c r="P1148" s="39">
        <f>-(1-F1148/MAX(F$5:F1148))</f>
        <v>-4.2696742389862763E-3</v>
      </c>
      <c r="Q1148" s="33">
        <f>IF(DatiStorici[[#This Row],[Calend]]="X",(DatiStorici[[#This Row],[Balanced]]*B$2/DatiStorici[[#This Row],[Bond 3Y]]),Q1147)</f>
        <v>28.459934653594232</v>
      </c>
      <c r="R1148" s="33">
        <f>IF(DatiStorici[[#This Row],[Calend]]="X",(DatiStorici[[#This Row],[Balanced]]*C$2/DatiStorici[[#This Row],[Bond 10Y]]),R1147)</f>
        <v>27.211694838953367</v>
      </c>
      <c r="S1148" s="33">
        <f>IF(DatiStorici[[#This Row],[Calend]]="X",(DatiStorici[[#This Row],[Balanced]]*D$2/DatiStorici[[#This Row],[SXXR]]),S1147)</f>
        <v>23.642993777702905</v>
      </c>
      <c r="T1148" s="33">
        <f>IF(DatiStorici[[#This Row],[Calend]]="X",(DatiStorici[[#This Row],[Balanced]]*E$2/DatiStorici[[#This Row],[Gold]]),T1147)</f>
        <v>24.359737197814788</v>
      </c>
      <c r="U1148" s="34">
        <f>SUMPRODUCT(DatiStorici[[#This Row],[Bond 3Y]:[Gold]],Q1147:T1147)</f>
        <v>13684.618831481199</v>
      </c>
      <c r="V1148" s="32">
        <f t="shared" si="150"/>
        <v>-5.2989292887565909E-5</v>
      </c>
      <c r="W1148" s="32">
        <f>-(1-U1148/MAX(U$5:U1148))</f>
        <v>-9.6468118318279172E-3</v>
      </c>
      <c r="X1148" s="53" t="str">
        <f t="shared" si="151"/>
        <v/>
      </c>
    </row>
    <row r="1149" spans="1:24" x14ac:dyDescent="0.3">
      <c r="A1149" s="4">
        <v>40715</v>
      </c>
      <c r="B1149" s="1">
        <v>118.00495600000001</v>
      </c>
      <c r="C1149" s="1">
        <v>124.822773</v>
      </c>
      <c r="D1149" s="1">
        <v>140.238933</v>
      </c>
      <c r="E1149" s="1">
        <v>150.09087</v>
      </c>
      <c r="F1149" s="3">
        <f t="shared" si="144"/>
        <v>14102.7429787609</v>
      </c>
      <c r="G1149" s="36">
        <f t="shared" si="145"/>
        <v>-5.6183923113745682E-6</v>
      </c>
      <c r="H1149" s="31">
        <f t="shared" si="146"/>
        <v>-1.7295177812314839E-3</v>
      </c>
      <c r="I1149" s="37">
        <f t="shared" si="147"/>
        <v>1.41054399253655E-2</v>
      </c>
      <c r="J1149" s="37">
        <f t="shared" si="148"/>
        <v>4.7435852530290531E-4</v>
      </c>
      <c r="K1149" s="39">
        <f t="shared" si="149"/>
        <v>1.9070783059636387E-3</v>
      </c>
      <c r="L1149" s="36">
        <f>-(1-B1149/MAX(B$5:B1149))</f>
        <v>-2.2433615803002516E-3</v>
      </c>
      <c r="M1149" s="37">
        <f>-(1-C1149/MAX(C$5:C1149))</f>
        <v>-3.3704829781543322E-2</v>
      </c>
      <c r="N1149" s="37">
        <f>-(1-D1149/MAX(D$5:D1149))</f>
        <v>-0.23321618904649744</v>
      </c>
      <c r="O1149" s="37">
        <f>-(1-E1149/MAX(E$5:E1149))</f>
        <v>-2.912390394240294E-3</v>
      </c>
      <c r="P1149" s="39">
        <f>-(1-F1149/MAX(F$5:F1149))</f>
        <v>-2.3689266749917781E-3</v>
      </c>
      <c r="Q1149" s="33">
        <f>IF(DatiStorici[[#This Row],[Calend]]="X",(DatiStorici[[#This Row],[Balanced]]*B$2/DatiStorici[[#This Row],[Bond 3Y]]),Q1148)</f>
        <v>28.459934653594232</v>
      </c>
      <c r="R1149" s="33">
        <f>IF(DatiStorici[[#This Row],[Calend]]="X",(DatiStorici[[#This Row],[Balanced]]*C$2/DatiStorici[[#This Row],[Bond 10Y]]),R1148)</f>
        <v>27.211694838953367</v>
      </c>
      <c r="S1149" s="33">
        <f>IF(DatiStorici[[#This Row],[Calend]]="X",(DatiStorici[[#This Row],[Balanced]]*D$2/DatiStorici[[#This Row],[SXXR]]),S1148)</f>
        <v>23.642993777702905</v>
      </c>
      <c r="T1149" s="33">
        <f>IF(DatiStorici[[#This Row],[Calend]]="X",(DatiStorici[[#This Row],[Balanced]]*E$2/DatiStorici[[#This Row],[Gold]]),T1148)</f>
        <v>24.359737197814788</v>
      </c>
      <c r="U1149" s="34">
        <f>SUMPRODUCT(DatiStorici[[#This Row],[Bond 3Y]:[Gold]],Q1148:T1148)</f>
        <v>13726.894913690288</v>
      </c>
      <c r="V1149" s="32">
        <f t="shared" si="150"/>
        <v>3.0845517049226984E-3</v>
      </c>
      <c r="W1149" s="32">
        <f>-(1-U1149/MAX(U$5:U1149))</f>
        <v>-6.5873000314178309E-3</v>
      </c>
      <c r="X1149" s="53" t="str">
        <f t="shared" si="151"/>
        <v/>
      </c>
    </row>
    <row r="1150" spans="1:24" x14ac:dyDescent="0.3">
      <c r="A1150" s="4">
        <v>40716</v>
      </c>
      <c r="B1150" s="1">
        <v>118.030637</v>
      </c>
      <c r="C1150" s="1">
        <v>125.07814</v>
      </c>
      <c r="D1150" s="1">
        <v>139.46968899999999</v>
      </c>
      <c r="E1150" s="1">
        <v>150.84218000000001</v>
      </c>
      <c r="F1150" s="3">
        <f t="shared" si="144"/>
        <v>14127.902633719283</v>
      </c>
      <c r="G1150" s="36">
        <f t="shared" si="145"/>
        <v>2.1760277570786145E-4</v>
      </c>
      <c r="H1150" s="31">
        <f t="shared" si="146"/>
        <v>2.0437467460304687E-3</v>
      </c>
      <c r="I1150" s="37">
        <f t="shared" si="147"/>
        <v>-5.5003377005167246E-3</v>
      </c>
      <c r="J1150" s="37">
        <f t="shared" si="148"/>
        <v>4.9932140121052501E-3</v>
      </c>
      <c r="K1150" s="39">
        <f t="shared" si="149"/>
        <v>1.7824361486401378E-3</v>
      </c>
      <c r="L1150" s="36">
        <f>-(1-B1150/MAX(B$5:B1150))</f>
        <v>-2.0262233422143616E-3</v>
      </c>
      <c r="M1150" s="37">
        <f>-(1-C1150/MAX(C$5:C1150))</f>
        <v>-3.1727947736684525E-2</v>
      </c>
      <c r="N1150" s="37">
        <f>-(1-D1150/MAX(D$5:D1150))</f>
        <v>-0.23742218115764047</v>
      </c>
      <c r="O1150" s="37">
        <f>-(1-E1150/MAX(E$5:E1150))</f>
        <v>0</v>
      </c>
      <c r="P1150" s="39">
        <f>-(1-F1150/MAX(F$5:F1150))</f>
        <v>-5.8912726870463672E-4</v>
      </c>
      <c r="Q1150" s="33">
        <f>IF(DatiStorici[[#This Row],[Calend]]="X",(DatiStorici[[#This Row],[Balanced]]*B$2/DatiStorici[[#This Row],[Bond 3Y]]),Q1149)</f>
        <v>28.459934653594232</v>
      </c>
      <c r="R1150" s="33">
        <f>IF(DatiStorici[[#This Row],[Calend]]="X",(DatiStorici[[#This Row],[Balanced]]*C$2/DatiStorici[[#This Row],[Bond 10Y]]),R1149)</f>
        <v>27.211694838953367</v>
      </c>
      <c r="S1150" s="33">
        <f>IF(DatiStorici[[#This Row],[Calend]]="X",(DatiStorici[[#This Row],[Balanced]]*D$2/DatiStorici[[#This Row],[SXXR]]),S1149)</f>
        <v>23.642993777702905</v>
      </c>
      <c r="T1150" s="33">
        <f>IF(DatiStorici[[#This Row],[Calend]]="X",(DatiStorici[[#This Row],[Balanced]]*E$2/DatiStorici[[#This Row],[Gold]]),T1149)</f>
        <v>24.359737197814788</v>
      </c>
      <c r="U1150" s="34">
        <f>SUMPRODUCT(DatiStorici[[#This Row],[Bond 3Y]:[Gold]],Q1149:T1149)</f>
        <v>13734.689245196623</v>
      </c>
      <c r="V1150" s="32">
        <f t="shared" si="150"/>
        <v>5.67653466059053E-4</v>
      </c>
      <c r="W1150" s="32">
        <f>-(1-U1150/MAX(U$5:U1150))</f>
        <v>-6.0232257848498172E-3</v>
      </c>
      <c r="X1150" s="53" t="str">
        <f t="shared" si="151"/>
        <v/>
      </c>
    </row>
    <row r="1151" spans="1:24" x14ac:dyDescent="0.3">
      <c r="A1151" s="4">
        <v>40717</v>
      </c>
      <c r="B1151" s="1">
        <v>118.063835</v>
      </c>
      <c r="C1151" s="1">
        <v>125.825649</v>
      </c>
      <c r="D1151" s="1">
        <v>137.54349400000001</v>
      </c>
      <c r="E1151" s="1">
        <v>147.97425999999999</v>
      </c>
      <c r="F1151" s="3">
        <f t="shared" si="144"/>
        <v>14005.55858055405</v>
      </c>
      <c r="G1151" s="36">
        <f t="shared" si="145"/>
        <v>2.8122640854368064E-4</v>
      </c>
      <c r="H1151" s="31">
        <f t="shared" si="146"/>
        <v>5.9585486104190887E-3</v>
      </c>
      <c r="I1151" s="37">
        <f t="shared" si="147"/>
        <v>-1.3907107409891369E-2</v>
      </c>
      <c r="J1151" s="37">
        <f t="shared" si="148"/>
        <v>-1.9195784966068392E-2</v>
      </c>
      <c r="K1151" s="39">
        <f t="shared" si="149"/>
        <v>-8.6974598302712314E-3</v>
      </c>
      <c r="L1151" s="36">
        <f>-(1-B1151/MAX(B$5:B1151))</f>
        <v>-1.7455272934632227E-3</v>
      </c>
      <c r="M1151" s="37">
        <f>-(1-C1151/MAX(C$5:C1151))</f>
        <v>-2.5941228542464834E-2</v>
      </c>
      <c r="N1151" s="37">
        <f>-(1-D1151/MAX(D$5:D1151))</f>
        <v>-0.24795402927673282</v>
      </c>
      <c r="O1151" s="37">
        <f>-(1-E1151/MAX(E$5:E1151))</f>
        <v>-1.9012719121402455E-2</v>
      </c>
      <c r="P1151" s="39">
        <f>-(1-F1151/MAX(F$5:F1151))</f>
        <v>-9.2437719188963596E-3</v>
      </c>
      <c r="Q1151" s="33">
        <f>IF(DatiStorici[[#This Row],[Calend]]="X",(DatiStorici[[#This Row],[Balanced]]*B$2/DatiStorici[[#This Row],[Bond 3Y]]),Q1150)</f>
        <v>28.459934653594232</v>
      </c>
      <c r="R1151" s="33">
        <f>IF(DatiStorici[[#This Row],[Calend]]="X",(DatiStorici[[#This Row],[Balanced]]*C$2/DatiStorici[[#This Row],[Bond 10Y]]),R1150)</f>
        <v>27.211694838953367</v>
      </c>
      <c r="S1151" s="33">
        <f>IF(DatiStorici[[#This Row],[Calend]]="X",(DatiStorici[[#This Row],[Balanced]]*D$2/DatiStorici[[#This Row],[SXXR]]),S1150)</f>
        <v>23.642993777702905</v>
      </c>
      <c r="T1151" s="33">
        <f>IF(DatiStorici[[#This Row],[Calend]]="X",(DatiStorici[[#This Row],[Balanced]]*E$2/DatiStorici[[#This Row],[Gold]]),T1150)</f>
        <v>24.359737197814788</v>
      </c>
      <c r="U1151" s="34">
        <f>SUMPRODUCT(DatiStorici[[#This Row],[Bond 3Y]:[Gold]],Q1150:T1150)</f>
        <v>13640.572251000624</v>
      </c>
      <c r="V1151" s="32">
        <f t="shared" si="150"/>
        <v>-6.8760888391460112E-3</v>
      </c>
      <c r="W1151" s="32">
        <f>-(1-U1151/MAX(U$5:U1151))</f>
        <v>-1.2834454245841953E-2</v>
      </c>
      <c r="X1151" s="53" t="str">
        <f t="shared" si="151"/>
        <v/>
      </c>
    </row>
    <row r="1152" spans="1:24" x14ac:dyDescent="0.3">
      <c r="A1152" s="4">
        <v>40718</v>
      </c>
      <c r="B1152" s="1">
        <v>117.93939899999999</v>
      </c>
      <c r="C1152" s="1">
        <v>125.93321299999999</v>
      </c>
      <c r="D1152" s="1">
        <v>137.37483700000001</v>
      </c>
      <c r="E1152" s="1">
        <v>147.17103</v>
      </c>
      <c r="F1152" s="3">
        <f t="shared" si="144"/>
        <v>13970.992992020298</v>
      </c>
      <c r="G1152" s="36">
        <f t="shared" si="145"/>
        <v>-1.0545280199963222E-3</v>
      </c>
      <c r="H1152" s="31">
        <f t="shared" si="146"/>
        <v>8.5450026021339478E-4</v>
      </c>
      <c r="I1152" s="37">
        <f t="shared" si="147"/>
        <v>-1.226960898132876E-3</v>
      </c>
      <c r="J1152" s="37">
        <f t="shared" si="148"/>
        <v>-5.4429598590404454E-3</v>
      </c>
      <c r="K1152" s="39">
        <f t="shared" si="149"/>
        <v>-2.4710412241006241E-3</v>
      </c>
      <c r="L1152" s="36">
        <f>-(1-B1152/MAX(B$5:B1152))</f>
        <v>-2.797659756937021E-3</v>
      </c>
      <c r="M1152" s="37">
        <f>-(1-C1152/MAX(C$5:C1152))</f>
        <v>-2.5108539352893922E-2</v>
      </c>
      <c r="N1152" s="37">
        <f>-(1-D1152/MAX(D$5:D1152))</f>
        <v>-0.24887619443042797</v>
      </c>
      <c r="O1152" s="37">
        <f>-(1-E1152/MAX(E$5:E1152))</f>
        <v>-2.4337688569603055E-2</v>
      </c>
      <c r="P1152" s="39">
        <f>-(1-F1152/MAX(F$5:F1152))</f>
        <v>-1.1688949090526868E-2</v>
      </c>
      <c r="Q1152" s="33">
        <f>IF(DatiStorici[[#This Row],[Calend]]="X",(DatiStorici[[#This Row],[Balanced]]*B$2/DatiStorici[[#This Row],[Bond 3Y]]),Q1151)</f>
        <v>28.459934653594232</v>
      </c>
      <c r="R1152" s="33">
        <f>IF(DatiStorici[[#This Row],[Calend]]="X",(DatiStorici[[#This Row],[Balanced]]*C$2/DatiStorici[[#This Row],[Bond 10Y]]),R1151)</f>
        <v>27.211694838953367</v>
      </c>
      <c r="S1152" s="33">
        <f>IF(DatiStorici[[#This Row],[Calend]]="X",(DatiStorici[[#This Row],[Balanced]]*D$2/DatiStorici[[#This Row],[SXXR]]),S1151)</f>
        <v>23.642993777702905</v>
      </c>
      <c r="T1152" s="33">
        <f>IF(DatiStorici[[#This Row],[Calend]]="X",(DatiStorici[[#This Row],[Balanced]]*E$2/DatiStorici[[#This Row],[Gold]]),T1151)</f>
        <v>24.359737197814788</v>
      </c>
      <c r="U1152" s="34">
        <f>SUMPRODUCT(DatiStorici[[#This Row],[Bond 3Y]:[Gold]],Q1151:T1151)</f>
        <v>13616.403781204759</v>
      </c>
      <c r="V1152" s="32">
        <f t="shared" si="150"/>
        <v>-1.773379123289907E-3</v>
      </c>
      <c r="W1152" s="32">
        <f>-(1-U1152/MAX(U$5:U1152))</f>
        <v>-1.4583521677695943E-2</v>
      </c>
      <c r="X1152" s="53" t="str">
        <f t="shared" si="151"/>
        <v/>
      </c>
    </row>
    <row r="1153" spans="1:24" x14ac:dyDescent="0.3">
      <c r="A1153" s="4">
        <v>40721</v>
      </c>
      <c r="B1153" s="1">
        <v>117.90531300000001</v>
      </c>
      <c r="C1153" s="1">
        <v>125.508471</v>
      </c>
      <c r="D1153" s="1">
        <v>137.38460599999999</v>
      </c>
      <c r="E1153" s="1">
        <v>145.53870000000001</v>
      </c>
      <c r="F1153" s="3">
        <f t="shared" si="144"/>
        <v>13895.164334851796</v>
      </c>
      <c r="G1153" s="36">
        <f t="shared" si="145"/>
        <v>-2.8905460672205732E-4</v>
      </c>
      <c r="H1153" s="31">
        <f t="shared" si="146"/>
        <v>-3.3784565648966904E-3</v>
      </c>
      <c r="I1153" s="37">
        <f t="shared" si="147"/>
        <v>7.1109475965048583E-5</v>
      </c>
      <c r="J1153" s="37">
        <f t="shared" si="148"/>
        <v>-1.1153349233760768E-2</v>
      </c>
      <c r="K1153" s="39">
        <f t="shared" si="149"/>
        <v>-5.4423610291774761E-3</v>
      </c>
      <c r="L1153" s="36">
        <f>-(1-B1153/MAX(B$5:B1153))</f>
        <v>-3.0858640318248698E-3</v>
      </c>
      <c r="M1153" s="37">
        <f>-(1-C1153/MAX(C$5:C1153))</f>
        <v>-2.8396610378113918E-2</v>
      </c>
      <c r="N1153" s="37">
        <f>-(1-D1153/MAX(D$5:D1153))</f>
        <v>-0.2488227805111336</v>
      </c>
      <c r="O1153" s="37">
        <f>-(1-E1153/MAX(E$5:E1153))</f>
        <v>-3.51591312191325E-2</v>
      </c>
      <c r="P1153" s="39">
        <f>-(1-F1153/MAX(F$5:F1153))</f>
        <v>-1.7053084617476233E-2</v>
      </c>
      <c r="Q1153" s="33">
        <f>IF(DatiStorici[[#This Row],[Calend]]="X",(DatiStorici[[#This Row],[Balanced]]*B$2/DatiStorici[[#This Row],[Bond 3Y]]),Q1152)</f>
        <v>28.459934653594232</v>
      </c>
      <c r="R1153" s="33">
        <f>IF(DatiStorici[[#This Row],[Calend]]="X",(DatiStorici[[#This Row],[Balanced]]*C$2/DatiStorici[[#This Row],[Bond 10Y]]),R1152)</f>
        <v>27.211694838953367</v>
      </c>
      <c r="S1153" s="33">
        <f>IF(DatiStorici[[#This Row],[Calend]]="X",(DatiStorici[[#This Row],[Balanced]]*D$2/DatiStorici[[#This Row],[SXXR]]),S1152)</f>
        <v>23.642993777702905</v>
      </c>
      <c r="T1153" s="33">
        <f>IF(DatiStorici[[#This Row],[Calend]]="X",(DatiStorici[[#This Row],[Balanced]]*E$2/DatiStorici[[#This Row],[Gold]]),T1152)</f>
        <v>24.359737197814788</v>
      </c>
      <c r="U1153" s="34">
        <f>SUMPRODUCT(DatiStorici[[#This Row],[Bond 3Y]:[Gold]],Q1152:T1152)</f>
        <v>13564.343584768974</v>
      </c>
      <c r="V1153" s="32">
        <f t="shared" si="150"/>
        <v>-3.8306717174438976E-3</v>
      </c>
      <c r="W1153" s="32">
        <f>-(1-U1153/MAX(U$5:U1153))</f>
        <v>-1.8351107910951736E-2</v>
      </c>
      <c r="X1153" s="53" t="str">
        <f t="shared" si="151"/>
        <v/>
      </c>
    </row>
    <row r="1154" spans="1:24" x14ac:dyDescent="0.3">
      <c r="A1154" s="4">
        <v>40722</v>
      </c>
      <c r="B1154" s="1">
        <v>117.867521</v>
      </c>
      <c r="C1154" s="1">
        <v>125.26361</v>
      </c>
      <c r="D1154" s="1">
        <v>138.02170100000001</v>
      </c>
      <c r="E1154" s="1">
        <v>145.63422</v>
      </c>
      <c r="F1154" s="3">
        <f t="shared" si="144"/>
        <v>13901.383340196808</v>
      </c>
      <c r="G1154" s="36">
        <f t="shared" si="145"/>
        <v>-3.2057976894546696E-4</v>
      </c>
      <c r="H1154" s="31">
        <f t="shared" si="146"/>
        <v>-1.9528575656545251E-3</v>
      </c>
      <c r="I1154" s="37">
        <f t="shared" si="147"/>
        <v>4.6265907515036309E-3</v>
      </c>
      <c r="J1154" s="37">
        <f t="shared" si="148"/>
        <v>6.5610499373745053E-4</v>
      </c>
      <c r="K1154" s="39">
        <f t="shared" si="149"/>
        <v>4.4746603221963933E-4</v>
      </c>
      <c r="L1154" s="36">
        <f>-(1-B1154/MAX(B$5:B1154))</f>
        <v>-3.405403313540889E-3</v>
      </c>
      <c r="M1154" s="37">
        <f>-(1-C1154/MAX(C$5:C1154))</f>
        <v>-3.0292161934838857E-2</v>
      </c>
      <c r="N1154" s="37">
        <f>-(1-D1154/MAX(D$5:D1154))</f>
        <v>-0.24533933891906567</v>
      </c>
      <c r="O1154" s="37">
        <f>-(1-E1154/MAX(E$5:E1154))</f>
        <v>-3.4525886592198685E-2</v>
      </c>
      <c r="P1154" s="39">
        <f>-(1-F1154/MAX(F$5:F1154))</f>
        <v>-1.6613150840997237E-2</v>
      </c>
      <c r="Q1154" s="33">
        <f>IF(DatiStorici[[#This Row],[Calend]]="X",(DatiStorici[[#This Row],[Balanced]]*B$2/DatiStorici[[#This Row],[Bond 3Y]]),Q1153)</f>
        <v>28.459934653594232</v>
      </c>
      <c r="R1154" s="33">
        <f>IF(DatiStorici[[#This Row],[Calend]]="X",(DatiStorici[[#This Row],[Balanced]]*C$2/DatiStorici[[#This Row],[Bond 10Y]]),R1153)</f>
        <v>27.211694838953367</v>
      </c>
      <c r="S1154" s="33">
        <f>IF(DatiStorici[[#This Row],[Calend]]="X",(DatiStorici[[#This Row],[Balanced]]*D$2/DatiStorici[[#This Row],[SXXR]]),S1153)</f>
        <v>23.642993777702905</v>
      </c>
      <c r="T1154" s="33">
        <f>IF(DatiStorici[[#This Row],[Calend]]="X",(DatiStorici[[#This Row],[Balanced]]*E$2/DatiStorici[[#This Row],[Gold]]),T1153)</f>
        <v>24.359737197814788</v>
      </c>
      <c r="U1154" s="34">
        <f>SUMPRODUCT(DatiStorici[[#This Row],[Bond 3Y]:[Gold]],Q1153:T1153)</f>
        <v>13573.994619326526</v>
      </c>
      <c r="V1154" s="32">
        <f t="shared" si="150"/>
        <v>7.1124730569866942E-4</v>
      </c>
      <c r="W1154" s="32">
        <f>-(1-U1154/MAX(U$5:U1154))</f>
        <v>-1.7652664427732057E-2</v>
      </c>
      <c r="X1154" s="53" t="str">
        <f t="shared" si="151"/>
        <v/>
      </c>
    </row>
    <row r="1155" spans="1:24" x14ac:dyDescent="0.3">
      <c r="A1155" s="4">
        <v>40723</v>
      </c>
      <c r="B1155" s="1">
        <v>117.858265</v>
      </c>
      <c r="C1155" s="1">
        <v>124.812708</v>
      </c>
      <c r="D1155" s="1">
        <v>140.382395</v>
      </c>
      <c r="E1155" s="1">
        <v>146.14263</v>
      </c>
      <c r="F1155" s="3">
        <f t="shared" si="144"/>
        <v>13945.303613526099</v>
      </c>
      <c r="G1155" s="36">
        <f t="shared" si="145"/>
        <v>-7.8531926114753188E-5</v>
      </c>
      <c r="H1155" s="31">
        <f t="shared" si="146"/>
        <v>-3.6061190618691188E-3</v>
      </c>
      <c r="I1155" s="37">
        <f t="shared" si="147"/>
        <v>1.6959165574279639E-2</v>
      </c>
      <c r="J1155" s="37">
        <f t="shared" si="148"/>
        <v>3.4849270224225396E-3</v>
      </c>
      <c r="K1155" s="39">
        <f t="shared" si="149"/>
        <v>3.1544369943348064E-3</v>
      </c>
      <c r="L1155" s="36">
        <f>-(1-B1155/MAX(B$5:B1155))</f>
        <v>-3.4836647337239679E-3</v>
      </c>
      <c r="M1155" s="37">
        <f>-(1-C1155/MAX(C$5:C1155))</f>
        <v>-3.3782746339992564E-2</v>
      </c>
      <c r="N1155" s="37">
        <f>-(1-D1155/MAX(D$5:D1155))</f>
        <v>-0.23243178248596685</v>
      </c>
      <c r="O1155" s="37">
        <f>-(1-E1155/MAX(E$5:E1155))</f>
        <v>-3.1155410244004811E-2</v>
      </c>
      <c r="P1155" s="39">
        <f>-(1-F1155/MAX(F$5:F1155))</f>
        <v>-1.3506221253737793E-2</v>
      </c>
      <c r="Q1155" s="33">
        <f>IF(DatiStorici[[#This Row],[Calend]]="X",(DatiStorici[[#This Row],[Balanced]]*B$2/DatiStorici[[#This Row],[Bond 3Y]]),Q1154)</f>
        <v>28.459934653594232</v>
      </c>
      <c r="R1155" s="33">
        <f>IF(DatiStorici[[#This Row],[Calend]]="X",(DatiStorici[[#This Row],[Balanced]]*C$2/DatiStorici[[#This Row],[Bond 10Y]]),R1154)</f>
        <v>27.211694838953367</v>
      </c>
      <c r="S1155" s="33">
        <f>IF(DatiStorici[[#This Row],[Calend]]="X",(DatiStorici[[#This Row],[Balanced]]*D$2/DatiStorici[[#This Row],[SXXR]]),S1154)</f>
        <v>23.642993777702905</v>
      </c>
      <c r="T1155" s="33">
        <f>IF(DatiStorici[[#This Row],[Calend]]="X",(DatiStorici[[#This Row],[Balanced]]*E$2/DatiStorici[[#This Row],[Gold]]),T1154)</f>
        <v>24.359737197814788</v>
      </c>
      <c r="U1155" s="34">
        <f>SUMPRODUCT(DatiStorici[[#This Row],[Bond 3Y]:[Gold]],Q1154:T1154)</f>
        <v>13629.6599940869</v>
      </c>
      <c r="V1155" s="32">
        <f t="shared" si="150"/>
        <v>4.0924981032307451E-3</v>
      </c>
      <c r="W1155" s="32">
        <f>-(1-U1155/MAX(U$5:U1155))</f>
        <v>-1.3624172144286795E-2</v>
      </c>
      <c r="X1155" s="53" t="str">
        <f t="shared" si="151"/>
        <v/>
      </c>
    </row>
    <row r="1156" spans="1:24" x14ac:dyDescent="0.3">
      <c r="A1156" s="4">
        <v>40724</v>
      </c>
      <c r="B1156" s="1">
        <v>117.965571</v>
      </c>
      <c r="C1156" s="1">
        <v>124.57595499999999</v>
      </c>
      <c r="D1156" s="1">
        <v>141.95533499999999</v>
      </c>
      <c r="E1156" s="1">
        <v>146.26241999999999</v>
      </c>
      <c r="F1156" s="3">
        <f t="shared" si="144"/>
        <v>13970.345283476447</v>
      </c>
      <c r="G1156" s="36">
        <f t="shared" si="145"/>
        <v>9.1005225956763719E-4</v>
      </c>
      <c r="H1156" s="31">
        <f t="shared" si="146"/>
        <v>-1.8986674716911899E-3</v>
      </c>
      <c r="I1156" s="37">
        <f t="shared" si="147"/>
        <v>1.1142373877331342E-2</v>
      </c>
      <c r="J1156" s="37">
        <f t="shared" si="148"/>
        <v>8.193429402227506E-4</v>
      </c>
      <c r="K1156" s="39">
        <f t="shared" si="149"/>
        <v>1.7940959753227584E-3</v>
      </c>
      <c r="L1156" s="36">
        <f>-(1-B1156/MAX(B$5:B1156))</f>
        <v>-2.5763700109306953E-3</v>
      </c>
      <c r="M1156" s="37">
        <f>-(1-C1156/MAX(C$5:C1156))</f>
        <v>-3.5615531135077427E-2</v>
      </c>
      <c r="N1156" s="37">
        <f>-(1-D1156/MAX(D$5:D1156))</f>
        <v>-0.2238314252114203</v>
      </c>
      <c r="O1156" s="37">
        <f>-(1-E1156/MAX(E$5:E1156))</f>
        <v>-3.0361268976621947E-2</v>
      </c>
      <c r="P1156" s="39">
        <f>-(1-F1156/MAX(F$5:F1156))</f>
        <v>-1.1734768132310225E-2</v>
      </c>
      <c r="Q1156" s="33">
        <f>IF(DatiStorici[[#This Row],[Calend]]="X",(DatiStorici[[#This Row],[Balanced]]*B$2/DatiStorici[[#This Row],[Bond 3Y]]),Q1155)</f>
        <v>28.459934653594232</v>
      </c>
      <c r="R1156" s="33">
        <f>IF(DatiStorici[[#This Row],[Calend]]="X",(DatiStorici[[#This Row],[Balanced]]*C$2/DatiStorici[[#This Row],[Bond 10Y]]),R1155)</f>
        <v>27.211694838953367</v>
      </c>
      <c r="S1156" s="33">
        <f>IF(DatiStorici[[#This Row],[Calend]]="X",(DatiStorici[[#This Row],[Balanced]]*D$2/DatiStorici[[#This Row],[SXXR]]),S1155)</f>
        <v>23.642993777702905</v>
      </c>
      <c r="T1156" s="33">
        <f>IF(DatiStorici[[#This Row],[Calend]]="X",(DatiStorici[[#This Row],[Balanced]]*E$2/DatiStorici[[#This Row],[Gold]]),T1155)</f>
        <v>24.359737197814788</v>
      </c>
      <c r="U1156" s="34">
        <f>SUMPRODUCT(DatiStorici[[#This Row],[Bond 3Y]:[Gold]],Q1155:T1155)</f>
        <v>13666.378528998257</v>
      </c>
      <c r="V1156" s="32">
        <f t="shared" si="150"/>
        <v>2.6903945807652849E-3</v>
      </c>
      <c r="W1156" s="32">
        <f>-(1-U1156/MAX(U$5:U1156))</f>
        <v>-1.0966858954775671E-2</v>
      </c>
      <c r="X1156" s="53" t="str">
        <f t="shared" si="151"/>
        <v/>
      </c>
    </row>
    <row r="1157" spans="1:24" x14ac:dyDescent="0.3">
      <c r="A1157" s="4">
        <v>40725</v>
      </c>
      <c r="B1157" s="1">
        <v>117.98933700000001</v>
      </c>
      <c r="C1157" s="1">
        <v>124.52848299999999</v>
      </c>
      <c r="D1157" s="1">
        <v>143.02590000000001</v>
      </c>
      <c r="E1157" s="1">
        <v>144.07487</v>
      </c>
      <c r="F1157" s="3">
        <f t="shared" si="144"/>
        <v>13899.556397445142</v>
      </c>
      <c r="G1157" s="36">
        <f t="shared" si="145"/>
        <v>2.0144527004609063E-4</v>
      </c>
      <c r="H1157" s="31">
        <f t="shared" si="146"/>
        <v>-3.8114134742696371E-4</v>
      </c>
      <c r="I1157" s="37">
        <f t="shared" si="147"/>
        <v>7.5132668720327344E-3</v>
      </c>
      <c r="J1157" s="37">
        <f t="shared" si="148"/>
        <v>-1.5069310568631315E-2</v>
      </c>
      <c r="K1157" s="39">
        <f t="shared" si="149"/>
        <v>-5.0799632573771169E-3</v>
      </c>
      <c r="L1157" s="36">
        <f>-(1-B1157/MAX(B$5:B1157))</f>
        <v>-2.3754234992545697E-3</v>
      </c>
      <c r="M1157" s="37">
        <f>-(1-C1157/MAX(C$5:C1157))</f>
        <v>-3.5983027892424801E-2</v>
      </c>
      <c r="N1157" s="37">
        <f>-(1-D1157/MAX(D$5:D1157))</f>
        <v>-0.21797790156422137</v>
      </c>
      <c r="O1157" s="37">
        <f>-(1-E1157/MAX(E$5:E1157))</f>
        <v>-4.4863512314659015E-2</v>
      </c>
      <c r="P1157" s="39">
        <f>-(1-F1157/MAX(F$5:F1157))</f>
        <v>-1.6742389164420834E-2</v>
      </c>
      <c r="Q1157" s="33">
        <f>IF(DatiStorici[[#This Row],[Calend]]="X",(DatiStorici[[#This Row],[Balanced]]*B$2/DatiStorici[[#This Row],[Bond 3Y]]),Q1156)</f>
        <v>28.459934653594232</v>
      </c>
      <c r="R1157" s="33">
        <f>IF(DatiStorici[[#This Row],[Calend]]="X",(DatiStorici[[#This Row],[Balanced]]*C$2/DatiStorici[[#This Row],[Bond 10Y]]),R1156)</f>
        <v>27.211694838953367</v>
      </c>
      <c r="S1157" s="33">
        <f>IF(DatiStorici[[#This Row],[Calend]]="X",(DatiStorici[[#This Row],[Balanced]]*D$2/DatiStorici[[#This Row],[SXXR]]),S1156)</f>
        <v>23.642993777702905</v>
      </c>
      <c r="T1157" s="33">
        <f>IF(DatiStorici[[#This Row],[Calend]]="X",(DatiStorici[[#This Row],[Balanced]]*E$2/DatiStorici[[#This Row],[Gold]]),T1156)</f>
        <v>24.359737197814788</v>
      </c>
      <c r="U1157" s="34">
        <f>SUMPRODUCT(DatiStorici[[#This Row],[Bond 3Y]:[Gold]],Q1156:T1156)</f>
        <v>13637.786332754389</v>
      </c>
      <c r="V1157" s="32">
        <f t="shared" si="150"/>
        <v>-2.0943476454804303E-3</v>
      </c>
      <c r="W1157" s="32">
        <f>-(1-U1157/MAX(U$5:U1157))</f>
        <v>-1.3036070604405481E-2</v>
      </c>
      <c r="X1157" s="53" t="str">
        <f t="shared" si="151"/>
        <v/>
      </c>
    </row>
    <row r="1158" spans="1:24" x14ac:dyDescent="0.3">
      <c r="A1158" s="4">
        <v>40728</v>
      </c>
      <c r="B1158" s="1">
        <v>117.97011500000001</v>
      </c>
      <c r="C1158" s="1">
        <v>124.541937</v>
      </c>
      <c r="D1158" s="1">
        <v>143.329793</v>
      </c>
      <c r="E1158" s="1">
        <v>145.23577</v>
      </c>
      <c r="F1158" s="3">
        <f t="shared" si="144"/>
        <v>13949.780872065599</v>
      </c>
      <c r="G1158" s="36">
        <f t="shared" si="145"/>
        <v>-1.6292629839231626E-4</v>
      </c>
      <c r="H1158" s="31">
        <f t="shared" si="146"/>
        <v>1.080337039868704E-4</v>
      </c>
      <c r="I1158" s="37">
        <f t="shared" si="147"/>
        <v>2.1224869734664674E-3</v>
      </c>
      <c r="J1158" s="37">
        <f t="shared" si="148"/>
        <v>8.025326899312667E-3</v>
      </c>
      <c r="K1158" s="39">
        <f t="shared" si="149"/>
        <v>3.6068742738245636E-3</v>
      </c>
      <c r="L1158" s="36">
        <f>-(1-B1158/MAX(B$5:B1158))</f>
        <v>-2.5379495384465489E-3</v>
      </c>
      <c r="M1158" s="37">
        <f>-(1-C1158/MAX(C$5:C1158))</f>
        <v>-3.5878875942362609E-2</v>
      </c>
      <c r="N1158" s="37">
        <f>-(1-D1158/MAX(D$5:D1158))</f>
        <v>-0.21631630711482486</v>
      </c>
      <c r="O1158" s="37">
        <f>-(1-E1158/MAX(E$5:E1158))</f>
        <v>-3.7167389121530947E-2</v>
      </c>
      <c r="P1158" s="39">
        <f>-(1-F1158/MAX(F$5:F1158))</f>
        <v>-1.3189499021116657E-2</v>
      </c>
      <c r="Q1158" s="33">
        <f>IF(DatiStorici[[#This Row],[Calend]]="X",(DatiStorici[[#This Row],[Balanced]]*B$2/DatiStorici[[#This Row],[Bond 3Y]]),Q1157)</f>
        <v>28.459934653594232</v>
      </c>
      <c r="R1158" s="33">
        <f>IF(DatiStorici[[#This Row],[Calend]]="X",(DatiStorici[[#This Row],[Balanced]]*C$2/DatiStorici[[#This Row],[Bond 10Y]]),R1157)</f>
        <v>27.211694838953367</v>
      </c>
      <c r="S1158" s="33">
        <f>IF(DatiStorici[[#This Row],[Calend]]="X",(DatiStorici[[#This Row],[Balanced]]*D$2/DatiStorici[[#This Row],[SXXR]]),S1157)</f>
        <v>23.642993777702905</v>
      </c>
      <c r="T1158" s="33">
        <f>IF(DatiStorici[[#This Row],[Calend]]="X",(DatiStorici[[#This Row],[Balanced]]*E$2/DatiStorici[[#This Row],[Gold]]),T1157)</f>
        <v>24.359737197814788</v>
      </c>
      <c r="U1158" s="34">
        <f>SUMPRODUCT(DatiStorici[[#This Row],[Bond 3Y]:[Gold]],Q1157:T1157)</f>
        <v>13673.06954125387</v>
      </c>
      <c r="V1158" s="32">
        <f t="shared" si="150"/>
        <v>2.583824417067831E-3</v>
      </c>
      <c r="W1158" s="32">
        <f>-(1-U1158/MAX(U$5:U1158))</f>
        <v>-1.0482631706576817E-2</v>
      </c>
      <c r="X1158" s="53" t="str">
        <f t="shared" si="151"/>
        <v/>
      </c>
    </row>
    <row r="1159" spans="1:24" x14ac:dyDescent="0.3">
      <c r="A1159" s="4">
        <v>40729</v>
      </c>
      <c r="B1159" s="1">
        <v>117.91212299999999</v>
      </c>
      <c r="C1159" s="1">
        <v>124.64160699999999</v>
      </c>
      <c r="D1159" s="1">
        <v>143.42286300000001</v>
      </c>
      <c r="E1159" s="1">
        <v>146.69132999999999</v>
      </c>
      <c r="F1159" s="3">
        <f t="shared" ref="F1159:F1222" si="152">SUMPRODUCT(B1159:E1159,B$3:E$3)</f>
        <v>14009.681260462921</v>
      </c>
      <c r="G1159" s="36">
        <f t="shared" ref="G1159:G1222" si="153">LN(B1159/B1158)</f>
        <v>-4.9170299264681425E-4</v>
      </c>
      <c r="H1159" s="31">
        <f t="shared" ref="H1159:H1222" si="154">LN(C1159/C1158)</f>
        <v>7.999726122792988E-4</v>
      </c>
      <c r="I1159" s="37">
        <f t="shared" ref="I1159:I1222" si="155">LN(D1159/D1158)</f>
        <v>6.4913088908295574E-4</v>
      </c>
      <c r="J1159" s="37">
        <f t="shared" ref="J1159:J1222" si="156">LN(E1159/E1158)</f>
        <v>9.9721612841411744E-3</v>
      </c>
      <c r="K1159" s="39">
        <f t="shared" ref="K1159:K1222" si="157">LN(F1159/F1158)</f>
        <v>4.284809182588039E-3</v>
      </c>
      <c r="L1159" s="36">
        <f>-(1-B1159/MAX(B$5:B1159))</f>
        <v>-3.0282840543566225E-3</v>
      </c>
      <c r="M1159" s="37">
        <f>-(1-C1159/MAX(C$5:C1159))</f>
        <v>-3.5107296868280735E-2</v>
      </c>
      <c r="N1159" s="37">
        <f>-(1-D1159/MAX(D$5:D1159))</f>
        <v>-0.21580742867601466</v>
      </c>
      <c r="O1159" s="37">
        <f>-(1-E1159/MAX(E$5:E1159))</f>
        <v>-2.7517833539663861E-2</v>
      </c>
      <c r="P1159" s="39">
        <f>-(1-F1159/MAX(F$5:F1159))</f>
        <v>-8.9521326549137914E-3</v>
      </c>
      <c r="Q1159" s="33">
        <f>IF(DatiStorici[[#This Row],[Calend]]="X",(DatiStorici[[#This Row],[Balanced]]*B$2/DatiStorici[[#This Row],[Bond 3Y]]),Q1158)</f>
        <v>28.459934653594232</v>
      </c>
      <c r="R1159" s="33">
        <f>IF(DatiStorici[[#This Row],[Calend]]="X",(DatiStorici[[#This Row],[Balanced]]*C$2/DatiStorici[[#This Row],[Bond 10Y]]),R1158)</f>
        <v>27.211694838953367</v>
      </c>
      <c r="S1159" s="33">
        <f>IF(DatiStorici[[#This Row],[Calend]]="X",(DatiStorici[[#This Row],[Balanced]]*D$2/DatiStorici[[#This Row],[SXXR]]),S1158)</f>
        <v>23.642993777702905</v>
      </c>
      <c r="T1159" s="33">
        <f>IF(DatiStorici[[#This Row],[Calend]]="X",(DatiStorici[[#This Row],[Balanced]]*E$2/DatiStorici[[#This Row],[Gold]]),T1158)</f>
        <v>24.359737197814788</v>
      </c>
      <c r="U1159" s="34">
        <f>SUMPRODUCT(DatiStorici[[#This Row],[Bond 3Y]:[Gold]],Q1158:T1158)</f>
        <v>13711.788794854579</v>
      </c>
      <c r="V1159" s="32">
        <f t="shared" ref="V1159:V1222" si="158">LN(U1159/U1158)</f>
        <v>2.8277874529527378E-3</v>
      </c>
      <c r="W1159" s="32">
        <f>-(1-U1159/MAX(U$5:U1159))</f>
        <v>-7.6805268968512808E-3</v>
      </c>
      <c r="X1159" s="53" t="str">
        <f t="shared" ref="X1159:X1222" si="159">IF(AND(MONTH(A1159)&lt;&gt;MONTH(A1158),MONTH(A1159)=X$2),"X","")</f>
        <v/>
      </c>
    </row>
    <row r="1160" spans="1:24" x14ac:dyDescent="0.3">
      <c r="A1160" s="4">
        <v>40730</v>
      </c>
      <c r="B1160" s="1">
        <v>117.83335599999999</v>
      </c>
      <c r="C1160" s="1">
        <v>125.199528</v>
      </c>
      <c r="D1160" s="1">
        <v>143.00019</v>
      </c>
      <c r="E1160" s="1">
        <v>148.36543</v>
      </c>
      <c r="F1160" s="3">
        <f t="shared" si="152"/>
        <v>14081.531918189008</v>
      </c>
      <c r="G1160" s="36">
        <f t="shared" si="153"/>
        <v>-6.6823765414448361E-4</v>
      </c>
      <c r="H1160" s="31">
        <f t="shared" si="154"/>
        <v>4.4662135192974749E-3</v>
      </c>
      <c r="I1160" s="37">
        <f t="shared" si="155"/>
        <v>-2.9513916731780405E-3</v>
      </c>
      <c r="J1160" s="37">
        <f t="shared" si="156"/>
        <v>1.1347768915438105E-2</v>
      </c>
      <c r="K1160" s="39">
        <f t="shared" si="157"/>
        <v>5.1155365883046649E-3</v>
      </c>
      <c r="L1160" s="36">
        <f>-(1-B1160/MAX(B$5:B1160))</f>
        <v>-3.6942755499883573E-3</v>
      </c>
      <c r="M1160" s="37">
        <f>-(1-C1160/MAX(C$5:C1160))</f>
        <v>-3.0788242302304591E-2</v>
      </c>
      <c r="N1160" s="37">
        <f>-(1-D1160/MAX(D$5:D1160))</f>
        <v>-0.21811847602067147</v>
      </c>
      <c r="O1160" s="37">
        <f>-(1-E1160/MAX(E$5:E1160))</f>
        <v>-1.6419478954759259E-2</v>
      </c>
      <c r="P1160" s="39">
        <f>-(1-F1160/MAX(F$5:F1160))</f>
        <v>-3.8694016646136919E-3</v>
      </c>
      <c r="Q1160" s="33">
        <f>IF(DatiStorici[[#This Row],[Calend]]="X",(DatiStorici[[#This Row],[Balanced]]*B$2/DatiStorici[[#This Row],[Bond 3Y]]),Q1159)</f>
        <v>28.459934653594232</v>
      </c>
      <c r="R1160" s="33">
        <f>IF(DatiStorici[[#This Row],[Calend]]="X",(DatiStorici[[#This Row],[Balanced]]*C$2/DatiStorici[[#This Row],[Bond 10Y]]),R1159)</f>
        <v>27.211694838953367</v>
      </c>
      <c r="S1160" s="33">
        <f>IF(DatiStorici[[#This Row],[Calend]]="X",(DatiStorici[[#This Row],[Balanced]]*D$2/DatiStorici[[#This Row],[SXXR]]),S1159)</f>
        <v>23.642993777702905</v>
      </c>
      <c r="T1160" s="33">
        <f>IF(DatiStorici[[#This Row],[Calend]]="X",(DatiStorici[[#This Row],[Balanced]]*E$2/DatiStorici[[#This Row],[Gold]]),T1159)</f>
        <v>24.359737197814788</v>
      </c>
      <c r="U1160" s="34">
        <f>SUMPRODUCT(DatiStorici[[#This Row],[Bond 3Y]:[Gold]],Q1159:T1159)</f>
        <v>13755.516448111823</v>
      </c>
      <c r="V1160" s="32">
        <f t="shared" si="158"/>
        <v>3.1839810867541037E-3</v>
      </c>
      <c r="W1160" s="32">
        <f>-(1-U1160/MAX(U$5:U1160))</f>
        <v>-4.51596518360875E-3</v>
      </c>
      <c r="X1160" s="53" t="str">
        <f t="shared" si="159"/>
        <v/>
      </c>
    </row>
    <row r="1161" spans="1:24" x14ac:dyDescent="0.3">
      <c r="A1161" s="4">
        <v>40731</v>
      </c>
      <c r="B1161" s="1">
        <v>117.75688</v>
      </c>
      <c r="C1161" s="1">
        <v>124.805672</v>
      </c>
      <c r="D1161" s="1">
        <v>143.59512000000001</v>
      </c>
      <c r="E1161" s="1">
        <v>148.38804999999999</v>
      </c>
      <c r="F1161" s="3">
        <f t="shared" si="152"/>
        <v>14079.514101092245</v>
      </c>
      <c r="G1161" s="36">
        <f t="shared" si="153"/>
        <v>-6.4922896623113271E-4</v>
      </c>
      <c r="H1161" s="31">
        <f t="shared" si="154"/>
        <v>-3.1507850703263876E-3</v>
      </c>
      <c r="I1161" s="37">
        <f t="shared" si="155"/>
        <v>4.1517138194174623E-3</v>
      </c>
      <c r="J1161" s="37">
        <f t="shared" si="156"/>
        <v>1.5244977106111408E-4</v>
      </c>
      <c r="K1161" s="39">
        <f t="shared" si="157"/>
        <v>-1.433055504283347E-4</v>
      </c>
      <c r="L1161" s="36">
        <f>-(1-B1161/MAX(B$5:B1161))</f>
        <v>-4.3408961603955687E-3</v>
      </c>
      <c r="M1161" s="37">
        <f>-(1-C1161/MAX(C$5:C1161))</f>
        <v>-3.3837214388203973E-2</v>
      </c>
      <c r="N1161" s="37">
        <f>-(1-D1161/MAX(D$5:D1161))</f>
        <v>-0.21486557981779908</v>
      </c>
      <c r="O1161" s="37">
        <f>-(1-E1161/MAX(E$5:E1161))</f>
        <v>-1.6269520899260592E-2</v>
      </c>
      <c r="P1161" s="39">
        <f>-(1-F1161/MAX(F$5:F1161))</f>
        <v>-4.0121424802869177E-3</v>
      </c>
      <c r="Q1161" s="33">
        <f>IF(DatiStorici[[#This Row],[Calend]]="X",(DatiStorici[[#This Row],[Balanced]]*B$2/DatiStorici[[#This Row],[Bond 3Y]]),Q1160)</f>
        <v>28.459934653594232</v>
      </c>
      <c r="R1161" s="33">
        <f>IF(DatiStorici[[#This Row],[Calend]]="X",(DatiStorici[[#This Row],[Balanced]]*C$2/DatiStorici[[#This Row],[Bond 10Y]]),R1160)</f>
        <v>27.211694838953367</v>
      </c>
      <c r="S1161" s="33">
        <f>IF(DatiStorici[[#This Row],[Calend]]="X",(DatiStorici[[#This Row],[Balanced]]*D$2/DatiStorici[[#This Row],[SXXR]]),S1160)</f>
        <v>23.642993777702905</v>
      </c>
      <c r="T1161" s="33">
        <f>IF(DatiStorici[[#This Row],[Calend]]="X",(DatiStorici[[#This Row],[Balanced]]*E$2/DatiStorici[[#This Row],[Gold]]),T1160)</f>
        <v>24.359737197814788</v>
      </c>
      <c r="U1161" s="34">
        <f>SUMPRODUCT(DatiStorici[[#This Row],[Bond 3Y]:[Gold]],Q1160:T1160)</f>
        <v>13757.239400410348</v>
      </c>
      <c r="V1161" s="32">
        <f t="shared" si="158"/>
        <v>1.2524752593044895E-4</v>
      </c>
      <c r="W1161" s="32">
        <f>-(1-U1161/MAX(U$5:U1161))</f>
        <v>-4.3912754627681849E-3</v>
      </c>
      <c r="X1161" s="53" t="str">
        <f t="shared" si="159"/>
        <v/>
      </c>
    </row>
    <row r="1162" spans="1:24" x14ac:dyDescent="0.3">
      <c r="A1162" s="4">
        <v>40732</v>
      </c>
      <c r="B1162" s="1">
        <v>117.736237</v>
      </c>
      <c r="C1162" s="1">
        <v>125.84137699999999</v>
      </c>
      <c r="D1162" s="1">
        <v>142.484961</v>
      </c>
      <c r="E1162" s="1">
        <v>149.74637999999999</v>
      </c>
      <c r="F1162" s="3">
        <f t="shared" si="152"/>
        <v>14142.100070431472</v>
      </c>
      <c r="G1162" s="36">
        <f t="shared" si="153"/>
        <v>-1.7531722638731154E-4</v>
      </c>
      <c r="H1162" s="31">
        <f t="shared" si="154"/>
        <v>8.2642975362640266E-3</v>
      </c>
      <c r="I1162" s="37">
        <f t="shared" si="155"/>
        <v>-7.7612154525751979E-3</v>
      </c>
      <c r="J1162" s="37">
        <f t="shared" si="156"/>
        <v>9.1122611962171102E-3</v>
      </c>
      <c r="K1162" s="39">
        <f t="shared" si="157"/>
        <v>4.4353290041331834E-3</v>
      </c>
      <c r="L1162" s="36">
        <f>-(1-B1162/MAX(B$5:B1162))</f>
        <v>-4.515437052448279E-3</v>
      </c>
      <c r="M1162" s="37">
        <f>-(1-C1162/MAX(C$5:C1162))</f>
        <v>-2.5819472791715814E-2</v>
      </c>
      <c r="N1162" s="37">
        <f>-(1-D1162/MAX(D$5:D1162))</f>
        <v>-0.22093559140854857</v>
      </c>
      <c r="O1162" s="37">
        <f>-(1-E1162/MAX(E$5:E1162))</f>
        <v>-7.2645462960030383E-3</v>
      </c>
      <c r="P1162" s="39">
        <f>-(1-F1162/MAX(F$5:F1162))</f>
        <v>0</v>
      </c>
      <c r="Q1162" s="33">
        <f>IF(DatiStorici[[#This Row],[Calend]]="X",(DatiStorici[[#This Row],[Balanced]]*B$2/DatiStorici[[#This Row],[Bond 3Y]]),Q1161)</f>
        <v>28.459934653594232</v>
      </c>
      <c r="R1162" s="33">
        <f>IF(DatiStorici[[#This Row],[Calend]]="X",(DatiStorici[[#This Row],[Balanced]]*C$2/DatiStorici[[#This Row],[Bond 10Y]]),R1161)</f>
        <v>27.211694838953367</v>
      </c>
      <c r="S1162" s="33">
        <f>IF(DatiStorici[[#This Row],[Calend]]="X",(DatiStorici[[#This Row],[Balanced]]*D$2/DatiStorici[[#This Row],[SXXR]]),S1161)</f>
        <v>23.642993777702905</v>
      </c>
      <c r="T1162" s="33">
        <f>IF(DatiStorici[[#This Row],[Calend]]="X",(DatiStorici[[#This Row],[Balanced]]*E$2/DatiStorici[[#This Row],[Gold]]),T1161)</f>
        <v>24.359737197814788</v>
      </c>
      <c r="U1162" s="34">
        <f>SUMPRODUCT(DatiStorici[[#This Row],[Bond 3Y]:[Gold]],Q1161:T1161)</f>
        <v>13791.676269881118</v>
      </c>
      <c r="V1162" s="32">
        <f t="shared" si="158"/>
        <v>2.5000539273165433E-3</v>
      </c>
      <c r="W1162" s="32">
        <f>-(1-U1162/MAX(U$5:U1162))</f>
        <v>-1.8990859549061767E-3</v>
      </c>
      <c r="X1162" s="53" t="str">
        <f t="shared" si="159"/>
        <v/>
      </c>
    </row>
    <row r="1163" spans="1:24" x14ac:dyDescent="0.3">
      <c r="A1163" s="4">
        <v>40735</v>
      </c>
      <c r="B1163" s="1">
        <v>117.226789</v>
      </c>
      <c r="C1163" s="1">
        <v>126.618341</v>
      </c>
      <c r="D1163" s="1">
        <v>140.500147</v>
      </c>
      <c r="E1163" s="1">
        <v>151.10127</v>
      </c>
      <c r="F1163" s="3">
        <f t="shared" si="152"/>
        <v>14172.775101075616</v>
      </c>
      <c r="G1163" s="36">
        <f t="shared" si="153"/>
        <v>-4.3364167290425608E-3</v>
      </c>
      <c r="H1163" s="31">
        <f t="shared" si="154"/>
        <v>6.1551716778219514E-3</v>
      </c>
      <c r="I1163" s="37">
        <f t="shared" si="155"/>
        <v>-1.4027922260597207E-2</v>
      </c>
      <c r="J1163" s="37">
        <f t="shared" si="156"/>
        <v>9.0072111924860074E-3</v>
      </c>
      <c r="K1163" s="39">
        <f t="shared" si="157"/>
        <v>2.1667086617186584E-3</v>
      </c>
      <c r="L1163" s="36">
        <f>-(1-B1163/MAX(B$5:B1163))</f>
        <v>-8.8229266796606698E-3</v>
      </c>
      <c r="M1163" s="37">
        <f>-(1-C1163/MAX(C$5:C1163))</f>
        <v>-1.9804732511641943E-2</v>
      </c>
      <c r="N1163" s="37">
        <f>-(1-D1163/MAX(D$5:D1163))</f>
        <v>-0.23178795038188627</v>
      </c>
      <c r="O1163" s="37">
        <f>-(1-E1163/MAX(E$5:E1163))</f>
        <v>0</v>
      </c>
      <c r="P1163" s="39">
        <f>-(1-F1163/MAX(F$5:F1163))</f>
        <v>0</v>
      </c>
      <c r="Q1163" s="33">
        <f>IF(DatiStorici[[#This Row],[Calend]]="X",(DatiStorici[[#This Row],[Balanced]]*B$2/DatiStorici[[#This Row],[Bond 3Y]]),Q1162)</f>
        <v>28.459934653594232</v>
      </c>
      <c r="R1163" s="33">
        <f>IF(DatiStorici[[#This Row],[Calend]]="X",(DatiStorici[[#This Row],[Balanced]]*C$2/DatiStorici[[#This Row],[Bond 10Y]]),R1162)</f>
        <v>27.211694838953367</v>
      </c>
      <c r="S1163" s="33">
        <f>IF(DatiStorici[[#This Row],[Calend]]="X",(DatiStorici[[#This Row],[Balanced]]*D$2/DatiStorici[[#This Row],[SXXR]]),S1162)</f>
        <v>23.642993777702905</v>
      </c>
      <c r="T1163" s="33">
        <f>IF(DatiStorici[[#This Row],[Calend]]="X",(DatiStorici[[#This Row],[Balanced]]*E$2/DatiStorici[[#This Row],[Gold]]),T1162)</f>
        <v>24.359737197814788</v>
      </c>
      <c r="U1163" s="34">
        <f>SUMPRODUCT(DatiStorici[[#This Row],[Bond 3Y]:[Gold]],Q1162:T1162)</f>
        <v>13784.397739640617</v>
      </c>
      <c r="V1163" s="32">
        <f t="shared" si="158"/>
        <v>-5.2788735677243332E-4</v>
      </c>
      <c r="W1163" s="32">
        <f>-(1-U1163/MAX(U$5:U1163))</f>
        <v>-2.42583176475486E-3</v>
      </c>
      <c r="X1163" s="53" t="str">
        <f t="shared" si="159"/>
        <v/>
      </c>
    </row>
    <row r="1164" spans="1:24" x14ac:dyDescent="0.3">
      <c r="A1164" s="4">
        <v>40736</v>
      </c>
      <c r="B1164" s="1">
        <v>117.346525</v>
      </c>
      <c r="C1164" s="1">
        <v>126.48271800000001</v>
      </c>
      <c r="D1164" s="1">
        <v>139.605953</v>
      </c>
      <c r="E1164" s="1">
        <v>150.61386999999999</v>
      </c>
      <c r="F1164" s="3">
        <f t="shared" si="152"/>
        <v>14139.621936613843</v>
      </c>
      <c r="G1164" s="36">
        <f t="shared" si="153"/>
        <v>1.0208834786645271E-3</v>
      </c>
      <c r="H1164" s="31">
        <f t="shared" si="154"/>
        <v>-1.0716906007136495E-3</v>
      </c>
      <c r="I1164" s="37">
        <f t="shared" si="155"/>
        <v>-6.3847023510487594E-3</v>
      </c>
      <c r="J1164" s="37">
        <f t="shared" si="156"/>
        <v>-3.2308648745735446E-3</v>
      </c>
      <c r="K1164" s="39">
        <f t="shared" si="157"/>
        <v>-2.3419549797013125E-3</v>
      </c>
      <c r="L1164" s="36">
        <f>-(1-B1164/MAX(B$5:B1164))</f>
        <v>-7.8105337013706366E-3</v>
      </c>
      <c r="M1164" s="37">
        <f>-(1-C1164/MAX(C$5:C1164))</f>
        <v>-2.0854635880400929E-2</v>
      </c>
      <c r="N1164" s="37">
        <f>-(1-D1164/MAX(D$5:D1164))</f>
        <v>-0.23667713107075927</v>
      </c>
      <c r="O1164" s="37">
        <f>-(1-E1164/MAX(E$5:E1164))</f>
        <v>-3.2256512470081322E-3</v>
      </c>
      <c r="P1164" s="39">
        <f>-(1-F1164/MAX(F$5:F1164))</f>
        <v>-2.3392147427258037E-3</v>
      </c>
      <c r="Q1164" s="33">
        <f>IF(DatiStorici[[#This Row],[Calend]]="X",(DatiStorici[[#This Row],[Balanced]]*B$2/DatiStorici[[#This Row],[Bond 3Y]]),Q1163)</f>
        <v>28.459934653594232</v>
      </c>
      <c r="R1164" s="33">
        <f>IF(DatiStorici[[#This Row],[Calend]]="X",(DatiStorici[[#This Row],[Balanced]]*C$2/DatiStorici[[#This Row],[Bond 10Y]]),R1163)</f>
        <v>27.211694838953367</v>
      </c>
      <c r="S1164" s="33">
        <f>IF(DatiStorici[[#This Row],[Calend]]="X",(DatiStorici[[#This Row],[Balanced]]*D$2/DatiStorici[[#This Row],[SXXR]]),S1163)</f>
        <v>23.642993777702905</v>
      </c>
      <c r="T1164" s="33">
        <f>IF(DatiStorici[[#This Row],[Calend]]="X",(DatiStorici[[#This Row],[Balanced]]*E$2/DatiStorici[[#This Row],[Gold]]),T1163)</f>
        <v>24.359737197814788</v>
      </c>
      <c r="U1164" s="34">
        <f>SUMPRODUCT(DatiStorici[[#This Row],[Bond 3Y]:[Gold]],Q1163:T1163)</f>
        <v>13751.100527598883</v>
      </c>
      <c r="V1164" s="32">
        <f t="shared" si="158"/>
        <v>-2.4184946971733947E-3</v>
      </c>
      <c r="W1164" s="32">
        <f>-(1-U1164/MAX(U$5:U1164))</f>
        <v>-4.8355444873907638E-3</v>
      </c>
      <c r="X1164" s="53" t="str">
        <f t="shared" si="159"/>
        <v/>
      </c>
    </row>
    <row r="1165" spans="1:24" x14ac:dyDescent="0.3">
      <c r="A1165" s="4">
        <v>40737</v>
      </c>
      <c r="B1165" s="1">
        <v>117.39420699999999</v>
      </c>
      <c r="C1165" s="1">
        <v>126.066294</v>
      </c>
      <c r="D1165" s="1">
        <v>140.540255</v>
      </c>
      <c r="E1165" s="1">
        <v>153.38059999999999</v>
      </c>
      <c r="F1165" s="3">
        <f t="shared" si="152"/>
        <v>14253.432710565536</v>
      </c>
      <c r="G1165" s="36">
        <f t="shared" si="153"/>
        <v>4.0625246628088306E-4</v>
      </c>
      <c r="H1165" s="31">
        <f t="shared" si="154"/>
        <v>-3.2977707898879704E-3</v>
      </c>
      <c r="I1165" s="37">
        <f t="shared" si="155"/>
        <v>6.6701275069115861E-3</v>
      </c>
      <c r="J1165" s="37">
        <f t="shared" si="156"/>
        <v>1.8203004783396204E-2</v>
      </c>
      <c r="K1165" s="39">
        <f t="shared" si="157"/>
        <v>8.0168467193989668E-3</v>
      </c>
      <c r="L1165" s="36">
        <f>-(1-B1165/MAX(B$5:B1165))</f>
        <v>-7.407372396576517E-3</v>
      </c>
      <c r="M1165" s="37">
        <f>-(1-C1165/MAX(C$5:C1165))</f>
        <v>-2.4078314463178874E-2</v>
      </c>
      <c r="N1165" s="37">
        <f>-(1-D1165/MAX(D$5:D1165))</f>
        <v>-0.2315686520427459</v>
      </c>
      <c r="O1165" s="37">
        <f>-(1-E1165/MAX(E$5:E1165))</f>
        <v>0</v>
      </c>
      <c r="P1165" s="39">
        <f>-(1-F1165/MAX(F$5:F1165))</f>
        <v>0</v>
      </c>
      <c r="Q1165" s="33">
        <f>IF(DatiStorici[[#This Row],[Calend]]="X",(DatiStorici[[#This Row],[Balanced]]*B$2/DatiStorici[[#This Row],[Bond 3Y]]),Q1164)</f>
        <v>28.459934653594232</v>
      </c>
      <c r="R1165" s="33">
        <f>IF(DatiStorici[[#This Row],[Calend]]="X",(DatiStorici[[#This Row],[Balanced]]*C$2/DatiStorici[[#This Row],[Bond 10Y]]),R1164)</f>
        <v>27.211694838953367</v>
      </c>
      <c r="S1165" s="33">
        <f>IF(DatiStorici[[#This Row],[Calend]]="X",(DatiStorici[[#This Row],[Balanced]]*D$2/DatiStorici[[#This Row],[SXXR]]),S1164)</f>
        <v>23.642993777702905</v>
      </c>
      <c r="T1165" s="33">
        <f>IF(DatiStorici[[#This Row],[Calend]]="X",(DatiStorici[[#This Row],[Balanced]]*E$2/DatiStorici[[#This Row],[Gold]]),T1164)</f>
        <v>24.359737197814788</v>
      </c>
      <c r="U1165" s="34">
        <f>SUMPRODUCT(DatiStorici[[#This Row],[Bond 3Y]:[Gold]],Q1164:T1164)</f>
        <v>13830.612463461222</v>
      </c>
      <c r="V1165" s="32">
        <f t="shared" si="158"/>
        <v>5.7655705537943821E-3</v>
      </c>
      <c r="W1165" s="32">
        <f>-(1-U1165/MAX(U$5:U1165))</f>
        <v>0</v>
      </c>
      <c r="X1165" s="53" t="str">
        <f t="shared" si="159"/>
        <v/>
      </c>
    </row>
    <row r="1166" spans="1:24" x14ac:dyDescent="0.3">
      <c r="A1166" s="4">
        <v>40738</v>
      </c>
      <c r="B1166" s="1">
        <v>117.35283200000001</v>
      </c>
      <c r="C1166" s="1">
        <v>126.126143</v>
      </c>
      <c r="D1166" s="1">
        <v>139.37918999999999</v>
      </c>
      <c r="E1166" s="1">
        <v>154.49593999999999</v>
      </c>
      <c r="F1166" s="3">
        <f t="shared" si="152"/>
        <v>14280.450085886039</v>
      </c>
      <c r="G1166" s="36">
        <f t="shared" si="153"/>
        <v>-3.5250711237669406E-4</v>
      </c>
      <c r="H1166" s="31">
        <f t="shared" si="154"/>
        <v>4.7462962676825233E-4</v>
      </c>
      <c r="I1166" s="37">
        <f t="shared" si="155"/>
        <v>-8.2957556496852033E-3</v>
      </c>
      <c r="J1166" s="37">
        <f t="shared" si="156"/>
        <v>7.2454034933907606E-3</v>
      </c>
      <c r="K1166" s="39">
        <f t="shared" si="157"/>
        <v>1.8937053598485655E-3</v>
      </c>
      <c r="L1166" s="36">
        <f>-(1-B1166/MAX(B$5:B1166))</f>
        <v>-7.7572066943377704E-3</v>
      </c>
      <c r="M1166" s="37">
        <f>-(1-C1166/MAX(C$5:C1166))</f>
        <v>-2.3615003175883498E-2</v>
      </c>
      <c r="N1166" s="37">
        <f>-(1-D1166/MAX(D$5:D1166))</f>
        <v>-0.23791700215080569</v>
      </c>
      <c r="O1166" s="37">
        <f>-(1-E1166/MAX(E$5:E1166))</f>
        <v>0</v>
      </c>
      <c r="P1166" s="39">
        <f>-(1-F1166/MAX(F$5:F1166))</f>
        <v>0</v>
      </c>
      <c r="Q1166" s="33">
        <f>IF(DatiStorici[[#This Row],[Calend]]="X",(DatiStorici[[#This Row],[Balanced]]*B$2/DatiStorici[[#This Row],[Bond 3Y]]),Q1165)</f>
        <v>28.459934653594232</v>
      </c>
      <c r="R1166" s="33">
        <f>IF(DatiStorici[[#This Row],[Calend]]="X",(DatiStorici[[#This Row],[Balanced]]*C$2/DatiStorici[[#This Row],[Bond 10Y]]),R1165)</f>
        <v>27.211694838953367</v>
      </c>
      <c r="S1166" s="33">
        <f>IF(DatiStorici[[#This Row],[Calend]]="X",(DatiStorici[[#This Row],[Balanced]]*D$2/DatiStorici[[#This Row],[SXXR]]),S1165)</f>
        <v>23.642993777702905</v>
      </c>
      <c r="T1166" s="33">
        <f>IF(DatiStorici[[#This Row],[Calend]]="X",(DatiStorici[[#This Row],[Balanced]]*E$2/DatiStorici[[#This Row],[Gold]]),T1165)</f>
        <v>24.359737197814788</v>
      </c>
      <c r="U1166" s="34">
        <f>SUMPRODUCT(DatiStorici[[#This Row],[Bond 3Y]:[Gold]],Q1165:T1165)</f>
        <v>13830.78186310505</v>
      </c>
      <c r="V1166" s="32">
        <f t="shared" si="158"/>
        <v>1.2248091461318877E-5</v>
      </c>
      <c r="W1166" s="32">
        <f>-(1-U1166/MAX(U$5:U1166))</f>
        <v>0</v>
      </c>
      <c r="X1166" s="53" t="str">
        <f t="shared" si="159"/>
        <v/>
      </c>
    </row>
    <row r="1167" spans="1:24" x14ac:dyDescent="0.3">
      <c r="A1167" s="4">
        <v>40739</v>
      </c>
      <c r="B1167" s="1">
        <v>117.250117</v>
      </c>
      <c r="C1167" s="1">
        <v>126.52255</v>
      </c>
      <c r="D1167" s="1">
        <v>138.984284</v>
      </c>
      <c r="E1167" s="1">
        <v>154.15422000000001</v>
      </c>
      <c r="F1167" s="3">
        <f t="shared" si="152"/>
        <v>14268.532534479318</v>
      </c>
      <c r="G1167" s="36">
        <f t="shared" si="153"/>
        <v>-8.7564974780572819E-4</v>
      </c>
      <c r="H1167" s="31">
        <f t="shared" si="154"/>
        <v>3.1380120797923341E-3</v>
      </c>
      <c r="I1167" s="37">
        <f t="shared" si="155"/>
        <v>-2.8373425525860196E-3</v>
      </c>
      <c r="J1167" s="37">
        <f t="shared" si="156"/>
        <v>-2.2142877853883287E-3</v>
      </c>
      <c r="K1167" s="39">
        <f t="shared" si="157"/>
        <v>-8.3488453914035067E-4</v>
      </c>
      <c r="L1167" s="36">
        <f>-(1-B1167/MAX(B$5:B1167))</f>
        <v>-8.6256835497953155E-3</v>
      </c>
      <c r="M1167" s="37">
        <f>-(1-C1167/MAX(C$5:C1167))</f>
        <v>-2.0546282938905702E-2</v>
      </c>
      <c r="N1167" s="37">
        <f>-(1-D1167/MAX(D$5:D1167))</f>
        <v>-0.24007622798895711</v>
      </c>
      <c r="O1167" s="37">
        <f>-(1-E1167/MAX(E$5:E1167))</f>
        <v>-2.2118380586569897E-3</v>
      </c>
      <c r="P1167" s="39">
        <f>-(1-F1167/MAX(F$5:F1167))</f>
        <v>-8.3453612001349597E-4</v>
      </c>
      <c r="Q1167" s="33">
        <f>IF(DatiStorici[[#This Row],[Calend]]="X",(DatiStorici[[#This Row],[Balanced]]*B$2/DatiStorici[[#This Row],[Bond 3Y]]),Q1166)</f>
        <v>28.459934653594232</v>
      </c>
      <c r="R1167" s="33">
        <f>IF(DatiStorici[[#This Row],[Calend]]="X",(DatiStorici[[#This Row],[Balanced]]*C$2/DatiStorici[[#This Row],[Bond 10Y]]),R1166)</f>
        <v>27.211694838953367</v>
      </c>
      <c r="S1167" s="33">
        <f>IF(DatiStorici[[#This Row],[Calend]]="X",(DatiStorici[[#This Row],[Balanced]]*D$2/DatiStorici[[#This Row],[SXXR]]),S1166)</f>
        <v>23.642993777702905</v>
      </c>
      <c r="T1167" s="33">
        <f>IF(DatiStorici[[#This Row],[Calend]]="X",(DatiStorici[[#This Row],[Balanced]]*E$2/DatiStorici[[#This Row],[Gold]]),T1166)</f>
        <v>24.359737197814788</v>
      </c>
      <c r="U1167" s="34">
        <f>SUMPRODUCT(DatiStorici[[#This Row],[Bond 3Y]:[Gold]],Q1166:T1166)</f>
        <v>13820.984537737117</v>
      </c>
      <c r="V1167" s="32">
        <f t="shared" si="158"/>
        <v>-7.0862205588495108E-4</v>
      </c>
      <c r="W1167" s="32">
        <f>-(1-U1167/MAX(U$5:U1167))</f>
        <v>-7.0837104257059913E-4</v>
      </c>
      <c r="X1167" s="53" t="str">
        <f t="shared" si="159"/>
        <v/>
      </c>
    </row>
    <row r="1168" spans="1:24" x14ac:dyDescent="0.3">
      <c r="A1168" s="4">
        <v>40742</v>
      </c>
      <c r="B1168" s="1">
        <v>116.884891</v>
      </c>
      <c r="C1168" s="1">
        <v>126.623948</v>
      </c>
      <c r="D1168" s="1">
        <v>136.50943699999999</v>
      </c>
      <c r="E1168" s="1">
        <v>155.31459000000001</v>
      </c>
      <c r="F1168" s="3">
        <f t="shared" si="152"/>
        <v>14270.619623639224</v>
      </c>
      <c r="G1168" s="36">
        <f t="shared" si="153"/>
        <v>-3.1197922886597551E-3</v>
      </c>
      <c r="H1168" s="31">
        <f t="shared" si="154"/>
        <v>8.0110138772521958E-4</v>
      </c>
      <c r="I1168" s="37">
        <f t="shared" si="155"/>
        <v>-1.7967114223790631E-2</v>
      </c>
      <c r="J1168" s="37">
        <f t="shared" si="156"/>
        <v>7.4991430508708308E-3</v>
      </c>
      <c r="K1168" s="39">
        <f t="shared" si="157"/>
        <v>1.4626146930104596E-4</v>
      </c>
      <c r="L1168" s="36">
        <f>-(1-B1168/MAX(B$5:B1168))</f>
        <v>-1.1713745936119846E-2</v>
      </c>
      <c r="M1168" s="37">
        <f>-(1-C1168/MAX(C$5:C1168))</f>
        <v>-1.9761326834222714E-2</v>
      </c>
      <c r="N1168" s="37">
        <f>-(1-D1168/MAX(D$5:D1168))</f>
        <v>-0.25360793828931183</v>
      </c>
      <c r="O1168" s="37">
        <f>-(1-E1168/MAX(E$5:E1168))</f>
        <v>0</v>
      </c>
      <c r="P1168" s="39">
        <f>-(1-F1168/MAX(F$5:F1168))</f>
        <v>-6.8838602338805455E-4</v>
      </c>
      <c r="Q1168" s="33">
        <f>IF(DatiStorici[[#This Row],[Calend]]="X",(DatiStorici[[#This Row],[Balanced]]*B$2/DatiStorici[[#This Row],[Bond 3Y]]),Q1167)</f>
        <v>28.459934653594232</v>
      </c>
      <c r="R1168" s="33">
        <f>IF(DatiStorici[[#This Row],[Calend]]="X",(DatiStorici[[#This Row],[Balanced]]*C$2/DatiStorici[[#This Row],[Bond 10Y]]),R1167)</f>
        <v>27.211694838953367</v>
      </c>
      <c r="S1168" s="33">
        <f>IF(DatiStorici[[#This Row],[Calend]]="X",(DatiStorici[[#This Row],[Balanced]]*D$2/DatiStorici[[#This Row],[SXXR]]),S1167)</f>
        <v>23.642993777702905</v>
      </c>
      <c r="T1168" s="33">
        <f>IF(DatiStorici[[#This Row],[Calend]]="X",(DatiStorici[[#This Row],[Balanced]]*E$2/DatiStorici[[#This Row],[Gold]]),T1167)</f>
        <v>24.359737197814788</v>
      </c>
      <c r="U1168" s="34">
        <f>SUMPRODUCT(DatiStorici[[#This Row],[Bond 3Y]:[Gold]],Q1167:T1167)</f>
        <v>13783.102957107065</v>
      </c>
      <c r="V1168" s="32">
        <f t="shared" si="158"/>
        <v>-2.7446373235408285E-3</v>
      </c>
      <c r="W1168" s="32">
        <f>-(1-U1168/MAX(U$5:U1168))</f>
        <v>-3.4473037366870019E-3</v>
      </c>
      <c r="X1168" s="53" t="str">
        <f t="shared" si="159"/>
        <v/>
      </c>
    </row>
    <row r="1169" spans="1:24" x14ac:dyDescent="0.3">
      <c r="A1169" s="4">
        <v>40743</v>
      </c>
      <c r="B1169" s="1">
        <v>117.222199</v>
      </c>
      <c r="C1169" s="1">
        <v>126.61617200000001</v>
      </c>
      <c r="D1169" s="1">
        <v>137.627309</v>
      </c>
      <c r="E1169" s="1">
        <v>155.50710000000001</v>
      </c>
      <c r="F1169" s="3">
        <f t="shared" si="152"/>
        <v>14303.158788958892</v>
      </c>
      <c r="G1169" s="36">
        <f t="shared" si="153"/>
        <v>2.8816575646275848E-3</v>
      </c>
      <c r="H1169" s="31">
        <f t="shared" si="154"/>
        <v>-6.1412070113086751E-5</v>
      </c>
      <c r="I1169" s="37">
        <f t="shared" si="155"/>
        <v>8.1556246107273439E-3</v>
      </c>
      <c r="J1169" s="37">
        <f t="shared" si="156"/>
        <v>1.2387168000785585E-3</v>
      </c>
      <c r="K1169" s="39">
        <f t="shared" si="157"/>
        <v>2.2775552407218094E-3</v>
      </c>
      <c r="L1169" s="36">
        <f>-(1-B1169/MAX(B$5:B1169))</f>
        <v>-8.8617360917868648E-3</v>
      </c>
      <c r="M1169" s="37">
        <f>-(1-C1169/MAX(C$5:C1169))</f>
        <v>-1.9821523471927671E-2</v>
      </c>
      <c r="N1169" s="37">
        <f>-(1-D1169/MAX(D$5:D1169))</f>
        <v>-0.24749575436162741</v>
      </c>
      <c r="O1169" s="37">
        <f>-(1-E1169/MAX(E$5:E1169))</f>
        <v>0</v>
      </c>
      <c r="P1169" s="39">
        <f>-(1-F1169/MAX(F$5:F1169))</f>
        <v>0</v>
      </c>
      <c r="Q1169" s="33">
        <f>IF(DatiStorici[[#This Row],[Calend]]="X",(DatiStorici[[#This Row],[Balanced]]*B$2/DatiStorici[[#This Row],[Bond 3Y]]),Q1168)</f>
        <v>28.459934653594232</v>
      </c>
      <c r="R1169" s="33">
        <f>IF(DatiStorici[[#This Row],[Calend]]="X",(DatiStorici[[#This Row],[Balanced]]*C$2/DatiStorici[[#This Row],[Bond 10Y]]),R1168)</f>
        <v>27.211694838953367</v>
      </c>
      <c r="S1169" s="33">
        <f>IF(DatiStorici[[#This Row],[Calend]]="X",(DatiStorici[[#This Row],[Balanced]]*D$2/DatiStorici[[#This Row],[SXXR]]),S1168)</f>
        <v>23.642993777702905</v>
      </c>
      <c r="T1169" s="33">
        <f>IF(DatiStorici[[#This Row],[Calend]]="X",(DatiStorici[[#This Row],[Balanced]]*E$2/DatiStorici[[#This Row],[Gold]]),T1168)</f>
        <v>24.359737197814788</v>
      </c>
      <c r="U1169" s="34">
        <f>SUMPRODUCT(DatiStorici[[#This Row],[Bond 3Y]:[Gold]],Q1168:T1168)</f>
        <v>13823.61045635435</v>
      </c>
      <c r="V1169" s="32">
        <f t="shared" si="158"/>
        <v>2.934614324520011E-3</v>
      </c>
      <c r="W1169" s="32">
        <f>-(1-U1169/MAX(U$5:U1169))</f>
        <v>-5.1851058180818477E-4</v>
      </c>
      <c r="X1169" s="53" t="str">
        <f t="shared" si="159"/>
        <v/>
      </c>
    </row>
    <row r="1170" spans="1:24" x14ac:dyDescent="0.3">
      <c r="A1170" s="4">
        <v>40744</v>
      </c>
      <c r="B1170" s="1">
        <v>117.37928100000001</v>
      </c>
      <c r="C1170" s="1">
        <v>126.08748900000001</v>
      </c>
      <c r="D1170" s="1">
        <v>139.41261299999999</v>
      </c>
      <c r="E1170" s="1">
        <v>154.04839999999999</v>
      </c>
      <c r="F1170" s="3">
        <f t="shared" si="152"/>
        <v>14262.975819602476</v>
      </c>
      <c r="G1170" s="36">
        <f t="shared" si="153"/>
        <v>1.3391392370970159E-3</v>
      </c>
      <c r="H1170" s="31">
        <f t="shared" si="154"/>
        <v>-4.1842193282247159E-3</v>
      </c>
      <c r="I1170" s="37">
        <f t="shared" si="155"/>
        <v>1.2888602487448549E-2</v>
      </c>
      <c r="J1170" s="37">
        <f t="shared" si="156"/>
        <v>-9.4245509904229766E-3</v>
      </c>
      <c r="K1170" s="39">
        <f t="shared" si="157"/>
        <v>-2.8133309886330081E-3</v>
      </c>
      <c r="L1170" s="36">
        <f>-(1-B1170/MAX(B$5:B1170))</f>
        <v>-7.53357485526851E-3</v>
      </c>
      <c r="M1170" s="37">
        <f>-(1-C1170/MAX(C$5:C1170))</f>
        <v>-2.3914236822211943E-2</v>
      </c>
      <c r="N1170" s="37">
        <f>-(1-D1170/MAX(D$5:D1170))</f>
        <v>-0.23773425535742054</v>
      </c>
      <c r="O1170" s="37">
        <f>-(1-E1170/MAX(E$5:E1170))</f>
        <v>-9.3802790997968843E-3</v>
      </c>
      <c r="P1170" s="39">
        <f>-(1-F1170/MAX(F$5:F1170))</f>
        <v>-2.8093772815718232E-3</v>
      </c>
      <c r="Q1170" s="33">
        <f>IF(DatiStorici[[#This Row],[Calend]]="X",(DatiStorici[[#This Row],[Balanced]]*B$2/DatiStorici[[#This Row],[Bond 3Y]]),Q1169)</f>
        <v>28.459934653594232</v>
      </c>
      <c r="R1170" s="33">
        <f>IF(DatiStorici[[#This Row],[Calend]]="X",(DatiStorici[[#This Row],[Balanced]]*C$2/DatiStorici[[#This Row],[Bond 10Y]]),R1169)</f>
        <v>27.211694838953367</v>
      </c>
      <c r="S1170" s="33">
        <f>IF(DatiStorici[[#This Row],[Calend]]="X",(DatiStorici[[#This Row],[Balanced]]*D$2/DatiStorici[[#This Row],[SXXR]]),S1169)</f>
        <v>23.642993777702905</v>
      </c>
      <c r="T1170" s="33">
        <f>IF(DatiStorici[[#This Row],[Calend]]="X",(DatiStorici[[#This Row],[Balanced]]*E$2/DatiStorici[[#This Row],[Gold]]),T1169)</f>
        <v>24.359737197814788</v>
      </c>
      <c r="U1170" s="34">
        <f>SUMPRODUCT(DatiStorici[[#This Row],[Bond 3Y]:[Gold]],Q1169:T1169)</f>
        <v>13820.371022059917</v>
      </c>
      <c r="V1170" s="32">
        <f t="shared" si="158"/>
        <v>-2.3436814351734665E-4</v>
      </c>
      <c r="W1170" s="32">
        <f>-(1-U1170/MAX(U$5:U1170))</f>
        <v>-7.5272975513451801E-4</v>
      </c>
      <c r="X1170" s="53" t="str">
        <f t="shared" si="159"/>
        <v/>
      </c>
    </row>
    <row r="1171" spans="1:24" x14ac:dyDescent="0.3">
      <c r="A1171" s="4">
        <v>40745</v>
      </c>
      <c r="B1171" s="1">
        <v>117.74964799999999</v>
      </c>
      <c r="C1171" s="1">
        <v>125.482556</v>
      </c>
      <c r="D1171" s="1">
        <v>140.82615000000001</v>
      </c>
      <c r="E1171" s="1">
        <v>155.50359</v>
      </c>
      <c r="F1171" s="3">
        <f t="shared" si="152"/>
        <v>14335.460742479127</v>
      </c>
      <c r="G1171" s="36">
        <f t="shared" si="153"/>
        <v>3.1503338010105777E-3</v>
      </c>
      <c r="H1171" s="31">
        <f t="shared" si="154"/>
        <v>-4.8092702448858651E-3</v>
      </c>
      <c r="I1171" s="37">
        <f t="shared" si="155"/>
        <v>1.0088176046538177E-2</v>
      </c>
      <c r="J1171" s="37">
        <f t="shared" si="156"/>
        <v>9.4019794190074949E-3</v>
      </c>
      <c r="K1171" s="39">
        <f t="shared" si="157"/>
        <v>5.0691636891515629E-3</v>
      </c>
      <c r="L1171" s="36">
        <f>-(1-B1171/MAX(B$5:B1171))</f>
        <v>-4.4020442363208456E-3</v>
      </c>
      <c r="M1171" s="37">
        <f>-(1-C1171/MAX(C$5:C1171))</f>
        <v>-2.8597227130444991E-2</v>
      </c>
      <c r="N1171" s="37">
        <f>-(1-D1171/MAX(D$5:D1171))</f>
        <v>-0.23000546518056009</v>
      </c>
      <c r="O1171" s="37">
        <f>-(1-E1171/MAX(E$5:E1171))</f>
        <v>-2.2571316679487197E-5</v>
      </c>
      <c r="P1171" s="39">
        <f>-(1-F1171/MAX(F$5:F1171))</f>
        <v>0</v>
      </c>
      <c r="Q1171" s="33">
        <f>IF(DatiStorici[[#This Row],[Calend]]="X",(DatiStorici[[#This Row],[Balanced]]*B$2/DatiStorici[[#This Row],[Bond 3Y]]),Q1170)</f>
        <v>28.459934653594232</v>
      </c>
      <c r="R1171" s="33">
        <f>IF(DatiStorici[[#This Row],[Calend]]="X",(DatiStorici[[#This Row],[Balanced]]*C$2/DatiStorici[[#This Row],[Bond 10Y]]),R1170)</f>
        <v>27.211694838953367</v>
      </c>
      <c r="S1171" s="33">
        <f>IF(DatiStorici[[#This Row],[Calend]]="X",(DatiStorici[[#This Row],[Balanced]]*D$2/DatiStorici[[#This Row],[SXXR]]),S1170)</f>
        <v>23.642993777702905</v>
      </c>
      <c r="T1171" s="33">
        <f>IF(DatiStorici[[#This Row],[Calend]]="X",(DatiStorici[[#This Row],[Balanced]]*E$2/DatiStorici[[#This Row],[Gold]]),T1170)</f>
        <v>24.359737197814788</v>
      </c>
      <c r="U1171" s="34">
        <f>SUMPRODUCT(DatiStorici[[#This Row],[Bond 3Y]:[Gold]],Q1170:T1170)</f>
        <v>13883.318682952195</v>
      </c>
      <c r="V1171" s="32">
        <f t="shared" si="158"/>
        <v>4.5443599673021208E-3</v>
      </c>
      <c r="W1171" s="32">
        <f>-(1-U1171/MAX(U$5:U1171))</f>
        <v>0</v>
      </c>
      <c r="X1171" s="53" t="str">
        <f t="shared" si="159"/>
        <v/>
      </c>
    </row>
    <row r="1172" spans="1:24" x14ac:dyDescent="0.3">
      <c r="A1172" s="4">
        <v>40746</v>
      </c>
      <c r="B1172" s="1">
        <v>117.737202</v>
      </c>
      <c r="C1172" s="1">
        <v>126.007738</v>
      </c>
      <c r="D1172" s="1">
        <v>141.61750499999999</v>
      </c>
      <c r="E1172" s="1">
        <v>155.59897000000001</v>
      </c>
      <c r="F1172" s="3">
        <f t="shared" si="152"/>
        <v>14364.116915055401</v>
      </c>
      <c r="G1172" s="36">
        <f t="shared" si="153"/>
        <v>-1.0570441628981743E-4</v>
      </c>
      <c r="H1172" s="31">
        <f t="shared" si="154"/>
        <v>4.1765648691472054E-3</v>
      </c>
      <c r="I1172" s="37">
        <f t="shared" si="155"/>
        <v>5.6036455891834824E-3</v>
      </c>
      <c r="J1172" s="37">
        <f t="shared" si="156"/>
        <v>6.1317401559431357E-4</v>
      </c>
      <c r="K1172" s="39">
        <f t="shared" si="157"/>
        <v>1.9969758747961554E-3</v>
      </c>
      <c r="L1172" s="36">
        <f>-(1-B1172/MAX(B$5:B1172))</f>
        <v>-4.5072777751712367E-3</v>
      </c>
      <c r="M1172" s="37">
        <f>-(1-C1172/MAX(C$5:C1172))</f>
        <v>-2.4531616201534767E-2</v>
      </c>
      <c r="N1172" s="37">
        <f>-(1-D1172/MAX(D$5:D1172))</f>
        <v>-0.22567857684979176</v>
      </c>
      <c r="O1172" s="37">
        <f>-(1-E1172/MAX(E$5:E1172))</f>
        <v>0</v>
      </c>
      <c r="P1172" s="39">
        <f>-(1-F1172/MAX(F$5:F1172))</f>
        <v>0</v>
      </c>
      <c r="Q1172" s="33">
        <f>IF(DatiStorici[[#This Row],[Calend]]="X",(DatiStorici[[#This Row],[Balanced]]*B$2/DatiStorici[[#This Row],[Bond 3Y]]),Q1171)</f>
        <v>28.459934653594232</v>
      </c>
      <c r="R1172" s="33">
        <f>IF(DatiStorici[[#This Row],[Calend]]="X",(DatiStorici[[#This Row],[Balanced]]*C$2/DatiStorici[[#This Row],[Bond 10Y]]),R1171)</f>
        <v>27.211694838953367</v>
      </c>
      <c r="S1172" s="33">
        <f>IF(DatiStorici[[#This Row],[Calend]]="X",(DatiStorici[[#This Row],[Balanced]]*D$2/DatiStorici[[#This Row],[SXXR]]),S1171)</f>
        <v>23.642993777702905</v>
      </c>
      <c r="T1172" s="33">
        <f>IF(DatiStorici[[#This Row],[Calend]]="X",(DatiStorici[[#This Row],[Balanced]]*E$2/DatiStorici[[#This Row],[Gold]]),T1171)</f>
        <v>24.359737197814788</v>
      </c>
      <c r="U1172" s="34">
        <f>SUMPRODUCT(DatiStorici[[#This Row],[Bond 3Y]:[Gold]],Q1171:T1171)</f>
        <v>13918.28899599929</v>
      </c>
      <c r="V1172" s="32">
        <f t="shared" si="158"/>
        <v>2.5157057026483805E-3</v>
      </c>
      <c r="W1172" s="32">
        <f>-(1-U1172/MAX(U$5:U1172))</f>
        <v>0</v>
      </c>
      <c r="X1172" s="53" t="str">
        <f t="shared" si="159"/>
        <v/>
      </c>
    </row>
    <row r="1173" spans="1:24" x14ac:dyDescent="0.3">
      <c r="A1173" s="4">
        <v>40749</v>
      </c>
      <c r="B1173" s="1">
        <v>117.368594</v>
      </c>
      <c r="C1173" s="1">
        <v>126.235477</v>
      </c>
      <c r="D1173" s="1">
        <v>141.23905300000001</v>
      </c>
      <c r="E1173" s="1">
        <v>156.71063000000001</v>
      </c>
      <c r="F1173" s="3">
        <f t="shared" si="152"/>
        <v>14398.935077067887</v>
      </c>
      <c r="G1173" s="36">
        <f t="shared" si="153"/>
        <v>-3.1356802622411009E-3</v>
      </c>
      <c r="H1173" s="31">
        <f t="shared" si="154"/>
        <v>1.8057101110154088E-3</v>
      </c>
      <c r="I1173" s="37">
        <f t="shared" si="155"/>
        <v>-2.6759303620507362E-3</v>
      </c>
      <c r="J1173" s="37">
        <f t="shared" si="156"/>
        <v>7.1189915065722354E-3</v>
      </c>
      <c r="K1173" s="39">
        <f t="shared" si="157"/>
        <v>2.4210350854965436E-3</v>
      </c>
      <c r="L1173" s="36">
        <f>-(1-B1173/MAX(B$5:B1173))</f>
        <v>-7.6239356804087555E-3</v>
      </c>
      <c r="M1173" s="37">
        <f>-(1-C1173/MAX(C$5:C1173))</f>
        <v>-2.2768611819550921E-2</v>
      </c>
      <c r="N1173" s="37">
        <f>-(1-D1173/MAX(D$5:D1173))</f>
        <v>-0.22774783722289349</v>
      </c>
      <c r="O1173" s="37">
        <f>-(1-E1173/MAX(E$5:E1173))</f>
        <v>0</v>
      </c>
      <c r="P1173" s="39">
        <f>-(1-F1173/MAX(F$5:F1173))</f>
        <v>0</v>
      </c>
      <c r="Q1173" s="33">
        <f>IF(DatiStorici[[#This Row],[Calend]]="X",(DatiStorici[[#This Row],[Balanced]]*B$2/DatiStorici[[#This Row],[Bond 3Y]]),Q1172)</f>
        <v>28.459934653594232</v>
      </c>
      <c r="R1173" s="33">
        <f>IF(DatiStorici[[#This Row],[Calend]]="X",(DatiStorici[[#This Row],[Balanced]]*C$2/DatiStorici[[#This Row],[Bond 10Y]]),R1172)</f>
        <v>27.211694838953367</v>
      </c>
      <c r="S1173" s="33">
        <f>IF(DatiStorici[[#This Row],[Calend]]="X",(DatiStorici[[#This Row],[Balanced]]*D$2/DatiStorici[[#This Row],[SXXR]]),S1172)</f>
        <v>23.642993777702905</v>
      </c>
      <c r="T1173" s="33">
        <f>IF(DatiStorici[[#This Row],[Calend]]="X",(DatiStorici[[#This Row],[Balanced]]*E$2/DatiStorici[[#This Row],[Gold]]),T1172)</f>
        <v>24.359737197814788</v>
      </c>
      <c r="U1173" s="34">
        <f>SUMPRODUCT(DatiStorici[[#This Row],[Bond 3Y]:[Gold]],Q1172:T1172)</f>
        <v>13932.12760774959</v>
      </c>
      <c r="V1173" s="32">
        <f t="shared" si="158"/>
        <v>9.9378139193471104E-4</v>
      </c>
      <c r="W1173" s="32">
        <f>-(1-U1173/MAX(U$5:U1173))</f>
        <v>0</v>
      </c>
      <c r="X1173" s="53" t="str">
        <f t="shared" si="159"/>
        <v/>
      </c>
    </row>
    <row r="1174" spans="1:24" x14ac:dyDescent="0.3">
      <c r="A1174" s="4">
        <v>40750</v>
      </c>
      <c r="B1174" s="1">
        <v>117.367988</v>
      </c>
      <c r="C1174" s="1">
        <v>126.37428800000001</v>
      </c>
      <c r="D1174" s="1">
        <v>140.62098399999999</v>
      </c>
      <c r="E1174" s="1">
        <v>156.63602</v>
      </c>
      <c r="F1174" s="3">
        <f t="shared" si="152"/>
        <v>14390.194074235675</v>
      </c>
      <c r="G1174" s="36">
        <f t="shared" si="153"/>
        <v>-5.1632344208140528E-6</v>
      </c>
      <c r="H1174" s="31">
        <f t="shared" si="154"/>
        <v>1.099015423823752E-3</v>
      </c>
      <c r="I1174" s="37">
        <f t="shared" si="155"/>
        <v>-4.3856518095773504E-3</v>
      </c>
      <c r="J1174" s="37">
        <f t="shared" si="156"/>
        <v>-4.7621381246617731E-4</v>
      </c>
      <c r="K1174" s="39">
        <f t="shared" si="157"/>
        <v>-6.0724331429917375E-4</v>
      </c>
      <c r="L1174" s="36">
        <f>-(1-B1174/MAX(B$5:B1174))</f>
        <v>-7.6290595374346459E-3</v>
      </c>
      <c r="M1174" s="37">
        <f>-(1-C1174/MAX(C$5:C1174))</f>
        <v>-2.1694029067946818E-2</v>
      </c>
      <c r="N1174" s="37">
        <f>-(1-D1174/MAX(D$5:D1174))</f>
        <v>-0.23112725043657101</v>
      </c>
      <c r="O1174" s="37">
        <f>-(1-E1174/MAX(E$5:E1174))</f>
        <v>-4.7610044066570545E-4</v>
      </c>
      <c r="P1174" s="39">
        <f>-(1-F1174/MAX(F$5:F1174))</f>
        <v>-6.0705897939172804E-4</v>
      </c>
      <c r="Q1174" s="33">
        <f>IF(DatiStorici[[#This Row],[Calend]]="X",(DatiStorici[[#This Row],[Balanced]]*B$2/DatiStorici[[#This Row],[Bond 3Y]]),Q1173)</f>
        <v>28.459934653594232</v>
      </c>
      <c r="R1174" s="33">
        <f>IF(DatiStorici[[#This Row],[Calend]]="X",(DatiStorici[[#This Row],[Balanced]]*C$2/DatiStorici[[#This Row],[Bond 10Y]]),R1173)</f>
        <v>27.211694838953367</v>
      </c>
      <c r="S1174" s="33">
        <f>IF(DatiStorici[[#This Row],[Calend]]="X",(DatiStorici[[#This Row],[Balanced]]*D$2/DatiStorici[[#This Row],[SXXR]]),S1173)</f>
        <v>23.642993777702905</v>
      </c>
      <c r="T1174" s="33">
        <f>IF(DatiStorici[[#This Row],[Calend]]="X",(DatiStorici[[#This Row],[Balanced]]*E$2/DatiStorici[[#This Row],[Gold]]),T1173)</f>
        <v>24.359737197814788</v>
      </c>
      <c r="U1174" s="34">
        <f>SUMPRODUCT(DatiStorici[[#This Row],[Bond 3Y]:[Gold]],Q1173:T1173)</f>
        <v>13919.45716208796</v>
      </c>
      <c r="V1174" s="32">
        <f t="shared" si="158"/>
        <v>-9.0985461979440935E-4</v>
      </c>
      <c r="W1174" s="32">
        <f>-(1-U1174/MAX(U$5:U1174))</f>
        <v>-9.0944082758626088E-4</v>
      </c>
      <c r="X1174" s="53" t="str">
        <f t="shared" si="159"/>
        <v/>
      </c>
    </row>
    <row r="1175" spans="1:24" x14ac:dyDescent="0.3">
      <c r="A1175" s="4">
        <v>40751</v>
      </c>
      <c r="B1175" s="1">
        <v>117.340768</v>
      </c>
      <c r="C1175" s="1">
        <v>127.21705900000001</v>
      </c>
      <c r="D1175" s="1">
        <v>139.07941099999999</v>
      </c>
      <c r="E1175" s="1">
        <v>157.82400999999999</v>
      </c>
      <c r="F1175" s="3">
        <f t="shared" si="152"/>
        <v>14434.524591292859</v>
      </c>
      <c r="G1175" s="36">
        <f t="shared" si="153"/>
        <v>-2.319470358577794E-4</v>
      </c>
      <c r="H1175" s="31">
        <f t="shared" si="154"/>
        <v>6.6467102500332971E-3</v>
      </c>
      <c r="I1175" s="37">
        <f t="shared" si="155"/>
        <v>-1.1023142170653028E-2</v>
      </c>
      <c r="J1175" s="37">
        <f t="shared" si="156"/>
        <v>7.5557815843287357E-3</v>
      </c>
      <c r="K1175" s="39">
        <f t="shared" si="157"/>
        <v>3.0758705763909992E-3</v>
      </c>
      <c r="L1175" s="36">
        <f>-(1-B1175/MAX(B$5:B1175))</f>
        <v>-7.8592103431158744E-3</v>
      </c>
      <c r="M1175" s="37">
        <f>-(1-C1175/MAX(C$5:C1175))</f>
        <v>-1.5169854613817479E-2</v>
      </c>
      <c r="N1175" s="37">
        <f>-(1-D1175/MAX(D$5:D1175))</f>
        <v>-0.23955610250009185</v>
      </c>
      <c r="O1175" s="37">
        <f>-(1-E1175/MAX(E$5:E1175))</f>
        <v>0</v>
      </c>
      <c r="P1175" s="39">
        <f>-(1-F1175/MAX(F$5:F1175))</f>
        <v>0</v>
      </c>
      <c r="Q1175" s="33">
        <f>IF(DatiStorici[[#This Row],[Calend]]="X",(DatiStorici[[#This Row],[Balanced]]*B$2/DatiStorici[[#This Row],[Bond 3Y]]),Q1174)</f>
        <v>28.459934653594232</v>
      </c>
      <c r="R1175" s="33">
        <f>IF(DatiStorici[[#This Row],[Calend]]="X",(DatiStorici[[#This Row],[Balanced]]*C$2/DatiStorici[[#This Row],[Bond 10Y]]),R1174)</f>
        <v>27.211694838953367</v>
      </c>
      <c r="S1175" s="33">
        <f>IF(DatiStorici[[#This Row],[Calend]]="X",(DatiStorici[[#This Row],[Balanced]]*D$2/DatiStorici[[#This Row],[SXXR]]),S1174)</f>
        <v>23.642993777702905</v>
      </c>
      <c r="T1175" s="33">
        <f>IF(DatiStorici[[#This Row],[Calend]]="X",(DatiStorici[[#This Row],[Balanced]]*E$2/DatiStorici[[#This Row],[Gold]]),T1174)</f>
        <v>24.359737197814788</v>
      </c>
      <c r="U1175" s="34">
        <f>SUMPRODUCT(DatiStorici[[#This Row],[Bond 3Y]:[Gold]],Q1174:T1174)</f>
        <v>13934.107433284566</v>
      </c>
      <c r="V1175" s="32">
        <f t="shared" si="158"/>
        <v>1.0519495626809421E-3</v>
      </c>
      <c r="W1175" s="32">
        <f>-(1-U1175/MAX(U$5:U1175))</f>
        <v>0</v>
      </c>
      <c r="X1175" s="53" t="str">
        <f t="shared" si="159"/>
        <v/>
      </c>
    </row>
    <row r="1176" spans="1:24" x14ac:dyDescent="0.3">
      <c r="A1176" s="4">
        <v>40752</v>
      </c>
      <c r="B1176" s="1">
        <v>117.299511</v>
      </c>
      <c r="C1176" s="1">
        <v>127.109263</v>
      </c>
      <c r="D1176" s="1">
        <v>139.105121</v>
      </c>
      <c r="E1176" s="1">
        <v>156.70533</v>
      </c>
      <c r="F1176" s="3">
        <f t="shared" si="152"/>
        <v>14387.042085060917</v>
      </c>
      <c r="G1176" s="36">
        <f t="shared" si="153"/>
        <v>-3.5166170617431078E-4</v>
      </c>
      <c r="H1176" s="31">
        <f t="shared" si="154"/>
        <v>-8.4769838691822644E-4</v>
      </c>
      <c r="I1176" s="37">
        <f t="shared" si="155"/>
        <v>1.8484133455128131E-4</v>
      </c>
      <c r="J1176" s="37">
        <f t="shared" si="156"/>
        <v>-7.1133886404648366E-3</v>
      </c>
      <c r="K1176" s="39">
        <f t="shared" si="157"/>
        <v>-3.294931862882395E-3</v>
      </c>
      <c r="L1176" s="36">
        <f>-(1-B1176/MAX(B$5:B1176))</f>
        <v>-8.2080469261428535E-3</v>
      </c>
      <c r="M1176" s="37">
        <f>-(1-C1176/MAX(C$5:C1176))</f>
        <v>-1.6004339793608158E-2</v>
      </c>
      <c r="N1176" s="37">
        <f>-(1-D1176/MAX(D$5:D1176))</f>
        <v>-0.23941552804364175</v>
      </c>
      <c r="O1176" s="37">
        <f>-(1-E1176/MAX(E$5:E1176))</f>
        <v>-7.0881483748891361E-3</v>
      </c>
      <c r="P1176" s="39">
        <f>-(1-F1176/MAX(F$5:F1176))</f>
        <v>-3.2895095319304124E-3</v>
      </c>
      <c r="Q1176" s="33">
        <f>IF(DatiStorici[[#This Row],[Calend]]="X",(DatiStorici[[#This Row],[Balanced]]*B$2/DatiStorici[[#This Row],[Bond 3Y]]),Q1175)</f>
        <v>28.459934653594232</v>
      </c>
      <c r="R1176" s="33">
        <f>IF(DatiStorici[[#This Row],[Calend]]="X",(DatiStorici[[#This Row],[Balanced]]*C$2/DatiStorici[[#This Row],[Bond 10Y]]),R1175)</f>
        <v>27.211694838953367</v>
      </c>
      <c r="S1176" s="33">
        <f>IF(DatiStorici[[#This Row],[Calend]]="X",(DatiStorici[[#This Row],[Balanced]]*D$2/DatiStorici[[#This Row],[SXXR]]),S1175)</f>
        <v>23.642993777702905</v>
      </c>
      <c r="T1176" s="33">
        <f>IF(DatiStorici[[#This Row],[Calend]]="X",(DatiStorici[[#This Row],[Balanced]]*E$2/DatiStorici[[#This Row],[Gold]]),T1175)</f>
        <v>24.359737197814788</v>
      </c>
      <c r="U1176" s="34">
        <f>SUMPRODUCT(DatiStorici[[#This Row],[Bond 3Y]:[Gold]],Q1175:T1175)</f>
        <v>13903.357060465276</v>
      </c>
      <c r="V1176" s="32">
        <f t="shared" si="158"/>
        <v>-2.209280614166862E-3</v>
      </c>
      <c r="W1176" s="32">
        <f>-(1-U1176/MAX(U$5:U1176))</f>
        <v>-2.2068419499792213E-3</v>
      </c>
      <c r="X1176" s="53" t="str">
        <f t="shared" si="159"/>
        <v/>
      </c>
    </row>
    <row r="1177" spans="1:24" x14ac:dyDescent="0.3">
      <c r="A1177" s="4">
        <v>40753</v>
      </c>
      <c r="B1177" s="1">
        <v>117.290102</v>
      </c>
      <c r="C1177" s="1">
        <v>127.75846</v>
      </c>
      <c r="D1177" s="1">
        <v>138.164648</v>
      </c>
      <c r="E1177" s="1">
        <v>158.16037</v>
      </c>
      <c r="F1177" s="3">
        <f t="shared" si="152"/>
        <v>14446.486505405703</v>
      </c>
      <c r="G1177" s="36">
        <f t="shared" si="153"/>
        <v>-8.0216680395248585E-5</v>
      </c>
      <c r="H1177" s="31">
        <f t="shared" si="154"/>
        <v>5.0943948209757825E-3</v>
      </c>
      <c r="I1177" s="37">
        <f t="shared" si="155"/>
        <v>-6.7838380660038512E-3</v>
      </c>
      <c r="J1177" s="37">
        <f t="shared" si="156"/>
        <v>9.2423554396843365E-3</v>
      </c>
      <c r="K1177" s="39">
        <f t="shared" si="157"/>
        <v>4.1232903131314703E-3</v>
      </c>
      <c r="L1177" s="36">
        <f>-(1-B1177/MAX(B$5:B1177))</f>
        <v>-8.2876019933968426E-3</v>
      </c>
      <c r="M1177" s="37">
        <f>-(1-C1177/MAX(C$5:C1177))</f>
        <v>-1.0978686937616056E-2</v>
      </c>
      <c r="N1177" s="37">
        <f>-(1-D1177/MAX(D$5:D1177))</f>
        <v>-0.24455774822182064</v>
      </c>
      <c r="O1177" s="37">
        <f>-(1-E1177/MAX(E$5:E1177))</f>
        <v>0</v>
      </c>
      <c r="P1177" s="39">
        <f>-(1-F1177/MAX(F$5:F1177))</f>
        <v>0</v>
      </c>
      <c r="Q1177" s="33">
        <f>IF(DatiStorici[[#This Row],[Calend]]="X",(DatiStorici[[#This Row],[Balanced]]*B$2/DatiStorici[[#This Row],[Bond 3Y]]),Q1176)</f>
        <v>28.459934653594232</v>
      </c>
      <c r="R1177" s="33">
        <f>IF(DatiStorici[[#This Row],[Calend]]="X",(DatiStorici[[#This Row],[Balanced]]*C$2/DatiStorici[[#This Row],[Bond 10Y]]),R1176)</f>
        <v>27.211694838953367</v>
      </c>
      <c r="S1177" s="33">
        <f>IF(DatiStorici[[#This Row],[Calend]]="X",(DatiStorici[[#This Row],[Balanced]]*D$2/DatiStorici[[#This Row],[SXXR]]),S1176)</f>
        <v>23.642993777702905</v>
      </c>
      <c r="T1177" s="33">
        <f>IF(DatiStorici[[#This Row],[Calend]]="X",(DatiStorici[[#This Row],[Balanced]]*E$2/DatiStorici[[#This Row],[Gold]]),T1176)</f>
        <v>24.359737197814788</v>
      </c>
      <c r="U1177" s="34">
        <f>SUMPRODUCT(DatiStorici[[#This Row],[Bond 3Y]:[Gold]],Q1176:T1176)</f>
        <v>13933.963826319696</v>
      </c>
      <c r="V1177" s="32">
        <f t="shared" si="158"/>
        <v>2.1989744136744157E-3</v>
      </c>
      <c r="W1177" s="32">
        <f>-(1-U1177/MAX(U$5:U1177))</f>
        <v>-1.0306147383842834E-5</v>
      </c>
      <c r="X1177" s="53" t="str">
        <f t="shared" si="159"/>
        <v/>
      </c>
    </row>
    <row r="1178" spans="1:24" x14ac:dyDescent="0.3">
      <c r="A1178" s="4">
        <v>40756</v>
      </c>
      <c r="B1178" s="1">
        <v>117.194726</v>
      </c>
      <c r="C1178" s="1">
        <v>128.45835299999999</v>
      </c>
      <c r="D1178" s="1">
        <v>136.524349</v>
      </c>
      <c r="E1178" s="1">
        <v>157.62087</v>
      </c>
      <c r="F1178" s="3">
        <f t="shared" si="152"/>
        <v>14415.89840681892</v>
      </c>
      <c r="G1178" s="36">
        <f t="shared" si="153"/>
        <v>-8.1349404200910757E-4</v>
      </c>
      <c r="H1178" s="31">
        <f t="shared" si="154"/>
        <v>5.4633006526868602E-3</v>
      </c>
      <c r="I1178" s="37">
        <f t="shared" si="155"/>
        <v>-1.19430957571579E-2</v>
      </c>
      <c r="J1178" s="37">
        <f t="shared" si="156"/>
        <v>-3.4169257483794937E-3</v>
      </c>
      <c r="K1178" s="39">
        <f t="shared" si="157"/>
        <v>-2.119582988832077E-3</v>
      </c>
      <c r="L1178" s="36">
        <f>-(1-B1178/MAX(B$5:B1178))</f>
        <v>-9.0940260655003602E-3</v>
      </c>
      <c r="M1178" s="37">
        <f>-(1-C1178/MAX(C$5:C1178))</f>
        <v>-5.5605792532938958E-3</v>
      </c>
      <c r="N1178" s="37">
        <f>-(1-D1178/MAX(D$5:D1178))</f>
        <v>-0.25352640401103155</v>
      </c>
      <c r="O1178" s="37">
        <f>-(1-E1178/MAX(E$5:E1178))</f>
        <v>-3.4110947009039494E-3</v>
      </c>
      <c r="P1178" s="39">
        <f>-(1-F1178/MAX(F$5:F1178))</f>
        <v>-2.1173382590525813E-3</v>
      </c>
      <c r="Q1178" s="33">
        <f>IF(DatiStorici[[#This Row],[Calend]]="X",(DatiStorici[[#This Row],[Balanced]]*B$2/DatiStorici[[#This Row],[Bond 3Y]]),Q1177)</f>
        <v>28.459934653594232</v>
      </c>
      <c r="R1178" s="33">
        <f>IF(DatiStorici[[#This Row],[Calend]]="X",(DatiStorici[[#This Row],[Balanced]]*C$2/DatiStorici[[#This Row],[Bond 10Y]]),R1177)</f>
        <v>27.211694838953367</v>
      </c>
      <c r="S1178" s="33">
        <f>IF(DatiStorici[[#This Row],[Calend]]="X",(DatiStorici[[#This Row],[Balanced]]*D$2/DatiStorici[[#This Row],[SXXR]]),S1177)</f>
        <v>23.642993777702905</v>
      </c>
      <c r="T1178" s="33">
        <f>IF(DatiStorici[[#This Row],[Calend]]="X",(DatiStorici[[#This Row],[Balanced]]*E$2/DatiStorici[[#This Row],[Gold]]),T1177)</f>
        <v>24.359737197814788</v>
      </c>
      <c r="U1178" s="34">
        <f>SUMPRODUCT(DatiStorici[[#This Row],[Bond 3Y]:[Gold]],Q1177:T1177)</f>
        <v>13898.3710490593</v>
      </c>
      <c r="V1178" s="32">
        <f t="shared" si="158"/>
        <v>-2.5576579775009405E-3</v>
      </c>
      <c r="W1178" s="32">
        <f>-(1-U1178/MAX(U$5:U1178))</f>
        <v>-2.5646697785537409E-3</v>
      </c>
      <c r="X1178" s="53" t="str">
        <f t="shared" si="159"/>
        <v/>
      </c>
    </row>
    <row r="1179" spans="1:24" x14ac:dyDescent="0.3">
      <c r="A1179" s="4">
        <v>40757</v>
      </c>
      <c r="B1179" s="1">
        <v>117.089332</v>
      </c>
      <c r="C1179" s="1">
        <v>128.846552</v>
      </c>
      <c r="D1179" s="1">
        <v>133.93174999999999</v>
      </c>
      <c r="E1179" s="1">
        <v>159.05154999999999</v>
      </c>
      <c r="F1179" s="3">
        <f t="shared" si="152"/>
        <v>14440.550870201048</v>
      </c>
      <c r="G1179" s="36">
        <f t="shared" si="153"/>
        <v>-8.9971129925991294E-4</v>
      </c>
      <c r="H1179" s="31">
        <f t="shared" si="154"/>
        <v>3.0174263062841978E-3</v>
      </c>
      <c r="I1179" s="37">
        <f t="shared" si="155"/>
        <v>-1.9172637828450339E-2</v>
      </c>
      <c r="J1179" s="37">
        <f t="shared" si="156"/>
        <v>9.0357709963790004E-3</v>
      </c>
      <c r="K1179" s="39">
        <f t="shared" si="157"/>
        <v>1.7086280535085398E-3</v>
      </c>
      <c r="L1179" s="36">
        <f>-(1-B1179/MAX(B$5:B1179))</f>
        <v>-9.985154427512577E-3</v>
      </c>
      <c r="M1179" s="37">
        <f>-(1-C1179/MAX(C$5:C1179))</f>
        <v>-2.5553999116713078E-3</v>
      </c>
      <c r="N1179" s="37">
        <f>-(1-D1179/MAX(D$5:D1179))</f>
        <v>-0.26770194641546674</v>
      </c>
      <c r="O1179" s="37">
        <f>-(1-E1179/MAX(E$5:E1179))</f>
        <v>0</v>
      </c>
      <c r="P1179" s="39">
        <f>-(1-F1179/MAX(F$5:F1179))</f>
        <v>-4.1087050491017685E-4</v>
      </c>
      <c r="Q1179" s="33">
        <f>IF(DatiStorici[[#This Row],[Calend]]="X",(DatiStorici[[#This Row],[Balanced]]*B$2/DatiStorici[[#This Row],[Bond 3Y]]),Q1178)</f>
        <v>28.459934653594232</v>
      </c>
      <c r="R1179" s="33">
        <f>IF(DatiStorici[[#This Row],[Calend]]="X",(DatiStorici[[#This Row],[Balanced]]*C$2/DatiStorici[[#This Row],[Bond 10Y]]),R1178)</f>
        <v>27.211694838953367</v>
      </c>
      <c r="S1179" s="33">
        <f>IF(DatiStorici[[#This Row],[Calend]]="X",(DatiStorici[[#This Row],[Balanced]]*D$2/DatiStorici[[#This Row],[SXXR]]),S1178)</f>
        <v>23.642993777702905</v>
      </c>
      <c r="T1179" s="33">
        <f>IF(DatiStorici[[#This Row],[Calend]]="X",(DatiStorici[[#This Row],[Balanced]]*E$2/DatiStorici[[#This Row],[Gold]]),T1178)</f>
        <v>24.359737197814788</v>
      </c>
      <c r="U1179" s="34">
        <f>SUMPRODUCT(DatiStorici[[#This Row],[Bond 3Y]:[Gold]],Q1178:T1178)</f>
        <v>13879.489282220296</v>
      </c>
      <c r="V1179" s="32">
        <f t="shared" si="158"/>
        <v>-1.3594833815073E-3</v>
      </c>
      <c r="W1179" s="32">
        <f>-(1-U1179/MAX(U$5:U1179))</f>
        <v>-3.9197452241398478E-3</v>
      </c>
      <c r="X1179" s="53" t="str">
        <f t="shared" si="159"/>
        <v/>
      </c>
    </row>
    <row r="1180" spans="1:24" x14ac:dyDescent="0.3">
      <c r="A1180" s="4">
        <v>40758</v>
      </c>
      <c r="B1180" s="1">
        <v>117.165875</v>
      </c>
      <c r="C1180" s="1">
        <v>128.68386699999999</v>
      </c>
      <c r="D1180" s="1">
        <v>131.470786</v>
      </c>
      <c r="E1180" s="1">
        <v>162.10887</v>
      </c>
      <c r="F1180" s="3">
        <f t="shared" si="152"/>
        <v>14521.88310086558</v>
      </c>
      <c r="G1180" s="36">
        <f t="shared" si="153"/>
        <v>6.5350097190422388E-4</v>
      </c>
      <c r="H1180" s="31">
        <f t="shared" si="154"/>
        <v>-1.2634237327929748E-3</v>
      </c>
      <c r="I1180" s="37">
        <f t="shared" si="155"/>
        <v>-1.8545674600073735E-2</v>
      </c>
      <c r="J1180" s="37">
        <f t="shared" si="156"/>
        <v>1.903978304289149E-2</v>
      </c>
      <c r="K1180" s="39">
        <f t="shared" si="157"/>
        <v>5.6164094869492528E-3</v>
      </c>
      <c r="L1180" s="36">
        <f>-(1-B1180/MAX(B$5:B1180))</f>
        <v>-9.3379673180613576E-3</v>
      </c>
      <c r="M1180" s="37">
        <f>-(1-C1180/MAX(C$5:C1180))</f>
        <v>-3.8147993464763275E-3</v>
      </c>
      <c r="N1180" s="37">
        <f>-(1-D1180/MAX(D$5:D1180))</f>
        <v>-0.28115774869641663</v>
      </c>
      <c r="O1180" s="37">
        <f>-(1-E1180/MAX(E$5:E1180))</f>
        <v>0</v>
      </c>
      <c r="P1180" s="39">
        <f>-(1-F1180/MAX(F$5:F1180))</f>
        <v>0</v>
      </c>
      <c r="Q1180" s="33">
        <f>IF(DatiStorici[[#This Row],[Calend]]="X",(DatiStorici[[#This Row],[Balanced]]*B$2/DatiStorici[[#This Row],[Bond 3Y]]),Q1179)</f>
        <v>28.459934653594232</v>
      </c>
      <c r="R1180" s="33">
        <f>IF(DatiStorici[[#This Row],[Calend]]="X",(DatiStorici[[#This Row],[Balanced]]*C$2/DatiStorici[[#This Row],[Bond 10Y]]),R1179)</f>
        <v>27.211694838953367</v>
      </c>
      <c r="S1180" s="33">
        <f>IF(DatiStorici[[#This Row],[Calend]]="X",(DatiStorici[[#This Row],[Balanced]]*D$2/DatiStorici[[#This Row],[SXXR]]),S1179)</f>
        <v>23.642993777702905</v>
      </c>
      <c r="T1180" s="33">
        <f>IF(DatiStorici[[#This Row],[Calend]]="X",(DatiStorici[[#This Row],[Balanced]]*E$2/DatiStorici[[#This Row],[Gold]]),T1179)</f>
        <v>24.359737197814788</v>
      </c>
      <c r="U1180" s="34">
        <f>SUMPRODUCT(DatiStorici[[#This Row],[Bond 3Y]:[Gold]],Q1179:T1179)</f>
        <v>13893.531711614083</v>
      </c>
      <c r="V1180" s="32">
        <f t="shared" si="158"/>
        <v>1.0112281694909977E-3</v>
      </c>
      <c r="W1180" s="32">
        <f>-(1-U1180/MAX(U$5:U1180))</f>
        <v>-2.9119713526507551E-3</v>
      </c>
      <c r="X1180" s="53" t="str">
        <f t="shared" si="159"/>
        <v/>
      </c>
    </row>
    <row r="1181" spans="1:24" x14ac:dyDescent="0.3">
      <c r="A1181" s="4">
        <v>40759</v>
      </c>
      <c r="B1181" s="1">
        <v>117.259246</v>
      </c>
      <c r="C1181" s="1">
        <v>129.433392</v>
      </c>
      <c r="D1181" s="1">
        <v>126.986958</v>
      </c>
      <c r="E1181" s="1">
        <v>163.10246000000001</v>
      </c>
      <c r="F1181" s="3">
        <f t="shared" si="152"/>
        <v>14514.900790131431</v>
      </c>
      <c r="G1181" s="36">
        <f t="shared" si="153"/>
        <v>7.96595557158741E-4</v>
      </c>
      <c r="H1181" s="31">
        <f t="shared" si="154"/>
        <v>5.8076481178831662E-3</v>
      </c>
      <c r="I1181" s="37">
        <f t="shared" si="155"/>
        <v>-3.47002789689538E-2</v>
      </c>
      <c r="J1181" s="37">
        <f t="shared" si="156"/>
        <v>6.1104457308781591E-3</v>
      </c>
      <c r="K1181" s="39">
        <f t="shared" si="157"/>
        <v>-4.8092866585632612E-4</v>
      </c>
      <c r="L1181" s="36">
        <f>-(1-B1181/MAX(B$5:B1181))</f>
        <v>-8.5484959412330808E-3</v>
      </c>
      <c r="M1181" s="37">
        <f>-(1-C1181/MAX(C$5:C1181))</f>
        <v>0</v>
      </c>
      <c r="N1181" s="37">
        <f>-(1-D1181/MAX(D$5:D1181))</f>
        <v>-0.30567395577209377</v>
      </c>
      <c r="O1181" s="37">
        <f>-(1-E1181/MAX(E$5:E1181))</f>
        <v>0</v>
      </c>
      <c r="P1181" s="39">
        <f>-(1-F1181/MAX(F$5:F1181))</f>
        <v>-4.8081303820246557E-4</v>
      </c>
      <c r="Q1181" s="33">
        <f>IF(DatiStorici[[#This Row],[Calend]]="X",(DatiStorici[[#This Row],[Balanced]]*B$2/DatiStorici[[#This Row],[Bond 3Y]]),Q1180)</f>
        <v>28.459934653594232</v>
      </c>
      <c r="R1181" s="33">
        <f>IF(DatiStorici[[#This Row],[Calend]]="X",(DatiStorici[[#This Row],[Balanced]]*C$2/DatiStorici[[#This Row],[Bond 10Y]]),R1180)</f>
        <v>27.211694838953367</v>
      </c>
      <c r="S1181" s="33">
        <f>IF(DatiStorici[[#This Row],[Calend]]="X",(DatiStorici[[#This Row],[Balanced]]*D$2/DatiStorici[[#This Row],[SXXR]]),S1180)</f>
        <v>23.642993777702905</v>
      </c>
      <c r="T1181" s="33">
        <f>IF(DatiStorici[[#This Row],[Calend]]="X",(DatiStorici[[#This Row],[Balanced]]*E$2/DatiStorici[[#This Row],[Gold]]),T1180)</f>
        <v>24.359737197814788</v>
      </c>
      <c r="U1181" s="34">
        <f>SUMPRODUCT(DatiStorici[[#This Row],[Bond 3Y]:[Gold]],Q1180:T1180)</f>
        <v>13834.777363524878</v>
      </c>
      <c r="V1181" s="32">
        <f t="shared" si="158"/>
        <v>-4.2378664968896959E-3</v>
      </c>
      <c r="W1181" s="32">
        <f>-(1-U1181/MAX(U$5:U1181))</f>
        <v>-7.1285563309506639E-3</v>
      </c>
      <c r="X1181" s="53" t="str">
        <f t="shared" si="159"/>
        <v/>
      </c>
    </row>
    <row r="1182" spans="1:24" x14ac:dyDescent="0.3">
      <c r="A1182" s="4">
        <v>40760</v>
      </c>
      <c r="B1182" s="1">
        <v>117.529385</v>
      </c>
      <c r="C1182" s="1">
        <v>129.256034</v>
      </c>
      <c r="D1182" s="1">
        <v>126.986958</v>
      </c>
      <c r="E1182" s="1">
        <v>161.08553000000001</v>
      </c>
      <c r="F1182" s="3">
        <f t="shared" si="152"/>
        <v>14437.529693665496</v>
      </c>
      <c r="G1182" s="36">
        <f t="shared" si="153"/>
        <v>2.3011260643441439E-3</v>
      </c>
      <c r="H1182" s="31">
        <f t="shared" si="154"/>
        <v>-1.3712043088228872E-3</v>
      </c>
      <c r="I1182" s="37">
        <f t="shared" si="155"/>
        <v>0</v>
      </c>
      <c r="J1182" s="37">
        <f t="shared" si="156"/>
        <v>-1.2443126123243588E-2</v>
      </c>
      <c r="K1182" s="39">
        <f t="shared" si="157"/>
        <v>-5.3447174800108268E-3</v>
      </c>
      <c r="L1182" s="36">
        <f>-(1-B1182/MAX(B$5:B1182))</f>
        <v>-6.2644140714337437E-3</v>
      </c>
      <c r="M1182" s="37">
        <f>-(1-C1182/MAX(C$5:C1182))</f>
        <v>-1.3702646377373728E-3</v>
      </c>
      <c r="N1182" s="37">
        <f>-(1-D1182/MAX(D$5:D1182))</f>
        <v>-0.30567395577209377</v>
      </c>
      <c r="O1182" s="37">
        <f>-(1-E1182/MAX(E$5:E1182))</f>
        <v>-1.2366030530747363E-2</v>
      </c>
      <c r="P1182" s="39">
        <f>-(1-F1182/MAX(F$5:F1182))</f>
        <v>-5.8087099733681313E-3</v>
      </c>
      <c r="Q1182" s="33">
        <f>IF(DatiStorici[[#This Row],[Calend]]="X",(DatiStorici[[#This Row],[Balanced]]*B$2/DatiStorici[[#This Row],[Bond 3Y]]),Q1181)</f>
        <v>28.459934653594232</v>
      </c>
      <c r="R1182" s="33">
        <f>IF(DatiStorici[[#This Row],[Calend]]="X",(DatiStorici[[#This Row],[Balanced]]*C$2/DatiStorici[[#This Row],[Bond 10Y]]),R1181)</f>
        <v>27.211694838953367</v>
      </c>
      <c r="S1182" s="33">
        <f>IF(DatiStorici[[#This Row],[Calend]]="X",(DatiStorici[[#This Row],[Balanced]]*D$2/DatiStorici[[#This Row],[SXXR]]),S1181)</f>
        <v>23.642993777702905</v>
      </c>
      <c r="T1182" s="33">
        <f>IF(DatiStorici[[#This Row],[Calend]]="X",(DatiStorici[[#This Row],[Balanced]]*E$2/DatiStorici[[#This Row],[Gold]]),T1181)</f>
        <v>24.359737197814788</v>
      </c>
      <c r="U1182" s="34">
        <f>SUMPRODUCT(DatiStorici[[#This Row],[Bond 3Y]:[Gold]],Q1181:T1181)</f>
        <v>13788.50740529263</v>
      </c>
      <c r="V1182" s="32">
        <f t="shared" si="158"/>
        <v>-3.3500723678157236E-3</v>
      </c>
      <c r="W1182" s="32">
        <f>-(1-U1182/MAX(U$5:U1182))</f>
        <v>-1.0449182245009792E-2</v>
      </c>
      <c r="X1182" s="53" t="str">
        <f t="shared" si="159"/>
        <v/>
      </c>
    </row>
    <row r="1183" spans="1:24" x14ac:dyDescent="0.3">
      <c r="A1183" s="4">
        <v>40763</v>
      </c>
      <c r="B1183" s="1">
        <v>118.630494</v>
      </c>
      <c r="C1183" s="1">
        <v>129.734297</v>
      </c>
      <c r="D1183" s="1">
        <v>119.662172</v>
      </c>
      <c r="E1183" s="1">
        <v>164.40607</v>
      </c>
      <c r="F1183" s="3">
        <f t="shared" si="152"/>
        <v>14497.595075204026</v>
      </c>
      <c r="G1183" s="36">
        <f t="shared" si="153"/>
        <v>9.3251824478542272E-3</v>
      </c>
      <c r="H1183" s="31">
        <f t="shared" si="154"/>
        <v>3.6932926553296585E-3</v>
      </c>
      <c r="I1183" s="37">
        <f t="shared" si="155"/>
        <v>-5.9411849045727702E-2</v>
      </c>
      <c r="J1183" s="37">
        <f t="shared" si="156"/>
        <v>2.0403937920306588E-2</v>
      </c>
      <c r="K1183" s="39">
        <f t="shared" si="157"/>
        <v>4.1517338042730912E-3</v>
      </c>
      <c r="L1183" s="36">
        <f>-(1-B1183/MAX(B$5:B1183))</f>
        <v>0</v>
      </c>
      <c r="M1183" s="37">
        <f>-(1-C1183/MAX(C$5:C1183))</f>
        <v>0</v>
      </c>
      <c r="N1183" s="37">
        <f>-(1-D1183/MAX(D$5:D1183))</f>
        <v>-0.34572365668859228</v>
      </c>
      <c r="O1183" s="37">
        <f>-(1-E1183/MAX(E$5:E1183))</f>
        <v>0</v>
      </c>
      <c r="P1183" s="39">
        <f>-(1-F1183/MAX(F$5:F1183))</f>
        <v>-1.6725121317155978E-3</v>
      </c>
      <c r="Q1183" s="33">
        <f>IF(DatiStorici[[#This Row],[Calend]]="X",(DatiStorici[[#This Row],[Balanced]]*B$2/DatiStorici[[#This Row],[Bond 3Y]]),Q1182)</f>
        <v>28.459934653594232</v>
      </c>
      <c r="R1183" s="33">
        <f>IF(DatiStorici[[#This Row],[Calend]]="X",(DatiStorici[[#This Row],[Balanced]]*C$2/DatiStorici[[#This Row],[Bond 10Y]]),R1182)</f>
        <v>27.211694838953367</v>
      </c>
      <c r="S1183" s="33">
        <f>IF(DatiStorici[[#This Row],[Calend]]="X",(DatiStorici[[#This Row],[Balanced]]*D$2/DatiStorici[[#This Row],[SXXR]]),S1182)</f>
        <v>23.642993777702905</v>
      </c>
      <c r="T1183" s="33">
        <f>IF(DatiStorici[[#This Row],[Calend]]="X",(DatiStorici[[#This Row],[Balanced]]*E$2/DatiStorici[[#This Row],[Gold]]),T1182)</f>
        <v>24.359737197814788</v>
      </c>
      <c r="U1183" s="34">
        <f>SUMPRODUCT(DatiStorici[[#This Row],[Bond 3Y]:[Gold]],Q1182:T1182)</f>
        <v>13740.566854221703</v>
      </c>
      <c r="V1183" s="32">
        <f t="shared" si="158"/>
        <v>-3.4829067684185818E-3</v>
      </c>
      <c r="W1183" s="32">
        <f>-(1-U1183/MAX(U$5:U1183))</f>
        <v>-1.3889700505720914E-2</v>
      </c>
      <c r="X1183" s="53" t="str">
        <f t="shared" si="159"/>
        <v/>
      </c>
    </row>
    <row r="1184" spans="1:24" x14ac:dyDescent="0.3">
      <c r="A1184" s="4">
        <v>40764</v>
      </c>
      <c r="B1184" s="1">
        <v>118.63902</v>
      </c>
      <c r="C1184" s="1">
        <v>129.09099800000001</v>
      </c>
      <c r="D1184" s="1">
        <v>121.318411</v>
      </c>
      <c r="E1184" s="1">
        <v>168.57987</v>
      </c>
      <c r="F1184" s="3">
        <f t="shared" si="152"/>
        <v>14671.051383258811</v>
      </c>
      <c r="G1184" s="36">
        <f t="shared" si="153"/>
        <v>7.1867639967282016E-5</v>
      </c>
      <c r="H1184" s="31">
        <f t="shared" si="154"/>
        <v>-4.9709231446131985E-3</v>
      </c>
      <c r="I1184" s="37">
        <f t="shared" si="155"/>
        <v>1.3746045915264517E-2</v>
      </c>
      <c r="J1184" s="37">
        <f t="shared" si="156"/>
        <v>2.5070239340215676E-2</v>
      </c>
      <c r="K1184" s="39">
        <f t="shared" si="157"/>
        <v>1.1893479732318617E-2</v>
      </c>
      <c r="L1184" s="36">
        <f>-(1-B1184/MAX(B$5:B1184))</f>
        <v>0</v>
      </c>
      <c r="M1184" s="37">
        <f>-(1-C1184/MAX(C$5:C1184))</f>
        <v>-4.9585885527246853E-3</v>
      </c>
      <c r="N1184" s="37">
        <f>-(1-D1184/MAX(D$5:D1184))</f>
        <v>-0.33666784582992137</v>
      </c>
      <c r="O1184" s="37">
        <f>-(1-E1184/MAX(E$5:E1184))</f>
        <v>0</v>
      </c>
      <c r="P1184" s="39">
        <f>-(1-F1184/MAX(F$5:F1184))</f>
        <v>0</v>
      </c>
      <c r="Q1184" s="33">
        <f>IF(DatiStorici[[#This Row],[Calend]]="X",(DatiStorici[[#This Row],[Balanced]]*B$2/DatiStorici[[#This Row],[Bond 3Y]]),Q1183)</f>
        <v>28.459934653594232</v>
      </c>
      <c r="R1184" s="33">
        <f>IF(DatiStorici[[#This Row],[Calend]]="X",(DatiStorici[[#This Row],[Balanced]]*C$2/DatiStorici[[#This Row],[Bond 10Y]]),R1183)</f>
        <v>27.211694838953367</v>
      </c>
      <c r="S1184" s="33">
        <f>IF(DatiStorici[[#This Row],[Calend]]="X",(DatiStorici[[#This Row],[Balanced]]*D$2/DatiStorici[[#This Row],[SXXR]]),S1183)</f>
        <v>23.642993777702905</v>
      </c>
      <c r="T1184" s="33">
        <f>IF(DatiStorici[[#This Row],[Calend]]="X",(DatiStorici[[#This Row],[Balanced]]*E$2/DatiStorici[[#This Row],[Gold]]),T1183)</f>
        <v>24.359737197814788</v>
      </c>
      <c r="U1184" s="34">
        <f>SUMPRODUCT(DatiStorici[[#This Row],[Bond 3Y]:[Gold]],Q1183:T1183)</f>
        <v>13864.135367033983</v>
      </c>
      <c r="V1184" s="32">
        <f t="shared" si="158"/>
        <v>8.9527745800564492E-3</v>
      </c>
      <c r="W1184" s="32">
        <f>-(1-U1184/MAX(U$5:U1184))</f>
        <v>-5.0216396411182362E-3</v>
      </c>
      <c r="X1184" s="53" t="str">
        <f t="shared" si="159"/>
        <v/>
      </c>
    </row>
    <row r="1185" spans="1:24" x14ac:dyDescent="0.3">
      <c r="A1185" s="4">
        <v>40765</v>
      </c>
      <c r="B1185" s="1">
        <v>118.860366</v>
      </c>
      <c r="C1185" s="1">
        <v>130.616839</v>
      </c>
      <c r="D1185" s="1">
        <v>116.905028</v>
      </c>
      <c r="E1185" s="1">
        <v>172.07382000000001</v>
      </c>
      <c r="F1185" s="3">
        <f t="shared" si="152"/>
        <v>14786.559248066462</v>
      </c>
      <c r="G1185" s="36">
        <f t="shared" si="153"/>
        <v>1.86397167432567E-3</v>
      </c>
      <c r="H1185" s="31">
        <f t="shared" si="154"/>
        <v>1.17505776832172E-2</v>
      </c>
      <c r="I1185" s="37">
        <f t="shared" si="155"/>
        <v>-3.7056706467777104E-2</v>
      </c>
      <c r="J1185" s="37">
        <f t="shared" si="156"/>
        <v>2.0513927364168249E-2</v>
      </c>
      <c r="K1185" s="39">
        <f t="shared" si="157"/>
        <v>7.8423507089025336E-3</v>
      </c>
      <c r="L1185" s="36">
        <f>-(1-B1185/MAX(B$5:B1185))</f>
        <v>0</v>
      </c>
      <c r="M1185" s="37">
        <f>-(1-C1185/MAX(C$5:C1185))</f>
        <v>0</v>
      </c>
      <c r="N1185" s="37">
        <f>-(1-D1185/MAX(D$5:D1185))</f>
        <v>-0.36079888108200364</v>
      </c>
      <c r="O1185" s="37">
        <f>-(1-E1185/MAX(E$5:E1185))</f>
        <v>0</v>
      </c>
      <c r="P1185" s="39">
        <f>-(1-F1185/MAX(F$5:F1185))</f>
        <v>0</v>
      </c>
      <c r="Q1185" s="33">
        <f>IF(DatiStorici[[#This Row],[Calend]]="X",(DatiStorici[[#This Row],[Balanced]]*B$2/DatiStorici[[#This Row],[Bond 3Y]]),Q1184)</f>
        <v>28.459934653594232</v>
      </c>
      <c r="R1185" s="33">
        <f>IF(DatiStorici[[#This Row],[Calend]]="X",(DatiStorici[[#This Row],[Balanced]]*C$2/DatiStorici[[#This Row],[Bond 10Y]]),R1184)</f>
        <v>27.211694838953367</v>
      </c>
      <c r="S1185" s="33">
        <f>IF(DatiStorici[[#This Row],[Calend]]="X",(DatiStorici[[#This Row],[Balanced]]*D$2/DatiStorici[[#This Row],[SXXR]]),S1184)</f>
        <v>23.642993777702905</v>
      </c>
      <c r="T1185" s="33">
        <f>IF(DatiStorici[[#This Row],[Calend]]="X",(DatiStorici[[#This Row],[Balanced]]*E$2/DatiStorici[[#This Row],[Gold]]),T1184)</f>
        <v>24.359737197814788</v>
      </c>
      <c r="U1185" s="34">
        <f>SUMPRODUCT(DatiStorici[[#This Row],[Bond 3Y]:[Gold]],Q1184:T1184)</f>
        <v>13892.721696369268</v>
      </c>
      <c r="V1185" s="32">
        <f t="shared" si="158"/>
        <v>2.059767745086189E-3</v>
      </c>
      <c r="W1185" s="32">
        <f>-(1-U1185/MAX(U$5:U1185))</f>
        <v>-2.9701031884137308E-3</v>
      </c>
      <c r="X1185" s="53" t="str">
        <f t="shared" si="159"/>
        <v/>
      </c>
    </row>
    <row r="1186" spans="1:24" x14ac:dyDescent="0.3">
      <c r="A1186" s="4">
        <v>40766</v>
      </c>
      <c r="B1186" s="1">
        <v>118.861358</v>
      </c>
      <c r="C1186" s="1">
        <v>130.211805</v>
      </c>
      <c r="D1186" s="1">
        <v>119.790207</v>
      </c>
      <c r="E1186" s="1">
        <v>170.90661</v>
      </c>
      <c r="F1186" s="3">
        <f t="shared" si="152"/>
        <v>14773.696162418186</v>
      </c>
      <c r="G1186" s="36">
        <f t="shared" si="153"/>
        <v>8.3458926960197212E-6</v>
      </c>
      <c r="H1186" s="31">
        <f t="shared" si="154"/>
        <v>-3.1057503451894838E-3</v>
      </c>
      <c r="I1186" s="37">
        <f t="shared" si="155"/>
        <v>2.43800590921017E-2</v>
      </c>
      <c r="J1186" s="37">
        <f t="shared" si="156"/>
        <v>-6.8063038231570578E-3</v>
      </c>
      <c r="K1186" s="39">
        <f t="shared" si="157"/>
        <v>-8.7029602968884676E-4</v>
      </c>
      <c r="L1186" s="36">
        <f>-(1-B1186/MAX(B$5:B1186))</f>
        <v>0</v>
      </c>
      <c r="M1186" s="37">
        <f>-(1-C1186/MAX(C$5:C1186))</f>
        <v>-3.1009324915602932E-3</v>
      </c>
      <c r="N1186" s="37">
        <f>-(1-D1186/MAX(D$5:D1186))</f>
        <v>-0.34502360026962742</v>
      </c>
      <c r="O1186" s="37">
        <f>-(1-E1186/MAX(E$5:E1186))</f>
        <v>-6.7831933992050786E-3</v>
      </c>
      <c r="P1186" s="39">
        <f>-(1-F1186/MAX(F$5:F1186))</f>
        <v>-8.6991743193787219E-4</v>
      </c>
      <c r="Q1186" s="33">
        <f>IF(DatiStorici[[#This Row],[Calend]]="X",(DatiStorici[[#This Row],[Balanced]]*B$2/DatiStorici[[#This Row],[Bond 3Y]]),Q1185)</f>
        <v>28.459934653594232</v>
      </c>
      <c r="R1186" s="33">
        <f>IF(DatiStorici[[#This Row],[Calend]]="X",(DatiStorici[[#This Row],[Balanced]]*C$2/DatiStorici[[#This Row],[Bond 10Y]]),R1185)</f>
        <v>27.211694838953367</v>
      </c>
      <c r="S1186" s="33">
        <f>IF(DatiStorici[[#This Row],[Calend]]="X",(DatiStorici[[#This Row],[Balanced]]*D$2/DatiStorici[[#This Row],[SXXR]]),S1185)</f>
        <v>23.642993777702905</v>
      </c>
      <c r="T1186" s="33">
        <f>IF(DatiStorici[[#This Row],[Calend]]="X",(DatiStorici[[#This Row],[Balanced]]*E$2/DatiStorici[[#This Row],[Gold]]),T1185)</f>
        <v>24.359737197814788</v>
      </c>
      <c r="U1186" s="34">
        <f>SUMPRODUCT(DatiStorici[[#This Row],[Bond 3Y]:[Gold]],Q1185:T1185)</f>
        <v>13921.50960730694</v>
      </c>
      <c r="V1186" s="32">
        <f t="shared" si="158"/>
        <v>2.0700137927915506E-3</v>
      </c>
      <c r="W1186" s="32">
        <f>-(1-U1186/MAX(U$5:U1186))</f>
        <v>-9.0409996032703166E-4</v>
      </c>
      <c r="X1186" s="53" t="str">
        <f t="shared" si="159"/>
        <v/>
      </c>
    </row>
    <row r="1187" spans="1:24" x14ac:dyDescent="0.3">
      <c r="A1187" s="4">
        <v>40767</v>
      </c>
      <c r="B1187" s="1">
        <v>118.884355</v>
      </c>
      <c r="C1187" s="1">
        <v>130.22563700000001</v>
      </c>
      <c r="D1187" s="1">
        <v>124.09766500000001</v>
      </c>
      <c r="E1187" s="1">
        <v>168.57416000000001</v>
      </c>
      <c r="F1187" s="3">
        <f t="shared" si="152"/>
        <v>14747.419388225009</v>
      </c>
      <c r="G1187" s="36">
        <f t="shared" si="153"/>
        <v>1.9345879916432237E-4</v>
      </c>
      <c r="H1187" s="31">
        <f t="shared" si="154"/>
        <v>1.0622128605464973E-4</v>
      </c>
      <c r="I1187" s="37">
        <f t="shared" si="155"/>
        <v>3.5326938796365601E-2</v>
      </c>
      <c r="J1187" s="37">
        <f t="shared" si="156"/>
        <v>-1.3741495299865824E-2</v>
      </c>
      <c r="K1187" s="39">
        <f t="shared" si="157"/>
        <v>-1.7802024511995062E-3</v>
      </c>
      <c r="L1187" s="36">
        <f>-(1-B1187/MAX(B$5:B1187))</f>
        <v>0</v>
      </c>
      <c r="M1187" s="37">
        <f>-(1-C1187/MAX(C$5:C1187))</f>
        <v>-2.9950349663567799E-3</v>
      </c>
      <c r="N1187" s="37">
        <f>-(1-D1187/MAX(D$5:D1187))</f>
        <v>-0.32147173068458035</v>
      </c>
      <c r="O1187" s="37">
        <f>-(1-E1187/MAX(E$5:E1187))</f>
        <v>-2.0338131622811728E-2</v>
      </c>
      <c r="P1187" s="39">
        <f>-(1-F1187/MAX(F$5:F1187))</f>
        <v>-2.6469890110892846E-3</v>
      </c>
      <c r="Q1187" s="33">
        <f>IF(DatiStorici[[#This Row],[Calend]]="X",(DatiStorici[[#This Row],[Balanced]]*B$2/DatiStorici[[#This Row],[Bond 3Y]]),Q1186)</f>
        <v>28.459934653594232</v>
      </c>
      <c r="R1187" s="33">
        <f>IF(DatiStorici[[#This Row],[Calend]]="X",(DatiStorici[[#This Row],[Balanced]]*C$2/DatiStorici[[#This Row],[Bond 10Y]]),R1186)</f>
        <v>27.211694838953367</v>
      </c>
      <c r="S1187" s="33">
        <f>IF(DatiStorici[[#This Row],[Calend]]="X",(DatiStorici[[#This Row],[Balanced]]*D$2/DatiStorici[[#This Row],[SXXR]]),S1186)</f>
        <v>23.642993777702905</v>
      </c>
      <c r="T1187" s="33">
        <f>IF(DatiStorici[[#This Row],[Calend]]="X",(DatiStorici[[#This Row],[Balanced]]*E$2/DatiStorici[[#This Row],[Gold]]),T1186)</f>
        <v>24.359737197814788</v>
      </c>
      <c r="U1187" s="34">
        <f>SUMPRODUCT(DatiStorici[[#This Row],[Bond 3Y]:[Gold]],Q1186:T1186)</f>
        <v>13967.563826251857</v>
      </c>
      <c r="V1187" s="32">
        <f t="shared" si="158"/>
        <v>3.3026741398628286E-3</v>
      </c>
      <c r="W1187" s="32">
        <f>-(1-U1187/MAX(U$5:U1187))</f>
        <v>0</v>
      </c>
      <c r="X1187" s="53" t="str">
        <f t="shared" si="159"/>
        <v/>
      </c>
    </row>
    <row r="1188" spans="1:24" x14ac:dyDescent="0.3">
      <c r="A1188" s="4">
        <v>40770</v>
      </c>
      <c r="B1188" s="1">
        <v>118.844082</v>
      </c>
      <c r="C1188" s="1">
        <v>130.257116</v>
      </c>
      <c r="D1188" s="1">
        <v>124.27557899999999</v>
      </c>
      <c r="E1188" s="1">
        <v>168.85975999999999</v>
      </c>
      <c r="F1188" s="3">
        <f t="shared" si="152"/>
        <v>14761.162934632481</v>
      </c>
      <c r="G1188" s="36">
        <f t="shared" si="153"/>
        <v>-3.3881516989291057E-4</v>
      </c>
      <c r="H1188" s="31">
        <f t="shared" si="154"/>
        <v>2.4169738526389655E-4</v>
      </c>
      <c r="I1188" s="37">
        <f t="shared" si="155"/>
        <v>1.4326344300582558E-3</v>
      </c>
      <c r="J1188" s="37">
        <f t="shared" si="156"/>
        <v>1.6927762816417332E-3</v>
      </c>
      <c r="K1188" s="39">
        <f t="shared" si="157"/>
        <v>9.3149492922798736E-4</v>
      </c>
      <c r="L1188" s="36">
        <f>-(1-B1188/MAX(B$5:B1188))</f>
        <v>-3.3875777851510858E-4</v>
      </c>
      <c r="M1188" s="37">
        <f>-(1-C1188/MAX(C$5:C1188))</f>
        <v>-2.7540323495349739E-3</v>
      </c>
      <c r="N1188" s="37">
        <f>-(1-D1188/MAX(D$5:D1188))</f>
        <v>-0.32049895107178927</v>
      </c>
      <c r="O1188" s="37">
        <f>-(1-E1188/MAX(E$5:E1188))</f>
        <v>-1.867837884926371E-2</v>
      </c>
      <c r="P1188" s="39">
        <f>-(1-F1188/MAX(F$5:F1188))</f>
        <v>-1.7175269112928992E-3</v>
      </c>
      <c r="Q1188" s="33">
        <f>IF(DatiStorici[[#This Row],[Calend]]="X",(DatiStorici[[#This Row],[Balanced]]*B$2/DatiStorici[[#This Row],[Bond 3Y]]),Q1187)</f>
        <v>28.459934653594232</v>
      </c>
      <c r="R1188" s="33">
        <f>IF(DatiStorici[[#This Row],[Calend]]="X",(DatiStorici[[#This Row],[Balanced]]*C$2/DatiStorici[[#This Row],[Bond 10Y]]),R1187)</f>
        <v>27.211694838953367</v>
      </c>
      <c r="S1188" s="33">
        <f>IF(DatiStorici[[#This Row],[Calend]]="X",(DatiStorici[[#This Row],[Balanced]]*D$2/DatiStorici[[#This Row],[SXXR]]),S1187)</f>
        <v>23.642993777702905</v>
      </c>
      <c r="T1188" s="33">
        <f>IF(DatiStorici[[#This Row],[Calend]]="X",(DatiStorici[[#This Row],[Balanced]]*E$2/DatiStorici[[#This Row],[Gold]]),T1187)</f>
        <v>24.359737197814788</v>
      </c>
      <c r="U1188" s="34">
        <f>SUMPRODUCT(DatiStorici[[#This Row],[Bond 3Y]:[Gold]],Q1187:T1187)</f>
        <v>13978.437816784048</v>
      </c>
      <c r="V1188" s="32">
        <f t="shared" si="158"/>
        <v>7.7821444512008852E-4</v>
      </c>
      <c r="W1188" s="32">
        <f>-(1-U1188/MAX(U$5:U1188))</f>
        <v>0</v>
      </c>
      <c r="X1188" s="53" t="str">
        <f t="shared" si="159"/>
        <v/>
      </c>
    </row>
    <row r="1189" spans="1:24" x14ac:dyDescent="0.3">
      <c r="A1189" s="4">
        <v>40771</v>
      </c>
      <c r="B1189" s="1">
        <v>118.881618</v>
      </c>
      <c r="C1189" s="1">
        <v>130.38839999999999</v>
      </c>
      <c r="D1189" s="1">
        <v>124.129031</v>
      </c>
      <c r="E1189" s="1">
        <v>173.08172999999999</v>
      </c>
      <c r="F1189" s="3">
        <f t="shared" si="152"/>
        <v>14929.726515163649</v>
      </c>
      <c r="G1189" s="36">
        <f t="shared" si="153"/>
        <v>3.1579253157685731E-4</v>
      </c>
      <c r="H1189" s="31">
        <f t="shared" si="154"/>
        <v>1.0073759419847392E-3</v>
      </c>
      <c r="I1189" s="37">
        <f t="shared" si="155"/>
        <v>-1.1799138268968976E-3</v>
      </c>
      <c r="J1189" s="37">
        <f t="shared" si="156"/>
        <v>2.4695362739994703E-2</v>
      </c>
      <c r="K1189" s="39">
        <f t="shared" si="157"/>
        <v>1.1354687899975294E-2</v>
      </c>
      <c r="L1189" s="36">
        <f>-(1-B1189/MAX(B$5:B1189))</f>
        <v>-2.3022373297099108E-5</v>
      </c>
      <c r="M1189" s="37">
        <f>-(1-C1189/MAX(C$5:C1189))</f>
        <v>-1.7489245777874141E-3</v>
      </c>
      <c r="N1189" s="37">
        <f>-(1-D1189/MAX(D$5:D1189))</f>
        <v>-0.32130023094125038</v>
      </c>
      <c r="O1189" s="37">
        <f>-(1-E1189/MAX(E$5:E1189))</f>
        <v>0</v>
      </c>
      <c r="P1189" s="39">
        <f>-(1-F1189/MAX(F$5:F1189))</f>
        <v>0</v>
      </c>
      <c r="Q1189" s="33">
        <f>IF(DatiStorici[[#This Row],[Calend]]="X",(DatiStorici[[#This Row],[Balanced]]*B$2/DatiStorici[[#This Row],[Bond 3Y]]),Q1188)</f>
        <v>28.459934653594232</v>
      </c>
      <c r="R1189" s="33">
        <f>IF(DatiStorici[[#This Row],[Calend]]="X",(DatiStorici[[#This Row],[Balanced]]*C$2/DatiStorici[[#This Row],[Bond 10Y]]),R1188)</f>
        <v>27.211694838953367</v>
      </c>
      <c r="S1189" s="33">
        <f>IF(DatiStorici[[#This Row],[Calend]]="X",(DatiStorici[[#This Row],[Balanced]]*D$2/DatiStorici[[#This Row],[SXXR]]),S1188)</f>
        <v>23.642993777702905</v>
      </c>
      <c r="T1189" s="33">
        <f>IF(DatiStorici[[#This Row],[Calend]]="X",(DatiStorici[[#This Row],[Balanced]]*E$2/DatiStorici[[#This Row],[Gold]]),T1188)</f>
        <v>24.359737197814788</v>
      </c>
      <c r="U1189" s="34">
        <f>SUMPRODUCT(DatiStorici[[#This Row],[Bond 3Y]:[Gold]],Q1188:T1188)</f>
        <v>14082.459795241366</v>
      </c>
      <c r="V1189" s="32">
        <f t="shared" si="158"/>
        <v>7.4140504260675304E-3</v>
      </c>
      <c r="W1189" s="32">
        <f>-(1-U1189/MAX(U$5:U1189))</f>
        <v>0</v>
      </c>
      <c r="X1189" s="53" t="str">
        <f t="shared" si="159"/>
        <v/>
      </c>
    </row>
    <row r="1190" spans="1:24" x14ac:dyDescent="0.3">
      <c r="A1190" s="4">
        <v>40772</v>
      </c>
      <c r="B1190" s="1">
        <v>119.015682</v>
      </c>
      <c r="C1190" s="1">
        <v>131.21866</v>
      </c>
      <c r="D1190" s="1">
        <v>124.455035</v>
      </c>
      <c r="E1190" s="1">
        <v>173.80802</v>
      </c>
      <c r="F1190" s="3">
        <f t="shared" si="152"/>
        <v>14987.606629981514</v>
      </c>
      <c r="G1190" s="36">
        <f t="shared" si="153"/>
        <v>1.1270747014931718E-3</v>
      </c>
      <c r="H1190" s="31">
        <f t="shared" si="154"/>
        <v>6.3474035262173854E-3</v>
      </c>
      <c r="I1190" s="37">
        <f t="shared" si="155"/>
        <v>2.6228888451489984E-3</v>
      </c>
      <c r="J1190" s="37">
        <f t="shared" si="156"/>
        <v>4.1874460762999603E-3</v>
      </c>
      <c r="K1190" s="39">
        <f t="shared" si="157"/>
        <v>3.8693413447767415E-3</v>
      </c>
      <c r="L1190" s="36">
        <f>-(1-B1190/MAX(B$5:B1190))</f>
        <v>0</v>
      </c>
      <c r="M1190" s="37">
        <f>-(1-C1190/MAX(C$5:C1190))</f>
        <v>0</v>
      </c>
      <c r="N1190" s="37">
        <f>-(1-D1190/MAX(D$5:D1190))</f>
        <v>-0.31951774027222857</v>
      </c>
      <c r="O1190" s="37">
        <f>-(1-E1190/MAX(E$5:E1190))</f>
        <v>0</v>
      </c>
      <c r="P1190" s="39">
        <f>-(1-F1190/MAX(F$5:F1190))</f>
        <v>0</v>
      </c>
      <c r="Q1190" s="33">
        <f>IF(DatiStorici[[#This Row],[Calend]]="X",(DatiStorici[[#This Row],[Balanced]]*B$2/DatiStorici[[#This Row],[Bond 3Y]]),Q1189)</f>
        <v>28.459934653594232</v>
      </c>
      <c r="R1190" s="33">
        <f>IF(DatiStorici[[#This Row],[Calend]]="X",(DatiStorici[[#This Row],[Balanced]]*C$2/DatiStorici[[#This Row],[Bond 10Y]]),R1189)</f>
        <v>27.211694838953367</v>
      </c>
      <c r="S1190" s="33">
        <f>IF(DatiStorici[[#This Row],[Calend]]="X",(DatiStorici[[#This Row],[Balanced]]*D$2/DatiStorici[[#This Row],[SXXR]]),S1189)</f>
        <v>23.642993777702905</v>
      </c>
      <c r="T1190" s="33">
        <f>IF(DatiStorici[[#This Row],[Calend]]="X",(DatiStorici[[#This Row],[Balanced]]*E$2/DatiStorici[[#This Row],[Gold]]),T1189)</f>
        <v>24.359737197814788</v>
      </c>
      <c r="U1190" s="34">
        <f>SUMPRODUCT(DatiStorici[[#This Row],[Bond 3Y]:[Gold]],Q1189:T1189)</f>
        <v>14134.267973750662</v>
      </c>
      <c r="V1190" s="32">
        <f t="shared" si="158"/>
        <v>3.672164763539135E-3</v>
      </c>
      <c r="W1190" s="32">
        <f>-(1-U1190/MAX(U$5:U1190))</f>
        <v>0</v>
      </c>
      <c r="X1190" s="53" t="str">
        <f t="shared" si="159"/>
        <v/>
      </c>
    </row>
    <row r="1191" spans="1:24" x14ac:dyDescent="0.3">
      <c r="A1191" s="4">
        <v>40773</v>
      </c>
      <c r="B1191" s="1">
        <v>119.106222</v>
      </c>
      <c r="C1191" s="1">
        <v>132.74618100000001</v>
      </c>
      <c r="D1191" s="1">
        <v>118.622972</v>
      </c>
      <c r="E1191" s="1">
        <v>177.10740000000001</v>
      </c>
      <c r="F1191" s="3">
        <f t="shared" si="152"/>
        <v>15070.91221072169</v>
      </c>
      <c r="G1191" s="36">
        <f t="shared" si="153"/>
        <v>7.6045086858677333E-4</v>
      </c>
      <c r="H1191" s="31">
        <f t="shared" si="154"/>
        <v>1.1573799340007431E-2</v>
      </c>
      <c r="I1191" s="37">
        <f t="shared" si="155"/>
        <v>-4.7994325116920096E-2</v>
      </c>
      <c r="J1191" s="37">
        <f t="shared" si="156"/>
        <v>1.8804971457611643E-2</v>
      </c>
      <c r="K1191" s="39">
        <f t="shared" si="157"/>
        <v>5.5429074513203731E-3</v>
      </c>
      <c r="L1191" s="36">
        <f>-(1-B1191/MAX(B$5:B1191))</f>
        <v>0</v>
      </c>
      <c r="M1191" s="37">
        <f>-(1-C1191/MAX(C$5:C1191))</f>
        <v>0</v>
      </c>
      <c r="N1191" s="37">
        <f>-(1-D1191/MAX(D$5:D1191))</f>
        <v>-0.35140568606015687</v>
      </c>
      <c r="O1191" s="37">
        <f>-(1-E1191/MAX(E$5:E1191))</f>
        <v>0</v>
      </c>
      <c r="P1191" s="39">
        <f>-(1-F1191/MAX(F$5:F1191))</f>
        <v>0</v>
      </c>
      <c r="Q1191" s="33">
        <f>IF(DatiStorici[[#This Row],[Calend]]="X",(DatiStorici[[#This Row],[Balanced]]*B$2/DatiStorici[[#This Row],[Bond 3Y]]),Q1190)</f>
        <v>28.459934653594232</v>
      </c>
      <c r="R1191" s="33">
        <f>IF(DatiStorici[[#This Row],[Calend]]="X",(DatiStorici[[#This Row],[Balanced]]*C$2/DatiStorici[[#This Row],[Bond 10Y]]),R1190)</f>
        <v>27.211694838953367</v>
      </c>
      <c r="S1191" s="33">
        <f>IF(DatiStorici[[#This Row],[Calend]]="X",(DatiStorici[[#This Row],[Balanced]]*D$2/DatiStorici[[#This Row],[SXXR]]),S1190)</f>
        <v>23.642993777702905</v>
      </c>
      <c r="T1191" s="33">
        <f>IF(DatiStorici[[#This Row],[Calend]]="X",(DatiStorici[[#This Row],[Balanced]]*E$2/DatiStorici[[#This Row],[Gold]]),T1190)</f>
        <v>24.359737197814788</v>
      </c>
      <c r="U1191" s="34">
        <f>SUMPRODUCT(DatiStorici[[#This Row],[Bond 3Y]:[Gold]],Q1190:T1190)</f>
        <v>14120.895772041848</v>
      </c>
      <c r="V1191" s="32">
        <f t="shared" si="158"/>
        <v>-9.4653160232898044E-4</v>
      </c>
      <c r="W1191" s="32">
        <f>-(1-U1191/MAX(U$5:U1191))</f>
        <v>-9.4608378259486425E-4</v>
      </c>
      <c r="X1191" s="53" t="str">
        <f t="shared" si="159"/>
        <v/>
      </c>
    </row>
    <row r="1192" spans="1:24" x14ac:dyDescent="0.3">
      <c r="A1192" s="4">
        <v>40774</v>
      </c>
      <c r="B1192" s="1">
        <v>119.09283499999999</v>
      </c>
      <c r="C1192" s="1">
        <v>132.32137399999999</v>
      </c>
      <c r="D1192" s="1">
        <v>116.78522</v>
      </c>
      <c r="E1192" s="1">
        <v>179.43574000000001</v>
      </c>
      <c r="F1192" s="3">
        <f t="shared" si="152"/>
        <v>15124.011617969698</v>
      </c>
      <c r="G1192" s="36">
        <f t="shared" si="153"/>
        <v>-1.1240178850999139E-4</v>
      </c>
      <c r="H1192" s="31">
        <f t="shared" si="154"/>
        <v>-3.205276207405342E-3</v>
      </c>
      <c r="I1192" s="37">
        <f t="shared" si="155"/>
        <v>-1.5613639602308348E-2</v>
      </c>
      <c r="J1192" s="37">
        <f t="shared" si="156"/>
        <v>1.3060821185558907E-2</v>
      </c>
      <c r="K1192" s="39">
        <f t="shared" si="157"/>
        <v>3.5171118355009751E-3</v>
      </c>
      <c r="L1192" s="36">
        <f>-(1-B1192/MAX(B$5:B1192))</f>
        <v>-1.1239547166563835E-4</v>
      </c>
      <c r="M1192" s="37">
        <f>-(1-C1192/MAX(C$5:C1192))</f>
        <v>-3.2001447936194083E-3</v>
      </c>
      <c r="N1192" s="37">
        <f>-(1-D1192/MAX(D$5:D1192))</f>
        <v>-0.36145395476844366</v>
      </c>
      <c r="O1192" s="37">
        <f>-(1-E1192/MAX(E$5:E1192))</f>
        <v>0</v>
      </c>
      <c r="P1192" s="39">
        <f>-(1-F1192/MAX(F$5:F1192))</f>
        <v>0</v>
      </c>
      <c r="Q1192" s="33">
        <f>IF(DatiStorici[[#This Row],[Calend]]="X",(DatiStorici[[#This Row],[Balanced]]*B$2/DatiStorici[[#This Row],[Bond 3Y]]),Q1191)</f>
        <v>28.459934653594232</v>
      </c>
      <c r="R1192" s="33">
        <f>IF(DatiStorici[[#This Row],[Calend]]="X",(DatiStorici[[#This Row],[Balanced]]*C$2/DatiStorici[[#This Row],[Bond 10Y]]),R1191)</f>
        <v>27.211694838953367</v>
      </c>
      <c r="S1192" s="33">
        <f>IF(DatiStorici[[#This Row],[Calend]]="X",(DatiStorici[[#This Row],[Balanced]]*D$2/DatiStorici[[#This Row],[SXXR]]),S1191)</f>
        <v>23.642993777702905</v>
      </c>
      <c r="T1192" s="33">
        <f>IF(DatiStorici[[#This Row],[Calend]]="X",(DatiStorici[[#This Row],[Balanced]]*E$2/DatiStorici[[#This Row],[Gold]]),T1191)</f>
        <v>24.359737197814788</v>
      </c>
      <c r="U1192" s="34">
        <f>SUMPRODUCT(DatiStorici[[#This Row],[Bond 3Y]:[Gold]],Q1191:T1191)</f>
        <v>14122.222851853388</v>
      </c>
      <c r="V1192" s="32">
        <f t="shared" si="158"/>
        <v>9.3975444439306369E-5</v>
      </c>
      <c r="W1192" s="32">
        <f>-(1-U1192/MAX(U$5:U1192))</f>
        <v>-8.5219283514670341E-4</v>
      </c>
      <c r="X1192" s="53" t="str">
        <f t="shared" si="159"/>
        <v/>
      </c>
    </row>
    <row r="1193" spans="1:24" x14ac:dyDescent="0.3">
      <c r="A1193" s="4">
        <v>40777</v>
      </c>
      <c r="B1193" s="1">
        <v>119.059665</v>
      </c>
      <c r="C1193" s="1">
        <v>132.17480699999999</v>
      </c>
      <c r="D1193" s="1">
        <v>117.694326</v>
      </c>
      <c r="E1193" s="1">
        <v>182.29392999999999</v>
      </c>
      <c r="F1193" s="3">
        <f t="shared" si="152"/>
        <v>15245.887118510036</v>
      </c>
      <c r="G1193" s="36">
        <f t="shared" si="153"/>
        <v>-2.7856100787925506E-4</v>
      </c>
      <c r="H1193" s="31">
        <f t="shared" si="154"/>
        <v>-1.1082732041562623E-3</v>
      </c>
      <c r="I1193" s="37">
        <f t="shared" si="155"/>
        <v>7.7542845062733385E-3</v>
      </c>
      <c r="J1193" s="37">
        <f t="shared" si="156"/>
        <v>1.580323496263009E-2</v>
      </c>
      <c r="K1193" s="39">
        <f t="shared" si="157"/>
        <v>8.0261153223136934E-3</v>
      </c>
      <c r="L1193" s="36">
        <f>-(1-B1193/MAX(B$5:B1193))</f>
        <v>-3.9088638039419532E-4</v>
      </c>
      <c r="M1193" s="37">
        <f>-(1-C1193/MAX(C$5:C1193))</f>
        <v>-4.3042594197117978E-3</v>
      </c>
      <c r="N1193" s="37">
        <f>-(1-D1193/MAX(D$5:D1193))</f>
        <v>-0.35648323980129037</v>
      </c>
      <c r="O1193" s="37">
        <f>-(1-E1193/MAX(E$5:E1193))</f>
        <v>0</v>
      </c>
      <c r="P1193" s="39">
        <f>-(1-F1193/MAX(F$5:F1193))</f>
        <v>0</v>
      </c>
      <c r="Q1193" s="33">
        <f>IF(DatiStorici[[#This Row],[Calend]]="X",(DatiStorici[[#This Row],[Balanced]]*B$2/DatiStorici[[#This Row],[Bond 3Y]]),Q1192)</f>
        <v>28.459934653594232</v>
      </c>
      <c r="R1193" s="33">
        <f>IF(DatiStorici[[#This Row],[Calend]]="X",(DatiStorici[[#This Row],[Balanced]]*C$2/DatiStorici[[#This Row],[Bond 10Y]]),R1192)</f>
        <v>27.211694838953367</v>
      </c>
      <c r="S1193" s="33">
        <f>IF(DatiStorici[[#This Row],[Calend]]="X",(DatiStorici[[#This Row],[Balanced]]*D$2/DatiStorici[[#This Row],[SXXR]]),S1192)</f>
        <v>23.642993777702905</v>
      </c>
      <c r="T1193" s="33">
        <f>IF(DatiStorici[[#This Row],[Calend]]="X",(DatiStorici[[#This Row],[Balanced]]*E$2/DatiStorici[[#This Row],[Gold]]),T1192)</f>
        <v>24.359737197814788</v>
      </c>
      <c r="U1193" s="34">
        <f>SUMPRODUCT(DatiStorici[[#This Row],[Bond 3Y]:[Gold]],Q1192:T1192)</f>
        <v>14208.409244106158</v>
      </c>
      <c r="V1193" s="32">
        <f t="shared" si="158"/>
        <v>6.0843441713739326E-3</v>
      </c>
      <c r="W1193" s="32">
        <f>-(1-U1193/MAX(U$5:U1193))</f>
        <v>0</v>
      </c>
      <c r="X1193" s="53" t="str">
        <f t="shared" si="159"/>
        <v/>
      </c>
    </row>
    <row r="1194" spans="1:24" x14ac:dyDescent="0.3">
      <c r="A1194" s="4">
        <v>40778</v>
      </c>
      <c r="B1194" s="1">
        <v>119.018722</v>
      </c>
      <c r="C1194" s="1">
        <v>132.27339499999999</v>
      </c>
      <c r="D1194" s="1">
        <v>118.586978</v>
      </c>
      <c r="E1194" s="1">
        <v>182.14624000000001</v>
      </c>
      <c r="F1194" s="3">
        <f t="shared" si="152"/>
        <v>15254.97605261882</v>
      </c>
      <c r="G1194" s="36">
        <f t="shared" si="153"/>
        <v>-3.4394554599886511E-4</v>
      </c>
      <c r="H1194" s="31">
        <f t="shared" si="154"/>
        <v>7.4561296935876241E-4</v>
      </c>
      <c r="I1194" s="37">
        <f t="shared" si="155"/>
        <v>7.555877098790369E-3</v>
      </c>
      <c r="J1194" s="37">
        <f t="shared" si="156"/>
        <v>-8.1050345292598357E-4</v>
      </c>
      <c r="K1194" s="39">
        <f t="shared" si="157"/>
        <v>5.9597883029175217E-4</v>
      </c>
      <c r="L1194" s="36">
        <f>-(1-B1194/MAX(B$5:B1194))</f>
        <v>-7.3463836339304756E-4</v>
      </c>
      <c r="M1194" s="37">
        <f>-(1-C1194/MAX(C$5:C1194))</f>
        <v>-3.5615789203006232E-3</v>
      </c>
      <c r="N1194" s="37">
        <f>-(1-D1194/MAX(D$5:D1194))</f>
        <v>-0.351602490299187</v>
      </c>
      <c r="O1194" s="37">
        <f>-(1-E1194/MAX(E$5:E1194))</f>
        <v>-8.101750837231636E-4</v>
      </c>
      <c r="P1194" s="39">
        <f>-(1-F1194/MAX(F$5:F1194))</f>
        <v>0</v>
      </c>
      <c r="Q1194" s="33">
        <f>IF(DatiStorici[[#This Row],[Calend]]="X",(DatiStorici[[#This Row],[Balanced]]*B$2/DatiStorici[[#This Row],[Bond 3Y]]),Q1193)</f>
        <v>28.459934653594232</v>
      </c>
      <c r="R1194" s="33">
        <f>IF(DatiStorici[[#This Row],[Calend]]="X",(DatiStorici[[#This Row],[Balanced]]*C$2/DatiStorici[[#This Row],[Bond 10Y]]),R1193)</f>
        <v>27.211694838953367</v>
      </c>
      <c r="S1194" s="33">
        <f>IF(DatiStorici[[#This Row],[Calend]]="X",(DatiStorici[[#This Row],[Balanced]]*D$2/DatiStorici[[#This Row],[SXXR]]),S1193)</f>
        <v>23.642993777702905</v>
      </c>
      <c r="T1194" s="33">
        <f>IF(DatiStorici[[#This Row],[Calend]]="X",(DatiStorici[[#This Row],[Balanced]]*E$2/DatiStorici[[#This Row],[Gold]]),T1193)</f>
        <v>24.359737197814788</v>
      </c>
      <c r="U1194" s="34">
        <f>SUMPRODUCT(DatiStorici[[#This Row],[Bond 3Y]:[Gold]],Q1193:T1193)</f>
        <v>14227.43403166733</v>
      </c>
      <c r="V1194" s="32">
        <f t="shared" si="158"/>
        <v>1.3380851916561559E-3</v>
      </c>
      <c r="W1194" s="32">
        <f>-(1-U1194/MAX(U$5:U1194))</f>
        <v>0</v>
      </c>
      <c r="X1194" s="53" t="str">
        <f t="shared" si="159"/>
        <v/>
      </c>
    </row>
    <row r="1195" spans="1:24" x14ac:dyDescent="0.3">
      <c r="A1195" s="4">
        <v>40779</v>
      </c>
      <c r="B1195" s="1">
        <v>118.96248300000001</v>
      </c>
      <c r="C1195" s="1">
        <v>131.57001500000001</v>
      </c>
      <c r="D1195" s="1">
        <v>120.216994</v>
      </c>
      <c r="E1195" s="1">
        <v>171.85245</v>
      </c>
      <c r="F1195" s="3">
        <f t="shared" si="152"/>
        <v>14854.30544240069</v>
      </c>
      <c r="G1195" s="36">
        <f t="shared" si="153"/>
        <v>-4.7263397163563759E-4</v>
      </c>
      <c r="H1195" s="31">
        <f t="shared" si="154"/>
        <v>-5.3318115189533097E-3</v>
      </c>
      <c r="I1195" s="37">
        <f t="shared" si="155"/>
        <v>1.365171024306504E-2</v>
      </c>
      <c r="J1195" s="37">
        <f t="shared" si="156"/>
        <v>-5.8173621100402265E-2</v>
      </c>
      <c r="K1195" s="39">
        <f t="shared" si="157"/>
        <v>-2.6615996353341071E-2</v>
      </c>
      <c r="L1195" s="36">
        <f>-(1-B1195/MAX(B$5:B1195))</f>
        <v>-1.206813528179862E-3</v>
      </c>
      <c r="M1195" s="37">
        <f>-(1-C1195/MAX(C$5:C1195))</f>
        <v>-8.8602624281899356E-3</v>
      </c>
      <c r="N1195" s="37">
        <f>-(1-D1195/MAX(D$5:D1195))</f>
        <v>-0.34269005882486037</v>
      </c>
      <c r="O1195" s="37">
        <f>-(1-E1195/MAX(E$5:E1195))</f>
        <v>-5.7278264833063752E-2</v>
      </c>
      <c r="P1195" s="39">
        <f>-(1-F1195/MAX(F$5:F1195))</f>
        <v>-2.6264912434873833E-2</v>
      </c>
      <c r="Q1195" s="33">
        <f>IF(DatiStorici[[#This Row],[Calend]]="X",(DatiStorici[[#This Row],[Balanced]]*B$2/DatiStorici[[#This Row],[Bond 3Y]]),Q1194)</f>
        <v>28.459934653594232</v>
      </c>
      <c r="R1195" s="33">
        <f>IF(DatiStorici[[#This Row],[Calend]]="X",(DatiStorici[[#This Row],[Balanced]]*C$2/DatiStorici[[#This Row],[Bond 10Y]]),R1194)</f>
        <v>27.211694838953367</v>
      </c>
      <c r="S1195" s="33">
        <f>IF(DatiStorici[[#This Row],[Calend]]="X",(DatiStorici[[#This Row],[Balanced]]*D$2/DatiStorici[[#This Row],[SXXR]]),S1194)</f>
        <v>23.642993777702905</v>
      </c>
      <c r="T1195" s="33">
        <f>IF(DatiStorici[[#This Row],[Calend]]="X",(DatiStorici[[#This Row],[Balanced]]*E$2/DatiStorici[[#This Row],[Gold]]),T1194)</f>
        <v>24.359737197814788</v>
      </c>
      <c r="U1195" s="34">
        <f>SUMPRODUCT(DatiStorici[[#This Row],[Bond 3Y]:[Gold]],Q1194:T1194)</f>
        <v>13994.477750462585</v>
      </c>
      <c r="V1195" s="32">
        <f t="shared" si="158"/>
        <v>-1.650926940135727E-2</v>
      </c>
      <c r="W1195" s="32">
        <f>-(1-U1195/MAX(U$5:U1195))</f>
        <v>-1.6373738278190664E-2</v>
      </c>
      <c r="X1195" s="53" t="str">
        <f t="shared" si="159"/>
        <v/>
      </c>
    </row>
    <row r="1196" spans="1:24" x14ac:dyDescent="0.3">
      <c r="A1196" s="4">
        <v>40780</v>
      </c>
      <c r="B1196" s="1">
        <v>119.04860600000001</v>
      </c>
      <c r="C1196" s="1">
        <v>131.82916499999999</v>
      </c>
      <c r="D1196" s="1">
        <v>118.814255</v>
      </c>
      <c r="E1196" s="1">
        <v>167.86978999999999</v>
      </c>
      <c r="F1196" s="3">
        <f t="shared" si="152"/>
        <v>14684.811709721514</v>
      </c>
      <c r="G1196" s="36">
        <f t="shared" si="153"/>
        <v>7.2368900222741521E-4</v>
      </c>
      <c r="H1196" s="31">
        <f t="shared" si="154"/>
        <v>1.9677364494357892E-3</v>
      </c>
      <c r="I1196" s="37">
        <f t="shared" si="155"/>
        <v>-1.1737001826742938E-2</v>
      </c>
      <c r="J1196" s="37">
        <f t="shared" si="156"/>
        <v>-2.3447640447833738E-2</v>
      </c>
      <c r="K1196" s="39">
        <f t="shared" si="157"/>
        <v>-1.1476009386391582E-2</v>
      </c>
      <c r="L1196" s="36">
        <f>-(1-B1196/MAX(B$5:B1196))</f>
        <v>-4.8373627365994043E-4</v>
      </c>
      <c r="M1196" s="37">
        <f>-(1-C1196/MAX(C$5:C1196))</f>
        <v>-6.9080405409178702E-3</v>
      </c>
      <c r="N1196" s="37">
        <f>-(1-D1196/MAX(D$5:D1196))</f>
        <v>-0.35035980882355078</v>
      </c>
      <c r="O1196" s="37">
        <f>-(1-E1196/MAX(E$5:E1196))</f>
        <v>-7.9125728432098641E-2</v>
      </c>
      <c r="P1196" s="39">
        <f>-(1-F1196/MAX(F$5:F1196))</f>
        <v>-3.7375630150492833E-2</v>
      </c>
      <c r="Q1196" s="33">
        <f>IF(DatiStorici[[#This Row],[Calend]]="X",(DatiStorici[[#This Row],[Balanced]]*B$2/DatiStorici[[#This Row],[Bond 3Y]]),Q1195)</f>
        <v>28.459934653594232</v>
      </c>
      <c r="R1196" s="33">
        <f>IF(DatiStorici[[#This Row],[Calend]]="X",(DatiStorici[[#This Row],[Balanced]]*C$2/DatiStorici[[#This Row],[Bond 10Y]]),R1195)</f>
        <v>27.211694838953367</v>
      </c>
      <c r="S1196" s="33">
        <f>IF(DatiStorici[[#This Row],[Calend]]="X",(DatiStorici[[#This Row],[Balanced]]*D$2/DatiStorici[[#This Row],[SXXR]]),S1195)</f>
        <v>23.642993777702905</v>
      </c>
      <c r="T1196" s="33">
        <f>IF(DatiStorici[[#This Row],[Calend]]="X",(DatiStorici[[#This Row],[Balanced]]*E$2/DatiStorici[[#This Row],[Gold]]),T1195)</f>
        <v>24.359737197814788</v>
      </c>
      <c r="U1196" s="34">
        <f>SUMPRODUCT(DatiStorici[[#This Row],[Bond 3Y]:[Gold]],Q1195:T1195)</f>
        <v>13873.799215735282</v>
      </c>
      <c r="V1196" s="32">
        <f t="shared" si="158"/>
        <v>-8.6606925279204047E-3</v>
      </c>
      <c r="W1196" s="32">
        <f>-(1-U1196/MAX(U$5:U1196))</f>
        <v>-2.4855839439840599E-2</v>
      </c>
      <c r="X1196" s="53" t="str">
        <f t="shared" si="159"/>
        <v/>
      </c>
    </row>
    <row r="1197" spans="1:24" x14ac:dyDescent="0.3">
      <c r="A1197" s="4">
        <v>40781</v>
      </c>
      <c r="B1197" s="1">
        <v>119.049678</v>
      </c>
      <c r="C1197" s="1">
        <v>132.11516900000001</v>
      </c>
      <c r="D1197" s="1">
        <v>118.018787</v>
      </c>
      <c r="E1197" s="1">
        <v>173.59619000000001</v>
      </c>
      <c r="F1197" s="3">
        <f t="shared" si="152"/>
        <v>14905.966306522221</v>
      </c>
      <c r="G1197" s="36">
        <f t="shared" si="153"/>
        <v>9.0046848048544469E-6</v>
      </c>
      <c r="H1197" s="31">
        <f t="shared" si="154"/>
        <v>2.1671547754175693E-3</v>
      </c>
      <c r="I1197" s="37">
        <f t="shared" si="155"/>
        <v>-6.7175676554142782E-3</v>
      </c>
      <c r="J1197" s="37">
        <f t="shared" si="156"/>
        <v>3.3543235615273448E-2</v>
      </c>
      <c r="K1197" s="39">
        <f t="shared" si="157"/>
        <v>1.4947813437659798E-2</v>
      </c>
      <c r="L1197" s="36">
        <f>-(1-B1197/MAX(B$5:B1197))</f>
        <v>-4.747359042250876E-4</v>
      </c>
      <c r="M1197" s="37">
        <f>-(1-C1197/MAX(C$5:C1197))</f>
        <v>-4.7535228150932252E-3</v>
      </c>
      <c r="N1197" s="37">
        <f>-(1-D1197/MAX(D$5:D1197))</f>
        <v>-0.35470918578673383</v>
      </c>
      <c r="O1197" s="37">
        <f>-(1-E1197/MAX(E$5:E1197))</f>
        <v>-4.7712724170245191E-2</v>
      </c>
      <c r="P1197" s="39">
        <f>-(1-F1197/MAX(F$5:F1197))</f>
        <v>-2.2878419795138605E-2</v>
      </c>
      <c r="Q1197" s="33">
        <f>IF(DatiStorici[[#This Row],[Calend]]="X",(DatiStorici[[#This Row],[Balanced]]*B$2/DatiStorici[[#This Row],[Bond 3Y]]),Q1196)</f>
        <v>28.459934653594232</v>
      </c>
      <c r="R1197" s="33">
        <f>IF(DatiStorici[[#This Row],[Calend]]="X",(DatiStorici[[#This Row],[Balanced]]*C$2/DatiStorici[[#This Row],[Bond 10Y]]),R1196)</f>
        <v>27.211694838953367</v>
      </c>
      <c r="S1197" s="33">
        <f>IF(DatiStorici[[#This Row],[Calend]]="X",(DatiStorici[[#This Row],[Balanced]]*D$2/DatiStorici[[#This Row],[SXXR]]),S1196)</f>
        <v>23.642993777702905</v>
      </c>
      <c r="T1197" s="33">
        <f>IF(DatiStorici[[#This Row],[Calend]]="X",(DatiStorici[[#This Row],[Balanced]]*E$2/DatiStorici[[#This Row],[Gold]]),T1196)</f>
        <v>24.359737197814788</v>
      </c>
      <c r="U1197" s="34">
        <f>SUMPRODUCT(DatiStorici[[#This Row],[Bond 3Y]:[Gold]],Q1196:T1196)</f>
        <v>14002.298732471156</v>
      </c>
      <c r="V1197" s="32">
        <f t="shared" si="158"/>
        <v>9.2193984358511678E-3</v>
      </c>
      <c r="W1197" s="32">
        <f>-(1-U1197/MAX(U$5:U1197))</f>
        <v>-1.5824026925380208E-2</v>
      </c>
      <c r="X1197" s="53" t="str">
        <f t="shared" si="159"/>
        <v/>
      </c>
    </row>
    <row r="1198" spans="1:24" x14ac:dyDescent="0.3">
      <c r="A1198" s="4">
        <v>40784</v>
      </c>
      <c r="B1198" s="1">
        <v>119.049678</v>
      </c>
      <c r="C1198" s="1">
        <v>132.11516900000001</v>
      </c>
      <c r="D1198" s="1">
        <v>119.42975300000001</v>
      </c>
      <c r="E1198" s="1">
        <v>175.38834499999999</v>
      </c>
      <c r="F1198" s="3">
        <f t="shared" si="152"/>
        <v>14997.875979449487</v>
      </c>
      <c r="G1198" s="36">
        <f t="shared" si="153"/>
        <v>0</v>
      </c>
      <c r="H1198" s="31">
        <f t="shared" si="154"/>
        <v>0</v>
      </c>
      <c r="I1198" s="37">
        <f t="shared" si="155"/>
        <v>1.1884533863909594E-2</v>
      </c>
      <c r="J1198" s="37">
        <f t="shared" si="156"/>
        <v>1.027077463091999E-2</v>
      </c>
      <c r="K1198" s="39">
        <f t="shared" si="157"/>
        <v>6.1470336458144094E-3</v>
      </c>
      <c r="L1198" s="36">
        <f>-(1-B1198/MAX(B$5:B1198))</f>
        <v>-4.747359042250876E-4</v>
      </c>
      <c r="M1198" s="37">
        <f>-(1-C1198/MAX(C$5:C1198))</f>
        <v>-4.7535228150932252E-3</v>
      </c>
      <c r="N1198" s="37">
        <f>-(1-D1198/MAX(D$5:D1198))</f>
        <v>-0.34699445305551835</v>
      </c>
      <c r="O1198" s="37">
        <f>-(1-E1198/MAX(E$5:E1198))</f>
        <v>-3.7881595947819036E-2</v>
      </c>
      <c r="P1198" s="39">
        <f>-(1-F1198/MAX(F$5:F1198))</f>
        <v>-1.6853521911966318E-2</v>
      </c>
      <c r="Q1198" s="33">
        <f>IF(DatiStorici[[#This Row],[Calend]]="X",(DatiStorici[[#This Row],[Balanced]]*B$2/DatiStorici[[#This Row],[Bond 3Y]]),Q1197)</f>
        <v>28.459934653594232</v>
      </c>
      <c r="R1198" s="33">
        <f>IF(DatiStorici[[#This Row],[Calend]]="X",(DatiStorici[[#This Row],[Balanced]]*C$2/DatiStorici[[#This Row],[Bond 10Y]]),R1197)</f>
        <v>27.211694838953367</v>
      </c>
      <c r="S1198" s="33">
        <f>IF(DatiStorici[[#This Row],[Calend]]="X",(DatiStorici[[#This Row],[Balanced]]*D$2/DatiStorici[[#This Row],[SXXR]]),S1197)</f>
        <v>23.642993777702905</v>
      </c>
      <c r="T1198" s="33">
        <f>IF(DatiStorici[[#This Row],[Calend]]="X",(DatiStorici[[#This Row],[Balanced]]*E$2/DatiStorici[[#This Row],[Gold]]),T1197)</f>
        <v>24.359737197814788</v>
      </c>
      <c r="U1198" s="34">
        <f>SUMPRODUCT(DatiStorici[[#This Row],[Bond 3Y]:[Gold]],Q1197:T1197)</f>
        <v>14079.314617647455</v>
      </c>
      <c r="V1198" s="32">
        <f t="shared" si="158"/>
        <v>5.4851605079780114E-3</v>
      </c>
      <c r="W1198" s="32">
        <f>-(1-U1198/MAX(U$5:U1198))</f>
        <v>-1.0410831193466863E-2</v>
      </c>
      <c r="X1198" s="53" t="str">
        <f t="shared" si="159"/>
        <v/>
      </c>
    </row>
    <row r="1199" spans="1:24" x14ac:dyDescent="0.3">
      <c r="A1199" s="4">
        <v>40785</v>
      </c>
      <c r="B1199" s="1">
        <v>118.987944</v>
      </c>
      <c r="C1199" s="1">
        <v>132.13464400000001</v>
      </c>
      <c r="D1199" s="1">
        <v>120.645323</v>
      </c>
      <c r="E1199" s="1">
        <v>177.18049999999999</v>
      </c>
      <c r="F1199" s="3">
        <f t="shared" si="152"/>
        <v>15085.815360301916</v>
      </c>
      <c r="G1199" s="36">
        <f t="shared" si="153"/>
        <v>-5.1869112844761664E-4</v>
      </c>
      <c r="H1199" s="31">
        <f t="shared" si="154"/>
        <v>1.4739840164248183E-4</v>
      </c>
      <c r="I1199" s="37">
        <f t="shared" si="155"/>
        <v>1.0126668775747132E-2</v>
      </c>
      <c r="J1199" s="37">
        <f t="shared" si="156"/>
        <v>1.0166357357119814E-2</v>
      </c>
      <c r="K1199" s="39">
        <f t="shared" si="157"/>
        <v>5.8463325086608462E-3</v>
      </c>
      <c r="L1199" s="36">
        <f>-(1-B1199/MAX(B$5:B1199))</f>
        <v>-9.9304635823305176E-4</v>
      </c>
      <c r="M1199" s="37">
        <f>-(1-C1199/MAX(C$5:C1199))</f>
        <v>-4.606814263078518E-3</v>
      </c>
      <c r="N1199" s="37">
        <f>-(1-D1199/MAX(D$5:D1199))</f>
        <v>-0.34034808619332368</v>
      </c>
      <c r="O1199" s="37">
        <f>-(1-E1199/MAX(E$5:E1199))</f>
        <v>-2.8050467725392658E-2</v>
      </c>
      <c r="P1199" s="39">
        <f>-(1-F1199/MAX(F$5:F1199))</f>
        <v>-1.1088886126954245E-2</v>
      </c>
      <c r="Q1199" s="33">
        <f>IF(DatiStorici[[#This Row],[Calend]]="X",(DatiStorici[[#This Row],[Balanced]]*B$2/DatiStorici[[#This Row],[Bond 3Y]]),Q1198)</f>
        <v>28.459934653594232</v>
      </c>
      <c r="R1199" s="33">
        <f>IF(DatiStorici[[#This Row],[Calend]]="X",(DatiStorici[[#This Row],[Balanced]]*C$2/DatiStorici[[#This Row],[Bond 10Y]]),R1198)</f>
        <v>27.211694838953367</v>
      </c>
      <c r="S1199" s="33">
        <f>IF(DatiStorici[[#This Row],[Calend]]="X",(DatiStorici[[#This Row],[Balanced]]*D$2/DatiStorici[[#This Row],[SXXR]]),S1198)</f>
        <v>23.642993777702905</v>
      </c>
      <c r="T1199" s="33">
        <f>IF(DatiStorici[[#This Row],[Calend]]="X",(DatiStorici[[#This Row],[Balanced]]*E$2/DatiStorici[[#This Row],[Gold]]),T1198)</f>
        <v>24.359737197814788</v>
      </c>
      <c r="U1199" s="34">
        <f>SUMPRODUCT(DatiStorici[[#This Row],[Bond 3Y]:[Gold]],Q1198:T1198)</f>
        <v>14150.483758562652</v>
      </c>
      <c r="V1199" s="32">
        <f t="shared" si="158"/>
        <v>5.0421395679454747E-3</v>
      </c>
      <c r="W1199" s="32">
        <f>-(1-U1199/MAX(U$5:U1199))</f>
        <v>-5.4085840730944135E-3</v>
      </c>
      <c r="X1199" s="53" t="str">
        <f t="shared" si="159"/>
        <v/>
      </c>
    </row>
    <row r="1200" spans="1:24" x14ac:dyDescent="0.3">
      <c r="A1200" s="4">
        <v>40786</v>
      </c>
      <c r="B1200" s="1">
        <v>118.95255400000001</v>
      </c>
      <c r="C1200" s="1">
        <v>131.39640600000001</v>
      </c>
      <c r="D1200" s="1">
        <v>124.14394299999999</v>
      </c>
      <c r="E1200" s="1">
        <v>176.06202999999999</v>
      </c>
      <c r="F1200" s="3">
        <f t="shared" si="152"/>
        <v>15074.768491270996</v>
      </c>
      <c r="G1200" s="36">
        <f t="shared" si="153"/>
        <v>-2.9746933000838414E-4</v>
      </c>
      <c r="H1200" s="31">
        <f t="shared" si="154"/>
        <v>-5.6026789337138344E-3</v>
      </c>
      <c r="I1200" s="37">
        <f t="shared" si="155"/>
        <v>2.8586696710403755E-2</v>
      </c>
      <c r="J1200" s="37">
        <f t="shared" si="156"/>
        <v>-6.3326108423813398E-3</v>
      </c>
      <c r="K1200" s="39">
        <f t="shared" si="157"/>
        <v>-7.3253684870781496E-4</v>
      </c>
      <c r="L1200" s="36">
        <f>-(1-B1200/MAX(B$5:B1200))</f>
        <v>-1.2901760917242155E-3</v>
      </c>
      <c r="M1200" s="37">
        <f>-(1-C1200/MAX(C$5:C1200))</f>
        <v>-1.0168089129434121E-2</v>
      </c>
      <c r="N1200" s="37">
        <f>-(1-D1200/MAX(D$5:D1200))</f>
        <v>-0.3212186966629702</v>
      </c>
      <c r="O1200" s="37">
        <f>-(1-E1200/MAX(E$5:E1200))</f>
        <v>-3.4185998403786666E-2</v>
      </c>
      <c r="P1200" s="39">
        <f>-(1-F1200/MAX(F$5:F1200))</f>
        <v>-1.1813034692826574E-2</v>
      </c>
      <c r="Q1200" s="33">
        <f>IF(DatiStorici[[#This Row],[Calend]]="X",(DatiStorici[[#This Row],[Balanced]]*B$2/DatiStorici[[#This Row],[Bond 3Y]]),Q1199)</f>
        <v>28.459934653594232</v>
      </c>
      <c r="R1200" s="33">
        <f>IF(DatiStorici[[#This Row],[Calend]]="X",(DatiStorici[[#This Row],[Balanced]]*C$2/DatiStorici[[#This Row],[Bond 10Y]]),R1199)</f>
        <v>27.211694838953367</v>
      </c>
      <c r="S1200" s="33">
        <f>IF(DatiStorici[[#This Row],[Calend]]="X",(DatiStorici[[#This Row],[Balanced]]*D$2/DatiStorici[[#This Row],[SXXR]]),S1199)</f>
        <v>23.642993777702905</v>
      </c>
      <c r="T1200" s="33">
        <f>IF(DatiStorici[[#This Row],[Calend]]="X",(DatiStorici[[#This Row],[Balanced]]*E$2/DatiStorici[[#This Row],[Gold]]),T1199)</f>
        <v>24.359737197814788</v>
      </c>
      <c r="U1200" s="34">
        <f>SUMPRODUCT(DatiStorici[[#This Row],[Bond 3Y]:[Gold]],Q1199:T1199)</f>
        <v>14184.860069927647</v>
      </c>
      <c r="V1200" s="32">
        <f t="shared" si="158"/>
        <v>2.4263921721647793E-3</v>
      </c>
      <c r="W1200" s="32">
        <f>-(1-U1200/MAX(U$5:U1200))</f>
        <v>-2.9923851092841236E-3</v>
      </c>
      <c r="X1200" s="53" t="str">
        <f t="shared" si="159"/>
        <v/>
      </c>
    </row>
    <row r="1201" spans="1:24" x14ac:dyDescent="0.3">
      <c r="A1201" s="4">
        <v>40787</v>
      </c>
      <c r="B1201" s="1">
        <v>119.018024</v>
      </c>
      <c r="C1201" s="1">
        <v>131.973613</v>
      </c>
      <c r="D1201" s="1">
        <v>124.91627200000001</v>
      </c>
      <c r="E1201" s="1">
        <v>176.78817000000001</v>
      </c>
      <c r="F1201" s="3">
        <f t="shared" si="152"/>
        <v>15131.256703533185</v>
      </c>
      <c r="G1201" s="36">
        <f t="shared" si="153"/>
        <v>5.5023610231175581E-4</v>
      </c>
      <c r="H1201" s="31">
        <f t="shared" si="154"/>
        <v>4.3832470099734412E-3</v>
      </c>
      <c r="I1201" s="37">
        <f t="shared" si="155"/>
        <v>6.2019658627116021E-3</v>
      </c>
      <c r="J1201" s="37">
        <f t="shared" si="156"/>
        <v>4.115860073684318E-3</v>
      </c>
      <c r="K1201" s="39">
        <f t="shared" si="157"/>
        <v>3.7401993641622568E-3</v>
      </c>
      <c r="L1201" s="36">
        <f>-(1-B1201/MAX(B$5:B1201))</f>
        <v>-7.4049867856618157E-4</v>
      </c>
      <c r="M1201" s="37">
        <f>-(1-C1201/MAX(C$5:C1201))</f>
        <v>-5.8198887092654195E-3</v>
      </c>
      <c r="N1201" s="37">
        <f>-(1-D1201/MAX(D$5:D1201))</f>
        <v>-0.31699583671059228</v>
      </c>
      <c r="O1201" s="37">
        <f>-(1-E1201/MAX(E$5:E1201))</f>
        <v>-3.0202651289595761E-2</v>
      </c>
      <c r="P1201" s="39">
        <f>-(1-F1201/MAX(F$5:F1201))</f>
        <v>-8.1100978892979514E-3</v>
      </c>
      <c r="Q1201" s="33">
        <f>IF(DatiStorici[[#This Row],[Calend]]="X",(DatiStorici[[#This Row],[Balanced]]*B$2/DatiStorici[[#This Row],[Bond 3Y]]),Q1200)</f>
        <v>28.459934653594232</v>
      </c>
      <c r="R1201" s="33">
        <f>IF(DatiStorici[[#This Row],[Calend]]="X",(DatiStorici[[#This Row],[Balanced]]*C$2/DatiStorici[[#This Row],[Bond 10Y]]),R1200)</f>
        <v>27.211694838953367</v>
      </c>
      <c r="S1201" s="33">
        <f>IF(DatiStorici[[#This Row],[Calend]]="X",(DatiStorici[[#This Row],[Balanced]]*D$2/DatiStorici[[#This Row],[SXXR]]),S1200)</f>
        <v>23.642993777702905</v>
      </c>
      <c r="T1201" s="33">
        <f>IF(DatiStorici[[#This Row],[Calend]]="X",(DatiStorici[[#This Row],[Balanced]]*E$2/DatiStorici[[#This Row],[Gold]]),T1200)</f>
        <v>24.359737197814788</v>
      </c>
      <c r="U1201" s="34">
        <f>SUMPRODUCT(DatiStorici[[#This Row],[Bond 3Y]:[Gold]],Q1200:T1200)</f>
        <v>14238.378871902489</v>
      </c>
      <c r="V1201" s="32">
        <f t="shared" si="158"/>
        <v>3.7658526766132035E-3</v>
      </c>
      <c r="W1201" s="32">
        <f>-(1-U1201/MAX(U$5:U1201))</f>
        <v>0</v>
      </c>
      <c r="X1201" s="53" t="str">
        <f t="shared" si="159"/>
        <v/>
      </c>
    </row>
    <row r="1202" spans="1:24" x14ac:dyDescent="0.3">
      <c r="A1202" s="4">
        <v>40788</v>
      </c>
      <c r="B1202" s="1">
        <v>119.015756</v>
      </c>
      <c r="C1202" s="1">
        <v>133.066518</v>
      </c>
      <c r="D1202" s="1">
        <v>121.922597</v>
      </c>
      <c r="E1202" s="1">
        <v>182.05287000000001</v>
      </c>
      <c r="F1202" s="3">
        <f t="shared" si="152"/>
        <v>15321.480116947627</v>
      </c>
      <c r="G1202" s="36">
        <f t="shared" si="153"/>
        <v>-1.9056118842148845E-5</v>
      </c>
      <c r="H1202" s="31">
        <f t="shared" si="154"/>
        <v>8.247137445857965E-3</v>
      </c>
      <c r="I1202" s="37">
        <f t="shared" si="155"/>
        <v>-2.4257296305485461E-2</v>
      </c>
      <c r="J1202" s="37">
        <f t="shared" si="156"/>
        <v>2.9344903196785288E-2</v>
      </c>
      <c r="K1202" s="39">
        <f t="shared" si="157"/>
        <v>1.2493188293585198E-2</v>
      </c>
      <c r="L1202" s="36">
        <f>-(1-B1202/MAX(B$5:B1202))</f>
        <v>-7.5954050494531078E-4</v>
      </c>
      <c r="M1202" s="37">
        <f>-(1-C1202/MAX(C$5:C1202))</f>
        <v>0</v>
      </c>
      <c r="N1202" s="37">
        <f>-(1-D1202/MAX(D$5:D1202))</f>
        <v>-0.33336434063564879</v>
      </c>
      <c r="O1202" s="37">
        <f>-(1-E1202/MAX(E$5:E1202))</f>
        <v>-1.3223698671699369E-3</v>
      </c>
      <c r="P1202" s="39">
        <f>-(1-F1202/MAX(F$5:F1202))</f>
        <v>0</v>
      </c>
      <c r="Q1202" s="33">
        <f>IF(DatiStorici[[#This Row],[Calend]]="X",(DatiStorici[[#This Row],[Balanced]]*B$2/DatiStorici[[#This Row],[Bond 3Y]]),Q1201)</f>
        <v>28.459934653594232</v>
      </c>
      <c r="R1202" s="33">
        <f>IF(DatiStorici[[#This Row],[Calend]]="X",(DatiStorici[[#This Row],[Balanced]]*C$2/DatiStorici[[#This Row],[Bond 10Y]]),R1201)</f>
        <v>27.211694838953367</v>
      </c>
      <c r="S1202" s="33">
        <f>IF(DatiStorici[[#This Row],[Calend]]="X",(DatiStorici[[#This Row],[Balanced]]*D$2/DatiStorici[[#This Row],[SXXR]]),S1201)</f>
        <v>23.642993777702905</v>
      </c>
      <c r="T1202" s="33">
        <f>IF(DatiStorici[[#This Row],[Calend]]="X",(DatiStorici[[#This Row],[Balanced]]*E$2/DatiStorici[[#This Row],[Gold]]),T1201)</f>
        <v>24.359737197814788</v>
      </c>
      <c r="U1202" s="34">
        <f>SUMPRODUCT(DatiStorici[[#This Row],[Bond 3Y]:[Gold]],Q1201:T1201)</f>
        <v>14325.521391146531</v>
      </c>
      <c r="V1202" s="32">
        <f t="shared" si="158"/>
        <v>6.1016029882352829E-3</v>
      </c>
      <c r="W1202" s="32">
        <f>-(1-U1202/MAX(U$5:U1202))</f>
        <v>0</v>
      </c>
      <c r="X1202" s="53" t="str">
        <f t="shared" si="159"/>
        <v/>
      </c>
    </row>
    <row r="1203" spans="1:24" x14ac:dyDescent="0.3">
      <c r="A1203" s="4">
        <v>40791</v>
      </c>
      <c r="B1203" s="1">
        <v>118.699985</v>
      </c>
      <c r="C1203" s="1">
        <v>134.33497</v>
      </c>
      <c r="D1203" s="1">
        <v>116.980616</v>
      </c>
      <c r="E1203" s="1">
        <v>183.964</v>
      </c>
      <c r="F1203" s="3">
        <f t="shared" si="152"/>
        <v>15346.832616022499</v>
      </c>
      <c r="G1203" s="36">
        <f t="shared" si="153"/>
        <v>-2.6567124617055521E-3</v>
      </c>
      <c r="H1203" s="31">
        <f t="shared" si="154"/>
        <v>9.4873182930762263E-3</v>
      </c>
      <c r="I1203" s="37">
        <f t="shared" si="155"/>
        <v>-4.1378146706067903E-2</v>
      </c>
      <c r="J1203" s="37">
        <f t="shared" si="156"/>
        <v>1.0442946895758407E-2</v>
      </c>
      <c r="K1203" s="39">
        <f t="shared" si="157"/>
        <v>1.6533354847880024E-3</v>
      </c>
      <c r="L1203" s="36">
        <f>-(1-B1203/MAX(B$5:B1203))</f>
        <v>-3.4107118266248904E-3</v>
      </c>
      <c r="M1203" s="37">
        <f>-(1-C1203/MAX(C$5:C1203))</f>
        <v>0</v>
      </c>
      <c r="N1203" s="37">
        <f>-(1-D1203/MAX(D$5:D1203))</f>
        <v>-0.36038558889942296</v>
      </c>
      <c r="O1203" s="37">
        <f>-(1-E1203/MAX(E$5:E1203))</f>
        <v>0</v>
      </c>
      <c r="P1203" s="39">
        <f>-(1-F1203/MAX(F$5:F1203))</f>
        <v>0</v>
      </c>
      <c r="Q1203" s="33">
        <f>IF(DatiStorici[[#This Row],[Calend]]="X",(DatiStorici[[#This Row],[Balanced]]*B$2/DatiStorici[[#This Row],[Bond 3Y]]),Q1202)</f>
        <v>28.459934653594232</v>
      </c>
      <c r="R1203" s="33">
        <f>IF(DatiStorici[[#This Row],[Calend]]="X",(DatiStorici[[#This Row],[Balanced]]*C$2/DatiStorici[[#This Row],[Bond 10Y]]),R1202)</f>
        <v>27.211694838953367</v>
      </c>
      <c r="S1203" s="33">
        <f>IF(DatiStorici[[#This Row],[Calend]]="X",(DatiStorici[[#This Row],[Balanced]]*D$2/DatiStorici[[#This Row],[SXXR]]),S1202)</f>
        <v>23.642993777702905</v>
      </c>
      <c r="T1203" s="33">
        <f>IF(DatiStorici[[#This Row],[Calend]]="X",(DatiStorici[[#This Row],[Balanced]]*E$2/DatiStorici[[#This Row],[Gold]]),T1202)</f>
        <v>24.359737197814788</v>
      </c>
      <c r="U1203" s="34">
        <f>SUMPRODUCT(DatiStorici[[#This Row],[Bond 3Y]:[Gold]],Q1202:T1202)</f>
        <v>14280.762696381224</v>
      </c>
      <c r="V1203" s="32">
        <f t="shared" si="158"/>
        <v>-3.1292936302549086E-3</v>
      </c>
      <c r="W1203" s="32">
        <f>-(1-U1203/MAX(U$5:U1203))</f>
        <v>-3.1244024942065352E-3</v>
      </c>
      <c r="X1203" s="53" t="str">
        <f t="shared" si="159"/>
        <v/>
      </c>
    </row>
    <row r="1204" spans="1:24" x14ac:dyDescent="0.3">
      <c r="A1204" s="4">
        <v>40792</v>
      </c>
      <c r="B1204" s="1">
        <v>118.59767100000001</v>
      </c>
      <c r="C1204" s="1">
        <v>134.54524499999999</v>
      </c>
      <c r="D1204" s="1">
        <v>116.22936900000001</v>
      </c>
      <c r="E1204" s="1">
        <v>183.96193</v>
      </c>
      <c r="F1204" s="3">
        <f t="shared" si="152"/>
        <v>15338.247825223079</v>
      </c>
      <c r="G1204" s="36">
        <f t="shared" si="153"/>
        <v>-8.6232631257095985E-4</v>
      </c>
      <c r="H1204" s="31">
        <f t="shared" si="154"/>
        <v>1.5640796989625479E-3</v>
      </c>
      <c r="I1204" s="37">
        <f t="shared" si="155"/>
        <v>-6.4426881085384779E-3</v>
      </c>
      <c r="J1204" s="37">
        <f t="shared" si="156"/>
        <v>-1.1252264824147437E-5</v>
      </c>
      <c r="K1204" s="39">
        <f t="shared" si="157"/>
        <v>-5.5954169908985186E-4</v>
      </c>
      <c r="L1204" s="36">
        <f>-(1-B1204/MAX(B$5:B1204))</f>
        <v>-4.2697265639068949E-3</v>
      </c>
      <c r="M1204" s="37">
        <f>-(1-C1204/MAX(C$5:C1204))</f>
        <v>0</v>
      </c>
      <c r="N1204" s="37">
        <f>-(1-D1204/MAX(D$5:D1204))</f>
        <v>-0.36449317889105093</v>
      </c>
      <c r="O1204" s="37">
        <f>-(1-E1204/MAX(E$5:E1204))</f>
        <v>-1.1252201517653049E-5</v>
      </c>
      <c r="P1204" s="39">
        <f>-(1-F1204/MAX(F$5:F1204))</f>
        <v>-5.5938518482678834E-4</v>
      </c>
      <c r="Q1204" s="33">
        <f>IF(DatiStorici[[#This Row],[Calend]]="X",(DatiStorici[[#This Row],[Balanced]]*B$2/DatiStorici[[#This Row],[Bond 3Y]]),Q1203)</f>
        <v>28.459934653594232</v>
      </c>
      <c r="R1204" s="33">
        <f>IF(DatiStorici[[#This Row],[Calend]]="X",(DatiStorici[[#This Row],[Balanced]]*C$2/DatiStorici[[#This Row],[Bond 10Y]]),R1203)</f>
        <v>27.211694838953367</v>
      </c>
      <c r="S1204" s="33">
        <f>IF(DatiStorici[[#This Row],[Calend]]="X",(DatiStorici[[#This Row],[Balanced]]*D$2/DatiStorici[[#This Row],[SXXR]]),S1203)</f>
        <v>23.642993777702905</v>
      </c>
      <c r="T1204" s="33">
        <f>IF(DatiStorici[[#This Row],[Calend]]="X",(DatiStorici[[#This Row],[Balanced]]*E$2/DatiStorici[[#This Row],[Gold]]),T1203)</f>
        <v>24.359737197814788</v>
      </c>
      <c r="U1204" s="34">
        <f>SUMPRODUCT(DatiStorici[[#This Row],[Bond 3Y]:[Gold]],Q1203:T1203)</f>
        <v>14265.760632956819</v>
      </c>
      <c r="V1204" s="32">
        <f t="shared" si="158"/>
        <v>-1.0510607286518836E-3</v>
      </c>
      <c r="W1204" s="32">
        <f>-(1-U1204/MAX(U$5:U1204))</f>
        <v>-4.1716288404445301E-3</v>
      </c>
      <c r="X1204" s="53" t="str">
        <f t="shared" si="159"/>
        <v/>
      </c>
    </row>
    <row r="1205" spans="1:24" x14ac:dyDescent="0.3">
      <c r="A1205" s="4">
        <v>40793</v>
      </c>
      <c r="B1205" s="1">
        <v>118.909966</v>
      </c>
      <c r="C1205" s="1">
        <v>134.073611</v>
      </c>
      <c r="D1205" s="1">
        <v>119.808719</v>
      </c>
      <c r="E1205" s="1">
        <v>175.70835</v>
      </c>
      <c r="F1205" s="3">
        <f t="shared" si="152"/>
        <v>15062.334266656766</v>
      </c>
      <c r="G1205" s="36">
        <f t="shared" si="153"/>
        <v>2.6297695848648832E-3</v>
      </c>
      <c r="H1205" s="31">
        <f t="shared" si="154"/>
        <v>-3.5115515840251558E-3</v>
      </c>
      <c r="I1205" s="37">
        <f t="shared" si="155"/>
        <v>3.0330904915872908E-2</v>
      </c>
      <c r="J1205" s="37">
        <f t="shared" si="156"/>
        <v>-4.5903315775093434E-2</v>
      </c>
      <c r="K1205" s="39">
        <f t="shared" si="157"/>
        <v>-1.8152358662348413E-2</v>
      </c>
      <c r="L1205" s="36">
        <f>-(1-B1205/MAX(B$5:B1205))</f>
        <v>-1.6477392759549625E-3</v>
      </c>
      <c r="M1205" s="37">
        <f>-(1-C1205/MAX(C$5:C1205))</f>
        <v>-3.5053932972509694E-3</v>
      </c>
      <c r="N1205" s="37">
        <f>-(1-D1205/MAX(D$5:D1205))</f>
        <v>-0.34492238228682681</v>
      </c>
      <c r="O1205" s="37">
        <f>-(1-E1205/MAX(E$5:E1205))</f>
        <v>-4.487644321715123E-2</v>
      </c>
      <c r="P1205" s="39">
        <f>-(1-F1205/MAX(F$5:F1205))</f>
        <v>-1.8537919614025733E-2</v>
      </c>
      <c r="Q1205" s="33">
        <f>IF(DatiStorici[[#This Row],[Calend]]="X",(DatiStorici[[#This Row],[Balanced]]*B$2/DatiStorici[[#This Row],[Bond 3Y]]),Q1204)</f>
        <v>28.459934653594232</v>
      </c>
      <c r="R1205" s="33">
        <f>IF(DatiStorici[[#This Row],[Calend]]="X",(DatiStorici[[#This Row],[Balanced]]*C$2/DatiStorici[[#This Row],[Bond 10Y]]),R1204)</f>
        <v>27.211694838953367</v>
      </c>
      <c r="S1205" s="33">
        <f>IF(DatiStorici[[#This Row],[Calend]]="X",(DatiStorici[[#This Row],[Balanced]]*D$2/DatiStorici[[#This Row],[SXXR]]),S1204)</f>
        <v>23.642993777702905</v>
      </c>
      <c r="T1205" s="33">
        <f>IF(DatiStorici[[#This Row],[Calend]]="X",(DatiStorici[[#This Row],[Balanced]]*E$2/DatiStorici[[#This Row],[Gold]]),T1204)</f>
        <v>24.359737197814788</v>
      </c>
      <c r="U1205" s="34">
        <f>SUMPRODUCT(DatiStorici[[#This Row],[Bond 3Y]:[Gold]],Q1204:T1204)</f>
        <v>14145.386077802868</v>
      </c>
      <c r="V1205" s="32">
        <f t="shared" si="158"/>
        <v>-8.4738061911925934E-3</v>
      </c>
      <c r="W1205" s="32">
        <f>-(1-U1205/MAX(U$5:U1205))</f>
        <v>-1.2574433308583766E-2</v>
      </c>
      <c r="X1205" s="53" t="str">
        <f t="shared" si="159"/>
        <v/>
      </c>
    </row>
    <row r="1206" spans="1:24" x14ac:dyDescent="0.3">
      <c r="A1206" s="4">
        <v>40794</v>
      </c>
      <c r="B1206" s="1">
        <v>118.92399</v>
      </c>
      <c r="C1206" s="1">
        <v>134.49316200000001</v>
      </c>
      <c r="D1206" s="1">
        <v>120.64789399999999</v>
      </c>
      <c r="E1206" s="1">
        <v>180.07476</v>
      </c>
      <c r="F1206" s="3">
        <f t="shared" si="152"/>
        <v>15258.141413999132</v>
      </c>
      <c r="G1206" s="36">
        <f t="shared" si="153"/>
        <v>1.1793101584088505E-4</v>
      </c>
      <c r="H1206" s="31">
        <f t="shared" si="154"/>
        <v>3.1243726586710312E-3</v>
      </c>
      <c r="I1206" s="37">
        <f t="shared" si="155"/>
        <v>6.9798738032835726E-3</v>
      </c>
      <c r="J1206" s="37">
        <f t="shared" si="156"/>
        <v>2.4546579743757752E-2</v>
      </c>
      <c r="K1206" s="39">
        <f t="shared" si="157"/>
        <v>1.2916015665406184E-2</v>
      </c>
      <c r="L1206" s="36">
        <f>-(1-B1206/MAX(B$5:B1206))</f>
        <v>-1.5299956370037338E-3</v>
      </c>
      <c r="M1206" s="37">
        <f>-(1-C1206/MAX(C$5:C1206))</f>
        <v>-3.8710398126651224E-4</v>
      </c>
      <c r="N1206" s="37">
        <f>-(1-D1206/MAX(D$5:D1206))</f>
        <v>-0.34033402874767871</v>
      </c>
      <c r="O1206" s="37">
        <f>-(1-E1206/MAX(E$5:E1206))</f>
        <v>-2.1141310256354462E-2</v>
      </c>
      <c r="P1206" s="39">
        <f>-(1-F1206/MAX(F$5:F1206))</f>
        <v>-5.7791209588596848E-3</v>
      </c>
      <c r="Q1206" s="33">
        <f>IF(DatiStorici[[#This Row],[Calend]]="X",(DatiStorici[[#This Row],[Balanced]]*B$2/DatiStorici[[#This Row],[Bond 3Y]]),Q1205)</f>
        <v>28.459934653594232</v>
      </c>
      <c r="R1206" s="33">
        <f>IF(DatiStorici[[#This Row],[Calend]]="X",(DatiStorici[[#This Row],[Balanced]]*C$2/DatiStorici[[#This Row],[Bond 10Y]]),R1205)</f>
        <v>27.211694838953367</v>
      </c>
      <c r="S1206" s="33">
        <f>IF(DatiStorici[[#This Row],[Calend]]="X",(DatiStorici[[#This Row],[Balanced]]*D$2/DatiStorici[[#This Row],[SXXR]]),S1205)</f>
        <v>23.642993777702905</v>
      </c>
      <c r="T1206" s="33">
        <f>IF(DatiStorici[[#This Row],[Calend]]="X",(DatiStorici[[#This Row],[Balanced]]*E$2/DatiStorici[[#This Row],[Gold]]),T1205)</f>
        <v>24.359737197814788</v>
      </c>
      <c r="U1206" s="34">
        <f>SUMPRODUCT(DatiStorici[[#This Row],[Bond 3Y]:[Gold]],Q1205:T1205)</f>
        <v>14283.407103109141</v>
      </c>
      <c r="V1206" s="32">
        <f t="shared" si="158"/>
        <v>9.7100224313846194E-3</v>
      </c>
      <c r="W1206" s="32">
        <f>-(1-U1206/MAX(U$5:U1206))</f>
        <v>-2.9398083942283604E-3</v>
      </c>
      <c r="X1206" s="53" t="str">
        <f t="shared" si="159"/>
        <v/>
      </c>
    </row>
    <row r="1207" spans="1:24" x14ac:dyDescent="0.3">
      <c r="A1207" s="4">
        <v>40795</v>
      </c>
      <c r="B1207" s="1">
        <v>118.85977800000001</v>
      </c>
      <c r="C1207" s="1">
        <v>135.70277200000001</v>
      </c>
      <c r="D1207" s="1">
        <v>117.632622</v>
      </c>
      <c r="E1207" s="1">
        <v>179.68442999999999</v>
      </c>
      <c r="F1207" s="3">
        <f t="shared" si="152"/>
        <v>15226.427024772962</v>
      </c>
      <c r="G1207" s="36">
        <f t="shared" si="153"/>
        <v>-5.400873415451399E-4</v>
      </c>
      <c r="H1207" s="31">
        <f t="shared" si="154"/>
        <v>8.9536364448078321E-3</v>
      </c>
      <c r="I1207" s="37">
        <f t="shared" si="155"/>
        <v>-2.5309941513034697E-2</v>
      </c>
      <c r="J1207" s="37">
        <f t="shared" si="156"/>
        <v>-2.1699523682050335E-3</v>
      </c>
      <c r="K1207" s="39">
        <f t="shared" si="157"/>
        <v>-2.0806855594167725E-3</v>
      </c>
      <c r="L1207" s="36">
        <f>-(1-B1207/MAX(B$5:B1207))</f>
        <v>-2.0691110494630571E-3</v>
      </c>
      <c r="M1207" s="37">
        <f>-(1-C1207/MAX(C$5:C1207))</f>
        <v>0</v>
      </c>
      <c r="N1207" s="37">
        <f>-(1-D1207/MAX(D$5:D1207))</f>
        <v>-0.3568206184967706</v>
      </c>
      <c r="O1207" s="37">
        <f>-(1-E1207/MAX(E$5:E1207))</f>
        <v>-2.3263084081668217E-2</v>
      </c>
      <c r="P1207" s="39">
        <f>-(1-F1207/MAX(F$5:F1207))</f>
        <v>-7.8456313600391292E-3</v>
      </c>
      <c r="Q1207" s="33">
        <f>IF(DatiStorici[[#This Row],[Calend]]="X",(DatiStorici[[#This Row],[Balanced]]*B$2/DatiStorici[[#This Row],[Bond 3Y]]),Q1206)</f>
        <v>28.459934653594232</v>
      </c>
      <c r="R1207" s="33">
        <f>IF(DatiStorici[[#This Row],[Calend]]="X",(DatiStorici[[#This Row],[Balanced]]*C$2/DatiStorici[[#This Row],[Bond 10Y]]),R1206)</f>
        <v>27.211694838953367</v>
      </c>
      <c r="S1207" s="33">
        <f>IF(DatiStorici[[#This Row],[Calend]]="X",(DatiStorici[[#This Row],[Balanced]]*D$2/DatiStorici[[#This Row],[SXXR]]),S1206)</f>
        <v>23.642993777702905</v>
      </c>
      <c r="T1207" s="33">
        <f>IF(DatiStorici[[#This Row],[Calend]]="X",(DatiStorici[[#This Row],[Balanced]]*E$2/DatiStorici[[#This Row],[Gold]]),T1206)</f>
        <v>24.359737197814788</v>
      </c>
      <c r="U1207" s="34">
        <f>SUMPRODUCT(DatiStorici[[#This Row],[Bond 3Y]:[Gold]],Q1206:T1206)</f>
        <v>14233.696778624808</v>
      </c>
      <c r="V1207" s="32">
        <f t="shared" si="158"/>
        <v>-3.4863550689815349E-3</v>
      </c>
      <c r="W1207" s="32">
        <f>-(1-U1207/MAX(U$5:U1207))</f>
        <v>-6.4098618133698881E-3</v>
      </c>
      <c r="X1207" s="53" t="str">
        <f t="shared" si="159"/>
        <v/>
      </c>
    </row>
    <row r="1208" spans="1:24" x14ac:dyDescent="0.3">
      <c r="A1208" s="4">
        <v>40798</v>
      </c>
      <c r="B1208" s="1">
        <v>118.435571</v>
      </c>
      <c r="C1208" s="1">
        <v>135.82450499999999</v>
      </c>
      <c r="D1208" s="1">
        <v>114.724304</v>
      </c>
      <c r="E1208" s="1">
        <v>178.02814000000001</v>
      </c>
      <c r="F1208" s="3">
        <f t="shared" si="152"/>
        <v>15109.960931545656</v>
      </c>
      <c r="G1208" s="36">
        <f t="shared" si="153"/>
        <v>-3.5753541203369758E-3</v>
      </c>
      <c r="H1208" s="31">
        <f t="shared" si="154"/>
        <v>8.9665398998537631E-4</v>
      </c>
      <c r="I1208" s="37">
        <f t="shared" si="155"/>
        <v>-2.5034501374709434E-2</v>
      </c>
      <c r="J1208" s="37">
        <f t="shared" si="156"/>
        <v>-9.2605179434879833E-3</v>
      </c>
      <c r="K1208" s="39">
        <f t="shared" si="157"/>
        <v>-7.6783475740272028E-3</v>
      </c>
      <c r="L1208" s="36">
        <f>-(1-B1208/MAX(B$5:B1208))</f>
        <v>-5.630696606261365E-3</v>
      </c>
      <c r="M1208" s="37">
        <f>-(1-C1208/MAX(C$5:C1208))</f>
        <v>0</v>
      </c>
      <c r="N1208" s="37">
        <f>-(1-D1208/MAX(D$5:D1208))</f>
        <v>-0.37272241631995184</v>
      </c>
      <c r="O1208" s="37">
        <f>-(1-E1208/MAX(E$5:E1208))</f>
        <v>-3.226642169120042E-2</v>
      </c>
      <c r="P1208" s="39">
        <f>-(1-F1208/MAX(F$5:F1208))</f>
        <v>-1.5434564929674321E-2</v>
      </c>
      <c r="Q1208" s="33">
        <f>IF(DatiStorici[[#This Row],[Calend]]="X",(DatiStorici[[#This Row],[Balanced]]*B$2/DatiStorici[[#This Row],[Bond 3Y]]),Q1207)</f>
        <v>28.459934653594232</v>
      </c>
      <c r="R1208" s="33">
        <f>IF(DatiStorici[[#This Row],[Calend]]="X",(DatiStorici[[#This Row],[Balanced]]*C$2/DatiStorici[[#This Row],[Bond 10Y]]),R1207)</f>
        <v>27.211694838953367</v>
      </c>
      <c r="S1208" s="33">
        <f>IF(DatiStorici[[#This Row],[Calend]]="X",(DatiStorici[[#This Row],[Balanced]]*D$2/DatiStorici[[#This Row],[SXXR]]),S1207)</f>
        <v>23.642993777702905</v>
      </c>
      <c r="T1208" s="33">
        <f>IF(DatiStorici[[#This Row],[Calend]]="X",(DatiStorici[[#This Row],[Balanced]]*E$2/DatiStorici[[#This Row],[Gold]]),T1207)</f>
        <v>24.359737197814788</v>
      </c>
      <c r="U1208" s="34">
        <f>SUMPRODUCT(DatiStorici[[#This Row],[Bond 3Y]:[Gold]],Q1207:T1207)</f>
        <v>14115.828302872091</v>
      </c>
      <c r="V1208" s="32">
        <f t="shared" si="158"/>
        <v>-8.3154235983526961E-3</v>
      </c>
      <c r="W1208" s="32">
        <f>-(1-U1208/MAX(U$5:U1208))</f>
        <v>-1.4637728187962162E-2</v>
      </c>
      <c r="X1208" s="53" t="str">
        <f t="shared" si="159"/>
        <v/>
      </c>
    </row>
    <row r="1209" spans="1:24" x14ac:dyDescent="0.3">
      <c r="A1209" s="4">
        <v>40799</v>
      </c>
      <c r="B1209" s="1">
        <v>118.24526899999999</v>
      </c>
      <c r="C1209" s="1">
        <v>135.30491900000001</v>
      </c>
      <c r="D1209" s="1">
        <v>115.71928200000001</v>
      </c>
      <c r="E1209" s="1">
        <v>176.66714999999999</v>
      </c>
      <c r="F1209" s="3">
        <f t="shared" si="152"/>
        <v>15053.397412493374</v>
      </c>
      <c r="G1209" s="36">
        <f t="shared" si="153"/>
        <v>-1.6080899578465176E-3</v>
      </c>
      <c r="H1209" s="31">
        <f t="shared" si="154"/>
        <v>-3.8327572743334102E-3</v>
      </c>
      <c r="I1209" s="37">
        <f t="shared" si="155"/>
        <v>8.6353818755149064E-3</v>
      </c>
      <c r="J1209" s="37">
        <f t="shared" si="156"/>
        <v>-7.6741739614642774E-3</v>
      </c>
      <c r="K1209" s="39">
        <f t="shared" si="157"/>
        <v>-3.7504832657935714E-3</v>
      </c>
      <c r="L1209" s="36">
        <f>-(1-B1209/MAX(B$5:B1209))</f>
        <v>-7.2284468900374321E-3</v>
      </c>
      <c r="M1209" s="37">
        <f>-(1-C1209/MAX(C$5:C1209))</f>
        <v>-3.8254216350722681E-3</v>
      </c>
      <c r="N1209" s="37">
        <f>-(1-D1209/MAX(D$5:D1209))</f>
        <v>-0.36728217938763796</v>
      </c>
      <c r="O1209" s="37">
        <f>-(1-E1209/MAX(E$5:E1209))</f>
        <v>-3.9664553934465441E-2</v>
      </c>
      <c r="P1209" s="39">
        <f>-(1-F1209/MAX(F$5:F1209))</f>
        <v>-1.9120245256520896E-2</v>
      </c>
      <c r="Q1209" s="33">
        <f>IF(DatiStorici[[#This Row],[Calend]]="X",(DatiStorici[[#This Row],[Balanced]]*B$2/DatiStorici[[#This Row],[Bond 3Y]]),Q1208)</f>
        <v>28.459934653594232</v>
      </c>
      <c r="R1209" s="33">
        <f>IF(DatiStorici[[#This Row],[Calend]]="X",(DatiStorici[[#This Row],[Balanced]]*C$2/DatiStorici[[#This Row],[Bond 10Y]]),R1208)</f>
        <v>27.211694838953367</v>
      </c>
      <c r="S1209" s="33">
        <f>IF(DatiStorici[[#This Row],[Calend]]="X",(DatiStorici[[#This Row],[Balanced]]*D$2/DatiStorici[[#This Row],[SXXR]]),S1208)</f>
        <v>23.642993777702905</v>
      </c>
      <c r="T1209" s="33">
        <f>IF(DatiStorici[[#This Row],[Calend]]="X",(DatiStorici[[#This Row],[Balanced]]*E$2/DatiStorici[[#This Row],[Gold]]),T1208)</f>
        <v>24.359737197814788</v>
      </c>
      <c r="U1209" s="34">
        <f>SUMPRODUCT(DatiStorici[[#This Row],[Bond 3Y]:[Gold]],Q1208:T1208)</f>
        <v>14086.644404647148</v>
      </c>
      <c r="V1209" s="32">
        <f t="shared" si="158"/>
        <v>-2.0695992826165925E-3</v>
      </c>
      <c r="W1209" s="32">
        <f>-(1-U1209/MAX(U$5:U1209))</f>
        <v>-1.6674924421739679E-2</v>
      </c>
      <c r="X1209" s="53" t="str">
        <f t="shared" si="159"/>
        <v/>
      </c>
    </row>
    <row r="1210" spans="1:24" x14ac:dyDescent="0.3">
      <c r="A1210" s="4">
        <v>40800</v>
      </c>
      <c r="B1210" s="1">
        <v>118.345955</v>
      </c>
      <c r="C1210" s="1">
        <v>134.59391400000001</v>
      </c>
      <c r="D1210" s="1">
        <v>117.419743</v>
      </c>
      <c r="E1210" s="1">
        <v>176.51955000000001</v>
      </c>
      <c r="F1210" s="3">
        <f t="shared" si="152"/>
        <v>15057.640559586016</v>
      </c>
      <c r="G1210" s="36">
        <f t="shared" si="153"/>
        <v>8.5113897613045553E-4</v>
      </c>
      <c r="H1210" s="31">
        <f t="shared" si="154"/>
        <v>-5.2686900260674133E-3</v>
      </c>
      <c r="I1210" s="37">
        <f t="shared" si="155"/>
        <v>1.4587786452591164E-2</v>
      </c>
      <c r="J1210" s="37">
        <f t="shared" si="156"/>
        <v>-8.3581861147471136E-4</v>
      </c>
      <c r="K1210" s="39">
        <f t="shared" si="157"/>
        <v>2.8183333465046993E-4</v>
      </c>
      <c r="L1210" s="36">
        <f>-(1-B1210/MAX(B$5:B1210))</f>
        <v>-6.3831006242478505E-3</v>
      </c>
      <c r="M1210" s="37">
        <f>-(1-C1210/MAX(C$5:C1210))</f>
        <v>-9.0601544986302907E-3</v>
      </c>
      <c r="N1210" s="37">
        <f>-(1-D1210/MAX(D$5:D1210))</f>
        <v>-0.35798457608971646</v>
      </c>
      <c r="O1210" s="37">
        <f>-(1-E1210/MAX(E$5:E1210))</f>
        <v>-4.0466884825291816E-2</v>
      </c>
      <c r="P1210" s="39">
        <f>-(1-F1210/MAX(F$5:F1210))</f>
        <v>-1.8843761685037097E-2</v>
      </c>
      <c r="Q1210" s="33">
        <f>IF(DatiStorici[[#This Row],[Calend]]="X",(DatiStorici[[#This Row],[Balanced]]*B$2/DatiStorici[[#This Row],[Bond 3Y]]),Q1209)</f>
        <v>28.459934653594232</v>
      </c>
      <c r="R1210" s="33">
        <f>IF(DatiStorici[[#This Row],[Calend]]="X",(DatiStorici[[#This Row],[Balanced]]*C$2/DatiStorici[[#This Row],[Bond 10Y]]),R1209)</f>
        <v>27.211694838953367</v>
      </c>
      <c r="S1210" s="33">
        <f>IF(DatiStorici[[#This Row],[Calend]]="X",(DatiStorici[[#This Row],[Balanced]]*D$2/DatiStorici[[#This Row],[SXXR]]),S1209)</f>
        <v>23.642993777702905</v>
      </c>
      <c r="T1210" s="33">
        <f>IF(DatiStorici[[#This Row],[Calend]]="X",(DatiStorici[[#This Row],[Balanced]]*E$2/DatiStorici[[#This Row],[Gold]]),T1209)</f>
        <v>24.359737197814788</v>
      </c>
      <c r="U1210" s="34">
        <f>SUMPRODUCT(DatiStorici[[#This Row],[Bond 3Y]:[Gold]],Q1209:T1209)</f>
        <v>14106.770762170538</v>
      </c>
      <c r="V1210" s="32">
        <f t="shared" si="158"/>
        <v>1.4277348680993506E-3</v>
      </c>
      <c r="W1210" s="32">
        <f>-(1-U1210/MAX(U$5:U1210))</f>
        <v>-1.5269994229402784E-2</v>
      </c>
      <c r="X1210" s="53" t="str">
        <f t="shared" si="159"/>
        <v/>
      </c>
    </row>
    <row r="1211" spans="1:24" x14ac:dyDescent="0.3">
      <c r="A1211" s="4">
        <v>40801</v>
      </c>
      <c r="B1211" s="1">
        <v>118.355178</v>
      </c>
      <c r="C1211" s="1">
        <v>133.83520100000001</v>
      </c>
      <c r="D1211" s="1">
        <v>119.76785700000001</v>
      </c>
      <c r="E1211" s="1">
        <v>172.97459000000001</v>
      </c>
      <c r="F1211" s="3">
        <f t="shared" si="152"/>
        <v>14934.166488014947</v>
      </c>
      <c r="G1211" s="36">
        <f t="shared" si="153"/>
        <v>7.7929496050717381E-5</v>
      </c>
      <c r="H1211" s="31">
        <f t="shared" si="154"/>
        <v>-5.6530009457296032E-3</v>
      </c>
      <c r="I1211" s="37">
        <f t="shared" si="155"/>
        <v>1.9800282262397603E-2</v>
      </c>
      <c r="J1211" s="37">
        <f t="shared" si="156"/>
        <v>-2.0286930014554821E-2</v>
      </c>
      <c r="K1211" s="39">
        <f t="shared" si="157"/>
        <v>-8.2338999429450235E-3</v>
      </c>
      <c r="L1211" s="36">
        <f>-(1-B1211/MAX(B$5:B1211))</f>
        <v>-6.305665542812755E-3</v>
      </c>
      <c r="M1211" s="37">
        <f>-(1-C1211/MAX(C$5:C1211))</f>
        <v>-1.4646134730989635E-2</v>
      </c>
      <c r="N1211" s="37">
        <f>-(1-D1211/MAX(D$5:D1211))</f>
        <v>-0.34514580326852506</v>
      </c>
      <c r="O1211" s="37">
        <f>-(1-E1211/MAX(E$5:E1211))</f>
        <v>-5.9736741971255225E-2</v>
      </c>
      <c r="P1211" s="39">
        <f>-(1-F1211/MAX(F$5:F1211))</f>
        <v>-2.6889335300152917E-2</v>
      </c>
      <c r="Q1211" s="33">
        <f>IF(DatiStorici[[#This Row],[Calend]]="X",(DatiStorici[[#This Row],[Balanced]]*B$2/DatiStorici[[#This Row],[Bond 3Y]]),Q1210)</f>
        <v>28.459934653594232</v>
      </c>
      <c r="R1211" s="33">
        <f>IF(DatiStorici[[#This Row],[Calend]]="X",(DatiStorici[[#This Row],[Balanced]]*C$2/DatiStorici[[#This Row],[Bond 10Y]]),R1210)</f>
        <v>27.211694838953367</v>
      </c>
      <c r="S1211" s="33">
        <f>IF(DatiStorici[[#This Row],[Calend]]="X",(DatiStorici[[#This Row],[Balanced]]*D$2/DatiStorici[[#This Row],[SXXR]]),S1210)</f>
        <v>23.642993777702905</v>
      </c>
      <c r="T1211" s="33">
        <f>IF(DatiStorici[[#This Row],[Calend]]="X",(DatiStorici[[#This Row],[Balanced]]*E$2/DatiStorici[[#This Row],[Gold]]),T1210)</f>
        <v>24.359737197814788</v>
      </c>
      <c r="U1211" s="34">
        <f>SUMPRODUCT(DatiStorici[[#This Row],[Bond 3Y]:[Gold]],Q1210:T1210)</f>
        <v>14055.549532236073</v>
      </c>
      <c r="V1211" s="32">
        <f t="shared" si="158"/>
        <v>-3.6375757308878842E-3</v>
      </c>
      <c r="W1211" s="32">
        <f>-(1-U1211/MAX(U$5:U1211))</f>
        <v>-1.8845517139592927E-2</v>
      </c>
      <c r="X1211" s="53" t="str">
        <f t="shared" si="159"/>
        <v/>
      </c>
    </row>
    <row r="1212" spans="1:24" x14ac:dyDescent="0.3">
      <c r="A1212" s="4">
        <v>40802</v>
      </c>
      <c r="B1212" s="1">
        <v>118.70093799999999</v>
      </c>
      <c r="C1212" s="1">
        <v>134.61056099999999</v>
      </c>
      <c r="D1212" s="1">
        <v>120.532203</v>
      </c>
      <c r="E1212" s="1">
        <v>174.13744</v>
      </c>
      <c r="F1212" s="3">
        <f t="shared" si="152"/>
        <v>15019.694892501873</v>
      </c>
      <c r="G1212" s="36">
        <f t="shared" si="153"/>
        <v>2.9171172718372206E-3</v>
      </c>
      <c r="H1212" s="31">
        <f t="shared" si="154"/>
        <v>5.7766764531385966E-3</v>
      </c>
      <c r="I1212" s="37">
        <f t="shared" si="155"/>
        <v>6.3616178686491023E-3</v>
      </c>
      <c r="J1212" s="37">
        <f t="shared" si="156"/>
        <v>6.7001673796332284E-3</v>
      </c>
      <c r="K1212" s="39">
        <f t="shared" si="157"/>
        <v>5.7106919096675084E-3</v>
      </c>
      <c r="L1212" s="36">
        <f>-(1-B1212/MAX(B$5:B1212))</f>
        <v>-3.4027105653641199E-3</v>
      </c>
      <c r="M1212" s="37">
        <f>-(1-C1212/MAX(C$5:C1212))</f>
        <v>-8.9375919315884955E-3</v>
      </c>
      <c r="N1212" s="37">
        <f>-(1-D1212/MAX(D$5:D1212))</f>
        <v>-0.34096659193092127</v>
      </c>
      <c r="O1212" s="37">
        <f>-(1-E1212/MAX(E$5:E1212))</f>
        <v>-5.3415668282924877E-2</v>
      </c>
      <c r="P1212" s="39">
        <f>-(1-F1212/MAX(F$5:F1212))</f>
        <v>-2.1316302308470148E-2</v>
      </c>
      <c r="Q1212" s="33">
        <f>IF(DatiStorici[[#This Row],[Calend]]="X",(DatiStorici[[#This Row],[Balanced]]*B$2/DatiStorici[[#This Row],[Bond 3Y]]),Q1211)</f>
        <v>28.459934653594232</v>
      </c>
      <c r="R1212" s="33">
        <f>IF(DatiStorici[[#This Row],[Calend]]="X",(DatiStorici[[#This Row],[Balanced]]*C$2/DatiStorici[[#This Row],[Bond 10Y]]),R1211)</f>
        <v>27.211694838953367</v>
      </c>
      <c r="S1212" s="33">
        <f>IF(DatiStorici[[#This Row],[Calend]]="X",(DatiStorici[[#This Row],[Balanced]]*D$2/DatiStorici[[#This Row],[SXXR]]),S1211)</f>
        <v>23.642993777702905</v>
      </c>
      <c r="T1212" s="33">
        <f>IF(DatiStorici[[#This Row],[Calend]]="X",(DatiStorici[[#This Row],[Balanced]]*E$2/DatiStorici[[#This Row],[Gold]]),T1211)</f>
        <v>24.359737197814788</v>
      </c>
      <c r="U1212" s="34">
        <f>SUMPRODUCT(DatiStorici[[#This Row],[Bond 3Y]:[Gold]],Q1211:T1211)</f>
        <v>14132.886847074722</v>
      </c>
      <c r="V1212" s="32">
        <f t="shared" si="158"/>
        <v>5.4871797672321728E-3</v>
      </c>
      <c r="W1212" s="32">
        <f>-(1-U1212/MAX(U$5:U1212))</f>
        <v>-1.3446948199097419E-2</v>
      </c>
      <c r="X1212" s="53" t="str">
        <f t="shared" si="159"/>
        <v/>
      </c>
    </row>
    <row r="1213" spans="1:24" x14ac:dyDescent="0.3">
      <c r="A1213" s="4">
        <v>40805</v>
      </c>
      <c r="B1213" s="1">
        <v>118.65052</v>
      </c>
      <c r="C1213" s="1">
        <v>135.04216700000001</v>
      </c>
      <c r="D1213" s="1">
        <v>117.882715</v>
      </c>
      <c r="E1213" s="1">
        <v>174.13154</v>
      </c>
      <c r="F1213" s="3">
        <f t="shared" si="152"/>
        <v>14989.287895169731</v>
      </c>
      <c r="G1213" s="36">
        <f t="shared" si="153"/>
        <v>-4.2483834886167775E-4</v>
      </c>
      <c r="H1213" s="31">
        <f t="shared" si="154"/>
        <v>3.2012015734577104E-3</v>
      </c>
      <c r="I1213" s="37">
        <f t="shared" si="155"/>
        <v>-2.222677253934531E-2</v>
      </c>
      <c r="J1213" s="37">
        <f t="shared" si="156"/>
        <v>-3.388185764098927E-5</v>
      </c>
      <c r="K1213" s="39">
        <f t="shared" si="157"/>
        <v>-2.0265270538227793E-3</v>
      </c>
      <c r="L1213" s="36">
        <f>-(1-B1213/MAX(B$5:B1213))</f>
        <v>-3.8260133882845881E-3</v>
      </c>
      <c r="M1213" s="37">
        <f>-(1-C1213/MAX(C$5:C1213))</f>
        <v>-5.7599179176097692E-3</v>
      </c>
      <c r="N1213" s="37">
        <f>-(1-D1213/MAX(D$5:D1213))</f>
        <v>-0.35545318607604048</v>
      </c>
      <c r="O1213" s="37">
        <f>-(1-E1213/MAX(E$5:E1213))</f>
        <v>-5.3447739775173364E-2</v>
      </c>
      <c r="P1213" s="39">
        <f>-(1-F1213/MAX(F$5:F1213))</f>
        <v>-2.3297623020888447E-2</v>
      </c>
      <c r="Q1213" s="33">
        <f>IF(DatiStorici[[#This Row],[Calend]]="X",(DatiStorici[[#This Row],[Balanced]]*B$2/DatiStorici[[#This Row],[Bond 3Y]]),Q1212)</f>
        <v>28.459934653594232</v>
      </c>
      <c r="R1213" s="33">
        <f>IF(DatiStorici[[#This Row],[Calend]]="X",(DatiStorici[[#This Row],[Balanced]]*C$2/DatiStorici[[#This Row],[Bond 10Y]]),R1212)</f>
        <v>27.211694838953367</v>
      </c>
      <c r="S1213" s="33">
        <f>IF(DatiStorici[[#This Row],[Calend]]="X",(DatiStorici[[#This Row],[Balanced]]*D$2/DatiStorici[[#This Row],[SXXR]]),S1212)</f>
        <v>23.642993777702905</v>
      </c>
      <c r="T1213" s="33">
        <f>IF(DatiStorici[[#This Row],[Calend]]="X",(DatiStorici[[#This Row],[Balanced]]*E$2/DatiStorici[[#This Row],[Gold]]),T1212)</f>
        <v>24.359737197814788</v>
      </c>
      <c r="U1213" s="34">
        <f>SUMPRODUCT(DatiStorici[[#This Row],[Bond 3Y]:[Gold]],Q1212:T1212)</f>
        <v>14080.411134104454</v>
      </c>
      <c r="V1213" s="32">
        <f t="shared" si="158"/>
        <v>-3.7199318929702625E-3</v>
      </c>
      <c r="W1213" s="32">
        <f>-(1-U1213/MAX(U$5:U1213))</f>
        <v>-1.7110040908776991E-2</v>
      </c>
      <c r="X1213" s="53" t="str">
        <f t="shared" si="159"/>
        <v/>
      </c>
    </row>
    <row r="1214" spans="1:24" x14ac:dyDescent="0.3">
      <c r="A1214" s="4">
        <v>40806</v>
      </c>
      <c r="B1214" s="1">
        <v>118.59390500000001</v>
      </c>
      <c r="C1214" s="1">
        <v>134.975312</v>
      </c>
      <c r="D1214" s="1">
        <v>120.033897</v>
      </c>
      <c r="E1214" s="1">
        <v>174.61488</v>
      </c>
      <c r="F1214" s="3">
        <f t="shared" si="152"/>
        <v>15037.622052421764</v>
      </c>
      <c r="G1214" s="36">
        <f t="shared" si="153"/>
        <v>-4.7727149815783809E-4</v>
      </c>
      <c r="H1214" s="31">
        <f t="shared" si="154"/>
        <v>-4.9519017519714971E-4</v>
      </c>
      <c r="I1214" s="37">
        <f t="shared" si="155"/>
        <v>1.8083988392386362E-2</v>
      </c>
      <c r="J1214" s="37">
        <f t="shared" si="156"/>
        <v>2.7718725225598343E-3</v>
      </c>
      <c r="K1214" s="39">
        <f t="shared" si="157"/>
        <v>3.2193921441096957E-3</v>
      </c>
      <c r="L1214" s="36">
        <f>-(1-B1214/MAX(B$5:B1214))</f>
        <v>-4.3013453990673467E-3</v>
      </c>
      <c r="M1214" s="37">
        <f>-(1-C1214/MAX(C$5:C1214))</f>
        <v>-6.2521339577124024E-3</v>
      </c>
      <c r="N1214" s="37">
        <f>-(1-D1214/MAX(D$5:D1214))</f>
        <v>-0.34369117750446521</v>
      </c>
      <c r="O1214" s="37">
        <f>-(1-E1214/MAX(E$5:E1214))</f>
        <v>-5.0820377900023916E-2</v>
      </c>
      <c r="P1214" s="39">
        <f>-(1-F1214/MAX(F$5:F1214))</f>
        <v>-2.0148168116325915E-2</v>
      </c>
      <c r="Q1214" s="33">
        <f>IF(DatiStorici[[#This Row],[Calend]]="X",(DatiStorici[[#This Row],[Balanced]]*B$2/DatiStorici[[#This Row],[Bond 3Y]]),Q1213)</f>
        <v>28.459934653594232</v>
      </c>
      <c r="R1214" s="33">
        <f>IF(DatiStorici[[#This Row],[Calend]]="X",(DatiStorici[[#This Row],[Balanced]]*C$2/DatiStorici[[#This Row],[Bond 10Y]]),R1213)</f>
        <v>27.211694838953367</v>
      </c>
      <c r="S1214" s="33">
        <f>IF(DatiStorici[[#This Row],[Calend]]="X",(DatiStorici[[#This Row],[Balanced]]*D$2/DatiStorici[[#This Row],[SXXR]]),S1213)</f>
        <v>23.642993777702905</v>
      </c>
      <c r="T1214" s="33">
        <f>IF(DatiStorici[[#This Row],[Calend]]="X",(DatiStorici[[#This Row],[Balanced]]*E$2/DatiStorici[[#This Row],[Gold]]),T1213)</f>
        <v>24.359737197814788</v>
      </c>
      <c r="U1214" s="34">
        <f>SUMPRODUCT(DatiStorici[[#This Row],[Bond 3Y]:[Gold]],Q1213:T1213)</f>
        <v>14139.615055063481</v>
      </c>
      <c r="V1214" s="32">
        <f t="shared" si="158"/>
        <v>4.1958861002817328E-3</v>
      </c>
      <c r="W1214" s="32">
        <f>-(1-U1214/MAX(U$5:U1214))</f>
        <v>-1.2977282362507503E-2</v>
      </c>
      <c r="X1214" s="53" t="str">
        <f t="shared" si="159"/>
        <v/>
      </c>
    </row>
    <row r="1215" spans="1:24" x14ac:dyDescent="0.3">
      <c r="A1215" s="4">
        <v>40807</v>
      </c>
      <c r="B1215" s="1">
        <v>118.59170899999999</v>
      </c>
      <c r="C1215" s="1">
        <v>135.253502</v>
      </c>
      <c r="D1215" s="1">
        <v>118.084323</v>
      </c>
      <c r="E1215" s="1">
        <v>174.03054</v>
      </c>
      <c r="F1215" s="3">
        <f t="shared" si="152"/>
        <v>14992.236166457084</v>
      </c>
      <c r="G1215" s="36">
        <f t="shared" si="153"/>
        <v>-1.8517143287422623E-5</v>
      </c>
      <c r="H1215" s="31">
        <f t="shared" si="154"/>
        <v>2.0589225416528306E-3</v>
      </c>
      <c r="I1215" s="37">
        <f t="shared" si="155"/>
        <v>-1.6375206939132497E-2</v>
      </c>
      <c r="J1215" s="37">
        <f t="shared" si="156"/>
        <v>-3.3520620873350631E-3</v>
      </c>
      <c r="K1215" s="39">
        <f t="shared" si="157"/>
        <v>-3.0227196006595352E-3</v>
      </c>
      <c r="L1215" s="36">
        <f>-(1-B1215/MAX(B$5:B1215))</f>
        <v>-4.3197827230219144E-3</v>
      </c>
      <c r="M1215" s="37">
        <f>-(1-C1215/MAX(C$5:C1215))</f>
        <v>-4.2039763001527897E-3</v>
      </c>
      <c r="N1215" s="37">
        <f>-(1-D1215/MAX(D$5:D1215))</f>
        <v>-0.35435085488133078</v>
      </c>
      <c r="O1215" s="37">
        <f>-(1-E1215/MAX(E$5:E1215))</f>
        <v>-5.3996760235698216E-2</v>
      </c>
      <c r="P1215" s="39">
        <f>-(1-F1215/MAX(F$5:F1215))</f>
        <v>-2.3105513589508186E-2</v>
      </c>
      <c r="Q1215" s="33">
        <f>IF(DatiStorici[[#This Row],[Calend]]="X",(DatiStorici[[#This Row],[Balanced]]*B$2/DatiStorici[[#This Row],[Bond 3Y]]),Q1214)</f>
        <v>28.459934653594232</v>
      </c>
      <c r="R1215" s="33">
        <f>IF(DatiStorici[[#This Row],[Calend]]="X",(DatiStorici[[#This Row],[Balanced]]*C$2/DatiStorici[[#This Row],[Bond 10Y]]),R1214)</f>
        <v>27.211694838953367</v>
      </c>
      <c r="S1215" s="33">
        <f>IF(DatiStorici[[#This Row],[Calend]]="X",(DatiStorici[[#This Row],[Balanced]]*D$2/DatiStorici[[#This Row],[SXXR]]),S1214)</f>
        <v>23.642993777702905</v>
      </c>
      <c r="T1215" s="33">
        <f>IF(DatiStorici[[#This Row],[Calend]]="X",(DatiStorici[[#This Row],[Balanced]]*E$2/DatiStorici[[#This Row],[Gold]]),T1214)</f>
        <v>24.359737197814788</v>
      </c>
      <c r="U1215" s="34">
        <f>SUMPRODUCT(DatiStorici[[#This Row],[Bond 3Y]:[Gold]],Q1214:T1214)</f>
        <v>14086.794443648887</v>
      </c>
      <c r="V1215" s="32">
        <f t="shared" si="158"/>
        <v>-3.742642015696223E-3</v>
      </c>
      <c r="W1215" s="32">
        <f>-(1-U1215/MAX(U$5:U1215))</f>
        <v>-1.6664450876125336E-2</v>
      </c>
      <c r="X1215" s="53" t="str">
        <f t="shared" si="159"/>
        <v/>
      </c>
    </row>
    <row r="1216" spans="1:24" x14ac:dyDescent="0.3">
      <c r="A1216" s="4">
        <v>40808</v>
      </c>
      <c r="B1216" s="1">
        <v>118.705749</v>
      </c>
      <c r="C1216" s="1">
        <v>135.91802899999999</v>
      </c>
      <c r="D1216" s="1">
        <v>112.658044</v>
      </c>
      <c r="E1216" s="1">
        <v>167.13731999999999</v>
      </c>
      <c r="F1216" s="3">
        <f t="shared" si="152"/>
        <v>14658.372727184176</v>
      </c>
      <c r="G1216" s="36">
        <f t="shared" si="153"/>
        <v>9.6115659847819952E-4</v>
      </c>
      <c r="H1216" s="31">
        <f t="shared" si="154"/>
        <v>4.9011658988645261E-3</v>
      </c>
      <c r="I1216" s="37">
        <f t="shared" si="155"/>
        <v>-4.7041899612596333E-2</v>
      </c>
      <c r="J1216" s="37">
        <f t="shared" si="156"/>
        <v>-4.0415051071950384E-2</v>
      </c>
      <c r="K1216" s="39">
        <f t="shared" si="157"/>
        <v>-2.2520788780725515E-2</v>
      </c>
      <c r="L1216" s="36">
        <f>-(1-B1216/MAX(B$5:B1216))</f>
        <v>-3.3623180491780813E-3</v>
      </c>
      <c r="M1216" s="37">
        <f>-(1-C1216/MAX(C$5:C1216))</f>
        <v>0</v>
      </c>
      <c r="N1216" s="37">
        <f>-(1-D1216/MAX(D$5:D1216))</f>
        <v>-0.38402009723728159</v>
      </c>
      <c r="O1216" s="37">
        <f>-(1-E1216/MAX(E$5:E1216))</f>
        <v>-9.1467243591137448E-2</v>
      </c>
      <c r="P1216" s="39">
        <f>-(1-F1216/MAX(F$5:F1216))</f>
        <v>-4.4860063705884912E-2</v>
      </c>
      <c r="Q1216" s="33">
        <f>IF(DatiStorici[[#This Row],[Calend]]="X",(DatiStorici[[#This Row],[Balanced]]*B$2/DatiStorici[[#This Row],[Bond 3Y]]),Q1215)</f>
        <v>28.459934653594232</v>
      </c>
      <c r="R1216" s="33">
        <f>IF(DatiStorici[[#This Row],[Calend]]="X",(DatiStorici[[#This Row],[Balanced]]*C$2/DatiStorici[[#This Row],[Bond 10Y]]),R1215)</f>
        <v>27.211694838953367</v>
      </c>
      <c r="S1216" s="33">
        <f>IF(DatiStorici[[#This Row],[Calend]]="X",(DatiStorici[[#This Row],[Balanced]]*D$2/DatiStorici[[#This Row],[SXXR]]),S1215)</f>
        <v>23.642993777702905</v>
      </c>
      <c r="T1216" s="33">
        <f>IF(DatiStorici[[#This Row],[Calend]]="X",(DatiStorici[[#This Row],[Balanced]]*E$2/DatiStorici[[#This Row],[Gold]]),T1215)</f>
        <v>24.359737197814788</v>
      </c>
      <c r="U1216" s="34">
        <f>SUMPRODUCT(DatiStorici[[#This Row],[Bond 3Y]:[Gold]],Q1215:T1215)</f>
        <v>13811.912412253227</v>
      </c>
      <c r="V1216" s="32">
        <f t="shared" si="158"/>
        <v>-1.9706356169798548E-2</v>
      </c>
      <c r="W1216" s="32">
        <f>-(1-U1216/MAX(U$5:U1216))</f>
        <v>-3.5852724998248542E-2</v>
      </c>
      <c r="X1216" s="53" t="str">
        <f t="shared" si="159"/>
        <v/>
      </c>
    </row>
    <row r="1217" spans="1:24" x14ac:dyDescent="0.3">
      <c r="A1217" s="4">
        <v>40809</v>
      </c>
      <c r="B1217" s="1">
        <v>118.76904399999999</v>
      </c>
      <c r="C1217" s="1">
        <v>135.62497500000001</v>
      </c>
      <c r="D1217" s="1">
        <v>113.33717300000001</v>
      </c>
      <c r="E1217" s="1">
        <v>163.93249</v>
      </c>
      <c r="F1217" s="3">
        <f t="shared" si="152"/>
        <v>14536.331038302471</v>
      </c>
      <c r="G1217" s="36">
        <f t="shared" si="153"/>
        <v>5.3306711587561317E-4</v>
      </c>
      <c r="H1217" s="31">
        <f t="shared" si="154"/>
        <v>-2.1584361184605327E-3</v>
      </c>
      <c r="I1217" s="37">
        <f t="shared" si="155"/>
        <v>6.010136438202039E-3</v>
      </c>
      <c r="J1217" s="37">
        <f t="shared" si="156"/>
        <v>-1.936105324948802E-2</v>
      </c>
      <c r="K1217" s="39">
        <f t="shared" si="157"/>
        <v>-8.3605849025043984E-3</v>
      </c>
      <c r="L1217" s="36">
        <f>-(1-B1217/MAX(B$5:B1217))</f>
        <v>-2.8309016467671366E-3</v>
      </c>
      <c r="M1217" s="37">
        <f>-(1-C1217/MAX(C$5:C1217))</f>
        <v>-2.1561083702882344E-3</v>
      </c>
      <c r="N1217" s="37">
        <f>-(1-D1217/MAX(D$5:D1217))</f>
        <v>-0.38030682652415482</v>
      </c>
      <c r="O1217" s="37">
        <f>-(1-E1217/MAX(E$5:E1217))</f>
        <v>-0.1088882063882064</v>
      </c>
      <c r="P1217" s="39">
        <f>-(1-F1217/MAX(F$5:F1217))</f>
        <v>-5.2812303228865765E-2</v>
      </c>
      <c r="Q1217" s="33">
        <f>IF(DatiStorici[[#This Row],[Calend]]="X",(DatiStorici[[#This Row],[Balanced]]*B$2/DatiStorici[[#This Row],[Bond 3Y]]),Q1216)</f>
        <v>28.459934653594232</v>
      </c>
      <c r="R1217" s="33">
        <f>IF(DatiStorici[[#This Row],[Calend]]="X",(DatiStorici[[#This Row],[Balanced]]*C$2/DatiStorici[[#This Row],[Bond 10Y]]),R1216)</f>
        <v>27.211694838953367</v>
      </c>
      <c r="S1217" s="33">
        <f>IF(DatiStorici[[#This Row],[Calend]]="X",(DatiStorici[[#This Row],[Balanced]]*D$2/DatiStorici[[#This Row],[SXXR]]),S1216)</f>
        <v>23.642993777702905</v>
      </c>
      <c r="T1217" s="33">
        <f>IF(DatiStorici[[#This Row],[Calend]]="X",(DatiStorici[[#This Row],[Balanced]]*E$2/DatiStorici[[#This Row],[Gold]]),T1216)</f>
        <v>24.359737197814788</v>
      </c>
      <c r="U1217" s="34">
        <f>SUMPRODUCT(DatiStorici[[#This Row],[Bond 3Y]:[Gold]],Q1216:T1216)</f>
        <v>13743.727113955376</v>
      </c>
      <c r="V1217" s="32">
        <f t="shared" si="158"/>
        <v>-4.9489279607173283E-3</v>
      </c>
      <c r="W1217" s="32">
        <f>-(1-U1217/MAX(U$5:U1217))</f>
        <v>-4.0612432965317136E-2</v>
      </c>
      <c r="X1217" s="53" t="str">
        <f t="shared" si="159"/>
        <v/>
      </c>
    </row>
    <row r="1218" spans="1:24" x14ac:dyDescent="0.3">
      <c r="A1218" s="4">
        <v>40812</v>
      </c>
      <c r="B1218" s="1">
        <v>118.679192</v>
      </c>
      <c r="C1218" s="1">
        <v>135.05739800000001</v>
      </c>
      <c r="D1218" s="1">
        <v>115.46237499999999</v>
      </c>
      <c r="E1218" s="1">
        <v>155.09487999999999</v>
      </c>
      <c r="F1218" s="3">
        <f t="shared" si="152"/>
        <v>14203.151118026122</v>
      </c>
      <c r="G1218" s="36">
        <f t="shared" si="153"/>
        <v>-7.5681340743822146E-4</v>
      </c>
      <c r="H1218" s="31">
        <f t="shared" si="154"/>
        <v>-4.1936815134207307E-3</v>
      </c>
      <c r="I1218" s="37">
        <f t="shared" si="155"/>
        <v>1.8577511535597984E-2</v>
      </c>
      <c r="J1218" s="37">
        <f t="shared" si="156"/>
        <v>-5.5417638056172364E-2</v>
      </c>
      <c r="K1218" s="39">
        <f t="shared" si="157"/>
        <v>-2.3187254811699937E-2</v>
      </c>
      <c r="L1218" s="36">
        <f>-(1-B1218/MAX(B$5:B1218))</f>
        <v>-3.5852870893680056E-3</v>
      </c>
      <c r="M1218" s="37">
        <f>-(1-C1218/MAX(C$5:C1218))</f>
        <v>-6.3319855822805415E-3</v>
      </c>
      <c r="N1218" s="37">
        <f>-(1-D1218/MAX(D$5:D1218))</f>
        <v>-0.36868686868686873</v>
      </c>
      <c r="O1218" s="37">
        <f>-(1-E1218/MAX(E$5:E1218))</f>
        <v>-0.15692809462720969</v>
      </c>
      <c r="P1218" s="39">
        <f>-(1-F1218/MAX(F$5:F1218))</f>
        <v>-7.4522315230202141E-2</v>
      </c>
      <c r="Q1218" s="33">
        <f>IF(DatiStorici[[#This Row],[Calend]]="X",(DatiStorici[[#This Row],[Balanced]]*B$2/DatiStorici[[#This Row],[Bond 3Y]]),Q1217)</f>
        <v>28.459934653594232</v>
      </c>
      <c r="R1218" s="33">
        <f>IF(DatiStorici[[#This Row],[Calend]]="X",(DatiStorici[[#This Row],[Balanced]]*C$2/DatiStorici[[#This Row],[Bond 10Y]]),R1217)</f>
        <v>27.211694838953367</v>
      </c>
      <c r="S1218" s="33">
        <f>IF(DatiStorici[[#This Row],[Calend]]="X",(DatiStorici[[#This Row],[Balanced]]*D$2/DatiStorici[[#This Row],[SXXR]]),S1217)</f>
        <v>23.642993777702905</v>
      </c>
      <c r="T1218" s="33">
        <f>IF(DatiStorici[[#This Row],[Calend]]="X",(DatiStorici[[#This Row],[Balanced]]*E$2/DatiStorici[[#This Row],[Gold]]),T1217)</f>
        <v>24.359737197814788</v>
      </c>
      <c r="U1218" s="34">
        <f>SUMPRODUCT(DatiStorici[[#This Row],[Bond 3Y]:[Gold]],Q1217:T1217)</f>
        <v>13560.689480390854</v>
      </c>
      <c r="V1218" s="32">
        <f t="shared" si="158"/>
        <v>-1.3407382266934506E-2</v>
      </c>
      <c r="W1218" s="32">
        <f>-(1-U1218/MAX(U$5:U1218))</f>
        <v>-5.3389464150907506E-2</v>
      </c>
      <c r="X1218" s="53" t="str">
        <f t="shared" si="159"/>
        <v/>
      </c>
    </row>
    <row r="1219" spans="1:24" x14ac:dyDescent="0.3">
      <c r="A1219" s="4">
        <v>40813</v>
      </c>
      <c r="B1219" s="1">
        <v>118.648819</v>
      </c>
      <c r="C1219" s="1">
        <v>133.90471600000001</v>
      </c>
      <c r="D1219" s="1">
        <v>120.46361400000001</v>
      </c>
      <c r="E1219" s="1">
        <v>161.01345000000001</v>
      </c>
      <c r="F1219" s="3">
        <f t="shared" si="152"/>
        <v>14481.885565141542</v>
      </c>
      <c r="G1219" s="36">
        <f t="shared" si="153"/>
        <v>-2.5595798859006822E-4</v>
      </c>
      <c r="H1219" s="31">
        <f t="shared" si="154"/>
        <v>-8.5713860589159852E-3</v>
      </c>
      <c r="I1219" s="37">
        <f t="shared" si="155"/>
        <v>4.2403029510270709E-2</v>
      </c>
      <c r="J1219" s="37">
        <f t="shared" si="156"/>
        <v>3.7450843190882481E-2</v>
      </c>
      <c r="K1219" s="39">
        <f t="shared" si="157"/>
        <v>1.9434747357944645E-2</v>
      </c>
      <c r="L1219" s="36">
        <f>-(1-B1219/MAX(B$5:B1219))</f>
        <v>-3.8402947580690183E-3</v>
      </c>
      <c r="M1219" s="37">
        <f>-(1-C1219/MAX(C$5:C1219))</f>
        <v>-1.4812700087050157E-2</v>
      </c>
      <c r="N1219" s="37">
        <f>-(1-D1219/MAX(D$5:D1219))</f>
        <v>-0.34134161571129673</v>
      </c>
      <c r="O1219" s="37">
        <f>-(1-E1219/MAX(E$5:E1219))</f>
        <v>-0.12475565871583572</v>
      </c>
      <c r="P1219" s="39">
        <f>-(1-F1219/MAX(F$5:F1219))</f>
        <v>-5.6359971632057082E-2</v>
      </c>
      <c r="Q1219" s="33">
        <f>IF(DatiStorici[[#This Row],[Calend]]="X",(DatiStorici[[#This Row],[Balanced]]*B$2/DatiStorici[[#This Row],[Bond 3Y]]),Q1218)</f>
        <v>28.459934653594232</v>
      </c>
      <c r="R1219" s="33">
        <f>IF(DatiStorici[[#This Row],[Calend]]="X",(DatiStorici[[#This Row],[Balanced]]*C$2/DatiStorici[[#This Row],[Bond 10Y]]),R1218)</f>
        <v>27.211694838953367</v>
      </c>
      <c r="S1219" s="33">
        <f>IF(DatiStorici[[#This Row],[Calend]]="X",(DatiStorici[[#This Row],[Balanced]]*D$2/DatiStorici[[#This Row],[SXXR]]),S1218)</f>
        <v>23.642993777702905</v>
      </c>
      <c r="T1219" s="33">
        <f>IF(DatiStorici[[#This Row],[Calend]]="X",(DatiStorici[[#This Row],[Balanced]]*E$2/DatiStorici[[#This Row],[Gold]]),T1218)</f>
        <v>24.359737197814788</v>
      </c>
      <c r="U1219" s="34">
        <f>SUMPRODUCT(DatiStorici[[#This Row],[Bond 3Y]:[Gold]],Q1218:T1218)</f>
        <v>13790.877708309941</v>
      </c>
      <c r="V1219" s="32">
        <f t="shared" si="158"/>
        <v>1.6832210096964447E-2</v>
      </c>
      <c r="W1219" s="32">
        <f>-(1-U1219/MAX(U$5:U1219))</f>
        <v>-3.7321062754966161E-2</v>
      </c>
      <c r="X1219" s="53" t="str">
        <f t="shared" si="159"/>
        <v/>
      </c>
    </row>
    <row r="1220" spans="1:24" x14ac:dyDescent="0.3">
      <c r="A1220" s="4">
        <v>40814</v>
      </c>
      <c r="B1220" s="1">
        <v>118.601389</v>
      </c>
      <c r="C1220" s="1">
        <v>133.743112</v>
      </c>
      <c r="D1220" s="1">
        <v>119.167709</v>
      </c>
      <c r="E1220" s="1">
        <v>159.45877999999999</v>
      </c>
      <c r="F1220" s="3">
        <f t="shared" si="152"/>
        <v>14395.810957356451</v>
      </c>
      <c r="G1220" s="36">
        <f t="shared" si="153"/>
        <v>-3.9983105626500439E-4</v>
      </c>
      <c r="H1220" s="31">
        <f t="shared" si="154"/>
        <v>-1.2075870060002081E-3</v>
      </c>
      <c r="I1220" s="37">
        <f t="shared" si="155"/>
        <v>-1.0815928544990458E-2</v>
      </c>
      <c r="J1220" s="37">
        <f t="shared" si="156"/>
        <v>-9.7024456442722125E-3</v>
      </c>
      <c r="K1220" s="39">
        <f t="shared" si="157"/>
        <v>-5.9613385454518704E-3</v>
      </c>
      <c r="L1220" s="36">
        <f>-(1-B1220/MAX(B$5:B1220))</f>
        <v>-4.2385107303630765E-3</v>
      </c>
      <c r="M1220" s="37">
        <f>-(1-C1220/MAX(C$5:C1220))</f>
        <v>-1.6001681425206637E-2</v>
      </c>
      <c r="N1220" s="37">
        <f>-(1-D1220/MAX(D$5:D1220))</f>
        <v>-0.34842722990756059</v>
      </c>
      <c r="O1220" s="37">
        <f>-(1-E1220/MAX(E$5:E1220))</f>
        <v>-0.13320660564023401</v>
      </c>
      <c r="P1220" s="39">
        <f>-(1-F1220/MAX(F$5:F1220))</f>
        <v>-6.1968595244412561E-2</v>
      </c>
      <c r="Q1220" s="33">
        <f>IF(DatiStorici[[#This Row],[Calend]]="X",(DatiStorici[[#This Row],[Balanced]]*B$2/DatiStorici[[#This Row],[Bond 3Y]]),Q1219)</f>
        <v>28.459934653594232</v>
      </c>
      <c r="R1220" s="33">
        <f>IF(DatiStorici[[#This Row],[Calend]]="X",(DatiStorici[[#This Row],[Balanced]]*C$2/DatiStorici[[#This Row],[Bond 10Y]]),R1219)</f>
        <v>27.211694838953367</v>
      </c>
      <c r="S1220" s="33">
        <f>IF(DatiStorici[[#This Row],[Calend]]="X",(DatiStorici[[#This Row],[Balanced]]*D$2/DatiStorici[[#This Row],[SXXR]]),S1219)</f>
        <v>23.642993777702905</v>
      </c>
      <c r="T1220" s="33">
        <f>IF(DatiStorici[[#This Row],[Calend]]="X",(DatiStorici[[#This Row],[Balanced]]*E$2/DatiStorici[[#This Row],[Gold]]),T1219)</f>
        <v>24.359737197814788</v>
      </c>
      <c r="U1220" s="34">
        <f>SUMPRODUCT(DatiStorici[[#This Row],[Bond 3Y]:[Gold]],Q1219:T1219)</f>
        <v>13716.619908395745</v>
      </c>
      <c r="V1220" s="32">
        <f t="shared" si="158"/>
        <v>-5.399108369340001E-3</v>
      </c>
      <c r="W1220" s="32">
        <f>-(1-U1220/MAX(U$5:U1220))</f>
        <v>-4.2504664655842794E-2</v>
      </c>
      <c r="X1220" s="53" t="str">
        <f t="shared" si="159"/>
        <v/>
      </c>
    </row>
    <row r="1221" spans="1:24" x14ac:dyDescent="0.3">
      <c r="A1221" s="4">
        <v>40815</v>
      </c>
      <c r="B1221" s="1">
        <v>118.633956</v>
      </c>
      <c r="C1221" s="1">
        <v>133.42720399999999</v>
      </c>
      <c r="D1221" s="1">
        <v>119.95023999999999</v>
      </c>
      <c r="E1221" s="1">
        <v>156.54541</v>
      </c>
      <c r="F1221" s="3">
        <f t="shared" si="152"/>
        <v>14285.483012605793</v>
      </c>
      <c r="G1221" s="36">
        <f t="shared" si="153"/>
        <v>2.7455436882366219E-4</v>
      </c>
      <c r="H1221" s="31">
        <f t="shared" si="154"/>
        <v>-2.364844657563178E-3</v>
      </c>
      <c r="I1221" s="37">
        <f t="shared" si="155"/>
        <v>6.5451698365365475E-3</v>
      </c>
      <c r="J1221" s="37">
        <f t="shared" si="156"/>
        <v>-1.8439328587139443E-2</v>
      </c>
      <c r="K1221" s="39">
        <f t="shared" si="157"/>
        <v>-7.693410837398715E-3</v>
      </c>
      <c r="L1221" s="36">
        <f>-(1-B1221/MAX(B$5:B1221))</f>
        <v>-3.9650825294417213E-3</v>
      </c>
      <c r="M1221" s="37">
        <f>-(1-C1221/MAX(C$5:C1221))</f>
        <v>-1.8325935259111192E-2</v>
      </c>
      <c r="N1221" s="37">
        <f>-(1-D1221/MAX(D$5:D1221))</f>
        <v>-0.34414858852365016</v>
      </c>
      <c r="O1221" s="37">
        <f>-(1-E1221/MAX(E$5:E1221))</f>
        <v>-0.14904323672022779</v>
      </c>
      <c r="P1221" s="39">
        <f>-(1-F1221/MAX(F$5:F1221))</f>
        <v>-6.9157566904628154E-2</v>
      </c>
      <c r="Q1221" s="33">
        <f>IF(DatiStorici[[#This Row],[Calend]]="X",(DatiStorici[[#This Row],[Balanced]]*B$2/DatiStorici[[#This Row],[Bond 3Y]]),Q1220)</f>
        <v>28.459934653594232</v>
      </c>
      <c r="R1221" s="33">
        <f>IF(DatiStorici[[#This Row],[Calend]]="X",(DatiStorici[[#This Row],[Balanced]]*C$2/DatiStorici[[#This Row],[Bond 10Y]]),R1220)</f>
        <v>27.211694838953367</v>
      </c>
      <c r="S1221" s="33">
        <f>IF(DatiStorici[[#This Row],[Calend]]="X",(DatiStorici[[#This Row],[Balanced]]*D$2/DatiStorici[[#This Row],[SXXR]]),S1220)</f>
        <v>23.642993777702905</v>
      </c>
      <c r="T1221" s="33">
        <f>IF(DatiStorici[[#This Row],[Calend]]="X",(DatiStorici[[#This Row],[Balanced]]*E$2/DatiStorici[[#This Row],[Gold]]),T1220)</f>
        <v>24.359737197814788</v>
      </c>
      <c r="U1221" s="34">
        <f>SUMPRODUCT(DatiStorici[[#This Row],[Bond 3Y]:[Gold]],Q1220:T1220)</f>
        <v>13656.482818998287</v>
      </c>
      <c r="V1221" s="32">
        <f t="shared" si="158"/>
        <v>-4.3938889024151412E-3</v>
      </c>
      <c r="W1221" s="32">
        <f>-(1-U1221/MAX(U$5:U1221))</f>
        <v>-4.6702563479589898E-2</v>
      </c>
      <c r="X1221" s="53" t="str">
        <f t="shared" si="159"/>
        <v/>
      </c>
    </row>
    <row r="1222" spans="1:24" x14ac:dyDescent="0.3">
      <c r="A1222" s="4">
        <v>40816</v>
      </c>
      <c r="B1222" s="1">
        <v>118.732772</v>
      </c>
      <c r="C1222" s="1">
        <v>134.52786</v>
      </c>
      <c r="D1222" s="1">
        <v>118.559246</v>
      </c>
      <c r="E1222" s="1">
        <v>157.22300000000001</v>
      </c>
      <c r="F1222" s="3">
        <f t="shared" si="152"/>
        <v>14321.588772821888</v>
      </c>
      <c r="G1222" s="36">
        <f t="shared" si="153"/>
        <v>8.3260199557951421E-4</v>
      </c>
      <c r="H1222" s="31">
        <f t="shared" si="154"/>
        <v>8.2152744113329259E-3</v>
      </c>
      <c r="I1222" s="37">
        <f t="shared" si="155"/>
        <v>-1.1664188238951247E-2</v>
      </c>
      <c r="J1222" s="37">
        <f t="shared" si="156"/>
        <v>4.3190520889291057E-3</v>
      </c>
      <c r="K1222" s="39">
        <f t="shared" si="157"/>
        <v>2.5242555168642424E-3</v>
      </c>
      <c r="L1222" s="36">
        <f>-(1-B1222/MAX(B$5:B1222))</f>
        <v>-3.1354365349612889E-3</v>
      </c>
      <c r="M1222" s="37">
        <f>-(1-C1222/MAX(C$5:C1222))</f>
        <v>-1.0227995581071792E-2</v>
      </c>
      <c r="N1222" s="37">
        <f>-(1-D1222/MAX(D$5:D1222))</f>
        <v>-0.35175412043634269</v>
      </c>
      <c r="O1222" s="37">
        <f>-(1-E1222/MAX(E$5:E1222))</f>
        <v>-0.14535996173164312</v>
      </c>
      <c r="P1222" s="39">
        <f>-(1-F1222/MAX(F$5:F1222))</f>
        <v>-6.6804914659082781E-2</v>
      </c>
      <c r="Q1222" s="33">
        <f>IF(DatiStorici[[#This Row],[Calend]]="X",(DatiStorici[[#This Row],[Balanced]]*B$2/DatiStorici[[#This Row],[Bond 3Y]]),Q1221)</f>
        <v>28.459934653594232</v>
      </c>
      <c r="R1222" s="33">
        <f>IF(DatiStorici[[#This Row],[Calend]]="X",(DatiStorici[[#This Row],[Balanced]]*C$2/DatiStorici[[#This Row],[Bond 10Y]]),R1221)</f>
        <v>27.211694838953367</v>
      </c>
      <c r="S1222" s="33">
        <f>IF(DatiStorici[[#This Row],[Calend]]="X",(DatiStorici[[#This Row],[Balanced]]*D$2/DatiStorici[[#This Row],[SXXR]]),S1221)</f>
        <v>23.642993777702905</v>
      </c>
      <c r="T1222" s="33">
        <f>IF(DatiStorici[[#This Row],[Calend]]="X",(DatiStorici[[#This Row],[Balanced]]*E$2/DatiStorici[[#This Row],[Gold]]),T1221)</f>
        <v>24.359737197814788</v>
      </c>
      <c r="U1222" s="34">
        <f>SUMPRODUCT(DatiStorici[[#This Row],[Bond 3Y]:[Gold]],Q1221:T1221)</f>
        <v>13672.864482936728</v>
      </c>
      <c r="V1222" s="32">
        <f t="shared" si="158"/>
        <v>1.1988333068794644E-3</v>
      </c>
      <c r="W1222" s="32">
        <f>-(1-U1222/MAX(U$5:U1222))</f>
        <v>-4.5559033447338138E-2</v>
      </c>
      <c r="X1222" s="53" t="str">
        <f t="shared" si="159"/>
        <v/>
      </c>
    </row>
    <row r="1223" spans="1:24" x14ac:dyDescent="0.3">
      <c r="A1223" s="4">
        <v>40819</v>
      </c>
      <c r="B1223" s="1">
        <v>118.815538</v>
      </c>
      <c r="C1223" s="1">
        <v>135.250968</v>
      </c>
      <c r="D1223" s="1">
        <v>117.22748799999999</v>
      </c>
      <c r="E1223" s="1">
        <v>160.66287</v>
      </c>
      <c r="F1223" s="3">
        <f t="shared" ref="F1223:F1286" si="160">SUMPRODUCT(B1223:E1223,B$3:E$3)</f>
        <v>14457.576829121426</v>
      </c>
      <c r="G1223" s="36">
        <f t="shared" ref="G1223:G1286" si="161">LN(B1223/B1222)</f>
        <v>6.9683512670850765E-4</v>
      </c>
      <c r="H1223" s="31">
        <f t="shared" ref="H1223:H1286" si="162">LN(C1223/C1222)</f>
        <v>5.3607596790871993E-3</v>
      </c>
      <c r="I1223" s="37">
        <f t="shared" ref="I1223:I1286" si="163">LN(D1223/D1222)</f>
        <v>-1.1296412986402203E-2</v>
      </c>
      <c r="J1223" s="37">
        <f t="shared" ref="J1223:J1286" si="164">LN(E1223/E1222)</f>
        <v>2.164301467253801E-2</v>
      </c>
      <c r="K1223" s="39">
        <f t="shared" ref="K1223:K1286" si="165">LN(F1223/F1222)</f>
        <v>9.4505219711280199E-3</v>
      </c>
      <c r="L1223" s="36">
        <f>-(1-B1223/MAX(B$5:B1223))</f>
        <v>-2.4405442059944882E-3</v>
      </c>
      <c r="M1223" s="37">
        <f>-(1-C1223/MAX(C$5:C1223))</f>
        <v>-4.9078183733813896E-3</v>
      </c>
      <c r="N1223" s="37">
        <f>-(1-D1223/MAX(D$5:D1223))</f>
        <v>-0.35903576792654301</v>
      </c>
      <c r="O1223" s="37">
        <f>-(1-E1223/MAX(E$5:E1223))</f>
        <v>-0.12666135765693287</v>
      </c>
      <c r="P1223" s="39">
        <f>-(1-F1223/MAX(F$5:F1223))</f>
        <v>-5.7943929483707635E-2</v>
      </c>
      <c r="Q1223" s="33">
        <f>IF(DatiStorici[[#This Row],[Calend]]="X",(DatiStorici[[#This Row],[Balanced]]*B$2/DatiStorici[[#This Row],[Bond 3Y]]),Q1222)</f>
        <v>28.459934653594232</v>
      </c>
      <c r="R1223" s="33">
        <f>IF(DatiStorici[[#This Row],[Calend]]="X",(DatiStorici[[#This Row],[Balanced]]*C$2/DatiStorici[[#This Row],[Bond 10Y]]),R1222)</f>
        <v>27.211694838953367</v>
      </c>
      <c r="S1223" s="33">
        <f>IF(DatiStorici[[#This Row],[Calend]]="X",(DatiStorici[[#This Row],[Balanced]]*D$2/DatiStorici[[#This Row],[SXXR]]),S1222)</f>
        <v>23.642993777702905</v>
      </c>
      <c r="T1223" s="33">
        <f>IF(DatiStorici[[#This Row],[Calend]]="X",(DatiStorici[[#This Row],[Balanced]]*E$2/DatiStorici[[#This Row],[Gold]]),T1222)</f>
        <v>24.359737197814788</v>
      </c>
      <c r="U1223" s="34">
        <f>SUMPRODUCT(DatiStorici[[#This Row],[Bond 3Y]:[Gold]],Q1222:T1222)</f>
        <v>13747.204575207114</v>
      </c>
      <c r="V1223" s="32">
        <f t="shared" ref="V1223:V1286" si="166">LN(U1223/U1222)</f>
        <v>5.4223258341111816E-3</v>
      </c>
      <c r="W1223" s="32">
        <f>-(1-U1223/MAX(U$5:U1223))</f>
        <v>-4.0369687088445461E-2</v>
      </c>
      <c r="X1223" s="53" t="str">
        <f t="shared" ref="X1223:X1286" si="167">IF(AND(MONTH(A1223)&lt;&gt;MONTH(A1222),MONTH(A1223)=X$2),"X","")</f>
        <v/>
      </c>
    </row>
    <row r="1224" spans="1:24" x14ac:dyDescent="0.3">
      <c r="A1224" s="4">
        <v>40820</v>
      </c>
      <c r="B1224" s="1">
        <v>118.856177</v>
      </c>
      <c r="C1224" s="1">
        <v>135.724704</v>
      </c>
      <c r="D1224" s="1">
        <v>114.023577</v>
      </c>
      <c r="E1224" s="1">
        <v>158.96274</v>
      </c>
      <c r="F1224" s="3">
        <f t="shared" si="160"/>
        <v>14355.322206512366</v>
      </c>
      <c r="G1224" s="36">
        <f t="shared" si="161"/>
        <v>3.4197590904781625E-4</v>
      </c>
      <c r="H1224" s="31">
        <f t="shared" si="162"/>
        <v>3.4965240912500435E-3</v>
      </c>
      <c r="I1224" s="37">
        <f t="shared" si="163"/>
        <v>-2.7711146091497094E-2</v>
      </c>
      <c r="J1224" s="37">
        <f t="shared" si="164"/>
        <v>-1.0638359262116618E-2</v>
      </c>
      <c r="K1224" s="39">
        <f t="shared" si="165"/>
        <v>-7.0978662562707065E-3</v>
      </c>
      <c r="L1224" s="36">
        <f>-(1-B1224/MAX(B$5:B1224))</f>
        <v>-2.0993445665667965E-3</v>
      </c>
      <c r="M1224" s="37">
        <f>-(1-C1224/MAX(C$5:C1224))</f>
        <v>-1.4223646518592981E-3</v>
      </c>
      <c r="N1224" s="37">
        <f>-(1-D1224/MAX(D$5:D1224))</f>
        <v>-0.37655377832480974</v>
      </c>
      <c r="O1224" s="37">
        <f>-(1-E1224/MAX(E$5:E1224))</f>
        <v>-0.13590300276140987</v>
      </c>
      <c r="P1224" s="39">
        <f>-(1-F1224/MAX(F$5:F1224))</f>
        <v>-6.4606843269729097E-2</v>
      </c>
      <c r="Q1224" s="33">
        <f>IF(DatiStorici[[#This Row],[Calend]]="X",(DatiStorici[[#This Row],[Balanced]]*B$2/DatiStorici[[#This Row],[Bond 3Y]]),Q1223)</f>
        <v>28.459934653594232</v>
      </c>
      <c r="R1224" s="33">
        <f>IF(DatiStorici[[#This Row],[Calend]]="X",(DatiStorici[[#This Row],[Balanced]]*C$2/DatiStorici[[#This Row],[Bond 10Y]]),R1223)</f>
        <v>27.211694838953367</v>
      </c>
      <c r="S1224" s="33">
        <f>IF(DatiStorici[[#This Row],[Calend]]="X",(DatiStorici[[#This Row],[Balanced]]*D$2/DatiStorici[[#This Row],[SXXR]]),S1223)</f>
        <v>23.642993777702905</v>
      </c>
      <c r="T1224" s="33">
        <f>IF(DatiStorici[[#This Row],[Calend]]="X",(DatiStorici[[#This Row],[Balanced]]*E$2/DatiStorici[[#This Row],[Gold]]),T1223)</f>
        <v>24.359737197814788</v>
      </c>
      <c r="U1224" s="34">
        <f>SUMPRODUCT(DatiStorici[[#This Row],[Bond 3Y]:[Gold]],Q1223:T1223)</f>
        <v>13644.087550118293</v>
      </c>
      <c r="V1224" s="32">
        <f t="shared" si="166"/>
        <v>-7.5292185378558092E-3</v>
      </c>
      <c r="W1224" s="32">
        <f>-(1-U1224/MAX(U$5:U1224))</f>
        <v>-4.7567821262643806E-2</v>
      </c>
      <c r="X1224" s="53" t="str">
        <f t="shared" si="167"/>
        <v/>
      </c>
    </row>
    <row r="1225" spans="1:24" x14ac:dyDescent="0.3">
      <c r="A1225" s="4">
        <v>40821</v>
      </c>
      <c r="B1225" s="1">
        <v>118.827085</v>
      </c>
      <c r="C1225" s="1">
        <v>134.68402499999999</v>
      </c>
      <c r="D1225" s="1">
        <v>117.51223400000001</v>
      </c>
      <c r="E1225" s="1">
        <v>156.92298</v>
      </c>
      <c r="F1225" s="3">
        <f t="shared" si="160"/>
        <v>14300.287187246679</v>
      </c>
      <c r="G1225" s="36">
        <f t="shared" si="161"/>
        <v>-2.4479637228542892E-4</v>
      </c>
      <c r="H1225" s="31">
        <f t="shared" si="162"/>
        <v>-7.6971194074878487E-3</v>
      </c>
      <c r="I1225" s="37">
        <f t="shared" si="163"/>
        <v>3.0137204512595411E-2</v>
      </c>
      <c r="J1225" s="37">
        <f t="shared" si="164"/>
        <v>-1.2914723406294565E-2</v>
      </c>
      <c r="K1225" s="39">
        <f t="shared" si="165"/>
        <v>-3.8411388274162874E-3</v>
      </c>
      <c r="L1225" s="36">
        <f>-(1-B1225/MAX(B$5:B1225))</f>
        <v>-2.343597129627728E-3</v>
      </c>
      <c r="M1225" s="37">
        <f>-(1-C1225/MAX(C$5:C1225))</f>
        <v>-9.0790310091974913E-3</v>
      </c>
      <c r="N1225" s="37">
        <f>-(1-D1225/MAX(D$5:D1225))</f>
        <v>-0.35747886344671664</v>
      </c>
      <c r="O1225" s="37">
        <f>-(1-E1225/MAX(E$5:E1225))</f>
        <v>-0.14699082429170929</v>
      </c>
      <c r="P1225" s="39">
        <f>-(1-F1225/MAX(F$5:F1225))</f>
        <v>-6.819292651196307E-2</v>
      </c>
      <c r="Q1225" s="33">
        <f>IF(DatiStorici[[#This Row],[Calend]]="X",(DatiStorici[[#This Row],[Balanced]]*B$2/DatiStorici[[#This Row],[Bond 3Y]]),Q1224)</f>
        <v>28.459934653594232</v>
      </c>
      <c r="R1225" s="33">
        <f>IF(DatiStorici[[#This Row],[Calend]]="X",(DatiStorici[[#This Row],[Balanced]]*C$2/DatiStorici[[#This Row],[Bond 10Y]]),R1224)</f>
        <v>27.211694838953367</v>
      </c>
      <c r="S1225" s="33">
        <f>IF(DatiStorici[[#This Row],[Calend]]="X",(DatiStorici[[#This Row],[Balanced]]*D$2/DatiStorici[[#This Row],[SXXR]]),S1224)</f>
        <v>23.642993777702905</v>
      </c>
      <c r="T1225" s="33">
        <f>IF(DatiStorici[[#This Row],[Calend]]="X",(DatiStorici[[#This Row],[Balanced]]*E$2/DatiStorici[[#This Row],[Gold]]),T1224)</f>
        <v>24.359737197814788</v>
      </c>
      <c r="U1225" s="34">
        <f>SUMPRODUCT(DatiStorici[[#This Row],[Bond 3Y]:[Gold]],Q1224:T1224)</f>
        <v>13647.735232522968</v>
      </c>
      <c r="V1225" s="32">
        <f t="shared" si="166"/>
        <v>2.6730954949013414E-4</v>
      </c>
      <c r="W1225" s="32">
        <f>-(1-U1225/MAX(U$5:U1225))</f>
        <v>-4.7313193015260824E-2</v>
      </c>
      <c r="X1225" s="53" t="str">
        <f t="shared" si="167"/>
        <v/>
      </c>
    </row>
    <row r="1226" spans="1:24" x14ac:dyDescent="0.3">
      <c r="A1226" s="4">
        <v>40822</v>
      </c>
      <c r="B1226" s="1">
        <v>118.82709199999999</v>
      </c>
      <c r="C1226" s="1">
        <v>133.61261200000001</v>
      </c>
      <c r="D1226" s="1">
        <v>120.691723</v>
      </c>
      <c r="E1226" s="1">
        <v>158.66802000000001</v>
      </c>
      <c r="F1226" s="3">
        <f t="shared" si="160"/>
        <v>14389.816736993609</v>
      </c>
      <c r="G1226" s="36">
        <f t="shared" si="161"/>
        <v>5.8909126506992387E-8</v>
      </c>
      <c r="H1226" s="31">
        <f t="shared" si="162"/>
        <v>-7.9868216565544426E-3</v>
      </c>
      <c r="I1226" s="37">
        <f t="shared" si="163"/>
        <v>2.6697103459699358E-2</v>
      </c>
      <c r="J1226" s="37">
        <f t="shared" si="164"/>
        <v>1.1058983209224127E-2</v>
      </c>
      <c r="K1226" s="39">
        <f t="shared" si="165"/>
        <v>6.2411652880135253E-3</v>
      </c>
      <c r="L1226" s="36">
        <f>-(1-B1226/MAX(B$5:B1226))</f>
        <v>-2.3435383585587166E-3</v>
      </c>
      <c r="M1226" s="37">
        <f>-(1-C1226/MAX(C$5:C1226))</f>
        <v>-1.6961818950449792E-2</v>
      </c>
      <c r="N1226" s="37">
        <f>-(1-D1226/MAX(D$5:D1226))</f>
        <v>-0.34009438511283818</v>
      </c>
      <c r="O1226" s="37">
        <f>-(1-E1226/MAX(E$5:E1226))</f>
        <v>-0.13750505533691371</v>
      </c>
      <c r="P1226" s="39">
        <f>-(1-F1226/MAX(F$5:F1226))</f>
        <v>-6.2359178794309633E-2</v>
      </c>
      <c r="Q1226" s="33">
        <f>IF(DatiStorici[[#This Row],[Calend]]="X",(DatiStorici[[#This Row],[Balanced]]*B$2/DatiStorici[[#This Row],[Bond 3Y]]),Q1225)</f>
        <v>28.459934653594232</v>
      </c>
      <c r="R1226" s="33">
        <f>IF(DatiStorici[[#This Row],[Calend]]="X",(DatiStorici[[#This Row],[Balanced]]*C$2/DatiStorici[[#This Row],[Bond 10Y]]),R1225)</f>
        <v>27.211694838953367</v>
      </c>
      <c r="S1226" s="33">
        <f>IF(DatiStorici[[#This Row],[Calend]]="X",(DatiStorici[[#This Row],[Balanced]]*D$2/DatiStorici[[#This Row],[SXXR]]),S1225)</f>
        <v>23.642993777702905</v>
      </c>
      <c r="T1226" s="33">
        <f>IF(DatiStorici[[#This Row],[Calend]]="X",(DatiStorici[[#This Row],[Balanced]]*E$2/DatiStorici[[#This Row],[Gold]]),T1225)</f>
        <v>24.359737197814788</v>
      </c>
      <c r="U1226" s="34">
        <f>SUMPRODUCT(DatiStorici[[#This Row],[Bond 3Y]:[Gold]],Q1225:T1225)</f>
        <v>13736.261822582972</v>
      </c>
      <c r="V1226" s="32">
        <f t="shared" si="166"/>
        <v>6.4655936295963928E-3</v>
      </c>
      <c r="W1226" s="32">
        <f>-(1-U1226/MAX(U$5:U1226))</f>
        <v>-4.1133551266604007E-2</v>
      </c>
      <c r="X1226" s="53" t="str">
        <f t="shared" si="167"/>
        <v/>
      </c>
    </row>
    <row r="1227" spans="1:24" x14ac:dyDescent="0.3">
      <c r="A1227" s="4">
        <v>40823</v>
      </c>
      <c r="B1227" s="1">
        <v>118.86509700000001</v>
      </c>
      <c r="C1227" s="1">
        <v>133.33173099999999</v>
      </c>
      <c r="D1227" s="1">
        <v>121.58389200000001</v>
      </c>
      <c r="E1227" s="1">
        <v>160.31595999999999</v>
      </c>
      <c r="F1227" s="3">
        <f t="shared" si="160"/>
        <v>14462.060652620828</v>
      </c>
      <c r="G1227" s="36">
        <f t="shared" si="161"/>
        <v>3.1978333393087587E-4</v>
      </c>
      <c r="H1227" s="31">
        <f t="shared" si="162"/>
        <v>-2.1044169769761428E-3</v>
      </c>
      <c r="I1227" s="37">
        <f t="shared" si="163"/>
        <v>7.3649428794348212E-3</v>
      </c>
      <c r="J1227" s="37">
        <f t="shared" si="164"/>
        <v>1.0332523039486377E-2</v>
      </c>
      <c r="K1227" s="39">
        <f t="shared" si="165"/>
        <v>5.0079282978658613E-3</v>
      </c>
      <c r="L1227" s="36">
        <f>-(1-B1227/MAX(B$5:B1227))</f>
        <v>-2.0244534328357489E-3</v>
      </c>
      <c r="M1227" s="37">
        <f>-(1-C1227/MAX(C$5:C1227))</f>
        <v>-1.9028365986678675E-2</v>
      </c>
      <c r="N1227" s="37">
        <f>-(1-D1227/MAX(D$5:D1227))</f>
        <v>-0.33521627650775776</v>
      </c>
      <c r="O1227" s="37">
        <f>-(1-E1227/MAX(E$5:E1227))</f>
        <v>-0.12854710704268235</v>
      </c>
      <c r="P1227" s="39">
        <f>-(1-F1227/MAX(F$5:F1227))</f>
        <v>-5.7651763431494363E-2</v>
      </c>
      <c r="Q1227" s="33">
        <f>IF(DatiStorici[[#This Row],[Calend]]="X",(DatiStorici[[#This Row],[Balanced]]*B$2/DatiStorici[[#This Row],[Bond 3Y]]),Q1226)</f>
        <v>28.459934653594232</v>
      </c>
      <c r="R1227" s="33">
        <f>IF(DatiStorici[[#This Row],[Calend]]="X",(DatiStorici[[#This Row],[Balanced]]*C$2/DatiStorici[[#This Row],[Bond 10Y]]),R1226)</f>
        <v>27.211694838953367</v>
      </c>
      <c r="S1227" s="33">
        <f>IF(DatiStorici[[#This Row],[Calend]]="X",(DatiStorici[[#This Row],[Balanced]]*D$2/DatiStorici[[#This Row],[SXXR]]),S1226)</f>
        <v>23.642993777702905</v>
      </c>
      <c r="T1227" s="33">
        <f>IF(DatiStorici[[#This Row],[Calend]]="X",(DatiStorici[[#This Row],[Balanced]]*E$2/DatiStorici[[#This Row],[Gold]]),T1226)</f>
        <v>24.359737197814788</v>
      </c>
      <c r="U1227" s="34">
        <f>SUMPRODUCT(DatiStorici[[#This Row],[Bond 3Y]:[Gold]],Q1226:T1226)</f>
        <v>13790.937125774846</v>
      </c>
      <c r="V1227" s="32">
        <f t="shared" si="166"/>
        <v>3.97246194169766E-3</v>
      </c>
      <c r="W1227" s="32">
        <f>-(1-U1227/MAX(U$5:U1227))</f>
        <v>-3.7316915089880665E-2</v>
      </c>
      <c r="X1227" s="53" t="str">
        <f t="shared" si="167"/>
        <v/>
      </c>
    </row>
    <row r="1228" spans="1:24" x14ac:dyDescent="0.3">
      <c r="A1228" s="4">
        <v>40826</v>
      </c>
      <c r="B1228" s="1">
        <v>118.845411</v>
      </c>
      <c r="C1228" s="1">
        <v>132.539582</v>
      </c>
      <c r="D1228" s="1">
        <v>123.63686800000001</v>
      </c>
      <c r="E1228" s="1">
        <v>161.18389999999999</v>
      </c>
      <c r="F1228" s="3">
        <f t="shared" si="160"/>
        <v>14506.634559524176</v>
      </c>
      <c r="G1228" s="36">
        <f t="shared" si="161"/>
        <v>-1.6563003638871352E-4</v>
      </c>
      <c r="H1228" s="31">
        <f t="shared" si="162"/>
        <v>-5.9589079774550434E-3</v>
      </c>
      <c r="I1228" s="37">
        <f t="shared" si="163"/>
        <v>1.6744291682909477E-2</v>
      </c>
      <c r="J1228" s="37">
        <f t="shared" si="164"/>
        <v>5.3993311758876667E-3</v>
      </c>
      <c r="K1228" s="39">
        <f t="shared" si="165"/>
        <v>3.0773869347107E-3</v>
      </c>
      <c r="L1228" s="36">
        <f>-(1-B1228/MAX(B$5:B1228))</f>
        <v>-2.1897344707987321E-3</v>
      </c>
      <c r="M1228" s="37">
        <f>-(1-C1228/MAX(C$5:C1228))</f>
        <v>-2.4856503768164506E-2</v>
      </c>
      <c r="N1228" s="37">
        <f>-(1-D1228/MAX(D$5:D1228))</f>
        <v>-0.32399122846010842</v>
      </c>
      <c r="O1228" s="37">
        <f>-(1-E1228/MAX(E$5:E1228))</f>
        <v>-0.12382911874062319</v>
      </c>
      <c r="P1228" s="39">
        <f>-(1-F1228/MAX(F$5:F1228))</f>
        <v>-5.4747326534410279E-2</v>
      </c>
      <c r="Q1228" s="33">
        <f>IF(DatiStorici[[#This Row],[Calend]]="X",(DatiStorici[[#This Row],[Balanced]]*B$2/DatiStorici[[#This Row],[Bond 3Y]]),Q1227)</f>
        <v>28.459934653594232</v>
      </c>
      <c r="R1228" s="33">
        <f>IF(DatiStorici[[#This Row],[Calend]]="X",(DatiStorici[[#This Row],[Balanced]]*C$2/DatiStorici[[#This Row],[Bond 10Y]]),R1227)</f>
        <v>27.211694838953367</v>
      </c>
      <c r="S1228" s="33">
        <f>IF(DatiStorici[[#This Row],[Calend]]="X",(DatiStorici[[#This Row],[Balanced]]*D$2/DatiStorici[[#This Row],[SXXR]]),S1227)</f>
        <v>23.642993777702905</v>
      </c>
      <c r="T1228" s="33">
        <f>IF(DatiStorici[[#This Row],[Calend]]="X",(DatiStorici[[#This Row],[Balanced]]*E$2/DatiStorici[[#This Row],[Gold]]),T1227)</f>
        <v>24.359737197814788</v>
      </c>
      <c r="U1228" s="34">
        <f>SUMPRODUCT(DatiStorici[[#This Row],[Bond 3Y]:[Gold]],Q1227:T1227)</f>
        <v>13838.502435743521</v>
      </c>
      <c r="V1228" s="32">
        <f t="shared" si="166"/>
        <v>3.443092419798551E-3</v>
      </c>
      <c r="W1228" s="32">
        <f>-(1-U1228/MAX(U$5:U1228))</f>
        <v>-3.3996595454040324E-2</v>
      </c>
      <c r="X1228" s="53" t="str">
        <f t="shared" si="167"/>
        <v/>
      </c>
    </row>
    <row r="1229" spans="1:24" x14ac:dyDescent="0.3">
      <c r="A1229" s="4">
        <v>40827</v>
      </c>
      <c r="B1229" s="1">
        <v>118.800157</v>
      </c>
      <c r="C1229" s="1">
        <v>132.438502</v>
      </c>
      <c r="D1229" s="1">
        <v>123.29288699999999</v>
      </c>
      <c r="E1229" s="1">
        <v>161.37615</v>
      </c>
      <c r="F1229" s="3">
        <f t="shared" si="160"/>
        <v>14505.366061749854</v>
      </c>
      <c r="G1229" s="36">
        <f t="shared" si="161"/>
        <v>-3.8085288884498133E-4</v>
      </c>
      <c r="H1229" s="31">
        <f t="shared" si="162"/>
        <v>-7.6293105736930907E-4</v>
      </c>
      <c r="I1229" s="37">
        <f t="shared" si="163"/>
        <v>-2.7860653933986443E-3</v>
      </c>
      <c r="J1229" s="37">
        <f t="shared" si="164"/>
        <v>1.1920262460552045E-3</v>
      </c>
      <c r="K1229" s="39">
        <f t="shared" si="165"/>
        <v>-8.7446418583119178E-5</v>
      </c>
      <c r="L1229" s="36">
        <f>-(1-B1229/MAX(B$5:B1229))</f>
        <v>-2.5696810364785883E-3</v>
      </c>
      <c r="M1229" s="37">
        <f>-(1-C1229/MAX(C$5:C1229))</f>
        <v>-2.5600187301126898E-2</v>
      </c>
      <c r="N1229" s="37">
        <f>-(1-D1229/MAX(D$5:D1229))</f>
        <v>-0.32587201189473147</v>
      </c>
      <c r="O1229" s="37">
        <f>-(1-E1229/MAX(E$5:E1229))</f>
        <v>-0.1227840773194756</v>
      </c>
      <c r="P1229" s="39">
        <f>-(1-F1229/MAX(F$5:F1229))</f>
        <v>-5.4829981881351353E-2</v>
      </c>
      <c r="Q1229" s="33">
        <f>IF(DatiStorici[[#This Row],[Calend]]="X",(DatiStorici[[#This Row],[Balanced]]*B$2/DatiStorici[[#This Row],[Bond 3Y]]),Q1228)</f>
        <v>28.459934653594232</v>
      </c>
      <c r="R1229" s="33">
        <f>IF(DatiStorici[[#This Row],[Calend]]="X",(DatiStorici[[#This Row],[Balanced]]*C$2/DatiStorici[[#This Row],[Bond 10Y]]),R1228)</f>
        <v>27.211694838953367</v>
      </c>
      <c r="S1229" s="33">
        <f>IF(DatiStorici[[#This Row],[Calend]]="X",(DatiStorici[[#This Row],[Balanced]]*D$2/DatiStorici[[#This Row],[SXXR]]),S1228)</f>
        <v>23.642993777702905</v>
      </c>
      <c r="T1229" s="33">
        <f>IF(DatiStorici[[#This Row],[Calend]]="X",(DatiStorici[[#This Row],[Balanced]]*E$2/DatiStorici[[#This Row],[Gold]]),T1228)</f>
        <v>24.359737197814788</v>
      </c>
      <c r="U1229" s="34">
        <f>SUMPRODUCT(DatiStorici[[#This Row],[Bond 3Y]:[Gold]],Q1228:T1228)</f>
        <v>13831.014370580016</v>
      </c>
      <c r="V1229" s="32">
        <f t="shared" si="166"/>
        <v>-5.4125017062803011E-4</v>
      </c>
      <c r="W1229" s="32">
        <f>-(1-U1229/MAX(U$5:U1229))</f>
        <v>-3.4519303490910258E-2</v>
      </c>
      <c r="X1229" s="53" t="str">
        <f t="shared" si="167"/>
        <v/>
      </c>
    </row>
    <row r="1230" spans="1:24" x14ac:dyDescent="0.3">
      <c r="A1230" s="4">
        <v>40828</v>
      </c>
      <c r="B1230" s="1">
        <v>118.67241300000001</v>
      </c>
      <c r="C1230" s="1">
        <v>131.50062800000001</v>
      </c>
      <c r="D1230" s="1">
        <v>125.33287300000001</v>
      </c>
      <c r="E1230" s="1">
        <v>163.21805000000001</v>
      </c>
      <c r="F1230" s="3">
        <f t="shared" si="160"/>
        <v>14581.801218422162</v>
      </c>
      <c r="G1230" s="36">
        <f t="shared" si="161"/>
        <v>-1.0758633076802971E-3</v>
      </c>
      <c r="H1230" s="31">
        <f t="shared" si="162"/>
        <v>-7.1067745610220515E-3</v>
      </c>
      <c r="I1230" s="37">
        <f t="shared" si="163"/>
        <v>1.6410461900926938E-2</v>
      </c>
      <c r="J1230" s="37">
        <f t="shared" si="164"/>
        <v>1.134906150429039E-2</v>
      </c>
      <c r="K1230" s="39">
        <f t="shared" si="165"/>
        <v>5.2556051177529081E-3</v>
      </c>
      <c r="L1230" s="36">
        <f>-(1-B1230/MAX(B$5:B1230))</f>
        <v>-3.6422026718301304E-3</v>
      </c>
      <c r="M1230" s="37">
        <f>-(1-C1230/MAX(C$5:C1230))</f>
        <v>-3.2500478652467635E-2</v>
      </c>
      <c r="N1230" s="37">
        <f>-(1-D1230/MAX(D$5:D1230))</f>
        <v>-0.31471798921422656</v>
      </c>
      <c r="O1230" s="37">
        <f>-(1-E1230/MAX(E$5:E1230))</f>
        <v>-0.11277179230719048</v>
      </c>
      <c r="P1230" s="39">
        <f>-(1-F1230/MAX(F$5:F1230))</f>
        <v>-4.9849465146418748E-2</v>
      </c>
      <c r="Q1230" s="33">
        <f>IF(DatiStorici[[#This Row],[Calend]]="X",(DatiStorici[[#This Row],[Balanced]]*B$2/DatiStorici[[#This Row],[Bond 3Y]]),Q1229)</f>
        <v>28.459934653594232</v>
      </c>
      <c r="R1230" s="33">
        <f>IF(DatiStorici[[#This Row],[Calend]]="X",(DatiStorici[[#This Row],[Balanced]]*C$2/DatiStorici[[#This Row],[Bond 10Y]]),R1229)</f>
        <v>27.211694838953367</v>
      </c>
      <c r="S1230" s="33">
        <f>IF(DatiStorici[[#This Row],[Calend]]="X",(DatiStorici[[#This Row],[Balanced]]*D$2/DatiStorici[[#This Row],[SXXR]]),S1229)</f>
        <v>23.642993777702905</v>
      </c>
      <c r="T1230" s="33">
        <f>IF(DatiStorici[[#This Row],[Calend]]="X",(DatiStorici[[#This Row],[Balanced]]*E$2/DatiStorici[[#This Row],[Gold]]),T1229)</f>
        <v>24.359737197814788</v>
      </c>
      <c r="U1230" s="34">
        <f>SUMPRODUCT(DatiStorici[[#This Row],[Bond 3Y]:[Gold]],Q1229:T1229)</f>
        <v>13894.957219851498</v>
      </c>
      <c r="V1230" s="32">
        <f t="shared" si="166"/>
        <v>4.6124957193185521E-3</v>
      </c>
      <c r="W1230" s="32">
        <f>-(1-U1230/MAX(U$5:U1230))</f>
        <v>-3.0055741745018127E-2</v>
      </c>
      <c r="X1230" s="53" t="str">
        <f t="shared" si="167"/>
        <v/>
      </c>
    </row>
    <row r="1231" spans="1:24" x14ac:dyDescent="0.3">
      <c r="A1231" s="4">
        <v>40829</v>
      </c>
      <c r="B1231" s="1">
        <v>118.62587600000001</v>
      </c>
      <c r="C1231" s="1">
        <v>132.10075699999999</v>
      </c>
      <c r="D1231" s="1">
        <v>123.968379</v>
      </c>
      <c r="E1231" s="1">
        <v>160.69325000000001</v>
      </c>
      <c r="F1231" s="3">
        <f t="shared" si="160"/>
        <v>14475.740203969781</v>
      </c>
      <c r="G1231" s="36">
        <f t="shared" si="161"/>
        <v>-3.9222365060212022E-4</v>
      </c>
      <c r="H1231" s="31">
        <f t="shared" si="162"/>
        <v>4.553314747236698E-3</v>
      </c>
      <c r="I1231" s="37">
        <f t="shared" si="163"/>
        <v>-1.0946656822263904E-2</v>
      </c>
      <c r="J1231" s="37">
        <f t="shared" si="164"/>
        <v>-1.5589768776799276E-2</v>
      </c>
      <c r="K1231" s="39">
        <f t="shared" si="165"/>
        <v>-7.3001004401894269E-3</v>
      </c>
      <c r="L1231" s="36">
        <f>-(1-B1231/MAX(B$5:B1231))</f>
        <v>-4.032921134884071E-3</v>
      </c>
      <c r="M1231" s="37">
        <f>-(1-C1231/MAX(C$5:C1231))</f>
        <v>-2.8085104147588913E-2</v>
      </c>
      <c r="N1231" s="37">
        <f>-(1-D1231/MAX(D$5:D1231))</f>
        <v>-0.3221786271908661</v>
      </c>
      <c r="O1231" s="37">
        <f>-(1-E1231/MAX(E$5:E1231))</f>
        <v>-0.1264962166510839</v>
      </c>
      <c r="P1231" s="39">
        <f>-(1-F1231/MAX(F$5:F1231))</f>
        <v>-5.6760403520872083E-2</v>
      </c>
      <c r="Q1231" s="33">
        <f>IF(DatiStorici[[#This Row],[Calend]]="X",(DatiStorici[[#This Row],[Balanced]]*B$2/DatiStorici[[#This Row],[Bond 3Y]]),Q1230)</f>
        <v>28.459934653594232</v>
      </c>
      <c r="R1231" s="33">
        <f>IF(DatiStorici[[#This Row],[Calend]]="X",(DatiStorici[[#This Row],[Balanced]]*C$2/DatiStorici[[#This Row],[Bond 10Y]]),R1230)</f>
        <v>27.211694838953367</v>
      </c>
      <c r="S1231" s="33">
        <f>IF(DatiStorici[[#This Row],[Calend]]="X",(DatiStorici[[#This Row],[Balanced]]*D$2/DatiStorici[[#This Row],[SXXR]]),S1230)</f>
        <v>23.642993777702905</v>
      </c>
      <c r="T1231" s="33">
        <f>IF(DatiStorici[[#This Row],[Calend]]="X",(DatiStorici[[#This Row],[Balanced]]*E$2/DatiStorici[[#This Row],[Gold]]),T1230)</f>
        <v>24.359737197814788</v>
      </c>
      <c r="U1231" s="34">
        <f>SUMPRODUCT(DatiStorici[[#This Row],[Bond 3Y]:[Gold]],Q1230:T1230)</f>
        <v>13816.19911945577</v>
      </c>
      <c r="V1231" s="32">
        <f t="shared" si="166"/>
        <v>-5.6842313969609282E-3</v>
      </c>
      <c r="W1231" s="32">
        <f>-(1-U1231/MAX(U$5:U1231))</f>
        <v>-3.5553489313522091E-2</v>
      </c>
      <c r="X1231" s="53" t="str">
        <f t="shared" si="167"/>
        <v/>
      </c>
    </row>
    <row r="1232" spans="1:24" x14ac:dyDescent="0.3">
      <c r="A1232" s="4">
        <v>40830</v>
      </c>
      <c r="B1232" s="1">
        <v>118.573933</v>
      </c>
      <c r="C1232" s="1">
        <v>130.953362</v>
      </c>
      <c r="D1232" s="1">
        <v>124.993048</v>
      </c>
      <c r="E1232" s="1">
        <v>162.82622000000001</v>
      </c>
      <c r="F1232" s="3">
        <f t="shared" si="160"/>
        <v>14544.947966814376</v>
      </c>
      <c r="G1232" s="36">
        <f t="shared" si="161"/>
        <v>-4.3796831919292069E-4</v>
      </c>
      <c r="H1232" s="31">
        <f t="shared" si="162"/>
        <v>-8.7236974735562852E-3</v>
      </c>
      <c r="I1232" s="37">
        <f t="shared" si="163"/>
        <v>8.2315947352384622E-3</v>
      </c>
      <c r="J1232" s="37">
        <f t="shared" si="164"/>
        <v>1.318622898366878E-2</v>
      </c>
      <c r="K1232" s="39">
        <f t="shared" si="165"/>
        <v>4.7695556794467809E-3</v>
      </c>
      <c r="L1232" s="36">
        <f>-(1-B1232/MAX(B$5:B1232))</f>
        <v>-4.469027654995239E-3</v>
      </c>
      <c r="M1232" s="37">
        <f>-(1-C1232/MAX(C$5:C1232))</f>
        <v>-3.6526920207178626E-2</v>
      </c>
      <c r="N1232" s="37">
        <f>-(1-D1232/MAX(D$5:D1232))</f>
        <v>-0.31657604890551982</v>
      </c>
      <c r="O1232" s="37">
        <f>-(1-E1232/MAX(E$5:E1232))</f>
        <v>-0.11490171990171982</v>
      </c>
      <c r="P1232" s="39">
        <f>-(1-F1232/MAX(F$5:F1232))</f>
        <v>-5.2250823949883562E-2</v>
      </c>
      <c r="Q1232" s="33">
        <f>IF(DatiStorici[[#This Row],[Calend]]="X",(DatiStorici[[#This Row],[Balanced]]*B$2/DatiStorici[[#This Row],[Bond 3Y]]),Q1231)</f>
        <v>28.459934653594232</v>
      </c>
      <c r="R1232" s="33">
        <f>IF(DatiStorici[[#This Row],[Calend]]="X",(DatiStorici[[#This Row],[Balanced]]*C$2/DatiStorici[[#This Row],[Bond 10Y]]),R1231)</f>
        <v>27.211694838953367</v>
      </c>
      <c r="S1232" s="33">
        <f>IF(DatiStorici[[#This Row],[Calend]]="X",(DatiStorici[[#This Row],[Balanced]]*D$2/DatiStorici[[#This Row],[SXXR]]),S1231)</f>
        <v>23.642993777702905</v>
      </c>
      <c r="T1232" s="33">
        <f>IF(DatiStorici[[#This Row],[Calend]]="X",(DatiStorici[[#This Row],[Balanced]]*E$2/DatiStorici[[#This Row],[Gold]]),T1231)</f>
        <v>24.359737197814788</v>
      </c>
      <c r="U1232" s="34">
        <f>SUMPRODUCT(DatiStorici[[#This Row],[Bond 3Y]:[Gold]],Q1231:T1231)</f>
        <v>13859.683093912347</v>
      </c>
      <c r="V1232" s="32">
        <f t="shared" si="166"/>
        <v>3.142375726511232E-3</v>
      </c>
      <c r="W1232" s="32">
        <f>-(1-U1232/MAX(U$5:U1232))</f>
        <v>-3.2518069291501139E-2</v>
      </c>
      <c r="X1232" s="53" t="str">
        <f t="shared" si="167"/>
        <v/>
      </c>
    </row>
    <row r="1233" spans="1:24" x14ac:dyDescent="0.3">
      <c r="A1233" s="4">
        <v>40833</v>
      </c>
      <c r="B1233" s="1">
        <v>118.617352</v>
      </c>
      <c r="C1233" s="1">
        <v>131.96550300000001</v>
      </c>
      <c r="D1233" s="1">
        <v>123.832241</v>
      </c>
      <c r="E1233" s="1">
        <v>163.20884000000001</v>
      </c>
      <c r="F1233" s="3">
        <f t="shared" si="160"/>
        <v>14569.27409939079</v>
      </c>
      <c r="G1233" s="36">
        <f t="shared" si="161"/>
        <v>3.6610957679128735E-4</v>
      </c>
      <c r="H1233" s="31">
        <f t="shared" si="162"/>
        <v>7.6993029762983754E-3</v>
      </c>
      <c r="I1233" s="37">
        <f t="shared" si="163"/>
        <v>-9.3303653008374211E-3</v>
      </c>
      <c r="J1233" s="37">
        <f t="shared" si="164"/>
        <v>2.347110618423355E-3</v>
      </c>
      <c r="K1233" s="39">
        <f t="shared" si="165"/>
        <v>1.6710828255706159E-3</v>
      </c>
      <c r="L1233" s="36">
        <f>-(1-B1233/MAX(B$5:B1233))</f>
        <v>-4.1044875052791419E-3</v>
      </c>
      <c r="M1233" s="37">
        <f>-(1-C1233/MAX(C$5:C1233))</f>
        <v>-2.9080218636778343E-2</v>
      </c>
      <c r="N1233" s="37">
        <f>-(1-D1233/MAX(D$5:D1233))</f>
        <v>-0.32292298834808897</v>
      </c>
      <c r="O1233" s="37">
        <f>-(1-E1233/MAX(E$5:E1233))</f>
        <v>-0.11282185645017495</v>
      </c>
      <c r="P1233" s="39">
        <f>-(1-F1233/MAX(F$5:F1233))</f>
        <v>-5.0665732538186181E-2</v>
      </c>
      <c r="Q1233" s="33">
        <f>IF(DatiStorici[[#This Row],[Calend]]="X",(DatiStorici[[#This Row],[Balanced]]*B$2/DatiStorici[[#This Row],[Bond 3Y]]),Q1232)</f>
        <v>28.459934653594232</v>
      </c>
      <c r="R1233" s="33">
        <f>IF(DatiStorici[[#This Row],[Calend]]="X",(DatiStorici[[#This Row],[Balanced]]*C$2/DatiStorici[[#This Row],[Bond 10Y]]),R1232)</f>
        <v>27.211694838953367</v>
      </c>
      <c r="S1233" s="33">
        <f>IF(DatiStorici[[#This Row],[Calend]]="X",(DatiStorici[[#This Row],[Balanced]]*D$2/DatiStorici[[#This Row],[SXXR]]),S1232)</f>
        <v>23.642993777702905</v>
      </c>
      <c r="T1233" s="33">
        <f>IF(DatiStorici[[#This Row],[Calend]]="X",(DatiStorici[[#This Row],[Balanced]]*E$2/DatiStorici[[#This Row],[Gold]]),T1232)</f>
        <v>24.359737197814788</v>
      </c>
      <c r="U1233" s="34">
        <f>SUMPRODUCT(DatiStorici[[#This Row],[Bond 3Y]:[Gold]],Q1232:T1232)</f>
        <v>13870.336437809579</v>
      </c>
      <c r="V1233" s="32">
        <f t="shared" si="166"/>
        <v>7.6836184043602618E-4</v>
      </c>
      <c r="W1233" s="32">
        <f>-(1-U1233/MAX(U$5:U1233))</f>
        <v>-3.1774407430522178E-2</v>
      </c>
      <c r="X1233" s="53" t="str">
        <f t="shared" si="167"/>
        <v/>
      </c>
    </row>
    <row r="1234" spans="1:24" x14ac:dyDescent="0.3">
      <c r="A1234" s="4">
        <v>40834</v>
      </c>
      <c r="B1234" s="1">
        <v>118.468208</v>
      </c>
      <c r="C1234" s="1">
        <v>132.29226700000001</v>
      </c>
      <c r="D1234" s="1">
        <v>123.36719100000001</v>
      </c>
      <c r="E1234" s="1">
        <v>158.25838999999999</v>
      </c>
      <c r="F1234" s="3">
        <f t="shared" si="160"/>
        <v>14371.620211267571</v>
      </c>
      <c r="G1234" s="36">
        <f t="shared" si="161"/>
        <v>-1.2581451158281006E-3</v>
      </c>
      <c r="H1234" s="31">
        <f t="shared" si="162"/>
        <v>2.4730713995121775E-3</v>
      </c>
      <c r="I1234" s="37">
        <f t="shared" si="163"/>
        <v>-3.76255353722013E-3</v>
      </c>
      <c r="J1234" s="37">
        <f t="shared" si="164"/>
        <v>-3.0801530733231317E-2</v>
      </c>
      <c r="K1234" s="39">
        <f t="shared" si="165"/>
        <v>-1.365935407156376E-2</v>
      </c>
      <c r="L1234" s="36">
        <f>-(1-B1234/MAX(B$5:B1234))</f>
        <v>-5.3566806946491186E-3</v>
      </c>
      <c r="M1234" s="37">
        <f>-(1-C1234/MAX(C$5:C1234))</f>
        <v>-2.6676093132574685E-2</v>
      </c>
      <c r="N1234" s="37">
        <f>-(1-D1234/MAX(D$5:D1234))</f>
        <v>-0.32546574023342967</v>
      </c>
      <c r="O1234" s="37">
        <f>-(1-E1234/MAX(E$5:E1234))</f>
        <v>-0.13973174099280294</v>
      </c>
      <c r="P1234" s="39">
        <f>-(1-F1234/MAX(F$5:F1234))</f>
        <v>-6.3544864869170437E-2</v>
      </c>
      <c r="Q1234" s="33">
        <f>IF(DatiStorici[[#This Row],[Calend]]="X",(DatiStorici[[#This Row],[Balanced]]*B$2/DatiStorici[[#This Row],[Bond 3Y]]),Q1233)</f>
        <v>28.459934653594232</v>
      </c>
      <c r="R1234" s="33">
        <f>IF(DatiStorici[[#This Row],[Calend]]="X",(DatiStorici[[#This Row],[Balanced]]*C$2/DatiStorici[[#This Row],[Bond 10Y]]),R1233)</f>
        <v>27.211694838953367</v>
      </c>
      <c r="S1234" s="33">
        <f>IF(DatiStorici[[#This Row],[Calend]]="X",(DatiStorici[[#This Row],[Balanced]]*D$2/DatiStorici[[#This Row],[SXXR]]),S1233)</f>
        <v>23.642993777702905</v>
      </c>
      <c r="T1234" s="33">
        <f>IF(DatiStorici[[#This Row],[Calend]]="X",(DatiStorici[[#This Row],[Balanced]]*E$2/DatiStorici[[#This Row],[Gold]]),T1233)</f>
        <v>24.359737197814788</v>
      </c>
      <c r="U1234" s="34">
        <f>SUMPRODUCT(DatiStorici[[#This Row],[Bond 3Y]:[Gold]],Q1233:T1233)</f>
        <v>13743.396776300715</v>
      </c>
      <c r="V1234" s="32">
        <f t="shared" si="166"/>
        <v>-9.1940162314726685E-3</v>
      </c>
      <c r="W1234" s="32">
        <f>-(1-U1234/MAX(U$5:U1234))</f>
        <v>-4.0635492346238866E-2</v>
      </c>
      <c r="X1234" s="53" t="str">
        <f t="shared" si="167"/>
        <v/>
      </c>
    </row>
    <row r="1235" spans="1:24" x14ac:dyDescent="0.3">
      <c r="A1235" s="4">
        <v>40835</v>
      </c>
      <c r="B1235" s="1">
        <v>118.38951</v>
      </c>
      <c r="C1235" s="1">
        <v>131.76306700000001</v>
      </c>
      <c r="D1235" s="1">
        <v>124.091007</v>
      </c>
      <c r="E1235" s="1">
        <v>160.34275</v>
      </c>
      <c r="F1235" s="3">
        <f t="shared" si="160"/>
        <v>14449.376265441442</v>
      </c>
      <c r="G1235" s="36">
        <f t="shared" si="161"/>
        <v>-6.6451710808072069E-4</v>
      </c>
      <c r="H1235" s="31">
        <f t="shared" si="162"/>
        <v>-4.0082561522168346E-3</v>
      </c>
      <c r="I1235" s="37">
        <f t="shared" si="163"/>
        <v>5.8500229137508604E-3</v>
      </c>
      <c r="J1235" s="37">
        <f t="shared" si="164"/>
        <v>1.3084634525256909E-2</v>
      </c>
      <c r="K1235" s="39">
        <f t="shared" si="165"/>
        <v>5.3958053039836014E-3</v>
      </c>
      <c r="L1235" s="36">
        <f>-(1-B1235/MAX(B$5:B1235))</f>
        <v>-6.0174186366183102E-3</v>
      </c>
      <c r="M1235" s="37">
        <f>-(1-C1235/MAX(C$5:C1235))</f>
        <v>-3.0569616338388617E-2</v>
      </c>
      <c r="N1235" s="37">
        <f>-(1-D1235/MAX(D$5:D1235))</f>
        <v>-0.32150813460255168</v>
      </c>
      <c r="O1235" s="37">
        <f>-(1-E1235/MAX(E$5:E1235))</f>
        <v>-0.12840148072448965</v>
      </c>
      <c r="P1235" s="39">
        <f>-(1-F1235/MAX(F$5:F1235))</f>
        <v>-5.8478278419749508E-2</v>
      </c>
      <c r="Q1235" s="33">
        <f>IF(DatiStorici[[#This Row],[Calend]]="X",(DatiStorici[[#This Row],[Balanced]]*B$2/DatiStorici[[#This Row],[Bond 3Y]]),Q1234)</f>
        <v>28.459934653594232</v>
      </c>
      <c r="R1235" s="33">
        <f>IF(DatiStorici[[#This Row],[Calend]]="X",(DatiStorici[[#This Row],[Balanced]]*C$2/DatiStorici[[#This Row],[Bond 10Y]]),R1234)</f>
        <v>27.211694838953367</v>
      </c>
      <c r="S1235" s="33">
        <f>IF(DatiStorici[[#This Row],[Calend]]="X",(DatiStorici[[#This Row],[Balanced]]*D$2/DatiStorici[[#This Row],[SXXR]]),S1234)</f>
        <v>23.642993777702905</v>
      </c>
      <c r="T1235" s="33">
        <f>IF(DatiStorici[[#This Row],[Calend]]="X",(DatiStorici[[#This Row],[Balanced]]*E$2/DatiStorici[[#This Row],[Gold]]),T1234)</f>
        <v>24.359737197814788</v>
      </c>
      <c r="U1235" s="34">
        <f>SUMPRODUCT(DatiStorici[[#This Row],[Bond 3Y]:[Gold]],Q1234:T1234)</f>
        <v>13794.644246464413</v>
      </c>
      <c r="V1235" s="32">
        <f t="shared" si="166"/>
        <v>3.7219444390905083E-3</v>
      </c>
      <c r="W1235" s="32">
        <f>-(1-U1235/MAX(U$5:U1235))</f>
        <v>-3.7058137724062856E-2</v>
      </c>
      <c r="X1235" s="53" t="str">
        <f t="shared" si="167"/>
        <v/>
      </c>
    </row>
    <row r="1236" spans="1:24" x14ac:dyDescent="0.3">
      <c r="A1236" s="4">
        <v>40836</v>
      </c>
      <c r="B1236" s="1">
        <v>118.240995</v>
      </c>
      <c r="C1236" s="1">
        <v>131.98566700000001</v>
      </c>
      <c r="D1236" s="1">
        <v>122.19859</v>
      </c>
      <c r="E1236" s="1">
        <v>157.18749</v>
      </c>
      <c r="F1236" s="3">
        <f t="shared" si="160"/>
        <v>14298.431770252999</v>
      </c>
      <c r="G1236" s="36">
        <f t="shared" si="161"/>
        <v>-1.2552482994584605E-3</v>
      </c>
      <c r="H1236" s="31">
        <f t="shared" si="162"/>
        <v>1.6879705883517081E-3</v>
      </c>
      <c r="I1236" s="37">
        <f t="shared" si="163"/>
        <v>-1.5367715621979401E-2</v>
      </c>
      <c r="J1236" s="37">
        <f t="shared" si="164"/>
        <v>-1.9874414845972067E-2</v>
      </c>
      <c r="K1236" s="39">
        <f t="shared" si="165"/>
        <v>-1.0501383769265E-2</v>
      </c>
      <c r="L1236" s="36">
        <f>-(1-B1236/MAX(B$5:B1236))</f>
        <v>-7.2643308256390426E-3</v>
      </c>
      <c r="M1236" s="37">
        <f>-(1-C1236/MAX(C$5:C1236))</f>
        <v>-2.8931864513720873E-2</v>
      </c>
      <c r="N1236" s="37">
        <f>-(1-D1236/MAX(D$5:D1236))</f>
        <v>-0.33185529489628551</v>
      </c>
      <c r="O1236" s="37">
        <f>-(1-E1236/MAX(E$5:E1236))</f>
        <v>-0.14555298862820987</v>
      </c>
      <c r="P1236" s="39">
        <f>-(1-F1236/MAX(F$5:F1236))</f>
        <v>-6.8313825530027739E-2</v>
      </c>
      <c r="Q1236" s="33">
        <f>IF(DatiStorici[[#This Row],[Calend]]="X",(DatiStorici[[#This Row],[Balanced]]*B$2/DatiStorici[[#This Row],[Bond 3Y]]),Q1235)</f>
        <v>28.459934653594232</v>
      </c>
      <c r="R1236" s="33">
        <f>IF(DatiStorici[[#This Row],[Calend]]="X",(DatiStorici[[#This Row],[Balanced]]*C$2/DatiStorici[[#This Row],[Bond 10Y]]),R1235)</f>
        <v>27.211694838953367</v>
      </c>
      <c r="S1236" s="33">
        <f>IF(DatiStorici[[#This Row],[Calend]]="X",(DatiStorici[[#This Row],[Balanced]]*D$2/DatiStorici[[#This Row],[SXXR]]),S1235)</f>
        <v>23.642993777702905</v>
      </c>
      <c r="T1236" s="33">
        <f>IF(DatiStorici[[#This Row],[Calend]]="X",(DatiStorici[[#This Row],[Balanced]]*E$2/DatiStorici[[#This Row],[Gold]]),T1235)</f>
        <v>24.359737197814788</v>
      </c>
      <c r="U1236" s="34">
        <f>SUMPRODUCT(DatiStorici[[#This Row],[Bond 3Y]:[Gold]],Q1235:T1235)</f>
        <v>13674.87113479389</v>
      </c>
      <c r="V1236" s="32">
        <f t="shared" si="166"/>
        <v>-8.7204939031119942E-3</v>
      </c>
      <c r="W1236" s="32">
        <f>-(1-U1236/MAX(U$5:U1236))</f>
        <v>-4.5418958136822618E-2</v>
      </c>
      <c r="X1236" s="53" t="str">
        <f t="shared" si="167"/>
        <v/>
      </c>
    </row>
    <row r="1237" spans="1:24" x14ac:dyDescent="0.3">
      <c r="A1237" s="4">
        <v>40837</v>
      </c>
      <c r="B1237" s="1">
        <v>118.341446</v>
      </c>
      <c r="C1237" s="1">
        <v>131.343718</v>
      </c>
      <c r="D1237" s="1">
        <v>125.24246100000001</v>
      </c>
      <c r="E1237" s="1">
        <v>159.36885000000001</v>
      </c>
      <c r="F1237" s="3">
        <f t="shared" si="160"/>
        <v>14416.482905042049</v>
      </c>
      <c r="G1237" s="36">
        <f t="shared" si="161"/>
        <v>8.491839513683529E-4</v>
      </c>
      <c r="H1237" s="31">
        <f t="shared" si="162"/>
        <v>-4.8756447875786804E-3</v>
      </c>
      <c r="I1237" s="37">
        <f t="shared" si="163"/>
        <v>2.4604038327231872E-2</v>
      </c>
      <c r="J1237" s="37">
        <f t="shared" si="164"/>
        <v>1.3782030257085331E-2</v>
      </c>
      <c r="K1237" s="39">
        <f t="shared" si="165"/>
        <v>8.222333321283519E-3</v>
      </c>
      <c r="L1237" s="36">
        <f>-(1-B1237/MAX(B$5:B1237))</f>
        <v>-6.4209575885968428E-3</v>
      </c>
      <c r="M1237" s="37">
        <f>-(1-C1237/MAX(C$5:C1237))</f>
        <v>-3.3654924469218139E-2</v>
      </c>
      <c r="N1237" s="37">
        <f>-(1-D1237/MAX(D$5:D1237))</f>
        <v>-0.3152123345178659</v>
      </c>
      <c r="O1237" s="37">
        <f>-(1-E1237/MAX(E$5:E1237))</f>
        <v>-0.13369545128394678</v>
      </c>
      <c r="P1237" s="39">
        <f>-(1-F1237/MAX(F$5:F1237))</f>
        <v>-6.0621610612286214E-2</v>
      </c>
      <c r="Q1237" s="33">
        <f>IF(DatiStorici[[#This Row],[Calend]]="X",(DatiStorici[[#This Row],[Balanced]]*B$2/DatiStorici[[#This Row],[Bond 3Y]]),Q1236)</f>
        <v>28.459934653594232</v>
      </c>
      <c r="R1237" s="33">
        <f>IF(DatiStorici[[#This Row],[Calend]]="X",(DatiStorici[[#This Row],[Balanced]]*C$2/DatiStorici[[#This Row],[Bond 10Y]]),R1236)</f>
        <v>27.211694838953367</v>
      </c>
      <c r="S1237" s="33">
        <f>IF(DatiStorici[[#This Row],[Calend]]="X",(DatiStorici[[#This Row],[Balanced]]*D$2/DatiStorici[[#This Row],[SXXR]]),S1236)</f>
        <v>23.642993777702905</v>
      </c>
      <c r="T1237" s="33">
        <f>IF(DatiStorici[[#This Row],[Calend]]="X",(DatiStorici[[#This Row],[Balanced]]*E$2/DatiStorici[[#This Row],[Gold]]),T1236)</f>
        <v>24.359737197814788</v>
      </c>
      <c r="U1237" s="34">
        <f>SUMPRODUCT(DatiStorici[[#This Row],[Bond 3Y]:[Gold]],Q1236:T1236)</f>
        <v>13785.365022846559</v>
      </c>
      <c r="V1237" s="32">
        <f t="shared" si="166"/>
        <v>8.0475989901790789E-3</v>
      </c>
      <c r="W1237" s="32">
        <f>-(1-U1237/MAX(U$5:U1237))</f>
        <v>-3.7705878449478258E-2</v>
      </c>
      <c r="X1237" s="53" t="str">
        <f t="shared" si="167"/>
        <v/>
      </c>
    </row>
    <row r="1238" spans="1:24" x14ac:dyDescent="0.3">
      <c r="A1238" s="4">
        <v>40840</v>
      </c>
      <c r="B1238" s="1">
        <v>118.33779699999999</v>
      </c>
      <c r="C1238" s="1">
        <v>131.267528</v>
      </c>
      <c r="D1238" s="1">
        <v>126.85428899999999</v>
      </c>
      <c r="E1238" s="1">
        <v>160.28519</v>
      </c>
      <c r="F1238" s="3">
        <f t="shared" si="160"/>
        <v>14474.852332345006</v>
      </c>
      <c r="G1238" s="36">
        <f t="shared" si="161"/>
        <v>-3.0834981167269925E-5</v>
      </c>
      <c r="H1238" s="31">
        <f t="shared" si="162"/>
        <v>-5.8024934802447688E-4</v>
      </c>
      <c r="I1238" s="37">
        <f t="shared" si="163"/>
        <v>1.2787550525562522E-2</v>
      </c>
      <c r="J1238" s="37">
        <f t="shared" si="164"/>
        <v>5.7333391443857131E-3</v>
      </c>
      <c r="K1238" s="39">
        <f t="shared" si="165"/>
        <v>4.0406236844409025E-3</v>
      </c>
      <c r="L1238" s="36">
        <f>-(1-B1238/MAX(B$5:B1238))</f>
        <v>-6.4515941073171046E-3</v>
      </c>
      <c r="M1238" s="37">
        <f>-(1-C1238/MAX(C$5:C1238))</f>
        <v>-3.4215482921695295E-2</v>
      </c>
      <c r="N1238" s="37">
        <f>-(1-D1238/MAX(D$5:D1238))</f>
        <v>-0.30639934949293302</v>
      </c>
      <c r="O1238" s="37">
        <f>-(1-E1238/MAX(E$5:E1238))</f>
        <v>-0.12871436802852732</v>
      </c>
      <c r="P1238" s="39">
        <f>-(1-F1238/MAX(F$5:F1238))</f>
        <v>-5.6818257258316796E-2</v>
      </c>
      <c r="Q1238" s="33">
        <f>IF(DatiStorici[[#This Row],[Calend]]="X",(DatiStorici[[#This Row],[Balanced]]*B$2/DatiStorici[[#This Row],[Bond 3Y]]),Q1237)</f>
        <v>28.459934653594232</v>
      </c>
      <c r="R1238" s="33">
        <f>IF(DatiStorici[[#This Row],[Calend]]="X",(DatiStorici[[#This Row],[Balanced]]*C$2/DatiStorici[[#This Row],[Bond 10Y]]),R1237)</f>
        <v>27.211694838953367</v>
      </c>
      <c r="S1238" s="33">
        <f>IF(DatiStorici[[#This Row],[Calend]]="X",(DatiStorici[[#This Row],[Balanced]]*D$2/DatiStorici[[#This Row],[SXXR]]),S1237)</f>
        <v>23.642993777702905</v>
      </c>
      <c r="T1238" s="33">
        <f>IF(DatiStorici[[#This Row],[Calend]]="X",(DatiStorici[[#This Row],[Balanced]]*E$2/DatiStorici[[#This Row],[Gold]]),T1237)</f>
        <v>24.359737197814788</v>
      </c>
      <c r="U1238" s="34">
        <f>SUMPRODUCT(DatiStorici[[#This Row],[Bond 3Y]:[Gold]],Q1237:T1237)</f>
        <v>13843.618154473803</v>
      </c>
      <c r="V1238" s="32">
        <f t="shared" si="166"/>
        <v>4.216819531336625E-3</v>
      </c>
      <c r="W1238" s="32">
        <f>-(1-U1238/MAX(U$5:U1238))</f>
        <v>-3.3639490215731649E-2</v>
      </c>
      <c r="X1238" s="53" t="str">
        <f t="shared" si="167"/>
        <v/>
      </c>
    </row>
    <row r="1239" spans="1:24" x14ac:dyDescent="0.3">
      <c r="A1239" s="4">
        <v>40841</v>
      </c>
      <c r="B1239" s="1">
        <v>118.416168</v>
      </c>
      <c r="C1239" s="1">
        <v>131.93127699999999</v>
      </c>
      <c r="D1239" s="1">
        <v>125.95120799999999</v>
      </c>
      <c r="E1239" s="1">
        <v>160.67147</v>
      </c>
      <c r="F1239" s="3">
        <f t="shared" si="160"/>
        <v>14495.241916704985</v>
      </c>
      <c r="G1239" s="36">
        <f t="shared" si="161"/>
        <v>6.6204595866031085E-4</v>
      </c>
      <c r="H1239" s="31">
        <f t="shared" si="162"/>
        <v>5.0437190024291961E-3</v>
      </c>
      <c r="I1239" s="37">
        <f t="shared" si="163"/>
        <v>-7.1445032019751969E-3</v>
      </c>
      <c r="J1239" s="37">
        <f t="shared" si="164"/>
        <v>2.4070551239290831E-3</v>
      </c>
      <c r="K1239" s="39">
        <f t="shared" si="165"/>
        <v>1.4076300581828544E-3</v>
      </c>
      <c r="L1239" s="36">
        <f>-(1-B1239/MAX(B$5:B1239))</f>
        <v>-5.793601613860333E-3</v>
      </c>
      <c r="M1239" s="37">
        <f>-(1-C1239/MAX(C$5:C1239))</f>
        <v>-2.9332032176540679E-2</v>
      </c>
      <c r="N1239" s="37">
        <f>-(1-D1239/MAX(D$5:D1239))</f>
        <v>-0.31133712159349303</v>
      </c>
      <c r="O1239" s="37">
        <f>-(1-E1239/MAX(E$5:E1239))</f>
        <v>-0.12661460938009605</v>
      </c>
      <c r="P1239" s="39">
        <f>-(1-F1239/MAX(F$5:F1239))</f>
        <v>-5.5489671427603304E-2</v>
      </c>
      <c r="Q1239" s="33">
        <f>IF(DatiStorici[[#This Row],[Calend]]="X",(DatiStorici[[#This Row],[Balanced]]*B$2/DatiStorici[[#This Row],[Bond 3Y]]),Q1238)</f>
        <v>28.459934653594232</v>
      </c>
      <c r="R1239" s="33">
        <f>IF(DatiStorici[[#This Row],[Calend]]="X",(DatiStorici[[#This Row],[Balanced]]*C$2/DatiStorici[[#This Row],[Bond 10Y]]),R1238)</f>
        <v>27.211694838953367</v>
      </c>
      <c r="S1239" s="33">
        <f>IF(DatiStorici[[#This Row],[Calend]]="X",(DatiStorici[[#This Row],[Balanced]]*D$2/DatiStorici[[#This Row],[SXXR]]),S1238)</f>
        <v>23.642993777702905</v>
      </c>
      <c r="T1239" s="33">
        <f>IF(DatiStorici[[#This Row],[Calend]]="X",(DatiStorici[[#This Row],[Balanced]]*E$2/DatiStorici[[#This Row],[Gold]]),T1238)</f>
        <v>24.359737197814788</v>
      </c>
      <c r="U1239" s="34">
        <f>SUMPRODUCT(DatiStorici[[#This Row],[Bond 3Y]:[Gold]],Q1238:T1238)</f>
        <v>13851.968464071211</v>
      </c>
      <c r="V1239" s="32">
        <f t="shared" si="166"/>
        <v>6.0300653424987373E-4</v>
      </c>
      <c r="W1239" s="32">
        <f>-(1-U1239/MAX(U$5:U1239))</f>
        <v>-3.3056592786073757E-2</v>
      </c>
      <c r="X1239" s="53" t="str">
        <f t="shared" si="167"/>
        <v/>
      </c>
    </row>
    <row r="1240" spans="1:24" x14ac:dyDescent="0.3">
      <c r="A1240" s="4">
        <v>40842</v>
      </c>
      <c r="B1240" s="1">
        <v>118.48374200000001</v>
      </c>
      <c r="C1240" s="1">
        <v>132.596329</v>
      </c>
      <c r="D1240" s="1">
        <v>126.22296299999999</v>
      </c>
      <c r="E1240" s="1">
        <v>166.39400000000001</v>
      </c>
      <c r="F1240" s="3">
        <f t="shared" si="160"/>
        <v>14743.537170235217</v>
      </c>
      <c r="G1240" s="36">
        <f t="shared" si="161"/>
        <v>5.7048566909696785E-4</v>
      </c>
      <c r="H1240" s="31">
        <f t="shared" si="162"/>
        <v>5.0282343780510361E-3</v>
      </c>
      <c r="I1240" s="37">
        <f t="shared" si="163"/>
        <v>2.1552969054767588E-3</v>
      </c>
      <c r="J1240" s="37">
        <f t="shared" si="164"/>
        <v>3.4996748843539982E-2</v>
      </c>
      <c r="K1240" s="39">
        <f t="shared" si="165"/>
        <v>1.6984376916336915E-2</v>
      </c>
      <c r="L1240" s="36">
        <f>-(1-B1240/MAX(B$5:B1240))</f>
        <v>-5.2262592965126586E-3</v>
      </c>
      <c r="M1240" s="37">
        <f>-(1-C1240/MAX(C$5:C1240))</f>
        <v>-2.4438994770884959E-2</v>
      </c>
      <c r="N1240" s="37">
        <f>-(1-D1240/MAX(D$5:D1240))</f>
        <v>-0.30985124794850694</v>
      </c>
      <c r="O1240" s="37">
        <f>-(1-E1240/MAX(E$5:E1240))</f>
        <v>-9.5507816746754792E-2</v>
      </c>
      <c r="P1240" s="39">
        <f>-(1-F1240/MAX(F$5:F1240))</f>
        <v>-3.9310746450536338E-2</v>
      </c>
      <c r="Q1240" s="33">
        <f>IF(DatiStorici[[#This Row],[Calend]]="X",(DatiStorici[[#This Row],[Balanced]]*B$2/DatiStorici[[#This Row],[Bond 3Y]]),Q1239)</f>
        <v>28.459934653594232</v>
      </c>
      <c r="R1240" s="33">
        <f>IF(DatiStorici[[#This Row],[Calend]]="X",(DatiStorici[[#This Row],[Balanced]]*C$2/DatiStorici[[#This Row],[Bond 10Y]]),R1239)</f>
        <v>27.211694838953367</v>
      </c>
      <c r="S1240" s="33">
        <f>IF(DatiStorici[[#This Row],[Calend]]="X",(DatiStorici[[#This Row],[Balanced]]*D$2/DatiStorici[[#This Row],[SXXR]]),S1239)</f>
        <v>23.642993777702905</v>
      </c>
      <c r="T1240" s="33">
        <f>IF(DatiStorici[[#This Row],[Calend]]="X",(DatiStorici[[#This Row],[Balanced]]*E$2/DatiStorici[[#This Row],[Gold]]),T1239)</f>
        <v>24.359737197814788</v>
      </c>
      <c r="U1240" s="34">
        <f>SUMPRODUCT(DatiStorici[[#This Row],[Bond 3Y]:[Gold]],Q1239:T1239)</f>
        <v>14017.813236452199</v>
      </c>
      <c r="V1240" s="32">
        <f t="shared" si="166"/>
        <v>1.190154496172317E-2</v>
      </c>
      <c r="W1240" s="32">
        <f>-(1-U1240/MAX(U$5:U1240))</f>
        <v>-2.1479717651638253E-2</v>
      </c>
      <c r="X1240" s="53" t="str">
        <f t="shared" si="167"/>
        <v/>
      </c>
    </row>
    <row r="1241" spans="1:24" x14ac:dyDescent="0.3">
      <c r="A1241" s="4">
        <v>40843</v>
      </c>
      <c r="B1241" s="1">
        <v>118.466286</v>
      </c>
      <c r="C1241" s="1">
        <v>131.162351</v>
      </c>
      <c r="D1241" s="1">
        <v>130.69264200000001</v>
      </c>
      <c r="E1241" s="1">
        <v>166.68317999999999</v>
      </c>
      <c r="F1241" s="3">
        <f t="shared" si="160"/>
        <v>14785.444661430589</v>
      </c>
      <c r="G1241" s="36">
        <f t="shared" si="161"/>
        <v>-1.4733908393200316E-4</v>
      </c>
      <c r="H1241" s="31">
        <f t="shared" si="162"/>
        <v>-1.0873516114359065E-2</v>
      </c>
      <c r="I1241" s="37">
        <f t="shared" si="163"/>
        <v>3.4798431416719393E-2</v>
      </c>
      <c r="J1241" s="37">
        <f t="shared" si="164"/>
        <v>1.7364148012767376E-3</v>
      </c>
      <c r="K1241" s="39">
        <f t="shared" si="165"/>
        <v>2.8383992086110444E-3</v>
      </c>
      <c r="L1241" s="36">
        <f>-(1-B1241/MAX(B$5:B1241))</f>
        <v>-5.3728175510427967E-3</v>
      </c>
      <c r="M1241" s="37">
        <f>-(1-C1241/MAX(C$5:C1241))</f>
        <v>-3.4989309622787346E-2</v>
      </c>
      <c r="N1241" s="37">
        <f>-(1-D1241/MAX(D$5:D1241))</f>
        <v>-0.28541240329929063</v>
      </c>
      <c r="O1241" s="37">
        <f>-(1-E1241/MAX(E$5:E1241))</f>
        <v>-9.3935878758887648E-2</v>
      </c>
      <c r="P1241" s="39">
        <f>-(1-F1241/MAX(F$5:F1241))</f>
        <v>-3.6580053268177704E-2</v>
      </c>
      <c r="Q1241" s="33">
        <f>IF(DatiStorici[[#This Row],[Calend]]="X",(DatiStorici[[#This Row],[Balanced]]*B$2/DatiStorici[[#This Row],[Bond 3Y]]),Q1240)</f>
        <v>28.459934653594232</v>
      </c>
      <c r="R1241" s="33">
        <f>IF(DatiStorici[[#This Row],[Calend]]="X",(DatiStorici[[#This Row],[Balanced]]*C$2/DatiStorici[[#This Row],[Bond 10Y]]),R1240)</f>
        <v>27.211694838953367</v>
      </c>
      <c r="S1241" s="33">
        <f>IF(DatiStorici[[#This Row],[Calend]]="X",(DatiStorici[[#This Row],[Balanced]]*D$2/DatiStorici[[#This Row],[SXXR]]),S1240)</f>
        <v>23.642993777702905</v>
      </c>
      <c r="T1241" s="33">
        <f>IF(DatiStorici[[#This Row],[Calend]]="X",(DatiStorici[[#This Row],[Balanced]]*E$2/DatiStorici[[#This Row],[Gold]]),T1240)</f>
        <v>24.359737197814788</v>
      </c>
      <c r="U1241" s="34">
        <f>SUMPRODUCT(DatiStorici[[#This Row],[Bond 3Y]:[Gold]],Q1240:T1240)</f>
        <v>14091.016409679305</v>
      </c>
      <c r="V1241" s="32">
        <f t="shared" si="166"/>
        <v>5.2085653969670765E-3</v>
      </c>
      <c r="W1241" s="32">
        <f>-(1-U1241/MAX(U$5:U1241))</f>
        <v>-1.6369734480460529E-2</v>
      </c>
      <c r="X1241" s="53" t="str">
        <f t="shared" si="167"/>
        <v/>
      </c>
    </row>
    <row r="1242" spans="1:24" x14ac:dyDescent="0.3">
      <c r="A1242" s="4">
        <v>40844</v>
      </c>
      <c r="B1242" s="1">
        <v>118.23802999999999</v>
      </c>
      <c r="C1242" s="1">
        <v>131.018091</v>
      </c>
      <c r="D1242" s="1">
        <v>130.475965</v>
      </c>
      <c r="E1242" s="1">
        <v>168.91276999999999</v>
      </c>
      <c r="F1242" s="3">
        <f t="shared" si="160"/>
        <v>14860.834660133847</v>
      </c>
      <c r="G1242" s="36">
        <f t="shared" si="161"/>
        <v>-1.928617733789961E-3</v>
      </c>
      <c r="H1242" s="31">
        <f t="shared" si="162"/>
        <v>-1.1004635849876682E-3</v>
      </c>
      <c r="I1242" s="37">
        <f t="shared" si="163"/>
        <v>-1.6592886273932676E-3</v>
      </c>
      <c r="J1242" s="37">
        <f t="shared" si="164"/>
        <v>1.328754297768533E-2</v>
      </c>
      <c r="K1242" s="39">
        <f t="shared" si="165"/>
        <v>5.0859779330792582E-3</v>
      </c>
      <c r="L1242" s="36">
        <f>-(1-B1242/MAX(B$5:B1242))</f>
        <v>-7.2892245713243042E-3</v>
      </c>
      <c r="M1242" s="37">
        <f>-(1-C1242/MAX(C$5:C1242))</f>
        <v>-3.6050684637282338E-2</v>
      </c>
      <c r="N1242" s="37">
        <f>-(1-D1242/MAX(D$5:D1242))</f>
        <v>-0.28659712720050556</v>
      </c>
      <c r="O1242" s="37">
        <f>-(1-E1242/MAX(E$5:E1242))</f>
        <v>-8.1816170555108592E-2</v>
      </c>
      <c r="P1242" s="39">
        <f>-(1-F1242/MAX(F$5:F1242))</f>
        <v>-3.1667639052846419E-2</v>
      </c>
      <c r="Q1242" s="33">
        <f>IF(DatiStorici[[#This Row],[Calend]]="X",(DatiStorici[[#This Row],[Balanced]]*B$2/DatiStorici[[#This Row],[Bond 3Y]]),Q1241)</f>
        <v>28.459934653594232</v>
      </c>
      <c r="R1242" s="33">
        <f>IF(DatiStorici[[#This Row],[Calend]]="X",(DatiStorici[[#This Row],[Balanced]]*C$2/DatiStorici[[#This Row],[Bond 10Y]]),R1241)</f>
        <v>27.211694838953367</v>
      </c>
      <c r="S1242" s="33">
        <f>IF(DatiStorici[[#This Row],[Calend]]="X",(DatiStorici[[#This Row],[Balanced]]*D$2/DatiStorici[[#This Row],[SXXR]]),S1241)</f>
        <v>23.642993777702905</v>
      </c>
      <c r="T1242" s="33">
        <f>IF(DatiStorici[[#This Row],[Calend]]="X",(DatiStorici[[#This Row],[Balanced]]*E$2/DatiStorici[[#This Row],[Gold]]),T1241)</f>
        <v>24.359737197814788</v>
      </c>
      <c r="U1242" s="34">
        <f>SUMPRODUCT(DatiStorici[[#This Row],[Bond 3Y]:[Gold]],Q1241:T1241)</f>
        <v>14129.784033233653</v>
      </c>
      <c r="V1242" s="32">
        <f t="shared" si="166"/>
        <v>2.7474520447562977E-3</v>
      </c>
      <c r="W1242" s="32">
        <f>-(1-U1242/MAX(U$5:U1242))</f>
        <v>-1.3663541630941856E-2</v>
      </c>
      <c r="X1242" s="53" t="str">
        <f t="shared" si="167"/>
        <v/>
      </c>
    </row>
    <row r="1243" spans="1:24" x14ac:dyDescent="0.3">
      <c r="A1243" s="4">
        <v>40847</v>
      </c>
      <c r="B1243" s="1">
        <v>118.12770399999999</v>
      </c>
      <c r="C1243" s="1">
        <v>132.371331</v>
      </c>
      <c r="D1243" s="1">
        <v>127.61655500000001</v>
      </c>
      <c r="E1243" s="1">
        <v>167.06371999999999</v>
      </c>
      <c r="F1243" s="3">
        <f t="shared" si="160"/>
        <v>14776.430119774384</v>
      </c>
      <c r="G1243" s="36">
        <f t="shared" si="161"/>
        <v>-9.3351947547566855E-4</v>
      </c>
      <c r="H1243" s="31">
        <f t="shared" si="162"/>
        <v>1.0275673920603334E-2</v>
      </c>
      <c r="I1243" s="37">
        <f t="shared" si="163"/>
        <v>-2.2158929680694904E-2</v>
      </c>
      <c r="J1243" s="37">
        <f t="shared" si="164"/>
        <v>-1.1007131295003407E-2</v>
      </c>
      <c r="K1243" s="39">
        <f t="shared" si="165"/>
        <v>-5.6958541335797915E-3</v>
      </c>
      <c r="L1243" s="36">
        <f>-(1-B1243/MAX(B$5:B1243))</f>
        <v>-8.2155069950922144E-3</v>
      </c>
      <c r="M1243" s="37">
        <f>-(1-C1243/MAX(C$5:C1243))</f>
        <v>-2.6094389582415056E-2</v>
      </c>
      <c r="N1243" s="37">
        <f>-(1-D1243/MAX(D$5:D1243))</f>
        <v>-0.30223151096238543</v>
      </c>
      <c r="O1243" s="37">
        <f>-(1-E1243/MAX(E$5:E1243))</f>
        <v>-9.1867321867321938E-2</v>
      </c>
      <c r="P1243" s="39">
        <f>-(1-F1243/MAX(F$5:F1243))</f>
        <v>-3.7167441029662296E-2</v>
      </c>
      <c r="Q1243" s="33">
        <f>IF(DatiStorici[[#This Row],[Calend]]="X",(DatiStorici[[#This Row],[Balanced]]*B$2/DatiStorici[[#This Row],[Bond 3Y]]),Q1242)</f>
        <v>28.459934653594232</v>
      </c>
      <c r="R1243" s="33">
        <f>IF(DatiStorici[[#This Row],[Calend]]="X",(DatiStorici[[#This Row],[Balanced]]*C$2/DatiStorici[[#This Row],[Bond 10Y]]),R1242)</f>
        <v>27.211694838953367</v>
      </c>
      <c r="S1243" s="33">
        <f>IF(DatiStorici[[#This Row],[Calend]]="X",(DatiStorici[[#This Row],[Balanced]]*D$2/DatiStorici[[#This Row],[SXXR]]),S1242)</f>
        <v>23.642993777702905</v>
      </c>
      <c r="T1243" s="33">
        <f>IF(DatiStorici[[#This Row],[Calend]]="X",(DatiStorici[[#This Row],[Balanced]]*E$2/DatiStorici[[#This Row],[Gold]]),T1242)</f>
        <v>24.359737197814788</v>
      </c>
      <c r="U1243" s="34">
        <f>SUMPRODUCT(DatiStorici[[#This Row],[Bond 3Y]:[Gold]],Q1242:T1242)</f>
        <v>14050.820731503405</v>
      </c>
      <c r="V1243" s="32">
        <f t="shared" si="166"/>
        <v>-5.6041031801338393E-3</v>
      </c>
      <c r="W1243" s="32">
        <f>-(1-U1243/MAX(U$5:U1243))</f>
        <v>-1.9175613378574541E-2</v>
      </c>
      <c r="X1243" s="53" t="str">
        <f t="shared" si="167"/>
        <v/>
      </c>
    </row>
    <row r="1244" spans="1:24" x14ac:dyDescent="0.3">
      <c r="A1244" s="4">
        <v>40848</v>
      </c>
      <c r="B1244" s="1">
        <v>118.095412</v>
      </c>
      <c r="C1244" s="1">
        <v>134.659288</v>
      </c>
      <c r="D1244" s="1">
        <v>123.242485</v>
      </c>
      <c r="E1244" s="1">
        <v>164.83045999999999</v>
      </c>
      <c r="F1244" s="3">
        <f t="shared" si="160"/>
        <v>14679.678438641269</v>
      </c>
      <c r="G1244" s="36">
        <f t="shared" si="161"/>
        <v>-2.7340254203701316E-4</v>
      </c>
      <c r="H1244" s="31">
        <f t="shared" si="162"/>
        <v>1.713670888911744E-2</v>
      </c>
      <c r="I1244" s="37">
        <f t="shared" si="163"/>
        <v>-3.487626644131462E-2</v>
      </c>
      <c r="J1244" s="37">
        <f t="shared" si="164"/>
        <v>-1.3457866035184288E-2</v>
      </c>
      <c r="K1244" s="39">
        <f t="shared" si="165"/>
        <v>-6.5692336027927687E-3</v>
      </c>
      <c r="L1244" s="36">
        <f>-(1-B1244/MAX(B$5:B1244))</f>
        <v>-8.4866263325857894E-3</v>
      </c>
      <c r="M1244" s="37">
        <f>-(1-C1244/MAX(C$5:C1244))</f>
        <v>-9.2610304112046293E-3</v>
      </c>
      <c r="N1244" s="37">
        <f>-(1-D1244/MAX(D$5:D1244))</f>
        <v>-0.32614759469340882</v>
      </c>
      <c r="O1244" s="37">
        <f>-(1-E1244/MAX(E$5:E1244))</f>
        <v>-0.10400697962644867</v>
      </c>
      <c r="P1244" s="39">
        <f>-(1-F1244/MAX(F$5:F1244))</f>
        <v>-4.3471783010437193E-2</v>
      </c>
      <c r="Q1244" s="33">
        <f>IF(DatiStorici[[#This Row],[Calend]]="X",(DatiStorici[[#This Row],[Balanced]]*B$2/DatiStorici[[#This Row],[Bond 3Y]]),Q1243)</f>
        <v>28.459934653594232</v>
      </c>
      <c r="R1244" s="33">
        <f>IF(DatiStorici[[#This Row],[Calend]]="X",(DatiStorici[[#This Row],[Balanced]]*C$2/DatiStorici[[#This Row],[Bond 10Y]]),R1243)</f>
        <v>27.211694838953367</v>
      </c>
      <c r="S1244" s="33">
        <f>IF(DatiStorici[[#This Row],[Calend]]="X",(DatiStorici[[#This Row],[Balanced]]*D$2/DatiStorici[[#This Row],[SXXR]]),S1243)</f>
        <v>23.642993777702905</v>
      </c>
      <c r="T1244" s="33">
        <f>IF(DatiStorici[[#This Row],[Calend]]="X",(DatiStorici[[#This Row],[Balanced]]*E$2/DatiStorici[[#This Row],[Gold]]),T1243)</f>
        <v>24.359737197814788</v>
      </c>
      <c r="U1244" s="34">
        <f>SUMPRODUCT(DatiStorici[[#This Row],[Bond 3Y]:[Gold]],Q1243:T1243)</f>
        <v>13954.343154494589</v>
      </c>
      <c r="V1244" s="32">
        <f t="shared" si="166"/>
        <v>-6.890012075536427E-3</v>
      </c>
      <c r="W1244" s="32">
        <f>-(1-U1244/MAX(U$5:U1244))</f>
        <v>-2.5910277644856761E-2</v>
      </c>
      <c r="X1244" s="53" t="str">
        <f t="shared" si="167"/>
        <v/>
      </c>
    </row>
    <row r="1245" spans="1:24" x14ac:dyDescent="0.3">
      <c r="A1245" s="4">
        <v>40849</v>
      </c>
      <c r="B1245" s="1">
        <v>118.10192600000001</v>
      </c>
      <c r="C1245" s="1">
        <v>133.97504000000001</v>
      </c>
      <c r="D1245" s="1">
        <v>124.44797800000001</v>
      </c>
      <c r="E1245" s="1">
        <v>169.09726000000001</v>
      </c>
      <c r="F1245" s="3">
        <f t="shared" si="160"/>
        <v>14848.935537397865</v>
      </c>
      <c r="G1245" s="36">
        <f t="shared" si="161"/>
        <v>5.5157268552054991E-5</v>
      </c>
      <c r="H1245" s="31">
        <f t="shared" si="162"/>
        <v>-5.0942817686574719E-3</v>
      </c>
      <c r="I1245" s="37">
        <f t="shared" si="163"/>
        <v>9.7339437596572279E-3</v>
      </c>
      <c r="J1245" s="37">
        <f t="shared" si="164"/>
        <v>2.5556621849853939E-2</v>
      </c>
      <c r="K1245" s="39">
        <f t="shared" si="165"/>
        <v>1.1464063474447068E-2</v>
      </c>
      <c r="L1245" s="36">
        <f>-(1-B1245/MAX(B$5:B1245))</f>
        <v>-8.4319356548812063E-3</v>
      </c>
      <c r="M1245" s="37">
        <f>-(1-C1245/MAX(C$5:C1245))</f>
        <v>-1.4295300000266908E-2</v>
      </c>
      <c r="N1245" s="37">
        <f>-(1-D1245/MAX(D$5:D1245))</f>
        <v>-0.31955632580078419</v>
      </c>
      <c r="O1245" s="37">
        <f>-(1-E1245/MAX(E$5:E1245))</f>
        <v>-8.0813311300036883E-2</v>
      </c>
      <c r="P1245" s="39">
        <f>-(1-F1245/MAX(F$5:F1245))</f>
        <v>-3.2442986190180712E-2</v>
      </c>
      <c r="Q1245" s="33">
        <f>IF(DatiStorici[[#This Row],[Calend]]="X",(DatiStorici[[#This Row],[Balanced]]*B$2/DatiStorici[[#This Row],[Bond 3Y]]),Q1244)</f>
        <v>28.459934653594232</v>
      </c>
      <c r="R1245" s="33">
        <f>IF(DatiStorici[[#This Row],[Calend]]="X",(DatiStorici[[#This Row],[Balanced]]*C$2/DatiStorici[[#This Row],[Bond 10Y]]),R1244)</f>
        <v>27.211694838953367</v>
      </c>
      <c r="S1245" s="33">
        <f>IF(DatiStorici[[#This Row],[Calend]]="X",(DatiStorici[[#This Row],[Balanced]]*D$2/DatiStorici[[#This Row],[SXXR]]),S1244)</f>
        <v>23.642993777702905</v>
      </c>
      <c r="T1245" s="33">
        <f>IF(DatiStorici[[#This Row],[Calend]]="X",(DatiStorici[[#This Row],[Balanced]]*E$2/DatiStorici[[#This Row],[Gold]]),T1244)</f>
        <v>24.359737197814788</v>
      </c>
      <c r="U1245" s="34">
        <f>SUMPRODUCT(DatiStorici[[#This Row],[Bond 3Y]:[Gold]],Q1244:T1244)</f>
        <v>14068.348584912459</v>
      </c>
      <c r="V1245" s="32">
        <f t="shared" si="166"/>
        <v>8.1366958222714864E-3</v>
      </c>
      <c r="W1245" s="32">
        <f>-(1-U1245/MAX(U$5:U1245))</f>
        <v>-1.7952073031911375E-2</v>
      </c>
      <c r="X1245" s="53" t="str">
        <f t="shared" si="167"/>
        <v/>
      </c>
    </row>
    <row r="1246" spans="1:24" x14ac:dyDescent="0.3">
      <c r="A1246" s="4">
        <v>40850</v>
      </c>
      <c r="B1246" s="1">
        <v>118.207773</v>
      </c>
      <c r="C1246" s="1">
        <v>133.42602500000001</v>
      </c>
      <c r="D1246" s="1">
        <v>127.04550500000001</v>
      </c>
      <c r="E1246" s="1">
        <v>170.55055999999999</v>
      </c>
      <c r="F1246" s="3">
        <f t="shared" si="160"/>
        <v>14934.043069013396</v>
      </c>
      <c r="G1246" s="36">
        <f t="shared" si="161"/>
        <v>8.9583294741244954E-4</v>
      </c>
      <c r="H1246" s="31">
        <f t="shared" si="162"/>
        <v>-4.1063095350588824E-3</v>
      </c>
      <c r="I1246" s="37">
        <f t="shared" si="163"/>
        <v>2.06575481758931E-2</v>
      </c>
      <c r="J1246" s="37">
        <f t="shared" si="164"/>
        <v>8.557740010505804E-3</v>
      </c>
      <c r="K1246" s="39">
        <f t="shared" si="165"/>
        <v>5.7151948701262808E-3</v>
      </c>
      <c r="L1246" s="36">
        <f>-(1-B1246/MAX(B$5:B1246))</f>
        <v>-7.5432583194520175E-3</v>
      </c>
      <c r="M1246" s="37">
        <f>-(1-C1246/MAX(C$5:C1246))</f>
        <v>-1.8334609605028751E-2</v>
      </c>
      <c r="N1246" s="37">
        <f>-(1-D1246/MAX(D$5:D1246))</f>
        <v>-0.30535383859193888</v>
      </c>
      <c r="O1246" s="37">
        <f>-(1-E1246/MAX(E$5:E1246))</f>
        <v>-7.291339609923686E-2</v>
      </c>
      <c r="P1246" s="39">
        <f>-(1-F1246/MAX(F$5:F1246))</f>
        <v>-2.6897377285404089E-2</v>
      </c>
      <c r="Q1246" s="33">
        <f>IF(DatiStorici[[#This Row],[Calend]]="X",(DatiStorici[[#This Row],[Balanced]]*B$2/DatiStorici[[#This Row],[Bond 3Y]]),Q1245)</f>
        <v>28.459934653594232</v>
      </c>
      <c r="R1246" s="33">
        <f>IF(DatiStorici[[#This Row],[Calend]]="X",(DatiStorici[[#This Row],[Balanced]]*C$2/DatiStorici[[#This Row],[Bond 10Y]]),R1245)</f>
        <v>27.211694838953367</v>
      </c>
      <c r="S1246" s="33">
        <f>IF(DatiStorici[[#This Row],[Calend]]="X",(DatiStorici[[#This Row],[Balanced]]*D$2/DatiStorici[[#This Row],[SXXR]]),S1245)</f>
        <v>23.642993777702905</v>
      </c>
      <c r="T1246" s="33">
        <f>IF(DatiStorici[[#This Row],[Calend]]="X",(DatiStorici[[#This Row],[Balanced]]*E$2/DatiStorici[[#This Row],[Gold]]),T1245)</f>
        <v>24.359737197814788</v>
      </c>
      <c r="U1246" s="34">
        <f>SUMPRODUCT(DatiStorici[[#This Row],[Bond 3Y]:[Gold]],Q1245:T1245)</f>
        <v>14153.236675741729</v>
      </c>
      <c r="V1246" s="32">
        <f t="shared" si="166"/>
        <v>6.0158453932494223E-3</v>
      </c>
      <c r="W1246" s="32">
        <f>-(1-U1246/MAX(U$5:U1246))</f>
        <v>-1.2026418494706759E-2</v>
      </c>
      <c r="X1246" s="53" t="str">
        <f t="shared" si="167"/>
        <v/>
      </c>
    </row>
    <row r="1247" spans="1:24" x14ac:dyDescent="0.3">
      <c r="A1247" s="4">
        <v>40851</v>
      </c>
      <c r="B1247" s="1">
        <v>117.86902600000001</v>
      </c>
      <c r="C1247" s="1">
        <v>134.021702</v>
      </c>
      <c r="D1247" s="1">
        <v>125.781295</v>
      </c>
      <c r="E1247" s="1">
        <v>169.67552000000001</v>
      </c>
      <c r="F1247" s="3">
        <f t="shared" si="160"/>
        <v>14887.232294932746</v>
      </c>
      <c r="G1247" s="36">
        <f t="shared" si="161"/>
        <v>-2.8698053677625461E-3</v>
      </c>
      <c r="H1247" s="31">
        <f t="shared" si="162"/>
        <v>4.4545376524852106E-3</v>
      </c>
      <c r="I1247" s="37">
        <f t="shared" si="163"/>
        <v>-1.0000684551702457E-2</v>
      </c>
      <c r="J1247" s="37">
        <f t="shared" si="164"/>
        <v>-5.143885086233202E-3</v>
      </c>
      <c r="K1247" s="39">
        <f t="shared" si="165"/>
        <v>-3.1394239150763013E-3</v>
      </c>
      <c r="L1247" s="36">
        <f>-(1-B1247/MAX(B$5:B1247))</f>
        <v>-1.0387333081558037E-2</v>
      </c>
      <c r="M1247" s="37">
        <f>-(1-C1247/MAX(C$5:C1247))</f>
        <v>-1.3951990136643166E-2</v>
      </c>
      <c r="N1247" s="37">
        <f>-(1-D1247/MAX(D$5:D1247))</f>
        <v>-0.31226615417298742</v>
      </c>
      <c r="O1247" s="37">
        <f>-(1-E1247/MAX(E$5:E1247))</f>
        <v>-7.7669978908916915E-2</v>
      </c>
      <c r="P1247" s="39">
        <f>-(1-F1247/MAX(F$5:F1247))</f>
        <v>-2.9947568504130162E-2</v>
      </c>
      <c r="Q1247" s="33">
        <f>IF(DatiStorici[[#This Row],[Calend]]="X",(DatiStorici[[#This Row],[Balanced]]*B$2/DatiStorici[[#This Row],[Bond 3Y]]),Q1246)</f>
        <v>28.459934653594232</v>
      </c>
      <c r="R1247" s="33">
        <f>IF(DatiStorici[[#This Row],[Calend]]="X",(DatiStorici[[#This Row],[Balanced]]*C$2/DatiStorici[[#This Row],[Bond 10Y]]),R1246)</f>
        <v>27.211694838953367</v>
      </c>
      <c r="S1247" s="33">
        <f>IF(DatiStorici[[#This Row],[Calend]]="X",(DatiStorici[[#This Row],[Balanced]]*D$2/DatiStorici[[#This Row],[SXXR]]),S1246)</f>
        <v>23.642993777702905</v>
      </c>
      <c r="T1247" s="33">
        <f>IF(DatiStorici[[#This Row],[Calend]]="X",(DatiStorici[[#This Row],[Balanced]]*E$2/DatiStorici[[#This Row],[Gold]]),T1246)</f>
        <v>24.359737197814788</v>
      </c>
      <c r="U1247" s="34">
        <f>SUMPRODUCT(DatiStorici[[#This Row],[Bond 3Y]:[Gold]],Q1246:T1246)</f>
        <v>14108.599885402928</v>
      </c>
      <c r="V1247" s="32">
        <f t="shared" si="166"/>
        <v>-3.1588058587711785E-3</v>
      </c>
      <c r="W1247" s="32">
        <f>-(1-U1247/MAX(U$5:U1247))</f>
        <v>-1.5142311391030061E-2</v>
      </c>
      <c r="X1247" s="53" t="str">
        <f t="shared" si="167"/>
        <v/>
      </c>
    </row>
    <row r="1248" spans="1:24" x14ac:dyDescent="0.3">
      <c r="A1248" s="4">
        <v>40854</v>
      </c>
      <c r="B1248" s="1">
        <v>117.428119</v>
      </c>
      <c r="C1248" s="1">
        <v>134.13412700000001</v>
      </c>
      <c r="D1248" s="1">
        <v>125.159323</v>
      </c>
      <c r="E1248" s="1">
        <v>172.87109000000001</v>
      </c>
      <c r="F1248" s="3">
        <f t="shared" si="160"/>
        <v>14995.873701195087</v>
      </c>
      <c r="G1248" s="36">
        <f t="shared" si="161"/>
        <v>-3.7476656679766426E-3</v>
      </c>
      <c r="H1248" s="31">
        <f t="shared" si="162"/>
        <v>8.3850503646588762E-4</v>
      </c>
      <c r="I1248" s="37">
        <f t="shared" si="163"/>
        <v>-4.9571351071783032E-3</v>
      </c>
      <c r="J1248" s="37">
        <f t="shared" si="164"/>
        <v>1.8658264963343388E-2</v>
      </c>
      <c r="K1248" s="39">
        <f t="shared" si="165"/>
        <v>7.2711240207148685E-3</v>
      </c>
      <c r="L1248" s="36">
        <f>-(1-B1248/MAX(B$5:B1248))</f>
        <v>-1.408912961742681E-2</v>
      </c>
      <c r="M1248" s="37">
        <f>-(1-C1248/MAX(C$5:C1248))</f>
        <v>-1.3124837176677895E-2</v>
      </c>
      <c r="N1248" s="37">
        <f>-(1-D1248/MAX(D$5:D1248))</f>
        <v>-0.31566690780298245</v>
      </c>
      <c r="O1248" s="37">
        <f>-(1-E1248/MAX(E$5:E1248))</f>
        <v>-6.0299352047139654E-2</v>
      </c>
      <c r="P1248" s="39">
        <f>-(1-F1248/MAX(F$5:F1248))</f>
        <v>-2.2868491734314045E-2</v>
      </c>
      <c r="Q1248" s="33">
        <f>IF(DatiStorici[[#This Row],[Calend]]="X",(DatiStorici[[#This Row],[Balanced]]*B$2/DatiStorici[[#This Row],[Bond 3Y]]),Q1247)</f>
        <v>28.459934653594232</v>
      </c>
      <c r="R1248" s="33">
        <f>IF(DatiStorici[[#This Row],[Calend]]="X",(DatiStorici[[#This Row],[Balanced]]*C$2/DatiStorici[[#This Row],[Bond 10Y]]),R1247)</f>
        <v>27.211694838953367</v>
      </c>
      <c r="S1248" s="33">
        <f>IF(DatiStorici[[#This Row],[Calend]]="X",(DatiStorici[[#This Row],[Balanced]]*D$2/DatiStorici[[#This Row],[SXXR]]),S1247)</f>
        <v>23.642993777702905</v>
      </c>
      <c r="T1248" s="33">
        <f>IF(DatiStorici[[#This Row],[Calend]]="X",(DatiStorici[[#This Row],[Balanced]]*E$2/DatiStorici[[#This Row],[Gold]]),T1247)</f>
        <v>24.359737197814788</v>
      </c>
      <c r="U1248" s="34">
        <f>SUMPRODUCT(DatiStorici[[#This Row],[Bond 3Y]:[Gold]],Q1247:T1247)</f>
        <v>14162.248941058198</v>
      </c>
      <c r="V1248" s="32">
        <f t="shared" si="166"/>
        <v>3.7953667670146489E-3</v>
      </c>
      <c r="W1248" s="32">
        <f>-(1-U1248/MAX(U$5:U1248))</f>
        <v>-1.1397312923579705E-2</v>
      </c>
      <c r="X1248" s="53" t="str">
        <f t="shared" si="167"/>
        <v/>
      </c>
    </row>
    <row r="1249" spans="1:24" x14ac:dyDescent="0.3">
      <c r="A1249" s="4">
        <v>40855</v>
      </c>
      <c r="B1249" s="1">
        <v>117.26127700000001</v>
      </c>
      <c r="C1249" s="1">
        <v>134.235221</v>
      </c>
      <c r="D1249" s="1">
        <v>126.224003</v>
      </c>
      <c r="E1249" s="1">
        <v>174.13024999999999</v>
      </c>
      <c r="F1249" s="3">
        <f t="shared" si="160"/>
        <v>15059.99327373298</v>
      </c>
      <c r="G1249" s="36">
        <f t="shared" si="161"/>
        <v>-1.4218113894381604E-3</v>
      </c>
      <c r="H1249" s="31">
        <f t="shared" si="162"/>
        <v>7.5339457009651373E-4</v>
      </c>
      <c r="I1249" s="37">
        <f t="shared" si="163"/>
        <v>8.4706204103342803E-3</v>
      </c>
      <c r="J1249" s="37">
        <f t="shared" si="164"/>
        <v>7.2574101682631644E-3</v>
      </c>
      <c r="K1249" s="39">
        <f t="shared" si="165"/>
        <v>4.2666990684111939E-3</v>
      </c>
      <c r="L1249" s="36">
        <f>-(1-B1249/MAX(B$5:B1249))</f>
        <v>-1.5489912861143318E-2</v>
      </c>
      <c r="M1249" s="37">
        <f>-(1-C1249/MAX(C$5:C1249))</f>
        <v>-1.2381050640456248E-2</v>
      </c>
      <c r="N1249" s="37">
        <f>-(1-D1249/MAX(D$5:D1249))</f>
        <v>-0.30984556154497878</v>
      </c>
      <c r="O1249" s="37">
        <f>-(1-E1249/MAX(E$5:E1249))</f>
        <v>-5.3454752016698914E-2</v>
      </c>
      <c r="P1249" s="39">
        <f>-(1-F1249/MAX(F$5:F1249))</f>
        <v>-1.8690458771932539E-2</v>
      </c>
      <c r="Q1249" s="33">
        <f>IF(DatiStorici[[#This Row],[Calend]]="X",(DatiStorici[[#This Row],[Balanced]]*B$2/DatiStorici[[#This Row],[Bond 3Y]]),Q1248)</f>
        <v>28.459934653594232</v>
      </c>
      <c r="R1249" s="33">
        <f>IF(DatiStorici[[#This Row],[Calend]]="X",(DatiStorici[[#This Row],[Balanced]]*C$2/DatiStorici[[#This Row],[Bond 10Y]]),R1248)</f>
        <v>27.211694838953367</v>
      </c>
      <c r="S1249" s="33">
        <f>IF(DatiStorici[[#This Row],[Calend]]="X",(DatiStorici[[#This Row],[Balanced]]*D$2/DatiStorici[[#This Row],[SXXR]]),S1248)</f>
        <v>23.642993777702905</v>
      </c>
      <c r="T1249" s="33">
        <f>IF(DatiStorici[[#This Row],[Calend]]="X",(DatiStorici[[#This Row],[Balanced]]*E$2/DatiStorici[[#This Row],[Gold]]),T1248)</f>
        <v>24.359737197814788</v>
      </c>
      <c r="U1249" s="34">
        <f>SUMPRODUCT(DatiStorici[[#This Row],[Bond 3Y]:[Gold]],Q1248:T1248)</f>
        <v>14216.096597024018</v>
      </c>
      <c r="V1249" s="32">
        <f t="shared" si="166"/>
        <v>3.7949866047942041E-3</v>
      </c>
      <c r="W1249" s="32">
        <f>-(1-U1249/MAX(U$5:U1249))</f>
        <v>-7.6384510646949622E-3</v>
      </c>
      <c r="X1249" s="53" t="str">
        <f t="shared" si="167"/>
        <v/>
      </c>
    </row>
    <row r="1250" spans="1:24" x14ac:dyDescent="0.3">
      <c r="A1250" s="4">
        <v>40856</v>
      </c>
      <c r="B1250" s="1">
        <v>116.541138</v>
      </c>
      <c r="C1250" s="1">
        <v>134.489789</v>
      </c>
      <c r="D1250" s="1">
        <v>124.091007</v>
      </c>
      <c r="E1250" s="1">
        <v>173.06120000000001</v>
      </c>
      <c r="F1250" s="3">
        <f t="shared" si="160"/>
        <v>14974.409753891268</v>
      </c>
      <c r="G1250" s="36">
        <f t="shared" si="161"/>
        <v>-6.1602552511086355E-3</v>
      </c>
      <c r="H1250" s="31">
        <f t="shared" si="162"/>
        <v>1.8946362763240751E-3</v>
      </c>
      <c r="I1250" s="37">
        <f t="shared" si="163"/>
        <v>-1.7042906288637E-2</v>
      </c>
      <c r="J1250" s="37">
        <f t="shared" si="164"/>
        <v>-6.1582932333354538E-3</v>
      </c>
      <c r="K1250" s="39">
        <f t="shared" si="165"/>
        <v>-5.6990479486374807E-3</v>
      </c>
      <c r="L1250" s="36">
        <f>-(1-B1250/MAX(B$5:B1250))</f>
        <v>-2.153610413400564E-2</v>
      </c>
      <c r="M1250" s="37">
        <f>-(1-C1250/MAX(C$5:C1250))</f>
        <v>-1.0508098230294305E-2</v>
      </c>
      <c r="N1250" s="37">
        <f>-(1-D1250/MAX(D$5:D1250))</f>
        <v>-0.32150813460255168</v>
      </c>
      <c r="O1250" s="37">
        <f>-(1-E1250/MAX(E$5:E1250))</f>
        <v>-5.9265943336739735E-2</v>
      </c>
      <c r="P1250" s="39">
        <f>-(1-F1250/MAX(F$5:F1250))</f>
        <v>-2.4267083081522034E-2</v>
      </c>
      <c r="Q1250" s="33">
        <f>IF(DatiStorici[[#This Row],[Calend]]="X",(DatiStorici[[#This Row],[Balanced]]*B$2/DatiStorici[[#This Row],[Bond 3Y]]),Q1249)</f>
        <v>28.459934653594232</v>
      </c>
      <c r="R1250" s="33">
        <f>IF(DatiStorici[[#This Row],[Calend]]="X",(DatiStorici[[#This Row],[Balanced]]*C$2/DatiStorici[[#This Row],[Bond 10Y]]),R1249)</f>
        <v>27.211694838953367</v>
      </c>
      <c r="S1250" s="33">
        <f>IF(DatiStorici[[#This Row],[Calend]]="X",(DatiStorici[[#This Row],[Balanced]]*D$2/DatiStorici[[#This Row],[SXXR]]),S1249)</f>
        <v>23.642993777702905</v>
      </c>
      <c r="T1250" s="33">
        <f>IF(DatiStorici[[#This Row],[Calend]]="X",(DatiStorici[[#This Row],[Balanced]]*E$2/DatiStorici[[#This Row],[Gold]]),T1249)</f>
        <v>24.359737197814788</v>
      </c>
      <c r="U1250" s="34">
        <f>SUMPRODUCT(DatiStorici[[#This Row],[Bond 3Y]:[Gold]],Q1249:T1249)</f>
        <v>14126.056526667089</v>
      </c>
      <c r="V1250" s="32">
        <f t="shared" si="166"/>
        <v>-6.3538131969467608E-3</v>
      </c>
      <c r="W1250" s="32">
        <f>-(1-U1250/MAX(U$5:U1250))</f>
        <v>-1.3923742042835197E-2</v>
      </c>
      <c r="X1250" s="53" t="str">
        <f t="shared" si="167"/>
        <v/>
      </c>
    </row>
    <row r="1251" spans="1:24" x14ac:dyDescent="0.3">
      <c r="A1251" s="4">
        <v>40857</v>
      </c>
      <c r="B1251" s="1">
        <v>117.10654700000001</v>
      </c>
      <c r="C1251" s="1">
        <v>133.62798599999999</v>
      </c>
      <c r="D1251" s="1">
        <v>123.59737800000001</v>
      </c>
      <c r="E1251" s="1">
        <v>170.34307000000001</v>
      </c>
      <c r="F1251" s="3">
        <f t="shared" si="160"/>
        <v>14851.916709504188</v>
      </c>
      <c r="G1251" s="36">
        <f t="shared" si="161"/>
        <v>4.8398519650285441E-3</v>
      </c>
      <c r="H1251" s="31">
        <f t="shared" si="162"/>
        <v>-6.4285627309411935E-3</v>
      </c>
      <c r="I1251" s="37">
        <f t="shared" si="163"/>
        <v>-3.9858926250212956E-3</v>
      </c>
      <c r="J1251" s="37">
        <f t="shared" si="164"/>
        <v>-1.5830826837378204E-2</v>
      </c>
      <c r="K1251" s="39">
        <f t="shared" si="165"/>
        <v>-8.2137995249316233E-3</v>
      </c>
      <c r="L1251" s="36">
        <f>-(1-B1251/MAX(B$5:B1251))</f>
        <v>-1.6789005363632481E-2</v>
      </c>
      <c r="M1251" s="37">
        <f>-(1-C1251/MAX(C$5:C1251))</f>
        <v>-1.6848706656863E-2</v>
      </c>
      <c r="N1251" s="37">
        <f>-(1-D1251/MAX(D$5:D1251))</f>
        <v>-0.32420714776330617</v>
      </c>
      <c r="O1251" s="37">
        <f>-(1-E1251/MAX(E$5:E1251))</f>
        <v>-7.4041279815616035E-2</v>
      </c>
      <c r="P1251" s="39">
        <f>-(1-F1251/MAX(F$5:F1251))</f>
        <v>-3.2248732940607261E-2</v>
      </c>
      <c r="Q1251" s="33">
        <f>IF(DatiStorici[[#This Row],[Calend]]="X",(DatiStorici[[#This Row],[Balanced]]*B$2/DatiStorici[[#This Row],[Bond 3Y]]),Q1250)</f>
        <v>28.459934653594232</v>
      </c>
      <c r="R1251" s="33">
        <f>IF(DatiStorici[[#This Row],[Calend]]="X",(DatiStorici[[#This Row],[Balanced]]*C$2/DatiStorici[[#This Row],[Bond 10Y]]),R1250)</f>
        <v>27.211694838953367</v>
      </c>
      <c r="S1251" s="33">
        <f>IF(DatiStorici[[#This Row],[Calend]]="X",(DatiStorici[[#This Row],[Balanced]]*D$2/DatiStorici[[#This Row],[SXXR]]),S1250)</f>
        <v>23.642993777702905</v>
      </c>
      <c r="T1251" s="33">
        <f>IF(DatiStorici[[#This Row],[Calend]]="X",(DatiStorici[[#This Row],[Balanced]]*E$2/DatiStorici[[#This Row],[Gold]]),T1250)</f>
        <v>24.359737197814788</v>
      </c>
      <c r="U1251" s="34">
        <f>SUMPRODUCT(DatiStorici[[#This Row],[Bond 3Y]:[Gold]],Q1250:T1250)</f>
        <v>14040.813109767356</v>
      </c>
      <c r="V1251" s="32">
        <f t="shared" si="166"/>
        <v>-6.0527618615408467E-3</v>
      </c>
      <c r="W1251" s="32">
        <f>-(1-U1251/MAX(U$5:U1251))</f>
        <v>-1.9874200289500821E-2</v>
      </c>
      <c r="X1251" s="53" t="str">
        <f t="shared" si="167"/>
        <v/>
      </c>
    </row>
    <row r="1252" spans="1:24" x14ac:dyDescent="0.3">
      <c r="A1252" s="4">
        <v>40858</v>
      </c>
      <c r="B1252" s="1">
        <v>117.595174</v>
      </c>
      <c r="C1252" s="1">
        <v>132.941149</v>
      </c>
      <c r="D1252" s="1">
        <v>126.51966</v>
      </c>
      <c r="E1252" s="1">
        <v>171.99023</v>
      </c>
      <c r="F1252" s="3">
        <f t="shared" si="160"/>
        <v>14955.515389679735</v>
      </c>
      <c r="G1252" s="36">
        <f t="shared" si="161"/>
        <v>4.1638186876301227E-3</v>
      </c>
      <c r="H1252" s="31">
        <f t="shared" si="162"/>
        <v>-5.1531736404796897E-3</v>
      </c>
      <c r="I1252" s="37">
        <f t="shared" si="163"/>
        <v>2.336837990532865E-2</v>
      </c>
      <c r="J1252" s="37">
        <f t="shared" si="164"/>
        <v>9.6232105460583913E-3</v>
      </c>
      <c r="K1252" s="39">
        <f t="shared" si="165"/>
        <v>6.9512259213663132E-3</v>
      </c>
      <c r="L1252" s="36">
        <f>-(1-B1252/MAX(B$5:B1252))</f>
        <v>-1.2686558054036845E-2</v>
      </c>
      <c r="M1252" s="37">
        <f>-(1-C1252/MAX(C$5:C1252))</f>
        <v>-2.1902024491541106E-2</v>
      </c>
      <c r="N1252" s="37">
        <f>-(1-D1252/MAX(D$5:D1252))</f>
        <v>-0.30822899903736845</v>
      </c>
      <c r="O1252" s="37">
        <f>-(1-E1252/MAX(E$5:E1252))</f>
        <v>-6.5087571481376783E-2</v>
      </c>
      <c r="P1252" s="39">
        <f>-(1-F1252/MAX(F$5:F1252))</f>
        <v>-2.5498240329683286E-2</v>
      </c>
      <c r="Q1252" s="33">
        <f>IF(DatiStorici[[#This Row],[Calend]]="X",(DatiStorici[[#This Row],[Balanced]]*B$2/DatiStorici[[#This Row],[Bond 3Y]]),Q1251)</f>
        <v>28.459934653594232</v>
      </c>
      <c r="R1252" s="33">
        <f>IF(DatiStorici[[#This Row],[Calend]]="X",(DatiStorici[[#This Row],[Balanced]]*C$2/DatiStorici[[#This Row],[Bond 10Y]]),R1251)</f>
        <v>27.211694838953367</v>
      </c>
      <c r="S1252" s="33">
        <f>IF(DatiStorici[[#This Row],[Calend]]="X",(DatiStorici[[#This Row],[Balanced]]*D$2/DatiStorici[[#This Row],[SXXR]]),S1251)</f>
        <v>23.642993777702905</v>
      </c>
      <c r="T1252" s="33">
        <f>IF(DatiStorici[[#This Row],[Calend]]="X",(DatiStorici[[#This Row],[Balanced]]*E$2/DatiStorici[[#This Row],[Gold]]),T1251)</f>
        <v>24.359737197814788</v>
      </c>
      <c r="U1252" s="34">
        <f>SUMPRODUCT(DatiStorici[[#This Row],[Bond 3Y]:[Gold]],Q1251:T1251)</f>
        <v>14145.245283274682</v>
      </c>
      <c r="V1252" s="32">
        <f t="shared" si="166"/>
        <v>7.4102345158414233E-3</v>
      </c>
      <c r="W1252" s="32">
        <f>-(1-U1252/MAX(U$5:U1252))</f>
        <v>-1.2584261539217878E-2</v>
      </c>
      <c r="X1252" s="53" t="str">
        <f t="shared" si="167"/>
        <v/>
      </c>
    </row>
    <row r="1253" spans="1:24" x14ac:dyDescent="0.3">
      <c r="A1253" s="4">
        <v>40861</v>
      </c>
      <c r="B1253" s="1">
        <v>117.34410200000001</v>
      </c>
      <c r="C1253" s="1">
        <v>133.424171</v>
      </c>
      <c r="D1253" s="1">
        <v>125.211804</v>
      </c>
      <c r="E1253" s="1">
        <v>172.27540999999999</v>
      </c>
      <c r="F1253" s="3">
        <f t="shared" si="160"/>
        <v>14953.120023773579</v>
      </c>
      <c r="G1253" s="36">
        <f t="shared" si="161"/>
        <v>-2.1373360798049674E-3</v>
      </c>
      <c r="H1253" s="31">
        <f t="shared" si="162"/>
        <v>3.6267673993749172E-3</v>
      </c>
      <c r="I1253" s="37">
        <f t="shared" si="163"/>
        <v>-1.0390975739705165E-2</v>
      </c>
      <c r="J1253" s="37">
        <f t="shared" si="164"/>
        <v>1.6567442817133821E-3</v>
      </c>
      <c r="K1253" s="39">
        <f t="shared" si="165"/>
        <v>-1.6017888333345168E-4</v>
      </c>
      <c r="L1253" s="36">
        <f>-(1-B1253/MAX(B$5:B1253))</f>
        <v>-1.4794525176023088E-2</v>
      </c>
      <c r="M1253" s="37">
        <f>-(1-C1253/MAX(C$5:C1253))</f>
        <v>-1.8348250179525349E-2</v>
      </c>
      <c r="N1253" s="37">
        <f>-(1-D1253/MAX(D$5:D1253))</f>
        <v>-0.31537995766494442</v>
      </c>
      <c r="O1253" s="37">
        <f>-(1-E1253/MAX(E$5:E1253))</f>
        <v>-6.3537376878084917E-2</v>
      </c>
      <c r="P1253" s="39">
        <f>-(1-F1253/MAX(F$5:F1253))</f>
        <v>-2.565432243249155E-2</v>
      </c>
      <c r="Q1253" s="33">
        <f>IF(DatiStorici[[#This Row],[Calend]]="X",(DatiStorici[[#This Row],[Balanced]]*B$2/DatiStorici[[#This Row],[Bond 3Y]]),Q1252)</f>
        <v>28.459934653594232</v>
      </c>
      <c r="R1253" s="33">
        <f>IF(DatiStorici[[#This Row],[Calend]]="X",(DatiStorici[[#This Row],[Balanced]]*C$2/DatiStorici[[#This Row],[Bond 10Y]]),R1252)</f>
        <v>27.211694838953367</v>
      </c>
      <c r="S1253" s="33">
        <f>IF(DatiStorici[[#This Row],[Calend]]="X",(DatiStorici[[#This Row],[Balanced]]*D$2/DatiStorici[[#This Row],[SXXR]]),S1252)</f>
        <v>23.642993777702905</v>
      </c>
      <c r="T1253" s="33">
        <f>IF(DatiStorici[[#This Row],[Calend]]="X",(DatiStorici[[#This Row],[Balanced]]*E$2/DatiStorici[[#This Row],[Gold]]),T1252)</f>
        <v>24.359737197814788</v>
      </c>
      <c r="U1253" s="34">
        <f>SUMPRODUCT(DatiStorici[[#This Row],[Bond 3Y]:[Gold]],Q1252:T1252)</f>
        <v>14127.268916409776</v>
      </c>
      <c r="V1253" s="32">
        <f t="shared" si="166"/>
        <v>-1.2716498547243943E-3</v>
      </c>
      <c r="W1253" s="32">
        <f>-(1-U1253/MAX(U$5:U1253))</f>
        <v>-1.3839110586179371E-2</v>
      </c>
      <c r="X1253" s="53" t="str">
        <f t="shared" si="167"/>
        <v/>
      </c>
    </row>
    <row r="1254" spans="1:24" x14ac:dyDescent="0.3">
      <c r="A1254" s="4">
        <v>40862</v>
      </c>
      <c r="B1254" s="1">
        <v>116.753429</v>
      </c>
      <c r="C1254" s="1">
        <v>133.14588499999999</v>
      </c>
      <c r="D1254" s="1">
        <v>124.465125</v>
      </c>
      <c r="E1254" s="1">
        <v>173.14646999999999</v>
      </c>
      <c r="F1254" s="3">
        <f t="shared" si="160"/>
        <v>14954.615673736156</v>
      </c>
      <c r="G1254" s="36">
        <f t="shared" si="161"/>
        <v>-5.0463945603156073E-3</v>
      </c>
      <c r="H1254" s="31">
        <f t="shared" si="162"/>
        <v>-2.0879021842961777E-3</v>
      </c>
      <c r="I1254" s="37">
        <f t="shared" si="163"/>
        <v>-5.9811791902055237E-3</v>
      </c>
      <c r="J1254" s="37">
        <f t="shared" si="164"/>
        <v>5.043466536609361E-3</v>
      </c>
      <c r="K1254" s="39">
        <f t="shared" si="165"/>
        <v>1.0001759938973233E-4</v>
      </c>
      <c r="L1254" s="36">
        <f>-(1-B1254/MAX(B$5:B1254))</f>
        <v>-1.9753737130542182E-2</v>
      </c>
      <c r="M1254" s="37">
        <f>-(1-C1254/MAX(C$5:C1254))</f>
        <v>-2.0395704825884375E-2</v>
      </c>
      <c r="N1254" s="37">
        <f>-(1-D1254/MAX(D$5:D1254))</f>
        <v>-0.31946257122261423</v>
      </c>
      <c r="O1254" s="37">
        <f>-(1-E1254/MAX(E$5:E1254))</f>
        <v>-5.8802428736057122E-2</v>
      </c>
      <c r="P1254" s="39">
        <f>-(1-F1254/MAX(F$5:F1254))</f>
        <v>-2.5556865843239684E-2</v>
      </c>
      <c r="Q1254" s="33">
        <f>IF(DatiStorici[[#This Row],[Calend]]="X",(DatiStorici[[#This Row],[Balanced]]*B$2/DatiStorici[[#This Row],[Bond 3Y]]),Q1253)</f>
        <v>28.459934653594232</v>
      </c>
      <c r="R1254" s="33">
        <f>IF(DatiStorici[[#This Row],[Calend]]="X",(DatiStorici[[#This Row],[Balanced]]*C$2/DatiStorici[[#This Row],[Bond 10Y]]),R1253)</f>
        <v>27.211694838953367</v>
      </c>
      <c r="S1254" s="33">
        <f>IF(DatiStorici[[#This Row],[Calend]]="X",(DatiStorici[[#This Row],[Balanced]]*D$2/DatiStorici[[#This Row],[SXXR]]),S1253)</f>
        <v>23.642993777702905</v>
      </c>
      <c r="T1254" s="33">
        <f>IF(DatiStorici[[#This Row],[Calend]]="X",(DatiStorici[[#This Row],[Balanced]]*E$2/DatiStorici[[#This Row],[Gold]]),T1253)</f>
        <v>24.359737197814788</v>
      </c>
      <c r="U1254" s="34">
        <f>SUMPRODUCT(DatiStorici[[#This Row],[Bond 3Y]:[Gold]],Q1253:T1253)</f>
        <v>14106.45083345077</v>
      </c>
      <c r="V1254" s="32">
        <f t="shared" si="166"/>
        <v>-1.4746967042426646E-3</v>
      </c>
      <c r="W1254" s="32">
        <f>-(1-U1254/MAX(U$5:U1254))</f>
        <v>-1.5292327009553075E-2</v>
      </c>
      <c r="X1254" s="53" t="str">
        <f t="shared" si="167"/>
        <v/>
      </c>
    </row>
    <row r="1255" spans="1:24" x14ac:dyDescent="0.3">
      <c r="A1255" s="4">
        <v>40863</v>
      </c>
      <c r="B1255" s="1">
        <v>116.856061</v>
      </c>
      <c r="C1255" s="1">
        <v>132.67850799999999</v>
      </c>
      <c r="D1255" s="1">
        <v>124.527478</v>
      </c>
      <c r="E1255" s="1">
        <v>170.33152000000001</v>
      </c>
      <c r="F1255" s="3">
        <f t="shared" si="160"/>
        <v>14835.230172566204</v>
      </c>
      <c r="G1255" s="36">
        <f t="shared" si="161"/>
        <v>8.7866299098606729E-4</v>
      </c>
      <c r="H1255" s="31">
        <f t="shared" si="162"/>
        <v>-3.5164378733746181E-3</v>
      </c>
      <c r="I1255" s="37">
        <f t="shared" si="163"/>
        <v>5.0084219813874124E-4</v>
      </c>
      <c r="J1255" s="37">
        <f t="shared" si="164"/>
        <v>-1.6391228006516722E-2</v>
      </c>
      <c r="K1255" s="39">
        <f t="shared" si="165"/>
        <v>-8.0152237734654862E-3</v>
      </c>
      <c r="L1255" s="36">
        <f>-(1-B1255/MAX(B$5:B1255))</f>
        <v>-1.8892052507550883E-2</v>
      </c>
      <c r="M1255" s="37">
        <f>-(1-C1255/MAX(C$5:C1255))</f>
        <v>-2.3834372995505948E-2</v>
      </c>
      <c r="N1255" s="37">
        <f>-(1-D1255/MAX(D$5:D1255))</f>
        <v>-0.31912164399262466</v>
      </c>
      <c r="O1255" s="37">
        <f>-(1-E1255/MAX(E$5:E1255))</f>
        <v>-7.4104063838577039E-2</v>
      </c>
      <c r="P1255" s="39">
        <f>-(1-F1255/MAX(F$5:F1255))</f>
        <v>-3.3336028107986859E-2</v>
      </c>
      <c r="Q1255" s="33">
        <f>IF(DatiStorici[[#This Row],[Calend]]="X",(DatiStorici[[#This Row],[Balanced]]*B$2/DatiStorici[[#This Row],[Bond 3Y]]),Q1254)</f>
        <v>28.459934653594232</v>
      </c>
      <c r="R1255" s="33">
        <f>IF(DatiStorici[[#This Row],[Calend]]="X",(DatiStorici[[#This Row],[Balanced]]*C$2/DatiStorici[[#This Row],[Bond 10Y]]),R1254)</f>
        <v>27.211694838953367</v>
      </c>
      <c r="S1255" s="33">
        <f>IF(DatiStorici[[#This Row],[Calend]]="X",(DatiStorici[[#This Row],[Balanced]]*D$2/DatiStorici[[#This Row],[SXXR]]),S1254)</f>
        <v>23.642993777702905</v>
      </c>
      <c r="T1255" s="33">
        <f>IF(DatiStorici[[#This Row],[Calend]]="X",(DatiStorici[[#This Row],[Balanced]]*E$2/DatiStorici[[#This Row],[Gold]]),T1254)</f>
        <v>24.359737197814788</v>
      </c>
      <c r="U1255" s="34">
        <f>SUMPRODUCT(DatiStorici[[#This Row],[Bond 3Y]:[Gold]],Q1254:T1254)</f>
        <v>14029.556382531424</v>
      </c>
      <c r="V1255" s="32">
        <f t="shared" si="166"/>
        <v>-5.4659242708202209E-3</v>
      </c>
      <c r="W1255" s="32">
        <f>-(1-U1255/MAX(U$5:U1255))</f>
        <v>-2.0659981618401657E-2</v>
      </c>
      <c r="X1255" s="53" t="str">
        <f t="shared" si="167"/>
        <v/>
      </c>
    </row>
    <row r="1256" spans="1:24" x14ac:dyDescent="0.3">
      <c r="A1256" s="4">
        <v>40864</v>
      </c>
      <c r="B1256" s="1">
        <v>117.013409</v>
      </c>
      <c r="C1256" s="1">
        <v>132.27204599999999</v>
      </c>
      <c r="D1256" s="1">
        <v>122.94215</v>
      </c>
      <c r="E1256" s="1">
        <v>169.02010999999999</v>
      </c>
      <c r="F1256" s="3">
        <f t="shared" si="160"/>
        <v>14753.251641674797</v>
      </c>
      <c r="G1256" s="36">
        <f t="shared" si="161"/>
        <v>1.3456055101326355E-3</v>
      </c>
      <c r="H1256" s="31">
        <f t="shared" si="162"/>
        <v>-3.068212636135726E-3</v>
      </c>
      <c r="I1256" s="37">
        <f t="shared" si="163"/>
        <v>-1.2812478848327541E-2</v>
      </c>
      <c r="J1256" s="37">
        <f t="shared" si="164"/>
        <v>-7.7289537596850512E-3</v>
      </c>
      <c r="K1256" s="39">
        <f t="shared" si="165"/>
        <v>-5.5412603574867322E-3</v>
      </c>
      <c r="L1256" s="36">
        <f>-(1-B1256/MAX(B$5:B1256))</f>
        <v>-1.7570979625229022E-2</v>
      </c>
      <c r="M1256" s="37">
        <f>-(1-C1256/MAX(C$5:C1256))</f>
        <v>-2.6824866626045663E-2</v>
      </c>
      <c r="N1256" s="37">
        <f>-(1-D1256/MAX(D$5:D1256))</f>
        <v>-0.32778973508150444</v>
      </c>
      <c r="O1256" s="37">
        <f>-(1-E1256/MAX(E$5:E1256))</f>
        <v>-8.1232686830032041E-2</v>
      </c>
      <c r="P1256" s="39">
        <f>-(1-F1256/MAX(F$5:F1256))</f>
        <v>-3.8677751246728787E-2</v>
      </c>
      <c r="Q1256" s="33">
        <f>IF(DatiStorici[[#This Row],[Calend]]="X",(DatiStorici[[#This Row],[Balanced]]*B$2/DatiStorici[[#This Row],[Bond 3Y]]),Q1255)</f>
        <v>28.459934653594232</v>
      </c>
      <c r="R1256" s="33">
        <f>IF(DatiStorici[[#This Row],[Calend]]="X",(DatiStorici[[#This Row],[Balanced]]*C$2/DatiStorici[[#This Row],[Bond 10Y]]),R1255)</f>
        <v>27.211694838953367</v>
      </c>
      <c r="S1256" s="33">
        <f>IF(DatiStorici[[#This Row],[Calend]]="X",(DatiStorici[[#This Row],[Balanced]]*D$2/DatiStorici[[#This Row],[SXXR]]),S1255)</f>
        <v>23.642993777702905</v>
      </c>
      <c r="T1256" s="33">
        <f>IF(DatiStorici[[#This Row],[Calend]]="X",(DatiStorici[[#This Row],[Balanced]]*E$2/DatiStorici[[#This Row],[Gold]]),T1255)</f>
        <v>24.359737197814788</v>
      </c>
      <c r="U1256" s="34">
        <f>SUMPRODUCT(DatiStorici[[#This Row],[Bond 3Y]:[Gold]],Q1255:T1255)</f>
        <v>13953.546473423461</v>
      </c>
      <c r="V1256" s="32">
        <f t="shared" si="166"/>
        <v>-5.4325709652772421E-3</v>
      </c>
      <c r="W1256" s="32">
        <f>-(1-U1256/MAX(U$5:U1256))</f>
        <v>-2.5965890355164167E-2</v>
      </c>
      <c r="X1256" s="53" t="str">
        <f t="shared" si="167"/>
        <v/>
      </c>
    </row>
    <row r="1257" spans="1:24" x14ac:dyDescent="0.3">
      <c r="A1257" s="4">
        <v>40865</v>
      </c>
      <c r="B1257" s="1">
        <v>117.13087299999999</v>
      </c>
      <c r="C1257" s="1">
        <v>132.016111</v>
      </c>
      <c r="D1257" s="1">
        <v>122.01205</v>
      </c>
      <c r="E1257" s="1">
        <v>166.73876000000001</v>
      </c>
      <c r="F1257" s="3">
        <f t="shared" si="160"/>
        <v>14645.701390790979</v>
      </c>
      <c r="G1257" s="36">
        <f t="shared" si="161"/>
        <v>1.0033472425716612E-3</v>
      </c>
      <c r="H1257" s="31">
        <f t="shared" si="162"/>
        <v>-1.9367881096856265E-3</v>
      </c>
      <c r="I1257" s="37">
        <f t="shared" si="163"/>
        <v>-7.594109183999281E-3</v>
      </c>
      <c r="J1257" s="37">
        <f t="shared" si="164"/>
        <v>-1.3589425699704255E-2</v>
      </c>
      <c r="K1257" s="39">
        <f t="shared" si="165"/>
        <v>-7.3166367902156989E-3</v>
      </c>
      <c r="L1257" s="36">
        <f>-(1-B1257/MAX(B$5:B1257))</f>
        <v>-1.6584767502742292E-2</v>
      </c>
      <c r="M1257" s="37">
        <f>-(1-C1257/MAX(C$5:C1257))</f>
        <v>-2.8707876568751511E-2</v>
      </c>
      <c r="N1257" s="37">
        <f>-(1-D1257/MAX(D$5:D1257))</f>
        <v>-0.33287523885218584</v>
      </c>
      <c r="O1257" s="37">
        <f>-(1-E1257/MAX(E$5:E1257))</f>
        <v>-9.3633754430214489E-2</v>
      </c>
      <c r="P1257" s="39">
        <f>-(1-F1257/MAX(F$5:F1257))</f>
        <v>-4.5685728304583284E-2</v>
      </c>
      <c r="Q1257" s="33">
        <f>IF(DatiStorici[[#This Row],[Calend]]="X",(DatiStorici[[#This Row],[Balanced]]*B$2/DatiStorici[[#This Row],[Bond 3Y]]),Q1256)</f>
        <v>28.459934653594232</v>
      </c>
      <c r="R1257" s="33">
        <f>IF(DatiStorici[[#This Row],[Calend]]="X",(DatiStorici[[#This Row],[Balanced]]*C$2/DatiStorici[[#This Row],[Bond 10Y]]),R1256)</f>
        <v>27.211694838953367</v>
      </c>
      <c r="S1257" s="33">
        <f>IF(DatiStorici[[#This Row],[Calend]]="X",(DatiStorici[[#This Row],[Balanced]]*D$2/DatiStorici[[#This Row],[SXXR]]),S1256)</f>
        <v>23.642993777702905</v>
      </c>
      <c r="T1257" s="33">
        <f>IF(DatiStorici[[#This Row],[Calend]]="X",(DatiStorici[[#This Row],[Balanced]]*E$2/DatiStorici[[#This Row],[Gold]]),T1256)</f>
        <v>24.359737197814788</v>
      </c>
      <c r="U1257" s="34">
        <f>SUMPRODUCT(DatiStorici[[#This Row],[Bond 3Y]:[Gold]],Q1256:T1256)</f>
        <v>13872.361631100128</v>
      </c>
      <c r="V1257" s="32">
        <f t="shared" si="166"/>
        <v>-5.8352146049216397E-3</v>
      </c>
      <c r="W1257" s="32">
        <f>-(1-U1257/MAX(U$5:U1257))</f>
        <v>-3.1633037826215848E-2</v>
      </c>
      <c r="X1257" s="53" t="str">
        <f t="shared" si="167"/>
        <v/>
      </c>
    </row>
    <row r="1258" spans="1:24" x14ac:dyDescent="0.3">
      <c r="A1258" s="4">
        <v>40868</v>
      </c>
      <c r="B1258" s="1">
        <v>116.96841000000001</v>
      </c>
      <c r="C1258" s="1">
        <v>132.494989</v>
      </c>
      <c r="D1258" s="1">
        <v>118.186167</v>
      </c>
      <c r="E1258" s="1">
        <v>165.08421000000001</v>
      </c>
      <c r="F1258" s="3">
        <f t="shared" si="160"/>
        <v>14531.004362254329</v>
      </c>
      <c r="G1258" s="36">
        <f t="shared" si="161"/>
        <v>-1.3879839698787888E-3</v>
      </c>
      <c r="H1258" s="31">
        <f t="shared" si="162"/>
        <v>3.6208576743922529E-3</v>
      </c>
      <c r="I1258" s="37">
        <f t="shared" si="163"/>
        <v>-3.1858742681029215E-2</v>
      </c>
      <c r="J1258" s="37">
        <f t="shared" si="164"/>
        <v>-9.9725688812566955E-3</v>
      </c>
      <c r="K1258" s="39">
        <f t="shared" si="165"/>
        <v>-7.8622734412312247E-3</v>
      </c>
      <c r="L1258" s="36">
        <f>-(1-B1258/MAX(B$5:B1258))</f>
        <v>-1.7948785244821241E-2</v>
      </c>
      <c r="M1258" s="37">
        <f>-(1-C1258/MAX(C$5:C1258))</f>
        <v>-2.5184591221522057E-2</v>
      </c>
      <c r="N1258" s="37">
        <f>-(1-D1258/MAX(D$5:D1258))</f>
        <v>-0.35379400288044771</v>
      </c>
      <c r="O1258" s="37">
        <f>-(1-E1258/MAX(E$5:E1258))</f>
        <v>-0.10262763366745664</v>
      </c>
      <c r="P1258" s="39">
        <f>-(1-F1258/MAX(F$5:F1258))</f>
        <v>-5.3159389574394922E-2</v>
      </c>
      <c r="Q1258" s="33">
        <f>IF(DatiStorici[[#This Row],[Calend]]="X",(DatiStorici[[#This Row],[Balanced]]*B$2/DatiStorici[[#This Row],[Bond 3Y]]),Q1257)</f>
        <v>28.459934653594232</v>
      </c>
      <c r="R1258" s="33">
        <f>IF(DatiStorici[[#This Row],[Calend]]="X",(DatiStorici[[#This Row],[Balanced]]*C$2/DatiStorici[[#This Row],[Bond 10Y]]),R1257)</f>
        <v>27.211694838953367</v>
      </c>
      <c r="S1258" s="33">
        <f>IF(DatiStorici[[#This Row],[Calend]]="X",(DatiStorici[[#This Row],[Balanced]]*D$2/DatiStorici[[#This Row],[SXXR]]),S1257)</f>
        <v>23.642993777702905</v>
      </c>
      <c r="T1258" s="33">
        <f>IF(DatiStorici[[#This Row],[Calend]]="X",(DatiStorici[[#This Row],[Balanced]]*E$2/DatiStorici[[#This Row],[Gold]]),T1257)</f>
        <v>24.359737197814788</v>
      </c>
      <c r="U1258" s="34">
        <f>SUMPRODUCT(DatiStorici[[#This Row],[Bond 3Y]:[Gold]],Q1257:T1257)</f>
        <v>13750.009295593727</v>
      </c>
      <c r="V1258" s="32">
        <f t="shared" si="166"/>
        <v>-8.8589886821425958E-3</v>
      </c>
      <c r="W1258" s="32">
        <f>-(1-U1258/MAX(U$5:U1258))</f>
        <v>-4.0173902215418278E-2</v>
      </c>
      <c r="X1258" s="53" t="str">
        <f t="shared" si="167"/>
        <v/>
      </c>
    </row>
    <row r="1259" spans="1:24" x14ac:dyDescent="0.3">
      <c r="A1259" s="4">
        <v>40869</v>
      </c>
      <c r="B1259" s="1">
        <v>116.57502599999999</v>
      </c>
      <c r="C1259" s="1">
        <v>132.49231900000001</v>
      </c>
      <c r="D1259" s="1">
        <v>117.414547</v>
      </c>
      <c r="E1259" s="1">
        <v>164.79136</v>
      </c>
      <c r="F1259" s="3">
        <f t="shared" si="160"/>
        <v>14498.067770978269</v>
      </c>
      <c r="G1259" s="36">
        <f t="shared" si="161"/>
        <v>-3.3688326144516553E-3</v>
      </c>
      <c r="H1259" s="31">
        <f t="shared" si="162"/>
        <v>-2.0151908559185573E-5</v>
      </c>
      <c r="I1259" s="37">
        <f t="shared" si="163"/>
        <v>-6.5502582383329755E-3</v>
      </c>
      <c r="J1259" s="37">
        <f t="shared" si="164"/>
        <v>-1.7755184291659209E-3</v>
      </c>
      <c r="K1259" s="39">
        <f t="shared" si="165"/>
        <v>-2.2692151687357357E-3</v>
      </c>
      <c r="L1259" s="36">
        <f>-(1-B1259/MAX(B$5:B1259))</f>
        <v>-2.1251584992763917E-2</v>
      </c>
      <c r="M1259" s="37">
        <f>-(1-C1259/MAX(C$5:C1259))</f>
        <v>-2.5204235414567289E-2</v>
      </c>
      <c r="N1259" s="37">
        <f>-(1-D1259/MAX(D$5:D1259))</f>
        <v>-0.35801298623657429</v>
      </c>
      <c r="O1259" s="37">
        <f>-(1-E1259/MAX(E$5:E1259))</f>
        <v>-0.10421952121067168</v>
      </c>
      <c r="P1259" s="39">
        <f>-(1-F1259/MAX(F$5:F1259))</f>
        <v>-5.5305538691944656E-2</v>
      </c>
      <c r="Q1259" s="33">
        <f>IF(DatiStorici[[#This Row],[Calend]]="X",(DatiStorici[[#This Row],[Balanced]]*B$2/DatiStorici[[#This Row],[Bond 3Y]]),Q1258)</f>
        <v>28.459934653594232</v>
      </c>
      <c r="R1259" s="33">
        <f>IF(DatiStorici[[#This Row],[Calend]]="X",(DatiStorici[[#This Row],[Balanced]]*C$2/DatiStorici[[#This Row],[Bond 10Y]]),R1258)</f>
        <v>27.211694838953367</v>
      </c>
      <c r="S1259" s="33">
        <f>IF(DatiStorici[[#This Row],[Calend]]="X",(DatiStorici[[#This Row],[Balanced]]*D$2/DatiStorici[[#This Row],[SXXR]]),S1258)</f>
        <v>23.642993777702905</v>
      </c>
      <c r="T1259" s="33">
        <f>IF(DatiStorici[[#This Row],[Calend]]="X",(DatiStorici[[#This Row],[Balanced]]*E$2/DatiStorici[[#This Row],[Gold]]),T1258)</f>
        <v>24.359737197814788</v>
      </c>
      <c r="U1259" s="34">
        <f>SUMPRODUCT(DatiStorici[[#This Row],[Bond 3Y]:[Gold]],Q1258:T1258)</f>
        <v>13713.363801537605</v>
      </c>
      <c r="V1259" s="32">
        <f t="shared" si="166"/>
        <v>-2.6686828071126297E-3</v>
      </c>
      <c r="W1259" s="32">
        <f>-(1-U1259/MAX(U$5:U1259))</f>
        <v>-4.2731958781427104E-2</v>
      </c>
      <c r="X1259" s="53" t="str">
        <f t="shared" si="167"/>
        <v/>
      </c>
    </row>
    <row r="1260" spans="1:24" x14ac:dyDescent="0.3">
      <c r="A1260" s="4">
        <v>40870</v>
      </c>
      <c r="B1260" s="1">
        <v>116.256243</v>
      </c>
      <c r="C1260" s="1">
        <v>131.03235699999999</v>
      </c>
      <c r="D1260" s="1">
        <v>115.914435</v>
      </c>
      <c r="E1260" s="1">
        <v>163.04364000000001</v>
      </c>
      <c r="F1260" s="3">
        <f t="shared" si="160"/>
        <v>14361.736010868091</v>
      </c>
      <c r="G1260" s="36">
        <f t="shared" si="161"/>
        <v>-2.7383194754366795E-3</v>
      </c>
      <c r="H1260" s="31">
        <f t="shared" si="162"/>
        <v>-1.1080381232968192E-2</v>
      </c>
      <c r="I1260" s="37">
        <f t="shared" si="163"/>
        <v>-1.2858519814548441E-2</v>
      </c>
      <c r="J1260" s="37">
        <f t="shared" si="164"/>
        <v>-1.0662293881737575E-2</v>
      </c>
      <c r="K1260" s="39">
        <f t="shared" si="165"/>
        <v>-9.4479349381422859E-3</v>
      </c>
      <c r="L1260" s="36">
        <f>-(1-B1260/MAX(B$5:B1260))</f>
        <v>-2.3928044665878168E-2</v>
      </c>
      <c r="M1260" s="37">
        <f>-(1-C1260/MAX(C$5:C1260))</f>
        <v>-3.5945724315940453E-2</v>
      </c>
      <c r="N1260" s="37">
        <f>-(1-D1260/MAX(D$5:D1260))</f>
        <v>-0.36621514216867246</v>
      </c>
      <c r="O1260" s="37">
        <f>-(1-E1260/MAX(E$5:E1260))</f>
        <v>-0.11371985823313246</v>
      </c>
      <c r="P1260" s="39">
        <f>-(1-F1260/MAX(F$5:F1260))</f>
        <v>-6.4188919616282258E-2</v>
      </c>
      <c r="Q1260" s="33">
        <f>IF(DatiStorici[[#This Row],[Calend]]="X",(DatiStorici[[#This Row],[Balanced]]*B$2/DatiStorici[[#This Row],[Bond 3Y]]),Q1259)</f>
        <v>28.459934653594232</v>
      </c>
      <c r="R1260" s="33">
        <f>IF(DatiStorici[[#This Row],[Calend]]="X",(DatiStorici[[#This Row],[Balanced]]*C$2/DatiStorici[[#This Row],[Bond 10Y]]),R1259)</f>
        <v>27.211694838953367</v>
      </c>
      <c r="S1260" s="33">
        <f>IF(DatiStorici[[#This Row],[Calend]]="X",(DatiStorici[[#This Row],[Balanced]]*D$2/DatiStorici[[#This Row],[SXXR]]),S1259)</f>
        <v>23.642993777702905</v>
      </c>
      <c r="T1260" s="33">
        <f>IF(DatiStorici[[#This Row],[Calend]]="X",(DatiStorici[[#This Row],[Balanced]]*E$2/DatiStorici[[#This Row],[Gold]]),T1259)</f>
        <v>24.359737197814788</v>
      </c>
      <c r="U1260" s="34">
        <f>SUMPRODUCT(DatiStorici[[#This Row],[Bond 3Y]:[Gold]],Q1259:T1259)</f>
        <v>13586.522079191238</v>
      </c>
      <c r="V1260" s="32">
        <f t="shared" si="166"/>
        <v>-9.2925395838480661E-3</v>
      </c>
      <c r="W1260" s="32">
        <f>-(1-U1260/MAX(U$5:U1260))</f>
        <v>-5.1586207006190321E-2</v>
      </c>
      <c r="X1260" s="53" t="str">
        <f t="shared" si="167"/>
        <v/>
      </c>
    </row>
    <row r="1261" spans="1:24" x14ac:dyDescent="0.3">
      <c r="A1261" s="4">
        <v>40871</v>
      </c>
      <c r="B1261" s="1">
        <v>116.124402</v>
      </c>
      <c r="C1261" s="1">
        <v>130.37181799999999</v>
      </c>
      <c r="D1261" s="1">
        <v>115.74192499999999</v>
      </c>
      <c r="E1261" s="1">
        <v>164.15719999999999</v>
      </c>
      <c r="F1261" s="3">
        <f t="shared" si="160"/>
        <v>14383.081994645952</v>
      </c>
      <c r="G1261" s="36">
        <f t="shared" si="161"/>
        <v>-1.1346987538130209E-3</v>
      </c>
      <c r="H1261" s="31">
        <f t="shared" si="162"/>
        <v>-5.0537861982359617E-3</v>
      </c>
      <c r="I1261" s="37">
        <f t="shared" si="163"/>
        <v>-1.4893614998391597E-3</v>
      </c>
      <c r="J1261" s="37">
        <f t="shared" si="164"/>
        <v>6.8066102719111952E-3</v>
      </c>
      <c r="K1261" s="39">
        <f t="shared" si="165"/>
        <v>1.4852059733046904E-3</v>
      </c>
      <c r="L1261" s="36">
        <f>-(1-B1261/MAX(B$5:B1261))</f>
        <v>-2.5034964168370588E-2</v>
      </c>
      <c r="M1261" s="37">
        <f>-(1-C1261/MAX(C$5:C1261))</f>
        <v>-4.0805557885186805E-2</v>
      </c>
      <c r="N1261" s="37">
        <f>-(1-D1261/MAX(D$5:D1261))</f>
        <v>-0.3671583743539002</v>
      </c>
      <c r="O1261" s="37">
        <f>-(1-E1261/MAX(E$5:E1261))</f>
        <v>-0.10766671740123068</v>
      </c>
      <c r="P1261" s="39">
        <f>-(1-F1261/MAX(F$5:F1261))</f>
        <v>-6.279801477539837E-2</v>
      </c>
      <c r="Q1261" s="33">
        <f>IF(DatiStorici[[#This Row],[Calend]]="X",(DatiStorici[[#This Row],[Balanced]]*B$2/DatiStorici[[#This Row],[Bond 3Y]]),Q1260)</f>
        <v>28.459934653594232</v>
      </c>
      <c r="R1261" s="33">
        <f>IF(DatiStorici[[#This Row],[Calend]]="X",(DatiStorici[[#This Row],[Balanced]]*C$2/DatiStorici[[#This Row],[Bond 10Y]]),R1260)</f>
        <v>27.211694838953367</v>
      </c>
      <c r="S1261" s="33">
        <f>IF(DatiStorici[[#This Row],[Calend]]="X",(DatiStorici[[#This Row],[Balanced]]*D$2/DatiStorici[[#This Row],[SXXR]]),S1260)</f>
        <v>23.642993777702905</v>
      </c>
      <c r="T1261" s="33">
        <f>IF(DatiStorici[[#This Row],[Calend]]="X",(DatiStorici[[#This Row],[Balanced]]*E$2/DatiStorici[[#This Row],[Gold]]),T1260)</f>
        <v>24.359737197814788</v>
      </c>
      <c r="U1261" s="34">
        <f>SUMPRODUCT(DatiStorici[[#This Row],[Bond 3Y]:[Gold]],Q1260:T1260)</f>
        <v>13587.842883346751</v>
      </c>
      <c r="V1261" s="32">
        <f t="shared" si="166"/>
        <v>9.7209569266837944E-5</v>
      </c>
      <c r="W1261" s="32">
        <f>-(1-U1261/MAX(U$5:U1261))</f>
        <v>-5.1494007628628435E-2</v>
      </c>
      <c r="X1261" s="53" t="str">
        <f t="shared" si="167"/>
        <v/>
      </c>
    </row>
    <row r="1262" spans="1:24" x14ac:dyDescent="0.3">
      <c r="A1262" s="4">
        <v>40872</v>
      </c>
      <c r="B1262" s="1">
        <v>115.896398</v>
      </c>
      <c r="C1262" s="1">
        <v>129.808357</v>
      </c>
      <c r="D1262" s="1">
        <v>116.550956</v>
      </c>
      <c r="E1262" s="1">
        <v>163.76738</v>
      </c>
      <c r="F1262" s="3">
        <f t="shared" si="160"/>
        <v>14359.98330929552</v>
      </c>
      <c r="G1262" s="36">
        <f t="shared" si="161"/>
        <v>-1.9653761506955116E-3</v>
      </c>
      <c r="H1262" s="31">
        <f t="shared" si="162"/>
        <v>-4.3313206388071405E-3</v>
      </c>
      <c r="I1262" s="37">
        <f t="shared" si="163"/>
        <v>6.9656398225021905E-3</v>
      </c>
      <c r="J1262" s="37">
        <f t="shared" si="164"/>
        <v>-2.3774990189603029E-3</v>
      </c>
      <c r="K1262" s="39">
        <f t="shared" si="165"/>
        <v>-1.6072530941759304E-3</v>
      </c>
      <c r="L1262" s="36">
        <f>-(1-B1262/MAX(B$5:B1262))</f>
        <v>-2.6949255430165464E-2</v>
      </c>
      <c r="M1262" s="37">
        <f>-(1-C1262/MAX(C$5:C1262))</f>
        <v>-4.4951152138911543E-2</v>
      </c>
      <c r="N1262" s="37">
        <f>-(1-D1262/MAX(D$5:D1262))</f>
        <v>-0.36273483903393644</v>
      </c>
      <c r="O1262" s="37">
        <f>-(1-E1262/MAX(E$5:E1262))</f>
        <v>-0.10978571894501099</v>
      </c>
      <c r="P1262" s="39">
        <f>-(1-F1262/MAX(F$5:F1262))</f>
        <v>-6.4303125694919139E-2</v>
      </c>
      <c r="Q1262" s="33">
        <f>IF(DatiStorici[[#This Row],[Calend]]="X",(DatiStorici[[#This Row],[Balanced]]*B$2/DatiStorici[[#This Row],[Bond 3Y]]),Q1261)</f>
        <v>28.459934653594232</v>
      </c>
      <c r="R1262" s="33">
        <f>IF(DatiStorici[[#This Row],[Calend]]="X",(DatiStorici[[#This Row],[Balanced]]*C$2/DatiStorici[[#This Row],[Bond 10Y]]),R1261)</f>
        <v>27.211694838953367</v>
      </c>
      <c r="S1262" s="33">
        <f>IF(DatiStorici[[#This Row],[Calend]]="X",(DatiStorici[[#This Row],[Balanced]]*D$2/DatiStorici[[#This Row],[SXXR]]),S1261)</f>
        <v>23.642993777702905</v>
      </c>
      <c r="T1262" s="33">
        <f>IF(DatiStorici[[#This Row],[Calend]]="X",(DatiStorici[[#This Row],[Balanced]]*E$2/DatiStorici[[#This Row],[Gold]]),T1261)</f>
        <v>24.359737197814788</v>
      </c>
      <c r="U1262" s="34">
        <f>SUMPRODUCT(DatiStorici[[#This Row],[Bond 3Y]:[Gold]],Q1261:T1261)</f>
        <v>13575.653177764862</v>
      </c>
      <c r="V1262" s="32">
        <f t="shared" si="166"/>
        <v>-8.9750644561498118E-4</v>
      </c>
      <c r="W1262" s="32">
        <f>-(1-U1262/MAX(U$5:U1262))</f>
        <v>-5.2344915965509164E-2</v>
      </c>
      <c r="X1262" s="53" t="str">
        <f t="shared" si="167"/>
        <v/>
      </c>
    </row>
    <row r="1263" spans="1:24" x14ac:dyDescent="0.3">
      <c r="A1263" s="4">
        <v>40875</v>
      </c>
      <c r="B1263" s="1">
        <v>116.40633200000001</v>
      </c>
      <c r="C1263" s="1">
        <v>130.03267600000001</v>
      </c>
      <c r="D1263" s="1">
        <v>120.85695800000001</v>
      </c>
      <c r="E1263" s="1">
        <v>166.23499000000001</v>
      </c>
      <c r="F1263" s="3">
        <f t="shared" si="160"/>
        <v>14540.352191356356</v>
      </c>
      <c r="G1263" s="36">
        <f t="shared" si="161"/>
        <v>4.3902610964185306E-3</v>
      </c>
      <c r="H1263" s="31">
        <f t="shared" si="162"/>
        <v>1.72658685302012E-3</v>
      </c>
      <c r="I1263" s="37">
        <f t="shared" si="163"/>
        <v>3.6279113062584502E-2</v>
      </c>
      <c r="J1263" s="37">
        <f t="shared" si="164"/>
        <v>1.4955383457911737E-2</v>
      </c>
      <c r="K1263" s="39">
        <f t="shared" si="165"/>
        <v>1.2482292737032104E-2</v>
      </c>
      <c r="L1263" s="36">
        <f>-(1-B1263/MAX(B$5:B1263))</f>
        <v>-2.2667917382183433E-2</v>
      </c>
      <c r="M1263" s="37">
        <f>-(1-C1263/MAX(C$5:C1263))</f>
        <v>-4.3300752985462876E-2</v>
      </c>
      <c r="N1263" s="37">
        <f>-(1-D1263/MAX(D$5:D1263))</f>
        <v>-0.33919093041382875</v>
      </c>
      <c r="O1263" s="37">
        <f>-(1-E1263/MAX(E$5:E1263))</f>
        <v>-9.6372170642082033E-2</v>
      </c>
      <c r="P1263" s="39">
        <f>-(1-F1263/MAX(F$5:F1263))</f>
        <v>-5.2550284794541602E-2</v>
      </c>
      <c r="Q1263" s="33">
        <f>IF(DatiStorici[[#This Row],[Calend]]="X",(DatiStorici[[#This Row],[Balanced]]*B$2/DatiStorici[[#This Row],[Bond 3Y]]),Q1262)</f>
        <v>28.459934653594232</v>
      </c>
      <c r="R1263" s="33">
        <f>IF(DatiStorici[[#This Row],[Calend]]="X",(DatiStorici[[#This Row],[Balanced]]*C$2/DatiStorici[[#This Row],[Bond 10Y]]),R1262)</f>
        <v>27.211694838953367</v>
      </c>
      <c r="S1263" s="33">
        <f>IF(DatiStorici[[#This Row],[Calend]]="X",(DatiStorici[[#This Row],[Balanced]]*D$2/DatiStorici[[#This Row],[SXXR]]),S1262)</f>
        <v>23.642993777702905</v>
      </c>
      <c r="T1263" s="33">
        <f>IF(DatiStorici[[#This Row],[Calend]]="X",(DatiStorici[[#This Row],[Balanced]]*E$2/DatiStorici[[#This Row],[Gold]]),T1262)</f>
        <v>24.359737197814788</v>
      </c>
      <c r="U1263" s="34">
        <f>SUMPRODUCT(DatiStorici[[#This Row],[Bond 3Y]:[Gold]],Q1262:T1262)</f>
        <v>13758.187075856562</v>
      </c>
      <c r="V1263" s="32">
        <f t="shared" si="166"/>
        <v>1.3356089728659393E-2</v>
      </c>
      <c r="W1263" s="32">
        <f>-(1-U1263/MAX(U$5:U1263))</f>
        <v>-3.9603048280015374E-2</v>
      </c>
      <c r="X1263" s="53" t="str">
        <f t="shared" si="167"/>
        <v/>
      </c>
    </row>
    <row r="1264" spans="1:24" x14ac:dyDescent="0.3">
      <c r="A1264" s="4">
        <v>40876</v>
      </c>
      <c r="B1264" s="1">
        <v>116.479131</v>
      </c>
      <c r="C1264" s="1">
        <v>129.866783</v>
      </c>
      <c r="D1264" s="1">
        <v>121.81407900000001</v>
      </c>
      <c r="E1264" s="1">
        <v>166.52406999999999</v>
      </c>
      <c r="F1264" s="3">
        <f t="shared" si="160"/>
        <v>14563.749008766536</v>
      </c>
      <c r="G1264" s="36">
        <f t="shared" si="161"/>
        <v>6.2519146908880934E-4</v>
      </c>
      <c r="H1264" s="31">
        <f t="shared" si="162"/>
        <v>-1.2765938272272684E-3</v>
      </c>
      <c r="I1264" s="37">
        <f t="shared" si="163"/>
        <v>7.8882587297486543E-3</v>
      </c>
      <c r="J1264" s="37">
        <f t="shared" si="164"/>
        <v>1.7374737909358264E-3</v>
      </c>
      <c r="K1264" s="39">
        <f t="shared" si="165"/>
        <v>1.6078024392109172E-3</v>
      </c>
      <c r="L1264" s="36">
        <f>-(1-B1264/MAX(B$5:B1264))</f>
        <v>-2.2056706659707603E-2</v>
      </c>
      <c r="M1264" s="37">
        <f>-(1-C1264/MAX(C$5:C1264))</f>
        <v>-4.4521290107878086E-2</v>
      </c>
      <c r="N1264" s="37">
        <f>-(1-D1264/MAX(D$5:D1264))</f>
        <v>-0.33395768403763426</v>
      </c>
      <c r="O1264" s="37">
        <f>-(1-E1264/MAX(E$5:E1264))</f>
        <v>-9.4800776238829321E-2</v>
      </c>
      <c r="P1264" s="39">
        <f>-(1-F1264/MAX(F$5:F1264))</f>
        <v>-5.1025747582494896E-2</v>
      </c>
      <c r="Q1264" s="33">
        <f>IF(DatiStorici[[#This Row],[Calend]]="X",(DatiStorici[[#This Row],[Balanced]]*B$2/DatiStorici[[#This Row],[Bond 3Y]]),Q1263)</f>
        <v>28.459934653594232</v>
      </c>
      <c r="R1264" s="33">
        <f>IF(DatiStorici[[#This Row],[Calend]]="X",(DatiStorici[[#This Row],[Balanced]]*C$2/DatiStorici[[#This Row],[Bond 10Y]]),R1263)</f>
        <v>27.211694838953367</v>
      </c>
      <c r="S1264" s="33">
        <f>IF(DatiStorici[[#This Row],[Calend]]="X",(DatiStorici[[#This Row],[Balanced]]*D$2/DatiStorici[[#This Row],[SXXR]]),S1263)</f>
        <v>23.642993777702905</v>
      </c>
      <c r="T1264" s="33">
        <f>IF(DatiStorici[[#This Row],[Calend]]="X",(DatiStorici[[#This Row],[Balanced]]*E$2/DatiStorici[[#This Row],[Gold]]),T1263)</f>
        <v>24.359737197814788</v>
      </c>
      <c r="U1264" s="34">
        <f>SUMPRODUCT(DatiStorici[[#This Row],[Bond 3Y]:[Gold]],Q1263:T1263)</f>
        <v>13785.415819624141</v>
      </c>
      <c r="V1264" s="32">
        <f t="shared" si="166"/>
        <v>1.977138048412624E-3</v>
      </c>
      <c r="W1264" s="32">
        <f>-(1-U1264/MAX(U$5:U1264))</f>
        <v>-3.7702332555671347E-2</v>
      </c>
      <c r="X1264" s="53" t="str">
        <f t="shared" si="167"/>
        <v/>
      </c>
    </row>
    <row r="1265" spans="1:24" x14ac:dyDescent="0.3">
      <c r="A1265" s="4">
        <v>40877</v>
      </c>
      <c r="B1265" s="1">
        <v>116.834081</v>
      </c>
      <c r="C1265" s="1">
        <v>130.57140699999999</v>
      </c>
      <c r="D1265" s="1">
        <v>126.216728</v>
      </c>
      <c r="E1265" s="1">
        <v>169.33473000000001</v>
      </c>
      <c r="F1265" s="3">
        <f t="shared" si="160"/>
        <v>14767.436694610791</v>
      </c>
      <c r="G1265" s="36">
        <f t="shared" si="161"/>
        <v>3.0426933031410951E-3</v>
      </c>
      <c r="H1265" s="31">
        <f t="shared" si="162"/>
        <v>5.4110783005220375E-3</v>
      </c>
      <c r="I1265" s="37">
        <f t="shared" si="163"/>
        <v>3.5504553099823685E-2</v>
      </c>
      <c r="J1265" s="37">
        <f t="shared" si="164"/>
        <v>1.673754337124023E-2</v>
      </c>
      <c r="K1265" s="39">
        <f t="shared" si="165"/>
        <v>1.3889036894990927E-2</v>
      </c>
      <c r="L1265" s="36">
        <f>-(1-B1265/MAX(B$5:B1265))</f>
        <v>-1.9076593664435149E-2</v>
      </c>
      <c r="M1265" s="37">
        <f>-(1-C1265/MAX(C$5:C1265))</f>
        <v>-3.9337106632115759E-2</v>
      </c>
      <c r="N1265" s="37">
        <f>-(1-D1265/MAX(D$5:D1265))</f>
        <v>-0.30988533903119719</v>
      </c>
      <c r="O1265" s="37">
        <f>-(1-E1265/MAX(E$5:E1265))</f>
        <v>-7.9522460916266136E-2</v>
      </c>
      <c r="P1265" s="39">
        <f>-(1-F1265/MAX(F$5:F1265))</f>
        <v>-3.7753452839956236E-2</v>
      </c>
      <c r="Q1265" s="33">
        <f>IF(DatiStorici[[#This Row],[Calend]]="X",(DatiStorici[[#This Row],[Balanced]]*B$2/DatiStorici[[#This Row],[Bond 3Y]]),Q1264)</f>
        <v>28.459934653594232</v>
      </c>
      <c r="R1265" s="33">
        <f>IF(DatiStorici[[#This Row],[Calend]]="X",(DatiStorici[[#This Row],[Balanced]]*C$2/DatiStorici[[#This Row],[Bond 10Y]]),R1264)</f>
        <v>27.211694838953367</v>
      </c>
      <c r="S1265" s="33">
        <f>IF(DatiStorici[[#This Row],[Calend]]="X",(DatiStorici[[#This Row],[Balanced]]*D$2/DatiStorici[[#This Row],[SXXR]]),S1264)</f>
        <v>23.642993777702905</v>
      </c>
      <c r="T1265" s="33">
        <f>IF(DatiStorici[[#This Row],[Calend]]="X",(DatiStorici[[#This Row],[Balanced]]*E$2/DatiStorici[[#This Row],[Gold]]),T1264)</f>
        <v>24.359737197814788</v>
      </c>
      <c r="U1265" s="34">
        <f>SUMPRODUCT(DatiStorici[[#This Row],[Bond 3Y]:[Gold]],Q1264:T1264)</f>
        <v>13987.250428558458</v>
      </c>
      <c r="V1265" s="32">
        <f t="shared" si="166"/>
        <v>1.4535022351261343E-2</v>
      </c>
      <c r="W1265" s="32">
        <f>-(1-U1265/MAX(U$5:U1265))</f>
        <v>-2.3613169346641039E-2</v>
      </c>
      <c r="X1265" s="53" t="str">
        <f t="shared" si="167"/>
        <v/>
      </c>
    </row>
    <row r="1266" spans="1:24" x14ac:dyDescent="0.3">
      <c r="A1266" s="4">
        <v>40878</v>
      </c>
      <c r="B1266" s="1">
        <v>117.53637500000001</v>
      </c>
      <c r="C1266" s="1">
        <v>132.019679</v>
      </c>
      <c r="D1266" s="1">
        <v>125.39003</v>
      </c>
      <c r="E1266" s="1">
        <v>169.91471999999999</v>
      </c>
      <c r="F1266" s="3">
        <f t="shared" si="160"/>
        <v>14831.880417448156</v>
      </c>
      <c r="G1266" s="36">
        <f t="shared" si="161"/>
        <v>5.9930429285649997E-3</v>
      </c>
      <c r="H1266" s="31">
        <f t="shared" si="162"/>
        <v>1.103073761694291E-2</v>
      </c>
      <c r="I1266" s="37">
        <f t="shared" si="163"/>
        <v>-6.5713733725381463E-3</v>
      </c>
      <c r="J1266" s="37">
        <f t="shared" si="164"/>
        <v>3.419257216603249E-3</v>
      </c>
      <c r="K1266" s="39">
        <f t="shared" si="165"/>
        <v>4.3544129359022838E-3</v>
      </c>
      <c r="L1266" s="36">
        <f>-(1-B1266/MAX(B$5:B1266))</f>
        <v>-1.3180226638369819E-2</v>
      </c>
      <c r="M1266" s="37">
        <f>-(1-C1266/MAX(C$5:C1266))</f>
        <v>-2.8681625452352533E-2</v>
      </c>
      <c r="N1266" s="37">
        <f>-(1-D1266/MAX(D$5:D1266))</f>
        <v>-0.31440547213109493</v>
      </c>
      <c r="O1266" s="37">
        <f>-(1-E1266/MAX(E$5:E1266))</f>
        <v>-7.6369724511317516E-2</v>
      </c>
      <c r="P1266" s="39">
        <f>-(1-F1266/MAX(F$5:F1266))</f>
        <v>-3.3554298235892621E-2</v>
      </c>
      <c r="Q1266" s="33">
        <f>IF(DatiStorici[[#This Row],[Calend]]="X",(DatiStorici[[#This Row],[Balanced]]*B$2/DatiStorici[[#This Row],[Bond 3Y]]),Q1265)</f>
        <v>28.459934653594232</v>
      </c>
      <c r="R1266" s="33">
        <f>IF(DatiStorici[[#This Row],[Calend]]="X",(DatiStorici[[#This Row],[Balanced]]*C$2/DatiStorici[[#This Row],[Bond 10Y]]),R1265)</f>
        <v>27.211694838953367</v>
      </c>
      <c r="S1266" s="33">
        <f>IF(DatiStorici[[#This Row],[Calend]]="X",(DatiStorici[[#This Row],[Balanced]]*D$2/DatiStorici[[#This Row],[SXXR]]),S1265)</f>
        <v>23.642993777702905</v>
      </c>
      <c r="T1266" s="33">
        <f>IF(DatiStorici[[#This Row],[Calend]]="X",(DatiStorici[[#This Row],[Balanced]]*E$2/DatiStorici[[#This Row],[Gold]]),T1265)</f>
        <v>24.359737197814788</v>
      </c>
      <c r="U1266" s="34">
        <f>SUMPRODUCT(DatiStorici[[#This Row],[Bond 3Y]:[Gold]],Q1265:T1265)</f>
        <v>14041.230393921192</v>
      </c>
      <c r="V1266" s="32">
        <f t="shared" si="166"/>
        <v>3.8517986360674995E-3</v>
      </c>
      <c r="W1266" s="32">
        <f>-(1-U1266/MAX(U$5:U1266))</f>
        <v>-1.9845071565844474E-2</v>
      </c>
      <c r="X1266" s="53" t="str">
        <f t="shared" si="167"/>
        <v/>
      </c>
    </row>
    <row r="1267" spans="1:24" x14ac:dyDescent="0.3">
      <c r="A1267" s="4">
        <v>40879</v>
      </c>
      <c r="B1267" s="1">
        <v>117.541954</v>
      </c>
      <c r="C1267" s="1">
        <v>132.134784</v>
      </c>
      <c r="D1267" s="1">
        <v>126.55031700000001</v>
      </c>
      <c r="E1267" s="1">
        <v>169.42788999999999</v>
      </c>
      <c r="F1267" s="3">
        <f t="shared" si="160"/>
        <v>14833.186179081034</v>
      </c>
      <c r="G1267" s="36">
        <f t="shared" si="161"/>
        <v>4.7465030271178502E-5</v>
      </c>
      <c r="H1267" s="31">
        <f t="shared" si="162"/>
        <v>8.714977288515923E-4</v>
      </c>
      <c r="I1267" s="37">
        <f t="shared" si="163"/>
        <v>9.2108724708082814E-3</v>
      </c>
      <c r="J1267" s="37">
        <f t="shared" si="164"/>
        <v>-2.8692555526156314E-3</v>
      </c>
      <c r="K1267" s="39">
        <f t="shared" si="165"/>
        <v>8.8033622272280256E-5</v>
      </c>
      <c r="L1267" s="36">
        <f>-(1-B1267/MAX(B$5:B1267))</f>
        <v>-1.3133386096319977E-2</v>
      </c>
      <c r="M1267" s="37">
        <f>-(1-C1267/MAX(C$5:C1267))</f>
        <v>-2.7834754725585276E-2</v>
      </c>
      <c r="N1267" s="37">
        <f>-(1-D1267/MAX(D$5:D1267))</f>
        <v>-0.30806137589028981</v>
      </c>
      <c r="O1267" s="37">
        <f>-(1-E1267/MAX(E$5:E1267))</f>
        <v>-7.9016057489508906E-2</v>
      </c>
      <c r="P1267" s="39">
        <f>-(1-F1267/MAX(F$5:F1267))</f>
        <v>-3.3469214774989098E-2</v>
      </c>
      <c r="Q1267" s="33">
        <f>IF(DatiStorici[[#This Row],[Calend]]="X",(DatiStorici[[#This Row],[Balanced]]*B$2/DatiStorici[[#This Row],[Bond 3Y]]),Q1266)</f>
        <v>28.459934653594232</v>
      </c>
      <c r="R1267" s="33">
        <f>IF(DatiStorici[[#This Row],[Calend]]="X",(DatiStorici[[#This Row],[Balanced]]*C$2/DatiStorici[[#This Row],[Bond 10Y]]),R1266)</f>
        <v>27.211694838953367</v>
      </c>
      <c r="S1267" s="33">
        <f>IF(DatiStorici[[#This Row],[Calend]]="X",(DatiStorici[[#This Row],[Balanced]]*D$2/DatiStorici[[#This Row],[SXXR]]),S1266)</f>
        <v>23.642993777702905</v>
      </c>
      <c r="T1267" s="33">
        <f>IF(DatiStorici[[#This Row],[Calend]]="X",(DatiStorici[[#This Row],[Balanced]]*E$2/DatiStorici[[#This Row],[Gold]]),T1266)</f>
        <v>24.359737197814788</v>
      </c>
      <c r="U1267" s="34">
        <f>SUMPRODUCT(DatiStorici[[#This Row],[Bond 3Y]:[Gold]],Q1266:T1266)</f>
        <v>14060.094981492399</v>
      </c>
      <c r="V1267" s="32">
        <f t="shared" si="166"/>
        <v>1.342612147503721E-3</v>
      </c>
      <c r="W1267" s="32">
        <f>-(1-U1267/MAX(U$5:U1267))</f>
        <v>-1.8528219839744953E-2</v>
      </c>
      <c r="X1267" s="53" t="str">
        <f t="shared" si="167"/>
        <v/>
      </c>
    </row>
    <row r="1268" spans="1:24" x14ac:dyDescent="0.3">
      <c r="A1268" s="4">
        <v>40882</v>
      </c>
      <c r="B1268" s="1">
        <v>118.31747300000001</v>
      </c>
      <c r="C1268" s="1">
        <v>132.02544900000001</v>
      </c>
      <c r="D1268" s="1">
        <v>127.595771</v>
      </c>
      <c r="E1268" s="1">
        <v>169.13121000000001</v>
      </c>
      <c r="F1268" s="3">
        <f t="shared" si="160"/>
        <v>14853.588137455401</v>
      </c>
      <c r="G1268" s="36">
        <f t="shared" si="161"/>
        <v>6.5761356641537696E-3</v>
      </c>
      <c r="H1268" s="31">
        <f t="shared" si="162"/>
        <v>-8.2779307847897783E-4</v>
      </c>
      <c r="I1268" s="37">
        <f t="shared" si="163"/>
        <v>8.2272358014762129E-3</v>
      </c>
      <c r="J1268" s="37">
        <f t="shared" si="164"/>
        <v>-1.7526043514453091E-3</v>
      </c>
      <c r="K1268" s="39">
        <f t="shared" si="165"/>
        <v>1.3744815363755678E-3</v>
      </c>
      <c r="L1268" s="36">
        <f>-(1-B1268/MAX(B$5:B1268))</f>
        <v>-6.6222317084324578E-3</v>
      </c>
      <c r="M1268" s="37">
        <f>-(1-C1268/MAX(C$5:C1268))</f>
        <v>-2.8639173394722994E-2</v>
      </c>
      <c r="N1268" s="37">
        <f>-(1-D1268/MAX(D$5:D1268))</f>
        <v>-0.30234515154981667</v>
      </c>
      <c r="O1268" s="37">
        <f>-(1-E1268/MAX(E$5:E1268))</f>
        <v>-8.062876432345456E-2</v>
      </c>
      <c r="P1268" s="39">
        <f>-(1-F1268/MAX(F$5:F1268))</f>
        <v>-3.2139822653186267E-2</v>
      </c>
      <c r="Q1268" s="33">
        <f>IF(DatiStorici[[#This Row],[Calend]]="X",(DatiStorici[[#This Row],[Balanced]]*B$2/DatiStorici[[#This Row],[Bond 3Y]]),Q1267)</f>
        <v>28.459934653594232</v>
      </c>
      <c r="R1268" s="33">
        <f>IF(DatiStorici[[#This Row],[Calend]]="X",(DatiStorici[[#This Row],[Balanced]]*C$2/DatiStorici[[#This Row],[Bond 10Y]]),R1267)</f>
        <v>27.211694838953367</v>
      </c>
      <c r="S1268" s="33">
        <f>IF(DatiStorici[[#This Row],[Calend]]="X",(DatiStorici[[#This Row],[Balanced]]*D$2/DatiStorici[[#This Row],[SXXR]]),S1267)</f>
        <v>23.642993777702905</v>
      </c>
      <c r="T1268" s="33">
        <f>IF(DatiStorici[[#This Row],[Calend]]="X",(DatiStorici[[#This Row],[Balanced]]*E$2/DatiStorici[[#This Row],[Gold]]),T1267)</f>
        <v>24.359737197814788</v>
      </c>
      <c r="U1268" s="34">
        <f>SUMPRODUCT(DatiStorici[[#This Row],[Bond 3Y]:[Gold]],Q1267:T1267)</f>
        <v>14096.681626484831</v>
      </c>
      <c r="V1268" s="32">
        <f t="shared" si="166"/>
        <v>2.5987822464904392E-3</v>
      </c>
      <c r="W1268" s="32">
        <f>-(1-U1268/MAX(U$5:U1268))</f>
        <v>-1.5974271261297801E-2</v>
      </c>
      <c r="X1268" s="53" t="str">
        <f t="shared" si="167"/>
        <v/>
      </c>
    </row>
    <row r="1269" spans="1:24" x14ac:dyDescent="0.3">
      <c r="A1269" s="4">
        <v>40883</v>
      </c>
      <c r="B1269" s="1">
        <v>118.24177</v>
      </c>
      <c r="C1269" s="1">
        <v>131.80368799999999</v>
      </c>
      <c r="D1269" s="1">
        <v>127.17177</v>
      </c>
      <c r="E1269" s="1">
        <v>165.63810000000001</v>
      </c>
      <c r="F1269" s="3">
        <f t="shared" si="160"/>
        <v>14701.95540032485</v>
      </c>
      <c r="G1269" s="36">
        <f t="shared" si="161"/>
        <v>-6.4003419713576902E-4</v>
      </c>
      <c r="H1269" s="31">
        <f t="shared" si="162"/>
        <v>-1.6810959907454697E-3</v>
      </c>
      <c r="I1269" s="37">
        <f t="shared" si="163"/>
        <v>-3.328535415460051E-3</v>
      </c>
      <c r="J1269" s="37">
        <f t="shared" si="164"/>
        <v>-2.0869516268078817E-2</v>
      </c>
      <c r="K1269" s="39">
        <f t="shared" si="165"/>
        <v>-1.0260956111341309E-2</v>
      </c>
      <c r="L1269" s="36">
        <f>-(1-B1269/MAX(B$5:B1269))</f>
        <v>-7.2578240287061169E-3</v>
      </c>
      <c r="M1269" s="37">
        <f>-(1-C1269/MAX(C$5:C1269))</f>
        <v>-3.0270752381201693E-2</v>
      </c>
      <c r="N1269" s="37">
        <f>-(1-D1269/MAX(D$5:D1269))</f>
        <v>-0.30466345999436328</v>
      </c>
      <c r="O1269" s="37">
        <f>-(1-E1269/MAX(E$5:E1269))</f>
        <v>-9.9616772846861323E-2</v>
      </c>
      <c r="P1269" s="39">
        <f>-(1-F1269/MAX(F$5:F1269))</f>
        <v>-4.2020215625755863E-2</v>
      </c>
      <c r="Q1269" s="33">
        <f>IF(DatiStorici[[#This Row],[Calend]]="X",(DatiStorici[[#This Row],[Balanced]]*B$2/DatiStorici[[#This Row],[Bond 3Y]]),Q1268)</f>
        <v>28.459934653594232</v>
      </c>
      <c r="R1269" s="33">
        <f>IF(DatiStorici[[#This Row],[Calend]]="X",(DatiStorici[[#This Row],[Balanced]]*C$2/DatiStorici[[#This Row],[Bond 10Y]]),R1268)</f>
        <v>27.211694838953367</v>
      </c>
      <c r="S1269" s="33">
        <f>IF(DatiStorici[[#This Row],[Calend]]="X",(DatiStorici[[#This Row],[Balanced]]*D$2/DatiStorici[[#This Row],[SXXR]]),S1268)</f>
        <v>23.642993777702905</v>
      </c>
      <c r="T1269" s="33">
        <f>IF(DatiStorici[[#This Row],[Calend]]="X",(DatiStorici[[#This Row],[Balanced]]*E$2/DatiStorici[[#This Row],[Gold]]),T1268)</f>
        <v>24.359737197814788</v>
      </c>
      <c r="U1269" s="34">
        <f>SUMPRODUCT(DatiStorici[[#This Row],[Bond 3Y]:[Gold]],Q1268:T1268)</f>
        <v>13993.37673678477</v>
      </c>
      <c r="V1269" s="32">
        <f t="shared" si="166"/>
        <v>-7.3552966035087715E-3</v>
      </c>
      <c r="W1269" s="32">
        <f>-(1-U1269/MAX(U$5:U1269))</f>
        <v>-2.3185519416210054E-2</v>
      </c>
      <c r="X1269" s="53" t="str">
        <f t="shared" si="167"/>
        <v/>
      </c>
    </row>
    <row r="1270" spans="1:24" x14ac:dyDescent="0.3">
      <c r="A1270" s="4">
        <v>40884</v>
      </c>
      <c r="B1270" s="1">
        <v>118.205625</v>
      </c>
      <c r="C1270" s="1">
        <v>132.34339700000001</v>
      </c>
      <c r="D1270" s="1">
        <v>126.929632</v>
      </c>
      <c r="E1270" s="1">
        <v>168.30307999999999</v>
      </c>
      <c r="F1270" s="3">
        <f t="shared" si="160"/>
        <v>14816.19401708019</v>
      </c>
      <c r="G1270" s="36">
        <f t="shared" si="161"/>
        <v>-3.0573396912707767E-4</v>
      </c>
      <c r="H1270" s="31">
        <f t="shared" si="162"/>
        <v>4.0864335190154751E-3</v>
      </c>
      <c r="I1270" s="37">
        <f t="shared" si="163"/>
        <v>-1.9058381526876485E-3</v>
      </c>
      <c r="J1270" s="37">
        <f t="shared" si="164"/>
        <v>1.5961113730583228E-2</v>
      </c>
      <c r="K1270" s="39">
        <f t="shared" si="165"/>
        <v>7.7402675548682316E-3</v>
      </c>
      <c r="L1270" s="36">
        <f>-(1-B1270/MAX(B$5:B1270))</f>
        <v>-7.5612926417899518E-3</v>
      </c>
      <c r="M1270" s="37">
        <f>-(1-C1270/MAX(C$5:C1270))</f>
        <v>-2.62999105144468E-2</v>
      </c>
      <c r="N1270" s="37">
        <f>-(1-D1270/MAX(D$5:D1270))</f>
        <v>-0.3059873968957989</v>
      </c>
      <c r="O1270" s="37">
        <f>-(1-E1270/MAX(E$5:E1270))</f>
        <v>-8.5130351590528619E-2</v>
      </c>
      <c r="P1270" s="39">
        <f>-(1-F1270/MAX(F$5:F1270))</f>
        <v>-3.4576424479166312E-2</v>
      </c>
      <c r="Q1270" s="33">
        <f>IF(DatiStorici[[#This Row],[Calend]]="X",(DatiStorici[[#This Row],[Balanced]]*B$2/DatiStorici[[#This Row],[Bond 3Y]]),Q1269)</f>
        <v>28.459934653594232</v>
      </c>
      <c r="R1270" s="33">
        <f>IF(DatiStorici[[#This Row],[Calend]]="X",(DatiStorici[[#This Row],[Balanced]]*C$2/DatiStorici[[#This Row],[Bond 10Y]]),R1269)</f>
        <v>27.211694838953367</v>
      </c>
      <c r="S1270" s="33">
        <f>IF(DatiStorici[[#This Row],[Calend]]="X",(DatiStorici[[#This Row],[Balanced]]*D$2/DatiStorici[[#This Row],[SXXR]]),S1269)</f>
        <v>23.642993777702905</v>
      </c>
      <c r="T1270" s="33">
        <f>IF(DatiStorici[[#This Row],[Calend]]="X",(DatiStorici[[#This Row],[Balanced]]*E$2/DatiStorici[[#This Row],[Gold]]),T1269)</f>
        <v>24.359737197814788</v>
      </c>
      <c r="U1270" s="34">
        <f>SUMPRODUCT(DatiStorici[[#This Row],[Bond 3Y]:[Gold]],Q1269:T1269)</f>
        <v>14066.227794266639</v>
      </c>
      <c r="V1270" s="32">
        <f t="shared" si="166"/>
        <v>5.1926049843162621E-3</v>
      </c>
      <c r="W1270" s="32">
        <f>-(1-U1270/MAX(U$5:U1270))</f>
        <v>-1.8100115856176879E-2</v>
      </c>
      <c r="X1270" s="53" t="str">
        <f t="shared" si="167"/>
        <v/>
      </c>
    </row>
    <row r="1271" spans="1:24" x14ac:dyDescent="0.3">
      <c r="A1271" s="4">
        <v>40885</v>
      </c>
      <c r="B1271" s="1">
        <v>117.639286</v>
      </c>
      <c r="C1271" s="1">
        <v>132.72996900000001</v>
      </c>
      <c r="D1271" s="1">
        <v>124.99720499999999</v>
      </c>
      <c r="E1271" s="1">
        <v>166.31317999999999</v>
      </c>
      <c r="F1271" s="3">
        <f t="shared" si="160"/>
        <v>14704.447552131929</v>
      </c>
      <c r="G1271" s="36">
        <f t="shared" si="161"/>
        <v>-4.8026483689588067E-3</v>
      </c>
      <c r="H1271" s="31">
        <f t="shared" si="162"/>
        <v>2.9167190947080564E-3</v>
      </c>
      <c r="I1271" s="37">
        <f t="shared" si="163"/>
        <v>-1.5341477107771171E-2</v>
      </c>
      <c r="J1271" s="37">
        <f t="shared" si="164"/>
        <v>-1.1893764264887913E-2</v>
      </c>
      <c r="K1271" s="39">
        <f t="shared" si="165"/>
        <v>-7.5707703323024227E-3</v>
      </c>
      <c r="L1271" s="36">
        <f>-(1-B1271/MAX(B$5:B1271))</f>
        <v>-1.2316199568482733E-2</v>
      </c>
      <c r="M1271" s="37">
        <f>-(1-C1271/MAX(C$5:C1271))</f>
        <v>-2.3455755086030372E-2</v>
      </c>
      <c r="N1271" s="37">
        <f>-(1-D1271/MAX(D$5:D1271))</f>
        <v>-0.31655331969449452</v>
      </c>
      <c r="O1271" s="37">
        <f>-(1-E1271/MAX(E$5:E1271))</f>
        <v>-9.5947141832097627E-2</v>
      </c>
      <c r="P1271" s="39">
        <f>-(1-F1271/MAX(F$5:F1271))</f>
        <v>-4.1857826951204435E-2</v>
      </c>
      <c r="Q1271" s="33">
        <f>IF(DatiStorici[[#This Row],[Calend]]="X",(DatiStorici[[#This Row],[Balanced]]*B$2/DatiStorici[[#This Row],[Bond 3Y]]),Q1270)</f>
        <v>28.459934653594232</v>
      </c>
      <c r="R1271" s="33">
        <f>IF(DatiStorici[[#This Row],[Calend]]="X",(DatiStorici[[#This Row],[Balanced]]*C$2/DatiStorici[[#This Row],[Bond 10Y]]),R1270)</f>
        <v>27.211694838953367</v>
      </c>
      <c r="S1271" s="33">
        <f>IF(DatiStorici[[#This Row],[Calend]]="X",(DatiStorici[[#This Row],[Balanced]]*D$2/DatiStorici[[#This Row],[SXXR]]),S1270)</f>
        <v>23.642993777702905</v>
      </c>
      <c r="T1271" s="33">
        <f>IF(DatiStorici[[#This Row],[Calend]]="X",(DatiStorici[[#This Row],[Balanced]]*E$2/DatiStorici[[#This Row],[Gold]]),T1270)</f>
        <v>24.359737197814788</v>
      </c>
      <c r="U1271" s="34">
        <f>SUMPRODUCT(DatiStorici[[#This Row],[Bond 3Y]:[Gold]],Q1270:T1270)</f>
        <v>13966.467302045343</v>
      </c>
      <c r="V1271" s="32">
        <f t="shared" si="166"/>
        <v>-7.1174685858847722E-3</v>
      </c>
      <c r="W1271" s="32">
        <f>-(1-U1271/MAX(U$5:U1271))</f>
        <v>-2.506394561827896E-2</v>
      </c>
      <c r="X1271" s="53" t="str">
        <f t="shared" si="167"/>
        <v/>
      </c>
    </row>
    <row r="1272" spans="1:24" x14ac:dyDescent="0.3">
      <c r="A1272" s="4">
        <v>40886</v>
      </c>
      <c r="B1272" s="1">
        <v>117.88779</v>
      </c>
      <c r="C1272" s="1">
        <v>132.002151</v>
      </c>
      <c r="D1272" s="1">
        <v>126.450033</v>
      </c>
      <c r="E1272" s="1">
        <v>165.72945999999999</v>
      </c>
      <c r="F1272" s="3">
        <f t="shared" si="160"/>
        <v>14690.987868897193</v>
      </c>
      <c r="G1272" s="36">
        <f t="shared" si="161"/>
        <v>2.1101955361951105E-3</v>
      </c>
      <c r="H1272" s="31">
        <f t="shared" si="162"/>
        <v>-5.4985381730921741E-3</v>
      </c>
      <c r="I1272" s="37">
        <f t="shared" si="163"/>
        <v>1.1555857036343996E-2</v>
      </c>
      <c r="J1272" s="37">
        <f t="shared" si="164"/>
        <v>-3.5159375995797602E-3</v>
      </c>
      <c r="K1272" s="39">
        <f t="shared" si="165"/>
        <v>-9.1576695378679991E-4</v>
      </c>
      <c r="L1272" s="36">
        <f>-(1-B1272/MAX(B$5:B1272))</f>
        <v>-1.0229793032978662E-2</v>
      </c>
      <c r="M1272" s="37">
        <f>-(1-C1272/MAX(C$5:C1272))</f>
        <v>-2.8810585533137756E-2</v>
      </c>
      <c r="N1272" s="37">
        <f>-(1-D1272/MAX(D$5:D1272))</f>
        <v>-0.3086096982858807</v>
      </c>
      <c r="O1272" s="37">
        <f>-(1-E1272/MAX(E$5:E1272))</f>
        <v>-9.912015394316287E-2</v>
      </c>
      <c r="P1272" s="39">
        <f>-(1-F1272/MAX(F$5:F1272))</f>
        <v>-4.2734860249963647E-2</v>
      </c>
      <c r="Q1272" s="33">
        <f>IF(DatiStorici[[#This Row],[Calend]]="X",(DatiStorici[[#This Row],[Balanced]]*B$2/DatiStorici[[#This Row],[Bond 3Y]]),Q1271)</f>
        <v>28.459934653594232</v>
      </c>
      <c r="R1272" s="33">
        <f>IF(DatiStorici[[#This Row],[Calend]]="X",(DatiStorici[[#This Row],[Balanced]]*C$2/DatiStorici[[#This Row],[Bond 10Y]]),R1271)</f>
        <v>27.211694838953367</v>
      </c>
      <c r="S1272" s="33">
        <f>IF(DatiStorici[[#This Row],[Calend]]="X",(DatiStorici[[#This Row],[Balanced]]*D$2/DatiStorici[[#This Row],[SXXR]]),S1271)</f>
        <v>23.642993777702905</v>
      </c>
      <c r="T1272" s="33">
        <f>IF(DatiStorici[[#This Row],[Calend]]="X",(DatiStorici[[#This Row],[Balanced]]*E$2/DatiStorici[[#This Row],[Gold]]),T1271)</f>
        <v>24.359737197814788</v>
      </c>
      <c r="U1272" s="34">
        <f>SUMPRODUCT(DatiStorici[[#This Row],[Bond 3Y]:[Gold]],Q1271:T1271)</f>
        <v>13973.864485899167</v>
      </c>
      <c r="V1272" s="32">
        <f t="shared" si="166"/>
        <v>5.2949865325819742E-4</v>
      </c>
      <c r="W1272" s="32">
        <f>-(1-U1272/MAX(U$5:U1272))</f>
        <v>-2.4547581595507961E-2</v>
      </c>
      <c r="X1272" s="53" t="str">
        <f t="shared" si="167"/>
        <v/>
      </c>
    </row>
    <row r="1273" spans="1:24" x14ac:dyDescent="0.3">
      <c r="A1273" s="4">
        <v>40889</v>
      </c>
      <c r="B1273" s="1">
        <v>118.059585</v>
      </c>
      <c r="C1273" s="1">
        <v>132.68790100000001</v>
      </c>
      <c r="D1273" s="1">
        <v>124.14660499999999</v>
      </c>
      <c r="E1273" s="1">
        <v>160.92375999999999</v>
      </c>
      <c r="F1273" s="3">
        <f t="shared" si="160"/>
        <v>14488.399176092844</v>
      </c>
      <c r="G1273" s="36">
        <f t="shared" si="161"/>
        <v>1.4562148051740927E-3</v>
      </c>
      <c r="H1273" s="31">
        <f t="shared" si="162"/>
        <v>5.1815436892446659E-3</v>
      </c>
      <c r="I1273" s="37">
        <f t="shared" si="163"/>
        <v>-1.8384068460865322E-2</v>
      </c>
      <c r="J1273" s="37">
        <f t="shared" si="164"/>
        <v>-2.942598736229074E-2</v>
      </c>
      <c r="K1273" s="39">
        <f t="shared" si="165"/>
        <v>-1.3885963248217075E-2</v>
      </c>
      <c r="L1273" s="36">
        <f>-(1-B1273/MAX(B$5:B1273))</f>
        <v>-8.7874250599603299E-3</v>
      </c>
      <c r="M1273" s="37">
        <f>-(1-C1273/MAX(C$5:C1273))</f>
        <v>-2.3765265165815341E-2</v>
      </c>
      <c r="N1273" s="37">
        <f>-(1-D1273/MAX(D$5:D1273))</f>
        <v>-0.3212041416570165</v>
      </c>
      <c r="O1273" s="37">
        <f>-(1-E1273/MAX(E$5:E1273))</f>
        <v>-0.12524319975647413</v>
      </c>
      <c r="P1273" s="39">
        <f>-(1-F1273/MAX(F$5:F1273))</f>
        <v>-5.593554457832739E-2</v>
      </c>
      <c r="Q1273" s="33">
        <f>IF(DatiStorici[[#This Row],[Calend]]="X",(DatiStorici[[#This Row],[Balanced]]*B$2/DatiStorici[[#This Row],[Bond 3Y]]),Q1272)</f>
        <v>28.459934653594232</v>
      </c>
      <c r="R1273" s="33">
        <f>IF(DatiStorici[[#This Row],[Calend]]="X",(DatiStorici[[#This Row],[Balanced]]*C$2/DatiStorici[[#This Row],[Bond 10Y]]),R1272)</f>
        <v>27.211694838953367</v>
      </c>
      <c r="S1273" s="33">
        <f>IF(DatiStorici[[#This Row],[Calend]]="X",(DatiStorici[[#This Row],[Balanced]]*D$2/DatiStorici[[#This Row],[SXXR]]),S1272)</f>
        <v>23.642993777702905</v>
      </c>
      <c r="T1273" s="33">
        <f>IF(DatiStorici[[#This Row],[Calend]]="X",(DatiStorici[[#This Row],[Balanced]]*E$2/DatiStorici[[#This Row],[Gold]]),T1272)</f>
        <v>24.359737197814788</v>
      </c>
      <c r="U1273" s="34">
        <f>SUMPRODUCT(DatiStorici[[#This Row],[Bond 3Y]:[Gold]],Q1272:T1272)</f>
        <v>13825.888657185867</v>
      </c>
      <c r="V1273" s="32">
        <f t="shared" si="166"/>
        <v>-1.0645938151420894E-2</v>
      </c>
      <c r="W1273" s="32">
        <f>-(1-U1273/MAX(U$5:U1273))</f>
        <v>-3.4877106411599579E-2</v>
      </c>
      <c r="X1273" s="53" t="str">
        <f t="shared" si="167"/>
        <v/>
      </c>
    </row>
    <row r="1274" spans="1:24" x14ac:dyDescent="0.3">
      <c r="A1274" s="4">
        <v>40890</v>
      </c>
      <c r="B1274" s="1">
        <v>118.227711</v>
      </c>
      <c r="C1274" s="1">
        <v>132.82586900000001</v>
      </c>
      <c r="D1274" s="1">
        <v>124.795597</v>
      </c>
      <c r="E1274" s="1">
        <v>162.18254999999999</v>
      </c>
      <c r="F1274" s="3">
        <f t="shared" si="160"/>
        <v>14555.453313273294</v>
      </c>
      <c r="G1274" s="36">
        <f t="shared" si="161"/>
        <v>1.42306447463717E-3</v>
      </c>
      <c r="H1274" s="31">
        <f t="shared" si="162"/>
        <v>1.0392531612778415E-3</v>
      </c>
      <c r="I1274" s="37">
        <f t="shared" si="163"/>
        <v>5.2140092364483951E-3</v>
      </c>
      <c r="J1274" s="37">
        <f t="shared" si="164"/>
        <v>7.7918402071005654E-3</v>
      </c>
      <c r="K1274" s="39">
        <f t="shared" si="165"/>
        <v>4.6174491722462728E-3</v>
      </c>
      <c r="L1274" s="36">
        <f>-(1-B1274/MAX(B$5:B1274))</f>
        <v>-7.3758615230026248E-3</v>
      </c>
      <c r="M1274" s="37">
        <f>-(1-C1274/MAX(C$5:C1274))</f>
        <v>-2.2750182759050941E-2</v>
      </c>
      <c r="N1274" s="37">
        <f>-(1-D1274/MAX(D$5:D1274))</f>
        <v>-0.31765565088920422</v>
      </c>
      <c r="O1274" s="37">
        <f>-(1-E1274/MAX(E$5:E1274))</f>
        <v>-0.11840061098910659</v>
      </c>
      <c r="P1274" s="39">
        <f>-(1-F1274/MAX(F$5:F1274))</f>
        <v>-5.1566295309885879E-2</v>
      </c>
      <c r="Q1274" s="33">
        <f>IF(DatiStorici[[#This Row],[Calend]]="X",(DatiStorici[[#This Row],[Balanced]]*B$2/DatiStorici[[#This Row],[Bond 3Y]]),Q1273)</f>
        <v>28.459934653594232</v>
      </c>
      <c r="R1274" s="33">
        <f>IF(DatiStorici[[#This Row],[Calend]]="X",(DatiStorici[[#This Row],[Balanced]]*C$2/DatiStorici[[#This Row],[Bond 10Y]]),R1273)</f>
        <v>27.211694838953367</v>
      </c>
      <c r="S1274" s="33">
        <f>IF(DatiStorici[[#This Row],[Calend]]="X",(DatiStorici[[#This Row],[Balanced]]*D$2/DatiStorici[[#This Row],[SXXR]]),S1273)</f>
        <v>23.642993777702905</v>
      </c>
      <c r="T1274" s="33">
        <f>IF(DatiStorici[[#This Row],[Calend]]="X",(DatiStorici[[#This Row],[Balanced]]*E$2/DatiStorici[[#This Row],[Gold]]),T1273)</f>
        <v>24.359737197814788</v>
      </c>
      <c r="U1274" s="34">
        <f>SUMPRODUCT(DatiStorici[[#This Row],[Bond 3Y]:[Gold]],Q1273:T1273)</f>
        <v>13880.435762677997</v>
      </c>
      <c r="V1274" s="32">
        <f t="shared" si="166"/>
        <v>3.9375252480868591E-3</v>
      </c>
      <c r="W1274" s="32">
        <f>-(1-U1274/MAX(U$5:U1274))</f>
        <v>-3.1069419137763954E-2</v>
      </c>
      <c r="X1274" s="53" t="str">
        <f t="shared" si="167"/>
        <v/>
      </c>
    </row>
    <row r="1275" spans="1:24" x14ac:dyDescent="0.3">
      <c r="A1275" s="4">
        <v>40891</v>
      </c>
      <c r="B1275" s="1">
        <v>118.130364</v>
      </c>
      <c r="C1275" s="1">
        <v>133.83640700000001</v>
      </c>
      <c r="D1275" s="1">
        <v>122.280688</v>
      </c>
      <c r="E1275" s="1">
        <v>155.44137000000001</v>
      </c>
      <c r="F1275" s="3">
        <f t="shared" si="160"/>
        <v>14274.925665908835</v>
      </c>
      <c r="G1275" s="36">
        <f t="shared" si="161"/>
        <v>-8.2372481248503657E-4</v>
      </c>
      <c r="H1275" s="31">
        <f t="shared" si="162"/>
        <v>7.5791960724037972E-3</v>
      </c>
      <c r="I1275" s="37">
        <f t="shared" si="163"/>
        <v>-2.0358051426292628E-2</v>
      </c>
      <c r="J1275" s="37">
        <f t="shared" si="164"/>
        <v>-4.2453933942727902E-2</v>
      </c>
      <c r="K1275" s="39">
        <f t="shared" si="165"/>
        <v>-1.9461173324662368E-2</v>
      </c>
      <c r="L1275" s="36">
        <f>-(1-B1275/MAX(B$5:B1275))</f>
        <v>-8.1931739888450039E-3</v>
      </c>
      <c r="M1275" s="37">
        <f>-(1-C1275/MAX(C$5:C1275))</f>
        <v>-1.5315275061853484E-2</v>
      </c>
      <c r="N1275" s="37">
        <f>-(1-D1275/MAX(D$5:D1275))</f>
        <v>-0.33140640801469712</v>
      </c>
      <c r="O1275" s="37">
        <f>-(1-E1275/MAX(E$5:E1275))</f>
        <v>-0.15504462829684063</v>
      </c>
      <c r="P1275" s="39">
        <f>-(1-F1275/MAX(F$5:F1275))</f>
        <v>-6.9845483881446957E-2</v>
      </c>
      <c r="Q1275" s="33">
        <f>IF(DatiStorici[[#This Row],[Calend]]="X",(DatiStorici[[#This Row],[Balanced]]*B$2/DatiStorici[[#This Row],[Bond 3Y]]),Q1274)</f>
        <v>28.459934653594232</v>
      </c>
      <c r="R1275" s="33">
        <f>IF(DatiStorici[[#This Row],[Calend]]="X",(DatiStorici[[#This Row],[Balanced]]*C$2/DatiStorici[[#This Row],[Bond 10Y]]),R1274)</f>
        <v>27.211694838953367</v>
      </c>
      <c r="S1275" s="33">
        <f>IF(DatiStorici[[#This Row],[Calend]]="X",(DatiStorici[[#This Row],[Balanced]]*D$2/DatiStorici[[#This Row],[SXXR]]),S1274)</f>
        <v>23.642993777702905</v>
      </c>
      <c r="T1275" s="33">
        <f>IF(DatiStorici[[#This Row],[Calend]]="X",(DatiStorici[[#This Row],[Balanced]]*E$2/DatiStorici[[#This Row],[Gold]]),T1274)</f>
        <v>24.359737197814788</v>
      </c>
      <c r="U1275" s="34">
        <f>SUMPRODUCT(DatiStorici[[#This Row],[Bond 3Y]:[Gold]],Q1274:T1274)</f>
        <v>13681.490374056786</v>
      </c>
      <c r="V1275" s="32">
        <f t="shared" si="166"/>
        <v>-1.4436497859200183E-2</v>
      </c>
      <c r="W1275" s="32">
        <f>-(1-U1275/MAX(U$5:U1275))</f>
        <v>-4.4956898915230359E-2</v>
      </c>
      <c r="X1275" s="53" t="str">
        <f t="shared" si="167"/>
        <v/>
      </c>
    </row>
    <row r="1276" spans="1:24" x14ac:dyDescent="0.3">
      <c r="A1276" s="4">
        <v>40892</v>
      </c>
      <c r="B1276" s="1">
        <v>118.658541</v>
      </c>
      <c r="C1276" s="1">
        <v>133.94051099999999</v>
      </c>
      <c r="D1276" s="1">
        <v>123.46903399999999</v>
      </c>
      <c r="E1276" s="1">
        <v>152.62755000000001</v>
      </c>
      <c r="F1276" s="3">
        <f t="shared" si="160"/>
        <v>14197.497496107619</v>
      </c>
      <c r="G1276" s="36">
        <f t="shared" si="161"/>
        <v>4.4611708135839914E-3</v>
      </c>
      <c r="H1276" s="31">
        <f t="shared" si="162"/>
        <v>7.7754278466116936E-4</v>
      </c>
      <c r="I1276" s="37">
        <f t="shared" si="163"/>
        <v>9.6712643482420851E-3</v>
      </c>
      <c r="J1276" s="37">
        <f t="shared" si="164"/>
        <v>-1.8267978812508398E-2</v>
      </c>
      <c r="K1276" s="39">
        <f t="shared" si="165"/>
        <v>-5.4388318287293888E-3</v>
      </c>
      <c r="L1276" s="36">
        <f>-(1-B1276/MAX(B$5:B1276))</f>
        <v>-3.7586701389957788E-3</v>
      </c>
      <c r="M1276" s="37">
        <f>-(1-C1276/MAX(C$5:C1276))</f>
        <v>-1.4549342824858091E-2</v>
      </c>
      <c r="N1276" s="37">
        <f>-(1-D1276/MAX(D$5:D1276))</f>
        <v>-0.32490889370024245</v>
      </c>
      <c r="O1276" s="37">
        <f>-(1-E1276/MAX(E$5:E1276))</f>
        <v>-0.17034012089321815</v>
      </c>
      <c r="P1276" s="39">
        <f>-(1-F1276/MAX(F$5:F1276))</f>
        <v>-7.4890705376883027E-2</v>
      </c>
      <c r="Q1276" s="33">
        <f>IF(DatiStorici[[#This Row],[Calend]]="X",(DatiStorici[[#This Row],[Balanced]]*B$2/DatiStorici[[#This Row],[Bond 3Y]]),Q1275)</f>
        <v>28.459934653594232</v>
      </c>
      <c r="R1276" s="33">
        <f>IF(DatiStorici[[#This Row],[Calend]]="X",(DatiStorici[[#This Row],[Balanced]]*C$2/DatiStorici[[#This Row],[Bond 10Y]]),R1275)</f>
        <v>27.211694838953367</v>
      </c>
      <c r="S1276" s="33">
        <f>IF(DatiStorici[[#This Row],[Calend]]="X",(DatiStorici[[#This Row],[Balanced]]*D$2/DatiStorici[[#This Row],[SXXR]]),S1275)</f>
        <v>23.642993777702905</v>
      </c>
      <c r="T1276" s="33">
        <f>IF(DatiStorici[[#This Row],[Calend]]="X",(DatiStorici[[#This Row],[Balanced]]*E$2/DatiStorici[[#This Row],[Gold]]),T1275)</f>
        <v>24.359737197814788</v>
      </c>
      <c r="U1276" s="34">
        <f>SUMPRODUCT(DatiStorici[[#This Row],[Bond 3Y]:[Gold]],Q1275:T1275)</f>
        <v>13658.907244603633</v>
      </c>
      <c r="V1276" s="32">
        <f t="shared" si="166"/>
        <v>-1.6519975242568305E-3</v>
      </c>
      <c r="W1276" s="32">
        <f>-(1-U1276/MAX(U$5:U1276))</f>
        <v>-4.6533325269045966E-2</v>
      </c>
      <c r="X1276" s="53" t="str">
        <f t="shared" si="167"/>
        <v/>
      </c>
    </row>
    <row r="1277" spans="1:24" x14ac:dyDescent="0.3">
      <c r="A1277" s="4">
        <v>40893</v>
      </c>
      <c r="B1277" s="1">
        <v>118.912834</v>
      </c>
      <c r="C1277" s="1">
        <v>134.604422</v>
      </c>
      <c r="D1277" s="1">
        <v>122.938513</v>
      </c>
      <c r="E1277" s="1">
        <v>154.56515999999999</v>
      </c>
      <c r="F1277" s="3">
        <f t="shared" si="160"/>
        <v>14289.024126549188</v>
      </c>
      <c r="G1277" s="36">
        <f t="shared" si="161"/>
        <v>2.1407721962861401E-3</v>
      </c>
      <c r="H1277" s="31">
        <f t="shared" si="162"/>
        <v>4.9445159527225181E-3</v>
      </c>
      <c r="I1277" s="37">
        <f t="shared" si="163"/>
        <v>-4.3060517115305393E-3</v>
      </c>
      <c r="J1277" s="37">
        <f t="shared" si="164"/>
        <v>1.2615115092100017E-2</v>
      </c>
      <c r="K1277" s="39">
        <f t="shared" si="165"/>
        <v>6.4259825475664585E-3</v>
      </c>
      <c r="L1277" s="36">
        <f>-(1-B1277/MAX(B$5:B1277))</f>
        <v>-1.6236599293696363E-3</v>
      </c>
      <c r="M1277" s="37">
        <f>-(1-C1277/MAX(C$5:C1277))</f>
        <v>-9.6647001848444436E-3</v>
      </c>
      <c r="N1277" s="37">
        <f>-(1-D1277/MAX(D$5:D1277))</f>
        <v>-0.32780962109076572</v>
      </c>
      <c r="O1277" s="37">
        <f>-(1-E1277/MAX(E$5:E1277))</f>
        <v>-0.15980757104650911</v>
      </c>
      <c r="P1277" s="39">
        <f>-(1-F1277/MAX(F$5:F1277))</f>
        <v>-6.8926827830840587E-2</v>
      </c>
      <c r="Q1277" s="33">
        <f>IF(DatiStorici[[#This Row],[Calend]]="X",(DatiStorici[[#This Row],[Balanced]]*B$2/DatiStorici[[#This Row],[Bond 3Y]]),Q1276)</f>
        <v>28.459934653594232</v>
      </c>
      <c r="R1277" s="33">
        <f>IF(DatiStorici[[#This Row],[Calend]]="X",(DatiStorici[[#This Row],[Balanced]]*C$2/DatiStorici[[#This Row],[Bond 10Y]]),R1276)</f>
        <v>27.211694838953367</v>
      </c>
      <c r="S1277" s="33">
        <f>IF(DatiStorici[[#This Row],[Calend]]="X",(DatiStorici[[#This Row],[Balanced]]*D$2/DatiStorici[[#This Row],[SXXR]]),S1276)</f>
        <v>23.642993777702905</v>
      </c>
      <c r="T1277" s="33">
        <f>IF(DatiStorici[[#This Row],[Calend]]="X",(DatiStorici[[#This Row],[Balanced]]*E$2/DatiStorici[[#This Row],[Gold]]),T1276)</f>
        <v>24.359737197814788</v>
      </c>
      <c r="U1277" s="34">
        <f>SUMPRODUCT(DatiStorici[[#This Row],[Bond 3Y]:[Gold]],Q1276:T1276)</f>
        <v>13718.867115988642</v>
      </c>
      <c r="V1277" s="32">
        <f t="shared" si="166"/>
        <v>4.3801929595546638E-3</v>
      </c>
      <c r="W1277" s="32">
        <f>-(1-U1277/MAX(U$5:U1277))</f>
        <v>-4.2347797234997264E-2</v>
      </c>
      <c r="X1277" s="53" t="str">
        <f t="shared" si="167"/>
        <v/>
      </c>
    </row>
    <row r="1278" spans="1:24" x14ac:dyDescent="0.3">
      <c r="A1278" s="4">
        <v>40896</v>
      </c>
      <c r="B1278" s="1">
        <v>119.05789900000001</v>
      </c>
      <c r="C1278" s="1">
        <v>134.426095</v>
      </c>
      <c r="D1278" s="1">
        <v>122.98527799999999</v>
      </c>
      <c r="E1278" s="1">
        <v>154.94776999999999</v>
      </c>
      <c r="F1278" s="3">
        <f t="shared" si="160"/>
        <v>14303.884099764949</v>
      </c>
      <c r="G1278" s="36">
        <f t="shared" si="161"/>
        <v>1.2191836881793186E-3</v>
      </c>
      <c r="H1278" s="31">
        <f t="shared" si="162"/>
        <v>-1.3257010996803073E-3</v>
      </c>
      <c r="I1278" s="37">
        <f t="shared" si="163"/>
        <v>3.8032107730213787E-4</v>
      </c>
      <c r="J1278" s="37">
        <f t="shared" si="164"/>
        <v>2.4723373908187669E-3</v>
      </c>
      <c r="K1278" s="39">
        <f t="shared" si="165"/>
        <v>1.0394167977612232E-3</v>
      </c>
      <c r="L1278" s="36">
        <f>-(1-B1278/MAX(B$5:B1278))</f>
        <v>-4.0571348153417564E-4</v>
      </c>
      <c r="M1278" s="37">
        <f>-(1-C1278/MAX(C$5:C1278))</f>
        <v>-1.0976718916369754E-2</v>
      </c>
      <c r="N1278" s="37">
        <f>-(1-D1278/MAX(D$5:D1278))</f>
        <v>-0.32755392430134966</v>
      </c>
      <c r="O1278" s="37">
        <f>-(1-E1278/MAX(E$5:E1278))</f>
        <v>-0.15772776195342575</v>
      </c>
      <c r="P1278" s="39">
        <f>-(1-F1278/MAX(F$5:F1278))</f>
        <v>-6.7958551601630335E-2</v>
      </c>
      <c r="Q1278" s="33">
        <f>IF(DatiStorici[[#This Row],[Calend]]="X",(DatiStorici[[#This Row],[Balanced]]*B$2/DatiStorici[[#This Row],[Bond 3Y]]),Q1277)</f>
        <v>28.459934653594232</v>
      </c>
      <c r="R1278" s="33">
        <f>IF(DatiStorici[[#This Row],[Calend]]="X",(DatiStorici[[#This Row],[Balanced]]*C$2/DatiStorici[[#This Row],[Bond 10Y]]),R1277)</f>
        <v>27.211694838953367</v>
      </c>
      <c r="S1278" s="33">
        <f>IF(DatiStorici[[#This Row],[Calend]]="X",(DatiStorici[[#This Row],[Balanced]]*D$2/DatiStorici[[#This Row],[SXXR]]),S1277)</f>
        <v>23.642993777702905</v>
      </c>
      <c r="T1278" s="33">
        <f>IF(DatiStorici[[#This Row],[Calend]]="X",(DatiStorici[[#This Row],[Balanced]]*E$2/DatiStorici[[#This Row],[Gold]]),T1277)</f>
        <v>24.359737197814788</v>
      </c>
      <c r="U1278" s="34">
        <f>SUMPRODUCT(DatiStorici[[#This Row],[Bond 3Y]:[Gold]],Q1277:T1277)</f>
        <v>13728.569020156889</v>
      </c>
      <c r="V1278" s="32">
        <f t="shared" si="166"/>
        <v>7.0694432253589343E-4</v>
      </c>
      <c r="W1278" s="32">
        <f>-(1-U1278/MAX(U$5:U1278))</f>
        <v>-4.1670551087834795E-2</v>
      </c>
      <c r="X1278" s="53" t="str">
        <f t="shared" si="167"/>
        <v/>
      </c>
    </row>
    <row r="1279" spans="1:24" x14ac:dyDescent="0.3">
      <c r="A1279" s="4">
        <v>40897</v>
      </c>
      <c r="B1279" s="1">
        <v>119.24343</v>
      </c>
      <c r="C1279" s="1">
        <v>133.88847100000001</v>
      </c>
      <c r="D1279" s="1">
        <v>125.457579</v>
      </c>
      <c r="E1279" s="1">
        <v>156.44893999999999</v>
      </c>
      <c r="F1279" s="3">
        <f t="shared" si="160"/>
        <v>14391.25129422397</v>
      </c>
      <c r="G1279" s="36">
        <f t="shared" si="161"/>
        <v>1.5571129062947613E-3</v>
      </c>
      <c r="H1279" s="31">
        <f t="shared" si="162"/>
        <v>-4.0074210469370044E-3</v>
      </c>
      <c r="I1279" s="37">
        <f t="shared" si="163"/>
        <v>1.9903028343359705E-2</v>
      </c>
      <c r="J1279" s="37">
        <f t="shared" si="164"/>
        <v>9.6416023734333476E-3</v>
      </c>
      <c r="K1279" s="39">
        <f t="shared" si="165"/>
        <v>6.0893571837796747E-3</v>
      </c>
      <c r="L1279" s="36">
        <f>-(1-B1279/MAX(B$5:B1279))</f>
        <v>0</v>
      </c>
      <c r="M1279" s="37">
        <f>-(1-C1279/MAX(C$5:C1279))</f>
        <v>-1.4932220654847672E-2</v>
      </c>
      <c r="N1279" s="37">
        <f>-(1-D1279/MAX(D$5:D1279))</f>
        <v>-0.31403613475424752</v>
      </c>
      <c r="O1279" s="37">
        <f>-(1-E1279/MAX(E$5:E1279))</f>
        <v>-0.14956763279772134</v>
      </c>
      <c r="P1279" s="39">
        <f>-(1-F1279/MAX(F$5:F1279))</f>
        <v>-6.226570300902845E-2</v>
      </c>
      <c r="Q1279" s="33">
        <f>IF(DatiStorici[[#This Row],[Calend]]="X",(DatiStorici[[#This Row],[Balanced]]*B$2/DatiStorici[[#This Row],[Bond 3Y]]),Q1278)</f>
        <v>28.459934653594232</v>
      </c>
      <c r="R1279" s="33">
        <f>IF(DatiStorici[[#This Row],[Calend]]="X",(DatiStorici[[#This Row],[Balanced]]*C$2/DatiStorici[[#This Row],[Bond 10Y]]),R1278)</f>
        <v>27.211694838953367</v>
      </c>
      <c r="S1279" s="33">
        <f>IF(DatiStorici[[#This Row],[Calend]]="X",(DatiStorici[[#This Row],[Balanced]]*D$2/DatiStorici[[#This Row],[SXXR]]),S1278)</f>
        <v>23.642993777702905</v>
      </c>
      <c r="T1279" s="33">
        <f>IF(DatiStorici[[#This Row],[Calend]]="X",(DatiStorici[[#This Row],[Balanced]]*E$2/DatiStorici[[#This Row],[Gold]]),T1278)</f>
        <v>24.359737197814788</v>
      </c>
      <c r="U1279" s="34">
        <f>SUMPRODUCT(DatiStorici[[#This Row],[Bond 3Y]:[Gold]],Q1278:T1278)</f>
        <v>13814.240263915859</v>
      </c>
      <c r="V1279" s="32">
        <f t="shared" si="166"/>
        <v>6.2209718092623278E-3</v>
      </c>
      <c r="W1279" s="32">
        <f>-(1-U1279/MAX(U$5:U1279))</f>
        <v>-3.5690228178825945E-2</v>
      </c>
      <c r="X1279" s="53" t="str">
        <f t="shared" si="167"/>
        <v/>
      </c>
    </row>
    <row r="1280" spans="1:24" x14ac:dyDescent="0.3">
      <c r="A1280" s="4">
        <v>40898</v>
      </c>
      <c r="B1280" s="1">
        <v>119.124132</v>
      </c>
      <c r="C1280" s="1">
        <v>134.072397</v>
      </c>
      <c r="D1280" s="1">
        <v>124.824175</v>
      </c>
      <c r="E1280" s="1">
        <v>155.91388000000001</v>
      </c>
      <c r="F1280" s="3">
        <f t="shared" si="160"/>
        <v>14362.331361138362</v>
      </c>
      <c r="G1280" s="36">
        <f t="shared" si="161"/>
        <v>-1.0009584270578363E-3</v>
      </c>
      <c r="H1280" s="31">
        <f t="shared" si="162"/>
        <v>1.372782751879467E-3</v>
      </c>
      <c r="I1280" s="37">
        <f t="shared" si="163"/>
        <v>-5.0615383834427888E-3</v>
      </c>
      <c r="J1280" s="37">
        <f t="shared" si="164"/>
        <v>-3.4258912332854174E-3</v>
      </c>
      <c r="K1280" s="39">
        <f t="shared" si="165"/>
        <v>-2.0115714402680236E-3</v>
      </c>
      <c r="L1280" s="36">
        <f>-(1-B1280/MAX(B$5:B1280))</f>
        <v>-1.0004576352760086E-3</v>
      </c>
      <c r="M1280" s="37">
        <f>-(1-C1280/MAX(C$5:C1280))</f>
        <v>-1.35790079769329E-2</v>
      </c>
      <c r="N1280" s="37">
        <f>-(1-D1280/MAX(D$5:D1280))</f>
        <v>-0.31749939508148628</v>
      </c>
      <c r="O1280" s="37">
        <f>-(1-E1280/MAX(E$5:E1280))</f>
        <v>-0.15247613663542858</v>
      </c>
      <c r="P1280" s="39">
        <f>-(1-F1280/MAX(F$5:F1280))</f>
        <v>-6.4150126577668609E-2</v>
      </c>
      <c r="Q1280" s="33">
        <f>IF(DatiStorici[[#This Row],[Calend]]="X",(DatiStorici[[#This Row],[Balanced]]*B$2/DatiStorici[[#This Row],[Bond 3Y]]),Q1279)</f>
        <v>28.459934653594232</v>
      </c>
      <c r="R1280" s="33">
        <f>IF(DatiStorici[[#This Row],[Calend]]="X",(DatiStorici[[#This Row],[Balanced]]*C$2/DatiStorici[[#This Row],[Bond 10Y]]),R1279)</f>
        <v>27.211694838953367</v>
      </c>
      <c r="S1280" s="33">
        <f>IF(DatiStorici[[#This Row],[Calend]]="X",(DatiStorici[[#This Row],[Balanced]]*D$2/DatiStorici[[#This Row],[SXXR]]),S1279)</f>
        <v>23.642993777702905</v>
      </c>
      <c r="T1280" s="33">
        <f>IF(DatiStorici[[#This Row],[Calend]]="X",(DatiStorici[[#This Row],[Balanced]]*E$2/DatiStorici[[#This Row],[Gold]]),T1279)</f>
        <v>24.359737197814788</v>
      </c>
      <c r="U1280" s="34">
        <f>SUMPRODUCT(DatiStorici[[#This Row],[Bond 3Y]:[Gold]],Q1279:T1279)</f>
        <v>13787.84050100067</v>
      </c>
      <c r="V1280" s="32">
        <f t="shared" si="166"/>
        <v>-1.9128826692469008E-3</v>
      </c>
      <c r="W1280" s="32">
        <f>-(1-U1280/MAX(U$5:U1280))</f>
        <v>-3.7533076490895434E-2</v>
      </c>
      <c r="X1280" s="53" t="str">
        <f t="shared" si="167"/>
        <v/>
      </c>
    </row>
    <row r="1281" spans="1:24" x14ac:dyDescent="0.3">
      <c r="A1281" s="4">
        <v>40899</v>
      </c>
      <c r="B1281" s="1">
        <v>119.036749</v>
      </c>
      <c r="C1281" s="1">
        <v>134.09425899999999</v>
      </c>
      <c r="D1281" s="1">
        <v>126.12112</v>
      </c>
      <c r="E1281" s="1">
        <v>155.76668000000001</v>
      </c>
      <c r="F1281" s="3">
        <f t="shared" si="160"/>
        <v>14374.432569414053</v>
      </c>
      <c r="G1281" s="36">
        <f t="shared" si="161"/>
        <v>-7.3381492001785677E-4</v>
      </c>
      <c r="H1281" s="31">
        <f t="shared" si="162"/>
        <v>1.6304786265766014E-4</v>
      </c>
      <c r="I1281" s="37">
        <f t="shared" si="163"/>
        <v>1.0336567956886984E-2</v>
      </c>
      <c r="J1281" s="37">
        <f t="shared" si="164"/>
        <v>-9.4455689468838028E-4</v>
      </c>
      <c r="K1281" s="39">
        <f t="shared" si="165"/>
        <v>8.4221097547641332E-4</v>
      </c>
      <c r="L1281" s="36">
        <f>-(1-B1281/MAX(B$5:B1281))</f>
        <v>-1.7332694975312757E-3</v>
      </c>
      <c r="M1281" s="37">
        <f>-(1-C1281/MAX(C$5:C1281))</f>
        <v>-1.3418161029983722E-2</v>
      </c>
      <c r="N1281" s="37">
        <f>-(1-D1281/MAX(D$5:D1281))</f>
        <v>-0.31040809448169415</v>
      </c>
      <c r="O1281" s="37">
        <f>-(1-E1281/MAX(E$5:E1281))</f>
        <v>-0.15327629318779756</v>
      </c>
      <c r="P1281" s="39">
        <f>-(1-F1281/MAX(F$5:F1281))</f>
        <v>-6.336161154147435E-2</v>
      </c>
      <c r="Q1281" s="33">
        <f>IF(DatiStorici[[#This Row],[Calend]]="X",(DatiStorici[[#This Row],[Balanced]]*B$2/DatiStorici[[#This Row],[Bond 3Y]]),Q1280)</f>
        <v>28.459934653594232</v>
      </c>
      <c r="R1281" s="33">
        <f>IF(DatiStorici[[#This Row],[Calend]]="X",(DatiStorici[[#This Row],[Balanced]]*C$2/DatiStorici[[#This Row],[Bond 10Y]]),R1280)</f>
        <v>27.211694838953367</v>
      </c>
      <c r="S1281" s="33">
        <f>IF(DatiStorici[[#This Row],[Calend]]="X",(DatiStorici[[#This Row],[Balanced]]*D$2/DatiStorici[[#This Row],[SXXR]]),S1280)</f>
        <v>23.642993777702905</v>
      </c>
      <c r="T1281" s="33">
        <f>IF(DatiStorici[[#This Row],[Calend]]="X",(DatiStorici[[#This Row],[Balanced]]*E$2/DatiStorici[[#This Row],[Gold]]),T1280)</f>
        <v>24.359737197814788</v>
      </c>
      <c r="U1281" s="34">
        <f>SUMPRODUCT(DatiStorici[[#This Row],[Bond 3Y]:[Gold]],Q1280:T1280)</f>
        <v>13813.026397852909</v>
      </c>
      <c r="V1281" s="32">
        <f t="shared" si="166"/>
        <v>1.8250081734749071E-3</v>
      </c>
      <c r="W1281" s="32">
        <f>-(1-U1281/MAX(U$5:U1281))</f>
        <v>-3.5774962690736989E-2</v>
      </c>
      <c r="X1281" s="53" t="str">
        <f t="shared" si="167"/>
        <v/>
      </c>
    </row>
    <row r="1282" spans="1:24" x14ac:dyDescent="0.3">
      <c r="A1282" s="4">
        <v>40900</v>
      </c>
      <c r="B1282" s="1">
        <v>119.140097</v>
      </c>
      <c r="C1282" s="1">
        <v>134.336502</v>
      </c>
      <c r="D1282" s="1">
        <v>127.199309</v>
      </c>
      <c r="E1282" s="1">
        <v>155.86188000000001</v>
      </c>
      <c r="F1282" s="3">
        <f t="shared" si="160"/>
        <v>14403.091446331324</v>
      </c>
      <c r="G1282" s="36">
        <f t="shared" si="161"/>
        <v>8.6782580441207831E-4</v>
      </c>
      <c r="H1282" s="31">
        <f t="shared" si="162"/>
        <v>1.8048830533318877E-3</v>
      </c>
      <c r="I1282" s="37">
        <f t="shared" si="163"/>
        <v>8.5125034325647213E-3</v>
      </c>
      <c r="J1282" s="37">
        <f t="shared" si="164"/>
        <v>6.1098381330334487E-4</v>
      </c>
      <c r="K1282" s="39">
        <f t="shared" si="165"/>
        <v>1.9917548414481109E-3</v>
      </c>
      <c r="L1282" s="36">
        <f>-(1-B1282/MAX(B$5:B1282))</f>
        <v>-8.6657185221861166E-4</v>
      </c>
      <c r="M1282" s="37">
        <f>-(1-C1282/MAX(C$5:C1282))</f>
        <v>-1.1635888274983741E-2</v>
      </c>
      <c r="N1282" s="37">
        <f>-(1-D1282/MAX(D$5:D1282))</f>
        <v>-0.30451288512247765</v>
      </c>
      <c r="O1282" s="37">
        <f>-(1-E1282/MAX(E$5:E1282))</f>
        <v>-0.15275880063490677</v>
      </c>
      <c r="P1282" s="39">
        <f>-(1-F1282/MAX(F$5:F1282))</f>
        <v>-6.1494198399341671E-2</v>
      </c>
      <c r="Q1282" s="33">
        <f>IF(DatiStorici[[#This Row],[Calend]]="X",(DatiStorici[[#This Row],[Balanced]]*B$2/DatiStorici[[#This Row],[Bond 3Y]]),Q1281)</f>
        <v>28.459934653594232</v>
      </c>
      <c r="R1282" s="33">
        <f>IF(DatiStorici[[#This Row],[Calend]]="X",(DatiStorici[[#This Row],[Balanced]]*C$2/DatiStorici[[#This Row],[Bond 10Y]]),R1281)</f>
        <v>27.211694838953367</v>
      </c>
      <c r="S1282" s="33">
        <f>IF(DatiStorici[[#This Row],[Calend]]="X",(DatiStorici[[#This Row],[Balanced]]*D$2/DatiStorici[[#This Row],[SXXR]]),S1281)</f>
        <v>23.642993777702905</v>
      </c>
      <c r="T1282" s="33">
        <f>IF(DatiStorici[[#This Row],[Calend]]="X",(DatiStorici[[#This Row],[Balanced]]*E$2/DatiStorici[[#This Row],[Gold]]),T1281)</f>
        <v>24.359737197814788</v>
      </c>
      <c r="U1282" s="34">
        <f>SUMPRODUCT(DatiStorici[[#This Row],[Bond 3Y]:[Gold]],Q1281:T1281)</f>
        <v>13850.370180571779</v>
      </c>
      <c r="V1282" s="32">
        <f t="shared" si="166"/>
        <v>2.6998713116940082E-3</v>
      </c>
      <c r="W1282" s="32">
        <f>-(1-U1282/MAX(U$5:U1282))</f>
        <v>-3.316816174442383E-2</v>
      </c>
      <c r="X1282" s="53" t="str">
        <f t="shared" si="167"/>
        <v/>
      </c>
    </row>
    <row r="1283" spans="1:24" x14ac:dyDescent="0.3">
      <c r="A1283" s="4">
        <v>40903</v>
      </c>
      <c r="B1283" s="1">
        <v>119.140097</v>
      </c>
      <c r="C1283" s="1">
        <v>134.336502</v>
      </c>
      <c r="D1283" s="1">
        <v>127.2122995</v>
      </c>
      <c r="E1283" s="1">
        <v>155.85835499999999</v>
      </c>
      <c r="F1283" s="3">
        <f t="shared" si="160"/>
        <v>14403.147839206895</v>
      </c>
      <c r="G1283" s="36">
        <f t="shared" si="161"/>
        <v>0</v>
      </c>
      <c r="H1283" s="31">
        <f t="shared" si="162"/>
        <v>0</v>
      </c>
      <c r="I1283" s="37">
        <f t="shared" si="163"/>
        <v>1.0212191250130694E-4</v>
      </c>
      <c r="J1283" s="37">
        <f t="shared" si="164"/>
        <v>-2.2616433611862391E-5</v>
      </c>
      <c r="K1283" s="39">
        <f t="shared" si="165"/>
        <v>3.9153236915734609E-6</v>
      </c>
      <c r="L1283" s="36">
        <f>-(1-B1283/MAX(B$5:B1283))</f>
        <v>-8.6657185221861166E-4</v>
      </c>
      <c r="M1283" s="37">
        <f>-(1-C1283/MAX(C$5:C1283))</f>
        <v>-1.1635888274983741E-2</v>
      </c>
      <c r="N1283" s="37">
        <f>-(1-D1283/MAX(D$5:D1283))</f>
        <v>-0.3044418570214853</v>
      </c>
      <c r="O1283" s="37">
        <f>-(1-E1283/MAX(E$5:E1283))</f>
        <v>-0.15277796199256377</v>
      </c>
      <c r="P1283" s="39">
        <f>-(1-F1283/MAX(F$5:F1283))</f>
        <v>-6.1490523838148348E-2</v>
      </c>
      <c r="Q1283" s="33">
        <f>IF(DatiStorici[[#This Row],[Calend]]="X",(DatiStorici[[#This Row],[Balanced]]*B$2/DatiStorici[[#This Row],[Bond 3Y]]),Q1282)</f>
        <v>28.459934653594232</v>
      </c>
      <c r="R1283" s="33">
        <f>IF(DatiStorici[[#This Row],[Calend]]="X",(DatiStorici[[#This Row],[Balanced]]*C$2/DatiStorici[[#This Row],[Bond 10Y]]),R1282)</f>
        <v>27.211694838953367</v>
      </c>
      <c r="S1283" s="33">
        <f>IF(DatiStorici[[#This Row],[Calend]]="X",(DatiStorici[[#This Row],[Balanced]]*D$2/DatiStorici[[#This Row],[SXXR]]),S1282)</f>
        <v>23.642993777702905</v>
      </c>
      <c r="T1283" s="33">
        <f>IF(DatiStorici[[#This Row],[Calend]]="X",(DatiStorici[[#This Row],[Balanced]]*E$2/DatiStorici[[#This Row],[Gold]]),T1282)</f>
        <v>24.359737197814788</v>
      </c>
      <c r="U1283" s="34">
        <f>SUMPRODUCT(DatiStorici[[#This Row],[Bond 3Y]:[Gold]],Q1282:T1282)</f>
        <v>13850.591446808827</v>
      </c>
      <c r="V1283" s="32">
        <f t="shared" si="166"/>
        <v>1.5975346995323888E-5</v>
      </c>
      <c r="W1283" s="32">
        <f>-(1-U1283/MAX(U$5:U1283))</f>
        <v>-3.315271614694737E-2</v>
      </c>
      <c r="X1283" s="53" t="str">
        <f t="shared" si="167"/>
        <v/>
      </c>
    </row>
    <row r="1284" spans="1:24" x14ac:dyDescent="0.3">
      <c r="A1284" s="4">
        <v>40904</v>
      </c>
      <c r="B1284" s="1">
        <v>119.140097</v>
      </c>
      <c r="C1284" s="1">
        <v>134.336502</v>
      </c>
      <c r="D1284" s="1">
        <v>127.22529</v>
      </c>
      <c r="E1284" s="1">
        <v>155.85482999999999</v>
      </c>
      <c r="F1284" s="3">
        <f t="shared" si="160"/>
        <v>14403.204232082468</v>
      </c>
      <c r="G1284" s="36">
        <f t="shared" si="161"/>
        <v>0</v>
      </c>
      <c r="H1284" s="31">
        <f t="shared" si="162"/>
        <v>0</v>
      </c>
      <c r="I1284" s="37">
        <f t="shared" si="163"/>
        <v>1.0211148468134906E-4</v>
      </c>
      <c r="J1284" s="37">
        <f t="shared" si="164"/>
        <v>-2.2616945126271105E-5</v>
      </c>
      <c r="K1284" s="39">
        <f t="shared" si="165"/>
        <v>3.915308362118046E-6</v>
      </c>
      <c r="L1284" s="36">
        <f>-(1-B1284/MAX(B$5:B1284))</f>
        <v>-8.6657185221861166E-4</v>
      </c>
      <c r="M1284" s="37">
        <f>-(1-C1284/MAX(C$5:C1284))</f>
        <v>-1.1635888274983741E-2</v>
      </c>
      <c r="N1284" s="37">
        <f>-(1-D1284/MAX(D$5:D1284))</f>
        <v>-0.30437082892049283</v>
      </c>
      <c r="O1284" s="37">
        <f>-(1-E1284/MAX(E$5:E1284))</f>
        <v>-0.15279712335022078</v>
      </c>
      <c r="P1284" s="39">
        <f>-(1-F1284/MAX(F$5:F1284))</f>
        <v>-6.1486849276954914E-2</v>
      </c>
      <c r="Q1284" s="33">
        <f>IF(DatiStorici[[#This Row],[Calend]]="X",(DatiStorici[[#This Row],[Balanced]]*B$2/DatiStorici[[#This Row],[Bond 3Y]]),Q1283)</f>
        <v>28.459934653594232</v>
      </c>
      <c r="R1284" s="33">
        <f>IF(DatiStorici[[#This Row],[Calend]]="X",(DatiStorici[[#This Row],[Balanced]]*C$2/DatiStorici[[#This Row],[Bond 10Y]]),R1283)</f>
        <v>27.211694838953367</v>
      </c>
      <c r="S1284" s="33">
        <f>IF(DatiStorici[[#This Row],[Calend]]="X",(DatiStorici[[#This Row],[Balanced]]*D$2/DatiStorici[[#This Row],[SXXR]]),S1283)</f>
        <v>23.642993777702905</v>
      </c>
      <c r="T1284" s="33">
        <f>IF(DatiStorici[[#This Row],[Calend]]="X",(DatiStorici[[#This Row],[Balanced]]*E$2/DatiStorici[[#This Row],[Gold]]),T1283)</f>
        <v>24.359737197814788</v>
      </c>
      <c r="U1284" s="34">
        <f>SUMPRODUCT(DatiStorici[[#This Row],[Bond 3Y]:[Gold]],Q1283:T1283)</f>
        <v>13850.812713045874</v>
      </c>
      <c r="V1284" s="32">
        <f t="shared" si="166"/>
        <v>1.5975091787771311E-5</v>
      </c>
      <c r="W1284" s="32">
        <f>-(1-U1284/MAX(U$5:U1284))</f>
        <v>-3.3137270549471021E-2</v>
      </c>
      <c r="X1284" s="53" t="str">
        <f t="shared" si="167"/>
        <v/>
      </c>
    </row>
    <row r="1285" spans="1:24" x14ac:dyDescent="0.3">
      <c r="A1285" s="4">
        <v>40905</v>
      </c>
      <c r="B1285" s="1">
        <v>119.328776</v>
      </c>
      <c r="C1285" s="1">
        <v>134.63369499999999</v>
      </c>
      <c r="D1285" s="1">
        <v>126.34299300000001</v>
      </c>
      <c r="E1285" s="1">
        <v>152.31425999999999</v>
      </c>
      <c r="F1285" s="3">
        <f t="shared" si="160"/>
        <v>14262.470947231843</v>
      </c>
      <c r="G1285" s="36">
        <f t="shared" si="161"/>
        <v>1.5824206907866991E-3</v>
      </c>
      <c r="H1285" s="31">
        <f t="shared" si="162"/>
        <v>2.2098591164327751E-3</v>
      </c>
      <c r="I1285" s="37">
        <f t="shared" si="163"/>
        <v>-6.9590766658203058E-3</v>
      </c>
      <c r="J1285" s="37">
        <f t="shared" si="164"/>
        <v>-2.2979110561476664E-2</v>
      </c>
      <c r="K1285" s="39">
        <f t="shared" si="165"/>
        <v>-9.8190197635367807E-3</v>
      </c>
      <c r="L1285" s="36">
        <f>-(1-B1285/MAX(B$5:B1285))</f>
        <v>0</v>
      </c>
      <c r="M1285" s="37">
        <f>-(1-C1285/MAX(C$5:C1285))</f>
        <v>-9.4493277267874154E-3</v>
      </c>
      <c r="N1285" s="37">
        <f>-(1-D1285/MAX(D$5:D1285))</f>
        <v>-0.30919496043362149</v>
      </c>
      <c r="O1285" s="37">
        <f>-(1-E1285/MAX(E$5:E1285))</f>
        <v>-0.1720431171316128</v>
      </c>
      <c r="P1285" s="39">
        <f>-(1-F1285/MAX(F$5:F1285))</f>
        <v>-7.0657033664298541E-2</v>
      </c>
      <c r="Q1285" s="33">
        <f>IF(DatiStorici[[#This Row],[Calend]]="X",(DatiStorici[[#This Row],[Balanced]]*B$2/DatiStorici[[#This Row],[Bond 3Y]]),Q1284)</f>
        <v>28.459934653594232</v>
      </c>
      <c r="R1285" s="33">
        <f>IF(DatiStorici[[#This Row],[Calend]]="X",(DatiStorici[[#This Row],[Balanced]]*C$2/DatiStorici[[#This Row],[Bond 10Y]]),R1284)</f>
        <v>27.211694838953367</v>
      </c>
      <c r="S1285" s="33">
        <f>IF(DatiStorici[[#This Row],[Calend]]="X",(DatiStorici[[#This Row],[Balanced]]*D$2/DatiStorici[[#This Row],[SXXR]]),S1284)</f>
        <v>23.642993777702905</v>
      </c>
      <c r="T1285" s="33">
        <f>IF(DatiStorici[[#This Row],[Calend]]="X",(DatiStorici[[#This Row],[Balanced]]*E$2/DatiStorici[[#This Row],[Gold]]),T1284)</f>
        <v>24.359737197814788</v>
      </c>
      <c r="U1285" s="34">
        <f>SUMPRODUCT(DatiStorici[[#This Row],[Bond 3Y]:[Gold]],Q1284:T1284)</f>
        <v>13757.1621330691</v>
      </c>
      <c r="V1285" s="32">
        <f t="shared" si="166"/>
        <v>-6.7843396486103429E-3</v>
      </c>
      <c r="W1285" s="32">
        <f>-(1-U1285/MAX(U$5:U1285))</f>
        <v>-3.9674594910638961E-2</v>
      </c>
      <c r="X1285" s="53" t="str">
        <f t="shared" si="167"/>
        <v/>
      </c>
    </row>
    <row r="1286" spans="1:24" x14ac:dyDescent="0.3">
      <c r="A1286" s="4">
        <v>40906</v>
      </c>
      <c r="B1286" s="1">
        <v>119.36691999999999</v>
      </c>
      <c r="C1286" s="1">
        <v>134.99774099999999</v>
      </c>
      <c r="D1286" s="1">
        <v>127.51730999999999</v>
      </c>
      <c r="E1286" s="1">
        <v>148.43442999999999</v>
      </c>
      <c r="F1286" s="3">
        <f t="shared" si="160"/>
        <v>14137.272054438065</v>
      </c>
      <c r="G1286" s="36">
        <f t="shared" si="161"/>
        <v>3.1960358702636308E-4</v>
      </c>
      <c r="H1286" s="31">
        <f t="shared" si="162"/>
        <v>2.7003247589507985E-3</v>
      </c>
      <c r="I1286" s="37">
        <f t="shared" si="163"/>
        <v>9.2517448564780318E-3</v>
      </c>
      <c r="J1286" s="37">
        <f t="shared" si="164"/>
        <v>-2.5802574599653107E-2</v>
      </c>
      <c r="K1286" s="39">
        <f t="shared" si="165"/>
        <v>-8.8169603403029529E-3</v>
      </c>
      <c r="L1286" s="36">
        <f>-(1-B1286/MAX(B$5:B1286))</f>
        <v>0</v>
      </c>
      <c r="M1286" s="37">
        <f>-(1-C1286/MAX(C$5:C1286))</f>
        <v>-6.7709045427667425E-3</v>
      </c>
      <c r="N1286" s="37">
        <f>-(1-D1286/MAX(D$5:D1286))</f>
        <v>-0.30277415242214389</v>
      </c>
      <c r="O1286" s="37">
        <f>-(1-E1286/MAX(E$5:E1286))</f>
        <v>-0.19313327607575403</v>
      </c>
      <c r="P1286" s="39">
        <f>-(1-F1286/MAX(F$5:F1286))</f>
        <v>-7.881499667375147E-2</v>
      </c>
      <c r="Q1286" s="33">
        <f>IF(DatiStorici[[#This Row],[Calend]]="X",(DatiStorici[[#This Row],[Balanced]]*B$2/DatiStorici[[#This Row],[Bond 3Y]]),Q1285)</f>
        <v>28.459934653594232</v>
      </c>
      <c r="R1286" s="33">
        <f>IF(DatiStorici[[#This Row],[Calend]]="X",(DatiStorici[[#This Row],[Balanced]]*C$2/DatiStorici[[#This Row],[Bond 10Y]]),R1285)</f>
        <v>27.211694838953367</v>
      </c>
      <c r="S1286" s="33">
        <f>IF(DatiStorici[[#This Row],[Calend]]="X",(DatiStorici[[#This Row],[Balanced]]*D$2/DatiStorici[[#This Row],[SXXR]]),S1285)</f>
        <v>23.642993777702905</v>
      </c>
      <c r="T1286" s="33">
        <f>IF(DatiStorici[[#This Row],[Calend]]="X",(DatiStorici[[#This Row],[Balanced]]*E$2/DatiStorici[[#This Row],[Gold]]),T1285)</f>
        <v>24.359737197814788</v>
      </c>
      <c r="U1286" s="34">
        <f>SUMPRODUCT(DatiStorici[[#This Row],[Bond 3Y]:[Gold]],Q1285:T1285)</f>
        <v>13701.406747827721</v>
      </c>
      <c r="V1286" s="32">
        <f t="shared" si="166"/>
        <v>-4.0610610196540704E-3</v>
      </c>
      <c r="W1286" s="32">
        <f>-(1-U1286/MAX(U$5:U1286))</f>
        <v>-4.3566626741036174E-2</v>
      </c>
      <c r="X1286" s="53" t="str">
        <f t="shared" si="167"/>
        <v/>
      </c>
    </row>
    <row r="1287" spans="1:24" x14ac:dyDescent="0.3">
      <c r="A1287" s="4">
        <v>40907</v>
      </c>
      <c r="B1287" s="1">
        <v>119.39058900000001</v>
      </c>
      <c r="C1287" s="1">
        <v>134.72702000000001</v>
      </c>
      <c r="D1287" s="1">
        <v>128.60277400000001</v>
      </c>
      <c r="E1287" s="1">
        <v>152.65015</v>
      </c>
      <c r="F1287" s="3">
        <f t="shared" ref="F1287:F1350" si="168">SUMPRODUCT(B1287:E1287,B$3:E$3)</f>
        <v>14313.602280316118</v>
      </c>
      <c r="G1287" s="36">
        <f t="shared" ref="G1287:G1350" si="169">LN(B1287/B1286)</f>
        <v>1.9826811040786949E-4</v>
      </c>
      <c r="H1287" s="31">
        <f t="shared" ref="H1287:H1350" si="170">LN(C1287/C1286)</f>
        <v>-2.0073877526447085E-3</v>
      </c>
      <c r="I1287" s="37">
        <f t="shared" ref="I1287:I1350" si="171">LN(D1287/D1286)</f>
        <v>8.4762622437569192E-3</v>
      </c>
      <c r="J1287" s="37">
        <f t="shared" ref="J1287:J1350" si="172">LN(E1287/E1286)</f>
        <v>2.8005389910610894E-2</v>
      </c>
      <c r="K1287" s="39">
        <f t="shared" ref="K1287:K1350" si="173">LN(F1287/F1286)</f>
        <v>1.2395575725618021E-2</v>
      </c>
      <c r="L1287" s="36">
        <f>-(1-B1287/MAX(B$5:B1287))</f>
        <v>0</v>
      </c>
      <c r="M1287" s="37">
        <f>-(1-C1287/MAX(C$5:C1287))</f>
        <v>-8.7627006421641118E-3</v>
      </c>
      <c r="N1287" s="37">
        <f>-(1-D1287/MAX(D$5:D1287))</f>
        <v>-0.29683916557670886</v>
      </c>
      <c r="O1287" s="37">
        <f>-(1-E1287/MAX(E$5:E1287))</f>
        <v>-0.17021727077036808</v>
      </c>
      <c r="P1287" s="39">
        <f>-(1-F1287/MAX(F$5:F1287))</f>
        <v>-6.7325314712018303E-2</v>
      </c>
      <c r="Q1287" s="33">
        <f>IF(DatiStorici[[#This Row],[Calend]]="X",(DatiStorici[[#This Row],[Balanced]]*B$2/DatiStorici[[#This Row],[Bond 3Y]]),Q1286)</f>
        <v>28.459934653594232</v>
      </c>
      <c r="R1287" s="33">
        <f>IF(DatiStorici[[#This Row],[Calend]]="X",(DatiStorici[[#This Row],[Balanced]]*C$2/DatiStorici[[#This Row],[Bond 10Y]]),R1286)</f>
        <v>27.211694838953367</v>
      </c>
      <c r="S1287" s="33">
        <f>IF(DatiStorici[[#This Row],[Calend]]="X",(DatiStorici[[#This Row],[Balanced]]*D$2/DatiStorici[[#This Row],[SXXR]]),S1286)</f>
        <v>23.642993777702905</v>
      </c>
      <c r="T1287" s="33">
        <f>IF(DatiStorici[[#This Row],[Calend]]="X",(DatiStorici[[#This Row],[Balanced]]*E$2/DatiStorici[[#This Row],[Gold]]),T1286)</f>
        <v>24.359737197814788</v>
      </c>
      <c r="U1287" s="34">
        <f>SUMPRODUCT(DatiStorici[[#This Row],[Bond 3Y]:[Gold]],Q1286:T1286)</f>
        <v>13823.071038680035</v>
      </c>
      <c r="V1287" s="32">
        <f t="shared" ref="V1287:V1350" si="174">LN(U1287/U1286)</f>
        <v>8.8405007483750402E-3</v>
      </c>
      <c r="W1287" s="32">
        <f>-(1-U1287/MAX(U$5:U1287))</f>
        <v>-3.507379164412272E-2</v>
      </c>
      <c r="X1287" s="53" t="str">
        <f t="shared" ref="X1287:X1350" si="175">IF(AND(MONTH(A1287)&lt;&gt;MONTH(A1286),MONTH(A1287)=X$2),"X","")</f>
        <v/>
      </c>
    </row>
    <row r="1288" spans="1:24" x14ac:dyDescent="0.3">
      <c r="A1288" s="4">
        <v>40910</v>
      </c>
      <c r="B1288" s="1">
        <v>119.39058900000001</v>
      </c>
      <c r="C1288" s="1">
        <v>134.72702000000001</v>
      </c>
      <c r="D1288" s="1">
        <v>129.96830700000001</v>
      </c>
      <c r="E1288" s="1">
        <v>153.78582499999999</v>
      </c>
      <c r="F1288" s="3">
        <f t="shared" si="168"/>
        <v>14378.936426838405</v>
      </c>
      <c r="G1288" s="36">
        <f t="shared" si="169"/>
        <v>0</v>
      </c>
      <c r="H1288" s="31">
        <f t="shared" si="170"/>
        <v>0</v>
      </c>
      <c r="I1288" s="37">
        <f t="shared" si="171"/>
        <v>1.0562246092788243E-2</v>
      </c>
      <c r="J1288" s="37">
        <f t="shared" si="172"/>
        <v>7.4121858541000641E-3</v>
      </c>
      <c r="K1288" s="39">
        <f t="shared" si="173"/>
        <v>4.5540940177525979E-3</v>
      </c>
      <c r="L1288" s="36">
        <f>-(1-B1288/MAX(B$5:B1288))</f>
        <v>0</v>
      </c>
      <c r="M1288" s="37">
        <f>-(1-C1288/MAX(C$5:C1288))</f>
        <v>-8.7627006421641118E-3</v>
      </c>
      <c r="N1288" s="37">
        <f>-(1-D1288/MAX(D$5:D1288))</f>
        <v>-0.28937284666423702</v>
      </c>
      <c r="O1288" s="37">
        <f>-(1-E1288/MAX(E$5:E1288))</f>
        <v>-0.1640439162009959</v>
      </c>
      <c r="P1288" s="39">
        <f>-(1-F1288/MAX(F$5:F1288))</f>
        <v>-6.3068140078206381E-2</v>
      </c>
      <c r="Q1288" s="33">
        <f>IF(DatiStorici[[#This Row],[Calend]]="X",(DatiStorici[[#This Row],[Balanced]]*B$2/DatiStorici[[#This Row],[Bond 3Y]]),Q1287)</f>
        <v>29.07059339376492</v>
      </c>
      <c r="R1288" s="33">
        <f>IF(DatiStorici[[#This Row],[Calend]]="X",(DatiStorici[[#This Row],[Balanced]]*C$2/DatiStorici[[#This Row],[Bond 10Y]]),R1287)</f>
        <v>25.761389718714945</v>
      </c>
      <c r="S1288" s="33">
        <f>IF(DatiStorici[[#This Row],[Calend]]="X",(DatiStorici[[#This Row],[Balanced]]*D$2/DatiStorici[[#This Row],[SXXR]]),S1287)</f>
        <v>26.704627827929638</v>
      </c>
      <c r="T1288" s="33">
        <f>IF(DatiStorici[[#This Row],[Calend]]="X",(DatiStorici[[#This Row],[Balanced]]*E$2/DatiStorici[[#This Row],[Gold]]),T1287)</f>
        <v>22.568759297946368</v>
      </c>
      <c r="U1288" s="34">
        <f>SUMPRODUCT(DatiStorici[[#This Row],[Bond 3Y]:[Gold]],Q1287:T1287)</f>
        <v>13883.021071444411</v>
      </c>
      <c r="V1288" s="32">
        <f t="shared" si="174"/>
        <v>4.3275772048761516E-3</v>
      </c>
      <c r="W1288" s="32">
        <f>-(1-U1288/MAX(U$5:U1288))</f>
        <v>-3.0888950399780457E-2</v>
      </c>
      <c r="X1288" s="53" t="str">
        <f t="shared" si="175"/>
        <v>X</v>
      </c>
    </row>
    <row r="1289" spans="1:24" x14ac:dyDescent="0.3">
      <c r="A1289" s="4">
        <v>40911</v>
      </c>
      <c r="B1289" s="1">
        <v>119.561764</v>
      </c>
      <c r="C1289" s="1">
        <v>134.118089</v>
      </c>
      <c r="D1289" s="1">
        <v>132.00101799999999</v>
      </c>
      <c r="E1289" s="1">
        <v>154.92150000000001</v>
      </c>
      <c r="F1289" s="3">
        <f t="shared" si="168"/>
        <v>14443.115510447951</v>
      </c>
      <c r="G1289" s="36">
        <f t="shared" si="169"/>
        <v>1.432712648620868E-3</v>
      </c>
      <c r="H1289" s="31">
        <f t="shared" si="170"/>
        <v>-4.5299841501676309E-3</v>
      </c>
      <c r="I1289" s="37">
        <f t="shared" si="171"/>
        <v>1.5519006252129796E-2</v>
      </c>
      <c r="J1289" s="37">
        <f t="shared" si="172"/>
        <v>7.3576493418781091E-3</v>
      </c>
      <c r="K1289" s="39">
        <f t="shared" si="173"/>
        <v>4.4534781786973818E-3</v>
      </c>
      <c r="L1289" s="36">
        <f>-(1-B1289/MAX(B$5:B1289))</f>
        <v>0</v>
      </c>
      <c r="M1289" s="37">
        <f>-(1-C1289/MAX(C$5:C1289))</f>
        <v>-1.3242834767711265E-2</v>
      </c>
      <c r="N1289" s="37">
        <f>-(1-D1289/MAX(D$5:D1289))</f>
        <v>-0.27825860146995074</v>
      </c>
      <c r="O1289" s="37">
        <f>-(1-E1289/MAX(E$5:E1289))</f>
        <v>-0.1578705616316235</v>
      </c>
      <c r="P1289" s="39">
        <f>-(1-F1289/MAX(F$5:F1289))</f>
        <v>-5.8886229372896337E-2</v>
      </c>
      <c r="Q1289" s="33">
        <f>IF(DatiStorici[[#This Row],[Calend]]="X",(DatiStorici[[#This Row],[Balanced]]*B$2/DatiStorici[[#This Row],[Bond 3Y]]),Q1288)</f>
        <v>29.07059339376492</v>
      </c>
      <c r="R1289" s="33">
        <f>IF(DatiStorici[[#This Row],[Calend]]="X",(DatiStorici[[#This Row],[Balanced]]*C$2/DatiStorici[[#This Row],[Bond 10Y]]),R1288)</f>
        <v>25.761389718714945</v>
      </c>
      <c r="S1289" s="33">
        <f>IF(DatiStorici[[#This Row],[Calend]]="X",(DatiStorici[[#This Row],[Balanced]]*D$2/DatiStorici[[#This Row],[SXXR]]),S1288)</f>
        <v>26.704627827929638</v>
      </c>
      <c r="T1289" s="33">
        <f>IF(DatiStorici[[#This Row],[Calend]]="X",(DatiStorici[[#This Row],[Balanced]]*E$2/DatiStorici[[#This Row],[Gold]]),T1288)</f>
        <v>22.568759297946368</v>
      </c>
      <c r="U1289" s="34">
        <f>SUMPRODUCT(DatiStorici[[#This Row],[Bond 3Y]:[Gold]],Q1288:T1288)</f>
        <v>13952.223887918215</v>
      </c>
      <c r="V1289" s="32">
        <f t="shared" si="174"/>
        <v>4.9723262113056032E-3</v>
      </c>
      <c r="W1289" s="32">
        <f>-(1-U1289/MAX(U$5:U1289))</f>
        <v>-2.6058214080711961E-2</v>
      </c>
      <c r="X1289" s="53" t="str">
        <f t="shared" si="175"/>
        <v/>
      </c>
    </row>
    <row r="1290" spans="1:24" x14ac:dyDescent="0.3">
      <c r="A1290" s="4">
        <v>40912</v>
      </c>
      <c r="B1290" s="1">
        <v>119.583968</v>
      </c>
      <c r="C1290" s="1">
        <v>133.84823399999999</v>
      </c>
      <c r="D1290" s="1">
        <v>131.25745699999999</v>
      </c>
      <c r="E1290" s="1">
        <v>156.37396000000001</v>
      </c>
      <c r="F1290" s="3">
        <f t="shared" si="168"/>
        <v>14482.931686689199</v>
      </c>
      <c r="G1290" s="36">
        <f t="shared" si="169"/>
        <v>1.8569430345337576E-4</v>
      </c>
      <c r="H1290" s="31">
        <f t="shared" si="170"/>
        <v>-2.0140970566976113E-3</v>
      </c>
      <c r="I1290" s="37">
        <f t="shared" si="171"/>
        <v>-5.6489195819409126E-3</v>
      </c>
      <c r="J1290" s="37">
        <f t="shared" si="172"/>
        <v>9.3317810690945312E-3</v>
      </c>
      <c r="K1290" s="39">
        <f t="shared" si="173"/>
        <v>2.7529652507662103E-3</v>
      </c>
      <c r="L1290" s="36">
        <f>-(1-B1290/MAX(B$5:B1290))</f>
        <v>0</v>
      </c>
      <c r="M1290" s="37">
        <f>-(1-C1290/MAX(C$5:C1290))</f>
        <v>-1.5228259379776565E-2</v>
      </c>
      <c r="N1290" s="37">
        <f>-(1-D1290/MAX(D$5:D1290))</f>
        <v>-0.28232416675242755</v>
      </c>
      <c r="O1290" s="37">
        <f>-(1-E1290/MAX(E$5:E1290))</f>
        <v>-0.14997521254158419</v>
      </c>
      <c r="P1290" s="39">
        <f>-(1-F1290/MAX(F$5:F1290))</f>
        <v>-5.6291806325649563E-2</v>
      </c>
      <c r="Q1290" s="33">
        <f>IF(DatiStorici[[#This Row],[Calend]]="X",(DatiStorici[[#This Row],[Balanced]]*B$2/DatiStorici[[#This Row],[Bond 3Y]]),Q1289)</f>
        <v>29.07059339376492</v>
      </c>
      <c r="R1290" s="33">
        <f>IF(DatiStorici[[#This Row],[Calend]]="X",(DatiStorici[[#This Row],[Balanced]]*C$2/DatiStorici[[#This Row],[Bond 10Y]]),R1289)</f>
        <v>25.761389718714945</v>
      </c>
      <c r="S1290" s="33">
        <f>IF(DatiStorici[[#This Row],[Calend]]="X",(DatiStorici[[#This Row],[Balanced]]*D$2/DatiStorici[[#This Row],[SXXR]]),S1289)</f>
        <v>26.704627827929638</v>
      </c>
      <c r="T1290" s="33">
        <f>IF(DatiStorici[[#This Row],[Calend]]="X",(DatiStorici[[#This Row],[Balanced]]*E$2/DatiStorici[[#This Row],[Gold]]),T1289)</f>
        <v>22.568759297946368</v>
      </c>
      <c r="U1290" s="34">
        <f>SUMPRODUCT(DatiStorici[[#This Row],[Bond 3Y]:[Gold]],Q1289:T1289)</f>
        <v>13958.841231908918</v>
      </c>
      <c r="V1290" s="32">
        <f t="shared" si="174"/>
        <v>4.7417352840385825E-4</v>
      </c>
      <c r="W1290" s="32">
        <f>-(1-U1290/MAX(U$5:U1290))</f>
        <v>-2.559628715951856E-2</v>
      </c>
      <c r="X1290" s="53" t="str">
        <f t="shared" si="175"/>
        <v/>
      </c>
    </row>
    <row r="1291" spans="1:24" x14ac:dyDescent="0.3">
      <c r="A1291" s="4">
        <v>40913</v>
      </c>
      <c r="B1291" s="1">
        <v>119.321519</v>
      </c>
      <c r="C1291" s="1">
        <v>134.226405</v>
      </c>
      <c r="D1291" s="1">
        <v>130.09717000000001</v>
      </c>
      <c r="E1291" s="1">
        <v>155.01497000000001</v>
      </c>
      <c r="F1291" s="3">
        <f t="shared" si="168"/>
        <v>14414.973446859611</v>
      </c>
      <c r="G1291" s="36">
        <f t="shared" si="169"/>
        <v>-2.1970956705161643E-3</v>
      </c>
      <c r="H1291" s="31">
        <f t="shared" si="170"/>
        <v>2.8213877468701593E-3</v>
      </c>
      <c r="I1291" s="37">
        <f t="shared" si="171"/>
        <v>-8.8790823121115015E-3</v>
      </c>
      <c r="J1291" s="37">
        <f t="shared" si="172"/>
        <v>-8.7286251847052791E-3</v>
      </c>
      <c r="K1291" s="39">
        <f t="shared" si="173"/>
        <v>-4.7033419753606158E-3</v>
      </c>
      <c r="L1291" s="36">
        <f>-(1-B1291/MAX(B$5:B1291))</f>
        <v>-2.1946838225004317E-3</v>
      </c>
      <c r="M1291" s="37">
        <f>-(1-C1291/MAX(C$5:C1291))</f>
        <v>-1.2445913264383712E-2</v>
      </c>
      <c r="N1291" s="37">
        <f>-(1-D1291/MAX(D$5:D1291))</f>
        <v>-0.28866826299323245</v>
      </c>
      <c r="O1291" s="37">
        <f>-(1-E1291/MAX(E$5:E1291))</f>
        <v>-0.15736247309256157</v>
      </c>
      <c r="P1291" s="39">
        <f>-(1-F1291/MAX(F$5:F1291))</f>
        <v>-6.0719966945492199E-2</v>
      </c>
      <c r="Q1291" s="33">
        <f>IF(DatiStorici[[#This Row],[Calend]]="X",(DatiStorici[[#This Row],[Balanced]]*B$2/DatiStorici[[#This Row],[Bond 3Y]]),Q1290)</f>
        <v>29.07059339376492</v>
      </c>
      <c r="R1291" s="33">
        <f>IF(DatiStorici[[#This Row],[Calend]]="X",(DatiStorici[[#This Row],[Balanced]]*C$2/DatiStorici[[#This Row],[Bond 10Y]]),R1290)</f>
        <v>25.761389718714945</v>
      </c>
      <c r="S1291" s="33">
        <f>IF(DatiStorici[[#This Row],[Calend]]="X",(DatiStorici[[#This Row],[Balanced]]*D$2/DatiStorici[[#This Row],[SXXR]]),S1290)</f>
        <v>26.704627827929638</v>
      </c>
      <c r="T1291" s="33">
        <f>IF(DatiStorici[[#This Row],[Calend]]="X",(DatiStorici[[#This Row],[Balanced]]*E$2/DatiStorici[[#This Row],[Gold]]),T1290)</f>
        <v>22.568759297946368</v>
      </c>
      <c r="U1291" s="34">
        <f>SUMPRODUCT(DatiStorici[[#This Row],[Bond 3Y]:[Gold]],Q1290:T1290)</f>
        <v>13899.298143547734</v>
      </c>
      <c r="V1291" s="32">
        <f t="shared" si="174"/>
        <v>-4.274741986891829E-3</v>
      </c>
      <c r="W1291" s="32">
        <f>-(1-U1291/MAX(U$5:U1291))</f>
        <v>-2.9752721451535513E-2</v>
      </c>
      <c r="X1291" s="53" t="str">
        <f t="shared" si="175"/>
        <v/>
      </c>
    </row>
    <row r="1292" spans="1:24" x14ac:dyDescent="0.3">
      <c r="A1292" s="4">
        <v>40914</v>
      </c>
      <c r="B1292" s="1">
        <v>119.103392</v>
      </c>
      <c r="C1292" s="1">
        <v>134.146873</v>
      </c>
      <c r="D1292" s="1">
        <v>130.173033</v>
      </c>
      <c r="E1292" s="1">
        <v>156.70974000000001</v>
      </c>
      <c r="F1292" s="3">
        <f t="shared" si="168"/>
        <v>14475.559412080473</v>
      </c>
      <c r="G1292" s="36">
        <f t="shared" si="169"/>
        <v>-1.8297338138134609E-3</v>
      </c>
      <c r="H1292" s="31">
        <f t="shared" si="170"/>
        <v>-5.9269688041174392E-4</v>
      </c>
      <c r="I1292" s="37">
        <f t="shared" si="171"/>
        <v>5.8295572273723184E-4</v>
      </c>
      <c r="J1292" s="37">
        <f t="shared" si="172"/>
        <v>1.0873611517386819E-2</v>
      </c>
      <c r="K1292" s="39">
        <f t="shared" si="173"/>
        <v>4.1941804487568863E-3</v>
      </c>
      <c r="L1292" s="36">
        <f>-(1-B1292/MAX(B$5:B1292))</f>
        <v>-4.0187326782801236E-3</v>
      </c>
      <c r="M1292" s="37">
        <f>-(1-C1292/MAX(C$5:C1292))</f>
        <v>-1.3031060066358013E-2</v>
      </c>
      <c r="N1292" s="37">
        <f>-(1-D1292/MAX(D$5:D1292))</f>
        <v>-0.28825346719433431</v>
      </c>
      <c r="O1292" s="37">
        <f>-(1-E1292/MAX(E$5:E1292))</f>
        <v>-0.14814996412341541</v>
      </c>
      <c r="P1292" s="39">
        <f>-(1-F1292/MAX(F$5:F1292))</f>
        <v>-5.6772183924935327E-2</v>
      </c>
      <c r="Q1292" s="33">
        <f>IF(DatiStorici[[#This Row],[Calend]]="X",(DatiStorici[[#This Row],[Balanced]]*B$2/DatiStorici[[#This Row],[Bond 3Y]]),Q1291)</f>
        <v>29.07059339376492</v>
      </c>
      <c r="R1292" s="33">
        <f>IF(DatiStorici[[#This Row],[Calend]]="X",(DatiStorici[[#This Row],[Balanced]]*C$2/DatiStorici[[#This Row],[Bond 10Y]]),R1291)</f>
        <v>25.761389718714945</v>
      </c>
      <c r="S1292" s="33">
        <f>IF(DatiStorici[[#This Row],[Calend]]="X",(DatiStorici[[#This Row],[Balanced]]*D$2/DatiStorici[[#This Row],[SXXR]]),S1291)</f>
        <v>26.704627827929638</v>
      </c>
      <c r="T1292" s="33">
        <f>IF(DatiStorici[[#This Row],[Calend]]="X",(DatiStorici[[#This Row],[Balanced]]*E$2/DatiStorici[[#This Row],[Gold]]),T1291)</f>
        <v>22.568759297946368</v>
      </c>
      <c r="U1292" s="34">
        <f>SUMPRODUCT(DatiStorici[[#This Row],[Bond 3Y]:[Gold]],Q1291:T1291)</f>
        <v>13931.182956751714</v>
      </c>
      <c r="V1292" s="32">
        <f t="shared" si="174"/>
        <v>2.29136011264438E-3</v>
      </c>
      <c r="W1292" s="32">
        <f>-(1-U1292/MAX(U$5:U1292))</f>
        <v>-2.7526986531779984E-2</v>
      </c>
      <c r="X1292" s="53" t="str">
        <f t="shared" si="175"/>
        <v/>
      </c>
    </row>
    <row r="1293" spans="1:24" x14ac:dyDescent="0.3">
      <c r="A1293" s="4">
        <v>40917</v>
      </c>
      <c r="B1293" s="1">
        <v>119.144751</v>
      </c>
      <c r="C1293" s="1">
        <v>134.523088</v>
      </c>
      <c r="D1293" s="1">
        <v>129.584316</v>
      </c>
      <c r="E1293" s="1">
        <v>156.55903000000001</v>
      </c>
      <c r="F1293" s="3">
        <f t="shared" si="168"/>
        <v>14471.305195282028</v>
      </c>
      <c r="G1293" s="36">
        <f t="shared" si="169"/>
        <v>3.4719263617070793E-4</v>
      </c>
      <c r="H1293" s="31">
        <f t="shared" si="170"/>
        <v>2.8005754308708126E-3</v>
      </c>
      <c r="I1293" s="37">
        <f t="shared" si="171"/>
        <v>-4.5328304302053903E-3</v>
      </c>
      <c r="J1293" s="37">
        <f t="shared" si="172"/>
        <v>-9.6217705727313419E-4</v>
      </c>
      <c r="K1293" s="39">
        <f t="shared" si="173"/>
        <v>-2.9393282393639855E-4</v>
      </c>
      <c r="L1293" s="36">
        <f>-(1-B1293/MAX(B$5:B1293))</f>
        <v>-3.6728752804054965E-3</v>
      </c>
      <c r="M1293" s="37">
        <f>-(1-C1293/MAX(C$5:C1293))</f>
        <v>-1.0263104977780269E-2</v>
      </c>
      <c r="N1293" s="37">
        <f>-(1-D1293/MAX(D$5:D1293))</f>
        <v>-0.29147239260382174</v>
      </c>
      <c r="O1293" s="37">
        <f>-(1-E1293/MAX(E$5:E1293))</f>
        <v>-0.14896920049574913</v>
      </c>
      <c r="P1293" s="39">
        <f>-(1-F1293/MAX(F$5:F1293))</f>
        <v>-5.7049388798728229E-2</v>
      </c>
      <c r="Q1293" s="33">
        <f>IF(DatiStorici[[#This Row],[Calend]]="X",(DatiStorici[[#This Row],[Balanced]]*B$2/DatiStorici[[#This Row],[Bond 3Y]]),Q1292)</f>
        <v>29.07059339376492</v>
      </c>
      <c r="R1293" s="33">
        <f>IF(DatiStorici[[#This Row],[Calend]]="X",(DatiStorici[[#This Row],[Balanced]]*C$2/DatiStorici[[#This Row],[Bond 10Y]]),R1292)</f>
        <v>25.761389718714945</v>
      </c>
      <c r="S1293" s="33">
        <f>IF(DatiStorici[[#This Row],[Calend]]="X",(DatiStorici[[#This Row],[Balanced]]*D$2/DatiStorici[[#This Row],[SXXR]]),S1292)</f>
        <v>26.704627827929638</v>
      </c>
      <c r="T1293" s="33">
        <f>IF(DatiStorici[[#This Row],[Calend]]="X",(DatiStorici[[#This Row],[Balanced]]*E$2/DatiStorici[[#This Row],[Gold]]),T1292)</f>
        <v>22.568759297946368</v>
      </c>
      <c r="U1293" s="34">
        <f>SUMPRODUCT(DatiStorici[[#This Row],[Bond 3Y]:[Gold]],Q1292:T1292)</f>
        <v>13922.954302562142</v>
      </c>
      <c r="V1293" s="32">
        <f t="shared" si="174"/>
        <v>-5.9083893730718716E-4</v>
      </c>
      <c r="W1293" s="32">
        <f>-(1-U1293/MAX(U$5:U1293))</f>
        <v>-2.8101391746424231E-2</v>
      </c>
      <c r="X1293" s="53" t="str">
        <f t="shared" si="175"/>
        <v/>
      </c>
    </row>
    <row r="1294" spans="1:24" x14ac:dyDescent="0.3">
      <c r="A1294" s="4">
        <v>40918</v>
      </c>
      <c r="B1294" s="1">
        <v>119.23454099999999</v>
      </c>
      <c r="C1294" s="1">
        <v>134.37495799999999</v>
      </c>
      <c r="D1294" s="1">
        <v>131.897616</v>
      </c>
      <c r="E1294" s="1">
        <v>158.68993</v>
      </c>
      <c r="F1294" s="3">
        <f t="shared" si="168"/>
        <v>14588.61549582165</v>
      </c>
      <c r="G1294" s="36">
        <f t="shared" si="169"/>
        <v>7.5333728440176773E-4</v>
      </c>
      <c r="H1294" s="31">
        <f t="shared" si="170"/>
        <v>-1.1017559791727388E-3</v>
      </c>
      <c r="I1294" s="37">
        <f t="shared" si="171"/>
        <v>1.7694227184891699E-2</v>
      </c>
      <c r="J1294" s="37">
        <f t="shared" si="172"/>
        <v>1.3519045102140971E-2</v>
      </c>
      <c r="K1294" s="39">
        <f t="shared" si="173"/>
        <v>8.0737273185252732E-3</v>
      </c>
      <c r="L1294" s="36">
        <f>-(1-B1294/MAX(B$5:B1294))</f>
        <v>-2.9220221225642051E-3</v>
      </c>
      <c r="M1294" s="37">
        <f>-(1-C1294/MAX(C$5:C1294))</f>
        <v>-1.1352953036127378E-2</v>
      </c>
      <c r="N1294" s="37">
        <f>-(1-D1294/MAX(D$5:D1294))</f>
        <v>-0.2788239721407344</v>
      </c>
      <c r="O1294" s="37">
        <f>-(1-E1294/MAX(E$5:E1294))</f>
        <v>-0.13738595594790282</v>
      </c>
      <c r="P1294" s="39">
        <f>-(1-F1294/MAX(F$5:F1294))</f>
        <v>-4.9405446659348429E-2</v>
      </c>
      <c r="Q1294" s="33">
        <f>IF(DatiStorici[[#This Row],[Calend]]="X",(DatiStorici[[#This Row],[Balanced]]*B$2/DatiStorici[[#This Row],[Bond 3Y]]),Q1293)</f>
        <v>29.07059339376492</v>
      </c>
      <c r="R1294" s="33">
        <f>IF(DatiStorici[[#This Row],[Calend]]="X",(DatiStorici[[#This Row],[Balanced]]*C$2/DatiStorici[[#This Row],[Bond 10Y]]),R1293)</f>
        <v>25.761389718714945</v>
      </c>
      <c r="S1294" s="33">
        <f>IF(DatiStorici[[#This Row],[Calend]]="X",(DatiStorici[[#This Row],[Balanced]]*D$2/DatiStorici[[#This Row],[SXXR]]),S1293)</f>
        <v>26.704627827929638</v>
      </c>
      <c r="T1294" s="33">
        <f>IF(DatiStorici[[#This Row],[Calend]]="X",(DatiStorici[[#This Row],[Balanced]]*E$2/DatiStorici[[#This Row],[Gold]]),T1293)</f>
        <v>22.568759297946368</v>
      </c>
      <c r="U1294" s="34">
        <f>SUMPRODUCT(DatiStorici[[#This Row],[Bond 3Y]:[Gold]],Q1293:T1293)</f>
        <v>14031.61610122628</v>
      </c>
      <c r="V1294" s="32">
        <f t="shared" si="174"/>
        <v>7.7742096817952043E-3</v>
      </c>
      <c r="W1294" s="32">
        <f>-(1-U1294/MAX(U$5:U1294))</f>
        <v>-2.0516201951427115E-2</v>
      </c>
      <c r="X1294" s="53" t="str">
        <f t="shared" si="175"/>
        <v/>
      </c>
    </row>
    <row r="1295" spans="1:24" x14ac:dyDescent="0.3">
      <c r="A1295" s="4">
        <v>40919</v>
      </c>
      <c r="B1295" s="1">
        <v>119.611957</v>
      </c>
      <c r="C1295" s="1">
        <v>135.03341800000001</v>
      </c>
      <c r="D1295" s="1">
        <v>131.43568300000001</v>
      </c>
      <c r="E1295" s="1">
        <v>158.44579999999999</v>
      </c>
      <c r="F1295" s="3">
        <f t="shared" si="168"/>
        <v>14598.025846307513</v>
      </c>
      <c r="G1295" s="36">
        <f t="shared" si="169"/>
        <v>3.1603252908071005E-3</v>
      </c>
      <c r="H1295" s="31">
        <f t="shared" si="170"/>
        <v>4.8882022222774468E-3</v>
      </c>
      <c r="I1295" s="37">
        <f t="shared" si="171"/>
        <v>-3.5083559547156667E-3</v>
      </c>
      <c r="J1295" s="37">
        <f t="shared" si="172"/>
        <v>-1.539593461908365E-3</v>
      </c>
      <c r="K1295" s="39">
        <f t="shared" si="173"/>
        <v>6.4483958271430728E-4</v>
      </c>
      <c r="L1295" s="36">
        <f>-(1-B1295/MAX(B$5:B1295))</f>
        <v>0</v>
      </c>
      <c r="M1295" s="37">
        <f>-(1-C1295/MAX(C$5:C1295))</f>
        <v>-6.5084154509037484E-3</v>
      </c>
      <c r="N1295" s="37">
        <f>-(1-D1295/MAX(D$5:D1295))</f>
        <v>-0.28134968121857784</v>
      </c>
      <c r="O1295" s="37">
        <f>-(1-E1295/MAX(E$5:E1295))</f>
        <v>-0.13871300906699136</v>
      </c>
      <c r="P1295" s="39">
        <f>-(1-F1295/MAX(F$5:F1295))</f>
        <v>-4.8792267984548943E-2</v>
      </c>
      <c r="Q1295" s="33">
        <f>IF(DatiStorici[[#This Row],[Calend]]="X",(DatiStorici[[#This Row],[Balanced]]*B$2/DatiStorici[[#This Row],[Bond 3Y]]),Q1294)</f>
        <v>29.07059339376492</v>
      </c>
      <c r="R1295" s="33">
        <f>IF(DatiStorici[[#This Row],[Calend]]="X",(DatiStorici[[#This Row],[Balanced]]*C$2/DatiStorici[[#This Row],[Bond 10Y]]),R1294)</f>
        <v>25.761389718714945</v>
      </c>
      <c r="S1295" s="33">
        <f>IF(DatiStorici[[#This Row],[Calend]]="X",(DatiStorici[[#This Row],[Balanced]]*D$2/DatiStorici[[#This Row],[SXXR]]),S1294)</f>
        <v>26.704627827929638</v>
      </c>
      <c r="T1295" s="33">
        <f>IF(DatiStorici[[#This Row],[Calend]]="X",(DatiStorici[[#This Row],[Balanced]]*E$2/DatiStorici[[#This Row],[Gold]]),T1294)</f>
        <v>22.568759297946368</v>
      </c>
      <c r="U1295" s="34">
        <f>SUMPRODUCT(DatiStorici[[#This Row],[Bond 3Y]:[Gold]],Q1294:T1294)</f>
        <v>14041.705192922922</v>
      </c>
      <c r="V1295" s="32">
        <f t="shared" si="174"/>
        <v>7.1876726129327937E-4</v>
      </c>
      <c r="W1295" s="32">
        <f>-(1-U1295/MAX(U$5:U1295))</f>
        <v>-1.9811927990210032E-2</v>
      </c>
      <c r="X1295" s="53" t="str">
        <f t="shared" si="175"/>
        <v/>
      </c>
    </row>
    <row r="1296" spans="1:24" x14ac:dyDescent="0.3">
      <c r="A1296" s="4">
        <v>40920</v>
      </c>
      <c r="B1296" s="1">
        <v>120.141783</v>
      </c>
      <c r="C1296" s="1">
        <v>135.30336399999999</v>
      </c>
      <c r="D1296" s="1">
        <v>131.20445699999999</v>
      </c>
      <c r="E1296" s="1">
        <v>161.01284999999999</v>
      </c>
      <c r="F1296" s="3">
        <f t="shared" si="168"/>
        <v>14715.707567966072</v>
      </c>
      <c r="G1296" s="36">
        <f t="shared" si="169"/>
        <v>4.4197588949396044E-3</v>
      </c>
      <c r="H1296" s="31">
        <f t="shared" si="170"/>
        <v>1.997109588454447E-3</v>
      </c>
      <c r="I1296" s="37">
        <f t="shared" si="171"/>
        <v>-1.7607823369286547E-3</v>
      </c>
      <c r="J1296" s="37">
        <f t="shared" si="172"/>
        <v>1.6071596462974094E-2</v>
      </c>
      <c r="K1296" s="39">
        <f t="shared" si="173"/>
        <v>8.029161773062168E-3</v>
      </c>
      <c r="L1296" s="36">
        <f>-(1-B1296/MAX(B$5:B1296))</f>
        <v>0</v>
      </c>
      <c r="M1296" s="37">
        <f>-(1-C1296/MAX(C$5:C1296))</f>
        <v>-4.5223213176524002E-3</v>
      </c>
      <c r="N1296" s="37">
        <f>-(1-D1296/MAX(D$5:D1296))</f>
        <v>-0.28261395462453387</v>
      </c>
      <c r="O1296" s="37">
        <f>-(1-E1296/MAX(E$5:E1296))</f>
        <v>-0.12475892022352209</v>
      </c>
      <c r="P1296" s="39">
        <f>-(1-F1296/MAX(F$5:F1296))</f>
        <v>-4.1124124035699428E-2</v>
      </c>
      <c r="Q1296" s="33">
        <f>IF(DatiStorici[[#This Row],[Calend]]="X",(DatiStorici[[#This Row],[Balanced]]*B$2/DatiStorici[[#This Row],[Bond 3Y]]),Q1295)</f>
        <v>29.07059339376492</v>
      </c>
      <c r="R1296" s="33">
        <f>IF(DatiStorici[[#This Row],[Calend]]="X",(DatiStorici[[#This Row],[Balanced]]*C$2/DatiStorici[[#This Row],[Bond 10Y]]),R1295)</f>
        <v>25.761389718714945</v>
      </c>
      <c r="S1296" s="33">
        <f>IF(DatiStorici[[#This Row],[Calend]]="X",(DatiStorici[[#This Row],[Balanced]]*D$2/DatiStorici[[#This Row],[SXXR]]),S1295)</f>
        <v>26.704627827929638</v>
      </c>
      <c r="T1296" s="33">
        <f>IF(DatiStorici[[#This Row],[Calend]]="X",(DatiStorici[[#This Row],[Balanced]]*E$2/DatiStorici[[#This Row],[Gold]]),T1295)</f>
        <v>22.568759297946368</v>
      </c>
      <c r="U1296" s="34">
        <f>SUMPRODUCT(DatiStorici[[#This Row],[Bond 3Y]:[Gold]],Q1295:T1295)</f>
        <v>14115.822062529025</v>
      </c>
      <c r="V1296" s="32">
        <f t="shared" si="174"/>
        <v>5.2644566484577335E-3</v>
      </c>
      <c r="W1296" s="32">
        <f>-(1-U1296/MAX(U$5:U1296))</f>
        <v>-1.4638163798150083E-2</v>
      </c>
      <c r="X1296" s="53" t="str">
        <f t="shared" si="175"/>
        <v/>
      </c>
    </row>
    <row r="1297" spans="1:24" x14ac:dyDescent="0.3">
      <c r="A1297" s="4">
        <v>40921</v>
      </c>
      <c r="B1297" s="1">
        <v>120.084644</v>
      </c>
      <c r="C1297" s="1">
        <v>135.697069</v>
      </c>
      <c r="D1297" s="1">
        <v>131.03818200000001</v>
      </c>
      <c r="E1297" s="1">
        <v>158.53916000000001</v>
      </c>
      <c r="F1297" s="3">
        <f t="shared" si="168"/>
        <v>14624.199592838137</v>
      </c>
      <c r="G1297" s="36">
        <f t="shared" si="169"/>
        <v>-4.7570953613321909E-4</v>
      </c>
      <c r="H1297" s="31">
        <f t="shared" si="170"/>
        <v>2.9055693573920433E-3</v>
      </c>
      <c r="I1297" s="37">
        <f t="shared" si="171"/>
        <v>-1.2681005874253413E-3</v>
      </c>
      <c r="J1297" s="37">
        <f t="shared" si="172"/>
        <v>-1.5482546416564756E-2</v>
      </c>
      <c r="K1297" s="39">
        <f t="shared" si="173"/>
        <v>-6.2378024130877252E-3</v>
      </c>
      <c r="L1297" s="36">
        <f>-(1-B1297/MAX(B$5:B1297))</f>
        <v>-4.755964042918448E-4</v>
      </c>
      <c r="M1297" s="37">
        <f>-(1-C1297/MAX(C$5:C1297))</f>
        <v>-1.6256857285650295E-3</v>
      </c>
      <c r="N1297" s="37">
        <f>-(1-D1297/MAX(D$5:D1297))</f>
        <v>-0.28352309572707124</v>
      </c>
      <c r="O1297" s="37">
        <f>-(1-E1297/MAX(E$5:E1297))</f>
        <v>-0.13820551847100515</v>
      </c>
      <c r="P1297" s="39">
        <f>-(1-F1297/MAX(F$5:F1297))</f>
        <v>-4.7086786001035441E-2</v>
      </c>
      <c r="Q1297" s="33">
        <f>IF(DatiStorici[[#This Row],[Calend]]="X",(DatiStorici[[#This Row],[Balanced]]*B$2/DatiStorici[[#This Row],[Bond 3Y]]),Q1296)</f>
        <v>29.07059339376492</v>
      </c>
      <c r="R1297" s="33">
        <f>IF(DatiStorici[[#This Row],[Calend]]="X",(DatiStorici[[#This Row],[Balanced]]*C$2/DatiStorici[[#This Row],[Bond 10Y]]),R1296)</f>
        <v>25.761389718714945</v>
      </c>
      <c r="S1297" s="33">
        <f>IF(DatiStorici[[#This Row],[Calend]]="X",(DatiStorici[[#This Row],[Balanced]]*D$2/DatiStorici[[#This Row],[SXXR]]),S1296)</f>
        <v>26.704627827929638</v>
      </c>
      <c r="T1297" s="33">
        <f>IF(DatiStorici[[#This Row],[Calend]]="X",(DatiStorici[[#This Row],[Balanced]]*E$2/DatiStorici[[#This Row],[Gold]]),T1296)</f>
        <v>22.568759297946368</v>
      </c>
      <c r="U1297" s="34">
        <f>SUMPRODUCT(DatiStorici[[#This Row],[Bond 3Y]:[Gold]],Q1296:T1296)</f>
        <v>14064.034959652479</v>
      </c>
      <c r="V1297" s="32">
        <f t="shared" si="174"/>
        <v>-3.6754736644376649E-3</v>
      </c>
      <c r="W1297" s="32">
        <f>-(1-U1297/MAX(U$5:U1297))</f>
        <v>-1.8253187744751487E-2</v>
      </c>
      <c r="X1297" s="53" t="str">
        <f t="shared" si="175"/>
        <v/>
      </c>
    </row>
    <row r="1298" spans="1:24" x14ac:dyDescent="0.3">
      <c r="A1298" s="4">
        <v>40924</v>
      </c>
      <c r="B1298" s="1">
        <v>120.190805</v>
      </c>
      <c r="C1298" s="1">
        <v>135.80265900000001</v>
      </c>
      <c r="D1298" s="1">
        <v>132.07324399999999</v>
      </c>
      <c r="E1298" s="1">
        <v>159.06693000000001</v>
      </c>
      <c r="F1298" s="3">
        <f t="shared" si="168"/>
        <v>14665.880153412014</v>
      </c>
      <c r="G1298" s="36">
        <f t="shared" si="169"/>
        <v>8.836608762972871E-4</v>
      </c>
      <c r="H1298" s="31">
        <f t="shared" si="170"/>
        <v>7.7782770613774618E-4</v>
      </c>
      <c r="I1298" s="37">
        <f t="shared" si="171"/>
        <v>7.8679011037925822E-3</v>
      </c>
      <c r="J1298" s="37">
        <f t="shared" si="172"/>
        <v>3.3234279970881814E-3</v>
      </c>
      <c r="K1298" s="39">
        <f t="shared" si="173"/>
        <v>2.8460549830826047E-3</v>
      </c>
      <c r="L1298" s="36">
        <f>-(1-B1298/MAX(B$5:B1298))</f>
        <v>0</v>
      </c>
      <c r="M1298" s="37">
        <f>-(1-C1298/MAX(C$5:C1298))</f>
        <v>-8.4882043132028517E-4</v>
      </c>
      <c r="N1298" s="37">
        <f>-(1-D1298/MAX(D$5:D1298))</f>
        <v>-0.27786369168031388</v>
      </c>
      <c r="O1298" s="37">
        <f>-(1-E1298/MAX(E$5:E1298))</f>
        <v>-0.13533664195168615</v>
      </c>
      <c r="P1298" s="39">
        <f>-(1-F1298/MAX(F$5:F1298))</f>
        <v>-4.4370879623692017E-2</v>
      </c>
      <c r="Q1298" s="33">
        <f>IF(DatiStorici[[#This Row],[Calend]]="X",(DatiStorici[[#This Row],[Balanced]]*B$2/DatiStorici[[#This Row],[Bond 3Y]]),Q1297)</f>
        <v>29.07059339376492</v>
      </c>
      <c r="R1298" s="33">
        <f>IF(DatiStorici[[#This Row],[Calend]]="X",(DatiStorici[[#This Row],[Balanced]]*C$2/DatiStorici[[#This Row],[Bond 10Y]]),R1297)</f>
        <v>25.761389718714945</v>
      </c>
      <c r="S1298" s="33">
        <f>IF(DatiStorici[[#This Row],[Calend]]="X",(DatiStorici[[#This Row],[Balanced]]*D$2/DatiStorici[[#This Row],[SXXR]]),S1297)</f>
        <v>26.704627827929638</v>
      </c>
      <c r="T1298" s="33">
        <f>IF(DatiStorici[[#This Row],[Calend]]="X",(DatiStorici[[#This Row],[Balanced]]*E$2/DatiStorici[[#This Row],[Gold]]),T1297)</f>
        <v>22.568759297946368</v>
      </c>
      <c r="U1298" s="34">
        <f>SUMPRODUCT(DatiStorici[[#This Row],[Bond 3Y]:[Gold]],Q1297:T1297)</f>
        <v>14109.393327641665</v>
      </c>
      <c r="V1298" s="32">
        <f t="shared" si="174"/>
        <v>3.2199423312194624E-3</v>
      </c>
      <c r="W1298" s="32">
        <f>-(1-U1298/MAX(U$5:U1298))</f>
        <v>-1.5086924768995646E-2</v>
      </c>
      <c r="X1298" s="53" t="str">
        <f t="shared" si="175"/>
        <v/>
      </c>
    </row>
    <row r="1299" spans="1:24" x14ac:dyDescent="0.3">
      <c r="A1299" s="4">
        <v>40925</v>
      </c>
      <c r="B1299" s="1">
        <v>120.272685</v>
      </c>
      <c r="C1299" s="1">
        <v>135.50174100000001</v>
      </c>
      <c r="D1299" s="1">
        <v>133.190924</v>
      </c>
      <c r="E1299" s="1">
        <v>160.51911000000001</v>
      </c>
      <c r="F1299" s="3">
        <f t="shared" si="168"/>
        <v>14734.371382376887</v>
      </c>
      <c r="G1299" s="36">
        <f t="shared" si="169"/>
        <v>6.81018171736332E-4</v>
      </c>
      <c r="H1299" s="31">
        <f t="shared" si="170"/>
        <v>-2.2183062523018233E-3</v>
      </c>
      <c r="I1299" s="37">
        <f t="shared" si="171"/>
        <v>8.4269701607035744E-3</v>
      </c>
      <c r="J1299" s="37">
        <f t="shared" si="172"/>
        <v>9.0879438582651389E-3</v>
      </c>
      <c r="K1299" s="39">
        <f t="shared" si="173"/>
        <v>4.659235842579058E-3</v>
      </c>
      <c r="L1299" s="36">
        <f>-(1-B1299/MAX(B$5:B1299))</f>
        <v>0</v>
      </c>
      <c r="M1299" s="37">
        <f>-(1-C1299/MAX(C$5:C1299))</f>
        <v>-3.0627872038960779E-3</v>
      </c>
      <c r="N1299" s="37">
        <f>-(1-D1299/MAX(D$5:D1299))</f>
        <v>-0.27175255755020378</v>
      </c>
      <c r="O1299" s="37">
        <f>-(1-E1299/MAX(E$5:E1299))</f>
        <v>-0.12744281489856701</v>
      </c>
      <c r="P1299" s="39">
        <f>-(1-F1299/MAX(F$5:F1299))</f>
        <v>-3.9907989418362821E-2</v>
      </c>
      <c r="Q1299" s="33">
        <f>IF(DatiStorici[[#This Row],[Calend]]="X",(DatiStorici[[#This Row],[Balanced]]*B$2/DatiStorici[[#This Row],[Bond 3Y]]),Q1298)</f>
        <v>29.07059339376492</v>
      </c>
      <c r="R1299" s="33">
        <f>IF(DatiStorici[[#This Row],[Calend]]="X",(DatiStorici[[#This Row],[Balanced]]*C$2/DatiStorici[[#This Row],[Bond 10Y]]),R1298)</f>
        <v>25.761389718714945</v>
      </c>
      <c r="S1299" s="33">
        <f>IF(DatiStorici[[#This Row],[Calend]]="X",(DatiStorici[[#This Row],[Balanced]]*D$2/DatiStorici[[#This Row],[SXXR]]),S1298)</f>
        <v>26.704627827929638</v>
      </c>
      <c r="T1299" s="33">
        <f>IF(DatiStorici[[#This Row],[Calend]]="X",(DatiStorici[[#This Row],[Balanced]]*E$2/DatiStorici[[#This Row],[Gold]]),T1298)</f>
        <v>22.568759297946368</v>
      </c>
      <c r="U1299" s="34">
        <f>SUMPRODUCT(DatiStorici[[#This Row],[Bond 3Y]:[Gold]],Q1298:T1298)</f>
        <v>14166.642691265382</v>
      </c>
      <c r="V1299" s="32">
        <f t="shared" si="174"/>
        <v>4.0493258540263699E-3</v>
      </c>
      <c r="W1299" s="32">
        <f>-(1-U1299/MAX(U$5:U1299))</f>
        <v>-1.109060504976378E-2</v>
      </c>
      <c r="X1299" s="53" t="str">
        <f t="shared" si="175"/>
        <v/>
      </c>
    </row>
    <row r="1300" spans="1:24" x14ac:dyDescent="0.3">
      <c r="A1300" s="4">
        <v>40926</v>
      </c>
      <c r="B1300" s="1">
        <v>120.310362</v>
      </c>
      <c r="C1300" s="1">
        <v>135.588919</v>
      </c>
      <c r="D1300" s="1">
        <v>133.32602199999999</v>
      </c>
      <c r="E1300" s="1">
        <v>159.64492999999999</v>
      </c>
      <c r="F1300" s="3">
        <f t="shared" si="168"/>
        <v>14705.062717671877</v>
      </c>
      <c r="G1300" s="36">
        <f t="shared" si="169"/>
        <v>3.1321409199732938E-4</v>
      </c>
      <c r="H1300" s="31">
        <f t="shared" si="170"/>
        <v>6.4316493238969095E-4</v>
      </c>
      <c r="I1300" s="37">
        <f t="shared" si="171"/>
        <v>1.0138042897365241E-3</v>
      </c>
      <c r="J1300" s="37">
        <f t="shared" si="172"/>
        <v>-5.4608392147472897E-3</v>
      </c>
      <c r="K1300" s="39">
        <f t="shared" si="173"/>
        <v>-1.9911166966298248E-3</v>
      </c>
      <c r="L1300" s="36">
        <f>-(1-B1300/MAX(B$5:B1300))</f>
        <v>0</v>
      </c>
      <c r="M1300" s="37">
        <f>-(1-C1300/MAX(C$5:C1300))</f>
        <v>-2.4213859075309374E-3</v>
      </c>
      <c r="N1300" s="37">
        <f>-(1-D1300/MAX(D$5:D1300))</f>
        <v>-0.27101388279650895</v>
      </c>
      <c r="O1300" s="37">
        <f>-(1-E1300/MAX(E$5:E1300))</f>
        <v>-0.13219472288056366</v>
      </c>
      <c r="P1300" s="39">
        <f>-(1-F1300/MAX(F$5:F1300))</f>
        <v>-4.1817742749119202E-2</v>
      </c>
      <c r="Q1300" s="33">
        <f>IF(DatiStorici[[#This Row],[Calend]]="X",(DatiStorici[[#This Row],[Balanced]]*B$2/DatiStorici[[#This Row],[Bond 3Y]]),Q1299)</f>
        <v>29.07059339376492</v>
      </c>
      <c r="R1300" s="33">
        <f>IF(DatiStorici[[#This Row],[Calend]]="X",(DatiStorici[[#This Row],[Balanced]]*C$2/DatiStorici[[#This Row],[Bond 10Y]]),R1299)</f>
        <v>25.761389718714945</v>
      </c>
      <c r="S1300" s="33">
        <f>IF(DatiStorici[[#This Row],[Calend]]="X",(DatiStorici[[#This Row],[Balanced]]*D$2/DatiStorici[[#This Row],[SXXR]]),S1299)</f>
        <v>26.704627827929638</v>
      </c>
      <c r="T1300" s="33">
        <f>IF(DatiStorici[[#This Row],[Calend]]="X",(DatiStorici[[#This Row],[Balanced]]*E$2/DatiStorici[[#This Row],[Gold]]),T1299)</f>
        <v>22.568759297946368</v>
      </c>
      <c r="U1300" s="34">
        <f>SUMPRODUCT(DatiStorici[[#This Row],[Bond 3Y]:[Gold]],Q1299:T1299)</f>
        <v>14153.862394252796</v>
      </c>
      <c r="V1300" s="32">
        <f t="shared" si="174"/>
        <v>-9.025473127371739E-4</v>
      </c>
      <c r="W1300" s="32">
        <f>-(1-U1300/MAX(U$5:U1300))</f>
        <v>-1.1982739909196183E-2</v>
      </c>
      <c r="X1300" s="53" t="str">
        <f t="shared" si="175"/>
        <v/>
      </c>
    </row>
    <row r="1301" spans="1:24" x14ac:dyDescent="0.3">
      <c r="A1301" s="4">
        <v>40927</v>
      </c>
      <c r="B1301" s="1">
        <v>120.27744300000001</v>
      </c>
      <c r="C1301" s="1">
        <v>135.02473900000001</v>
      </c>
      <c r="D1301" s="1">
        <v>134.93161499999999</v>
      </c>
      <c r="E1301" s="1">
        <v>160.41856000000001</v>
      </c>
      <c r="F1301" s="3">
        <f t="shared" si="168"/>
        <v>14744.631988309548</v>
      </c>
      <c r="G1301" s="36">
        <f t="shared" si="169"/>
        <v>-2.736547698702515E-4</v>
      </c>
      <c r="H1301" s="31">
        <f t="shared" si="170"/>
        <v>-4.1696403763766083E-3</v>
      </c>
      <c r="I1301" s="37">
        <f t="shared" si="171"/>
        <v>1.1970672603886097E-2</v>
      </c>
      <c r="J1301" s="37">
        <f t="shared" si="172"/>
        <v>4.8342377734773515E-3</v>
      </c>
      <c r="K1301" s="39">
        <f t="shared" si="173"/>
        <v>2.687246495727276E-3</v>
      </c>
      <c r="L1301" s="36">
        <f>-(1-B1301/MAX(B$5:B1301))</f>
        <v>-2.7361732981900921E-4</v>
      </c>
      <c r="M1301" s="37">
        <f>-(1-C1301/MAX(C$5:C1301))</f>
        <v>-6.5722701143641205E-3</v>
      </c>
      <c r="N1301" s="37">
        <f>-(1-D1301/MAX(D$5:D1301))</f>
        <v>-0.26223498885426644</v>
      </c>
      <c r="O1301" s="37">
        <f>-(1-E1301/MAX(E$5:E1301))</f>
        <v>-0.12798938922832725</v>
      </c>
      <c r="P1301" s="39">
        <f>-(1-F1301/MAX(F$5:F1301))</f>
        <v>-3.9239408077223592E-2</v>
      </c>
      <c r="Q1301" s="33">
        <f>IF(DatiStorici[[#This Row],[Calend]]="X",(DatiStorici[[#This Row],[Balanced]]*B$2/DatiStorici[[#This Row],[Bond 3Y]]),Q1300)</f>
        <v>29.07059339376492</v>
      </c>
      <c r="R1301" s="33">
        <f>IF(DatiStorici[[#This Row],[Calend]]="X",(DatiStorici[[#This Row],[Balanced]]*C$2/DatiStorici[[#This Row],[Bond 10Y]]),R1300)</f>
        <v>25.761389718714945</v>
      </c>
      <c r="S1301" s="33">
        <f>IF(DatiStorici[[#This Row],[Calend]]="X",(DatiStorici[[#This Row],[Balanced]]*D$2/DatiStorici[[#This Row],[SXXR]]),S1300)</f>
        <v>26.704627827929638</v>
      </c>
      <c r="T1301" s="33">
        <f>IF(DatiStorici[[#This Row],[Calend]]="X",(DatiStorici[[#This Row],[Balanced]]*E$2/DatiStorici[[#This Row],[Gold]]),T1300)</f>
        <v>22.568759297946368</v>
      </c>
      <c r="U1301" s="34">
        <f>SUMPRODUCT(DatiStorici[[#This Row],[Bond 3Y]:[Gold]],Q1300:T1300)</f>
        <v>14198.70799130116</v>
      </c>
      <c r="V1301" s="32">
        <f t="shared" si="174"/>
        <v>3.1634263727774569E-3</v>
      </c>
      <c r="W1301" s="32">
        <f>-(1-U1301/MAX(U$5:U1301))</f>
        <v>-8.8522711587826208E-3</v>
      </c>
      <c r="X1301" s="53" t="str">
        <f t="shared" si="175"/>
        <v/>
      </c>
    </row>
    <row r="1302" spans="1:24" x14ac:dyDescent="0.3">
      <c r="A1302" s="4">
        <v>40928</v>
      </c>
      <c r="B1302" s="1">
        <v>120.42862700000001</v>
      </c>
      <c r="C1302" s="1">
        <v>134.63390899999999</v>
      </c>
      <c r="D1302" s="1">
        <v>134.55801600000001</v>
      </c>
      <c r="E1302" s="1">
        <v>160.22290000000001</v>
      </c>
      <c r="F1302" s="3">
        <f t="shared" si="168"/>
        <v>14725.13162708754</v>
      </c>
      <c r="G1302" s="36">
        <f t="shared" si="169"/>
        <v>1.2561712289204706E-3</v>
      </c>
      <c r="H1302" s="31">
        <f t="shared" si="170"/>
        <v>-2.8987037987513588E-3</v>
      </c>
      <c r="I1302" s="37">
        <f t="shared" si="171"/>
        <v>-2.7726427762878383E-3</v>
      </c>
      <c r="J1302" s="37">
        <f t="shared" si="172"/>
        <v>-1.2204287261256361E-3</v>
      </c>
      <c r="K1302" s="39">
        <f t="shared" si="173"/>
        <v>-1.3234150312587678E-3</v>
      </c>
      <c r="L1302" s="36">
        <f>-(1-B1302/MAX(B$5:B1302))</f>
        <v>0</v>
      </c>
      <c r="M1302" s="37">
        <f>-(1-C1302/MAX(C$5:C1302))</f>
        <v>-9.4477532483935311E-3</v>
      </c>
      <c r="N1302" s="37">
        <f>-(1-D1302/MAX(D$5:D1302))</f>
        <v>-0.26427771450013537</v>
      </c>
      <c r="O1302" s="37">
        <f>-(1-E1302/MAX(E$5:E1302))</f>
        <v>-0.12905296688482526</v>
      </c>
      <c r="P1302" s="39">
        <f>-(1-F1302/MAX(F$5:F1302))</f>
        <v>-4.0510052105858452E-2</v>
      </c>
      <c r="Q1302" s="33">
        <f>IF(DatiStorici[[#This Row],[Calend]]="X",(DatiStorici[[#This Row],[Balanced]]*B$2/DatiStorici[[#This Row],[Bond 3Y]]),Q1301)</f>
        <v>29.07059339376492</v>
      </c>
      <c r="R1302" s="33">
        <f>IF(DatiStorici[[#This Row],[Calend]]="X",(DatiStorici[[#This Row],[Balanced]]*C$2/DatiStorici[[#This Row],[Bond 10Y]]),R1301)</f>
        <v>25.761389718714945</v>
      </c>
      <c r="S1302" s="33">
        <f>IF(DatiStorici[[#This Row],[Calend]]="X",(DatiStorici[[#This Row],[Balanced]]*D$2/DatiStorici[[#This Row],[SXXR]]),S1301)</f>
        <v>26.704627827929638</v>
      </c>
      <c r="T1302" s="33">
        <f>IF(DatiStorici[[#This Row],[Calend]]="X",(DatiStorici[[#This Row],[Balanced]]*E$2/DatiStorici[[#This Row],[Gold]]),T1301)</f>
        <v>22.568759297946368</v>
      </c>
      <c r="U1302" s="34">
        <f>SUMPRODUCT(DatiStorici[[#This Row],[Bond 3Y]:[Gold]],Q1301:T1301)</f>
        <v>14178.642050252916</v>
      </c>
      <c r="V1302" s="32">
        <f t="shared" si="174"/>
        <v>-1.4142225657594533E-3</v>
      </c>
      <c r="W1302" s="32">
        <f>-(1-U1302/MAX(U$5:U1302))</f>
        <v>-1.0252983949637473E-2</v>
      </c>
      <c r="X1302" s="53" t="str">
        <f t="shared" si="175"/>
        <v/>
      </c>
    </row>
    <row r="1303" spans="1:24" x14ac:dyDescent="0.3">
      <c r="A1303" s="4">
        <v>40931</v>
      </c>
      <c r="B1303" s="1">
        <v>120.748592</v>
      </c>
      <c r="C1303" s="1">
        <v>134.13713300000001</v>
      </c>
      <c r="D1303" s="1">
        <v>135.13426200000001</v>
      </c>
      <c r="E1303" s="1">
        <v>162.39830000000001</v>
      </c>
      <c r="F1303" s="3">
        <f t="shared" si="168"/>
        <v>14814.920624178074</v>
      </c>
      <c r="G1303" s="36">
        <f t="shared" si="169"/>
        <v>2.6533616155639422E-3</v>
      </c>
      <c r="H1303" s="31">
        <f t="shared" si="170"/>
        <v>-3.6966524519664169E-3</v>
      </c>
      <c r="I1303" s="37">
        <f t="shared" si="171"/>
        <v>4.2733657871624076E-3</v>
      </c>
      <c r="J1303" s="37">
        <f t="shared" si="172"/>
        <v>1.3485988956980987E-2</v>
      </c>
      <c r="K1303" s="39">
        <f t="shared" si="173"/>
        <v>6.0791546912453871E-3</v>
      </c>
      <c r="L1303" s="36">
        <f>-(1-B1303/MAX(B$5:B1303))</f>
        <v>0</v>
      </c>
      <c r="M1303" s="37">
        <f>-(1-C1303/MAX(C$5:C1303))</f>
        <v>-1.3102720905406762E-2</v>
      </c>
      <c r="N1303" s="37">
        <f>-(1-D1303/MAX(D$5:D1303))</f>
        <v>-0.26112697672372409</v>
      </c>
      <c r="O1303" s="37">
        <f>-(1-E1303/MAX(E$5:E1303))</f>
        <v>-0.11722782718357938</v>
      </c>
      <c r="P1303" s="39">
        <f>-(1-F1303/MAX(F$5:F1303))</f>
        <v>-3.4659398792757701E-2</v>
      </c>
      <c r="Q1303" s="33">
        <f>IF(DatiStorici[[#This Row],[Calend]]="X",(DatiStorici[[#This Row],[Balanced]]*B$2/DatiStorici[[#This Row],[Bond 3Y]]),Q1302)</f>
        <v>29.07059339376492</v>
      </c>
      <c r="R1303" s="33">
        <f>IF(DatiStorici[[#This Row],[Calend]]="X",(DatiStorici[[#This Row],[Balanced]]*C$2/DatiStorici[[#This Row],[Bond 10Y]]),R1302)</f>
        <v>25.761389718714945</v>
      </c>
      <c r="S1303" s="33">
        <f>IF(DatiStorici[[#This Row],[Calend]]="X",(DatiStorici[[#This Row],[Balanced]]*D$2/DatiStorici[[#This Row],[SXXR]]),S1302)</f>
        <v>26.704627827929638</v>
      </c>
      <c r="T1303" s="33">
        <f>IF(DatiStorici[[#This Row],[Calend]]="X",(DatiStorici[[#This Row],[Balanced]]*E$2/DatiStorici[[#This Row],[Gold]]),T1302)</f>
        <v>22.568759297946368</v>
      </c>
      <c r="U1303" s="34">
        <f>SUMPRODUCT(DatiStorici[[#This Row],[Bond 3Y]:[Gold]],Q1302:T1302)</f>
        <v>14239.630496473335</v>
      </c>
      <c r="V1303" s="32">
        <f t="shared" si="174"/>
        <v>4.2922059919572536E-3</v>
      </c>
      <c r="W1303" s="32">
        <f>-(1-U1303/MAX(U$5:U1303))</f>
        <v>-5.9956557480886907E-3</v>
      </c>
      <c r="X1303" s="53" t="str">
        <f t="shared" si="175"/>
        <v/>
      </c>
    </row>
    <row r="1304" spans="1:24" x14ac:dyDescent="0.3">
      <c r="A1304" s="4">
        <v>40932</v>
      </c>
      <c r="B1304" s="1">
        <v>120.687808</v>
      </c>
      <c r="C1304" s="1">
        <v>133.975953</v>
      </c>
      <c r="D1304" s="1">
        <v>134.66245699999999</v>
      </c>
      <c r="E1304" s="1">
        <v>161.42722000000001</v>
      </c>
      <c r="F1304" s="3">
        <f t="shared" si="168"/>
        <v>14763.941600515827</v>
      </c>
      <c r="G1304" s="36">
        <f t="shared" si="169"/>
        <v>-5.0351977816288516E-4</v>
      </c>
      <c r="H1304" s="31">
        <f t="shared" si="170"/>
        <v>-1.2023286279785833E-3</v>
      </c>
      <c r="I1304" s="37">
        <f t="shared" si="171"/>
        <v>-3.4974886476901064E-3</v>
      </c>
      <c r="J1304" s="37">
        <f t="shared" si="172"/>
        <v>-5.9975687578780303E-3</v>
      </c>
      <c r="K1304" s="39">
        <f t="shared" si="173"/>
        <v>-3.4469935828977008E-3</v>
      </c>
      <c r="L1304" s="36">
        <f>-(1-B1304/MAX(B$5:B1304))</f>
        <v>-5.0339303335311669E-4</v>
      </c>
      <c r="M1304" s="37">
        <f>-(1-C1304/MAX(C$5:C1304))</f>
        <v>-1.4288582716278087E-2</v>
      </c>
      <c r="N1304" s="37">
        <f>-(1-D1304/MAX(D$5:D1304))</f>
        <v>-0.26370666289351929</v>
      </c>
      <c r="O1304" s="37">
        <f>-(1-E1304/MAX(E$5:E1304))</f>
        <v>-0.12250646865691106</v>
      </c>
      <c r="P1304" s="39">
        <f>-(1-F1304/MAX(F$5:F1304))</f>
        <v>-3.7981193259260415E-2</v>
      </c>
      <c r="Q1304" s="33">
        <f>IF(DatiStorici[[#This Row],[Calend]]="X",(DatiStorici[[#This Row],[Balanced]]*B$2/DatiStorici[[#This Row],[Bond 3Y]]),Q1303)</f>
        <v>29.07059339376492</v>
      </c>
      <c r="R1304" s="33">
        <f>IF(DatiStorici[[#This Row],[Calend]]="X",(DatiStorici[[#This Row],[Balanced]]*C$2/DatiStorici[[#This Row],[Bond 10Y]]),R1303)</f>
        <v>25.761389718714945</v>
      </c>
      <c r="S1304" s="33">
        <f>IF(DatiStorici[[#This Row],[Calend]]="X",(DatiStorici[[#This Row],[Balanced]]*D$2/DatiStorici[[#This Row],[SXXR]]),S1303)</f>
        <v>26.704627827929638</v>
      </c>
      <c r="T1304" s="33">
        <f>IF(DatiStorici[[#This Row],[Calend]]="X",(DatiStorici[[#This Row],[Balanced]]*E$2/DatiStorici[[#This Row],[Gold]]),T1303)</f>
        <v>22.568759297946368</v>
      </c>
      <c r="U1304" s="34">
        <f>SUMPRODUCT(DatiStorici[[#This Row],[Bond 3Y]:[Gold]],Q1303:T1303)</f>
        <v>14199.195801018217</v>
      </c>
      <c r="V1304" s="32">
        <f t="shared" si="174"/>
        <v>-2.8436280934470344E-3</v>
      </c>
      <c r="W1304" s="32">
        <f>-(1-U1304/MAX(U$5:U1304))</f>
        <v>-8.8182193638260964E-3</v>
      </c>
      <c r="X1304" s="53" t="str">
        <f t="shared" si="175"/>
        <v/>
      </c>
    </row>
    <row r="1305" spans="1:24" x14ac:dyDescent="0.3">
      <c r="A1305" s="4">
        <v>40933</v>
      </c>
      <c r="B1305" s="1">
        <v>120.715735</v>
      </c>
      <c r="C1305" s="1">
        <v>134.38460499999999</v>
      </c>
      <c r="D1305" s="1">
        <v>134.17506399999999</v>
      </c>
      <c r="E1305" s="1">
        <v>159.92310000000001</v>
      </c>
      <c r="F1305" s="3">
        <f t="shared" si="168"/>
        <v>14708.321827610176</v>
      </c>
      <c r="G1305" s="36">
        <f t="shared" si="169"/>
        <v>2.3137191590069125E-4</v>
      </c>
      <c r="H1305" s="31">
        <f t="shared" si="170"/>
        <v>3.045546774172121E-3</v>
      </c>
      <c r="I1305" s="37">
        <f t="shared" si="171"/>
        <v>-3.6259338516637222E-3</v>
      </c>
      <c r="J1305" s="37">
        <f t="shared" si="172"/>
        <v>-9.3613162380042324E-3</v>
      </c>
      <c r="K1305" s="39">
        <f t="shared" si="173"/>
        <v>-3.7743853010233225E-3</v>
      </c>
      <c r="L1305" s="36">
        <f>-(1-B1305/MAX(B$5:B1305))</f>
        <v>-2.7211083339184761E-4</v>
      </c>
      <c r="M1305" s="37">
        <f>-(1-C1305/MAX(C$5:C1305))</f>
        <v>-1.1281976433016094E-2</v>
      </c>
      <c r="N1305" s="37">
        <f>-(1-D1305/MAX(D$5:D1305))</f>
        <v>-0.26637157950388779</v>
      </c>
      <c r="O1305" s="37">
        <f>-(1-E1305/MAX(E$5:E1305))</f>
        <v>-0.13068263355873977</v>
      </c>
      <c r="P1305" s="39">
        <f>-(1-F1305/MAX(F$5:F1305))</f>
        <v>-4.1605379063410108E-2</v>
      </c>
      <c r="Q1305" s="33">
        <f>IF(DatiStorici[[#This Row],[Calend]]="X",(DatiStorici[[#This Row],[Balanced]]*B$2/DatiStorici[[#This Row],[Bond 3Y]]),Q1304)</f>
        <v>29.07059339376492</v>
      </c>
      <c r="R1305" s="33">
        <f>IF(DatiStorici[[#This Row],[Calend]]="X",(DatiStorici[[#This Row],[Balanced]]*C$2/DatiStorici[[#This Row],[Bond 10Y]]),R1304)</f>
        <v>25.761389718714945</v>
      </c>
      <c r="S1305" s="33">
        <f>IF(DatiStorici[[#This Row],[Calend]]="X",(DatiStorici[[#This Row],[Balanced]]*D$2/DatiStorici[[#This Row],[SXXR]]),S1304)</f>
        <v>26.704627827929638</v>
      </c>
      <c r="T1305" s="33">
        <f>IF(DatiStorici[[#This Row],[Calend]]="X",(DatiStorici[[#This Row],[Balanced]]*E$2/DatiStorici[[#This Row],[Gold]]),T1304)</f>
        <v>22.568759297946368</v>
      </c>
      <c r="U1305" s="34">
        <f>SUMPRODUCT(DatiStorici[[#This Row],[Bond 3Y]:[Gold]],Q1304:T1304)</f>
        <v>14163.573328005092</v>
      </c>
      <c r="V1305" s="32">
        <f t="shared" si="174"/>
        <v>-2.5119191699358627E-3</v>
      </c>
      <c r="W1305" s="32">
        <f>-(1-U1305/MAX(U$5:U1305))</f>
        <v>-1.1304863447520019E-2</v>
      </c>
      <c r="X1305" s="53" t="str">
        <f t="shared" si="175"/>
        <v/>
      </c>
    </row>
    <row r="1306" spans="1:24" x14ac:dyDescent="0.3">
      <c r="A1306" s="4">
        <v>40934</v>
      </c>
      <c r="B1306" s="1">
        <v>120.903158</v>
      </c>
      <c r="C1306" s="1">
        <v>135.166237</v>
      </c>
      <c r="D1306" s="1">
        <v>135.687646</v>
      </c>
      <c r="E1306" s="1">
        <v>167.38428999999999</v>
      </c>
      <c r="F1306" s="3">
        <f t="shared" si="168"/>
        <v>15049.767600883944</v>
      </c>
      <c r="G1306" s="36">
        <f t="shared" si="169"/>
        <v>1.5513938936155922E-3</v>
      </c>
      <c r="H1306" s="31">
        <f t="shared" si="170"/>
        <v>5.799530693502552E-3</v>
      </c>
      <c r="I1306" s="37">
        <f t="shared" si="171"/>
        <v>1.1210128587988468E-2</v>
      </c>
      <c r="J1306" s="37">
        <f t="shared" si="172"/>
        <v>4.5599231881973463E-2</v>
      </c>
      <c r="K1306" s="39">
        <f t="shared" si="173"/>
        <v>2.2949104947680765E-2</v>
      </c>
      <c r="L1306" s="36">
        <f>-(1-B1306/MAX(B$5:B1306))</f>
        <v>0</v>
      </c>
      <c r="M1306" s="37">
        <f>-(1-C1306/MAX(C$5:C1306))</f>
        <v>-5.5312161714763386E-3</v>
      </c>
      <c r="N1306" s="37">
        <f>-(1-D1306/MAX(D$5:D1306))</f>
        <v>-0.258101241406409</v>
      </c>
      <c r="O1306" s="37">
        <f>-(1-E1306/MAX(E$5:E1306))</f>
        <v>-9.0124752669000441E-2</v>
      </c>
      <c r="P1306" s="39">
        <f>-(1-F1306/MAX(F$5:F1306))</f>
        <v>-1.9356763872462546E-2</v>
      </c>
      <c r="Q1306" s="33">
        <f>IF(DatiStorici[[#This Row],[Calend]]="X",(DatiStorici[[#This Row],[Balanced]]*B$2/DatiStorici[[#This Row],[Bond 3Y]]),Q1305)</f>
        <v>29.07059339376492</v>
      </c>
      <c r="R1306" s="33">
        <f>IF(DatiStorici[[#This Row],[Calend]]="X",(DatiStorici[[#This Row],[Balanced]]*C$2/DatiStorici[[#This Row],[Bond 10Y]]),R1305)</f>
        <v>25.761389718714945</v>
      </c>
      <c r="S1306" s="33">
        <f>IF(DatiStorici[[#This Row],[Calend]]="X",(DatiStorici[[#This Row],[Balanced]]*D$2/DatiStorici[[#This Row],[SXXR]]),S1305)</f>
        <v>26.704627827929638</v>
      </c>
      <c r="T1306" s="33">
        <f>IF(DatiStorici[[#This Row],[Calend]]="X",(DatiStorici[[#This Row],[Balanced]]*E$2/DatiStorici[[#This Row],[Gold]]),T1305)</f>
        <v>22.568759297946368</v>
      </c>
      <c r="U1306" s="34">
        <f>SUMPRODUCT(DatiStorici[[#This Row],[Bond 3Y]:[Gold]],Q1305:T1305)</f>
        <v>14397.940492954822</v>
      </c>
      <c r="V1306" s="32">
        <f t="shared" si="174"/>
        <v>1.6411764928431032E-2</v>
      </c>
      <c r="W1306" s="32">
        <f>-(1-U1306/MAX(U$5:U1306))</f>
        <v>0</v>
      </c>
      <c r="X1306" s="53" t="str">
        <f t="shared" si="175"/>
        <v/>
      </c>
    </row>
    <row r="1307" spans="1:24" x14ac:dyDescent="0.3">
      <c r="A1307" s="4">
        <v>40935</v>
      </c>
      <c r="B1307" s="1">
        <v>120.960362</v>
      </c>
      <c r="C1307" s="1">
        <v>135.45389900000001</v>
      </c>
      <c r="D1307" s="1">
        <v>134.410966</v>
      </c>
      <c r="E1307" s="1">
        <v>167.28548000000001</v>
      </c>
      <c r="F1307" s="3">
        <f t="shared" si="168"/>
        <v>15035.360152800633</v>
      </c>
      <c r="G1307" s="36">
        <f t="shared" si="169"/>
        <v>4.7302711104699749E-4</v>
      </c>
      <c r="H1307" s="31">
        <f t="shared" si="170"/>
        <v>2.1259475558342879E-3</v>
      </c>
      <c r="I1307" s="37">
        <f t="shared" si="171"/>
        <v>-9.4535066172878081E-3</v>
      </c>
      <c r="J1307" s="37">
        <f t="shared" si="172"/>
        <v>-5.9049254954268346E-4</v>
      </c>
      <c r="K1307" s="39">
        <f t="shared" si="173"/>
        <v>-9.5777882697705146E-4</v>
      </c>
      <c r="L1307" s="36">
        <f>-(1-B1307/MAX(B$5:B1307))</f>
        <v>0</v>
      </c>
      <c r="M1307" s="37">
        <f>-(1-C1307/MAX(C$5:C1307))</f>
        <v>-3.4147787708133093E-3</v>
      </c>
      <c r="N1307" s="37">
        <f>-(1-D1307/MAX(D$5:D1307))</f>
        <v>-0.26508173915283806</v>
      </c>
      <c r="O1307" s="37">
        <f>-(1-E1307/MAX(E$5:E1307))</f>
        <v>-9.0661868626470299E-2</v>
      </c>
      <c r="P1307" s="39">
        <f>-(1-F1307/MAX(F$5:F1307))</f>
        <v>-2.0295553552638679E-2</v>
      </c>
      <c r="Q1307" s="33">
        <f>IF(DatiStorici[[#This Row],[Calend]]="X",(DatiStorici[[#This Row],[Balanced]]*B$2/DatiStorici[[#This Row],[Bond 3Y]]),Q1306)</f>
        <v>29.07059339376492</v>
      </c>
      <c r="R1307" s="33">
        <f>IF(DatiStorici[[#This Row],[Calend]]="X",(DatiStorici[[#This Row],[Balanced]]*C$2/DatiStorici[[#This Row],[Bond 10Y]]),R1306)</f>
        <v>25.761389718714945</v>
      </c>
      <c r="S1307" s="33">
        <f>IF(DatiStorici[[#This Row],[Calend]]="X",(DatiStorici[[#This Row],[Balanced]]*D$2/DatiStorici[[#This Row],[SXXR]]),S1306)</f>
        <v>26.704627827929638</v>
      </c>
      <c r="T1307" s="33">
        <f>IF(DatiStorici[[#This Row],[Calend]]="X",(DatiStorici[[#This Row],[Balanced]]*E$2/DatiStorici[[#This Row],[Gold]]),T1306)</f>
        <v>22.568759297946368</v>
      </c>
      <c r="U1307" s="34">
        <f>SUMPRODUCT(DatiStorici[[#This Row],[Bond 3Y]:[Gold]],Q1306:T1306)</f>
        <v>14370.690736706991</v>
      </c>
      <c r="V1307" s="32">
        <f t="shared" si="174"/>
        <v>-1.8944081266673428E-3</v>
      </c>
      <c r="W1307" s="32">
        <f>-(1-U1307/MAX(U$5:U1307))</f>
        <v>-1.8926148681587263E-3</v>
      </c>
      <c r="X1307" s="53" t="str">
        <f t="shared" si="175"/>
        <v/>
      </c>
    </row>
    <row r="1308" spans="1:24" x14ac:dyDescent="0.3">
      <c r="A1308" s="4">
        <v>40938</v>
      </c>
      <c r="B1308" s="1">
        <v>120.807772</v>
      </c>
      <c r="C1308" s="1">
        <v>135.99015499999999</v>
      </c>
      <c r="D1308" s="1">
        <v>132.907217</v>
      </c>
      <c r="E1308" s="1">
        <v>167.57057</v>
      </c>
      <c r="F1308" s="3">
        <f t="shared" si="168"/>
        <v>15033.793246853416</v>
      </c>
      <c r="G1308" s="36">
        <f t="shared" si="169"/>
        <v>-1.2622839721377016E-3</v>
      </c>
      <c r="H1308" s="31">
        <f t="shared" si="170"/>
        <v>3.9511397633837445E-3</v>
      </c>
      <c r="I1308" s="37">
        <f t="shared" si="171"/>
        <v>-1.1250748789734045E-2</v>
      </c>
      <c r="J1308" s="37">
        <f t="shared" si="172"/>
        <v>1.7027619413323104E-3</v>
      </c>
      <c r="K1308" s="39">
        <f t="shared" si="173"/>
        <v>-1.0422015730266792E-4</v>
      </c>
      <c r="L1308" s="36">
        <f>-(1-B1308/MAX(B$5:B1308))</f>
        <v>-1.2614876268310926E-3</v>
      </c>
      <c r="M1308" s="37">
        <f>-(1-C1308/MAX(C$5:C1308))</f>
        <v>0</v>
      </c>
      <c r="N1308" s="37">
        <f>-(1-D1308/MAX(D$5:D1308))</f>
        <v>-0.27330378109419762</v>
      </c>
      <c r="O1308" s="37">
        <f>-(1-E1308/MAX(E$5:E1308))</f>
        <v>-8.9112163249331355E-2</v>
      </c>
      <c r="P1308" s="39">
        <f>-(1-F1308/MAX(F$5:F1308))</f>
        <v>-2.0397653183645281E-2</v>
      </c>
      <c r="Q1308" s="33">
        <f>IF(DatiStorici[[#This Row],[Calend]]="X",(DatiStorici[[#This Row],[Balanced]]*B$2/DatiStorici[[#This Row],[Bond 3Y]]),Q1307)</f>
        <v>29.07059339376492</v>
      </c>
      <c r="R1308" s="33">
        <f>IF(DatiStorici[[#This Row],[Calend]]="X",(DatiStorici[[#This Row],[Balanced]]*C$2/DatiStorici[[#This Row],[Bond 10Y]]),R1307)</f>
        <v>25.761389718714945</v>
      </c>
      <c r="S1308" s="33">
        <f>IF(DatiStorici[[#This Row],[Calend]]="X",(DatiStorici[[#This Row],[Balanced]]*D$2/DatiStorici[[#This Row],[SXXR]]),S1307)</f>
        <v>26.704627827929638</v>
      </c>
      <c r="T1308" s="33">
        <f>IF(DatiStorici[[#This Row],[Calend]]="X",(DatiStorici[[#This Row],[Balanced]]*E$2/DatiStorici[[#This Row],[Gold]]),T1307)</f>
        <v>22.568759297946368</v>
      </c>
      <c r="U1308" s="34">
        <f>SUMPRODUCT(DatiStorici[[#This Row],[Bond 3Y]:[Gold]],Q1307:T1307)</f>
        <v>14346.346624862666</v>
      </c>
      <c r="V1308" s="32">
        <f t="shared" si="174"/>
        <v>-1.6954477141446662E-3</v>
      </c>
      <c r="W1308" s="32">
        <f>-(1-U1308/MAX(U$5:U1308))</f>
        <v>-3.5834200118691761E-3</v>
      </c>
      <c r="X1308" s="53" t="str">
        <f t="shared" si="175"/>
        <v/>
      </c>
    </row>
    <row r="1309" spans="1:24" x14ac:dyDescent="0.3">
      <c r="A1309" s="4">
        <v>40939</v>
      </c>
      <c r="B1309" s="1">
        <v>121.00973399999999</v>
      </c>
      <c r="C1309" s="1">
        <v>135.99461299999999</v>
      </c>
      <c r="D1309" s="1">
        <v>133.89395500000001</v>
      </c>
      <c r="E1309" s="1">
        <v>169.02243000000001</v>
      </c>
      <c r="F1309" s="3">
        <f t="shared" si="168"/>
        <v>15110.998042246551</v>
      </c>
      <c r="G1309" s="36">
        <f t="shared" si="169"/>
        <v>1.6703674626294966E-3</v>
      </c>
      <c r="H1309" s="31">
        <f t="shared" si="170"/>
        <v>3.27812475174961E-5</v>
      </c>
      <c r="I1309" s="37">
        <f t="shared" si="171"/>
        <v>7.3968378142118324E-3</v>
      </c>
      <c r="J1309" s="37">
        <f t="shared" si="172"/>
        <v>8.6268520394203428E-3</v>
      </c>
      <c r="K1309" s="39">
        <f t="shared" si="173"/>
        <v>5.1222755838007334E-3</v>
      </c>
      <c r="L1309" s="36">
        <f>-(1-B1309/MAX(B$5:B1309))</f>
        <v>0</v>
      </c>
      <c r="M1309" s="37">
        <f>-(1-C1309/MAX(C$5:C1309))</f>
        <v>0</v>
      </c>
      <c r="N1309" s="37">
        <f>-(1-D1309/MAX(D$5:D1309))</f>
        <v>-0.26790859797445277</v>
      </c>
      <c r="O1309" s="37">
        <f>-(1-E1309/MAX(E$5:E1309))</f>
        <v>-8.1220075666978198E-2</v>
      </c>
      <c r="P1309" s="39">
        <f>-(1-F1309/MAX(F$5:F1309))</f>
        <v>-1.536698677026882E-2</v>
      </c>
      <c r="Q1309" s="33">
        <f>IF(DatiStorici[[#This Row],[Calend]]="X",(DatiStorici[[#This Row],[Balanced]]*B$2/DatiStorici[[#This Row],[Bond 3Y]]),Q1308)</f>
        <v>29.07059339376492</v>
      </c>
      <c r="R1309" s="33">
        <f>IF(DatiStorici[[#This Row],[Calend]]="X",(DatiStorici[[#This Row],[Balanced]]*C$2/DatiStorici[[#This Row],[Bond 10Y]]),R1308)</f>
        <v>25.761389718714945</v>
      </c>
      <c r="S1309" s="33">
        <f>IF(DatiStorici[[#This Row],[Calend]]="X",(DatiStorici[[#This Row],[Balanced]]*D$2/DatiStorici[[#This Row],[SXXR]]),S1308)</f>
        <v>26.704627827929638</v>
      </c>
      <c r="T1309" s="33">
        <f>IF(DatiStorici[[#This Row],[Calend]]="X",(DatiStorici[[#This Row],[Balanced]]*E$2/DatiStorici[[#This Row],[Gold]]),T1308)</f>
        <v>22.568759297946368</v>
      </c>
      <c r="U1309" s="34">
        <f>SUMPRODUCT(DatiStorici[[#This Row],[Bond 3Y]:[Gold]],Q1308:T1308)</f>
        <v>14411.449774249017</v>
      </c>
      <c r="V1309" s="32">
        <f t="shared" si="174"/>
        <v>4.5276946606595692E-3</v>
      </c>
      <c r="W1309" s="32">
        <f>-(1-U1309/MAX(U$5:U1309))</f>
        <v>0</v>
      </c>
      <c r="X1309" s="53" t="str">
        <f t="shared" si="175"/>
        <v/>
      </c>
    </row>
    <row r="1310" spans="1:24" x14ac:dyDescent="0.3">
      <c r="A1310" s="4">
        <v>40940</v>
      </c>
      <c r="B1310" s="1">
        <v>121.414418</v>
      </c>
      <c r="C1310" s="1">
        <v>135.77567999999999</v>
      </c>
      <c r="D1310" s="1">
        <v>136.546041</v>
      </c>
      <c r="E1310" s="1">
        <v>168.63285999999999</v>
      </c>
      <c r="F1310" s="3">
        <f t="shared" si="168"/>
        <v>15139.976385830425</v>
      </c>
      <c r="G1310" s="36">
        <f t="shared" si="169"/>
        <v>3.3386473465153886E-3</v>
      </c>
      <c r="H1310" s="31">
        <f t="shared" si="170"/>
        <v>-1.6111624632913974E-3</v>
      </c>
      <c r="I1310" s="37">
        <f t="shared" si="171"/>
        <v>1.9613748409601995E-2</v>
      </c>
      <c r="J1310" s="37">
        <f t="shared" si="172"/>
        <v>-2.3075022627818487E-3</v>
      </c>
      <c r="K1310" s="39">
        <f t="shared" si="173"/>
        <v>1.9158624140581235E-3</v>
      </c>
      <c r="L1310" s="36">
        <f>-(1-B1310/MAX(B$5:B1310))</f>
        <v>0</v>
      </c>
      <c r="M1310" s="37">
        <f>-(1-C1310/MAX(C$5:C1310))</f>
        <v>-1.6098652378236933E-3</v>
      </c>
      <c r="N1310" s="37">
        <f>-(1-D1310/MAX(D$5:D1310))</f>
        <v>-0.25340779875590458</v>
      </c>
      <c r="O1310" s="37">
        <f>-(1-E1310/MAX(E$5:E1310))</f>
        <v>-8.3337718249222648E-2</v>
      </c>
      <c r="P1310" s="39">
        <f>-(1-F1310/MAX(F$5:F1310))</f>
        <v>-1.3478757172089684E-2</v>
      </c>
      <c r="Q1310" s="33">
        <f>IF(DatiStorici[[#This Row],[Calend]]="X",(DatiStorici[[#This Row],[Balanced]]*B$2/DatiStorici[[#This Row],[Bond 3Y]]),Q1309)</f>
        <v>29.07059339376492</v>
      </c>
      <c r="R1310" s="33">
        <f>IF(DatiStorici[[#This Row],[Calend]]="X",(DatiStorici[[#This Row],[Balanced]]*C$2/DatiStorici[[#This Row],[Bond 10Y]]),R1309)</f>
        <v>25.761389718714945</v>
      </c>
      <c r="S1310" s="33">
        <f>IF(DatiStorici[[#This Row],[Calend]]="X",(DatiStorici[[#This Row],[Balanced]]*D$2/DatiStorici[[#This Row],[SXXR]]),S1309)</f>
        <v>26.704627827929638</v>
      </c>
      <c r="T1310" s="33">
        <f>IF(DatiStorici[[#This Row],[Calend]]="X",(DatiStorici[[#This Row],[Balanced]]*E$2/DatiStorici[[#This Row],[Gold]]),T1309)</f>
        <v>22.568759297946368</v>
      </c>
      <c r="U1310" s="34">
        <f>SUMPRODUCT(DatiStorici[[#This Row],[Bond 3Y]:[Gold]],Q1309:T1309)</f>
        <v>14479.605017968654</v>
      </c>
      <c r="V1310" s="32">
        <f t="shared" si="174"/>
        <v>4.7180949702336199E-3</v>
      </c>
      <c r="W1310" s="32">
        <f>-(1-U1310/MAX(U$5:U1310))</f>
        <v>0</v>
      </c>
      <c r="X1310" s="53" t="str">
        <f t="shared" si="175"/>
        <v/>
      </c>
    </row>
    <row r="1311" spans="1:24" x14ac:dyDescent="0.3">
      <c r="A1311" s="4">
        <v>40941</v>
      </c>
      <c r="B1311" s="1">
        <v>121.590891</v>
      </c>
      <c r="C1311" s="1">
        <v>135.97712000000001</v>
      </c>
      <c r="D1311" s="1">
        <v>136.85728700000001</v>
      </c>
      <c r="E1311" s="1">
        <v>169.69702000000001</v>
      </c>
      <c r="F1311" s="3">
        <f t="shared" si="168"/>
        <v>15196.086391302661</v>
      </c>
      <c r="G1311" s="36">
        <f t="shared" si="169"/>
        <v>1.4524211981137409E-3</v>
      </c>
      <c r="H1311" s="31">
        <f t="shared" si="170"/>
        <v>1.4825240946556161E-3</v>
      </c>
      <c r="I1311" s="37">
        <f t="shared" si="171"/>
        <v>2.2768276943345859E-3</v>
      </c>
      <c r="J1311" s="37">
        <f t="shared" si="172"/>
        <v>6.2906859382762248E-3</v>
      </c>
      <c r="K1311" s="39">
        <f t="shared" si="173"/>
        <v>3.6992321561329783E-3</v>
      </c>
      <c r="L1311" s="36">
        <f>-(1-B1311/MAX(B$5:B1311))</f>
        <v>0</v>
      </c>
      <c r="M1311" s="37">
        <f>-(1-C1311/MAX(C$5:C1311))</f>
        <v>-1.2863009507568801E-4</v>
      </c>
      <c r="N1311" s="37">
        <f>-(1-D1311/MAX(D$5:D1311))</f>
        <v>-0.25170600034002499</v>
      </c>
      <c r="O1311" s="37">
        <f>-(1-E1311/MAX(E$5:E1311))</f>
        <v>-7.7553108216824929E-2</v>
      </c>
      <c r="P1311" s="39">
        <f>-(1-F1311/MAX(F$5:F1311))</f>
        <v>-9.8226278015475232E-3</v>
      </c>
      <c r="Q1311" s="33">
        <f>IF(DatiStorici[[#This Row],[Calend]]="X",(DatiStorici[[#This Row],[Balanced]]*B$2/DatiStorici[[#This Row],[Bond 3Y]]),Q1310)</f>
        <v>29.07059339376492</v>
      </c>
      <c r="R1311" s="33">
        <f>IF(DatiStorici[[#This Row],[Calend]]="X",(DatiStorici[[#This Row],[Balanced]]*C$2/DatiStorici[[#This Row],[Bond 10Y]]),R1310)</f>
        <v>25.761389718714945</v>
      </c>
      <c r="S1311" s="33">
        <f>IF(DatiStorici[[#This Row],[Calend]]="X",(DatiStorici[[#This Row],[Balanced]]*D$2/DatiStorici[[#This Row],[SXXR]]),S1310)</f>
        <v>26.704627827929638</v>
      </c>
      <c r="T1311" s="33">
        <f>IF(DatiStorici[[#This Row],[Calend]]="X",(DatiStorici[[#This Row],[Balanced]]*E$2/DatiStorici[[#This Row],[Gold]]),T1310)</f>
        <v>22.568759297946368</v>
      </c>
      <c r="U1311" s="34">
        <f>SUMPRODUCT(DatiStorici[[#This Row],[Bond 3Y]:[Gold]],Q1310:T1310)</f>
        <v>14522.253046629005</v>
      </c>
      <c r="V1311" s="32">
        <f t="shared" si="174"/>
        <v>2.9410570389539624E-3</v>
      </c>
      <c r="W1311" s="32">
        <f>-(1-U1311/MAX(U$5:U1311))</f>
        <v>0</v>
      </c>
      <c r="X1311" s="53" t="str">
        <f t="shared" si="175"/>
        <v/>
      </c>
    </row>
    <row r="1312" spans="1:24" x14ac:dyDescent="0.3">
      <c r="A1312" s="4">
        <v>40942</v>
      </c>
      <c r="B1312" s="1">
        <v>121.578799</v>
      </c>
      <c r="C1312" s="1">
        <v>135.47272699999999</v>
      </c>
      <c r="D1312" s="1">
        <v>139.18617499999999</v>
      </c>
      <c r="E1312" s="1">
        <v>168.04758000000001</v>
      </c>
      <c r="F1312" s="3">
        <f t="shared" si="168"/>
        <v>15152.996661002915</v>
      </c>
      <c r="G1312" s="36">
        <f t="shared" si="169"/>
        <v>-9.9453184399467793E-5</v>
      </c>
      <c r="H1312" s="31">
        <f t="shared" si="170"/>
        <v>-3.7162929806860588E-3</v>
      </c>
      <c r="I1312" s="37">
        <f t="shared" si="171"/>
        <v>1.6873743288370501E-2</v>
      </c>
      <c r="J1312" s="37">
        <f t="shared" si="172"/>
        <v>-9.767458093909831E-3</v>
      </c>
      <c r="K1312" s="39">
        <f t="shared" si="173"/>
        <v>-2.8396086418519427E-3</v>
      </c>
      <c r="L1312" s="36">
        <f>-(1-B1312/MAX(B$5:B1312))</f>
        <v>-9.9448239095467628E-5</v>
      </c>
      <c r="M1312" s="37">
        <f>-(1-C1312/MAX(C$5:C1312))</f>
        <v>-3.8375490652706734E-3</v>
      </c>
      <c r="N1312" s="37">
        <f>-(1-D1312/MAX(D$5:D1312))</f>
        <v>-0.23897234943636425</v>
      </c>
      <c r="O1312" s="37">
        <f>-(1-E1312/MAX(E$5:E1312))</f>
        <v>-8.6519210280272207E-2</v>
      </c>
      <c r="P1312" s="39">
        <f>-(1-F1312/MAX(F$5:F1312))</f>
        <v>-1.2630355713739494E-2</v>
      </c>
      <c r="Q1312" s="33">
        <f>IF(DatiStorici[[#This Row],[Calend]]="X",(DatiStorici[[#This Row],[Balanced]]*B$2/DatiStorici[[#This Row],[Bond 3Y]]),Q1311)</f>
        <v>29.07059339376492</v>
      </c>
      <c r="R1312" s="33">
        <f>IF(DatiStorici[[#This Row],[Calend]]="X",(DatiStorici[[#This Row],[Balanced]]*C$2/DatiStorici[[#This Row],[Bond 10Y]]),R1311)</f>
        <v>25.761389718714945</v>
      </c>
      <c r="S1312" s="33">
        <f>IF(DatiStorici[[#This Row],[Calend]]="X",(DatiStorici[[#This Row],[Balanced]]*D$2/DatiStorici[[#This Row],[SXXR]]),S1311)</f>
        <v>26.704627827929638</v>
      </c>
      <c r="T1312" s="33">
        <f>IF(DatiStorici[[#This Row],[Calend]]="X",(DatiStorici[[#This Row],[Balanced]]*E$2/DatiStorici[[#This Row],[Gold]]),T1311)</f>
        <v>22.568759297946368</v>
      </c>
      <c r="U1312" s="34">
        <f>SUMPRODUCT(DatiStorici[[#This Row],[Bond 3Y]:[Gold]],Q1311:T1311)</f>
        <v>14533.873933325818</v>
      </c>
      <c r="V1312" s="32">
        <f t="shared" si="174"/>
        <v>7.9989238238432783E-4</v>
      </c>
      <c r="W1312" s="32">
        <f>-(1-U1312/MAX(U$5:U1312))</f>
        <v>0</v>
      </c>
      <c r="X1312" s="53" t="str">
        <f t="shared" si="175"/>
        <v/>
      </c>
    </row>
    <row r="1313" spans="1:24" x14ac:dyDescent="0.3">
      <c r="A1313" s="4">
        <v>40945</v>
      </c>
      <c r="B1313" s="1">
        <v>121.629318</v>
      </c>
      <c r="C1313" s="1">
        <v>135.734939</v>
      </c>
      <c r="D1313" s="1">
        <v>139.016783</v>
      </c>
      <c r="E1313" s="1">
        <v>166.58824999999999</v>
      </c>
      <c r="F1313" s="3">
        <f t="shared" si="168"/>
        <v>15100.777304996975</v>
      </c>
      <c r="G1313" s="36">
        <f t="shared" si="169"/>
        <v>4.1543844300711489E-4</v>
      </c>
      <c r="H1313" s="31">
        <f t="shared" si="170"/>
        <v>1.9336627579104927E-3</v>
      </c>
      <c r="I1313" s="37">
        <f t="shared" si="171"/>
        <v>-1.2177585899939547E-3</v>
      </c>
      <c r="J1313" s="37">
        <f t="shared" si="172"/>
        <v>-8.7219545571515702E-3</v>
      </c>
      <c r="K1313" s="39">
        <f t="shared" si="173"/>
        <v>-3.4520921536948584E-3</v>
      </c>
      <c r="L1313" s="36">
        <f>-(1-B1313/MAX(B$5:B1313))</f>
        <v>0</v>
      </c>
      <c r="M1313" s="37">
        <f>-(1-C1313/MAX(C$5:C1313))</f>
        <v>-1.9094432806686656E-3</v>
      </c>
      <c r="N1313" s="37">
        <f>-(1-D1313/MAX(D$5:D1313))</f>
        <v>-0.23989853334639899</v>
      </c>
      <c r="O1313" s="37">
        <f>-(1-E1313/MAX(E$5:E1313))</f>
        <v>-9.4451903633319567E-2</v>
      </c>
      <c r="P1313" s="39">
        <f>-(1-F1313/MAX(F$5:F1313))</f>
        <v>-1.6032970267013669E-2</v>
      </c>
      <c r="Q1313" s="33">
        <f>IF(DatiStorici[[#This Row],[Calend]]="X",(DatiStorici[[#This Row],[Balanced]]*B$2/DatiStorici[[#This Row],[Bond 3Y]]),Q1312)</f>
        <v>29.07059339376492</v>
      </c>
      <c r="R1313" s="33">
        <f>IF(DatiStorici[[#This Row],[Calend]]="X",(DatiStorici[[#This Row],[Balanced]]*C$2/DatiStorici[[#This Row],[Bond 10Y]]),R1312)</f>
        <v>25.761389718714945</v>
      </c>
      <c r="S1313" s="33">
        <f>IF(DatiStorici[[#This Row],[Calend]]="X",(DatiStorici[[#This Row],[Balanced]]*D$2/DatiStorici[[#This Row],[SXXR]]),S1312)</f>
        <v>26.704627827929638</v>
      </c>
      <c r="T1313" s="33">
        <f>IF(DatiStorici[[#This Row],[Calend]]="X",(DatiStorici[[#This Row],[Balanced]]*E$2/DatiStorici[[#This Row],[Gold]]),T1312)</f>
        <v>22.568759297946368</v>
      </c>
      <c r="U1313" s="34">
        <f>SUMPRODUCT(DatiStorici[[#This Row],[Bond 3Y]:[Gold]],Q1312:T1312)</f>
        <v>14504.638678331101</v>
      </c>
      <c r="V1313" s="32">
        <f t="shared" si="174"/>
        <v>-2.0135511252439239E-3</v>
      </c>
      <c r="W1313" s="32">
        <f>-(1-U1313/MAX(U$5:U1313))</f>
        <v>-2.0115252911119264E-3</v>
      </c>
      <c r="X1313" s="53" t="str">
        <f t="shared" si="175"/>
        <v/>
      </c>
    </row>
    <row r="1314" spans="1:24" x14ac:dyDescent="0.3">
      <c r="A1314" s="4">
        <v>40946</v>
      </c>
      <c r="B1314" s="1">
        <v>121.59988199999999</v>
      </c>
      <c r="C1314" s="1">
        <v>135.20924299999999</v>
      </c>
      <c r="D1314" s="1">
        <v>138.64474200000001</v>
      </c>
      <c r="E1314" s="1">
        <v>167.07091</v>
      </c>
      <c r="F1314" s="3">
        <f t="shared" si="168"/>
        <v>15100.180473120898</v>
      </c>
      <c r="G1314" s="36">
        <f t="shared" si="169"/>
        <v>-2.4204330848192924E-4</v>
      </c>
      <c r="H1314" s="31">
        <f t="shared" si="170"/>
        <v>-3.8804794093418409E-3</v>
      </c>
      <c r="I1314" s="37">
        <f t="shared" si="171"/>
        <v>-2.6798183338416848E-3</v>
      </c>
      <c r="J1314" s="37">
        <f t="shared" si="172"/>
        <v>2.8931340393252244E-3</v>
      </c>
      <c r="K1314" s="39">
        <f t="shared" si="173"/>
        <v>-3.9524036326230906E-5</v>
      </c>
      <c r="L1314" s="36">
        <f>-(1-B1314/MAX(B$5:B1314))</f>
        <v>-2.4201401836354552E-4</v>
      </c>
      <c r="M1314" s="37">
        <f>-(1-C1314/MAX(C$5:C1314))</f>
        <v>-5.7750081615365323E-3</v>
      </c>
      <c r="N1314" s="37">
        <f>-(1-D1314/MAX(D$5:D1314))</f>
        <v>-0.24193274032236722</v>
      </c>
      <c r="O1314" s="37">
        <f>-(1-E1314/MAX(E$5:E1314))</f>
        <v>-9.1828238133547901E-2</v>
      </c>
      <c r="P1314" s="39">
        <f>-(1-F1314/MAX(F$5:F1314))</f>
        <v>-1.6071859847099024E-2</v>
      </c>
      <c r="Q1314" s="33">
        <f>IF(DatiStorici[[#This Row],[Calend]]="X",(DatiStorici[[#This Row],[Balanced]]*B$2/DatiStorici[[#This Row],[Bond 3Y]]),Q1313)</f>
        <v>29.07059339376492</v>
      </c>
      <c r="R1314" s="33">
        <f>IF(DatiStorici[[#This Row],[Calend]]="X",(DatiStorici[[#This Row],[Balanced]]*C$2/DatiStorici[[#This Row],[Bond 10Y]]),R1313)</f>
        <v>25.761389718714945</v>
      </c>
      <c r="S1314" s="33">
        <f>IF(DatiStorici[[#This Row],[Calend]]="X",(DatiStorici[[#This Row],[Balanced]]*D$2/DatiStorici[[#This Row],[SXXR]]),S1313)</f>
        <v>26.704627827929638</v>
      </c>
      <c r="T1314" s="33">
        <f>IF(DatiStorici[[#This Row],[Calend]]="X",(DatiStorici[[#This Row],[Balanced]]*E$2/DatiStorici[[#This Row],[Gold]]),T1313)</f>
        <v>22.568759297946368</v>
      </c>
      <c r="U1314" s="34">
        <f>SUMPRODUCT(DatiStorici[[#This Row],[Bond 3Y]:[Gold]],Q1313:T1313)</f>
        <v>14491.19811773541</v>
      </c>
      <c r="V1314" s="32">
        <f t="shared" si="174"/>
        <v>-9.2706836866630177E-4</v>
      </c>
      <c r="W1314" s="32">
        <f>-(1-U1314/MAX(U$5:U1314))</f>
        <v>-2.9363001073343664E-3</v>
      </c>
      <c r="X1314" s="53" t="str">
        <f t="shared" si="175"/>
        <v/>
      </c>
    </row>
    <row r="1315" spans="1:24" x14ac:dyDescent="0.3">
      <c r="A1315" s="4">
        <v>40947</v>
      </c>
      <c r="B1315" s="1">
        <v>121.625456</v>
      </c>
      <c r="C1315" s="1">
        <v>135.08982</v>
      </c>
      <c r="D1315" s="1">
        <v>138.365712</v>
      </c>
      <c r="E1315" s="1">
        <v>169.20099999999999</v>
      </c>
      <c r="F1315" s="3">
        <f t="shared" si="168"/>
        <v>15177.602930846278</v>
      </c>
      <c r="G1315" s="36">
        <f t="shared" si="169"/>
        <v>2.1029059147001779E-4</v>
      </c>
      <c r="H1315" s="31">
        <f t="shared" si="170"/>
        <v>-8.8363612100694744E-4</v>
      </c>
      <c r="I1315" s="37">
        <f t="shared" si="171"/>
        <v>-2.0145816906331398E-3</v>
      </c>
      <c r="J1315" s="37">
        <f t="shared" si="172"/>
        <v>1.2669024246590738E-2</v>
      </c>
      <c r="K1315" s="39">
        <f t="shared" si="173"/>
        <v>5.114154192747529E-3</v>
      </c>
      <c r="L1315" s="36">
        <f>-(1-B1315/MAX(B$5:B1315))</f>
        <v>-3.175221289986041E-5</v>
      </c>
      <c r="M1315" s="37">
        <f>-(1-C1315/MAX(C$5:C1315))</f>
        <v>-6.6531532392388737E-3</v>
      </c>
      <c r="N1315" s="37">
        <f>-(1-D1315/MAX(D$5:D1315))</f>
        <v>-0.24345839145357173</v>
      </c>
      <c r="O1315" s="37">
        <f>-(1-E1315/MAX(E$5:E1315))</f>
        <v>-8.0249396621078106E-2</v>
      </c>
      <c r="P1315" s="39">
        <f>-(1-F1315/MAX(F$5:F1315))</f>
        <v>-1.1027010550668237E-2</v>
      </c>
      <c r="Q1315" s="33">
        <f>IF(DatiStorici[[#This Row],[Calend]]="X",(DatiStorici[[#This Row],[Balanced]]*B$2/DatiStorici[[#This Row],[Bond 3Y]]),Q1314)</f>
        <v>29.07059339376492</v>
      </c>
      <c r="R1315" s="33">
        <f>IF(DatiStorici[[#This Row],[Calend]]="X",(DatiStorici[[#This Row],[Balanced]]*C$2/DatiStorici[[#This Row],[Bond 10Y]]),R1314)</f>
        <v>25.761389718714945</v>
      </c>
      <c r="S1315" s="33">
        <f>IF(DatiStorici[[#This Row],[Calend]]="X",(DatiStorici[[#This Row],[Balanced]]*D$2/DatiStorici[[#This Row],[SXXR]]),S1314)</f>
        <v>26.704627827929638</v>
      </c>
      <c r="T1315" s="33">
        <f>IF(DatiStorici[[#This Row],[Calend]]="X",(DatiStorici[[#This Row],[Balanced]]*E$2/DatiStorici[[#This Row],[Gold]]),T1314)</f>
        <v>22.568759297946368</v>
      </c>
      <c r="U1315" s="34">
        <f>SUMPRODUCT(DatiStorici[[#This Row],[Bond 3Y]:[Gold]],Q1314:T1314)</f>
        <v>14529.48716283662</v>
      </c>
      <c r="V1315" s="32">
        <f t="shared" si="174"/>
        <v>2.6387431549694013E-3</v>
      </c>
      <c r="W1315" s="32">
        <f>-(1-U1315/MAX(U$5:U1315))</f>
        <v>-3.0183077886336562E-4</v>
      </c>
      <c r="X1315" s="53" t="str">
        <f t="shared" si="175"/>
        <v/>
      </c>
    </row>
    <row r="1316" spans="1:24" x14ac:dyDescent="0.3">
      <c r="A1316" s="4">
        <v>40948</v>
      </c>
      <c r="B1316" s="1">
        <v>121.695442</v>
      </c>
      <c r="C1316" s="1">
        <v>134.634094</v>
      </c>
      <c r="D1316" s="1">
        <v>138.68735000000001</v>
      </c>
      <c r="E1316" s="1">
        <v>169.3929</v>
      </c>
      <c r="F1316" s="3">
        <f t="shared" si="168"/>
        <v>15180.199456357792</v>
      </c>
      <c r="G1316" s="36">
        <f t="shared" si="169"/>
        <v>5.7525681111034275E-4</v>
      </c>
      <c r="H1316" s="31">
        <f t="shared" si="170"/>
        <v>-3.3792067370238816E-3</v>
      </c>
      <c r="I1316" s="37">
        <f t="shared" si="171"/>
        <v>2.3218522991513314E-3</v>
      </c>
      <c r="J1316" s="37">
        <f t="shared" si="172"/>
        <v>1.1335113866308027E-3</v>
      </c>
      <c r="K1316" s="39">
        <f t="shared" si="173"/>
        <v>1.7106149415750004E-4</v>
      </c>
      <c r="L1316" s="36">
        <f>-(1-B1316/MAX(B$5:B1316))</f>
        <v>0</v>
      </c>
      <c r="M1316" s="37">
        <f>-(1-C1316/MAX(C$5:C1316))</f>
        <v>-1.0004212446267924E-2</v>
      </c>
      <c r="N1316" s="37">
        <f>-(1-D1316/MAX(D$5:D1316))</f>
        <v>-0.24169977274397647</v>
      </c>
      <c r="O1316" s="37">
        <f>-(1-E1316/MAX(E$5:E1316))</f>
        <v>-7.920625774608081E-2</v>
      </c>
      <c r="P1316" s="39">
        <f>-(1-F1316/MAX(F$5:F1316))</f>
        <v>-1.0857820882905656E-2</v>
      </c>
      <c r="Q1316" s="33">
        <f>IF(DatiStorici[[#This Row],[Calend]]="X",(DatiStorici[[#This Row],[Balanced]]*B$2/DatiStorici[[#This Row],[Bond 3Y]]),Q1315)</f>
        <v>29.07059339376492</v>
      </c>
      <c r="R1316" s="33">
        <f>IF(DatiStorici[[#This Row],[Calend]]="X",(DatiStorici[[#This Row],[Balanced]]*C$2/DatiStorici[[#This Row],[Bond 10Y]]),R1315)</f>
        <v>25.761389718714945</v>
      </c>
      <c r="S1316" s="33">
        <f>IF(DatiStorici[[#This Row],[Calend]]="X",(DatiStorici[[#This Row],[Balanced]]*D$2/DatiStorici[[#This Row],[SXXR]]),S1315)</f>
        <v>26.704627827929638</v>
      </c>
      <c r="T1316" s="33">
        <f>IF(DatiStorici[[#This Row],[Calend]]="X",(DatiStorici[[#This Row],[Balanced]]*E$2/DatiStorici[[#This Row],[Gold]]),T1315)</f>
        <v>22.568759297946368</v>
      </c>
      <c r="U1316" s="34">
        <f>SUMPRODUCT(DatiStorici[[#This Row],[Bond 3Y]:[Gold]],Q1315:T1315)</f>
        <v>14532.70173028952</v>
      </c>
      <c r="V1316" s="32">
        <f t="shared" si="174"/>
        <v>2.2121991415253648E-4</v>
      </c>
      <c r="W1316" s="32">
        <f>-(1-U1316/MAX(U$5:U1316))</f>
        <v>-8.0653172146338825E-5</v>
      </c>
      <c r="X1316" s="53" t="str">
        <f t="shared" si="175"/>
        <v/>
      </c>
    </row>
    <row r="1317" spans="1:24" x14ac:dyDescent="0.3">
      <c r="A1317" s="4">
        <v>40949</v>
      </c>
      <c r="B1317" s="1">
        <v>121.471993</v>
      </c>
      <c r="C1317" s="1">
        <v>135.313163</v>
      </c>
      <c r="D1317" s="1">
        <v>137.444965</v>
      </c>
      <c r="E1317" s="1">
        <v>165.85393999999999</v>
      </c>
      <c r="F1317" s="3">
        <f t="shared" si="168"/>
        <v>15033.607603858305</v>
      </c>
      <c r="G1317" s="36">
        <f t="shared" si="169"/>
        <v>-1.8378206184817632E-3</v>
      </c>
      <c r="H1317" s="31">
        <f t="shared" si="170"/>
        <v>5.0311341552165649E-3</v>
      </c>
      <c r="I1317" s="37">
        <f t="shared" si="171"/>
        <v>-8.9985366860134853E-3</v>
      </c>
      <c r="J1317" s="37">
        <f t="shared" si="172"/>
        <v>-2.1113347189499608E-2</v>
      </c>
      <c r="K1317" s="39">
        <f t="shared" si="173"/>
        <v>-9.7037094654824508E-3</v>
      </c>
      <c r="L1317" s="36">
        <f>-(1-B1317/MAX(B$5:B1317))</f>
        <v>-1.8361328602595206E-3</v>
      </c>
      <c r="M1317" s="37">
        <f>-(1-C1317/MAX(C$5:C1317))</f>
        <v>-5.0108602463538876E-3</v>
      </c>
      <c r="N1317" s="37">
        <f>-(1-D1317/MAX(D$5:D1317))</f>
        <v>-0.24849275586636999</v>
      </c>
      <c r="O1317" s="37">
        <f>-(1-E1317/MAX(E$5:E1317))</f>
        <v>-9.8443499815181301E-2</v>
      </c>
      <c r="P1317" s="39">
        <f>-(1-F1317/MAX(F$5:F1317))</f>
        <v>-2.0409749685884937E-2</v>
      </c>
      <c r="Q1317" s="33">
        <f>IF(DatiStorici[[#This Row],[Calend]]="X",(DatiStorici[[#This Row],[Balanced]]*B$2/DatiStorici[[#This Row],[Bond 3Y]]),Q1316)</f>
        <v>29.07059339376492</v>
      </c>
      <c r="R1317" s="33">
        <f>IF(DatiStorici[[#This Row],[Calend]]="X",(DatiStorici[[#This Row],[Balanced]]*C$2/DatiStorici[[#This Row],[Bond 10Y]]),R1316)</f>
        <v>25.761389718714945</v>
      </c>
      <c r="S1317" s="33">
        <f>IF(DatiStorici[[#This Row],[Calend]]="X",(DatiStorici[[#This Row],[Balanced]]*D$2/DatiStorici[[#This Row],[SXXR]]),S1316)</f>
        <v>26.704627827929638</v>
      </c>
      <c r="T1317" s="33">
        <f>IF(DatiStorici[[#This Row],[Calend]]="X",(DatiStorici[[#This Row],[Balanced]]*E$2/DatiStorici[[#This Row],[Gold]]),T1316)</f>
        <v>22.568759297946368</v>
      </c>
      <c r="U1317" s="34">
        <f>SUMPRODUCT(DatiStorici[[#This Row],[Bond 3Y]:[Gold]],Q1316:T1316)</f>
        <v>14430.652330972112</v>
      </c>
      <c r="V1317" s="32">
        <f t="shared" si="174"/>
        <v>-7.0468234719127318E-3</v>
      </c>
      <c r="W1317" s="32">
        <f>-(1-U1317/MAX(U$5:U1317))</f>
        <v>-7.1021396516327551E-3</v>
      </c>
      <c r="X1317" s="53" t="str">
        <f t="shared" si="175"/>
        <v/>
      </c>
    </row>
    <row r="1318" spans="1:24" x14ac:dyDescent="0.3">
      <c r="A1318" s="4">
        <v>40952</v>
      </c>
      <c r="B1318" s="1">
        <v>121.521478</v>
      </c>
      <c r="C1318" s="1">
        <v>135.33587</v>
      </c>
      <c r="D1318" s="1">
        <v>138.44625199999999</v>
      </c>
      <c r="E1318" s="1">
        <v>166.672</v>
      </c>
      <c r="F1318" s="3">
        <f t="shared" si="168"/>
        <v>15082.731757116897</v>
      </c>
      <c r="G1318" s="36">
        <f t="shared" si="169"/>
        <v>4.0729489957440015E-4</v>
      </c>
      <c r="H1318" s="31">
        <f t="shared" si="170"/>
        <v>1.6779664646546328E-4</v>
      </c>
      <c r="I1318" s="37">
        <f t="shared" si="171"/>
        <v>7.2585956677826847E-3</v>
      </c>
      <c r="J1318" s="37">
        <f t="shared" si="172"/>
        <v>4.9202877248192989E-3</v>
      </c>
      <c r="K1318" s="39">
        <f t="shared" si="173"/>
        <v>3.2622953432059083E-3</v>
      </c>
      <c r="L1318" s="36">
        <f>-(1-B1318/MAX(B$5:B1318))</f>
        <v>-1.4295030047222212E-3</v>
      </c>
      <c r="M1318" s="37">
        <f>-(1-C1318/MAX(C$5:C1318))</f>
        <v>-4.8438903973350156E-3</v>
      </c>
      <c r="N1318" s="37">
        <f>-(1-D1318/MAX(D$5:D1318))</f>
        <v>-0.24301802324188415</v>
      </c>
      <c r="O1318" s="37">
        <f>-(1-E1318/MAX(E$5:E1318))</f>
        <v>-9.3996651518775454E-2</v>
      </c>
      <c r="P1318" s="39">
        <f>-(1-F1318/MAX(F$5:F1318))</f>
        <v>-1.7208818621627042E-2</v>
      </c>
      <c r="Q1318" s="33">
        <f>IF(DatiStorici[[#This Row],[Calend]]="X",(DatiStorici[[#This Row],[Balanced]]*B$2/DatiStorici[[#This Row],[Bond 3Y]]),Q1317)</f>
        <v>29.07059339376492</v>
      </c>
      <c r="R1318" s="33">
        <f>IF(DatiStorici[[#This Row],[Calend]]="X",(DatiStorici[[#This Row],[Balanced]]*C$2/DatiStorici[[#This Row],[Bond 10Y]]),R1317)</f>
        <v>25.761389718714945</v>
      </c>
      <c r="S1318" s="33">
        <f>IF(DatiStorici[[#This Row],[Calend]]="X",(DatiStorici[[#This Row],[Balanced]]*D$2/DatiStorici[[#This Row],[SXXR]]),S1317)</f>
        <v>26.704627827929638</v>
      </c>
      <c r="T1318" s="33">
        <f>IF(DatiStorici[[#This Row],[Calend]]="X",(DatiStorici[[#This Row],[Balanced]]*E$2/DatiStorici[[#This Row],[Gold]]),T1317)</f>
        <v>22.568759297946368</v>
      </c>
      <c r="U1318" s="34">
        <f>SUMPRODUCT(DatiStorici[[#This Row],[Bond 3Y]:[Gold]],Q1317:T1317)</f>
        <v>14477.877449077767</v>
      </c>
      <c r="V1318" s="32">
        <f t="shared" si="174"/>
        <v>3.2672128589297084E-3</v>
      </c>
      <c r="W1318" s="32">
        <f>-(1-U1318/MAX(U$5:U1318))</f>
        <v>-3.8528257851234704E-3</v>
      </c>
      <c r="X1318" s="53" t="str">
        <f t="shared" si="175"/>
        <v/>
      </c>
    </row>
    <row r="1319" spans="1:24" x14ac:dyDescent="0.3">
      <c r="A1319" s="4">
        <v>40953</v>
      </c>
      <c r="B1319" s="1">
        <v>121.503766</v>
      </c>
      <c r="C1319" s="1">
        <v>135.40890300000001</v>
      </c>
      <c r="D1319" s="1">
        <v>138.12721199999999</v>
      </c>
      <c r="E1319" s="1">
        <v>166.86392000000001</v>
      </c>
      <c r="F1319" s="3">
        <f t="shared" si="168"/>
        <v>15086.913632543161</v>
      </c>
      <c r="G1319" s="36">
        <f t="shared" si="169"/>
        <v>-1.4576263551746099E-4</v>
      </c>
      <c r="H1319" s="31">
        <f t="shared" si="170"/>
        <v>5.3949703968181383E-4</v>
      </c>
      <c r="I1319" s="37">
        <f t="shared" si="171"/>
        <v>-2.3070914822983261E-3</v>
      </c>
      <c r="J1319" s="37">
        <f t="shared" si="172"/>
        <v>1.1508207042971476E-3</v>
      </c>
      <c r="K1319" s="39">
        <f t="shared" si="173"/>
        <v>2.7722403754078874E-4</v>
      </c>
      <c r="L1319" s="36">
        <f>-(1-B1319/MAX(B$5:B1319))</f>
        <v>-1.5750466644428585E-3</v>
      </c>
      <c r="M1319" s="37">
        <f>-(1-C1319/MAX(C$5:C1319))</f>
        <v>-4.3068617725319225E-3</v>
      </c>
      <c r="N1319" s="37">
        <f>-(1-D1319/MAX(D$5:D1319))</f>
        <v>-0.24476243687805044</v>
      </c>
      <c r="O1319" s="37">
        <f>-(1-E1319/MAX(E$5:E1319))</f>
        <v>-9.2953403926855249E-2</v>
      </c>
      <c r="P1319" s="39">
        <f>-(1-F1319/MAX(F$5:F1319))</f>
        <v>-1.6936327513468519E-2</v>
      </c>
      <c r="Q1319" s="33">
        <f>IF(DatiStorici[[#This Row],[Calend]]="X",(DatiStorici[[#This Row],[Balanced]]*B$2/DatiStorici[[#This Row],[Bond 3Y]]),Q1318)</f>
        <v>29.07059339376492</v>
      </c>
      <c r="R1319" s="33">
        <f>IF(DatiStorici[[#This Row],[Calend]]="X",(DatiStorici[[#This Row],[Balanced]]*C$2/DatiStorici[[#This Row],[Bond 10Y]]),R1318)</f>
        <v>25.761389718714945</v>
      </c>
      <c r="S1319" s="33">
        <f>IF(DatiStorici[[#This Row],[Calend]]="X",(DatiStorici[[#This Row],[Balanced]]*D$2/DatiStorici[[#This Row],[SXXR]]),S1318)</f>
        <v>26.704627827929638</v>
      </c>
      <c r="T1319" s="33">
        <f>IF(DatiStorici[[#This Row],[Calend]]="X",(DatiStorici[[#This Row],[Balanced]]*E$2/DatiStorici[[#This Row],[Gold]]),T1318)</f>
        <v>22.568759297946368</v>
      </c>
      <c r="U1319" s="34">
        <f>SUMPRODUCT(DatiStorici[[#This Row],[Bond 3Y]:[Gold]],Q1318:T1318)</f>
        <v>14475.055534125144</v>
      </c>
      <c r="V1319" s="32">
        <f t="shared" si="174"/>
        <v>-1.9493119838296763E-4</v>
      </c>
      <c r="W1319" s="32">
        <f>-(1-U1319/MAX(U$5:U1319))</f>
        <v>-4.0469870229027372E-3</v>
      </c>
      <c r="X1319" s="53" t="str">
        <f t="shared" si="175"/>
        <v/>
      </c>
    </row>
    <row r="1320" spans="1:24" x14ac:dyDescent="0.3">
      <c r="A1320" s="4">
        <v>40954</v>
      </c>
      <c r="B1320" s="1">
        <v>121.417787</v>
      </c>
      <c r="C1320" s="1">
        <v>135.630289</v>
      </c>
      <c r="D1320" s="1">
        <v>139.11342999999999</v>
      </c>
      <c r="E1320" s="1">
        <v>167.92794000000001</v>
      </c>
      <c r="F1320" s="3">
        <f t="shared" si="168"/>
        <v>15147.198188136543</v>
      </c>
      <c r="G1320" s="36">
        <f t="shared" si="169"/>
        <v>-7.0787464124471059E-4</v>
      </c>
      <c r="H1320" s="31">
        <f t="shared" si="170"/>
        <v>1.6336091293690604E-3</v>
      </c>
      <c r="I1320" s="37">
        <f t="shared" si="171"/>
        <v>7.1145568905414047E-3</v>
      </c>
      <c r="J1320" s="37">
        <f t="shared" si="172"/>
        <v>6.3563288692673366E-3</v>
      </c>
      <c r="K1320" s="39">
        <f t="shared" si="173"/>
        <v>3.9878555614915687E-3</v>
      </c>
      <c r="L1320" s="36">
        <f>-(1-B1320/MAX(B$5:B1320))</f>
        <v>-2.281556280472663E-3</v>
      </c>
      <c r="M1320" s="37">
        <f>-(1-C1320/MAX(C$5:C1320))</f>
        <v>-2.6789590555325038E-3</v>
      </c>
      <c r="N1320" s="37">
        <f>-(1-D1320/MAX(D$5:D1320))</f>
        <v>-0.2393700969600695</v>
      </c>
      <c r="O1320" s="37">
        <f>-(1-E1320/MAX(E$5:E1320))</f>
        <v>-8.7169554912917668E-2</v>
      </c>
      <c r="P1320" s="39">
        <f>-(1-F1320/MAX(F$5:F1320))</f>
        <v>-1.3008184351833818E-2</v>
      </c>
      <c r="Q1320" s="33">
        <f>IF(DatiStorici[[#This Row],[Calend]]="X",(DatiStorici[[#This Row],[Balanced]]*B$2/DatiStorici[[#This Row],[Bond 3Y]]),Q1319)</f>
        <v>29.07059339376492</v>
      </c>
      <c r="R1320" s="33">
        <f>IF(DatiStorici[[#This Row],[Calend]]="X",(DatiStorici[[#This Row],[Balanced]]*C$2/DatiStorici[[#This Row],[Bond 10Y]]),R1319)</f>
        <v>25.761389718714945</v>
      </c>
      <c r="S1320" s="33">
        <f>IF(DatiStorici[[#This Row],[Calend]]="X",(DatiStorici[[#This Row],[Balanced]]*D$2/DatiStorici[[#This Row],[SXXR]]),S1319)</f>
        <v>26.704627827929638</v>
      </c>
      <c r="T1320" s="33">
        <f>IF(DatiStorici[[#This Row],[Calend]]="X",(DatiStorici[[#This Row],[Balanced]]*E$2/DatiStorici[[#This Row],[Gold]]),T1319)</f>
        <v>22.568759297946368</v>
      </c>
      <c r="U1320" s="34">
        <f>SUMPRODUCT(DatiStorici[[#This Row],[Bond 3Y]:[Gold]],Q1319:T1319)</f>
        <v>14528.609480515413</v>
      </c>
      <c r="V1320" s="32">
        <f t="shared" si="174"/>
        <v>3.6929131008462553E-3</v>
      </c>
      <c r="W1320" s="32">
        <f>-(1-U1320/MAX(U$5:U1320))</f>
        <v>-3.6221951797266172E-4</v>
      </c>
      <c r="X1320" s="53" t="str">
        <f t="shared" si="175"/>
        <v/>
      </c>
    </row>
    <row r="1321" spans="1:24" x14ac:dyDescent="0.3">
      <c r="A1321" s="4">
        <v>40955</v>
      </c>
      <c r="B1321" s="1">
        <v>121.393175</v>
      </c>
      <c r="C1321" s="1">
        <v>135.67865499999999</v>
      </c>
      <c r="D1321" s="1">
        <v>139.19292999999999</v>
      </c>
      <c r="E1321" s="1">
        <v>165.98805999999999</v>
      </c>
      <c r="F1321" s="3">
        <f t="shared" si="168"/>
        <v>15072.500825563895</v>
      </c>
      <c r="G1321" s="36">
        <f t="shared" si="169"/>
        <v>-2.027256091040883E-4</v>
      </c>
      <c r="H1321" s="31">
        <f t="shared" si="170"/>
        <v>3.5653819442349238E-4</v>
      </c>
      <c r="I1321" s="37">
        <f t="shared" si="171"/>
        <v>5.7131286660054125E-4</v>
      </c>
      <c r="J1321" s="37">
        <f t="shared" si="172"/>
        <v>-1.1619100756879575E-2</v>
      </c>
      <c r="K1321" s="39">
        <f t="shared" si="173"/>
        <v>-4.9436306211478988E-3</v>
      </c>
      <c r="L1321" s="36">
        <f>-(1-B1321/MAX(B$5:B1321))</f>
        <v>-2.4837988591224214E-3</v>
      </c>
      <c r="M1321" s="37">
        <f>-(1-C1321/MAX(C$5:C1321))</f>
        <v>-2.3233126153312522E-3</v>
      </c>
      <c r="N1321" s="37">
        <f>-(1-D1321/MAX(D$5:D1321))</f>
        <v>-0.23893541515190997</v>
      </c>
      <c r="O1321" s="37">
        <f>-(1-E1321/MAX(E$5:E1321))</f>
        <v>-9.7714444130373335E-2</v>
      </c>
      <c r="P1321" s="39">
        <f>-(1-F1321/MAX(F$5:F1321))</f>
        <v>-1.7875466379440041E-2</v>
      </c>
      <c r="Q1321" s="33">
        <f>IF(DatiStorici[[#This Row],[Calend]]="X",(DatiStorici[[#This Row],[Balanced]]*B$2/DatiStorici[[#This Row],[Bond 3Y]]),Q1320)</f>
        <v>29.07059339376492</v>
      </c>
      <c r="R1321" s="33">
        <f>IF(DatiStorici[[#This Row],[Calend]]="X",(DatiStorici[[#This Row],[Balanced]]*C$2/DatiStorici[[#This Row],[Bond 10Y]]),R1320)</f>
        <v>25.761389718714945</v>
      </c>
      <c r="S1321" s="33">
        <f>IF(DatiStorici[[#This Row],[Calend]]="X",(DatiStorici[[#This Row],[Balanced]]*D$2/DatiStorici[[#This Row],[SXXR]]),S1320)</f>
        <v>26.704627827929638</v>
      </c>
      <c r="T1321" s="33">
        <f>IF(DatiStorici[[#This Row],[Calend]]="X",(DatiStorici[[#This Row],[Balanced]]*E$2/DatiStorici[[#This Row],[Gold]]),T1320)</f>
        <v>22.568759297946368</v>
      </c>
      <c r="U1321" s="34">
        <f>SUMPRODUCT(DatiStorici[[#This Row],[Bond 3Y]:[Gold]],Q1320:T1320)</f>
        <v>14487.482303571363</v>
      </c>
      <c r="V1321" s="32">
        <f t="shared" si="174"/>
        <v>-2.834785938204134E-3</v>
      </c>
      <c r="W1321" s="32">
        <f>-(1-U1321/MAX(U$5:U1321))</f>
        <v>-3.1919658837882281E-3</v>
      </c>
      <c r="X1321" s="53" t="str">
        <f t="shared" si="175"/>
        <v/>
      </c>
    </row>
    <row r="1322" spans="1:24" x14ac:dyDescent="0.3">
      <c r="A1322" s="4">
        <v>40956</v>
      </c>
      <c r="B1322" s="1">
        <v>121.47849100000001</v>
      </c>
      <c r="C1322" s="1">
        <v>135.15939900000001</v>
      </c>
      <c r="D1322" s="1">
        <v>140.03469699999999</v>
      </c>
      <c r="E1322" s="1">
        <v>166.95517000000001</v>
      </c>
      <c r="F1322" s="3">
        <f t="shared" si="168"/>
        <v>15112.266667998218</v>
      </c>
      <c r="G1322" s="36">
        <f t="shared" si="169"/>
        <v>7.0256036790458914E-4</v>
      </c>
      <c r="H1322" s="31">
        <f t="shared" si="170"/>
        <v>-3.8344437094238503E-3</v>
      </c>
      <c r="I1322" s="37">
        <f t="shared" si="171"/>
        <v>6.0292712368259851E-3</v>
      </c>
      <c r="J1322" s="37">
        <f t="shared" si="172"/>
        <v>5.8094752069026718E-3</v>
      </c>
      <c r="K1322" s="39">
        <f t="shared" si="173"/>
        <v>2.6348299981724852E-3</v>
      </c>
      <c r="L1322" s="36">
        <f>-(1-B1322/MAX(B$5:B1322))</f>
        <v>-1.7827372696505028E-3</v>
      </c>
      <c r="M1322" s="37">
        <f>-(1-C1322/MAX(C$5:C1322))</f>
        <v>-6.1415226792842503E-3</v>
      </c>
      <c r="N1322" s="37">
        <f>-(1-D1322/MAX(D$5:D1322))</f>
        <v>-0.23433288934550711</v>
      </c>
      <c r="O1322" s="37">
        <f>-(1-E1322/MAX(E$5:E1322))</f>
        <v>-9.2457382966232515E-2</v>
      </c>
      <c r="P1322" s="39">
        <f>-(1-F1322/MAX(F$5:F1322))</f>
        <v>-1.5284323084320928E-2</v>
      </c>
      <c r="Q1322" s="33">
        <f>IF(DatiStorici[[#This Row],[Calend]]="X",(DatiStorici[[#This Row],[Balanced]]*B$2/DatiStorici[[#This Row],[Bond 3Y]]),Q1321)</f>
        <v>29.07059339376492</v>
      </c>
      <c r="R1322" s="33">
        <f>IF(DatiStorici[[#This Row],[Calend]]="X",(DatiStorici[[#This Row],[Balanced]]*C$2/DatiStorici[[#This Row],[Bond 10Y]]),R1321)</f>
        <v>25.761389718714945</v>
      </c>
      <c r="S1322" s="33">
        <f>IF(DatiStorici[[#This Row],[Calend]]="X",(DatiStorici[[#This Row],[Balanced]]*D$2/DatiStorici[[#This Row],[SXXR]]),S1321)</f>
        <v>26.704627827929638</v>
      </c>
      <c r="T1322" s="33">
        <f>IF(DatiStorici[[#This Row],[Calend]]="X",(DatiStorici[[#This Row],[Balanced]]*E$2/DatiStorici[[#This Row],[Gold]]),T1321)</f>
        <v>22.568759297946368</v>
      </c>
      <c r="U1322" s="34">
        <f>SUMPRODUCT(DatiStorici[[#This Row],[Bond 3Y]:[Gold]],Q1321:T1321)</f>
        <v>14520.891281395034</v>
      </c>
      <c r="V1322" s="32">
        <f t="shared" si="174"/>
        <v>2.3034033602209385E-3</v>
      </c>
      <c r="W1322" s="32">
        <f>-(1-U1322/MAX(U$5:U1322))</f>
        <v>-8.932685112270633E-4</v>
      </c>
      <c r="X1322" s="53" t="str">
        <f t="shared" si="175"/>
        <v/>
      </c>
    </row>
    <row r="1323" spans="1:24" x14ac:dyDescent="0.3">
      <c r="A1323" s="4">
        <v>40959</v>
      </c>
      <c r="B1323" s="1">
        <v>121.56988699999999</v>
      </c>
      <c r="C1323" s="1">
        <v>135.00144700000001</v>
      </c>
      <c r="D1323" s="1">
        <v>141.192387</v>
      </c>
      <c r="E1323" s="1">
        <v>167.91847000000001</v>
      </c>
      <c r="F1323" s="3">
        <f t="shared" si="168"/>
        <v>15165.932601320827</v>
      </c>
      <c r="G1323" s="36">
        <f t="shared" si="169"/>
        <v>7.5208075906594478E-4</v>
      </c>
      <c r="H1323" s="31">
        <f t="shared" si="170"/>
        <v>-1.169318354869082E-3</v>
      </c>
      <c r="I1323" s="37">
        <f t="shared" si="171"/>
        <v>8.2331795576111866E-3</v>
      </c>
      <c r="J1323" s="37">
        <f t="shared" si="172"/>
        <v>5.7532307235293985E-3</v>
      </c>
      <c r="K1323" s="39">
        <f t="shared" si="173"/>
        <v>3.5448600521168416E-3</v>
      </c>
      <c r="L1323" s="36">
        <f>-(1-B1323/MAX(B$5:B1323))</f>
        <v>-1.0317148936441756E-3</v>
      </c>
      <c r="M1323" s="37">
        <f>-(1-C1323/MAX(C$5:C1323))</f>
        <v>-7.3029804496739237E-3</v>
      </c>
      <c r="N1323" s="37">
        <f>-(1-D1323/MAX(D$5:D1323))</f>
        <v>-0.22800299271043534</v>
      </c>
      <c r="O1323" s="37">
        <f>-(1-E1323/MAX(E$5:E1323))</f>
        <v>-8.722103237589951E-2</v>
      </c>
      <c r="P1323" s="39">
        <f>-(1-F1323/MAX(F$5:F1323))</f>
        <v>-1.1787449516638904E-2</v>
      </c>
      <c r="Q1323" s="33">
        <f>IF(DatiStorici[[#This Row],[Calend]]="X",(DatiStorici[[#This Row],[Balanced]]*B$2/DatiStorici[[#This Row],[Bond 3Y]]),Q1322)</f>
        <v>29.07059339376492</v>
      </c>
      <c r="R1323" s="33">
        <f>IF(DatiStorici[[#This Row],[Calend]]="X",(DatiStorici[[#This Row],[Balanced]]*C$2/DatiStorici[[#This Row],[Bond 10Y]]),R1322)</f>
        <v>25.761389718714945</v>
      </c>
      <c r="S1323" s="33">
        <f>IF(DatiStorici[[#This Row],[Calend]]="X",(DatiStorici[[#This Row],[Balanced]]*D$2/DatiStorici[[#This Row],[SXXR]]),S1322)</f>
        <v>26.704627827929638</v>
      </c>
      <c r="T1323" s="33">
        <f>IF(DatiStorici[[#This Row],[Calend]]="X",(DatiStorici[[#This Row],[Balanced]]*E$2/DatiStorici[[#This Row],[Gold]]),T1322)</f>
        <v>22.568759297946368</v>
      </c>
      <c r="U1323" s="34">
        <f>SUMPRODUCT(DatiStorici[[#This Row],[Bond 3Y]:[Gold]],Q1322:T1322)</f>
        <v>14572.135320741829</v>
      </c>
      <c r="V1323" s="32">
        <f t="shared" si="174"/>
        <v>3.5227749276285926E-3</v>
      </c>
      <c r="W1323" s="32">
        <f>-(1-U1323/MAX(U$5:U1323))</f>
        <v>0</v>
      </c>
      <c r="X1323" s="53" t="str">
        <f t="shared" si="175"/>
        <v/>
      </c>
    </row>
    <row r="1324" spans="1:24" x14ac:dyDescent="0.3">
      <c r="A1324" s="4">
        <v>40960</v>
      </c>
      <c r="B1324" s="1">
        <v>121.680302</v>
      </c>
      <c r="C1324" s="1">
        <v>135.007319</v>
      </c>
      <c r="D1324" s="1">
        <v>140.474287</v>
      </c>
      <c r="E1324" s="1">
        <v>169.36998</v>
      </c>
      <c r="F1324" s="3">
        <f t="shared" si="168"/>
        <v>15215.252901979515</v>
      </c>
      <c r="G1324" s="36">
        <f t="shared" si="169"/>
        <v>9.0783080611115394E-4</v>
      </c>
      <c r="H1324" s="31">
        <f t="shared" si="170"/>
        <v>4.3494884169038718E-5</v>
      </c>
      <c r="I1324" s="37">
        <f t="shared" si="171"/>
        <v>-5.0989458258571428E-3</v>
      </c>
      <c r="J1324" s="37">
        <f t="shared" si="172"/>
        <v>8.6069888291463517E-3</v>
      </c>
      <c r="K1324" s="39">
        <f t="shared" si="173"/>
        <v>3.2467688911734099E-3</v>
      </c>
      <c r="L1324" s="36">
        <f>-(1-B1324/MAX(B$5:B1324))</f>
        <v>-1.2440893225895699E-4</v>
      </c>
      <c r="M1324" s="37">
        <f>-(1-C1324/MAX(C$5:C1324))</f>
        <v>-7.2598022687854202E-3</v>
      </c>
      <c r="N1324" s="37">
        <f>-(1-D1324/MAX(D$5:D1324))</f>
        <v>-0.23192934499269136</v>
      </c>
      <c r="O1324" s="37">
        <f>-(1-E1324/MAX(E$5:E1324))</f>
        <v>-7.9330847339696864E-2</v>
      </c>
      <c r="P1324" s="39">
        <f>-(1-F1324/MAX(F$5:F1324))</f>
        <v>-8.573737482847843E-3</v>
      </c>
      <c r="Q1324" s="33">
        <f>IF(DatiStorici[[#This Row],[Calend]]="X",(DatiStorici[[#This Row],[Balanced]]*B$2/DatiStorici[[#This Row],[Bond 3Y]]),Q1323)</f>
        <v>29.07059339376492</v>
      </c>
      <c r="R1324" s="33">
        <f>IF(DatiStorici[[#This Row],[Calend]]="X",(DatiStorici[[#This Row],[Balanced]]*C$2/DatiStorici[[#This Row],[Bond 10Y]]),R1323)</f>
        <v>25.761389718714945</v>
      </c>
      <c r="S1324" s="33">
        <f>IF(DatiStorici[[#This Row],[Calend]]="X",(DatiStorici[[#This Row],[Balanced]]*D$2/DatiStorici[[#This Row],[SXXR]]),S1323)</f>
        <v>26.704627827929638</v>
      </c>
      <c r="T1324" s="33">
        <f>IF(DatiStorici[[#This Row],[Calend]]="X",(DatiStorici[[#This Row],[Balanced]]*E$2/DatiStorici[[#This Row],[Gold]]),T1323)</f>
        <v>22.568759297946368</v>
      </c>
      <c r="U1324" s="34">
        <f>SUMPRODUCT(DatiStorici[[#This Row],[Bond 3Y]:[Gold]],Q1323:T1323)</f>
        <v>14589.078607757154</v>
      </c>
      <c r="V1324" s="32">
        <f t="shared" si="174"/>
        <v>1.1620427711599923E-3</v>
      </c>
      <c r="W1324" s="32">
        <f>-(1-U1324/MAX(U$5:U1324))</f>
        <v>0</v>
      </c>
      <c r="X1324" s="53" t="str">
        <f t="shared" si="175"/>
        <v/>
      </c>
    </row>
    <row r="1325" spans="1:24" x14ac:dyDescent="0.3">
      <c r="A1325" s="4">
        <v>40961</v>
      </c>
      <c r="B1325" s="1">
        <v>121.673289</v>
      </c>
      <c r="C1325" s="1">
        <v>135.44369599999999</v>
      </c>
      <c r="D1325" s="1">
        <v>139.353489</v>
      </c>
      <c r="E1325" s="1">
        <v>169.75564</v>
      </c>
      <c r="F1325" s="3">
        <f t="shared" si="168"/>
        <v>15224.47832021469</v>
      </c>
      <c r="G1325" s="36">
        <f t="shared" si="169"/>
        <v>-5.7636297645098586E-5</v>
      </c>
      <c r="H1325" s="31">
        <f t="shared" si="170"/>
        <v>3.2270345052571991E-3</v>
      </c>
      <c r="I1325" s="37">
        <f t="shared" si="171"/>
        <v>-8.0106700597074795E-3</v>
      </c>
      <c r="J1325" s="37">
        <f t="shared" si="172"/>
        <v>2.2744383998698301E-3</v>
      </c>
      <c r="K1325" s="39">
        <f t="shared" si="173"/>
        <v>6.0614323104842493E-4</v>
      </c>
      <c r="L1325" s="36">
        <f>-(1-B1325/MAX(B$5:B1325))</f>
        <v>-1.8203639870095767E-4</v>
      </c>
      <c r="M1325" s="37">
        <f>-(1-C1325/MAX(C$5:C1325))</f>
        <v>-4.0510207562413081E-3</v>
      </c>
      <c r="N1325" s="37">
        <f>-(1-D1325/MAX(D$5:D1325))</f>
        <v>-0.23805752739799446</v>
      </c>
      <c r="O1325" s="37">
        <f>-(1-E1325/MAX(E$5:E1325))</f>
        <v>-7.7234458915874882E-2</v>
      </c>
      <c r="P1325" s="39">
        <f>-(1-F1325/MAX(F$5:F1325))</f>
        <v>-7.9726089981634329E-3</v>
      </c>
      <c r="Q1325" s="33">
        <f>IF(DatiStorici[[#This Row],[Calend]]="X",(DatiStorici[[#This Row],[Balanced]]*B$2/DatiStorici[[#This Row],[Bond 3Y]]),Q1324)</f>
        <v>29.07059339376492</v>
      </c>
      <c r="R1325" s="33">
        <f>IF(DatiStorici[[#This Row],[Calend]]="X",(DatiStorici[[#This Row],[Balanced]]*C$2/DatiStorici[[#This Row],[Bond 10Y]]),R1324)</f>
        <v>25.761389718714945</v>
      </c>
      <c r="S1325" s="33">
        <f>IF(DatiStorici[[#This Row],[Calend]]="X",(DatiStorici[[#This Row],[Balanced]]*D$2/DatiStorici[[#This Row],[SXXR]]),S1324)</f>
        <v>26.704627827929638</v>
      </c>
      <c r="T1325" s="33">
        <f>IF(DatiStorici[[#This Row],[Calend]]="X",(DatiStorici[[#This Row],[Balanced]]*E$2/DatiStorici[[#This Row],[Gold]]),T1324)</f>
        <v>22.568759297946368</v>
      </c>
      <c r="U1325" s="34">
        <f>SUMPRODUCT(DatiStorici[[#This Row],[Bond 3Y]:[Gold]],Q1324:T1324)</f>
        <v>14578.889787897526</v>
      </c>
      <c r="V1325" s="32">
        <f t="shared" si="174"/>
        <v>-6.9863078126229455E-4</v>
      </c>
      <c r="W1325" s="32">
        <f>-(1-U1325/MAX(U$5:U1325))</f>
        <v>-6.9838679559997008E-4</v>
      </c>
      <c r="X1325" s="53" t="str">
        <f t="shared" si="175"/>
        <v/>
      </c>
    </row>
    <row r="1326" spans="1:24" x14ac:dyDescent="0.3">
      <c r="A1326" s="4">
        <v>40962</v>
      </c>
      <c r="B1326" s="1">
        <v>121.638322</v>
      </c>
      <c r="C1326" s="1">
        <v>135.80783500000001</v>
      </c>
      <c r="D1326" s="1">
        <v>139.083293</v>
      </c>
      <c r="E1326" s="1">
        <v>172.17600999999999</v>
      </c>
      <c r="F1326" s="3">
        <f t="shared" si="168"/>
        <v>15324.231142653021</v>
      </c>
      <c r="G1326" s="36">
        <f t="shared" si="169"/>
        <v>-2.874256604278629E-4</v>
      </c>
      <c r="H1326" s="31">
        <f t="shared" si="170"/>
        <v>2.6848823112754971E-3</v>
      </c>
      <c r="I1326" s="37">
        <f t="shared" si="171"/>
        <v>-1.9408074096548293E-3</v>
      </c>
      <c r="J1326" s="37">
        <f t="shared" si="172"/>
        <v>1.415727631991282E-2</v>
      </c>
      <c r="K1326" s="39">
        <f t="shared" si="173"/>
        <v>6.5307621000868805E-3</v>
      </c>
      <c r="L1326" s="36">
        <f>-(1-B1326/MAX(B$5:B1326))</f>
        <v>-4.6936844191747262E-4</v>
      </c>
      <c r="M1326" s="37">
        <f>-(1-C1326/MAX(C$5:C1326))</f>
        <v>-1.373422048709938E-3</v>
      </c>
      <c r="N1326" s="37">
        <f>-(1-D1326/MAX(D$5:D1326))</f>
        <v>-0.239534876905384</v>
      </c>
      <c r="O1326" s="37">
        <f>-(1-E1326/MAX(E$5:E1326))</f>
        <v>-6.4077699984779635E-2</v>
      </c>
      <c r="P1326" s="39">
        <f>-(1-F1326/MAX(F$5:F1326))</f>
        <v>-1.4727125743119185E-3</v>
      </c>
      <c r="Q1326" s="33">
        <f>IF(DatiStorici[[#This Row],[Calend]]="X",(DatiStorici[[#This Row],[Balanced]]*B$2/DatiStorici[[#This Row],[Bond 3Y]]),Q1325)</f>
        <v>29.07059339376492</v>
      </c>
      <c r="R1326" s="33">
        <f>IF(DatiStorici[[#This Row],[Calend]]="X",(DatiStorici[[#This Row],[Balanced]]*C$2/DatiStorici[[#This Row],[Bond 10Y]]),R1325)</f>
        <v>25.761389718714945</v>
      </c>
      <c r="S1326" s="33">
        <f>IF(DatiStorici[[#This Row],[Calend]]="X",(DatiStorici[[#This Row],[Balanced]]*D$2/DatiStorici[[#This Row],[SXXR]]),S1325)</f>
        <v>26.704627827929638</v>
      </c>
      <c r="T1326" s="33">
        <f>IF(DatiStorici[[#This Row],[Calend]]="X",(DatiStorici[[#This Row],[Balanced]]*E$2/DatiStorici[[#This Row],[Gold]]),T1325)</f>
        <v>22.568759297946368</v>
      </c>
      <c r="U1326" s="34">
        <f>SUMPRODUCT(DatiStorici[[#This Row],[Bond 3Y]:[Gold]],Q1325:T1325)</f>
        <v>14634.663267470485</v>
      </c>
      <c r="V1326" s="32">
        <f t="shared" si="174"/>
        <v>3.8183337186333734E-3</v>
      </c>
      <c r="W1326" s="32">
        <f>-(1-U1326/MAX(U$5:U1326))</f>
        <v>0</v>
      </c>
      <c r="X1326" s="53" t="str">
        <f t="shared" si="175"/>
        <v/>
      </c>
    </row>
    <row r="1327" spans="1:24" x14ac:dyDescent="0.3">
      <c r="A1327" s="4">
        <v>40963</v>
      </c>
      <c r="B1327" s="1">
        <v>121.746548</v>
      </c>
      <c r="C1327" s="1">
        <v>135.85928200000001</v>
      </c>
      <c r="D1327" s="1">
        <v>139.43922499999999</v>
      </c>
      <c r="E1327" s="1">
        <v>172.22251</v>
      </c>
      <c r="F1327" s="3">
        <f t="shared" si="168"/>
        <v>15335.393773157728</v>
      </c>
      <c r="G1327" s="36">
        <f t="shared" si="169"/>
        <v>8.8934046831452905E-4</v>
      </c>
      <c r="H1327" s="31">
        <f t="shared" si="170"/>
        <v>3.7875029693058344E-4</v>
      </c>
      <c r="I1327" s="37">
        <f t="shared" si="171"/>
        <v>2.5558593704657468E-3</v>
      </c>
      <c r="J1327" s="37">
        <f t="shared" si="172"/>
        <v>2.7003600527992485E-4</v>
      </c>
      <c r="K1327" s="39">
        <f t="shared" si="173"/>
        <v>7.2816487667947186E-4</v>
      </c>
      <c r="L1327" s="36">
        <f>-(1-B1327/MAX(B$5:B1327))</f>
        <v>0</v>
      </c>
      <c r="M1327" s="37">
        <f>-(1-C1327/MAX(C$5:C1327))</f>
        <v>-9.9512029936055235E-4</v>
      </c>
      <c r="N1327" s="37">
        <f>-(1-D1327/MAX(D$5:D1327))</f>
        <v>-0.23758874903944893</v>
      </c>
      <c r="O1327" s="37">
        <f>-(1-E1327/MAX(E$5:E1327))</f>
        <v>-6.3824933139092432E-2</v>
      </c>
      <c r="P1327" s="39">
        <f>-(1-F1327/MAX(F$5:F1327))</f>
        <v>-7.4535528932717643E-4</v>
      </c>
      <c r="Q1327" s="33">
        <f>IF(DatiStorici[[#This Row],[Calend]]="X",(DatiStorici[[#This Row],[Balanced]]*B$2/DatiStorici[[#This Row],[Bond 3Y]]),Q1326)</f>
        <v>29.07059339376492</v>
      </c>
      <c r="R1327" s="33">
        <f>IF(DatiStorici[[#This Row],[Calend]]="X",(DatiStorici[[#This Row],[Balanced]]*C$2/DatiStorici[[#This Row],[Bond 10Y]]),R1326)</f>
        <v>25.761389718714945</v>
      </c>
      <c r="S1327" s="33">
        <f>IF(DatiStorici[[#This Row],[Calend]]="X",(DatiStorici[[#This Row],[Balanced]]*D$2/DatiStorici[[#This Row],[SXXR]]),S1326)</f>
        <v>26.704627827929638</v>
      </c>
      <c r="T1327" s="33">
        <f>IF(DatiStorici[[#This Row],[Calend]]="X",(DatiStorici[[#This Row],[Balanced]]*E$2/DatiStorici[[#This Row],[Gold]]),T1326)</f>
        <v>22.568759297946368</v>
      </c>
      <c r="U1327" s="34">
        <f>SUMPRODUCT(DatiStorici[[#This Row],[Bond 3Y]:[Gold]],Q1326:T1326)</f>
        <v>14649.689286627381</v>
      </c>
      <c r="V1327" s="32">
        <f t="shared" si="174"/>
        <v>1.026214969090961E-3</v>
      </c>
      <c r="W1327" s="32">
        <f>-(1-U1327/MAX(U$5:U1327))</f>
        <v>0</v>
      </c>
      <c r="X1327" s="53" t="str">
        <f t="shared" si="175"/>
        <v/>
      </c>
    </row>
    <row r="1328" spans="1:24" x14ac:dyDescent="0.3">
      <c r="A1328" s="4">
        <v>40966</v>
      </c>
      <c r="B1328" s="1">
        <v>121.964508</v>
      </c>
      <c r="C1328" s="1">
        <v>136.34589700000001</v>
      </c>
      <c r="D1328" s="1">
        <v>139.05107699999999</v>
      </c>
      <c r="E1328" s="1">
        <v>171.68379999999999</v>
      </c>
      <c r="F1328" s="3">
        <f t="shared" si="168"/>
        <v>15326.008487334431</v>
      </c>
      <c r="G1328" s="36">
        <f t="shared" si="169"/>
        <v>1.7886759976212924E-3</v>
      </c>
      <c r="H1328" s="31">
        <f t="shared" si="170"/>
        <v>3.5753582658623784E-3</v>
      </c>
      <c r="I1328" s="37">
        <f t="shared" si="171"/>
        <v>-2.7875171849535084E-3</v>
      </c>
      <c r="J1328" s="37">
        <f t="shared" si="172"/>
        <v>-3.132890702819646E-3</v>
      </c>
      <c r="K1328" s="39">
        <f t="shared" si="173"/>
        <v>-6.121889688329718E-4</v>
      </c>
      <c r="L1328" s="36">
        <f>-(1-B1328/MAX(B$5:B1328))</f>
        <v>0</v>
      </c>
      <c r="M1328" s="37">
        <f>-(1-C1328/MAX(C$5:C1328))</f>
        <v>0</v>
      </c>
      <c r="N1328" s="37">
        <f>-(1-D1328/MAX(D$5:D1328))</f>
        <v>-0.23971102419005907</v>
      </c>
      <c r="O1328" s="37">
        <f>-(1-E1328/MAX(E$5:E1328))</f>
        <v>-6.6753277815224776E-2</v>
      </c>
      <c r="P1328" s="39">
        <f>-(1-F1328/MAX(F$5:F1328))</f>
        <v>-1.3569007500822128E-3</v>
      </c>
      <c r="Q1328" s="33">
        <f>IF(DatiStorici[[#This Row],[Calend]]="X",(DatiStorici[[#This Row],[Balanced]]*B$2/DatiStorici[[#This Row],[Bond 3Y]]),Q1327)</f>
        <v>29.07059339376492</v>
      </c>
      <c r="R1328" s="33">
        <f>IF(DatiStorici[[#This Row],[Calend]]="X",(DatiStorici[[#This Row],[Balanced]]*C$2/DatiStorici[[#This Row],[Bond 10Y]]),R1327)</f>
        <v>25.761389718714945</v>
      </c>
      <c r="S1328" s="33">
        <f>IF(DatiStorici[[#This Row],[Calend]]="X",(DatiStorici[[#This Row],[Balanced]]*D$2/DatiStorici[[#This Row],[SXXR]]),S1327)</f>
        <v>26.704627827929638</v>
      </c>
      <c r="T1328" s="33">
        <f>IF(DatiStorici[[#This Row],[Calend]]="X",(DatiStorici[[#This Row],[Balanced]]*E$2/DatiStorici[[#This Row],[Gold]]),T1327)</f>
        <v>22.568759297946368</v>
      </c>
      <c r="U1328" s="34">
        <f>SUMPRODUCT(DatiStorici[[#This Row],[Bond 3Y]:[Gold]],Q1327:T1327)</f>
        <v>14646.038027617908</v>
      </c>
      <c r="V1328" s="32">
        <f t="shared" si="174"/>
        <v>-2.4926904795459314E-4</v>
      </c>
      <c r="W1328" s="32">
        <f>-(1-U1328/MAX(U$5:U1328))</f>
        <v>-2.4923798300668931E-4</v>
      </c>
      <c r="X1328" s="53" t="str">
        <f t="shared" si="175"/>
        <v/>
      </c>
    </row>
    <row r="1329" spans="1:24" x14ac:dyDescent="0.3">
      <c r="A1329" s="4">
        <v>40967</v>
      </c>
      <c r="B1329" s="1">
        <v>122.17076400000001</v>
      </c>
      <c r="C1329" s="1">
        <v>136.56868800000001</v>
      </c>
      <c r="D1329" s="1">
        <v>139.294254</v>
      </c>
      <c r="E1329" s="1">
        <v>172.55384000000001</v>
      </c>
      <c r="F1329" s="3">
        <f t="shared" si="168"/>
        <v>15374.714057744812</v>
      </c>
      <c r="G1329" s="36">
        <f t="shared" si="169"/>
        <v>1.6896866018806795E-3</v>
      </c>
      <c r="H1329" s="31">
        <f t="shared" si="170"/>
        <v>1.6326796861377245E-3</v>
      </c>
      <c r="I1329" s="37">
        <f t="shared" si="171"/>
        <v>1.7473047670398701E-3</v>
      </c>
      <c r="J1329" s="37">
        <f t="shared" si="172"/>
        <v>5.054890874796528E-3</v>
      </c>
      <c r="K1329" s="39">
        <f t="shared" si="173"/>
        <v>3.1729293146583468E-3</v>
      </c>
      <c r="L1329" s="36">
        <f>-(1-B1329/MAX(B$5:B1329))</f>
        <v>0</v>
      </c>
      <c r="M1329" s="37">
        <f>-(1-C1329/MAX(C$5:C1329))</f>
        <v>0</v>
      </c>
      <c r="N1329" s="37">
        <f>-(1-D1329/MAX(D$5:D1329))</f>
        <v>-0.23838140635279104</v>
      </c>
      <c r="O1329" s="37">
        <f>-(1-E1329/MAX(E$5:E1329))</f>
        <v>-6.2023874236263543E-2</v>
      </c>
      <c r="P1329" s="39">
        <f>-(1-F1329/MAX(F$5:F1329))</f>
        <v>0</v>
      </c>
      <c r="Q1329" s="33">
        <f>IF(DatiStorici[[#This Row],[Calend]]="X",(DatiStorici[[#This Row],[Balanced]]*B$2/DatiStorici[[#This Row],[Bond 3Y]]),Q1328)</f>
        <v>29.07059339376492</v>
      </c>
      <c r="R1329" s="33">
        <f>IF(DatiStorici[[#This Row],[Calend]]="X",(DatiStorici[[#This Row],[Balanced]]*C$2/DatiStorici[[#This Row],[Bond 10Y]]),R1328)</f>
        <v>25.761389718714945</v>
      </c>
      <c r="S1329" s="33">
        <f>IF(DatiStorici[[#This Row],[Calend]]="X",(DatiStorici[[#This Row],[Balanced]]*D$2/DatiStorici[[#This Row],[SXXR]]),S1328)</f>
        <v>26.704627827929638</v>
      </c>
      <c r="T1329" s="33">
        <f>IF(DatiStorici[[#This Row],[Calend]]="X",(DatiStorici[[#This Row],[Balanced]]*E$2/DatiStorici[[#This Row],[Gold]]),T1328)</f>
        <v>22.568759297946368</v>
      </c>
      <c r="U1329" s="34">
        <f>SUMPRODUCT(DatiStorici[[#This Row],[Bond 3Y]:[Gold]],Q1328:T1328)</f>
        <v>14683.903092326651</v>
      </c>
      <c r="V1329" s="32">
        <f t="shared" si="174"/>
        <v>2.5820089846322974E-3</v>
      </c>
      <c r="W1329" s="32">
        <f>-(1-U1329/MAX(U$5:U1329))</f>
        <v>0</v>
      </c>
      <c r="X1329" s="53" t="str">
        <f t="shared" si="175"/>
        <v/>
      </c>
    </row>
    <row r="1330" spans="1:24" x14ac:dyDescent="0.3">
      <c r="A1330" s="4">
        <v>40968</v>
      </c>
      <c r="B1330" s="1">
        <v>122.449552</v>
      </c>
      <c r="C1330" s="1">
        <v>136.623684</v>
      </c>
      <c r="D1330" s="1">
        <v>139.35504800000001</v>
      </c>
      <c r="E1330" s="1">
        <v>171.48616000000001</v>
      </c>
      <c r="F1330" s="3">
        <f t="shared" si="168"/>
        <v>15341.793019656305</v>
      </c>
      <c r="G1330" s="36">
        <f t="shared" si="169"/>
        <v>2.2793537778153274E-3</v>
      </c>
      <c r="H1330" s="31">
        <f t="shared" si="170"/>
        <v>4.0261739623456206E-4</v>
      </c>
      <c r="I1330" s="37">
        <f t="shared" si="171"/>
        <v>4.3634777139757875E-4</v>
      </c>
      <c r="J1330" s="37">
        <f t="shared" si="172"/>
        <v>-6.2067400742522993E-3</v>
      </c>
      <c r="K1330" s="39">
        <f t="shared" si="173"/>
        <v>-2.1435412959507861E-3</v>
      </c>
      <c r="L1330" s="36">
        <f>-(1-B1330/MAX(B$5:B1330))</f>
        <v>0</v>
      </c>
      <c r="M1330" s="37">
        <f>-(1-C1330/MAX(C$5:C1330))</f>
        <v>0</v>
      </c>
      <c r="N1330" s="37">
        <f>-(1-D1330/MAX(D$5:D1330))</f>
        <v>-0.2380490032603978</v>
      </c>
      <c r="O1330" s="37">
        <f>-(1-E1330/MAX(E$5:E1330))</f>
        <v>-6.7827618447087401E-2</v>
      </c>
      <c r="P1330" s="39">
        <f>-(1-F1330/MAX(F$5:F1330))</f>
        <v>-2.1412455519407292E-3</v>
      </c>
      <c r="Q1330" s="33">
        <f>IF(DatiStorici[[#This Row],[Calend]]="X",(DatiStorici[[#This Row],[Balanced]]*B$2/DatiStorici[[#This Row],[Bond 3Y]]),Q1329)</f>
        <v>29.07059339376492</v>
      </c>
      <c r="R1330" s="33">
        <f>IF(DatiStorici[[#This Row],[Calend]]="X",(DatiStorici[[#This Row],[Balanced]]*C$2/DatiStorici[[#This Row],[Bond 10Y]]),R1329)</f>
        <v>25.761389718714945</v>
      </c>
      <c r="S1330" s="33">
        <f>IF(DatiStorici[[#This Row],[Calend]]="X",(DatiStorici[[#This Row],[Balanced]]*D$2/DatiStorici[[#This Row],[SXXR]]),S1329)</f>
        <v>26.704627827929638</v>
      </c>
      <c r="T1330" s="33">
        <f>IF(DatiStorici[[#This Row],[Calend]]="X",(DatiStorici[[#This Row],[Balanced]]*E$2/DatiStorici[[#This Row],[Gold]]),T1329)</f>
        <v>22.568759297946368</v>
      </c>
      <c r="U1330" s="34">
        <f>SUMPRODUCT(DatiStorici[[#This Row],[Bond 3Y]:[Gold]],Q1329:T1329)</f>
        <v>14670.951666523622</v>
      </c>
      <c r="V1330" s="32">
        <f t="shared" si="174"/>
        <v>-8.8240440975072157E-4</v>
      </c>
      <c r="W1330" s="32">
        <f>-(1-U1330/MAX(U$5:U1330))</f>
        <v>-8.8201520546649093E-4</v>
      </c>
      <c r="X1330" s="53" t="str">
        <f t="shared" si="175"/>
        <v/>
      </c>
    </row>
    <row r="1331" spans="1:24" x14ac:dyDescent="0.3">
      <c r="A1331" s="4">
        <v>40969</v>
      </c>
      <c r="B1331" s="1">
        <v>122.823458</v>
      </c>
      <c r="C1331" s="1">
        <v>136.56902299999999</v>
      </c>
      <c r="D1331" s="1">
        <v>140.780856</v>
      </c>
      <c r="E1331" s="1">
        <v>166.05874</v>
      </c>
      <c r="F1331" s="3">
        <f t="shared" si="168"/>
        <v>15157.026765864459</v>
      </c>
      <c r="G1331" s="36">
        <f t="shared" si="169"/>
        <v>3.0488987732138323E-3</v>
      </c>
      <c r="H1331" s="31">
        <f t="shared" si="170"/>
        <v>-4.0016442114921348E-4</v>
      </c>
      <c r="I1331" s="37">
        <f t="shared" si="171"/>
        <v>1.0179489966915149E-2</v>
      </c>
      <c r="J1331" s="37">
        <f t="shared" si="172"/>
        <v>-3.2160982454977699E-2</v>
      </c>
      <c r="K1331" s="39">
        <f t="shared" si="173"/>
        <v>-1.2116436997675728E-2</v>
      </c>
      <c r="L1331" s="36">
        <f>-(1-B1331/MAX(B$5:B1331))</f>
        <v>0</v>
      </c>
      <c r="M1331" s="37">
        <f>-(1-C1331/MAX(C$5:C1331))</f>
        <v>-4.0008436604599407E-4</v>
      </c>
      <c r="N1331" s="37">
        <f>-(1-D1331/MAX(D$5:D1331))</f>
        <v>-0.23025311898960132</v>
      </c>
      <c r="O1331" s="37">
        <f>-(1-E1331/MAX(E$5:E1331))</f>
        <v>-9.7330238524928836E-2</v>
      </c>
      <c r="P1331" s="39">
        <f>-(1-F1331/MAX(F$5:F1331))</f>
        <v>-1.4158786372400534E-2</v>
      </c>
      <c r="Q1331" s="33">
        <f>IF(DatiStorici[[#This Row],[Calend]]="X",(DatiStorici[[#This Row],[Balanced]]*B$2/DatiStorici[[#This Row],[Bond 3Y]]),Q1330)</f>
        <v>29.07059339376492</v>
      </c>
      <c r="R1331" s="33">
        <f>IF(DatiStorici[[#This Row],[Calend]]="X",(DatiStorici[[#This Row],[Balanced]]*C$2/DatiStorici[[#This Row],[Bond 10Y]]),R1330)</f>
        <v>25.761389718714945</v>
      </c>
      <c r="S1331" s="33">
        <f>IF(DatiStorici[[#This Row],[Calend]]="X",(DatiStorici[[#This Row],[Balanced]]*D$2/DatiStorici[[#This Row],[SXXR]]),S1330)</f>
        <v>26.704627827929638</v>
      </c>
      <c r="T1331" s="33">
        <f>IF(DatiStorici[[#This Row],[Calend]]="X",(DatiStorici[[#This Row],[Balanced]]*E$2/DatiStorici[[#This Row],[Gold]]),T1330)</f>
        <v>22.568759297946368</v>
      </c>
      <c r="U1331" s="34">
        <f>SUMPRODUCT(DatiStorici[[#This Row],[Bond 3Y]:[Gold]],Q1330:T1330)</f>
        <v>14595.998728898921</v>
      </c>
      <c r="V1331" s="32">
        <f t="shared" si="174"/>
        <v>-5.1220301725332772E-3</v>
      </c>
      <c r="W1331" s="32">
        <f>-(1-U1331/MAX(U$5:U1331))</f>
        <v>-5.9864439907442168E-3</v>
      </c>
      <c r="X1331" s="53" t="str">
        <f t="shared" si="175"/>
        <v/>
      </c>
    </row>
    <row r="1332" spans="1:24" x14ac:dyDescent="0.3">
      <c r="A1332" s="4">
        <v>40970</v>
      </c>
      <c r="B1332" s="1">
        <v>122.922814</v>
      </c>
      <c r="C1332" s="1">
        <v>137.03321600000001</v>
      </c>
      <c r="D1332" s="1">
        <v>140.85879800000001</v>
      </c>
      <c r="E1332" s="1">
        <v>165.37869000000001</v>
      </c>
      <c r="F1332" s="3">
        <f t="shared" si="168"/>
        <v>15145.582992107113</v>
      </c>
      <c r="G1332" s="36">
        <f t="shared" si="169"/>
        <v>8.0860641022142586E-4</v>
      </c>
      <c r="H1332" s="31">
        <f t="shared" si="170"/>
        <v>3.3931991717758448E-3</v>
      </c>
      <c r="I1332" s="37">
        <f t="shared" si="171"/>
        <v>5.534874147358653E-4</v>
      </c>
      <c r="J1332" s="37">
        <f t="shared" si="172"/>
        <v>-4.1036460748052617E-3</v>
      </c>
      <c r="K1332" s="39">
        <f t="shared" si="173"/>
        <v>-7.5529958592896937E-4</v>
      </c>
      <c r="L1332" s="36">
        <f>-(1-B1332/MAX(B$5:B1332))</f>
        <v>0</v>
      </c>
      <c r="M1332" s="37">
        <f>-(1-C1332/MAX(C$5:C1332))</f>
        <v>0</v>
      </c>
      <c r="N1332" s="37">
        <f>-(1-D1332/MAX(D$5:D1332))</f>
        <v>-0.22982695585134261</v>
      </c>
      <c r="O1332" s="37">
        <f>-(1-E1332/MAX(E$5:E1332))</f>
        <v>-0.10102688569502727</v>
      </c>
      <c r="P1332" s="39">
        <f>-(1-F1332/MAX(F$5:F1332))</f>
        <v>-1.4903110703530564E-2</v>
      </c>
      <c r="Q1332" s="33">
        <f>IF(DatiStorici[[#This Row],[Calend]]="X",(DatiStorici[[#This Row],[Balanced]]*B$2/DatiStorici[[#This Row],[Bond 3Y]]),Q1331)</f>
        <v>29.07059339376492</v>
      </c>
      <c r="R1332" s="33">
        <f>IF(DatiStorici[[#This Row],[Calend]]="X",(DatiStorici[[#This Row],[Balanced]]*C$2/DatiStorici[[#This Row],[Bond 10Y]]),R1331)</f>
        <v>25.761389718714945</v>
      </c>
      <c r="S1332" s="33">
        <f>IF(DatiStorici[[#This Row],[Calend]]="X",(DatiStorici[[#This Row],[Balanced]]*D$2/DatiStorici[[#This Row],[SXXR]]),S1331)</f>
        <v>26.704627827929638</v>
      </c>
      <c r="T1332" s="33">
        <f>IF(DatiStorici[[#This Row],[Calend]]="X",(DatiStorici[[#This Row],[Balanced]]*E$2/DatiStorici[[#This Row],[Gold]]),T1331)</f>
        <v>22.568759297946368</v>
      </c>
      <c r="U1332" s="34">
        <f>SUMPRODUCT(DatiStorici[[#This Row],[Bond 3Y]:[Gold]],Q1331:T1331)</f>
        <v>14597.57885089545</v>
      </c>
      <c r="V1332" s="32">
        <f t="shared" si="174"/>
        <v>1.0825134355349092E-4</v>
      </c>
      <c r="W1332" s="32">
        <f>-(1-U1332/MAX(U$5:U1332))</f>
        <v>-5.8788348634847276E-3</v>
      </c>
      <c r="X1332" s="53" t="str">
        <f t="shared" si="175"/>
        <v/>
      </c>
    </row>
    <row r="1333" spans="1:24" x14ac:dyDescent="0.3">
      <c r="A1333" s="4">
        <v>40973</v>
      </c>
      <c r="B1333" s="1">
        <v>122.885762</v>
      </c>
      <c r="C1333" s="1">
        <v>136.68684400000001</v>
      </c>
      <c r="D1333" s="1">
        <v>140.000923</v>
      </c>
      <c r="E1333" s="1">
        <v>165.17932999999999</v>
      </c>
      <c r="F1333" s="3">
        <f t="shared" si="168"/>
        <v>15115.130407205401</v>
      </c>
      <c r="G1333" s="36">
        <f t="shared" si="169"/>
        <v>-3.0147036269899017E-4</v>
      </c>
      <c r="H1333" s="31">
        <f t="shared" si="170"/>
        <v>-2.5308498389328441E-3</v>
      </c>
      <c r="I1333" s="37">
        <f t="shared" si="171"/>
        <v>-6.1089405406705485E-3</v>
      </c>
      <c r="J1333" s="37">
        <f t="shared" si="172"/>
        <v>-1.206202918151432E-3</v>
      </c>
      <c r="K1333" s="39">
        <f t="shared" si="173"/>
        <v>-2.0126819073872236E-3</v>
      </c>
      <c r="L1333" s="36">
        <f>-(1-B1333/MAX(B$5:B1333))</f>
        <v>-3.0142492507534424E-4</v>
      </c>
      <c r="M1333" s="37">
        <f>-(1-C1333/MAX(C$5:C1333))</f>
        <v>-2.5276499385376017E-3</v>
      </c>
      <c r="N1333" s="37">
        <f>-(1-D1333/MAX(D$5:D1333))</f>
        <v>-0.234517555300083</v>
      </c>
      <c r="O1333" s="37">
        <f>-(1-E1333/MAX(E$5:E1333))</f>
        <v>-0.10211057598225748</v>
      </c>
      <c r="P1333" s="39">
        <f>-(1-F1333/MAX(F$5:F1333))</f>
        <v>-1.688380346876428E-2</v>
      </c>
      <c r="Q1333" s="33">
        <f>IF(DatiStorici[[#This Row],[Calend]]="X",(DatiStorici[[#This Row],[Balanced]]*B$2/DatiStorici[[#This Row],[Bond 3Y]]),Q1332)</f>
        <v>29.07059339376492</v>
      </c>
      <c r="R1333" s="33">
        <f>IF(DatiStorici[[#This Row],[Calend]]="X",(DatiStorici[[#This Row],[Balanced]]*C$2/DatiStorici[[#This Row],[Bond 10Y]]),R1332)</f>
        <v>25.761389718714945</v>
      </c>
      <c r="S1333" s="33">
        <f>IF(DatiStorici[[#This Row],[Calend]]="X",(DatiStorici[[#This Row],[Balanced]]*D$2/DatiStorici[[#This Row],[SXXR]]),S1332)</f>
        <v>26.704627827929638</v>
      </c>
      <c r="T1333" s="33">
        <f>IF(DatiStorici[[#This Row],[Calend]]="X",(DatiStorici[[#This Row],[Balanced]]*E$2/DatiStorici[[#This Row],[Gold]]),T1332)</f>
        <v>22.568759297946368</v>
      </c>
      <c r="U1333" s="34">
        <f>SUMPRODUCT(DatiStorici[[#This Row],[Bond 3Y]:[Gold]],Q1332:T1332)</f>
        <v>14560.170162737848</v>
      </c>
      <c r="V1333" s="32">
        <f t="shared" si="174"/>
        <v>-2.565953130700824E-3</v>
      </c>
      <c r="W1333" s="32">
        <f>-(1-U1333/MAX(U$5:U1333))</f>
        <v>-8.4264332725991764E-3</v>
      </c>
      <c r="X1333" s="53" t="str">
        <f t="shared" si="175"/>
        <v/>
      </c>
    </row>
    <row r="1334" spans="1:24" x14ac:dyDescent="0.3">
      <c r="A1334" s="4">
        <v>40974</v>
      </c>
      <c r="B1334" s="1">
        <v>122.79412600000001</v>
      </c>
      <c r="C1334" s="1">
        <v>136.72441599999999</v>
      </c>
      <c r="D1334" s="1">
        <v>136.31845200000001</v>
      </c>
      <c r="E1334" s="1">
        <v>161.68985000000001</v>
      </c>
      <c r="F1334" s="3">
        <f t="shared" si="168"/>
        <v>14920.794950273335</v>
      </c>
      <c r="G1334" s="36">
        <f t="shared" si="169"/>
        <v>-7.4597888329784503E-4</v>
      </c>
      <c r="H1334" s="31">
        <f t="shared" si="170"/>
        <v>2.7483871905266936E-4</v>
      </c>
      <c r="I1334" s="37">
        <f t="shared" si="171"/>
        <v>-2.6655308061987227E-2</v>
      </c>
      <c r="J1334" s="37">
        <f t="shared" si="172"/>
        <v>-2.1351738143072448E-2</v>
      </c>
      <c r="K1334" s="39">
        <f t="shared" si="173"/>
        <v>-1.2940381656780159E-2</v>
      </c>
      <c r="L1334" s="36">
        <f>-(1-B1334/MAX(B$5:B1334))</f>
        <v>-1.0469008625201282E-3</v>
      </c>
      <c r="M1334" s="37">
        <f>-(1-C1334/MAX(C$5:C1334))</f>
        <v>-2.2534682394086403E-3</v>
      </c>
      <c r="N1334" s="37">
        <f>-(1-D1334/MAX(D$5:D1334))</f>
        <v>-0.2546521861525991</v>
      </c>
      <c r="O1334" s="37">
        <f>-(1-E1334/MAX(E$5:E1334))</f>
        <v>-0.12107885238416205</v>
      </c>
      <c r="P1334" s="39">
        <f>-(1-F1334/MAX(F$5:F1334))</f>
        <v>-2.952374306062755E-2</v>
      </c>
      <c r="Q1334" s="33">
        <f>IF(DatiStorici[[#This Row],[Calend]]="X",(DatiStorici[[#This Row],[Balanced]]*B$2/DatiStorici[[#This Row],[Bond 3Y]]),Q1333)</f>
        <v>29.07059339376492</v>
      </c>
      <c r="R1334" s="33">
        <f>IF(DatiStorici[[#This Row],[Calend]]="X",(DatiStorici[[#This Row],[Balanced]]*C$2/DatiStorici[[#This Row],[Bond 10Y]]),R1333)</f>
        <v>25.761389718714945</v>
      </c>
      <c r="S1334" s="33">
        <f>IF(DatiStorici[[#This Row],[Calend]]="X",(DatiStorici[[#This Row],[Balanced]]*D$2/DatiStorici[[#This Row],[SXXR]]),S1333)</f>
        <v>26.704627827929638</v>
      </c>
      <c r="T1334" s="33">
        <f>IF(DatiStorici[[#This Row],[Calend]]="X",(DatiStorici[[#This Row],[Balanced]]*E$2/DatiStorici[[#This Row],[Gold]]),T1333)</f>
        <v>22.568759297946368</v>
      </c>
      <c r="U1334" s="34">
        <f>SUMPRODUCT(DatiStorici[[#This Row],[Bond 3Y]:[Gold]],Q1333:T1333)</f>
        <v>14381.381905038987</v>
      </c>
      <c r="V1334" s="32">
        <f t="shared" si="174"/>
        <v>-1.2355282927117435E-2</v>
      </c>
      <c r="W1334" s="32">
        <f>-(1-U1334/MAX(U$5:U1334))</f>
        <v>-2.0602232620681948E-2</v>
      </c>
      <c r="X1334" s="53" t="str">
        <f t="shared" si="175"/>
        <v/>
      </c>
    </row>
    <row r="1335" spans="1:24" x14ac:dyDescent="0.3">
      <c r="A1335" s="4">
        <v>40975</v>
      </c>
      <c r="B1335" s="1">
        <v>122.86649300000001</v>
      </c>
      <c r="C1335" s="1">
        <v>136.86890099999999</v>
      </c>
      <c r="D1335" s="1">
        <v>137.260503</v>
      </c>
      <c r="E1335" s="1">
        <v>162.51148000000001</v>
      </c>
      <c r="F1335" s="3">
        <f t="shared" si="168"/>
        <v>14972.816901842642</v>
      </c>
      <c r="G1335" s="36">
        <f t="shared" si="169"/>
        <v>5.8916241754889396E-4</v>
      </c>
      <c r="H1335" s="31">
        <f t="shared" si="170"/>
        <v>1.0562027977595147E-3</v>
      </c>
      <c r="I1335" s="37">
        <f t="shared" si="171"/>
        <v>6.8868946692196798E-3</v>
      </c>
      <c r="J1335" s="37">
        <f t="shared" si="172"/>
        <v>5.0686513781799314E-3</v>
      </c>
      <c r="K1335" s="39">
        <f t="shared" si="173"/>
        <v>3.4804763199292707E-3</v>
      </c>
      <c r="L1335" s="36">
        <f>-(1-B1335/MAX(B$5:B1335))</f>
        <v>-4.58181831079707E-4</v>
      </c>
      <c r="M1335" s="37">
        <f>-(1-C1335/MAX(C$5:C1335))</f>
        <v>-1.1990888398912825E-3</v>
      </c>
      <c r="N1335" s="37">
        <f>-(1-D1335/MAX(D$5:D1335))</f>
        <v>-0.24950133795060558</v>
      </c>
      <c r="O1335" s="37">
        <f>-(1-E1335/MAX(E$5:E1335))</f>
        <v>-0.11661259811702285</v>
      </c>
      <c r="P1335" s="39">
        <f>-(1-F1335/MAX(F$5:F1335))</f>
        <v>-2.6140138567306903E-2</v>
      </c>
      <c r="Q1335" s="33">
        <f>IF(DatiStorici[[#This Row],[Calend]]="X",(DatiStorici[[#This Row],[Balanced]]*B$2/DatiStorici[[#This Row],[Bond 3Y]]),Q1334)</f>
        <v>29.07059339376492</v>
      </c>
      <c r="R1335" s="33">
        <f>IF(DatiStorici[[#This Row],[Calend]]="X",(DatiStorici[[#This Row],[Balanced]]*C$2/DatiStorici[[#This Row],[Bond 10Y]]),R1334)</f>
        <v>25.761389718714945</v>
      </c>
      <c r="S1335" s="33">
        <f>IF(DatiStorici[[#This Row],[Calend]]="X",(DatiStorici[[#This Row],[Balanced]]*D$2/DatiStorici[[#This Row],[SXXR]]),S1334)</f>
        <v>26.704627827929638</v>
      </c>
      <c r="T1335" s="33">
        <f>IF(DatiStorici[[#This Row],[Calend]]="X",(DatiStorici[[#This Row],[Balanced]]*E$2/DatiStorici[[#This Row],[Gold]]),T1334)</f>
        <v>22.568759297946368</v>
      </c>
      <c r="U1335" s="34">
        <f>SUMPRODUCT(DatiStorici[[#This Row],[Bond 3Y]:[Gold]],Q1334:T1334)</f>
        <v>14430.908082116523</v>
      </c>
      <c r="V1335" s="32">
        <f t="shared" si="174"/>
        <v>3.4378541850097681E-3</v>
      </c>
      <c r="W1335" s="32">
        <f>-(1-U1335/MAX(U$5:U1335))</f>
        <v>-1.7229411595772182E-2</v>
      </c>
      <c r="X1335" s="53" t="str">
        <f t="shared" si="175"/>
        <v/>
      </c>
    </row>
    <row r="1336" spans="1:24" x14ac:dyDescent="0.3">
      <c r="A1336" s="4">
        <v>40976</v>
      </c>
      <c r="B1336" s="1">
        <v>122.87566099999999</v>
      </c>
      <c r="C1336" s="1">
        <v>136.89309299999999</v>
      </c>
      <c r="D1336" s="1">
        <v>139.43402900000001</v>
      </c>
      <c r="E1336" s="1">
        <v>163.72059999999999</v>
      </c>
      <c r="F1336" s="3">
        <f t="shared" si="168"/>
        <v>15054.041574642084</v>
      </c>
      <c r="G1336" s="36">
        <f t="shared" si="169"/>
        <v>7.4614793229429543E-5</v>
      </c>
      <c r="H1336" s="31">
        <f t="shared" si="170"/>
        <v>1.767374624175188E-4</v>
      </c>
      <c r="I1336" s="37">
        <f t="shared" si="171"/>
        <v>1.5710976957820647E-2</v>
      </c>
      <c r="J1336" s="37">
        <f t="shared" si="172"/>
        <v>7.4126709827205253E-3</v>
      </c>
      <c r="K1336" s="39">
        <f t="shared" si="173"/>
        <v>5.4101477836207565E-3</v>
      </c>
      <c r="L1336" s="36">
        <f>-(1-B1336/MAX(B$5:B1336))</f>
        <v>-3.835984425153427E-4</v>
      </c>
      <c r="M1336" s="37">
        <f>-(1-C1336/MAX(C$5:C1336))</f>
        <v>-1.0225477011356343E-3</v>
      </c>
      <c r="N1336" s="37">
        <f>-(1-D1336/MAX(D$5:D1336))</f>
        <v>-0.23761715918630666</v>
      </c>
      <c r="O1336" s="37">
        <f>-(1-E1336/MAX(E$5:E1336))</f>
        <v>-0.11004000782761847</v>
      </c>
      <c r="P1336" s="39">
        <f>-(1-F1336/MAX(F$5:F1336))</f>
        <v>-2.0857134766756436E-2</v>
      </c>
      <c r="Q1336" s="33">
        <f>IF(DatiStorici[[#This Row],[Calend]]="X",(DatiStorici[[#This Row],[Balanced]]*B$2/DatiStorici[[#This Row],[Bond 3Y]]),Q1335)</f>
        <v>29.07059339376492</v>
      </c>
      <c r="R1336" s="33">
        <f>IF(DatiStorici[[#This Row],[Calend]]="X",(DatiStorici[[#This Row],[Balanced]]*C$2/DatiStorici[[#This Row],[Bond 10Y]]),R1335)</f>
        <v>25.761389718714945</v>
      </c>
      <c r="S1336" s="33">
        <f>IF(DatiStorici[[#This Row],[Calend]]="X",(DatiStorici[[#This Row],[Balanced]]*D$2/DatiStorici[[#This Row],[SXXR]]),S1335)</f>
        <v>26.704627827929638</v>
      </c>
      <c r="T1336" s="33">
        <f>IF(DatiStorici[[#This Row],[Calend]]="X",(DatiStorici[[#This Row],[Balanced]]*E$2/DatiStorici[[#This Row],[Gold]]),T1335)</f>
        <v>22.568759297946368</v>
      </c>
      <c r="U1336" s="34">
        <f>SUMPRODUCT(DatiStorici[[#This Row],[Bond 3Y]:[Gold]],Q1335:T1335)</f>
        <v>14517.129362003492</v>
      </c>
      <c r="V1336" s="32">
        <f t="shared" si="174"/>
        <v>5.9569865502430474E-3</v>
      </c>
      <c r="W1336" s="32">
        <f>-(1-U1336/MAX(U$5:U1336))</f>
        <v>-1.1357588597156409E-2</v>
      </c>
      <c r="X1336" s="53" t="str">
        <f t="shared" si="175"/>
        <v/>
      </c>
    </row>
    <row r="1337" spans="1:24" x14ac:dyDescent="0.3">
      <c r="A1337" s="4">
        <v>40977</v>
      </c>
      <c r="B1337" s="1">
        <v>122.830018</v>
      </c>
      <c r="C1337" s="1">
        <v>137.04085499999999</v>
      </c>
      <c r="D1337" s="1">
        <v>140.113158</v>
      </c>
      <c r="E1337" s="1">
        <v>163.47656000000001</v>
      </c>
      <c r="F1337" s="3">
        <f t="shared" si="168"/>
        <v>15057.247271598739</v>
      </c>
      <c r="G1337" s="36">
        <f t="shared" si="169"/>
        <v>-3.7152580852648138E-4</v>
      </c>
      <c r="H1337" s="31">
        <f t="shared" si="170"/>
        <v>1.0788149143965923E-3</v>
      </c>
      <c r="I1337" s="37">
        <f t="shared" si="171"/>
        <v>4.8587885526656244E-3</v>
      </c>
      <c r="J1337" s="37">
        <f t="shared" si="172"/>
        <v>-1.4917002656900458E-3</v>
      </c>
      <c r="K1337" s="39">
        <f t="shared" si="173"/>
        <v>2.129232651007361E-4</v>
      </c>
      <c r="L1337" s="36">
        <f>-(1-B1337/MAX(B$5:B1337))</f>
        <v>-7.5491275362449262E-4</v>
      </c>
      <c r="M1337" s="37">
        <f>-(1-C1337/MAX(C$5:C1337))</f>
        <v>0</v>
      </c>
      <c r="N1337" s="37">
        <f>-(1-D1337/MAX(D$5:D1337))</f>
        <v>-0.23390388847318</v>
      </c>
      <c r="O1337" s="37">
        <f>-(1-E1337/MAX(E$5:E1337))</f>
        <v>-0.11136657172055398</v>
      </c>
      <c r="P1337" s="39">
        <f>-(1-F1337/MAX(F$5:F1337))</f>
        <v>-2.0648630273949919E-2</v>
      </c>
      <c r="Q1337" s="33">
        <f>IF(DatiStorici[[#This Row],[Calend]]="X",(DatiStorici[[#This Row],[Balanced]]*B$2/DatiStorici[[#This Row],[Bond 3Y]]),Q1336)</f>
        <v>29.07059339376492</v>
      </c>
      <c r="R1337" s="33">
        <f>IF(DatiStorici[[#This Row],[Calend]]="X",(DatiStorici[[#This Row],[Balanced]]*C$2/DatiStorici[[#This Row],[Bond 10Y]]),R1336)</f>
        <v>25.761389718714945</v>
      </c>
      <c r="S1337" s="33">
        <f>IF(DatiStorici[[#This Row],[Calend]]="X",(DatiStorici[[#This Row],[Balanced]]*D$2/DatiStorici[[#This Row],[SXXR]]),S1336)</f>
        <v>26.704627827929638</v>
      </c>
      <c r="T1337" s="33">
        <f>IF(DatiStorici[[#This Row],[Calend]]="X",(DatiStorici[[#This Row],[Balanced]]*E$2/DatiStorici[[#This Row],[Gold]]),T1336)</f>
        <v>22.568759297946368</v>
      </c>
      <c r="U1337" s="34">
        <f>SUMPRODUCT(DatiStorici[[#This Row],[Bond 3Y]:[Gold]],Q1336:T1336)</f>
        <v>14532.23725454992</v>
      </c>
      <c r="V1337" s="32">
        <f t="shared" si="174"/>
        <v>1.0401530682561963E-3</v>
      </c>
      <c r="W1337" s="32">
        <f>-(1-U1337/MAX(U$5:U1337))</f>
        <v>-1.0328714158838737E-2</v>
      </c>
      <c r="X1337" s="53" t="str">
        <f t="shared" si="175"/>
        <v/>
      </c>
    </row>
    <row r="1338" spans="1:24" x14ac:dyDescent="0.3">
      <c r="A1338" s="4">
        <v>40980</v>
      </c>
      <c r="B1338" s="1">
        <v>122.75201800000001</v>
      </c>
      <c r="C1338" s="1">
        <v>137.207133</v>
      </c>
      <c r="D1338" s="1">
        <v>139.80762799999999</v>
      </c>
      <c r="E1338" s="1">
        <v>164.43975</v>
      </c>
      <c r="F1338" s="3">
        <f t="shared" si="168"/>
        <v>15092.924424906701</v>
      </c>
      <c r="G1338" s="36">
        <f t="shared" si="169"/>
        <v>-6.3522563696649323E-4</v>
      </c>
      <c r="H1338" s="31">
        <f t="shared" si="170"/>
        <v>1.2126106855883533E-3</v>
      </c>
      <c r="I1338" s="37">
        <f t="shared" si="171"/>
        <v>-2.1829755888910594E-3</v>
      </c>
      <c r="J1338" s="37">
        <f t="shared" si="172"/>
        <v>5.8746255718155815E-3</v>
      </c>
      <c r="K1338" s="39">
        <f t="shared" si="173"/>
        <v>2.366631296115718E-3</v>
      </c>
      <c r="L1338" s="36">
        <f>-(1-B1338/MAX(B$5:B1338))</f>
        <v>-1.3894572898404123E-3</v>
      </c>
      <c r="M1338" s="37">
        <f>-(1-C1338/MAX(C$5:C1338))</f>
        <v>0</v>
      </c>
      <c r="N1338" s="37">
        <f>-(1-D1338/MAX(D$5:D1338))</f>
        <v>-0.23557443354043772</v>
      </c>
      <c r="O1338" s="37">
        <f>-(1-E1338/MAX(E$5:E1338))</f>
        <v>-0.10613081907329691</v>
      </c>
      <c r="P1338" s="39">
        <f>-(1-F1338/MAX(F$5:F1338))</f>
        <v>-1.8328121861633129E-2</v>
      </c>
      <c r="Q1338" s="33">
        <f>IF(DatiStorici[[#This Row],[Calend]]="X",(DatiStorici[[#This Row],[Balanced]]*B$2/DatiStorici[[#This Row],[Bond 3Y]]),Q1337)</f>
        <v>29.07059339376492</v>
      </c>
      <c r="R1338" s="33">
        <f>IF(DatiStorici[[#This Row],[Calend]]="X",(DatiStorici[[#This Row],[Balanced]]*C$2/DatiStorici[[#This Row],[Bond 10Y]]),R1337)</f>
        <v>25.761389718714945</v>
      </c>
      <c r="S1338" s="33">
        <f>IF(DatiStorici[[#This Row],[Calend]]="X",(DatiStorici[[#This Row],[Balanced]]*D$2/DatiStorici[[#This Row],[SXXR]]),S1337)</f>
        <v>26.704627827929638</v>
      </c>
      <c r="T1338" s="33">
        <f>IF(DatiStorici[[#This Row],[Calend]]="X",(DatiStorici[[#This Row],[Balanced]]*E$2/DatiStorici[[#This Row],[Gold]]),T1337)</f>
        <v>22.568759297946368</v>
      </c>
      <c r="U1338" s="34">
        <f>SUMPRODUCT(DatiStorici[[#This Row],[Bond 3Y]:[Gold]],Q1337:T1337)</f>
        <v>14547.832238952778</v>
      </c>
      <c r="V1338" s="32">
        <f t="shared" si="174"/>
        <v>1.0725549264143305E-3</v>
      </c>
      <c r="W1338" s="32">
        <f>-(1-U1338/MAX(U$5:U1338))</f>
        <v>-9.2666678960159343E-3</v>
      </c>
      <c r="X1338" s="53" t="str">
        <f t="shared" si="175"/>
        <v/>
      </c>
    </row>
    <row r="1339" spans="1:24" x14ac:dyDescent="0.3">
      <c r="A1339" s="4">
        <v>40981</v>
      </c>
      <c r="B1339" s="1">
        <v>122.70619499999999</v>
      </c>
      <c r="C1339" s="1">
        <v>136.78621100000001</v>
      </c>
      <c r="D1339" s="1">
        <v>142.25342900000001</v>
      </c>
      <c r="E1339" s="1">
        <v>163.71136000000001</v>
      </c>
      <c r="F1339" s="3">
        <f t="shared" si="168"/>
        <v>15089.201056088106</v>
      </c>
      <c r="G1339" s="36">
        <f t="shared" si="169"/>
        <v>-3.7336701813548432E-4</v>
      </c>
      <c r="H1339" s="31">
        <f t="shared" si="170"/>
        <v>-3.0725004117933561E-3</v>
      </c>
      <c r="I1339" s="37">
        <f t="shared" si="171"/>
        <v>1.7342786190521306E-2</v>
      </c>
      <c r="J1339" s="37">
        <f t="shared" si="172"/>
        <v>-4.4393645126245447E-3</v>
      </c>
      <c r="K1339" s="39">
        <f t="shared" si="173"/>
        <v>-2.467267482423149E-4</v>
      </c>
      <c r="L1339" s="36">
        <f>-(1-B1339/MAX(B$5:B1339))</f>
        <v>-1.7622359344946492E-3</v>
      </c>
      <c r="M1339" s="37">
        <f>-(1-C1339/MAX(C$5:C1339))</f>
        <v>-3.0677851128919631E-3</v>
      </c>
      <c r="N1339" s="37">
        <f>-(1-D1339/MAX(D$5:D1339))</f>
        <v>-0.22220153792938857</v>
      </c>
      <c r="O1339" s="37">
        <f>-(1-E1339/MAX(E$5:E1339))</f>
        <v>-0.11009023504598714</v>
      </c>
      <c r="P1339" s="39">
        <f>-(1-F1339/MAX(F$5:F1339))</f>
        <v>-1.8570296695233912E-2</v>
      </c>
      <c r="Q1339" s="33">
        <f>IF(DatiStorici[[#This Row],[Calend]]="X",(DatiStorici[[#This Row],[Balanced]]*B$2/DatiStorici[[#This Row],[Bond 3Y]]),Q1338)</f>
        <v>29.07059339376492</v>
      </c>
      <c r="R1339" s="33">
        <f>IF(DatiStorici[[#This Row],[Calend]]="X",(DatiStorici[[#This Row],[Balanced]]*C$2/DatiStorici[[#This Row],[Bond 10Y]]),R1338)</f>
        <v>25.761389718714945</v>
      </c>
      <c r="S1339" s="33">
        <f>IF(DatiStorici[[#This Row],[Calend]]="X",(DatiStorici[[#This Row],[Balanced]]*D$2/DatiStorici[[#This Row],[SXXR]]),S1338)</f>
        <v>26.704627827929638</v>
      </c>
      <c r="T1339" s="33">
        <f>IF(DatiStorici[[#This Row],[Calend]]="X",(DatiStorici[[#This Row],[Balanced]]*E$2/DatiStorici[[#This Row],[Gold]]),T1338)</f>
        <v>22.568759297946368</v>
      </c>
      <c r="U1339" s="34">
        <f>SUMPRODUCT(DatiStorici[[#This Row],[Bond 3Y]:[Gold]],Q1338:T1338)</f>
        <v>14584.531948329663</v>
      </c>
      <c r="V1339" s="32">
        <f t="shared" si="174"/>
        <v>2.5195159963659871E-3</v>
      </c>
      <c r="W1339" s="32">
        <f>-(1-U1339/MAX(U$5:U1339))</f>
        <v>-6.7673522068473213E-3</v>
      </c>
      <c r="X1339" s="53" t="str">
        <f t="shared" si="175"/>
        <v/>
      </c>
    </row>
    <row r="1340" spans="1:24" x14ac:dyDescent="0.3">
      <c r="A1340" s="4">
        <v>40982</v>
      </c>
      <c r="B1340" s="1">
        <v>122.666664</v>
      </c>
      <c r="C1340" s="1">
        <v>135.76857699999999</v>
      </c>
      <c r="D1340" s="1">
        <v>142.698734</v>
      </c>
      <c r="E1340" s="1">
        <v>159.27773999999999</v>
      </c>
      <c r="F1340" s="3">
        <f t="shared" si="168"/>
        <v>14894.293782959685</v>
      </c>
      <c r="G1340" s="36">
        <f t="shared" si="169"/>
        <v>-3.2221167820361033E-4</v>
      </c>
      <c r="H1340" s="31">
        <f t="shared" si="170"/>
        <v>-7.467406727670889E-3</v>
      </c>
      <c r="I1340" s="37">
        <f t="shared" si="171"/>
        <v>3.1254745204382238E-3</v>
      </c>
      <c r="J1340" s="37">
        <f t="shared" si="172"/>
        <v>-2.7455406399083743E-2</v>
      </c>
      <c r="K1340" s="39">
        <f t="shared" si="173"/>
        <v>-1.3001154108182984E-2</v>
      </c>
      <c r="L1340" s="36">
        <f>-(1-B1340/MAX(B$5:B1340))</f>
        <v>-2.0838279865608156E-3</v>
      </c>
      <c r="M1340" s="37">
        <f>-(1-C1340/MAX(C$5:C1340))</f>
        <v>-1.0484556950840163E-2</v>
      </c>
      <c r="N1340" s="37">
        <f>-(1-D1340/MAX(D$5:D1340))</f>
        <v>-0.2197667456956468</v>
      </c>
      <c r="O1340" s="37">
        <f>-(1-E1340/MAX(E$5:E1340))</f>
        <v>-0.13419071122610948</v>
      </c>
      <c r="P1340" s="39">
        <f>-(1-F1340/MAX(F$5:F1340))</f>
        <v>-3.1247428276112932E-2</v>
      </c>
      <c r="Q1340" s="33">
        <f>IF(DatiStorici[[#This Row],[Calend]]="X",(DatiStorici[[#This Row],[Balanced]]*B$2/DatiStorici[[#This Row],[Bond 3Y]]),Q1339)</f>
        <v>29.07059339376492</v>
      </c>
      <c r="R1340" s="33">
        <f>IF(DatiStorici[[#This Row],[Calend]]="X",(DatiStorici[[#This Row],[Balanced]]*C$2/DatiStorici[[#This Row],[Bond 10Y]]),R1339)</f>
        <v>25.761389718714945</v>
      </c>
      <c r="S1340" s="33">
        <f>IF(DatiStorici[[#This Row],[Calend]]="X",(DatiStorici[[#This Row],[Balanced]]*D$2/DatiStorici[[#This Row],[SXXR]]),S1339)</f>
        <v>26.704627827929638</v>
      </c>
      <c r="T1340" s="33">
        <f>IF(DatiStorici[[#This Row],[Calend]]="X",(DatiStorici[[#This Row],[Balanced]]*E$2/DatiStorici[[#This Row],[Gold]]),T1339)</f>
        <v>22.568759297946368</v>
      </c>
      <c r="U1340" s="34">
        <f>SUMPRODUCT(DatiStorici[[#This Row],[Bond 3Y]:[Gold]],Q1339:T1339)</f>
        <v>14468.997494333555</v>
      </c>
      <c r="V1340" s="32">
        <f t="shared" si="174"/>
        <v>-7.953254920533899E-3</v>
      </c>
      <c r="W1340" s="32">
        <f>-(1-U1340/MAX(U$5:U1340))</f>
        <v>-1.4635454663644576E-2</v>
      </c>
      <c r="X1340" s="53" t="str">
        <f t="shared" si="175"/>
        <v/>
      </c>
    </row>
    <row r="1341" spans="1:24" x14ac:dyDescent="0.3">
      <c r="A1341" s="4">
        <v>40983</v>
      </c>
      <c r="B1341" s="1">
        <v>122.639094</v>
      </c>
      <c r="C1341" s="1">
        <v>135.43443199999999</v>
      </c>
      <c r="D1341" s="1">
        <v>143.10318100000001</v>
      </c>
      <c r="E1341" s="1">
        <v>159.63919999999999</v>
      </c>
      <c r="F1341" s="3">
        <f t="shared" si="168"/>
        <v>14905.493630823556</v>
      </c>
      <c r="G1341" s="36">
        <f t="shared" si="169"/>
        <v>-2.2478070095757619E-4</v>
      </c>
      <c r="H1341" s="31">
        <f t="shared" si="170"/>
        <v>-2.4641700718084727E-3</v>
      </c>
      <c r="I1341" s="37">
        <f t="shared" si="171"/>
        <v>2.8302628411807991E-3</v>
      </c>
      <c r="J1341" s="37">
        <f t="shared" si="172"/>
        <v>2.2667980871531237E-3</v>
      </c>
      <c r="K1341" s="39">
        <f t="shared" si="173"/>
        <v>7.5167303952153298E-4</v>
      </c>
      <c r="L1341" s="36">
        <f>-(1-B1341/MAX(B$5:B1341))</f>
        <v>-2.3081150745540846E-3</v>
      </c>
      <c r="M1341" s="37">
        <f>-(1-C1341/MAX(C$5:C1341))</f>
        <v>-1.2919889522070349E-2</v>
      </c>
      <c r="N1341" s="37">
        <f>-(1-D1341/MAX(D$5:D1341))</f>
        <v>-0.21755535257282033</v>
      </c>
      <c r="O1341" s="37">
        <f>-(1-E1341/MAX(E$5:E1341))</f>
        <v>-0.13222587027896771</v>
      </c>
      <c r="P1341" s="39">
        <f>-(1-F1341/MAX(F$5:F1341))</f>
        <v>-3.0518969338808155E-2</v>
      </c>
      <c r="Q1341" s="33">
        <f>IF(DatiStorici[[#This Row],[Calend]]="X",(DatiStorici[[#This Row],[Balanced]]*B$2/DatiStorici[[#This Row],[Bond 3Y]]),Q1340)</f>
        <v>29.07059339376492</v>
      </c>
      <c r="R1341" s="33">
        <f>IF(DatiStorici[[#This Row],[Calend]]="X",(DatiStorici[[#This Row],[Balanced]]*C$2/DatiStorici[[#This Row],[Bond 10Y]]),R1340)</f>
        <v>25.761389718714945</v>
      </c>
      <c r="S1341" s="33">
        <f>IF(DatiStorici[[#This Row],[Calend]]="X",(DatiStorici[[#This Row],[Balanced]]*D$2/DatiStorici[[#This Row],[SXXR]]),S1340)</f>
        <v>26.704627827929638</v>
      </c>
      <c r="T1341" s="33">
        <f>IF(DatiStorici[[#This Row],[Calend]]="X",(DatiStorici[[#This Row],[Balanced]]*E$2/DatiStorici[[#This Row],[Gold]]),T1340)</f>
        <v>22.568759297946368</v>
      </c>
      <c r="U1341" s="34">
        <f>SUMPRODUCT(DatiStorici[[#This Row],[Bond 3Y]:[Gold]],Q1340:T1340)</f>
        <v>14478.546288853086</v>
      </c>
      <c r="V1341" s="32">
        <f t="shared" si="174"/>
        <v>6.5973092137887269E-4</v>
      </c>
      <c r="W1341" s="32">
        <f>-(1-U1341/MAX(U$5:U1341))</f>
        <v>-1.3985164719649945E-2</v>
      </c>
      <c r="X1341" s="53" t="str">
        <f t="shared" si="175"/>
        <v/>
      </c>
    </row>
    <row r="1342" spans="1:24" x14ac:dyDescent="0.3">
      <c r="A1342" s="4">
        <v>40984</v>
      </c>
      <c r="B1342" s="1">
        <v>122.553505</v>
      </c>
      <c r="C1342" s="1">
        <v>134.68671499999999</v>
      </c>
      <c r="D1342" s="1">
        <v>143.85078100000001</v>
      </c>
      <c r="E1342" s="1">
        <v>160.60606999999999</v>
      </c>
      <c r="F1342" s="3">
        <f t="shared" si="168"/>
        <v>14933.830188974311</v>
      </c>
      <c r="G1342" s="36">
        <f t="shared" si="169"/>
        <v>-6.9813692440451021E-4</v>
      </c>
      <c r="H1342" s="31">
        <f t="shared" si="170"/>
        <v>-5.5361745501901604E-3</v>
      </c>
      <c r="I1342" s="37">
        <f t="shared" si="171"/>
        <v>5.2106037237333791E-3</v>
      </c>
      <c r="J1342" s="37">
        <f t="shared" si="172"/>
        <v>6.0383276716902924E-3</v>
      </c>
      <c r="K1342" s="39">
        <f t="shared" si="173"/>
        <v>1.8992767289215601E-3</v>
      </c>
      <c r="L1342" s="36">
        <f>-(1-B1342/MAX(B$5:B1342))</f>
        <v>-3.0043975400693146E-3</v>
      </c>
      <c r="M1342" s="37">
        <f>-(1-C1342/MAX(C$5:C1342))</f>
        <v>-1.8369438562643836E-2</v>
      </c>
      <c r="N1342" s="37">
        <f>-(1-D1342/MAX(D$5:D1342))</f>
        <v>-0.21346770326741071</v>
      </c>
      <c r="O1342" s="37">
        <f>-(1-E1342/MAX(E$5:E1342))</f>
        <v>-0.12697011371790135</v>
      </c>
      <c r="P1342" s="39">
        <f>-(1-F1342/MAX(F$5:F1342))</f>
        <v>-2.8675906889364944E-2</v>
      </c>
      <c r="Q1342" s="33">
        <f>IF(DatiStorici[[#This Row],[Calend]]="X",(DatiStorici[[#This Row],[Balanced]]*B$2/DatiStorici[[#This Row],[Bond 3Y]]),Q1341)</f>
        <v>29.07059339376492</v>
      </c>
      <c r="R1342" s="33">
        <f>IF(DatiStorici[[#This Row],[Calend]]="X",(DatiStorici[[#This Row],[Balanced]]*C$2/DatiStorici[[#This Row],[Bond 10Y]]),R1341)</f>
        <v>25.761389718714945</v>
      </c>
      <c r="S1342" s="33">
        <f>IF(DatiStorici[[#This Row],[Calend]]="X",(DatiStorici[[#This Row],[Balanced]]*D$2/DatiStorici[[#This Row],[SXXR]]),S1341)</f>
        <v>26.704627827929638</v>
      </c>
      <c r="T1342" s="33">
        <f>IF(DatiStorici[[#This Row],[Calend]]="X",(DatiStorici[[#This Row],[Balanced]]*E$2/DatiStorici[[#This Row],[Gold]]),T1341)</f>
        <v>22.568759297946368</v>
      </c>
      <c r="U1342" s="34">
        <f>SUMPRODUCT(DatiStorici[[#This Row],[Bond 3Y]:[Gold]],Q1341:T1341)</f>
        <v>14498.581372865365</v>
      </c>
      <c r="V1342" s="32">
        <f t="shared" si="174"/>
        <v>1.3828207846375022E-3</v>
      </c>
      <c r="W1342" s="32">
        <f>-(1-U1342/MAX(U$5:U1342))</f>
        <v>-1.2620739751281085E-2</v>
      </c>
      <c r="X1342" s="53" t="str">
        <f t="shared" si="175"/>
        <v/>
      </c>
    </row>
    <row r="1343" spans="1:24" x14ac:dyDescent="0.3">
      <c r="A1343" s="4">
        <v>40987</v>
      </c>
      <c r="B1343" s="1">
        <v>122.589637</v>
      </c>
      <c r="C1343" s="1">
        <v>134.873144</v>
      </c>
      <c r="D1343" s="1">
        <v>143.69151600000001</v>
      </c>
      <c r="E1343" s="1">
        <v>160.93966</v>
      </c>
      <c r="F1343" s="3">
        <f t="shared" si="168"/>
        <v>14950.203401754412</v>
      </c>
      <c r="G1343" s="36">
        <f t="shared" si="169"/>
        <v>2.9478287637877266E-4</v>
      </c>
      <c r="H1343" s="31">
        <f t="shared" si="170"/>
        <v>1.3832106190862703E-3</v>
      </c>
      <c r="I1343" s="37">
        <f t="shared" si="171"/>
        <v>-1.1077675733169271E-3</v>
      </c>
      <c r="J1343" s="37">
        <f t="shared" si="172"/>
        <v>2.0749155629156703E-3</v>
      </c>
      <c r="K1343" s="39">
        <f t="shared" si="173"/>
        <v>1.09578343022024E-3</v>
      </c>
      <c r="L1343" s="36">
        <f>-(1-B1343/MAX(B$5:B1343))</f>
        <v>-2.7104569864468964E-3</v>
      </c>
      <c r="M1343" s="37">
        <f>-(1-C1343/MAX(C$5:C1343))</f>
        <v>-1.7010697249974616E-2</v>
      </c>
      <c r="N1343" s="37">
        <f>-(1-D1343/MAX(D$5:D1343))</f>
        <v>-0.21433851582309027</v>
      </c>
      <c r="O1343" s="37">
        <f>-(1-E1343/MAX(E$5:E1343))</f>
        <v>-0.12515676980278745</v>
      </c>
      <c r="P1343" s="39">
        <f>-(1-F1343/MAX(F$5:F1343))</f>
        <v>-2.7610962675208794E-2</v>
      </c>
      <c r="Q1343" s="33">
        <f>IF(DatiStorici[[#This Row],[Calend]]="X",(DatiStorici[[#This Row],[Balanced]]*B$2/DatiStorici[[#This Row],[Bond 3Y]]),Q1342)</f>
        <v>29.07059339376492</v>
      </c>
      <c r="R1343" s="33">
        <f>IF(DatiStorici[[#This Row],[Calend]]="X",(DatiStorici[[#This Row],[Balanced]]*C$2/DatiStorici[[#This Row],[Bond 10Y]]),R1342)</f>
        <v>25.761389718714945</v>
      </c>
      <c r="S1343" s="33">
        <f>IF(DatiStorici[[#This Row],[Calend]]="X",(DatiStorici[[#This Row],[Balanced]]*D$2/DatiStorici[[#This Row],[SXXR]]),S1342)</f>
        <v>26.704627827929638</v>
      </c>
      <c r="T1343" s="33">
        <f>IF(DatiStorici[[#This Row],[Calend]]="X",(DatiStorici[[#This Row],[Balanced]]*E$2/DatiStorici[[#This Row],[Gold]]),T1342)</f>
        <v>22.568759297946368</v>
      </c>
      <c r="U1343" s="34">
        <f>SUMPRODUCT(DatiStorici[[#This Row],[Bond 3Y]:[Gold]],Q1342:T1342)</f>
        <v>14507.710021532925</v>
      </c>
      <c r="V1343" s="32">
        <f t="shared" si="174"/>
        <v>6.2942544738432064E-4</v>
      </c>
      <c r="W1343" s="32">
        <f>-(1-U1343/MAX(U$5:U1343))</f>
        <v>-1.1999062489441159E-2</v>
      </c>
      <c r="X1343" s="53" t="str">
        <f t="shared" si="175"/>
        <v/>
      </c>
    </row>
    <row r="1344" spans="1:24" x14ac:dyDescent="0.3">
      <c r="A1344" s="4">
        <v>40988</v>
      </c>
      <c r="B1344" s="1">
        <v>122.572543</v>
      </c>
      <c r="C1344" s="1">
        <v>134.80532299999999</v>
      </c>
      <c r="D1344" s="1">
        <v>142.06534400000001</v>
      </c>
      <c r="E1344" s="1">
        <v>160.47774000000001</v>
      </c>
      <c r="F1344" s="3">
        <f t="shared" si="168"/>
        <v>14905.38264186078</v>
      </c>
      <c r="G1344" s="36">
        <f t="shared" si="169"/>
        <v>-1.3945054679883194E-4</v>
      </c>
      <c r="H1344" s="31">
        <f t="shared" si="170"/>
        <v>-5.0297676476940549E-4</v>
      </c>
      <c r="I1344" s="37">
        <f t="shared" si="171"/>
        <v>-1.1381630906044332E-2</v>
      </c>
      <c r="J1344" s="37">
        <f t="shared" si="172"/>
        <v>-2.8742707644951234E-3</v>
      </c>
      <c r="K1344" s="39">
        <f t="shared" si="173"/>
        <v>-3.0025063651345539E-3</v>
      </c>
      <c r="L1344" s="36">
        <f>-(1-B1344/MAX(B$5:B1344))</f>
        <v>-2.849519862114458E-3</v>
      </c>
      <c r="M1344" s="37">
        <f>-(1-C1344/MAX(C$5:C1344))</f>
        <v>-1.750499370903702E-2</v>
      </c>
      <c r="N1344" s="37">
        <f>-(1-D1344/MAX(D$5:D1344))</f>
        <v>-0.22322992947514564</v>
      </c>
      <c r="O1344" s="37">
        <f>-(1-E1344/MAX(E$5:E1344))</f>
        <v>-0.12766769585353654</v>
      </c>
      <c r="P1344" s="39">
        <f>-(1-F1344/MAX(F$5:F1344))</f>
        <v>-3.0526188267391619E-2</v>
      </c>
      <c r="Q1344" s="33">
        <f>IF(DatiStorici[[#This Row],[Calend]]="X",(DatiStorici[[#This Row],[Balanced]]*B$2/DatiStorici[[#This Row],[Bond 3Y]]),Q1343)</f>
        <v>29.07059339376492</v>
      </c>
      <c r="R1344" s="33">
        <f>IF(DatiStorici[[#This Row],[Calend]]="X",(DatiStorici[[#This Row],[Balanced]]*C$2/DatiStorici[[#This Row],[Bond 10Y]]),R1343)</f>
        <v>25.761389718714945</v>
      </c>
      <c r="S1344" s="33">
        <f>IF(DatiStorici[[#This Row],[Calend]]="X",(DatiStorici[[#This Row],[Balanced]]*D$2/DatiStorici[[#This Row],[SXXR]]),S1343)</f>
        <v>26.704627827929638</v>
      </c>
      <c r="T1344" s="33">
        <f>IF(DatiStorici[[#This Row],[Calend]]="X",(DatiStorici[[#This Row],[Balanced]]*E$2/DatiStorici[[#This Row],[Gold]]),T1343)</f>
        <v>22.568759297946368</v>
      </c>
      <c r="U1344" s="34">
        <f>SUMPRODUCT(DatiStorici[[#This Row],[Bond 3Y]:[Gold]],Q1343:T1343)</f>
        <v>14451.614646258229</v>
      </c>
      <c r="V1344" s="32">
        <f t="shared" si="174"/>
        <v>-3.8740851920618341E-3</v>
      </c>
      <c r="W1344" s="32">
        <f>-(1-U1344/MAX(U$5:U1344))</f>
        <v>-1.581925763251657E-2</v>
      </c>
      <c r="X1344" s="53" t="str">
        <f t="shared" si="175"/>
        <v/>
      </c>
    </row>
    <row r="1345" spans="1:24" x14ac:dyDescent="0.3">
      <c r="A1345" s="4">
        <v>40989</v>
      </c>
      <c r="B1345" s="1">
        <v>122.519248</v>
      </c>
      <c r="C1345" s="1">
        <v>135.28548799999999</v>
      </c>
      <c r="D1345" s="1">
        <v>141.94170500000001</v>
      </c>
      <c r="E1345" s="1">
        <v>159.74947</v>
      </c>
      <c r="F1345" s="3">
        <f t="shared" si="168"/>
        <v>14885.640656952281</v>
      </c>
      <c r="G1345" s="36">
        <f t="shared" si="169"/>
        <v>-4.3489829359477509E-4</v>
      </c>
      <c r="H1345" s="31">
        <f t="shared" si="170"/>
        <v>3.5555856497561911E-3</v>
      </c>
      <c r="I1345" s="37">
        <f t="shared" si="171"/>
        <v>-8.7067562756620084E-4</v>
      </c>
      <c r="J1345" s="37">
        <f t="shared" si="172"/>
        <v>-4.5484657944582542E-3</v>
      </c>
      <c r="K1345" s="39">
        <f t="shared" si="173"/>
        <v>-1.3253648658097885E-3</v>
      </c>
      <c r="L1345" s="36">
        <f>-(1-B1345/MAX(B$5:B1345))</f>
        <v>-3.283084619263632E-3</v>
      </c>
      <c r="M1345" s="37">
        <f>-(1-C1345/MAX(C$5:C1345))</f>
        <v>-1.4005430752641823E-2</v>
      </c>
      <c r="N1345" s="37">
        <f>-(1-D1345/MAX(D$5:D1345))</f>
        <v>-0.22390594990381274</v>
      </c>
      <c r="O1345" s="37">
        <f>-(1-E1345/MAX(E$5:E1345))</f>
        <v>-0.13162645952468954</v>
      </c>
      <c r="P1345" s="39">
        <f>-(1-F1345/MAX(F$5:F1345))</f>
        <v>-3.1810243686851924E-2</v>
      </c>
      <c r="Q1345" s="33">
        <f>IF(DatiStorici[[#This Row],[Calend]]="X",(DatiStorici[[#This Row],[Balanced]]*B$2/DatiStorici[[#This Row],[Bond 3Y]]),Q1344)</f>
        <v>29.07059339376492</v>
      </c>
      <c r="R1345" s="33">
        <f>IF(DatiStorici[[#This Row],[Calend]]="X",(DatiStorici[[#This Row],[Balanced]]*C$2/DatiStorici[[#This Row],[Bond 10Y]]),R1344)</f>
        <v>25.761389718714945</v>
      </c>
      <c r="S1345" s="33">
        <f>IF(DatiStorici[[#This Row],[Calend]]="X",(DatiStorici[[#This Row],[Balanced]]*D$2/DatiStorici[[#This Row],[SXXR]]),S1344)</f>
        <v>26.704627827929638</v>
      </c>
      <c r="T1345" s="33">
        <f>IF(DatiStorici[[#This Row],[Calend]]="X",(DatiStorici[[#This Row],[Balanced]]*E$2/DatiStorici[[#This Row],[Gold]]),T1344)</f>
        <v>22.568759297946368</v>
      </c>
      <c r="U1345" s="34">
        <f>SUMPRODUCT(DatiStorici[[#This Row],[Bond 3Y]:[Gold]],Q1344:T1344)</f>
        <v>14442.697162863662</v>
      </c>
      <c r="V1345" s="32">
        <f t="shared" si="174"/>
        <v>-6.1724838692148046E-4</v>
      </c>
      <c r="W1345" s="32">
        <f>-(1-U1345/MAX(U$5:U1345))</f>
        <v>-1.6426554162498941E-2</v>
      </c>
      <c r="X1345" s="53" t="str">
        <f t="shared" si="175"/>
        <v/>
      </c>
    </row>
    <row r="1346" spans="1:24" x14ac:dyDescent="0.3">
      <c r="A1346" s="4">
        <v>40990</v>
      </c>
      <c r="B1346" s="1">
        <v>122.448331</v>
      </c>
      <c r="C1346" s="1">
        <v>135.716149</v>
      </c>
      <c r="D1346" s="1">
        <v>140.290909</v>
      </c>
      <c r="E1346" s="1">
        <v>158.41583</v>
      </c>
      <c r="F1346" s="3">
        <f t="shared" si="168"/>
        <v>14817.360388060966</v>
      </c>
      <c r="G1346" s="36">
        <f t="shared" si="169"/>
        <v>-5.7899092010971914E-4</v>
      </c>
      <c r="H1346" s="31">
        <f t="shared" si="170"/>
        <v>3.1782934398182716E-3</v>
      </c>
      <c r="I1346" s="37">
        <f t="shared" si="171"/>
        <v>-1.169825699734366E-2</v>
      </c>
      <c r="J1346" s="37">
        <f t="shared" si="172"/>
        <v>-8.3833643126034318E-3</v>
      </c>
      <c r="K1346" s="39">
        <f t="shared" si="173"/>
        <v>-4.5975414443816393E-3</v>
      </c>
      <c r="L1346" s="36">
        <f>-(1-B1346/MAX(B$5:B1346))</f>
        <v>-3.8600076304794451E-3</v>
      </c>
      <c r="M1346" s="37">
        <f>-(1-C1346/MAX(C$5:C1346))</f>
        <v>-1.086666536498504E-2</v>
      </c>
      <c r="N1346" s="37">
        <f>-(1-D1346/MAX(D$5:D1346))</f>
        <v>-0.23293200009478798</v>
      </c>
      <c r="O1346" s="37">
        <f>-(1-E1346/MAX(E$5:E1346))</f>
        <v>-0.13887592137592142</v>
      </c>
      <c r="P1346" s="39">
        <f>-(1-F1346/MAX(F$5:F1346))</f>
        <v>-3.6251319380023572E-2</v>
      </c>
      <c r="Q1346" s="33">
        <f>IF(DatiStorici[[#This Row],[Calend]]="X",(DatiStorici[[#This Row],[Balanced]]*B$2/DatiStorici[[#This Row],[Bond 3Y]]),Q1345)</f>
        <v>29.07059339376492</v>
      </c>
      <c r="R1346" s="33">
        <f>IF(DatiStorici[[#This Row],[Calend]]="X",(DatiStorici[[#This Row],[Balanced]]*C$2/DatiStorici[[#This Row],[Bond 10Y]]),R1345)</f>
        <v>25.761389718714945</v>
      </c>
      <c r="S1346" s="33">
        <f>IF(DatiStorici[[#This Row],[Calend]]="X",(DatiStorici[[#This Row],[Balanced]]*D$2/DatiStorici[[#This Row],[SXXR]]),S1345)</f>
        <v>26.704627827929638</v>
      </c>
      <c r="T1346" s="33">
        <f>IF(DatiStorici[[#This Row],[Calend]]="X",(DatiStorici[[#This Row],[Balanced]]*E$2/DatiStorici[[#This Row],[Gold]]),T1345)</f>
        <v>22.568759297946368</v>
      </c>
      <c r="U1346" s="34">
        <f>SUMPRODUCT(DatiStorici[[#This Row],[Bond 3Y]:[Gold]],Q1345:T1345)</f>
        <v>14377.547496499661</v>
      </c>
      <c r="V1346" s="32">
        <f t="shared" si="174"/>
        <v>-4.5211120244158139E-3</v>
      </c>
      <c r="W1346" s="32">
        <f>-(1-U1346/MAX(U$5:U1346))</f>
        <v>-2.0863362683664288E-2</v>
      </c>
      <c r="X1346" s="53" t="str">
        <f t="shared" si="175"/>
        <v/>
      </c>
    </row>
    <row r="1347" spans="1:24" x14ac:dyDescent="0.3">
      <c r="A1347" s="4">
        <v>40991</v>
      </c>
      <c r="B1347" s="1">
        <v>122.473045</v>
      </c>
      <c r="C1347" s="1">
        <v>136.04231300000001</v>
      </c>
      <c r="D1347" s="1">
        <v>140.390973</v>
      </c>
      <c r="E1347" s="1">
        <v>161.17454000000001</v>
      </c>
      <c r="F1347" s="3">
        <f t="shared" si="168"/>
        <v>14936.539361593532</v>
      </c>
      <c r="G1347" s="36">
        <f t="shared" si="169"/>
        <v>2.0181170371902829E-4</v>
      </c>
      <c r="H1347" s="31">
        <f t="shared" si="170"/>
        <v>2.4003974279966128E-3</v>
      </c>
      <c r="I1347" s="37">
        <f t="shared" si="171"/>
        <v>7.1300650776735797E-4</v>
      </c>
      <c r="J1347" s="37">
        <f t="shared" si="172"/>
        <v>1.7264465896315861E-2</v>
      </c>
      <c r="K1347" s="39">
        <f t="shared" si="173"/>
        <v>8.011024565445779E-3</v>
      </c>
      <c r="L1347" s="36">
        <f>-(1-B1347/MAX(B$5:B1347))</f>
        <v>-3.6589546347353119E-3</v>
      </c>
      <c r="M1347" s="37">
        <f>-(1-C1347/MAX(C$5:C1347))</f>
        <v>-8.4895003235727629E-3</v>
      </c>
      <c r="N1347" s="37">
        <f>-(1-D1347/MAX(D$5:D1347))</f>
        <v>-0.23238488059225115</v>
      </c>
      <c r="O1347" s="37">
        <f>-(1-E1347/MAX(E$5:E1347))</f>
        <v>-0.1238799982605292</v>
      </c>
      <c r="P1347" s="39">
        <f>-(1-F1347/MAX(F$5:F1347))</f>
        <v>-2.8499697263023593E-2</v>
      </c>
      <c r="Q1347" s="33">
        <f>IF(DatiStorici[[#This Row],[Calend]]="X",(DatiStorici[[#This Row],[Balanced]]*B$2/DatiStorici[[#This Row],[Bond 3Y]]),Q1346)</f>
        <v>29.07059339376492</v>
      </c>
      <c r="R1347" s="33">
        <f>IF(DatiStorici[[#This Row],[Calend]]="X",(DatiStorici[[#This Row],[Balanced]]*C$2/DatiStorici[[#This Row],[Bond 10Y]]),R1346)</f>
        <v>25.761389718714945</v>
      </c>
      <c r="S1347" s="33">
        <f>IF(DatiStorici[[#This Row],[Calend]]="X",(DatiStorici[[#This Row],[Balanced]]*D$2/DatiStorici[[#This Row],[SXXR]]),S1346)</f>
        <v>26.704627827929638</v>
      </c>
      <c r="T1347" s="33">
        <f>IF(DatiStorici[[#This Row],[Calend]]="X",(DatiStorici[[#This Row],[Balanced]]*E$2/DatiStorici[[#This Row],[Gold]]),T1346)</f>
        <v>22.568759297946368</v>
      </c>
      <c r="U1347" s="34">
        <f>SUMPRODUCT(DatiStorici[[#This Row],[Bond 3Y]:[Gold]],Q1346:T1346)</f>
        <v>14451.601218902822</v>
      </c>
      <c r="V1347" s="32">
        <f t="shared" si="174"/>
        <v>5.137431285978363E-3</v>
      </c>
      <c r="W1347" s="32">
        <f>-(1-U1347/MAX(U$5:U1347))</f>
        <v>-1.5820172059377247E-2</v>
      </c>
      <c r="X1347" s="53" t="str">
        <f t="shared" si="175"/>
        <v/>
      </c>
    </row>
    <row r="1348" spans="1:24" x14ac:dyDescent="0.3">
      <c r="A1348" s="4">
        <v>40994</v>
      </c>
      <c r="B1348" s="1">
        <v>122.505275</v>
      </c>
      <c r="C1348" s="1">
        <v>135.7259</v>
      </c>
      <c r="D1348" s="1">
        <v>141.689187</v>
      </c>
      <c r="E1348" s="1">
        <v>162.74299999999999</v>
      </c>
      <c r="F1348" s="3">
        <f t="shared" si="168"/>
        <v>15010.71465039782</v>
      </c>
      <c r="G1348" s="36">
        <f t="shared" si="169"/>
        <v>2.6312532624065153E-4</v>
      </c>
      <c r="H1348" s="31">
        <f t="shared" si="170"/>
        <v>-2.3285515217333595E-3</v>
      </c>
      <c r="I1348" s="37">
        <f t="shared" si="171"/>
        <v>9.2046400282946202E-3</v>
      </c>
      <c r="J1348" s="37">
        <f t="shared" si="172"/>
        <v>9.6843922590294489E-3</v>
      </c>
      <c r="K1348" s="39">
        <f t="shared" si="173"/>
        <v>4.9537390279648548E-3</v>
      </c>
      <c r="L1348" s="36">
        <f>-(1-B1348/MAX(B$5:B1348))</f>
        <v>-3.3967575782962722E-3</v>
      </c>
      <c r="M1348" s="37">
        <f>-(1-C1348/MAX(C$5:C1348))</f>
        <v>-1.0795597631210629E-2</v>
      </c>
      <c r="N1348" s="37">
        <f>-(1-D1348/MAX(D$5:D1348))</f>
        <v>-0.2252866414866157</v>
      </c>
      <c r="O1348" s="37">
        <f>-(1-E1348/MAX(E$5:E1348))</f>
        <v>-0.1153540910178078</v>
      </c>
      <c r="P1348" s="39">
        <f>-(1-F1348/MAX(F$5:F1348))</f>
        <v>-2.3675198509700568E-2</v>
      </c>
      <c r="Q1348" s="33">
        <f>IF(DatiStorici[[#This Row],[Calend]]="X",(DatiStorici[[#This Row],[Balanced]]*B$2/DatiStorici[[#This Row],[Bond 3Y]]),Q1347)</f>
        <v>29.07059339376492</v>
      </c>
      <c r="R1348" s="33">
        <f>IF(DatiStorici[[#This Row],[Calend]]="X",(DatiStorici[[#This Row],[Balanced]]*C$2/DatiStorici[[#This Row],[Bond 10Y]]),R1347)</f>
        <v>25.761389718714945</v>
      </c>
      <c r="S1348" s="33">
        <f>IF(DatiStorici[[#This Row],[Calend]]="X",(DatiStorici[[#This Row],[Balanced]]*D$2/DatiStorici[[#This Row],[SXXR]]),S1347)</f>
        <v>26.704627827929638</v>
      </c>
      <c r="T1348" s="33">
        <f>IF(DatiStorici[[#This Row],[Calend]]="X",(DatiStorici[[#This Row],[Balanced]]*E$2/DatiStorici[[#This Row],[Gold]]),T1347)</f>
        <v>22.568759297946368</v>
      </c>
      <c r="U1348" s="34">
        <f>SUMPRODUCT(DatiStorici[[#This Row],[Bond 3Y]:[Gold]],Q1347:T1347)</f>
        <v>14514.4534434423</v>
      </c>
      <c r="V1348" s="32">
        <f t="shared" si="174"/>
        <v>4.339722748883371E-3</v>
      </c>
      <c r="W1348" s="32">
        <f>-(1-U1348/MAX(U$5:U1348))</f>
        <v>-1.1539823425618989E-2</v>
      </c>
      <c r="X1348" s="53" t="str">
        <f t="shared" si="175"/>
        <v/>
      </c>
    </row>
    <row r="1349" spans="1:24" x14ac:dyDescent="0.3">
      <c r="A1349" s="4">
        <v>40995</v>
      </c>
      <c r="B1349" s="1">
        <v>122.393817</v>
      </c>
      <c r="C1349" s="1">
        <v>136.048959</v>
      </c>
      <c r="D1349" s="1">
        <v>141.06365500000001</v>
      </c>
      <c r="E1349" s="1">
        <v>163.87922</v>
      </c>
      <c r="F1349" s="3">
        <f t="shared" si="168"/>
        <v>15051.545852075731</v>
      </c>
      <c r="G1349" s="36">
        <f t="shared" si="169"/>
        <v>-9.1023618573093283E-4</v>
      </c>
      <c r="H1349" s="31">
        <f t="shared" si="170"/>
        <v>2.3774027763321837E-3</v>
      </c>
      <c r="I1349" s="37">
        <f t="shared" si="171"/>
        <v>-4.4245922769814202E-3</v>
      </c>
      <c r="J1349" s="37">
        <f t="shared" si="172"/>
        <v>6.9574236761614809E-3</v>
      </c>
      <c r="K1349" s="39">
        <f t="shared" si="173"/>
        <v>2.7164442130071667E-3</v>
      </c>
      <c r="L1349" s="36">
        <f>-(1-B1349/MAX(B$5:B1349))</f>
        <v>-4.3034891798034991E-3</v>
      </c>
      <c r="M1349" s="37">
        <f>-(1-C1349/MAX(C$5:C1349))</f>
        <v>-8.4410626086035556E-3</v>
      </c>
      <c r="N1349" s="37">
        <f>-(1-D1349/MAX(D$5:D1349))</f>
        <v>-0.2287068601133031</v>
      </c>
      <c r="O1349" s="37">
        <f>-(1-E1349/MAX(E$5:E1349))</f>
        <v>-0.10917777391228711</v>
      </c>
      <c r="P1349" s="39">
        <f>-(1-F1349/MAX(F$5:F1349))</f>
        <v>-2.1019461204632162E-2</v>
      </c>
      <c r="Q1349" s="33">
        <f>IF(DatiStorici[[#This Row],[Calend]]="X",(DatiStorici[[#This Row],[Balanced]]*B$2/DatiStorici[[#This Row],[Bond 3Y]]),Q1348)</f>
        <v>29.07059339376492</v>
      </c>
      <c r="R1349" s="33">
        <f>IF(DatiStorici[[#This Row],[Calend]]="X",(DatiStorici[[#This Row],[Balanced]]*C$2/DatiStorici[[#This Row],[Bond 10Y]]),R1348)</f>
        <v>25.761389718714945</v>
      </c>
      <c r="S1349" s="33">
        <f>IF(DatiStorici[[#This Row],[Calend]]="X",(DatiStorici[[#This Row],[Balanced]]*D$2/DatiStorici[[#This Row],[SXXR]]),S1348)</f>
        <v>26.704627827929638</v>
      </c>
      <c r="T1349" s="33">
        <f>IF(DatiStorici[[#This Row],[Calend]]="X",(DatiStorici[[#This Row],[Balanced]]*E$2/DatiStorici[[#This Row],[Gold]]),T1348)</f>
        <v>22.568759297946368</v>
      </c>
      <c r="U1349" s="34">
        <f>SUMPRODUCT(DatiStorici[[#This Row],[Bond 3Y]:[Gold]],Q1348:T1348)</f>
        <v>14528.474218480009</v>
      </c>
      <c r="V1349" s="32">
        <f t="shared" si="174"/>
        <v>9.6552085176370708E-4</v>
      </c>
      <c r="W1349" s="32">
        <f>-(1-U1349/MAX(U$5:U1349))</f>
        <v>-1.0584983629309375E-2</v>
      </c>
      <c r="X1349" s="53" t="str">
        <f t="shared" si="175"/>
        <v/>
      </c>
    </row>
    <row r="1350" spans="1:24" x14ac:dyDescent="0.3">
      <c r="A1350" s="4">
        <v>40996</v>
      </c>
      <c r="B1350" s="1">
        <v>122.410183</v>
      </c>
      <c r="C1350" s="1">
        <v>136.406758</v>
      </c>
      <c r="D1350" s="1">
        <v>139.635515</v>
      </c>
      <c r="E1350" s="1">
        <v>162.32769999999999</v>
      </c>
      <c r="F1350" s="3">
        <f t="shared" si="168"/>
        <v>14978.331621396117</v>
      </c>
      <c r="G1350" s="36">
        <f t="shared" si="169"/>
        <v>1.3370696577162083E-4</v>
      </c>
      <c r="H1350" s="31">
        <f t="shared" si="170"/>
        <v>2.6264760352669139E-3</v>
      </c>
      <c r="I1350" s="37">
        <f t="shared" si="171"/>
        <v>-1.0175678987404671E-2</v>
      </c>
      <c r="J1350" s="37">
        <f t="shared" si="172"/>
        <v>-9.5125615335470981E-3</v>
      </c>
      <c r="K1350" s="39">
        <f t="shared" si="173"/>
        <v>-4.8761021957749884E-3</v>
      </c>
      <c r="L1350" s="36">
        <f>-(1-B1350/MAX(B$5:B1350))</f>
        <v>-4.1703487198071487E-3</v>
      </c>
      <c r="M1350" s="37">
        <f>-(1-C1350/MAX(C$5:C1350))</f>
        <v>-5.8333337524077988E-3</v>
      </c>
      <c r="N1350" s="37">
        <f>-(1-D1350/MAX(D$5:D1350))</f>
        <v>-0.23651549505047242</v>
      </c>
      <c r="O1350" s="37">
        <f>-(1-E1350/MAX(E$5:E1350))</f>
        <v>-0.11761159792133247</v>
      </c>
      <c r="P1350" s="39">
        <f>-(1-F1350/MAX(F$5:F1350))</f>
        <v>-2.5781450949913576E-2</v>
      </c>
      <c r="Q1350" s="33">
        <f>IF(DatiStorici[[#This Row],[Calend]]="X",(DatiStorici[[#This Row],[Balanced]]*B$2/DatiStorici[[#This Row],[Bond 3Y]]),Q1349)</f>
        <v>29.07059339376492</v>
      </c>
      <c r="R1350" s="33">
        <f>IF(DatiStorici[[#This Row],[Calend]]="X",(DatiStorici[[#This Row],[Balanced]]*C$2/DatiStorici[[#This Row],[Bond 10Y]]),R1349)</f>
        <v>25.761389718714945</v>
      </c>
      <c r="S1350" s="33">
        <f>IF(DatiStorici[[#This Row],[Calend]]="X",(DatiStorici[[#This Row],[Balanced]]*D$2/DatiStorici[[#This Row],[SXXR]]),S1349)</f>
        <v>26.704627827929638</v>
      </c>
      <c r="T1350" s="33">
        <f>IF(DatiStorici[[#This Row],[Calend]]="X",(DatiStorici[[#This Row],[Balanced]]*E$2/DatiStorici[[#This Row],[Gold]]),T1349)</f>
        <v>22.568759297946368</v>
      </c>
      <c r="U1350" s="34">
        <f>SUMPRODUCT(DatiStorici[[#This Row],[Bond 3Y]:[Gold]],Q1349:T1349)</f>
        <v>14465.013558679328</v>
      </c>
      <c r="V1350" s="32">
        <f t="shared" si="174"/>
        <v>-4.3775872451921145E-3</v>
      </c>
      <c r="W1350" s="32">
        <f>-(1-U1350/MAX(U$5:U1350))</f>
        <v>-1.4906767789941933E-2</v>
      </c>
      <c r="X1350" s="53" t="str">
        <f t="shared" si="175"/>
        <v/>
      </c>
    </row>
    <row r="1351" spans="1:24" x14ac:dyDescent="0.3">
      <c r="A1351" s="4">
        <v>40997</v>
      </c>
      <c r="B1351" s="1">
        <v>122.06626199999999</v>
      </c>
      <c r="C1351" s="1">
        <v>136.61695499999999</v>
      </c>
      <c r="D1351" s="1">
        <v>137.89880099999999</v>
      </c>
      <c r="E1351" s="1">
        <v>160.53407999999999</v>
      </c>
      <c r="F1351" s="3">
        <f t="shared" ref="F1351:F1414" si="176">SUMPRODUCT(B1351:E1351,B$3:E$3)</f>
        <v>14878.295759390177</v>
      </c>
      <c r="G1351" s="36">
        <f t="shared" ref="G1351:G1414" si="177">LN(B1351/B1350)</f>
        <v>-2.8135326237439095E-3</v>
      </c>
      <c r="H1351" s="31">
        <f t="shared" ref="H1351:H1414" si="178">LN(C1351/C1350)</f>
        <v>1.5397713203731684E-3</v>
      </c>
      <c r="I1351" s="37">
        <f t="shared" ref="I1351:I1414" si="179">LN(D1351/D1350)</f>
        <v>-1.2515473361672745E-2</v>
      </c>
      <c r="J1351" s="37">
        <f t="shared" ref="J1351:J1414" si="180">LN(E1351/E1350)</f>
        <v>-1.1110875075140197E-2</v>
      </c>
      <c r="K1351" s="39">
        <f t="shared" ref="K1351:K1414" si="181">LN(F1351/F1350)</f>
        <v>-6.7011076014070695E-3</v>
      </c>
      <c r="L1351" s="36">
        <f>-(1-B1351/MAX(B$5:B1351))</f>
        <v>-6.9682101485246672E-3</v>
      </c>
      <c r="M1351" s="37">
        <f>-(1-C1351/MAX(C$5:C1351))</f>
        <v>-4.3013652941790159E-3</v>
      </c>
      <c r="N1351" s="37">
        <f>-(1-D1351/MAX(D$5:D1351))</f>
        <v>-0.24601131872061044</v>
      </c>
      <c r="O1351" s="37">
        <f>-(1-E1351/MAX(E$5:E1351))</f>
        <v>-0.1273614402817943</v>
      </c>
      <c r="P1351" s="39">
        <f>-(1-F1351/MAX(F$5:F1351))</f>
        <v>-3.2287969486142765E-2</v>
      </c>
      <c r="Q1351" s="33">
        <f>IF(DatiStorici[[#This Row],[Calend]]="X",(DatiStorici[[#This Row],[Balanced]]*B$2/DatiStorici[[#This Row],[Bond 3Y]]),Q1350)</f>
        <v>29.07059339376492</v>
      </c>
      <c r="R1351" s="33">
        <f>IF(DatiStorici[[#This Row],[Calend]]="X",(DatiStorici[[#This Row],[Balanced]]*C$2/DatiStorici[[#This Row],[Bond 10Y]]),R1350)</f>
        <v>25.761389718714945</v>
      </c>
      <c r="S1351" s="33">
        <f>IF(DatiStorici[[#This Row],[Calend]]="X",(DatiStorici[[#This Row],[Balanced]]*D$2/DatiStorici[[#This Row],[SXXR]]),S1350)</f>
        <v>26.704627827929638</v>
      </c>
      <c r="T1351" s="33">
        <f>IF(DatiStorici[[#This Row],[Calend]]="X",(DatiStorici[[#This Row],[Balanced]]*E$2/DatiStorici[[#This Row],[Gold]]),T1350)</f>
        <v>22.568759297946368</v>
      </c>
      <c r="U1351" s="34">
        <f>SUMPRODUCT(DatiStorici[[#This Row],[Bond 3Y]:[Gold]],Q1350:T1350)</f>
        <v>14373.572458897917</v>
      </c>
      <c r="V1351" s="32">
        <f t="shared" ref="V1351:V1414" si="182">LN(U1351/U1350)</f>
        <v>-6.3416012265206725E-3</v>
      </c>
      <c r="W1351" s="32">
        <f>-(1-U1351/MAX(U$5:U1351))</f>
        <v>-2.11340698367114E-2</v>
      </c>
      <c r="X1351" s="53" t="str">
        <f t="shared" ref="X1351:X1414" si="183">IF(AND(MONTH(A1351)&lt;&gt;MONTH(A1350),MONTH(A1351)=X$2),"X","")</f>
        <v/>
      </c>
    </row>
    <row r="1352" spans="1:24" x14ac:dyDescent="0.3">
      <c r="A1352" s="4">
        <v>40998</v>
      </c>
      <c r="B1352" s="1">
        <v>122.198007</v>
      </c>
      <c r="C1352" s="1">
        <v>136.996002</v>
      </c>
      <c r="D1352" s="1">
        <v>139.26826399999999</v>
      </c>
      <c r="E1352" s="1">
        <v>161.01652999999999</v>
      </c>
      <c r="F1352" s="3">
        <f t="shared" si="176"/>
        <v>14930.774505535508</v>
      </c>
      <c r="G1352" s="36">
        <f t="shared" si="177"/>
        <v>1.0787088370671812E-3</v>
      </c>
      <c r="H1352" s="31">
        <f t="shared" si="178"/>
        <v>2.7706819636115019E-3</v>
      </c>
      <c r="I1352" s="37">
        <f t="shared" si="179"/>
        <v>9.8819399361130891E-3</v>
      </c>
      <c r="J1352" s="37">
        <f t="shared" si="180"/>
        <v>3.0007740431540293E-3</v>
      </c>
      <c r="K1352" s="39">
        <f t="shared" si="181"/>
        <v>3.520995448407155E-3</v>
      </c>
      <c r="L1352" s="36">
        <f>-(1-B1352/MAX(B$5:B1352))</f>
        <v>-5.8964400212966339E-3</v>
      </c>
      <c r="M1352" s="37">
        <f>-(1-C1352/MAX(C$5:C1352))</f>
        <v>-1.5387756844973399E-3</v>
      </c>
      <c r="N1352" s="37">
        <f>-(1-D1352/MAX(D$5:D1352))</f>
        <v>-0.23852351176403719</v>
      </c>
      <c r="O1352" s="37">
        <f>-(1-E1352/MAX(E$5:E1352))</f>
        <v>-0.12473891630971279</v>
      </c>
      <c r="P1352" s="39">
        <f>-(1-F1352/MAX(F$5:F1352))</f>
        <v>-2.8874654223938201E-2</v>
      </c>
      <c r="Q1352" s="33">
        <f>IF(DatiStorici[[#This Row],[Calend]]="X",(DatiStorici[[#This Row],[Balanced]]*B$2/DatiStorici[[#This Row],[Bond 3Y]]),Q1351)</f>
        <v>29.07059339376492</v>
      </c>
      <c r="R1352" s="33">
        <f>IF(DatiStorici[[#This Row],[Calend]]="X",(DatiStorici[[#This Row],[Balanced]]*C$2/DatiStorici[[#This Row],[Bond 10Y]]),R1351)</f>
        <v>25.761389718714945</v>
      </c>
      <c r="S1352" s="33">
        <f>IF(DatiStorici[[#This Row],[Calend]]="X",(DatiStorici[[#This Row],[Balanced]]*D$2/DatiStorici[[#This Row],[SXXR]]),S1351)</f>
        <v>26.704627827929638</v>
      </c>
      <c r="T1352" s="33">
        <f>IF(DatiStorici[[#This Row],[Calend]]="X",(DatiStorici[[#This Row],[Balanced]]*E$2/DatiStorici[[#This Row],[Gold]]),T1351)</f>
        <v>22.568759297946368</v>
      </c>
      <c r="U1352" s="34">
        <f>SUMPRODUCT(DatiStorici[[#This Row],[Bond 3Y]:[Gold]],Q1351:T1351)</f>
        <v>14434.626439375701</v>
      </c>
      <c r="V1352" s="32">
        <f t="shared" si="182"/>
        <v>4.238659424875571E-3</v>
      </c>
      <c r="W1352" s="32">
        <f>-(1-U1352/MAX(U$5:U1352))</f>
        <v>-1.6976184832029673E-2</v>
      </c>
      <c r="X1352" s="53" t="str">
        <f t="shared" si="183"/>
        <v/>
      </c>
    </row>
    <row r="1353" spans="1:24" x14ac:dyDescent="0.3">
      <c r="A1353" s="4">
        <v>41001</v>
      </c>
      <c r="B1353" s="1">
        <v>122.256545</v>
      </c>
      <c r="C1353" s="1">
        <v>136.942352</v>
      </c>
      <c r="D1353" s="1">
        <v>141.34865400000001</v>
      </c>
      <c r="E1353" s="1">
        <v>162.46381</v>
      </c>
      <c r="F1353" s="3">
        <f t="shared" si="176"/>
        <v>15019.239186113355</v>
      </c>
      <c r="G1353" s="36">
        <f t="shared" si="177"/>
        <v>4.7892747866603783E-4</v>
      </c>
      <c r="H1353" s="31">
        <f t="shared" si="178"/>
        <v>-3.9169396984791062E-4</v>
      </c>
      <c r="I1353" s="37">
        <f t="shared" si="179"/>
        <v>1.4827531641025715E-2</v>
      </c>
      <c r="J1353" s="37">
        <f t="shared" si="180"/>
        <v>8.948238752813897E-3</v>
      </c>
      <c r="K1353" s="39">
        <f t="shared" si="181"/>
        <v>5.9075056701555009E-3</v>
      </c>
      <c r="L1353" s="36">
        <f>-(1-B1353/MAX(B$5:B1353))</f>
        <v>-5.4202224820528722E-3</v>
      </c>
      <c r="M1353" s="37">
        <f>-(1-C1353/MAX(C$5:C1353))</f>
        <v>-1.92979034114793E-3</v>
      </c>
      <c r="N1353" s="37">
        <f>-(1-D1353/MAX(D$5:D1353))</f>
        <v>-0.22714857230646457</v>
      </c>
      <c r="O1353" s="37">
        <f>-(1-E1353/MAX(E$5:E1353))</f>
        <v>-0.11687172490269837</v>
      </c>
      <c r="P1353" s="39">
        <f>-(1-F1353/MAX(F$5:F1353))</f>
        <v>-2.3120746850728624E-2</v>
      </c>
      <c r="Q1353" s="33">
        <f>IF(DatiStorici[[#This Row],[Calend]]="X",(DatiStorici[[#This Row],[Balanced]]*B$2/DatiStorici[[#This Row],[Bond 3Y]]),Q1352)</f>
        <v>29.07059339376492</v>
      </c>
      <c r="R1353" s="33">
        <f>IF(DatiStorici[[#This Row],[Calend]]="X",(DatiStorici[[#This Row],[Balanced]]*C$2/DatiStorici[[#This Row],[Bond 10Y]]),R1352)</f>
        <v>25.761389718714945</v>
      </c>
      <c r="S1353" s="33">
        <f>IF(DatiStorici[[#This Row],[Calend]]="X",(DatiStorici[[#This Row],[Balanced]]*D$2/DatiStorici[[#This Row],[SXXR]]),S1352)</f>
        <v>26.704627827929638</v>
      </c>
      <c r="T1353" s="33">
        <f>IF(DatiStorici[[#This Row],[Calend]]="X",(DatiStorici[[#This Row],[Balanced]]*E$2/DatiStorici[[#This Row],[Gold]]),T1352)</f>
        <v>22.568759297946368</v>
      </c>
      <c r="U1353" s="34">
        <f>SUMPRODUCT(DatiStorici[[#This Row],[Bond 3Y]:[Gold]],Q1352:T1352)</f>
        <v>14523.165429857057</v>
      </c>
      <c r="V1353" s="32">
        <f t="shared" si="182"/>
        <v>6.1150564782452774E-3</v>
      </c>
      <c r="W1353" s="32">
        <f>-(1-U1353/MAX(U$5:U1353))</f>
        <v>-1.0946521606614912E-2</v>
      </c>
      <c r="X1353" s="53" t="str">
        <f t="shared" si="183"/>
        <v/>
      </c>
    </row>
    <row r="1354" spans="1:24" x14ac:dyDescent="0.3">
      <c r="A1354" s="4">
        <v>41002</v>
      </c>
      <c r="B1354" s="1">
        <v>122.232632</v>
      </c>
      <c r="C1354" s="1">
        <v>136.77842699999999</v>
      </c>
      <c r="D1354" s="1">
        <v>139.837739</v>
      </c>
      <c r="E1354" s="1">
        <v>162.34092000000001</v>
      </c>
      <c r="F1354" s="3">
        <f t="shared" si="176"/>
        <v>14986.922330016045</v>
      </c>
      <c r="G1354" s="36">
        <f t="shared" si="177"/>
        <v>-1.9561602169618374E-4</v>
      </c>
      <c r="H1354" s="31">
        <f t="shared" si="178"/>
        <v>-1.1977535662166252E-3</v>
      </c>
      <c r="I1354" s="37">
        <f t="shared" si="179"/>
        <v>-1.0746818334033416E-2</v>
      </c>
      <c r="J1354" s="37">
        <f t="shared" si="180"/>
        <v>-7.5670083907856565E-4</v>
      </c>
      <c r="K1354" s="39">
        <f t="shared" si="181"/>
        <v>-2.1540155061289235E-3</v>
      </c>
      <c r="L1354" s="36">
        <f>-(1-B1354/MAX(B$5:B1354))</f>
        <v>-5.6147591935212793E-3</v>
      </c>
      <c r="M1354" s="37">
        <f>-(1-C1354/MAX(C$5:C1354))</f>
        <v>-3.1245168572978654E-3</v>
      </c>
      <c r="N1354" s="37">
        <f>-(1-D1354/MAX(D$5:D1354))</f>
        <v>-0.23540979575521137</v>
      </c>
      <c r="O1354" s="37">
        <f>-(1-E1354/MAX(E$5:E1354))</f>
        <v>-0.1175397360353112</v>
      </c>
      <c r="P1354" s="39">
        <f>-(1-F1354/MAX(F$5:F1354))</f>
        <v>-2.5222695282155261E-2</v>
      </c>
      <c r="Q1354" s="33">
        <f>IF(DatiStorici[[#This Row],[Calend]]="X",(DatiStorici[[#This Row],[Balanced]]*B$2/DatiStorici[[#This Row],[Bond 3Y]]),Q1353)</f>
        <v>29.07059339376492</v>
      </c>
      <c r="R1354" s="33">
        <f>IF(DatiStorici[[#This Row],[Calend]]="X",(DatiStorici[[#This Row],[Balanced]]*C$2/DatiStorici[[#This Row],[Bond 10Y]]),R1353)</f>
        <v>25.761389718714945</v>
      </c>
      <c r="S1354" s="33">
        <f>IF(DatiStorici[[#This Row],[Calend]]="X",(DatiStorici[[#This Row],[Balanced]]*D$2/DatiStorici[[#This Row],[SXXR]]),S1353)</f>
        <v>26.704627827929638</v>
      </c>
      <c r="T1354" s="33">
        <f>IF(DatiStorici[[#This Row],[Calend]]="X",(DatiStorici[[#This Row],[Balanced]]*E$2/DatiStorici[[#This Row],[Gold]]),T1353)</f>
        <v>22.568759297946368</v>
      </c>
      <c r="U1354" s="34">
        <f>SUMPRODUCT(DatiStorici[[#This Row],[Bond 3Y]:[Gold]],Q1353:T1353)</f>
        <v>14475.125431362831</v>
      </c>
      <c r="V1354" s="32">
        <f t="shared" si="182"/>
        <v>-3.3133016475069255E-3</v>
      </c>
      <c r="W1354" s="32">
        <f>-(1-U1354/MAX(U$5:U1354))</f>
        <v>-1.4218131218321717E-2</v>
      </c>
      <c r="X1354" s="53" t="str">
        <f t="shared" si="183"/>
        <v/>
      </c>
    </row>
    <row r="1355" spans="1:24" x14ac:dyDescent="0.3">
      <c r="A1355" s="4">
        <v>41003</v>
      </c>
      <c r="B1355" s="1">
        <v>121.964226</v>
      </c>
      <c r="C1355" s="1">
        <v>136.653524</v>
      </c>
      <c r="D1355" s="1">
        <v>136.98093499999999</v>
      </c>
      <c r="E1355" s="1">
        <v>156.98831999999999</v>
      </c>
      <c r="F1355" s="3">
        <f t="shared" si="176"/>
        <v>14723.047554191195</v>
      </c>
      <c r="G1355" s="36">
        <f t="shared" si="177"/>
        <v>-2.1982765076160411E-3</v>
      </c>
      <c r="H1355" s="31">
        <f t="shared" si="178"/>
        <v>-9.135948321384585E-4</v>
      </c>
      <c r="I1355" s="37">
        <f t="shared" si="179"/>
        <v>-2.0640987737802388E-2</v>
      </c>
      <c r="J1355" s="37">
        <f t="shared" si="180"/>
        <v>-3.3527160758953914E-2</v>
      </c>
      <c r="K1355" s="39">
        <f t="shared" si="181"/>
        <v>-1.7763849355584494E-2</v>
      </c>
      <c r="L1355" s="36">
        <f>-(1-B1355/MAX(B$5:B1355))</f>
        <v>-7.7982920241315146E-3</v>
      </c>
      <c r="M1355" s="37">
        <f>-(1-C1355/MAX(C$5:C1355))</f>
        <v>-4.0348412498349973E-3</v>
      </c>
      <c r="N1355" s="37">
        <f>-(1-D1355/MAX(D$5:D1355))</f>
        <v>-0.25102993070209667</v>
      </c>
      <c r="O1355" s="37">
        <f>-(1-E1355/MAX(E$5:E1355))</f>
        <v>-0.14663564610467272</v>
      </c>
      <c r="P1355" s="39">
        <f>-(1-F1355/MAX(F$5:F1355))</f>
        <v>-4.238560152117743E-2</v>
      </c>
      <c r="Q1355" s="33">
        <f>IF(DatiStorici[[#This Row],[Calend]]="X",(DatiStorici[[#This Row],[Balanced]]*B$2/DatiStorici[[#This Row],[Bond 3Y]]),Q1354)</f>
        <v>29.07059339376492</v>
      </c>
      <c r="R1355" s="33">
        <f>IF(DatiStorici[[#This Row],[Calend]]="X",(DatiStorici[[#This Row],[Balanced]]*C$2/DatiStorici[[#This Row],[Bond 10Y]]),R1354)</f>
        <v>25.761389718714945</v>
      </c>
      <c r="S1355" s="33">
        <f>IF(DatiStorici[[#This Row],[Calend]]="X",(DatiStorici[[#This Row],[Balanced]]*D$2/DatiStorici[[#This Row],[SXXR]]),S1354)</f>
        <v>26.704627827929638</v>
      </c>
      <c r="T1355" s="33">
        <f>IF(DatiStorici[[#This Row],[Calend]]="X",(DatiStorici[[#This Row],[Balanced]]*E$2/DatiStorici[[#This Row],[Gold]]),T1354)</f>
        <v>22.568759297946368</v>
      </c>
      <c r="U1355" s="34">
        <f>SUMPRODUCT(DatiStorici[[#This Row],[Bond 3Y]:[Gold]],Q1354:T1354)</f>
        <v>14267.013606196817</v>
      </c>
      <c r="V1355" s="32">
        <f t="shared" si="182"/>
        <v>-1.448155698531485E-2</v>
      </c>
      <c r="W1355" s="32">
        <f>-(1-U1355/MAX(U$5:U1355))</f>
        <v>-2.8390917830810714E-2</v>
      </c>
      <c r="X1355" s="53" t="str">
        <f t="shared" si="183"/>
        <v/>
      </c>
    </row>
    <row r="1356" spans="1:24" x14ac:dyDescent="0.3">
      <c r="A1356" s="4">
        <v>41004</v>
      </c>
      <c r="B1356" s="1">
        <v>121.868337</v>
      </c>
      <c r="C1356" s="1">
        <v>136.99704800000001</v>
      </c>
      <c r="D1356" s="1">
        <v>137.22035600000001</v>
      </c>
      <c r="E1356" s="1">
        <v>157.95500000000001</v>
      </c>
      <c r="F1356" s="3">
        <f t="shared" si="176"/>
        <v>14771.106297113538</v>
      </c>
      <c r="G1356" s="36">
        <f t="shared" si="177"/>
        <v>-7.8651517060188722E-4</v>
      </c>
      <c r="H1356" s="31">
        <f t="shared" si="178"/>
        <v>2.5106775983669283E-3</v>
      </c>
      <c r="I1356" s="37">
        <f t="shared" si="179"/>
        <v>1.7463160729267078E-3</v>
      </c>
      <c r="J1356" s="37">
        <f t="shared" si="180"/>
        <v>6.138774657866765E-3</v>
      </c>
      <c r="K1356" s="39">
        <f t="shared" si="181"/>
        <v>3.2588685674802983E-3</v>
      </c>
      <c r="L1356" s="36">
        <f>-(1-B1356/MAX(B$5:B1356))</f>
        <v>-8.5783669091727965E-3</v>
      </c>
      <c r="M1356" s="37">
        <f>-(1-C1356/MAX(C$5:C1356))</f>
        <v>-1.5311521741365741E-3</v>
      </c>
      <c r="N1356" s="37">
        <f>-(1-D1356/MAX(D$5:D1356))</f>
        <v>-0.24972084952987816</v>
      </c>
      <c r="O1356" s="37">
        <f>-(1-E1356/MAX(E$5:E1356))</f>
        <v>-0.14138092235437361</v>
      </c>
      <c r="P1356" s="39">
        <f>-(1-F1356/MAX(F$5:F1356))</f>
        <v>-3.9259771490007922E-2</v>
      </c>
      <c r="Q1356" s="33">
        <f>IF(DatiStorici[[#This Row],[Calend]]="X",(DatiStorici[[#This Row],[Balanced]]*B$2/DatiStorici[[#This Row],[Bond 3Y]]),Q1355)</f>
        <v>29.07059339376492</v>
      </c>
      <c r="R1356" s="33">
        <f>IF(DatiStorici[[#This Row],[Calend]]="X",(DatiStorici[[#This Row],[Balanced]]*C$2/DatiStorici[[#This Row],[Bond 10Y]]),R1355)</f>
        <v>25.761389718714945</v>
      </c>
      <c r="S1356" s="33">
        <f>IF(DatiStorici[[#This Row],[Calend]]="X",(DatiStorici[[#This Row],[Balanced]]*D$2/DatiStorici[[#This Row],[SXXR]]),S1355)</f>
        <v>26.704627827929638</v>
      </c>
      <c r="T1356" s="33">
        <f>IF(DatiStorici[[#This Row],[Calend]]="X",(DatiStorici[[#This Row],[Balanced]]*E$2/DatiStorici[[#This Row],[Gold]]),T1355)</f>
        <v>22.568759297946368</v>
      </c>
      <c r="U1356" s="34">
        <f>SUMPRODUCT(DatiStorici[[#This Row],[Bond 3Y]:[Gold]],Q1355:T1355)</f>
        <v>14301.286128645945</v>
      </c>
      <c r="V1356" s="32">
        <f t="shared" si="182"/>
        <v>2.3993404724116101E-3</v>
      </c>
      <c r="W1356" s="32">
        <f>-(1-U1356/MAX(U$5:U1356))</f>
        <v>-2.6056897902074105E-2</v>
      </c>
      <c r="X1356" s="53" t="str">
        <f t="shared" si="183"/>
        <v/>
      </c>
    </row>
    <row r="1357" spans="1:24" x14ac:dyDescent="0.3">
      <c r="A1357" s="4">
        <v>41005</v>
      </c>
      <c r="B1357" s="1">
        <v>121.868337</v>
      </c>
      <c r="C1357" s="1">
        <v>136.99704800000001</v>
      </c>
      <c r="D1357" s="1">
        <v>136.08769333333331</v>
      </c>
      <c r="E1357" s="1">
        <v>157.951435</v>
      </c>
      <c r="F1357" s="3">
        <f t="shared" si="176"/>
        <v>14753.926575296049</v>
      </c>
      <c r="G1357" s="36">
        <f t="shared" si="177"/>
        <v>0</v>
      </c>
      <c r="H1357" s="31">
        <f t="shared" si="178"/>
        <v>0</v>
      </c>
      <c r="I1357" s="37">
        <f t="shared" si="179"/>
        <v>-8.2885897724849968E-3</v>
      </c>
      <c r="J1357" s="37">
        <f t="shared" si="180"/>
        <v>-2.256997392382023E-5</v>
      </c>
      <c r="K1357" s="39">
        <f t="shared" si="181"/>
        <v>-1.163739517621565E-3</v>
      </c>
      <c r="L1357" s="36">
        <f>-(1-B1357/MAX(B$5:B1357))</f>
        <v>-8.5783669091727965E-3</v>
      </c>
      <c r="M1357" s="37">
        <f>-(1-C1357/MAX(C$5:C1357))</f>
        <v>-1.5311521741365741E-3</v>
      </c>
      <c r="N1357" s="37">
        <f>-(1-D1357/MAX(D$5:D1357))</f>
        <v>-0.25591390432209804</v>
      </c>
      <c r="O1357" s="37">
        <f>-(1-E1357/MAX(E$5:E1357))</f>
        <v>-0.14140030114587632</v>
      </c>
      <c r="P1357" s="39">
        <f>-(1-F1357/MAX(F$5:F1357))</f>
        <v>-4.037717255210016E-2</v>
      </c>
      <c r="Q1357" s="33">
        <f>IF(DatiStorici[[#This Row],[Calend]]="X",(DatiStorici[[#This Row],[Balanced]]*B$2/DatiStorici[[#This Row],[Bond 3Y]]),Q1356)</f>
        <v>29.07059339376492</v>
      </c>
      <c r="R1357" s="33">
        <f>IF(DatiStorici[[#This Row],[Calend]]="X",(DatiStorici[[#This Row],[Balanced]]*C$2/DatiStorici[[#This Row],[Bond 10Y]]),R1356)</f>
        <v>25.761389718714945</v>
      </c>
      <c r="S1357" s="33">
        <f>IF(DatiStorici[[#This Row],[Calend]]="X",(DatiStorici[[#This Row],[Balanced]]*D$2/DatiStorici[[#This Row],[SXXR]]),S1356)</f>
        <v>26.704627827929638</v>
      </c>
      <c r="T1357" s="33">
        <f>IF(DatiStorici[[#This Row],[Calend]]="X",(DatiStorici[[#This Row],[Balanced]]*E$2/DatiStorici[[#This Row],[Gold]]),T1356)</f>
        <v>22.568759297946368</v>
      </c>
      <c r="U1357" s="34">
        <f>SUMPRODUCT(DatiStorici[[#This Row],[Bond 3Y]:[Gold]],Q1356:T1356)</f>
        <v>14270.958336051124</v>
      </c>
      <c r="V1357" s="32">
        <f t="shared" si="182"/>
        <v>-2.1228856572331023E-3</v>
      </c>
      <c r="W1357" s="32">
        <f>-(1-U1357/MAX(U$5:U1357))</f>
        <v>-2.8122274689439952E-2</v>
      </c>
      <c r="X1357" s="53" t="str">
        <f t="shared" si="183"/>
        <v/>
      </c>
    </row>
    <row r="1358" spans="1:24" x14ac:dyDescent="0.3">
      <c r="A1358" s="4">
        <v>41008</v>
      </c>
      <c r="B1358" s="1">
        <v>121.868337</v>
      </c>
      <c r="C1358" s="1">
        <v>136.99704800000001</v>
      </c>
      <c r="D1358" s="1">
        <v>134.95503066666669</v>
      </c>
      <c r="E1358" s="1">
        <v>157.94786999999999</v>
      </c>
      <c r="F1358" s="3">
        <f t="shared" si="176"/>
        <v>14736.74685347856</v>
      </c>
      <c r="G1358" s="36">
        <f t="shared" si="177"/>
        <v>0</v>
      </c>
      <c r="H1358" s="31">
        <f t="shared" si="178"/>
        <v>0</v>
      </c>
      <c r="I1358" s="37">
        <f t="shared" si="179"/>
        <v>-8.3578650874870878E-3</v>
      </c>
      <c r="J1358" s="37">
        <f t="shared" si="180"/>
        <v>-2.257048333905913E-5</v>
      </c>
      <c r="K1358" s="39">
        <f t="shared" si="181"/>
        <v>-1.1650953853163618E-3</v>
      </c>
      <c r="L1358" s="36">
        <f>-(1-B1358/MAX(B$5:B1358))</f>
        <v>-8.5783669091727965E-3</v>
      </c>
      <c r="M1358" s="37">
        <f>-(1-C1358/MAX(C$5:C1358))</f>
        <v>-1.5311521741365741E-3</v>
      </c>
      <c r="N1358" s="37">
        <f>-(1-D1358/MAX(D$5:D1358))</f>
        <v>-0.26210695911431747</v>
      </c>
      <c r="O1358" s="37">
        <f>-(1-E1358/MAX(E$5:E1358))</f>
        <v>-0.14141967993737903</v>
      </c>
      <c r="P1358" s="39">
        <f>-(1-F1358/MAX(F$5:F1358))</f>
        <v>-4.1494573614192398E-2</v>
      </c>
      <c r="Q1358" s="33">
        <f>IF(DatiStorici[[#This Row],[Calend]]="X",(DatiStorici[[#This Row],[Balanced]]*B$2/DatiStorici[[#This Row],[Bond 3Y]]),Q1357)</f>
        <v>29.07059339376492</v>
      </c>
      <c r="R1358" s="33">
        <f>IF(DatiStorici[[#This Row],[Calend]]="X",(DatiStorici[[#This Row],[Balanced]]*C$2/DatiStorici[[#This Row],[Bond 10Y]]),R1357)</f>
        <v>25.761389718714945</v>
      </c>
      <c r="S1358" s="33">
        <f>IF(DatiStorici[[#This Row],[Calend]]="X",(DatiStorici[[#This Row],[Balanced]]*D$2/DatiStorici[[#This Row],[SXXR]]),S1357)</f>
        <v>26.704627827929638</v>
      </c>
      <c r="T1358" s="33">
        <f>IF(DatiStorici[[#This Row],[Calend]]="X",(DatiStorici[[#This Row],[Balanced]]*E$2/DatiStorici[[#This Row],[Gold]]),T1357)</f>
        <v>22.568759297946368</v>
      </c>
      <c r="U1358" s="34">
        <f>SUMPRODUCT(DatiStorici[[#This Row],[Bond 3Y]:[Gold]],Q1357:T1357)</f>
        <v>14240.630543456304</v>
      </c>
      <c r="V1358" s="32">
        <f t="shared" si="182"/>
        <v>-2.1274018898920846E-3</v>
      </c>
      <c r="W1358" s="32">
        <f>-(1-U1358/MAX(U$5:U1358))</f>
        <v>-3.0187651476805799E-2</v>
      </c>
      <c r="X1358" s="53" t="str">
        <f t="shared" si="183"/>
        <v/>
      </c>
    </row>
    <row r="1359" spans="1:24" x14ac:dyDescent="0.3">
      <c r="A1359" s="4">
        <v>41009</v>
      </c>
      <c r="B1359" s="1">
        <v>121.432796</v>
      </c>
      <c r="C1359" s="1">
        <v>137.56379799999999</v>
      </c>
      <c r="D1359" s="1">
        <v>133.82236800000001</v>
      </c>
      <c r="E1359" s="1">
        <v>159.20500999999999</v>
      </c>
      <c r="F1359" s="3">
        <f t="shared" si="176"/>
        <v>14772.887942917911</v>
      </c>
      <c r="G1359" s="36">
        <f t="shared" si="177"/>
        <v>-3.580266642173847E-3</v>
      </c>
      <c r="H1359" s="31">
        <f t="shared" si="178"/>
        <v>4.1284168024847048E-3</v>
      </c>
      <c r="I1359" s="37">
        <f t="shared" si="179"/>
        <v>-8.4283081635492304E-3</v>
      </c>
      <c r="J1359" s="37">
        <f t="shared" si="180"/>
        <v>7.9277008873483729E-3</v>
      </c>
      <c r="K1359" s="39">
        <f t="shared" si="181"/>
        <v>2.4494445802927538E-3</v>
      </c>
      <c r="L1359" s="36">
        <f>-(1-B1359/MAX(B$5:B1359))</f>
        <v>-1.2121574112353151E-2</v>
      </c>
      <c r="M1359" s="37">
        <f>-(1-C1359/MAX(C$5:C1359))</f>
        <v>0</v>
      </c>
      <c r="N1359" s="37">
        <f>-(1-D1359/MAX(D$5:D1359))</f>
        <v>-0.26830001390653724</v>
      </c>
      <c r="O1359" s="37">
        <f>-(1-E1359/MAX(E$5:E1359))</f>
        <v>-0.13458606031614884</v>
      </c>
      <c r="P1359" s="39">
        <f>-(1-F1359/MAX(F$5:F1359))</f>
        <v>-3.9143889932947373E-2</v>
      </c>
      <c r="Q1359" s="33">
        <f>IF(DatiStorici[[#This Row],[Calend]]="X",(DatiStorici[[#This Row],[Balanced]]*B$2/DatiStorici[[#This Row],[Bond 3Y]]),Q1358)</f>
        <v>29.07059339376492</v>
      </c>
      <c r="R1359" s="33">
        <f>IF(DatiStorici[[#This Row],[Calend]]="X",(DatiStorici[[#This Row],[Balanced]]*C$2/DatiStorici[[#This Row],[Bond 10Y]]),R1358)</f>
        <v>25.761389718714945</v>
      </c>
      <c r="S1359" s="33">
        <f>IF(DatiStorici[[#This Row],[Calend]]="X",(DatiStorici[[#This Row],[Balanced]]*D$2/DatiStorici[[#This Row],[SXXR]]),S1358)</f>
        <v>26.704627827929638</v>
      </c>
      <c r="T1359" s="33">
        <f>IF(DatiStorici[[#This Row],[Calend]]="X",(DatiStorici[[#This Row],[Balanced]]*E$2/DatiStorici[[#This Row],[Gold]]),T1358)</f>
        <v>22.568759297946368</v>
      </c>
      <c r="U1359" s="34">
        <f>SUMPRODUCT(DatiStorici[[#This Row],[Bond 3Y]:[Gold]],Q1358:T1358)</f>
        <v>14240.69413085797</v>
      </c>
      <c r="V1359" s="32">
        <f t="shared" si="182"/>
        <v>4.4651997329678837E-6</v>
      </c>
      <c r="W1359" s="32">
        <f>-(1-U1359/MAX(U$5:U1359))</f>
        <v>-3.0183321061297952E-2</v>
      </c>
      <c r="X1359" s="53" t="str">
        <f t="shared" si="183"/>
        <v/>
      </c>
    </row>
    <row r="1360" spans="1:24" x14ac:dyDescent="0.3">
      <c r="A1360" s="4">
        <v>41010</v>
      </c>
      <c r="B1360" s="1">
        <v>121.57508900000001</v>
      </c>
      <c r="C1360" s="1">
        <v>137.45259899999999</v>
      </c>
      <c r="D1360" s="1">
        <v>134.81986499999999</v>
      </c>
      <c r="E1360" s="1">
        <v>160.55896000000001</v>
      </c>
      <c r="F1360" s="3">
        <f t="shared" si="176"/>
        <v>14841.991702071493</v>
      </c>
      <c r="G1360" s="36">
        <f t="shared" si="177"/>
        <v>1.1710979358760998E-3</v>
      </c>
      <c r="H1360" s="31">
        <f t="shared" si="178"/>
        <v>-8.086718266466337E-4</v>
      </c>
      <c r="I1360" s="37">
        <f t="shared" si="179"/>
        <v>7.4262454798218382E-3</v>
      </c>
      <c r="J1360" s="37">
        <f t="shared" si="180"/>
        <v>8.4684843733939703E-3</v>
      </c>
      <c r="K1360" s="39">
        <f t="shared" si="181"/>
        <v>4.6668354152722717E-3</v>
      </c>
      <c r="L1360" s="36">
        <f>-(1-B1360/MAX(B$5:B1360))</f>
        <v>-1.0963994039381419E-2</v>
      </c>
      <c r="M1360" s="37">
        <f>-(1-C1360/MAX(C$5:C1360))</f>
        <v>-8.0834493970571852E-4</v>
      </c>
      <c r="N1360" s="37">
        <f>-(1-D1360/MAX(D$5:D1360))</f>
        <v>-0.26284600384875478</v>
      </c>
      <c r="O1360" s="37">
        <f>-(1-E1360/MAX(E$5:E1360))</f>
        <v>-0.1272261964297362</v>
      </c>
      <c r="P1360" s="39">
        <f>-(1-F1360/MAX(F$5:F1360))</f>
        <v>-3.4649252901387539E-2</v>
      </c>
      <c r="Q1360" s="33">
        <f>IF(DatiStorici[[#This Row],[Calend]]="X",(DatiStorici[[#This Row],[Balanced]]*B$2/DatiStorici[[#This Row],[Bond 3Y]]),Q1359)</f>
        <v>29.07059339376492</v>
      </c>
      <c r="R1360" s="33">
        <f>IF(DatiStorici[[#This Row],[Calend]]="X",(DatiStorici[[#This Row],[Balanced]]*C$2/DatiStorici[[#This Row],[Bond 10Y]]),R1359)</f>
        <v>25.761389718714945</v>
      </c>
      <c r="S1360" s="33">
        <f>IF(DatiStorici[[#This Row],[Calend]]="X",(DatiStorici[[#This Row],[Balanced]]*D$2/DatiStorici[[#This Row],[SXXR]]),S1359)</f>
        <v>26.704627827929638</v>
      </c>
      <c r="T1360" s="33">
        <f>IF(DatiStorici[[#This Row],[Calend]]="X",(DatiStorici[[#This Row],[Balanced]]*E$2/DatiStorici[[#This Row],[Gold]]),T1359)</f>
        <v>22.568759297946368</v>
      </c>
      <c r="U1360" s="34">
        <f>SUMPRODUCT(DatiStorici[[#This Row],[Bond 3Y]:[Gold]],Q1359:T1359)</f>
        <v>14299.160789824347</v>
      </c>
      <c r="V1360" s="32">
        <f t="shared" si="182"/>
        <v>4.0971995771559118E-3</v>
      </c>
      <c r="W1360" s="32">
        <f>-(1-U1360/MAX(U$5:U1360))</f>
        <v>-2.6201637267911249E-2</v>
      </c>
      <c r="X1360" s="53" t="str">
        <f t="shared" si="183"/>
        <v/>
      </c>
    </row>
    <row r="1361" spans="1:24" x14ac:dyDescent="0.3">
      <c r="A1361" s="4">
        <v>41011</v>
      </c>
      <c r="B1361" s="1">
        <v>121.74706500000001</v>
      </c>
      <c r="C1361" s="1">
        <v>137.56874400000001</v>
      </c>
      <c r="D1361" s="1">
        <v>136.365882</v>
      </c>
      <c r="E1361" s="1">
        <v>161.57393999999999</v>
      </c>
      <c r="F1361" s="3">
        <f t="shared" si="176"/>
        <v>14912.466624199986</v>
      </c>
      <c r="G1361" s="36">
        <f t="shared" si="177"/>
        <v>1.4135665479637776E-3</v>
      </c>
      <c r="H1361" s="31">
        <f t="shared" si="178"/>
        <v>8.4462540716166061E-4</v>
      </c>
      <c r="I1361" s="37">
        <f t="shared" si="179"/>
        <v>1.1402028066656904E-2</v>
      </c>
      <c r="J1361" s="37">
        <f t="shared" si="180"/>
        <v>6.3016435688248119E-3</v>
      </c>
      <c r="K1361" s="39">
        <f t="shared" si="181"/>
        <v>4.7371088490290314E-3</v>
      </c>
      <c r="L1361" s="36">
        <f>-(1-B1361/MAX(B$5:B1361))</f>
        <v>-9.5649372296341406E-3</v>
      </c>
      <c r="M1361" s="37">
        <f>-(1-C1361/MAX(C$5:C1361))</f>
        <v>0</v>
      </c>
      <c r="N1361" s="37">
        <f>-(1-D1361/MAX(D$5:D1361))</f>
        <v>-0.25439285334554251</v>
      </c>
      <c r="O1361" s="37">
        <f>-(1-E1361/MAX(E$5:E1361))</f>
        <v>-0.12170892131069122</v>
      </c>
      <c r="P1361" s="39">
        <f>-(1-F1361/MAX(F$5:F1361))</f>
        <v>-3.0065432879512688E-2</v>
      </c>
      <c r="Q1361" s="33">
        <f>IF(DatiStorici[[#This Row],[Calend]]="X",(DatiStorici[[#This Row],[Balanced]]*B$2/DatiStorici[[#This Row],[Bond 3Y]]),Q1360)</f>
        <v>29.07059339376492</v>
      </c>
      <c r="R1361" s="33">
        <f>IF(DatiStorici[[#This Row],[Calend]]="X",(DatiStorici[[#This Row],[Balanced]]*C$2/DatiStorici[[#This Row],[Bond 10Y]]),R1360)</f>
        <v>25.761389718714945</v>
      </c>
      <c r="S1361" s="33">
        <f>IF(DatiStorici[[#This Row],[Calend]]="X",(DatiStorici[[#This Row],[Balanced]]*D$2/DatiStorici[[#This Row],[SXXR]]),S1360)</f>
        <v>26.704627827929638</v>
      </c>
      <c r="T1361" s="33">
        <f>IF(DatiStorici[[#This Row],[Calend]]="X",(DatiStorici[[#This Row],[Balanced]]*E$2/DatiStorici[[#This Row],[Gold]]),T1360)</f>
        <v>22.568759297946368</v>
      </c>
      <c r="U1361" s="34">
        <f>SUMPRODUCT(DatiStorici[[#This Row],[Bond 3Y]:[Gold]],Q1360:T1360)</f>
        <v>14371.344938715594</v>
      </c>
      <c r="V1361" s="32">
        <f t="shared" si="182"/>
        <v>5.0354397022264264E-3</v>
      </c>
      <c r="W1361" s="32">
        <f>-(1-U1361/MAX(U$5:U1361))</f>
        <v>-2.128576793552861E-2</v>
      </c>
      <c r="X1361" s="53" t="str">
        <f t="shared" si="183"/>
        <v/>
      </c>
    </row>
    <row r="1362" spans="1:24" x14ac:dyDescent="0.3">
      <c r="A1362" s="4">
        <v>41012</v>
      </c>
      <c r="B1362" s="1">
        <v>121.660315</v>
      </c>
      <c r="C1362" s="1">
        <v>137.73383200000001</v>
      </c>
      <c r="D1362" s="1">
        <v>134.360409</v>
      </c>
      <c r="E1362" s="1">
        <v>161.37844000000001</v>
      </c>
      <c r="F1362" s="3">
        <f t="shared" si="176"/>
        <v>14876.625104371207</v>
      </c>
      <c r="G1362" s="36">
        <f t="shared" si="177"/>
        <v>-7.1279682376928306E-4</v>
      </c>
      <c r="H1362" s="31">
        <f t="shared" si="178"/>
        <v>1.1993205598491376E-3</v>
      </c>
      <c r="I1362" s="37">
        <f t="shared" si="179"/>
        <v>-1.4815773356143654E-2</v>
      </c>
      <c r="J1362" s="37">
        <f t="shared" si="180"/>
        <v>-1.2107049583001605E-3</v>
      </c>
      <c r="K1362" s="39">
        <f t="shared" si="181"/>
        <v>-2.4063531342604478E-3</v>
      </c>
      <c r="L1362" s="36">
        <f>-(1-B1362/MAX(B$5:B1362))</f>
        <v>-1.0270664646515493E-2</v>
      </c>
      <c r="M1362" s="37">
        <f>-(1-C1362/MAX(C$5:C1362))</f>
        <v>0</v>
      </c>
      <c r="N1362" s="37">
        <f>-(1-D1362/MAX(D$5:D1362))</f>
        <v>-0.26535816944434898</v>
      </c>
      <c r="O1362" s="37">
        <f>-(1-E1362/MAX(E$5:E1362))</f>
        <v>-0.12277162923180618</v>
      </c>
      <c r="P1362" s="39">
        <f>-(1-F1362/MAX(F$5:F1362))</f>
        <v>-3.2396631996072678E-2</v>
      </c>
      <c r="Q1362" s="33">
        <f>IF(DatiStorici[[#This Row],[Calend]]="X",(DatiStorici[[#This Row],[Balanced]]*B$2/DatiStorici[[#This Row],[Bond 3Y]]),Q1361)</f>
        <v>29.07059339376492</v>
      </c>
      <c r="R1362" s="33">
        <f>IF(DatiStorici[[#This Row],[Calend]]="X",(DatiStorici[[#This Row],[Balanced]]*C$2/DatiStorici[[#This Row],[Bond 10Y]]),R1361)</f>
        <v>25.761389718714945</v>
      </c>
      <c r="S1362" s="33">
        <f>IF(DatiStorici[[#This Row],[Calend]]="X",(DatiStorici[[#This Row],[Balanced]]*D$2/DatiStorici[[#This Row],[SXXR]]),S1361)</f>
        <v>26.704627827929638</v>
      </c>
      <c r="T1362" s="33">
        <f>IF(DatiStorici[[#This Row],[Calend]]="X",(DatiStorici[[#This Row],[Balanced]]*E$2/DatiStorici[[#This Row],[Gold]]),T1361)</f>
        <v>22.568759297946368</v>
      </c>
      <c r="U1362" s="34">
        <f>SUMPRODUCT(DatiStorici[[#This Row],[Bond 3Y]:[Gold]],Q1361:T1361)</f>
        <v>14315.108358517859</v>
      </c>
      <c r="V1362" s="32">
        <f t="shared" si="182"/>
        <v>-3.9207811196833205E-3</v>
      </c>
      <c r="W1362" s="32">
        <f>-(1-U1362/MAX(U$5:U1362))</f>
        <v>-2.5115579385804665E-2</v>
      </c>
      <c r="X1362" s="53" t="str">
        <f t="shared" si="183"/>
        <v/>
      </c>
    </row>
    <row r="1363" spans="1:24" x14ac:dyDescent="0.3">
      <c r="A1363" s="4">
        <v>41015</v>
      </c>
      <c r="B1363" s="1">
        <v>121.601195</v>
      </c>
      <c r="C1363" s="1">
        <v>137.52857900000001</v>
      </c>
      <c r="D1363" s="1">
        <v>134.849727</v>
      </c>
      <c r="E1363" s="1">
        <v>160.06573</v>
      </c>
      <c r="F1363" s="3">
        <f t="shared" si="176"/>
        <v>14825.555723318847</v>
      </c>
      <c r="G1363" s="36">
        <f t="shared" si="177"/>
        <v>-4.860612857656706E-4</v>
      </c>
      <c r="H1363" s="31">
        <f t="shared" si="178"/>
        <v>-1.4913263114675721E-3</v>
      </c>
      <c r="I1363" s="37">
        <f t="shared" si="179"/>
        <v>3.6352163118634363E-3</v>
      </c>
      <c r="J1363" s="37">
        <f t="shared" si="180"/>
        <v>-8.1676223748068585E-3</v>
      </c>
      <c r="K1363" s="39">
        <f t="shared" si="181"/>
        <v>-3.4387664443714899E-3</v>
      </c>
      <c r="L1363" s="36">
        <f>-(1-B1363/MAX(B$5:B1363))</f>
        <v>-1.0751616864221769E-2</v>
      </c>
      <c r="M1363" s="37">
        <f>-(1-C1363/MAX(C$5:C1363))</f>
        <v>-1.4902148369763113E-3</v>
      </c>
      <c r="N1363" s="37">
        <f>-(1-D1363/MAX(D$5:D1363))</f>
        <v>-0.26268272751975774</v>
      </c>
      <c r="O1363" s="37">
        <f>-(1-E1363/MAX(E$5:E1363))</f>
        <v>-0.12990731882324802</v>
      </c>
      <c r="P1363" s="39">
        <f>-(1-F1363/MAX(F$5:F1363))</f>
        <v>-3.5718279531145702E-2</v>
      </c>
      <c r="Q1363" s="33">
        <f>IF(DatiStorici[[#This Row],[Calend]]="X",(DatiStorici[[#This Row],[Balanced]]*B$2/DatiStorici[[#This Row],[Bond 3Y]]),Q1362)</f>
        <v>29.07059339376492</v>
      </c>
      <c r="R1363" s="33">
        <f>IF(DatiStorici[[#This Row],[Calend]]="X",(DatiStorici[[#This Row],[Balanced]]*C$2/DatiStorici[[#This Row],[Bond 10Y]]),R1362)</f>
        <v>25.761389718714945</v>
      </c>
      <c r="S1363" s="33">
        <f>IF(DatiStorici[[#This Row],[Calend]]="X",(DatiStorici[[#This Row],[Balanced]]*D$2/DatiStorici[[#This Row],[SXXR]]),S1362)</f>
        <v>26.704627827929638</v>
      </c>
      <c r="T1363" s="33">
        <f>IF(DatiStorici[[#This Row],[Calend]]="X",(DatiStorici[[#This Row],[Balanced]]*E$2/DatiStorici[[#This Row],[Gold]]),T1362)</f>
        <v>22.568759297946368</v>
      </c>
      <c r="U1363" s="34">
        <f>SUMPRODUCT(DatiStorici[[#This Row],[Bond 3Y]:[Gold]],Q1362:T1362)</f>
        <v>14291.542921573984</v>
      </c>
      <c r="V1363" s="32">
        <f t="shared" si="182"/>
        <v>-1.6475498682934433E-3</v>
      </c>
      <c r="W1363" s="32">
        <f>-(1-U1363/MAX(U$5:U1363))</f>
        <v>-2.672042768776528E-2</v>
      </c>
      <c r="X1363" s="53" t="str">
        <f t="shared" si="183"/>
        <v/>
      </c>
    </row>
    <row r="1364" spans="1:24" x14ac:dyDescent="0.3">
      <c r="A1364" s="4">
        <v>41016</v>
      </c>
      <c r="B1364" s="1">
        <v>121.76311099999999</v>
      </c>
      <c r="C1364" s="1">
        <v>137.320606</v>
      </c>
      <c r="D1364" s="1">
        <v>137.59546499999999</v>
      </c>
      <c r="E1364" s="1">
        <v>158.36935</v>
      </c>
      <c r="F1364" s="3">
        <f t="shared" si="176"/>
        <v>14798.685943858807</v>
      </c>
      <c r="G1364" s="36">
        <f t="shared" si="177"/>
        <v>1.330647263374734E-3</v>
      </c>
      <c r="H1364" s="31">
        <f t="shared" si="178"/>
        <v>-1.5133611525370496E-3</v>
      </c>
      <c r="I1364" s="37">
        <f t="shared" si="179"/>
        <v>2.015694199522948E-2</v>
      </c>
      <c r="J1364" s="37">
        <f t="shared" si="180"/>
        <v>-1.0654580190948924E-2</v>
      </c>
      <c r="K1364" s="39">
        <f t="shared" si="181"/>
        <v>-1.814040482816493E-3</v>
      </c>
      <c r="L1364" s="36">
        <f>-(1-B1364/MAX(B$5:B1364))</f>
        <v>-9.4344000292737595E-3</v>
      </c>
      <c r="M1364" s="37">
        <f>-(1-C1364/MAX(C$5:C1364))</f>
        <v>-3.0001779083588254E-3</v>
      </c>
      <c r="N1364" s="37">
        <f>-(1-D1364/MAX(D$5:D1364))</f>
        <v>-0.24766986766350207</v>
      </c>
      <c r="O1364" s="37">
        <f>-(1-E1364/MAX(E$5:E1364))</f>
        <v>-0.13912857950468571</v>
      </c>
      <c r="P1364" s="39">
        <f>-(1-F1364/MAX(F$5:F1364))</f>
        <v>-3.7465939966268014E-2</v>
      </c>
      <c r="Q1364" s="33">
        <f>IF(DatiStorici[[#This Row],[Calend]]="X",(DatiStorici[[#This Row],[Balanced]]*B$2/DatiStorici[[#This Row],[Bond 3Y]]),Q1363)</f>
        <v>29.07059339376492</v>
      </c>
      <c r="R1364" s="33">
        <f>IF(DatiStorici[[#This Row],[Calend]]="X",(DatiStorici[[#This Row],[Balanced]]*C$2/DatiStorici[[#This Row],[Bond 10Y]]),R1363)</f>
        <v>25.761389718714945</v>
      </c>
      <c r="S1364" s="33">
        <f>IF(DatiStorici[[#This Row],[Calend]]="X",(DatiStorici[[#This Row],[Balanced]]*D$2/DatiStorici[[#This Row],[SXXR]]),S1363)</f>
        <v>26.704627827929638</v>
      </c>
      <c r="T1364" s="33">
        <f>IF(DatiStorici[[#This Row],[Calend]]="X",(DatiStorici[[#This Row],[Balanced]]*E$2/DatiStorici[[#This Row],[Gold]]),T1363)</f>
        <v>22.568759297946368</v>
      </c>
      <c r="U1364" s="34">
        <f>SUMPRODUCT(DatiStorici[[#This Row],[Bond 3Y]:[Gold]],Q1363:T1363)</f>
        <v>14325.930961775111</v>
      </c>
      <c r="V1364" s="32">
        <f t="shared" si="182"/>
        <v>2.4032908629779922E-3</v>
      </c>
      <c r="W1364" s="32">
        <f>-(1-U1364/MAX(U$5:U1364))</f>
        <v>-2.4378540794007586E-2</v>
      </c>
      <c r="X1364" s="53" t="str">
        <f t="shared" si="183"/>
        <v/>
      </c>
    </row>
    <row r="1365" spans="1:24" x14ac:dyDescent="0.3">
      <c r="A1365" s="4">
        <v>41017</v>
      </c>
      <c r="B1365" s="1">
        <v>121.82727800000001</v>
      </c>
      <c r="C1365" s="1">
        <v>137.61932200000001</v>
      </c>
      <c r="D1365" s="1">
        <v>136.73365699999999</v>
      </c>
      <c r="E1365" s="1">
        <v>159.19063</v>
      </c>
      <c r="F1365" s="3">
        <f t="shared" si="176"/>
        <v>14827.260379384541</v>
      </c>
      <c r="G1365" s="36">
        <f t="shared" si="177"/>
        <v>5.2684345837805604E-4</v>
      </c>
      <c r="H1365" s="31">
        <f t="shared" si="178"/>
        <v>2.1729555231291184E-3</v>
      </c>
      <c r="I1365" s="37">
        <f t="shared" si="179"/>
        <v>-6.2830430019338405E-3</v>
      </c>
      <c r="J1365" s="37">
        <f t="shared" si="180"/>
        <v>5.1724517117082121E-3</v>
      </c>
      <c r="K1365" s="39">
        <f t="shared" si="181"/>
        <v>1.9290147949808201E-3</v>
      </c>
      <c r="L1365" s="36">
        <f>-(1-B1365/MAX(B$5:B1365))</f>
        <v>-8.9123895259995978E-3</v>
      </c>
      <c r="M1365" s="37">
        <f>-(1-C1365/MAX(C$5:C1365))</f>
        <v>-8.3138614774036501E-4</v>
      </c>
      <c r="N1365" s="37">
        <f>-(1-D1365/MAX(D$5:D1365))</f>
        <v>-0.25238197155943098</v>
      </c>
      <c r="O1365" s="37">
        <f>-(1-E1365/MAX(E$5:E1365))</f>
        <v>-0.1346642277836968</v>
      </c>
      <c r="P1365" s="39">
        <f>-(1-F1365/MAX(F$5:F1365))</f>
        <v>-3.5607405529893277E-2</v>
      </c>
      <c r="Q1365" s="33">
        <f>IF(DatiStorici[[#This Row],[Calend]]="X",(DatiStorici[[#This Row],[Balanced]]*B$2/DatiStorici[[#This Row],[Bond 3Y]]),Q1364)</f>
        <v>29.07059339376492</v>
      </c>
      <c r="R1365" s="33">
        <f>IF(DatiStorici[[#This Row],[Calend]]="X",(DatiStorici[[#This Row],[Balanced]]*C$2/DatiStorici[[#This Row],[Bond 10Y]]),R1364)</f>
        <v>25.761389718714945</v>
      </c>
      <c r="S1365" s="33">
        <f>IF(DatiStorici[[#This Row],[Calend]]="X",(DatiStorici[[#This Row],[Balanced]]*D$2/DatiStorici[[#This Row],[SXXR]]),S1364)</f>
        <v>26.704627827929638</v>
      </c>
      <c r="T1365" s="33">
        <f>IF(DatiStorici[[#This Row],[Calend]]="X",(DatiStorici[[#This Row],[Balanced]]*E$2/DatiStorici[[#This Row],[Gold]]),T1364)</f>
        <v>22.568759297946368</v>
      </c>
      <c r="U1365" s="34">
        <f>SUMPRODUCT(DatiStorici[[#This Row],[Bond 3Y]:[Gold]],Q1364:T1364)</f>
        <v>14331.01268256971</v>
      </c>
      <c r="V1365" s="32">
        <f t="shared" si="182"/>
        <v>3.5465895532559775E-4</v>
      </c>
      <c r="W1365" s="32">
        <f>-(1-U1365/MAX(U$5:U1365))</f>
        <v>-2.4032466540953368E-2</v>
      </c>
      <c r="X1365" s="53" t="str">
        <f t="shared" si="183"/>
        <v/>
      </c>
    </row>
    <row r="1366" spans="1:24" x14ac:dyDescent="0.3">
      <c r="A1366" s="4">
        <v>41018</v>
      </c>
      <c r="B1366" s="1">
        <v>121.705682</v>
      </c>
      <c r="C1366" s="1">
        <v>137.540278</v>
      </c>
      <c r="D1366" s="1">
        <v>136.12122199999999</v>
      </c>
      <c r="E1366" s="1">
        <v>159.76982000000001</v>
      </c>
      <c r="F1366" s="3">
        <f t="shared" si="176"/>
        <v>14835.88798058937</v>
      </c>
      <c r="G1366" s="36">
        <f t="shared" si="177"/>
        <v>-9.9860002608814476E-4</v>
      </c>
      <c r="H1366" s="31">
        <f t="shared" si="178"/>
        <v>-5.7453203285871802E-4</v>
      </c>
      <c r="I1366" s="37">
        <f t="shared" si="179"/>
        <v>-4.4890971400355093E-3</v>
      </c>
      <c r="J1366" s="37">
        <f t="shared" si="180"/>
        <v>3.6317395250955366E-3</v>
      </c>
      <c r="K1366" s="39">
        <f t="shared" si="181"/>
        <v>5.8170503976270904E-4</v>
      </c>
      <c r="L1366" s="36">
        <f>-(1-B1366/MAX(B$5:B1366))</f>
        <v>-9.9015956468423427E-3</v>
      </c>
      <c r="M1366" s="37">
        <f>-(1-C1366/MAX(C$5:C1366))</f>
        <v>-1.4052756478888373E-3</v>
      </c>
      <c r="N1366" s="37">
        <f>-(1-D1366/MAX(D$5:D1366))</f>
        <v>-0.25573057977553393</v>
      </c>
      <c r="O1366" s="37">
        <f>-(1-E1366/MAX(E$5:E1366))</f>
        <v>-0.13151584005566297</v>
      </c>
      <c r="P1366" s="39">
        <f>-(1-F1366/MAX(F$5:F1366))</f>
        <v>-3.5046250299791137E-2</v>
      </c>
      <c r="Q1366" s="33">
        <f>IF(DatiStorici[[#This Row],[Calend]]="X",(DatiStorici[[#This Row],[Balanced]]*B$2/DatiStorici[[#This Row],[Bond 3Y]]),Q1365)</f>
        <v>29.07059339376492</v>
      </c>
      <c r="R1366" s="33">
        <f>IF(DatiStorici[[#This Row],[Calend]]="X",(DatiStorici[[#This Row],[Balanced]]*C$2/DatiStorici[[#This Row],[Bond 10Y]]),R1365)</f>
        <v>25.761389718714945</v>
      </c>
      <c r="S1366" s="33">
        <f>IF(DatiStorici[[#This Row],[Calend]]="X",(DatiStorici[[#This Row],[Balanced]]*D$2/DatiStorici[[#This Row],[SXXR]]),S1365)</f>
        <v>26.704627827929638</v>
      </c>
      <c r="T1366" s="33">
        <f>IF(DatiStorici[[#This Row],[Calend]]="X",(DatiStorici[[#This Row],[Balanced]]*E$2/DatiStorici[[#This Row],[Gold]]),T1365)</f>
        <v>22.568759297946368</v>
      </c>
      <c r="U1366" s="34">
        <f>SUMPRODUCT(DatiStorici[[#This Row],[Bond 3Y]:[Gold]],Q1365:T1365)</f>
        <v>14322.158282360455</v>
      </c>
      <c r="V1366" s="32">
        <f t="shared" si="182"/>
        <v>-6.1803983244557062E-4</v>
      </c>
      <c r="W1366" s="32">
        <f>-(1-U1366/MAX(U$5:U1366))</f>
        <v>-2.4635466993461197E-2</v>
      </c>
      <c r="X1366" s="53" t="str">
        <f t="shared" si="183"/>
        <v/>
      </c>
    </row>
    <row r="1367" spans="1:24" x14ac:dyDescent="0.3">
      <c r="A1367" s="4">
        <v>41019</v>
      </c>
      <c r="B1367" s="1">
        <v>121.70117999999999</v>
      </c>
      <c r="C1367" s="1">
        <v>137.37975700000001</v>
      </c>
      <c r="D1367" s="1">
        <v>136.85729599999999</v>
      </c>
      <c r="E1367" s="1">
        <v>158.94497000000001</v>
      </c>
      <c r="F1367" s="3">
        <f t="shared" si="176"/>
        <v>14810.253049735184</v>
      </c>
      <c r="G1367" s="36">
        <f t="shared" si="177"/>
        <v>-3.6991561893749518E-5</v>
      </c>
      <c r="H1367" s="31">
        <f t="shared" si="178"/>
        <v>-1.167765152085319E-3</v>
      </c>
      <c r="I1367" s="37">
        <f t="shared" si="179"/>
        <v>5.3929209475186805E-3</v>
      </c>
      <c r="J1367" s="37">
        <f t="shared" si="180"/>
        <v>-5.1761127346748341E-3</v>
      </c>
      <c r="K1367" s="39">
        <f t="shared" si="181"/>
        <v>-1.7293945419105876E-3</v>
      </c>
      <c r="L1367" s="36">
        <f>-(1-B1367/MAX(B$5:B1367))</f>
        <v>-9.9382202558429E-3</v>
      </c>
      <c r="M1367" s="37">
        <f>-(1-C1367/MAX(C$5:C1367))</f>
        <v>-2.5707191534466434E-3</v>
      </c>
      <c r="N1367" s="37">
        <f>-(1-D1367/MAX(D$5:D1367))</f>
        <v>-0.25170595113076377</v>
      </c>
      <c r="O1367" s="37">
        <f>-(1-E1367/MAX(E$5:E1367))</f>
        <v>-0.13599959774738524</v>
      </c>
      <c r="P1367" s="39">
        <f>-(1-F1367/MAX(F$5:F1367))</f>
        <v>-3.6713593884712847E-2</v>
      </c>
      <c r="Q1367" s="33">
        <f>IF(DatiStorici[[#This Row],[Calend]]="X",(DatiStorici[[#This Row],[Balanced]]*B$2/DatiStorici[[#This Row],[Bond 3Y]]),Q1366)</f>
        <v>29.07059339376492</v>
      </c>
      <c r="R1367" s="33">
        <f>IF(DatiStorici[[#This Row],[Calend]]="X",(DatiStorici[[#This Row],[Balanced]]*C$2/DatiStorici[[#This Row],[Bond 10Y]]),R1366)</f>
        <v>25.761389718714945</v>
      </c>
      <c r="S1367" s="33">
        <f>IF(DatiStorici[[#This Row],[Calend]]="X",(DatiStorici[[#This Row],[Balanced]]*D$2/DatiStorici[[#This Row],[SXXR]]),S1366)</f>
        <v>26.704627827929638</v>
      </c>
      <c r="T1367" s="33">
        <f>IF(DatiStorici[[#This Row],[Calend]]="X",(DatiStorici[[#This Row],[Balanced]]*E$2/DatiStorici[[#This Row],[Gold]]),T1366)</f>
        <v>22.568759297946368</v>
      </c>
      <c r="U1367" s="34">
        <f>SUMPRODUCT(DatiStorici[[#This Row],[Bond 3Y]:[Gold]],Q1366:T1366)</f>
        <v>14318.932903626863</v>
      </c>
      <c r="V1367" s="32">
        <f t="shared" si="182"/>
        <v>-2.2522736485714427E-4</v>
      </c>
      <c r="W1367" s="32">
        <f>-(1-U1367/MAX(U$5:U1367))</f>
        <v>-2.4855121040025852E-2</v>
      </c>
      <c r="X1367" s="53" t="str">
        <f t="shared" si="183"/>
        <v/>
      </c>
    </row>
    <row r="1368" spans="1:24" x14ac:dyDescent="0.3">
      <c r="A1368" s="4">
        <v>41022</v>
      </c>
      <c r="B1368" s="1">
        <v>121.559938</v>
      </c>
      <c r="C1368" s="1">
        <v>137.89078900000001</v>
      </c>
      <c r="D1368" s="1">
        <v>133.806127</v>
      </c>
      <c r="E1368" s="1">
        <v>157.72926000000001</v>
      </c>
      <c r="F1368" s="3">
        <f t="shared" si="176"/>
        <v>14725.85649156324</v>
      </c>
      <c r="G1368" s="36">
        <f t="shared" si="177"/>
        <v>-1.1612379079154651E-3</v>
      </c>
      <c r="H1368" s="31">
        <f t="shared" si="178"/>
        <v>3.712947821810658E-3</v>
      </c>
      <c r="I1368" s="37">
        <f t="shared" si="179"/>
        <v>-2.25468090399326E-2</v>
      </c>
      <c r="J1368" s="37">
        <f t="shared" si="180"/>
        <v>-7.6780227578070806E-3</v>
      </c>
      <c r="K1368" s="39">
        <f t="shared" si="181"/>
        <v>-5.7148208871130512E-3</v>
      </c>
      <c r="L1368" s="36">
        <f>-(1-B1368/MAX(B$5:B1368))</f>
        <v>-1.1087250247948321E-2</v>
      </c>
      <c r="M1368" s="37">
        <f>-(1-C1368/MAX(C$5:C1368))</f>
        <v>0</v>
      </c>
      <c r="N1368" s="37">
        <f>-(1-D1368/MAX(D$5:D1368))</f>
        <v>-0.26838881475240284</v>
      </c>
      <c r="O1368" s="37">
        <f>-(1-E1368/MAX(E$5:E1368))</f>
        <v>-0.1426080102628775</v>
      </c>
      <c r="P1368" s="39">
        <f>-(1-F1368/MAX(F$5:F1368))</f>
        <v>-4.2202903009745274E-2</v>
      </c>
      <c r="Q1368" s="33">
        <f>IF(DatiStorici[[#This Row],[Calend]]="X",(DatiStorici[[#This Row],[Balanced]]*B$2/DatiStorici[[#This Row],[Bond 3Y]]),Q1367)</f>
        <v>29.07059339376492</v>
      </c>
      <c r="R1368" s="33">
        <f>IF(DatiStorici[[#This Row],[Calend]]="X",(DatiStorici[[#This Row],[Balanced]]*C$2/DatiStorici[[#This Row],[Bond 10Y]]),R1367)</f>
        <v>25.761389718714945</v>
      </c>
      <c r="S1368" s="33">
        <f>IF(DatiStorici[[#This Row],[Calend]]="X",(DatiStorici[[#This Row],[Balanced]]*D$2/DatiStorici[[#This Row],[SXXR]]),S1367)</f>
        <v>26.704627827929638</v>
      </c>
      <c r="T1368" s="33">
        <f>IF(DatiStorici[[#This Row],[Calend]]="X",(DatiStorici[[#This Row],[Balanced]]*E$2/DatiStorici[[#This Row],[Gold]]),T1367)</f>
        <v>22.568759297946368</v>
      </c>
      <c r="U1368" s="34">
        <f>SUMPRODUCT(DatiStorici[[#This Row],[Bond 3Y]:[Gold]],Q1367:T1367)</f>
        <v>14219.074410434254</v>
      </c>
      <c r="V1368" s="32">
        <f t="shared" si="182"/>
        <v>-6.9983092829077808E-3</v>
      </c>
      <c r="W1368" s="32">
        <f>-(1-U1368/MAX(U$5:U1368))</f>
        <v>-3.1655662596636325E-2</v>
      </c>
      <c r="X1368" s="53" t="str">
        <f t="shared" si="183"/>
        <v/>
      </c>
    </row>
    <row r="1369" spans="1:24" x14ac:dyDescent="0.3">
      <c r="A1369" s="4">
        <v>41023</v>
      </c>
      <c r="B1369" s="1">
        <v>121.712377</v>
      </c>
      <c r="C1369" s="1">
        <v>137.72138899999999</v>
      </c>
      <c r="D1369" s="1">
        <v>135.19130699999999</v>
      </c>
      <c r="E1369" s="1">
        <v>159.71239</v>
      </c>
      <c r="F1369" s="3">
        <f t="shared" si="176"/>
        <v>14824.384547700625</v>
      </c>
      <c r="G1369" s="36">
        <f t="shared" si="177"/>
        <v>1.2532377138910508E-3</v>
      </c>
      <c r="H1369" s="31">
        <f t="shared" si="178"/>
        <v>-1.2292636890055969E-3</v>
      </c>
      <c r="I1369" s="37">
        <f t="shared" si="179"/>
        <v>1.02989253315223E-2</v>
      </c>
      <c r="J1369" s="37">
        <f t="shared" si="180"/>
        <v>1.2494616252780893E-2</v>
      </c>
      <c r="K1369" s="39">
        <f t="shared" si="181"/>
        <v>6.6685358762108042E-3</v>
      </c>
      <c r="L1369" s="36">
        <f>-(1-B1369/MAX(B$5:B1369))</f>
        <v>-9.8471305741503201E-3</v>
      </c>
      <c r="M1369" s="37">
        <f>-(1-C1369/MAX(C$5:C1369))</f>
        <v>-1.2285084538897761E-3</v>
      </c>
      <c r="N1369" s="37">
        <f>-(1-D1369/MAX(D$5:D1369))</f>
        <v>-0.26081507202251086</v>
      </c>
      <c r="O1369" s="37">
        <f>-(1-E1369/MAX(E$5:E1369))</f>
        <v>-0.13182802069970212</v>
      </c>
      <c r="P1369" s="39">
        <f>-(1-F1369/MAX(F$5:F1369))</f>
        <v>-3.5794454971796008E-2</v>
      </c>
      <c r="Q1369" s="33">
        <f>IF(DatiStorici[[#This Row],[Calend]]="X",(DatiStorici[[#This Row],[Balanced]]*B$2/DatiStorici[[#This Row],[Bond 3Y]]),Q1368)</f>
        <v>29.07059339376492</v>
      </c>
      <c r="R1369" s="33">
        <f>IF(DatiStorici[[#This Row],[Calend]]="X",(DatiStorici[[#This Row],[Balanced]]*C$2/DatiStorici[[#This Row],[Bond 10Y]]),R1368)</f>
        <v>25.761389718714945</v>
      </c>
      <c r="S1369" s="33">
        <f>IF(DatiStorici[[#This Row],[Calend]]="X",(DatiStorici[[#This Row],[Balanced]]*D$2/DatiStorici[[#This Row],[SXXR]]),S1368)</f>
        <v>26.704627827929638</v>
      </c>
      <c r="T1369" s="33">
        <f>IF(DatiStorici[[#This Row],[Calend]]="X",(DatiStorici[[#This Row],[Balanced]]*E$2/DatiStorici[[#This Row],[Gold]]),T1368)</f>
        <v>22.568759297946368</v>
      </c>
      <c r="U1369" s="34">
        <f>SUMPRODUCT(DatiStorici[[#This Row],[Bond 3Y]:[Gold]],Q1368:T1368)</f>
        <v>14300.889423203482</v>
      </c>
      <c r="V1369" s="32">
        <f t="shared" si="182"/>
        <v>5.7374011886559065E-3</v>
      </c>
      <c r="W1369" s="32">
        <f>-(1-U1369/MAX(U$5:U1369))</f>
        <v>-2.608391425051837E-2</v>
      </c>
      <c r="X1369" s="53" t="str">
        <f t="shared" si="183"/>
        <v/>
      </c>
    </row>
    <row r="1370" spans="1:24" x14ac:dyDescent="0.3">
      <c r="A1370" s="4">
        <v>41024</v>
      </c>
      <c r="B1370" s="1">
        <v>121.873413</v>
      </c>
      <c r="C1370" s="1">
        <v>137.634908</v>
      </c>
      <c r="D1370" s="1">
        <v>136.65140500000001</v>
      </c>
      <c r="E1370" s="1">
        <v>158.57291000000001</v>
      </c>
      <c r="F1370" s="3">
        <f t="shared" si="176"/>
        <v>14803.193184108908</v>
      </c>
      <c r="G1370" s="36">
        <f t="shared" si="177"/>
        <v>1.3222119686114803E-3</v>
      </c>
      <c r="H1370" s="31">
        <f t="shared" si="178"/>
        <v>-6.2813891518506725E-4</v>
      </c>
      <c r="I1370" s="37">
        <f t="shared" si="179"/>
        <v>1.074232985847297E-2</v>
      </c>
      <c r="J1370" s="37">
        <f t="shared" si="180"/>
        <v>-7.1601476298595729E-3</v>
      </c>
      <c r="K1370" s="39">
        <f t="shared" si="181"/>
        <v>-1.4305163518486359E-3</v>
      </c>
      <c r="L1370" s="36">
        <f>-(1-B1370/MAX(B$5:B1370))</f>
        <v>-8.5370727032005878E-3</v>
      </c>
      <c r="M1370" s="37">
        <f>-(1-C1370/MAX(C$5:C1370))</f>
        <v>-1.8556786994671226E-3</v>
      </c>
      <c r="N1370" s="37">
        <f>-(1-D1370/MAX(D$5:D1370))</f>
        <v>-0.25283170046615711</v>
      </c>
      <c r="O1370" s="37">
        <f>-(1-E1370/MAX(E$5:E1370))</f>
        <v>-0.13802205866365158</v>
      </c>
      <c r="P1370" s="39">
        <f>-(1-F1370/MAX(F$5:F1370))</f>
        <v>-3.7172780676724693E-2</v>
      </c>
      <c r="Q1370" s="33">
        <f>IF(DatiStorici[[#This Row],[Calend]]="X",(DatiStorici[[#This Row],[Balanced]]*B$2/DatiStorici[[#This Row],[Bond 3Y]]),Q1369)</f>
        <v>29.07059339376492</v>
      </c>
      <c r="R1370" s="33">
        <f>IF(DatiStorici[[#This Row],[Calend]]="X",(DatiStorici[[#This Row],[Balanced]]*C$2/DatiStorici[[#This Row],[Bond 10Y]]),R1369)</f>
        <v>25.761389718714945</v>
      </c>
      <c r="S1370" s="33">
        <f>IF(DatiStorici[[#This Row],[Calend]]="X",(DatiStorici[[#This Row],[Balanced]]*D$2/DatiStorici[[#This Row],[SXXR]]),S1369)</f>
        <v>26.704627827929638</v>
      </c>
      <c r="T1370" s="33">
        <f>IF(DatiStorici[[#This Row],[Calend]]="X",(DatiStorici[[#This Row],[Balanced]]*E$2/DatiStorici[[#This Row],[Gold]]),T1369)</f>
        <v>22.568759297946368</v>
      </c>
      <c r="U1370" s="34">
        <f>SUMPRODUCT(DatiStorici[[#This Row],[Bond 3Y]:[Gold]],Q1369:T1369)</f>
        <v>14316.617688374457</v>
      </c>
      <c r="V1370" s="32">
        <f t="shared" si="182"/>
        <v>1.0992059296638227E-3</v>
      </c>
      <c r="W1370" s="32">
        <f>-(1-U1370/MAX(U$5:U1370))</f>
        <v>-2.5012791329583561E-2</v>
      </c>
      <c r="X1370" s="53" t="str">
        <f t="shared" si="183"/>
        <v/>
      </c>
    </row>
    <row r="1371" spans="1:24" x14ac:dyDescent="0.3">
      <c r="A1371" s="4">
        <v>41025</v>
      </c>
      <c r="B1371" s="1">
        <v>121.914407</v>
      </c>
      <c r="C1371" s="1">
        <v>138.12422000000001</v>
      </c>
      <c r="D1371" s="1">
        <v>136.812241</v>
      </c>
      <c r="E1371" s="1">
        <v>160.09607</v>
      </c>
      <c r="F1371" s="3">
        <f t="shared" si="176"/>
        <v>14879.087928034864</v>
      </c>
      <c r="G1371" s="36">
        <f t="shared" si="177"/>
        <v>3.3630884747548135E-4</v>
      </c>
      <c r="H1371" s="31">
        <f t="shared" si="178"/>
        <v>3.5488400118792781E-3</v>
      </c>
      <c r="I1371" s="37">
        <f t="shared" si="179"/>
        <v>1.1762881165205533E-3</v>
      </c>
      <c r="J1371" s="37">
        <f t="shared" si="180"/>
        <v>9.5595849935867488E-3</v>
      </c>
      <c r="K1371" s="39">
        <f t="shared" si="181"/>
        <v>5.1138191861798367E-3</v>
      </c>
      <c r="L1371" s="36">
        <f>-(1-B1371/MAX(B$5:B1371))</f>
        <v>-8.2035788734872161E-3</v>
      </c>
      <c r="M1371" s="37">
        <f>-(1-C1371/MAX(C$5:C1371))</f>
        <v>0</v>
      </c>
      <c r="N1371" s="37">
        <f>-(1-D1371/MAX(D$5:D1371))</f>
        <v>-0.25195229816053266</v>
      </c>
      <c r="O1371" s="37">
        <f>-(1-E1371/MAX(E$5:E1371))</f>
        <v>-0.12974239525124487</v>
      </c>
      <c r="P1371" s="39">
        <f>-(1-F1371/MAX(F$5:F1371))</f>
        <v>-3.2236445364021815E-2</v>
      </c>
      <c r="Q1371" s="33">
        <f>IF(DatiStorici[[#This Row],[Calend]]="X",(DatiStorici[[#This Row],[Balanced]]*B$2/DatiStorici[[#This Row],[Bond 3Y]]),Q1370)</f>
        <v>29.07059339376492</v>
      </c>
      <c r="R1371" s="33">
        <f>IF(DatiStorici[[#This Row],[Calend]]="X",(DatiStorici[[#This Row],[Balanced]]*C$2/DatiStorici[[#This Row],[Bond 10Y]]),R1370)</f>
        <v>25.761389718714945</v>
      </c>
      <c r="S1371" s="33">
        <f>IF(DatiStorici[[#This Row],[Calend]]="X",(DatiStorici[[#This Row],[Balanced]]*D$2/DatiStorici[[#This Row],[SXXR]]),S1370)</f>
        <v>26.704627827929638</v>
      </c>
      <c r="T1371" s="33">
        <f>IF(DatiStorici[[#This Row],[Calend]]="X",(DatiStorici[[#This Row],[Balanced]]*E$2/DatiStorici[[#This Row],[Gold]]),T1370)</f>
        <v>22.568759297946368</v>
      </c>
      <c r="U1371" s="34">
        <f>SUMPRODUCT(DatiStorici[[#This Row],[Bond 3Y]:[Gold]],Q1370:T1370)</f>
        <v>14369.085662339679</v>
      </c>
      <c r="V1371" s="32">
        <f t="shared" si="182"/>
        <v>3.6581311487419318E-3</v>
      </c>
      <c r="W1371" s="32">
        <f>-(1-U1371/MAX(U$5:U1371))</f>
        <v>-2.1439628687789813E-2</v>
      </c>
      <c r="X1371" s="53" t="str">
        <f t="shared" si="183"/>
        <v/>
      </c>
    </row>
    <row r="1372" spans="1:24" x14ac:dyDescent="0.3">
      <c r="A1372" s="4">
        <v>41026</v>
      </c>
      <c r="B1372" s="1">
        <v>121.857922</v>
      </c>
      <c r="C1372" s="1">
        <v>137.959958</v>
      </c>
      <c r="D1372" s="1">
        <v>137.886751</v>
      </c>
      <c r="E1372" s="1">
        <v>161.06247999999999</v>
      </c>
      <c r="F1372" s="3">
        <f t="shared" si="176"/>
        <v>14927.814900978166</v>
      </c>
      <c r="G1372" s="36">
        <f t="shared" si="177"/>
        <v>-4.6342422245060523E-4</v>
      </c>
      <c r="H1372" s="31">
        <f t="shared" si="178"/>
        <v>-1.1899415647237087E-3</v>
      </c>
      <c r="I1372" s="37">
        <f t="shared" si="179"/>
        <v>7.8232211368662753E-3</v>
      </c>
      <c r="J1372" s="37">
        <f t="shared" si="180"/>
        <v>6.018291693821916E-3</v>
      </c>
      <c r="K1372" s="39">
        <f t="shared" si="181"/>
        <v>3.2695122085815063E-3</v>
      </c>
      <c r="L1372" s="36">
        <f>-(1-B1372/MAX(B$5:B1372))</f>
        <v>-8.6630948751303949E-3</v>
      </c>
      <c r="M1372" s="37">
        <f>-(1-C1372/MAX(C$5:C1372))</f>
        <v>-1.1892338649949208E-3</v>
      </c>
      <c r="N1372" s="37">
        <f>-(1-D1372/MAX(D$5:D1372))</f>
        <v>-0.24607720445379677</v>
      </c>
      <c r="O1372" s="37">
        <f>-(1-E1372/MAX(E$5:E1372))</f>
        <v>-0.12448913917940474</v>
      </c>
      <c r="P1372" s="39">
        <f>-(1-F1372/MAX(F$5:F1372))</f>
        <v>-2.9067152409350094E-2</v>
      </c>
      <c r="Q1372" s="33">
        <f>IF(DatiStorici[[#This Row],[Calend]]="X",(DatiStorici[[#This Row],[Balanced]]*B$2/DatiStorici[[#This Row],[Bond 3Y]]),Q1371)</f>
        <v>29.07059339376492</v>
      </c>
      <c r="R1372" s="33">
        <f>IF(DatiStorici[[#This Row],[Calend]]="X",(DatiStorici[[#This Row],[Balanced]]*C$2/DatiStorici[[#This Row],[Bond 10Y]]),R1371)</f>
        <v>25.761389718714945</v>
      </c>
      <c r="S1372" s="33">
        <f>IF(DatiStorici[[#This Row],[Calend]]="X",(DatiStorici[[#This Row],[Balanced]]*D$2/DatiStorici[[#This Row],[SXXR]]),S1371)</f>
        <v>26.704627827929638</v>
      </c>
      <c r="T1372" s="33">
        <f>IF(DatiStorici[[#This Row],[Calend]]="X",(DatiStorici[[#This Row],[Balanced]]*E$2/DatiStorici[[#This Row],[Gold]]),T1371)</f>
        <v>22.568759297946368</v>
      </c>
      <c r="U1372" s="34">
        <f>SUMPRODUCT(DatiStorici[[#This Row],[Bond 3Y]:[Gold]],Q1371:T1371)</f>
        <v>14413.717056794372</v>
      </c>
      <c r="V1372" s="32">
        <f t="shared" si="182"/>
        <v>3.1012567234329435E-3</v>
      </c>
      <c r="W1372" s="32">
        <f>-(1-U1372/MAX(U$5:U1372))</f>
        <v>-1.8400151092897721E-2</v>
      </c>
      <c r="X1372" s="53" t="str">
        <f t="shared" si="183"/>
        <v/>
      </c>
    </row>
    <row r="1373" spans="1:24" x14ac:dyDescent="0.3">
      <c r="A1373" s="4">
        <v>41029</v>
      </c>
      <c r="B1373" s="1">
        <v>121.99468899999999</v>
      </c>
      <c r="C1373" s="1">
        <v>138.35523699999999</v>
      </c>
      <c r="D1373" s="1">
        <v>137.07156900000001</v>
      </c>
      <c r="E1373" s="1">
        <v>159.87100000000001</v>
      </c>
      <c r="F1373" s="3">
        <f t="shared" si="176"/>
        <v>14881.943024198017</v>
      </c>
      <c r="G1373" s="36">
        <f t="shared" si="177"/>
        <v>1.1217186789984428E-3</v>
      </c>
      <c r="H1373" s="31">
        <f t="shared" si="178"/>
        <v>2.8610751546827777E-3</v>
      </c>
      <c r="I1373" s="37">
        <f t="shared" si="179"/>
        <v>-5.9295124324436795E-3</v>
      </c>
      <c r="J1373" s="37">
        <f t="shared" si="180"/>
        <v>-7.4251241976862822E-3</v>
      </c>
      <c r="K1373" s="39">
        <f t="shared" si="181"/>
        <v>-3.0776441125806397E-3</v>
      </c>
      <c r="L1373" s="36">
        <f>-(1-B1373/MAX(B$5:B1373))</f>
        <v>-7.5504698419938121E-3</v>
      </c>
      <c r="M1373" s="37">
        <f>-(1-C1373/MAX(C$5:C1373))</f>
        <v>0</v>
      </c>
      <c r="N1373" s="37">
        <f>-(1-D1373/MAX(D$5:D1373))</f>
        <v>-0.2505343715700119</v>
      </c>
      <c r="O1373" s="37">
        <f>-(1-E1373/MAX(E$5:E1373))</f>
        <v>-0.13096584114283227</v>
      </c>
      <c r="P1373" s="39">
        <f>-(1-F1373/MAX(F$5:F1373))</f>
        <v>-3.2050744598958403E-2</v>
      </c>
      <c r="Q1373" s="33">
        <f>IF(DatiStorici[[#This Row],[Calend]]="X",(DatiStorici[[#This Row],[Balanced]]*B$2/DatiStorici[[#This Row],[Bond 3Y]]),Q1372)</f>
        <v>29.07059339376492</v>
      </c>
      <c r="R1373" s="33">
        <f>IF(DatiStorici[[#This Row],[Calend]]="X",(DatiStorici[[#This Row],[Balanced]]*C$2/DatiStorici[[#This Row],[Bond 10Y]]),R1372)</f>
        <v>25.761389718714945</v>
      </c>
      <c r="S1373" s="33">
        <f>IF(DatiStorici[[#This Row],[Calend]]="X",(DatiStorici[[#This Row],[Balanced]]*D$2/DatiStorici[[#This Row],[SXXR]]),S1372)</f>
        <v>26.704627827929638</v>
      </c>
      <c r="T1373" s="33">
        <f>IF(DatiStorici[[#This Row],[Calend]]="X",(DatiStorici[[#This Row],[Balanced]]*E$2/DatiStorici[[#This Row],[Gold]]),T1372)</f>
        <v>22.568759297946368</v>
      </c>
      <c r="U1373" s="34">
        <f>SUMPRODUCT(DatiStorici[[#This Row],[Bond 3Y]:[Gold]],Q1372:T1372)</f>
        <v>14379.216533757337</v>
      </c>
      <c r="V1373" s="32">
        <f t="shared" si="182"/>
        <v>-2.396458800556021E-3</v>
      </c>
      <c r="W1373" s="32">
        <f>-(1-U1373/MAX(U$5:U1373))</f>
        <v>-2.0749698268475614E-2</v>
      </c>
      <c r="X1373" s="53" t="str">
        <f t="shared" si="183"/>
        <v/>
      </c>
    </row>
    <row r="1374" spans="1:24" x14ac:dyDescent="0.3">
      <c r="A1374" s="4">
        <v>41030</v>
      </c>
      <c r="B1374" s="1">
        <v>122.000739</v>
      </c>
      <c r="C1374" s="1">
        <v>138.36508699999999</v>
      </c>
      <c r="D1374" s="1">
        <v>137.132079</v>
      </c>
      <c r="E1374" s="1">
        <v>161.10362000000001</v>
      </c>
      <c r="F1374" s="3">
        <f t="shared" si="176"/>
        <v>14931.86748658213</v>
      </c>
      <c r="G1374" s="36">
        <f t="shared" si="177"/>
        <v>4.959109316794306E-5</v>
      </c>
      <c r="H1374" s="31">
        <f t="shared" si="178"/>
        <v>7.1191012367829339E-5</v>
      </c>
      <c r="I1374" s="37">
        <f t="shared" si="179"/>
        <v>4.4135080932425954E-4</v>
      </c>
      <c r="J1374" s="37">
        <f t="shared" si="180"/>
        <v>7.6805204061864262E-3</v>
      </c>
      <c r="K1374" s="39">
        <f t="shared" si="181"/>
        <v>3.3490860908472744E-3</v>
      </c>
      <c r="L1374" s="36">
        <f>-(1-B1374/MAX(B$5:B1374))</f>
        <v>-7.50125196450524E-3</v>
      </c>
      <c r="M1374" s="37">
        <f>-(1-C1374/MAX(C$5:C1374))</f>
        <v>0</v>
      </c>
      <c r="N1374" s="37">
        <f>-(1-D1374/MAX(D$5:D1374))</f>
        <v>-0.25020352130319767</v>
      </c>
      <c r="O1374" s="37">
        <f>-(1-E1374/MAX(E$5:E1374))</f>
        <v>-0.12426550846904827</v>
      </c>
      <c r="P1374" s="39">
        <f>-(1-F1374/MAX(F$5:F1374))</f>
        <v>-2.8803564703670292E-2</v>
      </c>
      <c r="Q1374" s="33">
        <f>IF(DatiStorici[[#This Row],[Calend]]="X",(DatiStorici[[#This Row],[Balanced]]*B$2/DatiStorici[[#This Row],[Bond 3Y]]),Q1373)</f>
        <v>29.07059339376492</v>
      </c>
      <c r="R1374" s="33">
        <f>IF(DatiStorici[[#This Row],[Calend]]="X",(DatiStorici[[#This Row],[Balanced]]*C$2/DatiStorici[[#This Row],[Bond 10Y]]),R1373)</f>
        <v>25.761389718714945</v>
      </c>
      <c r="S1374" s="33">
        <f>IF(DatiStorici[[#This Row],[Calend]]="X",(DatiStorici[[#This Row],[Balanced]]*D$2/DatiStorici[[#This Row],[SXXR]]),S1373)</f>
        <v>26.704627827929638</v>
      </c>
      <c r="T1374" s="33">
        <f>IF(DatiStorici[[#This Row],[Calend]]="X",(DatiStorici[[#This Row],[Balanced]]*E$2/DatiStorici[[#This Row],[Gold]]),T1373)</f>
        <v>22.568759297946368</v>
      </c>
      <c r="U1374" s="34">
        <f>SUMPRODUCT(DatiStorici[[#This Row],[Bond 3Y]:[Gold]],Q1373:T1373)</f>
        <v>14409.0807616518</v>
      </c>
      <c r="V1374" s="32">
        <f t="shared" si="182"/>
        <v>2.0747485202589717E-3</v>
      </c>
      <c r="W1374" s="32">
        <f>-(1-U1374/MAX(U$5:U1374))</f>
        <v>-1.871589106430871E-2</v>
      </c>
      <c r="X1374" s="53" t="str">
        <f t="shared" si="183"/>
        <v/>
      </c>
    </row>
    <row r="1375" spans="1:24" x14ac:dyDescent="0.3">
      <c r="A1375" s="4">
        <v>41031</v>
      </c>
      <c r="B1375" s="1">
        <v>122.051333</v>
      </c>
      <c r="C1375" s="1">
        <v>138.73899299999999</v>
      </c>
      <c r="D1375" s="1">
        <v>137.192589</v>
      </c>
      <c r="E1375" s="1">
        <v>159.55274</v>
      </c>
      <c r="F1375" s="3">
        <f t="shared" si="176"/>
        <v>14882.325628605964</v>
      </c>
      <c r="G1375" s="36">
        <f t="shared" si="177"/>
        <v>4.1461644074699497E-4</v>
      </c>
      <c r="H1375" s="31">
        <f t="shared" si="178"/>
        <v>2.6986699504685926E-3</v>
      </c>
      <c r="I1375" s="37">
        <f t="shared" si="179"/>
        <v>4.4115610471715596E-4</v>
      </c>
      <c r="J1375" s="37">
        <f t="shared" si="180"/>
        <v>-9.67323456897933E-3</v>
      </c>
      <c r="K1375" s="39">
        <f t="shared" si="181"/>
        <v>-3.3233771166118337E-3</v>
      </c>
      <c r="L1375" s="36">
        <f>-(1-B1375/MAX(B$5:B1375))</f>
        <v>-7.0896603457191176E-3</v>
      </c>
      <c r="M1375" s="37">
        <f>-(1-C1375/MAX(C$5:C1375))</f>
        <v>0</v>
      </c>
      <c r="N1375" s="37">
        <f>-(1-D1375/MAX(D$5:D1375))</f>
        <v>-0.24987267103638344</v>
      </c>
      <c r="O1375" s="37">
        <f>-(1-E1375/MAX(E$5:E1375))</f>
        <v>-0.13269585353656155</v>
      </c>
      <c r="P1375" s="39">
        <f>-(1-F1375/MAX(F$5:F1375))</f>
        <v>-3.2025859296603509E-2</v>
      </c>
      <c r="Q1375" s="33">
        <f>IF(DatiStorici[[#This Row],[Calend]]="X",(DatiStorici[[#This Row],[Balanced]]*B$2/DatiStorici[[#This Row],[Bond 3Y]]),Q1374)</f>
        <v>29.07059339376492</v>
      </c>
      <c r="R1375" s="33">
        <f>IF(DatiStorici[[#This Row],[Calend]]="X",(DatiStorici[[#This Row],[Balanced]]*C$2/DatiStorici[[#This Row],[Bond 10Y]]),R1374)</f>
        <v>25.761389718714945</v>
      </c>
      <c r="S1375" s="33">
        <f>IF(DatiStorici[[#This Row],[Calend]]="X",(DatiStorici[[#This Row],[Balanced]]*D$2/DatiStorici[[#This Row],[SXXR]]),S1374)</f>
        <v>26.704627827929638</v>
      </c>
      <c r="T1375" s="33">
        <f>IF(DatiStorici[[#This Row],[Calend]]="X",(DatiStorici[[#This Row],[Balanced]]*E$2/DatiStorici[[#This Row],[Gold]]),T1374)</f>
        <v>22.568759297946368</v>
      </c>
      <c r="U1375" s="34">
        <f>SUMPRODUCT(DatiStorici[[#This Row],[Bond 3Y]:[Gold]],Q1374:T1374)</f>
        <v>14386.798357047999</v>
      </c>
      <c r="V1375" s="32">
        <f t="shared" si="182"/>
        <v>-1.5476109591467057E-3</v>
      </c>
      <c r="W1375" s="32">
        <f>-(1-U1375/MAX(U$5:U1375))</f>
        <v>-2.0233362574689662E-2</v>
      </c>
      <c r="X1375" s="53" t="str">
        <f t="shared" si="183"/>
        <v/>
      </c>
    </row>
    <row r="1376" spans="1:24" x14ac:dyDescent="0.3">
      <c r="A1376" s="4">
        <v>41032</v>
      </c>
      <c r="B1376" s="1">
        <v>122.16571</v>
      </c>
      <c r="C1376" s="1">
        <v>138.903031</v>
      </c>
      <c r="D1376" s="1">
        <v>137.28898599999999</v>
      </c>
      <c r="E1376" s="1">
        <v>158.55859000000001</v>
      </c>
      <c r="F1376" s="3">
        <f t="shared" si="176"/>
        <v>14851.54244495236</v>
      </c>
      <c r="G1376" s="36">
        <f t="shared" si="177"/>
        <v>9.3668326303207865E-4</v>
      </c>
      <c r="H1376" s="31">
        <f t="shared" si="178"/>
        <v>1.1816512264525216E-3</v>
      </c>
      <c r="I1376" s="37">
        <f t="shared" si="179"/>
        <v>7.023932587326958E-4</v>
      </c>
      <c r="J1376" s="37">
        <f t="shared" si="180"/>
        <v>-6.2503478673551225E-3</v>
      </c>
      <c r="K1376" s="39">
        <f t="shared" si="181"/>
        <v>-2.0705812358841132E-3</v>
      </c>
      <c r="L1376" s="36">
        <f>-(1-B1376/MAX(B$5:B1376))</f>
        <v>-6.159182135221819E-3</v>
      </c>
      <c r="M1376" s="37">
        <f>-(1-C1376/MAX(C$5:C1376))</f>
        <v>0</v>
      </c>
      <c r="N1376" s="37">
        <f>-(1-D1376/MAX(D$5:D1376))</f>
        <v>-0.249345601573979</v>
      </c>
      <c r="O1376" s="37">
        <f>-(1-E1376/MAX(E$5:E1376))</f>
        <v>-0.13809989998043093</v>
      </c>
      <c r="P1376" s="39">
        <f>-(1-F1376/MAX(F$5:F1376))</f>
        <v>-3.4028054819589371E-2</v>
      </c>
      <c r="Q1376" s="33">
        <f>IF(DatiStorici[[#This Row],[Calend]]="X",(DatiStorici[[#This Row],[Balanced]]*B$2/DatiStorici[[#This Row],[Bond 3Y]]),Q1375)</f>
        <v>29.07059339376492</v>
      </c>
      <c r="R1376" s="33">
        <f>IF(DatiStorici[[#This Row],[Calend]]="X",(DatiStorici[[#This Row],[Balanced]]*C$2/DatiStorici[[#This Row],[Bond 10Y]]),R1375)</f>
        <v>25.761389718714945</v>
      </c>
      <c r="S1376" s="33">
        <f>IF(DatiStorici[[#This Row],[Calend]]="X",(DatiStorici[[#This Row],[Balanced]]*D$2/DatiStorici[[#This Row],[SXXR]]),S1375)</f>
        <v>26.704627827929638</v>
      </c>
      <c r="T1376" s="33">
        <f>IF(DatiStorici[[#This Row],[Calend]]="X",(DatiStorici[[#This Row],[Balanced]]*E$2/DatiStorici[[#This Row],[Gold]]),T1375)</f>
        <v>22.568759297946368</v>
      </c>
      <c r="U1376" s="34">
        <f>SUMPRODUCT(DatiStorici[[#This Row],[Bond 3Y]:[Gold]],Q1375:T1375)</f>
        <v>14374.486725107952</v>
      </c>
      <c r="V1376" s="32">
        <f t="shared" si="182"/>
        <v>-8.5612535440364804E-4</v>
      </c>
      <c r="W1376" s="32">
        <f>-(1-U1376/MAX(U$5:U1376))</f>
        <v>-2.1071806676549731E-2</v>
      </c>
      <c r="X1376" s="53" t="str">
        <f t="shared" si="183"/>
        <v/>
      </c>
    </row>
    <row r="1377" spans="1:24" x14ac:dyDescent="0.3">
      <c r="A1377" s="4">
        <v>41033</v>
      </c>
      <c r="B1377" s="1">
        <v>122.26133400000001</v>
      </c>
      <c r="C1377" s="1">
        <v>139.348692</v>
      </c>
      <c r="D1377" s="1">
        <v>135.08495600000001</v>
      </c>
      <c r="E1377" s="1">
        <v>159.13767999999999</v>
      </c>
      <c r="F1377" s="3">
        <f t="shared" si="176"/>
        <v>14854.870102994379</v>
      </c>
      <c r="G1377" s="36">
        <f t="shared" si="177"/>
        <v>7.824339182241171E-4</v>
      </c>
      <c r="H1377" s="31">
        <f t="shared" si="178"/>
        <v>3.2032964703779627E-3</v>
      </c>
      <c r="I1377" s="37">
        <f t="shared" si="179"/>
        <v>-1.6184206843022415E-2</v>
      </c>
      <c r="J1377" s="37">
        <f t="shared" si="180"/>
        <v>3.6455614751014381E-3</v>
      </c>
      <c r="K1377" s="39">
        <f t="shared" si="181"/>
        <v>2.2403634572618287E-4</v>
      </c>
      <c r="L1377" s="36">
        <f>-(1-B1377/MAX(B$5:B1377))</f>
        <v>-5.3812630745664336E-3</v>
      </c>
      <c r="M1377" s="37">
        <f>-(1-C1377/MAX(C$5:C1377))</f>
        <v>0</v>
      </c>
      <c r="N1377" s="37">
        <f>-(1-D1377/MAX(D$5:D1377))</f>
        <v>-0.26139656692791424</v>
      </c>
      <c r="O1377" s="37">
        <f>-(1-E1377/MAX(E$5:E1377))</f>
        <v>-0.13495205583701164</v>
      </c>
      <c r="P1377" s="39">
        <f>-(1-F1377/MAX(F$5:F1377))</f>
        <v>-3.381161775093755E-2</v>
      </c>
      <c r="Q1377" s="33">
        <f>IF(DatiStorici[[#This Row],[Calend]]="X",(DatiStorici[[#This Row],[Balanced]]*B$2/DatiStorici[[#This Row],[Bond 3Y]]),Q1376)</f>
        <v>29.07059339376492</v>
      </c>
      <c r="R1377" s="33">
        <f>IF(DatiStorici[[#This Row],[Calend]]="X",(DatiStorici[[#This Row],[Balanced]]*C$2/DatiStorici[[#This Row],[Bond 10Y]]),R1376)</f>
        <v>25.761389718714945</v>
      </c>
      <c r="S1377" s="33">
        <f>IF(DatiStorici[[#This Row],[Calend]]="X",(DatiStorici[[#This Row],[Balanced]]*D$2/DatiStorici[[#This Row],[SXXR]]),S1376)</f>
        <v>26.704627827929638</v>
      </c>
      <c r="T1377" s="33">
        <f>IF(DatiStorici[[#This Row],[Calend]]="X",(DatiStorici[[#This Row],[Balanced]]*E$2/DatiStorici[[#This Row],[Gold]]),T1376)</f>
        <v>22.568759297946368</v>
      </c>
      <c r="U1377" s="34">
        <f>SUMPRODUCT(DatiStorici[[#This Row],[Bond 3Y]:[Gold]],Q1376:T1376)</f>
        <v>14342.958960184325</v>
      </c>
      <c r="V1377" s="32">
        <f t="shared" si="182"/>
        <v>-2.1957229717388025E-3</v>
      </c>
      <c r="W1377" s="32">
        <f>-(1-U1377/MAX(U$5:U1377))</f>
        <v>-2.3218903720530037E-2</v>
      </c>
      <c r="X1377" s="53" t="str">
        <f t="shared" si="183"/>
        <v/>
      </c>
    </row>
    <row r="1378" spans="1:24" x14ac:dyDescent="0.3">
      <c r="A1378" s="4">
        <v>41036</v>
      </c>
      <c r="B1378" s="1">
        <v>122.26133400000001</v>
      </c>
      <c r="C1378" s="1">
        <v>139.348692</v>
      </c>
      <c r="D1378" s="1">
        <v>136.09031200000001</v>
      </c>
      <c r="E1378" s="1">
        <v>159.13229000000001</v>
      </c>
      <c r="F1378" s="3">
        <f t="shared" si="176"/>
        <v>14869.781505825806</v>
      </c>
      <c r="G1378" s="36">
        <f t="shared" si="177"/>
        <v>0</v>
      </c>
      <c r="H1378" s="31">
        <f t="shared" si="178"/>
        <v>0</v>
      </c>
      <c r="I1378" s="37">
        <f t="shared" si="179"/>
        <v>7.4148399564920014E-3</v>
      </c>
      <c r="J1378" s="37">
        <f t="shared" si="180"/>
        <v>-3.3870616197319582E-5</v>
      </c>
      <c r="K1378" s="39">
        <f t="shared" si="181"/>
        <v>1.003302193647292E-3</v>
      </c>
      <c r="L1378" s="36">
        <f>-(1-B1378/MAX(B$5:B1378))</f>
        <v>-5.3812630745664336E-3</v>
      </c>
      <c r="M1378" s="37">
        <f>-(1-C1378/MAX(C$5:C1378))</f>
        <v>0</v>
      </c>
      <c r="N1378" s="37">
        <f>-(1-D1378/MAX(D$5:D1378))</f>
        <v>-0.2558995862496245</v>
      </c>
      <c r="O1378" s="37">
        <f>-(1-E1378/MAX(E$5:E1378))</f>
        <v>-0.13498135504772668</v>
      </c>
      <c r="P1378" s="39">
        <f>-(1-F1378/MAX(F$5:F1378))</f>
        <v>-3.2841752374877742E-2</v>
      </c>
      <c r="Q1378" s="33">
        <f>IF(DatiStorici[[#This Row],[Calend]]="X",(DatiStorici[[#This Row],[Balanced]]*B$2/DatiStorici[[#This Row],[Bond 3Y]]),Q1377)</f>
        <v>29.07059339376492</v>
      </c>
      <c r="R1378" s="33">
        <f>IF(DatiStorici[[#This Row],[Calend]]="X",(DatiStorici[[#This Row],[Balanced]]*C$2/DatiStorici[[#This Row],[Bond 10Y]]),R1377)</f>
        <v>25.761389718714945</v>
      </c>
      <c r="S1378" s="33">
        <f>IF(DatiStorici[[#This Row],[Calend]]="X",(DatiStorici[[#This Row],[Balanced]]*D$2/DatiStorici[[#This Row],[SXXR]]),S1377)</f>
        <v>26.704627827929638</v>
      </c>
      <c r="T1378" s="33">
        <f>IF(DatiStorici[[#This Row],[Calend]]="X",(DatiStorici[[#This Row],[Balanced]]*E$2/DatiStorici[[#This Row],[Gold]]),T1377)</f>
        <v>22.568759297946368</v>
      </c>
      <c r="U1378" s="34">
        <f>SUMPRODUCT(DatiStorici[[#This Row],[Bond 3Y]:[Gold]],Q1377:T1377)</f>
        <v>14369.684972386287</v>
      </c>
      <c r="V1378" s="32">
        <f t="shared" si="182"/>
        <v>1.8616202661978967E-3</v>
      </c>
      <c r="W1378" s="32">
        <f>-(1-U1378/MAX(U$5:U1378))</f>
        <v>-2.1398814604310812E-2</v>
      </c>
      <c r="X1378" s="53" t="str">
        <f t="shared" si="183"/>
        <v/>
      </c>
    </row>
    <row r="1379" spans="1:24" x14ac:dyDescent="0.3">
      <c r="A1379" s="4">
        <v>41037</v>
      </c>
      <c r="B1379" s="1">
        <v>122.339337</v>
      </c>
      <c r="C1379" s="1">
        <v>139.71990099999999</v>
      </c>
      <c r="D1379" s="1">
        <v>133.90409500000001</v>
      </c>
      <c r="E1379" s="1">
        <v>155.13711000000001</v>
      </c>
      <c r="F1379" s="3">
        <f t="shared" si="176"/>
        <v>14690.644518068584</v>
      </c>
      <c r="G1379" s="36">
        <f t="shared" si="177"/>
        <v>6.3779876257346864E-4</v>
      </c>
      <c r="H1379" s="31">
        <f t="shared" si="178"/>
        <v>2.6603439315278079E-3</v>
      </c>
      <c r="I1379" s="37">
        <f t="shared" si="179"/>
        <v>-1.6194889416320336E-2</v>
      </c>
      <c r="J1379" s="37">
        <f t="shared" si="180"/>
        <v>-2.542656231472902E-2</v>
      </c>
      <c r="K1379" s="39">
        <f t="shared" si="181"/>
        <v>-1.2120202904529752E-2</v>
      </c>
      <c r="L1379" s="36">
        <f>-(1-B1379/MAX(B$5:B1379))</f>
        <v>-4.7466941327913847E-3</v>
      </c>
      <c r="M1379" s="37">
        <f>-(1-C1379/MAX(C$5:C1379))</f>
        <v>0</v>
      </c>
      <c r="N1379" s="37">
        <f>-(1-D1379/MAX(D$5:D1379))</f>
        <v>-0.26785315554005351</v>
      </c>
      <c r="O1379" s="37">
        <f>-(1-E1379/MAX(E$5:E1379))</f>
        <v>-0.15669853884455653</v>
      </c>
      <c r="P1379" s="39">
        <f>-(1-F1379/MAX(F$5:F1379))</f>
        <v>-4.4493155261748574E-2</v>
      </c>
      <c r="Q1379" s="33">
        <f>IF(DatiStorici[[#This Row],[Calend]]="X",(DatiStorici[[#This Row],[Balanced]]*B$2/DatiStorici[[#This Row],[Bond 3Y]]),Q1378)</f>
        <v>29.07059339376492</v>
      </c>
      <c r="R1379" s="33">
        <f>IF(DatiStorici[[#This Row],[Calend]]="X",(DatiStorici[[#This Row],[Balanced]]*C$2/DatiStorici[[#This Row],[Bond 10Y]]),R1378)</f>
        <v>25.761389718714945</v>
      </c>
      <c r="S1379" s="33">
        <f>IF(DatiStorici[[#This Row],[Calend]]="X",(DatiStorici[[#This Row],[Balanced]]*D$2/DatiStorici[[#This Row],[SXXR]]),S1378)</f>
        <v>26.704627827929638</v>
      </c>
      <c r="T1379" s="33">
        <f>IF(DatiStorici[[#This Row],[Calend]]="X",(DatiStorici[[#This Row],[Balanced]]*E$2/DatiStorici[[#This Row],[Gold]]),T1378)</f>
        <v>22.568759297946368</v>
      </c>
      <c r="U1379" s="34">
        <f>SUMPRODUCT(DatiStorici[[#This Row],[Bond 3Y]:[Gold]],Q1378:T1378)</f>
        <v>14232.967058490813</v>
      </c>
      <c r="V1379" s="32">
        <f t="shared" si="182"/>
        <v>-9.5598796210879869E-3</v>
      </c>
      <c r="W1379" s="32">
        <f>-(1-U1379/MAX(U$5:U1379))</f>
        <v>-3.0709548476350546E-2</v>
      </c>
      <c r="X1379" s="53" t="str">
        <f t="shared" si="183"/>
        <v/>
      </c>
    </row>
    <row r="1380" spans="1:24" x14ac:dyDescent="0.3">
      <c r="A1380" s="4">
        <v>41038</v>
      </c>
      <c r="B1380" s="1">
        <v>122.054959</v>
      </c>
      <c r="C1380" s="1">
        <v>139.57071199999999</v>
      </c>
      <c r="D1380" s="1">
        <v>133.60076000000001</v>
      </c>
      <c r="E1380" s="1">
        <v>153.19918999999999</v>
      </c>
      <c r="F1380" s="3">
        <f t="shared" si="176"/>
        <v>14598.85098653915</v>
      </c>
      <c r="G1380" s="36">
        <f t="shared" si="177"/>
        <v>-2.3272075739997652E-3</v>
      </c>
      <c r="H1380" s="31">
        <f t="shared" si="178"/>
        <v>-1.0683424880436178E-3</v>
      </c>
      <c r="I1380" s="37">
        <f t="shared" si="179"/>
        <v>-2.2678850446431059E-3</v>
      </c>
      <c r="J1380" s="37">
        <f t="shared" si="180"/>
        <v>-1.2570336467271924E-2</v>
      </c>
      <c r="K1380" s="39">
        <f t="shared" si="181"/>
        <v>-6.2680377713637461E-3</v>
      </c>
      <c r="L1380" s="36">
        <f>-(1-B1380/MAX(B$5:B1380))</f>
        <v>-7.0601621599714059E-3</v>
      </c>
      <c r="M1380" s="37">
        <f>-(1-C1380/MAX(C$5:C1380))</f>
        <v>-1.0677720133799307E-3</v>
      </c>
      <c r="N1380" s="37">
        <f>-(1-D1380/MAX(D$5:D1380))</f>
        <v>-0.26951169901524941</v>
      </c>
      <c r="O1380" s="37">
        <f>-(1-E1380/MAX(E$5:E1380))</f>
        <v>-0.16723277380357038</v>
      </c>
      <c r="P1380" s="39">
        <f>-(1-F1380/MAX(F$5:F1380))</f>
        <v>-5.046357729266715E-2</v>
      </c>
      <c r="Q1380" s="33">
        <f>IF(DatiStorici[[#This Row],[Calend]]="X",(DatiStorici[[#This Row],[Balanced]]*B$2/DatiStorici[[#This Row],[Bond 3Y]]),Q1379)</f>
        <v>29.07059339376492</v>
      </c>
      <c r="R1380" s="33">
        <f>IF(DatiStorici[[#This Row],[Calend]]="X",(DatiStorici[[#This Row],[Balanced]]*C$2/DatiStorici[[#This Row],[Bond 10Y]]),R1379)</f>
        <v>25.761389718714945</v>
      </c>
      <c r="S1380" s="33">
        <f>IF(DatiStorici[[#This Row],[Calend]]="X",(DatiStorici[[#This Row],[Balanced]]*D$2/DatiStorici[[#This Row],[SXXR]]),S1379)</f>
        <v>26.704627827929638</v>
      </c>
      <c r="T1380" s="33">
        <f>IF(DatiStorici[[#This Row],[Calend]]="X",(DatiStorici[[#This Row],[Balanced]]*E$2/DatiStorici[[#This Row],[Gold]]),T1379)</f>
        <v>22.568759297946368</v>
      </c>
      <c r="U1380" s="34">
        <f>SUMPRODUCT(DatiStorici[[#This Row],[Bond 3Y]:[Gold]],Q1379:T1379)</f>
        <v>14169.019807011073</v>
      </c>
      <c r="V1380" s="32">
        <f t="shared" si="182"/>
        <v>-4.5030201470348469E-3</v>
      </c>
      <c r="W1380" s="32">
        <f>-(1-U1380/MAX(U$5:U1380))</f>
        <v>-3.50644703985169E-2</v>
      </c>
      <c r="X1380" s="53" t="str">
        <f t="shared" si="183"/>
        <v/>
      </c>
    </row>
    <row r="1381" spans="1:24" x14ac:dyDescent="0.3">
      <c r="A1381" s="4">
        <v>41039</v>
      </c>
      <c r="B1381" s="1">
        <v>122.207658</v>
      </c>
      <c r="C1381" s="1">
        <v>139.66728900000001</v>
      </c>
      <c r="D1381" s="1">
        <v>134.46780699999999</v>
      </c>
      <c r="E1381" s="1">
        <v>154.74637999999999</v>
      </c>
      <c r="F1381" s="3">
        <f t="shared" si="176"/>
        <v>14679.13133738429</v>
      </c>
      <c r="G1381" s="36">
        <f t="shared" si="177"/>
        <v>1.2502856291904166E-3</v>
      </c>
      <c r="H1381" s="31">
        <f t="shared" si="178"/>
        <v>6.9171820099684907E-4</v>
      </c>
      <c r="I1381" s="37">
        <f t="shared" si="179"/>
        <v>6.46886752338343E-3</v>
      </c>
      <c r="J1381" s="37">
        <f t="shared" si="180"/>
        <v>1.0048548636188773E-2</v>
      </c>
      <c r="K1381" s="39">
        <f t="shared" si="181"/>
        <v>5.4840221676559723E-3</v>
      </c>
      <c r="L1381" s="36">
        <f>-(1-B1381/MAX(B$5:B1381))</f>
        <v>-5.817927337719464E-3</v>
      </c>
      <c r="M1381" s="37">
        <f>-(1-C1381/MAX(C$5:C1381))</f>
        <v>-3.7655337302289205E-4</v>
      </c>
      <c r="N1381" s="37">
        <f>-(1-D1381/MAX(D$5:D1381))</f>
        <v>-0.26477094986154759</v>
      </c>
      <c r="O1381" s="37">
        <f>-(1-E1381/MAX(E$5:E1381))</f>
        <v>-0.1588224870083278</v>
      </c>
      <c r="P1381" s="39">
        <f>-(1-F1381/MAX(F$5:F1381))</f>
        <v>-4.5241993948507364E-2</v>
      </c>
      <c r="Q1381" s="33">
        <f>IF(DatiStorici[[#This Row],[Calend]]="X",(DatiStorici[[#This Row],[Balanced]]*B$2/DatiStorici[[#This Row],[Bond 3Y]]),Q1380)</f>
        <v>29.07059339376492</v>
      </c>
      <c r="R1381" s="33">
        <f>IF(DatiStorici[[#This Row],[Calend]]="X",(DatiStorici[[#This Row],[Balanced]]*C$2/DatiStorici[[#This Row],[Bond 10Y]]),R1380)</f>
        <v>25.761389718714945</v>
      </c>
      <c r="S1381" s="33">
        <f>IF(DatiStorici[[#This Row],[Calend]]="X",(DatiStorici[[#This Row],[Balanced]]*D$2/DatiStorici[[#This Row],[SXXR]]),S1380)</f>
        <v>26.704627827929638</v>
      </c>
      <c r="T1381" s="33">
        <f>IF(DatiStorici[[#This Row],[Calend]]="X",(DatiStorici[[#This Row],[Balanced]]*E$2/DatiStorici[[#This Row],[Gold]]),T1380)</f>
        <v>22.568759297946368</v>
      </c>
      <c r="U1381" s="34">
        <f>SUMPRODUCT(DatiStorici[[#This Row],[Bond 3Y]:[Gold]],Q1380:T1380)</f>
        <v>14234.019141429086</v>
      </c>
      <c r="V1381" s="32">
        <f t="shared" si="182"/>
        <v>4.5769361514451205E-3</v>
      </c>
      <c r="W1381" s="32">
        <f>-(1-U1381/MAX(U$5:U1381))</f>
        <v>-3.063789975109954E-2</v>
      </c>
      <c r="X1381" s="53" t="str">
        <f t="shared" si="183"/>
        <v/>
      </c>
    </row>
    <row r="1382" spans="1:24" x14ac:dyDescent="0.3">
      <c r="A1382" s="4">
        <v>41040</v>
      </c>
      <c r="B1382" s="1">
        <v>122.16030000000001</v>
      </c>
      <c r="C1382" s="1">
        <v>139.79436899999999</v>
      </c>
      <c r="D1382" s="1">
        <v>134.977034</v>
      </c>
      <c r="E1382" s="1">
        <v>153.24413000000001</v>
      </c>
      <c r="F1382" s="3">
        <f t="shared" si="176"/>
        <v>14629.590415577019</v>
      </c>
      <c r="G1382" s="36">
        <f t="shared" si="177"/>
        <v>-3.8759582868778139E-4</v>
      </c>
      <c r="H1382" s="31">
        <f t="shared" si="178"/>
        <v>9.0946292717694968E-4</v>
      </c>
      <c r="I1382" s="37">
        <f t="shared" si="179"/>
        <v>3.7798282156112526E-3</v>
      </c>
      <c r="J1382" s="37">
        <f t="shared" si="180"/>
        <v>-9.7552480654847871E-3</v>
      </c>
      <c r="K1382" s="39">
        <f t="shared" si="181"/>
        <v>-3.3806297938901728E-3</v>
      </c>
      <c r="L1382" s="36">
        <f>-(1-B1382/MAX(B$5:B1382))</f>
        <v>-6.2031934934388966E-3</v>
      </c>
      <c r="M1382" s="37">
        <f>-(1-C1382/MAX(C$5:C1382))</f>
        <v>0</v>
      </c>
      <c r="N1382" s="37">
        <f>-(1-D1382/MAX(D$5:D1382))</f>
        <v>-0.26198665158326262</v>
      </c>
      <c r="O1382" s="37">
        <f>-(1-E1382/MAX(E$5:E1382))</f>
        <v>-0.16698848687786738</v>
      </c>
      <c r="P1382" s="39">
        <f>-(1-F1382/MAX(F$5:F1382))</f>
        <v>-4.8464227651274339E-2</v>
      </c>
      <c r="Q1382" s="33">
        <f>IF(DatiStorici[[#This Row],[Calend]]="X",(DatiStorici[[#This Row],[Balanced]]*B$2/DatiStorici[[#This Row],[Bond 3Y]]),Q1381)</f>
        <v>29.07059339376492</v>
      </c>
      <c r="R1382" s="33">
        <f>IF(DatiStorici[[#This Row],[Calend]]="X",(DatiStorici[[#This Row],[Balanced]]*C$2/DatiStorici[[#This Row],[Bond 10Y]]),R1381)</f>
        <v>25.761389718714945</v>
      </c>
      <c r="S1382" s="33">
        <f>IF(DatiStorici[[#This Row],[Calend]]="X",(DatiStorici[[#This Row],[Balanced]]*D$2/DatiStorici[[#This Row],[SXXR]]),S1381)</f>
        <v>26.704627827929638</v>
      </c>
      <c r="T1382" s="33">
        <f>IF(DatiStorici[[#This Row],[Calend]]="X",(DatiStorici[[#This Row],[Balanced]]*E$2/DatiStorici[[#This Row],[Gold]]),T1381)</f>
        <v>22.568759297946368</v>
      </c>
      <c r="U1382" s="34">
        <f>SUMPRODUCT(DatiStorici[[#This Row],[Bond 3Y]:[Gold]],Q1381:T1381)</f>
        <v>14215.610972532191</v>
      </c>
      <c r="V1382" s="32">
        <f t="shared" si="182"/>
        <v>-1.294088632584463E-3</v>
      </c>
      <c r="W1382" s="32">
        <f>-(1-U1382/MAX(U$5:U1382))</f>
        <v>-3.1891528897325272E-2</v>
      </c>
      <c r="X1382" s="53" t="str">
        <f t="shared" si="183"/>
        <v/>
      </c>
    </row>
    <row r="1383" spans="1:24" x14ac:dyDescent="0.3">
      <c r="A1383" s="4">
        <v>41043</v>
      </c>
      <c r="B1383" s="1">
        <v>121.809077</v>
      </c>
      <c r="C1383" s="1">
        <v>139.957087</v>
      </c>
      <c r="D1383" s="1">
        <v>132.616883</v>
      </c>
      <c r="E1383" s="1">
        <v>150.86726999999999</v>
      </c>
      <c r="F1383" s="3">
        <f t="shared" si="176"/>
        <v>14495.79015586384</v>
      </c>
      <c r="G1383" s="36">
        <f t="shared" si="177"/>
        <v>-2.8792403944800115E-3</v>
      </c>
      <c r="H1383" s="31">
        <f t="shared" si="178"/>
        <v>1.1633041749046821E-3</v>
      </c>
      <c r="I1383" s="37">
        <f t="shared" si="179"/>
        <v>-1.7640253025945015E-2</v>
      </c>
      <c r="J1383" s="37">
        <f t="shared" si="180"/>
        <v>-1.5631827017402854E-2</v>
      </c>
      <c r="K1383" s="39">
        <f t="shared" si="181"/>
        <v>-9.1879452458964259E-3</v>
      </c>
      <c r="L1383" s="36">
        <f>-(1-B1383/MAX(B$5:B1383))</f>
        <v>-9.0604580529697332E-3</v>
      </c>
      <c r="M1383" s="37">
        <f>-(1-C1383/MAX(C$5:C1383))</f>
        <v>0</v>
      </c>
      <c r="N1383" s="37">
        <f>-(1-D1383/MAX(D$5:D1383))</f>
        <v>-0.27489123905759627</v>
      </c>
      <c r="O1383" s="37">
        <f>-(1-E1383/MAX(E$5:E1383))</f>
        <v>-0.17990873214324543</v>
      </c>
      <c r="P1383" s="39">
        <f>-(1-F1383/MAX(F$5:F1383))</f>
        <v>-5.7166845417734757E-2</v>
      </c>
      <c r="Q1383" s="33">
        <f>IF(DatiStorici[[#This Row],[Calend]]="X",(DatiStorici[[#This Row],[Balanced]]*B$2/DatiStorici[[#This Row],[Bond 3Y]]),Q1382)</f>
        <v>29.07059339376492</v>
      </c>
      <c r="R1383" s="33">
        <f>IF(DatiStorici[[#This Row],[Calend]]="X",(DatiStorici[[#This Row],[Balanced]]*C$2/DatiStorici[[#This Row],[Bond 10Y]]),R1382)</f>
        <v>25.761389718714945</v>
      </c>
      <c r="S1383" s="33">
        <f>IF(DatiStorici[[#This Row],[Calend]]="X",(DatiStorici[[#This Row],[Balanced]]*D$2/DatiStorici[[#This Row],[SXXR]]),S1382)</f>
        <v>26.704627827929638</v>
      </c>
      <c r="T1383" s="33">
        <f>IF(DatiStorici[[#This Row],[Calend]]="X",(DatiStorici[[#This Row],[Balanced]]*E$2/DatiStorici[[#This Row],[Gold]]),T1382)</f>
        <v>22.568759297946368</v>
      </c>
      <c r="U1383" s="34">
        <f>SUMPRODUCT(DatiStorici[[#This Row],[Bond 3Y]:[Gold]],Q1382:T1382)</f>
        <v>14092.922818023271</v>
      </c>
      <c r="V1383" s="32">
        <f t="shared" si="182"/>
        <v>-8.6679814352570647E-3</v>
      </c>
      <c r="W1383" s="32">
        <f>-(1-U1383/MAX(U$5:U1383))</f>
        <v>-4.0246811122868764E-2</v>
      </c>
      <c r="X1383" s="53" t="str">
        <f t="shared" si="183"/>
        <v/>
      </c>
    </row>
    <row r="1384" spans="1:24" x14ac:dyDescent="0.3">
      <c r="A1384" s="4">
        <v>41044</v>
      </c>
      <c r="B1384" s="1">
        <v>121.610837</v>
      </c>
      <c r="C1384" s="1">
        <v>139.71008800000001</v>
      </c>
      <c r="D1384" s="1">
        <v>131.745645</v>
      </c>
      <c r="E1384" s="1">
        <v>150.67196999999999</v>
      </c>
      <c r="F1384" s="3">
        <f t="shared" si="176"/>
        <v>14463.83361767104</v>
      </c>
      <c r="G1384" s="36">
        <f t="shared" si="177"/>
        <v>-1.6287906816603679E-3</v>
      </c>
      <c r="H1384" s="31">
        <f t="shared" si="178"/>
        <v>-1.7663786550685069E-3</v>
      </c>
      <c r="I1384" s="37">
        <f t="shared" si="179"/>
        <v>-6.5912605754903158E-3</v>
      </c>
      <c r="J1384" s="37">
        <f t="shared" si="180"/>
        <v>-1.2953539798568137E-3</v>
      </c>
      <c r="K1384" s="39">
        <f t="shared" si="181"/>
        <v>-2.2069728124695827E-3</v>
      </c>
      <c r="L1384" s="36">
        <f>-(1-B1384/MAX(B$5:B1384))</f>
        <v>-1.0673177397321876E-2</v>
      </c>
      <c r="M1384" s="37">
        <f>-(1-C1384/MAX(C$5:C1384))</f>
        <v>-1.7648195264309274E-3</v>
      </c>
      <c r="N1384" s="37">
        <f>-(1-D1384/MAX(D$5:D1384))</f>
        <v>-0.27965490332397736</v>
      </c>
      <c r="O1384" s="37">
        <f>-(1-E1384/MAX(E$5:E1384))</f>
        <v>-0.18097035289513175</v>
      </c>
      <c r="P1384" s="39">
        <f>-(1-F1384/MAX(F$5:F1384))</f>
        <v>-5.9245358102444023E-2</v>
      </c>
      <c r="Q1384" s="33">
        <f>IF(DatiStorici[[#This Row],[Calend]]="X",(DatiStorici[[#This Row],[Balanced]]*B$2/DatiStorici[[#This Row],[Bond 3Y]]),Q1383)</f>
        <v>29.07059339376492</v>
      </c>
      <c r="R1384" s="33">
        <f>IF(DatiStorici[[#This Row],[Calend]]="X",(DatiStorici[[#This Row],[Balanced]]*C$2/DatiStorici[[#This Row],[Bond 10Y]]),R1383)</f>
        <v>25.761389718714945</v>
      </c>
      <c r="S1384" s="33">
        <f>IF(DatiStorici[[#This Row],[Calend]]="X",(DatiStorici[[#This Row],[Balanced]]*D$2/DatiStorici[[#This Row],[SXXR]]),S1383)</f>
        <v>26.704627827929638</v>
      </c>
      <c r="T1384" s="33">
        <f>IF(DatiStorici[[#This Row],[Calend]]="X",(DatiStorici[[#This Row],[Balanced]]*E$2/DatiStorici[[#This Row],[Gold]]),T1383)</f>
        <v>22.568759297946368</v>
      </c>
      <c r="U1384" s="34">
        <f>SUMPRODUCT(DatiStorici[[#This Row],[Bond 3Y]:[Gold]],Q1383:T1383)</f>
        <v>14053.123060859318</v>
      </c>
      <c r="V1384" s="32">
        <f t="shared" si="182"/>
        <v>-2.8280905859439324E-3</v>
      </c>
      <c r="W1384" s="32">
        <f>-(1-U1384/MAX(U$5:U1384))</f>
        <v>-4.2957245597525007E-2</v>
      </c>
      <c r="X1384" s="53" t="str">
        <f t="shared" si="183"/>
        <v/>
      </c>
    </row>
    <row r="1385" spans="1:24" x14ac:dyDescent="0.3">
      <c r="A1385" s="4">
        <v>41045</v>
      </c>
      <c r="B1385" s="1">
        <v>121.622271</v>
      </c>
      <c r="C1385" s="1">
        <v>139.61881099999999</v>
      </c>
      <c r="D1385" s="1">
        <v>131.11958899999999</v>
      </c>
      <c r="E1385" s="1">
        <v>149.89586</v>
      </c>
      <c r="F1385" s="3">
        <f t="shared" si="176"/>
        <v>14421.776493037702</v>
      </c>
      <c r="G1385" s="36">
        <f t="shared" si="177"/>
        <v>9.4016806366702403E-5</v>
      </c>
      <c r="H1385" s="31">
        <f t="shared" si="178"/>
        <v>-6.5354500429891198E-4</v>
      </c>
      <c r="I1385" s="37">
        <f t="shared" si="179"/>
        <v>-4.76333194926961E-3</v>
      </c>
      <c r="J1385" s="37">
        <f t="shared" si="180"/>
        <v>-5.1643033448095579E-3</v>
      </c>
      <c r="K1385" s="39">
        <f t="shared" si="181"/>
        <v>-2.9119796460035435E-3</v>
      </c>
      <c r="L1385" s="36">
        <f>-(1-B1385/MAX(B$5:B1385))</f>
        <v>-1.0580159676461753E-2</v>
      </c>
      <c r="M1385" s="37">
        <f>-(1-C1385/MAX(C$5:C1385))</f>
        <v>-2.4169980045384287E-3</v>
      </c>
      <c r="N1385" s="37">
        <f>-(1-D1385/MAX(D$5:D1385))</f>
        <v>-0.28307798702321163</v>
      </c>
      <c r="O1385" s="37">
        <f>-(1-E1385/MAX(E$5:E1385))</f>
        <v>-0.1851891674458046</v>
      </c>
      <c r="P1385" s="39">
        <f>-(1-F1385/MAX(F$5:F1385))</f>
        <v>-6.1980831716807128E-2</v>
      </c>
      <c r="Q1385" s="33">
        <f>IF(DatiStorici[[#This Row],[Calend]]="X",(DatiStorici[[#This Row],[Balanced]]*B$2/DatiStorici[[#This Row],[Bond 3Y]]),Q1384)</f>
        <v>29.07059339376492</v>
      </c>
      <c r="R1385" s="33">
        <f>IF(DatiStorici[[#This Row],[Calend]]="X",(DatiStorici[[#This Row],[Balanced]]*C$2/DatiStorici[[#This Row],[Bond 10Y]]),R1384)</f>
        <v>25.761389718714945</v>
      </c>
      <c r="S1385" s="33">
        <f>IF(DatiStorici[[#This Row],[Calend]]="X",(DatiStorici[[#This Row],[Balanced]]*D$2/DatiStorici[[#This Row],[SXXR]]),S1384)</f>
        <v>26.704627827929638</v>
      </c>
      <c r="T1385" s="33">
        <f>IF(DatiStorici[[#This Row],[Calend]]="X",(DatiStorici[[#This Row],[Balanced]]*E$2/DatiStorici[[#This Row],[Gold]]),T1384)</f>
        <v>22.568759297946368</v>
      </c>
      <c r="U1385" s="34">
        <f>SUMPRODUCT(DatiStorici[[#This Row],[Bond 3Y]:[Gold]],Q1384:T1384)</f>
        <v>14016.869599396656</v>
      </c>
      <c r="V1385" s="32">
        <f t="shared" si="182"/>
        <v>-2.5830773851101161E-3</v>
      </c>
      <c r="W1385" s="32">
        <f>-(1-U1385/MAX(U$5:U1385))</f>
        <v>-4.542617100752766E-2</v>
      </c>
      <c r="X1385" s="53" t="str">
        <f t="shared" si="183"/>
        <v/>
      </c>
    </row>
    <row r="1386" spans="1:24" x14ac:dyDescent="0.3">
      <c r="A1386" s="4">
        <v>41046</v>
      </c>
      <c r="B1386" s="1">
        <v>121.47263700000001</v>
      </c>
      <c r="C1386" s="1">
        <v>139.987289</v>
      </c>
      <c r="D1386" s="1">
        <v>129.699308</v>
      </c>
      <c r="E1386" s="1">
        <v>150.42655999999999</v>
      </c>
      <c r="F1386" s="3">
        <f t="shared" si="176"/>
        <v>14426.977339465222</v>
      </c>
      <c r="G1386" s="36">
        <f t="shared" si="177"/>
        <v>-1.2310748927582102E-3</v>
      </c>
      <c r="H1386" s="31">
        <f t="shared" si="178"/>
        <v>2.6356950961701547E-3</v>
      </c>
      <c r="I1386" s="37">
        <f t="shared" si="179"/>
        <v>-1.0891043978604636E-2</v>
      </c>
      <c r="J1386" s="37">
        <f t="shared" si="180"/>
        <v>3.5342053543454374E-3</v>
      </c>
      <c r="K1386" s="39">
        <f t="shared" si="181"/>
        <v>3.6055952462000173E-4</v>
      </c>
      <c r="L1386" s="36">
        <f>-(1-B1386/MAX(B$5:B1386))</f>
        <v>-1.1797460152514816E-2</v>
      </c>
      <c r="M1386" s="37">
        <f>-(1-C1386/MAX(C$5:C1386))</f>
        <v>0</v>
      </c>
      <c r="N1386" s="37">
        <f>-(1-D1386/MAX(D$5:D1386))</f>
        <v>-0.29084365133987355</v>
      </c>
      <c r="O1386" s="37">
        <f>-(1-E1386/MAX(E$5:E1386))</f>
        <v>-0.18230436389728433</v>
      </c>
      <c r="P1386" s="39">
        <f>-(1-F1386/MAX(F$5:F1386))</f>
        <v>-6.1642558991344631E-2</v>
      </c>
      <c r="Q1386" s="33">
        <f>IF(DatiStorici[[#This Row],[Calend]]="X",(DatiStorici[[#This Row],[Balanced]]*B$2/DatiStorici[[#This Row],[Bond 3Y]]),Q1385)</f>
        <v>29.07059339376492</v>
      </c>
      <c r="R1386" s="33">
        <f>IF(DatiStorici[[#This Row],[Calend]]="X",(DatiStorici[[#This Row],[Balanced]]*C$2/DatiStorici[[#This Row],[Bond 10Y]]),R1385)</f>
        <v>25.761389718714945</v>
      </c>
      <c r="S1386" s="33">
        <f>IF(DatiStorici[[#This Row],[Calend]]="X",(DatiStorici[[#This Row],[Balanced]]*D$2/DatiStorici[[#This Row],[SXXR]]),S1385)</f>
        <v>26.704627827929638</v>
      </c>
      <c r="T1386" s="33">
        <f>IF(DatiStorici[[#This Row],[Calend]]="X",(DatiStorici[[#This Row],[Balanced]]*E$2/DatiStorici[[#This Row],[Gold]]),T1385)</f>
        <v>22.568759297946368</v>
      </c>
      <c r="U1386" s="34">
        <f>SUMPRODUCT(DatiStorici[[#This Row],[Bond 3Y]:[Gold]],Q1385:T1385)</f>
        <v>13996.061320628887</v>
      </c>
      <c r="V1386" s="32">
        <f t="shared" si="182"/>
        <v>-1.4856198128127436E-3</v>
      </c>
      <c r="W1386" s="32">
        <f>-(1-U1386/MAX(U$5:U1386))</f>
        <v>-4.6843251918300188E-2</v>
      </c>
      <c r="X1386" s="53" t="str">
        <f t="shared" si="183"/>
        <v/>
      </c>
    </row>
    <row r="1387" spans="1:24" x14ac:dyDescent="0.3">
      <c r="A1387" s="4">
        <v>41047</v>
      </c>
      <c r="B1387" s="1">
        <v>121.463262</v>
      </c>
      <c r="C1387" s="1">
        <v>140.07871700000001</v>
      </c>
      <c r="D1387" s="1">
        <v>128.354467</v>
      </c>
      <c r="E1387" s="1">
        <v>153.86121</v>
      </c>
      <c r="F1387" s="3">
        <f t="shared" si="176"/>
        <v>14544.294884437775</v>
      </c>
      <c r="G1387" s="36">
        <f t="shared" si="177"/>
        <v>-7.7180853412349621E-5</v>
      </c>
      <c r="H1387" s="31">
        <f t="shared" si="178"/>
        <v>6.5290325344130834E-4</v>
      </c>
      <c r="I1387" s="37">
        <f t="shared" si="179"/>
        <v>-1.0423045934973016E-2</v>
      </c>
      <c r="J1387" s="37">
        <f t="shared" si="180"/>
        <v>2.2575970622851726E-2</v>
      </c>
      <c r="K1387" s="39">
        <f t="shared" si="181"/>
        <v>8.0989323029897302E-3</v>
      </c>
      <c r="L1387" s="36">
        <f>-(1-B1387/MAX(B$5:B1387))</f>
        <v>-1.1873727524656208E-2</v>
      </c>
      <c r="M1387" s="37">
        <f>-(1-C1387/MAX(C$5:C1387))</f>
        <v>0</v>
      </c>
      <c r="N1387" s="37">
        <f>-(1-D1387/MAX(D$5:D1387))</f>
        <v>-0.29819683269291852</v>
      </c>
      <c r="O1387" s="37">
        <f>-(1-E1387/MAX(E$5:E1387))</f>
        <v>-0.16363413493944468</v>
      </c>
      <c r="P1387" s="39">
        <f>-(1-F1387/MAX(F$5:F1387))</f>
        <v>-5.4012007650231619E-2</v>
      </c>
      <c r="Q1387" s="33">
        <f>IF(DatiStorici[[#This Row],[Calend]]="X",(DatiStorici[[#This Row],[Balanced]]*B$2/DatiStorici[[#This Row],[Bond 3Y]]),Q1386)</f>
        <v>29.07059339376492</v>
      </c>
      <c r="R1387" s="33">
        <f>IF(DatiStorici[[#This Row],[Calend]]="X",(DatiStorici[[#This Row],[Balanced]]*C$2/DatiStorici[[#This Row],[Bond 10Y]]),R1386)</f>
        <v>25.761389718714945</v>
      </c>
      <c r="S1387" s="33">
        <f>IF(DatiStorici[[#This Row],[Calend]]="X",(DatiStorici[[#This Row],[Balanced]]*D$2/DatiStorici[[#This Row],[SXXR]]),S1386)</f>
        <v>26.704627827929638</v>
      </c>
      <c r="T1387" s="33">
        <f>IF(DatiStorici[[#This Row],[Calend]]="X",(DatiStorici[[#This Row],[Balanced]]*E$2/DatiStorici[[#This Row],[Gold]]),T1386)</f>
        <v>22.568759297946368</v>
      </c>
      <c r="U1387" s="34">
        <f>SUMPRODUCT(DatiStorici[[#This Row],[Bond 3Y]:[Gold]],Q1386:T1386)</f>
        <v>14039.746406884973</v>
      </c>
      <c r="V1387" s="32">
        <f t="shared" si="182"/>
        <v>3.1163804542983821E-3</v>
      </c>
      <c r="W1387" s="32">
        <f>-(1-U1387/MAX(U$5:U1387))</f>
        <v>-4.3868219600161629E-2</v>
      </c>
      <c r="X1387" s="53" t="str">
        <f t="shared" si="183"/>
        <v/>
      </c>
    </row>
    <row r="1388" spans="1:24" x14ac:dyDescent="0.3">
      <c r="A1388" s="4">
        <v>41050</v>
      </c>
      <c r="B1388" s="1">
        <v>121.451142</v>
      </c>
      <c r="C1388" s="1">
        <v>140.05532099999999</v>
      </c>
      <c r="D1388" s="1">
        <v>129.11254500000001</v>
      </c>
      <c r="E1388" s="1">
        <v>154.14639</v>
      </c>
      <c r="F1388" s="3">
        <f t="shared" si="176"/>
        <v>14566.055133307869</v>
      </c>
      <c r="G1388" s="36">
        <f t="shared" si="177"/>
        <v>-9.9788236600847679E-5</v>
      </c>
      <c r="H1388" s="31">
        <f t="shared" si="178"/>
        <v>-1.6703432557819964E-4</v>
      </c>
      <c r="I1388" s="37">
        <f t="shared" si="179"/>
        <v>5.8887558821152514E-3</v>
      </c>
      <c r="J1388" s="37">
        <f t="shared" si="180"/>
        <v>1.8517730178844089E-3</v>
      </c>
      <c r="K1388" s="39">
        <f t="shared" si="181"/>
        <v>1.4950182948553002E-3</v>
      </c>
      <c r="L1388" s="36">
        <f>-(1-B1388/MAX(B$5:B1388))</f>
        <v>-1.1972325983360621E-2</v>
      </c>
      <c r="M1388" s="37">
        <f>-(1-C1388/MAX(C$5:C1388))</f>
        <v>-1.670203761219291E-4</v>
      </c>
      <c r="N1388" s="37">
        <f>-(1-D1388/MAX(D$5:D1388))</f>
        <v>-0.29405189287196298</v>
      </c>
      <c r="O1388" s="37">
        <f>-(1-E1388/MAX(E$5:E1388))</f>
        <v>-0.1620839403361527</v>
      </c>
      <c r="P1388" s="39">
        <f>-(1-F1388/MAX(F$5:F1388))</f>
        <v>-5.2596680588644307E-2</v>
      </c>
      <c r="Q1388" s="33">
        <f>IF(DatiStorici[[#This Row],[Calend]]="X",(DatiStorici[[#This Row],[Balanced]]*B$2/DatiStorici[[#This Row],[Bond 3Y]]),Q1387)</f>
        <v>29.07059339376492</v>
      </c>
      <c r="R1388" s="33">
        <f>IF(DatiStorici[[#This Row],[Calend]]="X",(DatiStorici[[#This Row],[Balanced]]*C$2/DatiStorici[[#This Row],[Bond 10Y]]),R1387)</f>
        <v>25.761389718714945</v>
      </c>
      <c r="S1388" s="33">
        <f>IF(DatiStorici[[#This Row],[Calend]]="X",(DatiStorici[[#This Row],[Balanced]]*D$2/DatiStorici[[#This Row],[SXXR]]),S1387)</f>
        <v>26.704627827929638</v>
      </c>
      <c r="T1388" s="33">
        <f>IF(DatiStorici[[#This Row],[Calend]]="X",(DatiStorici[[#This Row],[Balanced]]*E$2/DatiStorici[[#This Row],[Gold]]),T1387)</f>
        <v>22.568759297946368</v>
      </c>
      <c r="U1388" s="34">
        <f>SUMPRODUCT(DatiStorici[[#This Row],[Bond 3Y]:[Gold]],Q1387:T1387)</f>
        <v>14065.471707450311</v>
      </c>
      <c r="V1388" s="32">
        <f t="shared" si="182"/>
        <v>1.8306428112400443E-3</v>
      </c>
      <c r="W1388" s="32">
        <f>-(1-U1388/MAX(U$5:U1388))</f>
        <v>-4.2116280731892886E-2</v>
      </c>
      <c r="X1388" s="53" t="str">
        <f t="shared" si="183"/>
        <v/>
      </c>
    </row>
    <row r="1389" spans="1:24" x14ac:dyDescent="0.3">
      <c r="A1389" s="4">
        <v>41051</v>
      </c>
      <c r="B1389" s="1">
        <v>121.666202</v>
      </c>
      <c r="C1389" s="1">
        <v>140.01595699999999</v>
      </c>
      <c r="D1389" s="1">
        <v>131.54866000000001</v>
      </c>
      <c r="E1389" s="1">
        <v>153.17671000000001</v>
      </c>
      <c r="F1389" s="3">
        <f t="shared" si="176"/>
        <v>14568.769995285213</v>
      </c>
      <c r="G1389" s="36">
        <f t="shared" si="177"/>
        <v>1.7691872785122438E-3</v>
      </c>
      <c r="H1389" s="31">
        <f t="shared" si="178"/>
        <v>-2.8109987243470433E-4</v>
      </c>
      <c r="I1389" s="37">
        <f t="shared" si="179"/>
        <v>1.8692355327501561E-2</v>
      </c>
      <c r="J1389" s="37">
        <f t="shared" si="180"/>
        <v>-6.310513058910258E-3</v>
      </c>
      <c r="K1389" s="39">
        <f t="shared" si="181"/>
        <v>1.8636542167107617E-4</v>
      </c>
      <c r="L1389" s="36">
        <f>-(1-B1389/MAX(B$5:B1389))</f>
        <v>-1.0222772804403979E-2</v>
      </c>
      <c r="M1389" s="37">
        <f>-(1-C1389/MAX(C$5:C1389))</f>
        <v>-4.4803380088087597E-4</v>
      </c>
      <c r="N1389" s="37">
        <f>-(1-D1389/MAX(D$5:D1389))</f>
        <v>-0.28073195736146539</v>
      </c>
      <c r="O1389" s="37">
        <f>-(1-E1389/MAX(E$5:E1389))</f>
        <v>-0.167354971624883</v>
      </c>
      <c r="P1389" s="39">
        <f>-(1-F1389/MAX(F$5:F1389))</f>
        <v>-5.2420100915868129E-2</v>
      </c>
      <c r="Q1389" s="33">
        <f>IF(DatiStorici[[#This Row],[Calend]]="X",(DatiStorici[[#This Row],[Balanced]]*B$2/DatiStorici[[#This Row],[Bond 3Y]]),Q1388)</f>
        <v>29.07059339376492</v>
      </c>
      <c r="R1389" s="33">
        <f>IF(DatiStorici[[#This Row],[Calend]]="X",(DatiStorici[[#This Row],[Balanced]]*C$2/DatiStorici[[#This Row],[Bond 10Y]]),R1388)</f>
        <v>25.761389718714945</v>
      </c>
      <c r="S1389" s="33">
        <f>IF(DatiStorici[[#This Row],[Calend]]="X",(DatiStorici[[#This Row],[Balanced]]*D$2/DatiStorici[[#This Row],[SXXR]]),S1388)</f>
        <v>26.704627827929638</v>
      </c>
      <c r="T1389" s="33">
        <f>IF(DatiStorici[[#This Row],[Calend]]="X",(DatiStorici[[#This Row],[Balanced]]*E$2/DatiStorici[[#This Row],[Gold]]),T1388)</f>
        <v>22.568759297946368</v>
      </c>
      <c r="U1389" s="34">
        <f>SUMPRODUCT(DatiStorici[[#This Row],[Bond 3Y]:[Gold]],Q1388:T1388)</f>
        <v>14113.880627825691</v>
      </c>
      <c r="V1389" s="32">
        <f t="shared" si="182"/>
        <v>3.4357757708469738E-3</v>
      </c>
      <c r="W1389" s="32">
        <f>-(1-U1389/MAX(U$5:U1389))</f>
        <v>-3.8819546881839306E-2</v>
      </c>
      <c r="X1389" s="53" t="str">
        <f t="shared" si="183"/>
        <v/>
      </c>
    </row>
    <row r="1390" spans="1:24" x14ac:dyDescent="0.3">
      <c r="A1390" s="4">
        <v>41052</v>
      </c>
      <c r="B1390" s="1">
        <v>121.55165599999999</v>
      </c>
      <c r="C1390" s="1">
        <v>140.74615</v>
      </c>
      <c r="D1390" s="1">
        <v>128.80920900000001</v>
      </c>
      <c r="E1390" s="1">
        <v>149.93241</v>
      </c>
      <c r="F1390" s="3">
        <f t="shared" si="176"/>
        <v>14415.261502797512</v>
      </c>
      <c r="G1390" s="36">
        <f t="shared" si="177"/>
        <v>-9.419210366445424E-4</v>
      </c>
      <c r="H1390" s="31">
        <f t="shared" si="178"/>
        <v>5.2015184964301995E-3</v>
      </c>
      <c r="I1390" s="37">
        <f t="shared" si="179"/>
        <v>-2.1044511631882576E-2</v>
      </c>
      <c r="J1390" s="37">
        <f t="shared" si="180"/>
        <v>-2.1407629705484314E-2</v>
      </c>
      <c r="K1390" s="39">
        <f t="shared" si="181"/>
        <v>-1.0592724333320211E-2</v>
      </c>
      <c r="L1390" s="36">
        <f>-(1-B1390/MAX(B$5:B1390))</f>
        <v>-1.1154625861396261E-2</v>
      </c>
      <c r="M1390" s="37">
        <f>-(1-C1390/MAX(C$5:C1390))</f>
        <v>0</v>
      </c>
      <c r="N1390" s="37">
        <f>-(1-D1390/MAX(D$5:D1390))</f>
        <v>-0.29571044181485462</v>
      </c>
      <c r="O1390" s="37">
        <f>-(1-E1390/MAX(E$5:E1390))</f>
        <v>-0.18499048726924827</v>
      </c>
      <c r="P1390" s="39">
        <f>-(1-F1390/MAX(F$5:F1390))</f>
        <v>-6.2404578800214439E-2</v>
      </c>
      <c r="Q1390" s="33">
        <f>IF(DatiStorici[[#This Row],[Calend]]="X",(DatiStorici[[#This Row],[Balanced]]*B$2/DatiStorici[[#This Row],[Bond 3Y]]),Q1389)</f>
        <v>29.07059339376492</v>
      </c>
      <c r="R1390" s="33">
        <f>IF(DatiStorici[[#This Row],[Calend]]="X",(DatiStorici[[#This Row],[Balanced]]*C$2/DatiStorici[[#This Row],[Bond 10Y]]),R1389)</f>
        <v>25.761389718714945</v>
      </c>
      <c r="S1390" s="33">
        <f>IF(DatiStorici[[#This Row],[Calend]]="X",(DatiStorici[[#This Row],[Balanced]]*D$2/DatiStorici[[#This Row],[SXXR]]),S1389)</f>
        <v>26.704627827929638</v>
      </c>
      <c r="T1390" s="33">
        <f>IF(DatiStorici[[#This Row],[Calend]]="X",(DatiStorici[[#This Row],[Balanced]]*E$2/DatiStorici[[#This Row],[Gold]]),T1389)</f>
        <v>22.568759297946368</v>
      </c>
      <c r="U1390" s="34">
        <f>SUMPRODUCT(DatiStorici[[#This Row],[Bond 3Y]:[Gold]],Q1389:T1389)</f>
        <v>13982.985648879509</v>
      </c>
      <c r="V1390" s="32">
        <f t="shared" si="182"/>
        <v>-9.3174750970503716E-3</v>
      </c>
      <c r="W1390" s="32">
        <f>-(1-U1390/MAX(U$5:U1390))</f>
        <v>-4.7733728494396055E-2</v>
      </c>
      <c r="X1390" s="53" t="str">
        <f t="shared" si="183"/>
        <v/>
      </c>
    </row>
    <row r="1391" spans="1:24" x14ac:dyDescent="0.3">
      <c r="A1391" s="4">
        <v>41053</v>
      </c>
      <c r="B1391" s="1">
        <v>121.658563</v>
      </c>
      <c r="C1391" s="1">
        <v>141.24876499999999</v>
      </c>
      <c r="D1391" s="1">
        <v>130.09851599999999</v>
      </c>
      <c r="E1391" s="1">
        <v>151.81816000000001</v>
      </c>
      <c r="F1391" s="3">
        <f t="shared" si="176"/>
        <v>14524.397047613827</v>
      </c>
      <c r="G1391" s="36">
        <f t="shared" si="177"/>
        <v>8.7913252432438472E-4</v>
      </c>
      <c r="H1391" s="31">
        <f t="shared" si="178"/>
        <v>3.5647134433958909E-3</v>
      </c>
      <c r="I1391" s="37">
        <f t="shared" si="179"/>
        <v>9.9596692815376604E-3</v>
      </c>
      <c r="J1391" s="37">
        <f t="shared" si="180"/>
        <v>1.2498896354276222E-2</v>
      </c>
      <c r="K1391" s="39">
        <f t="shared" si="181"/>
        <v>7.5423185790492809E-3</v>
      </c>
      <c r="L1391" s="36">
        <f>-(1-B1391/MAX(B$5:B1391))</f>
        <v>-1.0284917493021295E-2</v>
      </c>
      <c r="M1391" s="37">
        <f>-(1-C1391/MAX(C$5:C1391))</f>
        <v>0</v>
      </c>
      <c r="N1391" s="37">
        <f>-(1-D1391/MAX(D$5:D1391))</f>
        <v>-0.28866090347482021</v>
      </c>
      <c r="O1391" s="37">
        <f>-(1-E1391/MAX(E$5:E1391))</f>
        <v>-0.17473984040355717</v>
      </c>
      <c r="P1391" s="39">
        <f>-(1-F1391/MAX(F$5:F1391))</f>
        <v>-5.5306199968164438E-2</v>
      </c>
      <c r="Q1391" s="33">
        <f>IF(DatiStorici[[#This Row],[Calend]]="X",(DatiStorici[[#This Row],[Balanced]]*B$2/DatiStorici[[#This Row],[Bond 3Y]]),Q1390)</f>
        <v>29.07059339376492</v>
      </c>
      <c r="R1391" s="33">
        <f>IF(DatiStorici[[#This Row],[Calend]]="X",(DatiStorici[[#This Row],[Balanced]]*C$2/DatiStorici[[#This Row],[Bond 10Y]]),R1390)</f>
        <v>25.761389718714945</v>
      </c>
      <c r="S1391" s="33">
        <f>IF(DatiStorici[[#This Row],[Calend]]="X",(DatiStorici[[#This Row],[Balanced]]*D$2/DatiStorici[[#This Row],[SXXR]]),S1390)</f>
        <v>26.704627827929638</v>
      </c>
      <c r="T1391" s="33">
        <f>IF(DatiStorici[[#This Row],[Calend]]="X",(DatiStorici[[#This Row],[Balanced]]*E$2/DatiStorici[[#This Row],[Gold]]),T1390)</f>
        <v>22.568759297946368</v>
      </c>
      <c r="U1391" s="34">
        <f>SUMPRODUCT(DatiStorici[[#This Row],[Bond 3Y]:[Gold]],Q1390:T1390)</f>
        <v>14076.031061137975</v>
      </c>
      <c r="V1391" s="32">
        <f t="shared" si="182"/>
        <v>6.6321463986327676E-3</v>
      </c>
      <c r="W1391" s="32">
        <f>-(1-U1391/MAX(U$5:U1391))</f>
        <v>-4.1397169905481812E-2</v>
      </c>
      <c r="X1391" s="53" t="str">
        <f t="shared" si="183"/>
        <v/>
      </c>
    </row>
    <row r="1392" spans="1:24" x14ac:dyDescent="0.3">
      <c r="A1392" s="4">
        <v>41054</v>
      </c>
      <c r="B1392" s="1">
        <v>121.52040700000001</v>
      </c>
      <c r="C1392" s="1">
        <v>141.46751599999999</v>
      </c>
      <c r="D1392" s="1">
        <v>130.457909</v>
      </c>
      <c r="E1392" s="1">
        <v>151.91324</v>
      </c>
      <c r="F1392" s="3">
        <f t="shared" si="176"/>
        <v>14535.68155914958</v>
      </c>
      <c r="G1392" s="36">
        <f t="shared" si="177"/>
        <v>-1.1362496918545311E-3</v>
      </c>
      <c r="H1392" s="31">
        <f t="shared" si="178"/>
        <v>1.5474951982289678E-3</v>
      </c>
      <c r="I1392" s="37">
        <f t="shared" si="179"/>
        <v>2.7586594951254421E-3</v>
      </c>
      <c r="J1392" s="37">
        <f t="shared" si="180"/>
        <v>6.2607951042114977E-4</v>
      </c>
      <c r="K1392" s="39">
        <f t="shared" si="181"/>
        <v>7.7663328139260777E-4</v>
      </c>
      <c r="L1392" s="36">
        <f>-(1-B1392/MAX(B$5:B1392))</f>
        <v>-1.1408842300014377E-2</v>
      </c>
      <c r="M1392" s="37">
        <f>-(1-C1392/MAX(C$5:C1392))</f>
        <v>0</v>
      </c>
      <c r="N1392" s="37">
        <f>-(1-D1392/MAX(D$5:D1392))</f>
        <v>-0.28669585191406699</v>
      </c>
      <c r="O1392" s="37">
        <f>-(1-E1392/MAX(E$5:E1392))</f>
        <v>-0.17422300015220371</v>
      </c>
      <c r="P1392" s="39">
        <f>-(1-F1392/MAX(F$5:F1392))</f>
        <v>-5.4572234348162052E-2</v>
      </c>
      <c r="Q1392" s="33">
        <f>IF(DatiStorici[[#This Row],[Calend]]="X",(DatiStorici[[#This Row],[Balanced]]*B$2/DatiStorici[[#This Row],[Bond 3Y]]),Q1391)</f>
        <v>29.07059339376492</v>
      </c>
      <c r="R1392" s="33">
        <f>IF(DatiStorici[[#This Row],[Calend]]="X",(DatiStorici[[#This Row],[Balanced]]*C$2/DatiStorici[[#This Row],[Bond 10Y]]),R1391)</f>
        <v>25.761389718714945</v>
      </c>
      <c r="S1392" s="33">
        <f>IF(DatiStorici[[#This Row],[Calend]]="X",(DatiStorici[[#This Row],[Balanced]]*D$2/DatiStorici[[#This Row],[SXXR]]),S1391)</f>
        <v>26.704627827929638</v>
      </c>
      <c r="T1392" s="33">
        <f>IF(DatiStorici[[#This Row],[Calend]]="X",(DatiStorici[[#This Row],[Balanced]]*E$2/DatiStorici[[#This Row],[Gold]]),T1391)</f>
        <v>22.568759297946368</v>
      </c>
      <c r="U1392" s="34">
        <f>SUMPRODUCT(DatiStorici[[#This Row],[Bond 3Y]:[Gold]],Q1391:T1391)</f>
        <v>14089.393407942438</v>
      </c>
      <c r="V1392" s="32">
        <f t="shared" si="182"/>
        <v>9.4884760722524118E-4</v>
      </c>
      <c r="W1392" s="32">
        <f>-(1-U1392/MAX(U$5:U1392))</f>
        <v>-4.0487170246641391E-2</v>
      </c>
      <c r="X1392" s="53" t="str">
        <f t="shared" si="183"/>
        <v/>
      </c>
    </row>
    <row r="1393" spans="1:24" x14ac:dyDescent="0.3">
      <c r="A1393" s="4">
        <v>41057</v>
      </c>
      <c r="B1393" s="1">
        <v>121.28086399999999</v>
      </c>
      <c r="C1393" s="1">
        <v>141.39833999999999</v>
      </c>
      <c r="D1393" s="1">
        <v>130.45581300000001</v>
      </c>
      <c r="E1393" s="1">
        <v>152.40171000000001</v>
      </c>
      <c r="F1393" s="3">
        <f t="shared" si="176"/>
        <v>14547.25091649533</v>
      </c>
      <c r="G1393" s="36">
        <f t="shared" si="177"/>
        <v>-1.9731616455918003E-3</v>
      </c>
      <c r="H1393" s="31">
        <f t="shared" si="178"/>
        <v>-4.8910817556614304E-4</v>
      </c>
      <c r="I1393" s="37">
        <f t="shared" si="179"/>
        <v>-1.6066613775436124E-5</v>
      </c>
      <c r="J1393" s="37">
        <f t="shared" si="180"/>
        <v>3.2102952517717737E-3</v>
      </c>
      <c r="K1393" s="39">
        <f t="shared" si="181"/>
        <v>7.9561151309073808E-4</v>
      </c>
      <c r="L1393" s="36">
        <f>-(1-B1393/MAX(B$5:B1393))</f>
        <v>-1.3357569246665757E-2</v>
      </c>
      <c r="M1393" s="37">
        <f>-(1-C1393/MAX(C$5:C1393))</f>
        <v>-4.8898858166135373E-4</v>
      </c>
      <c r="N1393" s="37">
        <f>-(1-D1393/MAX(D$5:D1393))</f>
        <v>-0.28670731220425438</v>
      </c>
      <c r="O1393" s="37">
        <f>-(1-E1393/MAX(E$5:E1393))</f>
        <v>-0.17156775238633637</v>
      </c>
      <c r="P1393" s="39">
        <f>-(1-F1393/MAX(F$5:F1393))</f>
        <v>-5.3819741826851009E-2</v>
      </c>
      <c r="Q1393" s="33">
        <f>IF(DatiStorici[[#This Row],[Calend]]="X",(DatiStorici[[#This Row],[Balanced]]*B$2/DatiStorici[[#This Row],[Bond 3Y]]),Q1392)</f>
        <v>29.07059339376492</v>
      </c>
      <c r="R1393" s="33">
        <f>IF(DatiStorici[[#This Row],[Calend]]="X",(DatiStorici[[#This Row],[Balanced]]*C$2/DatiStorici[[#This Row],[Bond 10Y]]),R1392)</f>
        <v>25.761389718714945</v>
      </c>
      <c r="S1393" s="33">
        <f>IF(DatiStorici[[#This Row],[Calend]]="X",(DatiStorici[[#This Row],[Balanced]]*D$2/DatiStorici[[#This Row],[SXXR]]),S1392)</f>
        <v>26.704627827929638</v>
      </c>
      <c r="T1393" s="33">
        <f>IF(DatiStorici[[#This Row],[Calend]]="X",(DatiStorici[[#This Row],[Balanced]]*E$2/DatiStorici[[#This Row],[Gold]]),T1392)</f>
        <v>22.568759297946368</v>
      </c>
      <c r="U1393" s="34">
        <f>SUMPRODUCT(DatiStorici[[#This Row],[Bond 3Y]:[Gold]],Q1392:T1392)</f>
        <v>14091.615869848274</v>
      </c>
      <c r="V1393" s="32">
        <f t="shared" si="182"/>
        <v>1.5772763058519843E-4</v>
      </c>
      <c r="W1393" s="32">
        <f>-(1-U1393/MAX(U$5:U1393))</f>
        <v>-4.0335816625478027E-2</v>
      </c>
      <c r="X1393" s="53" t="str">
        <f t="shared" si="183"/>
        <v/>
      </c>
    </row>
    <row r="1394" spans="1:24" x14ac:dyDescent="0.3">
      <c r="A1394" s="4">
        <v>41058</v>
      </c>
      <c r="B1394" s="1">
        <v>121.143461</v>
      </c>
      <c r="C1394" s="1">
        <v>141.42690999999999</v>
      </c>
      <c r="D1394" s="1">
        <v>131.42240100000001</v>
      </c>
      <c r="E1394" s="1">
        <v>152.87423999999999</v>
      </c>
      <c r="F1394" s="3">
        <f t="shared" si="176"/>
        <v>14577.760095883368</v>
      </c>
      <c r="G1394" s="36">
        <f t="shared" si="177"/>
        <v>-1.1335744852622586E-3</v>
      </c>
      <c r="H1394" s="31">
        <f t="shared" si="178"/>
        <v>2.0203288141490804E-4</v>
      </c>
      <c r="I1394" s="37">
        <f t="shared" si="179"/>
        <v>7.3819992481407018E-3</v>
      </c>
      <c r="J1394" s="37">
        <f t="shared" si="180"/>
        <v>3.0957589510932043E-3</v>
      </c>
      <c r="K1394" s="39">
        <f t="shared" si="181"/>
        <v>2.0950509192533841E-3</v>
      </c>
      <c r="L1394" s="36">
        <f>-(1-B1394/MAX(B$5:B1394))</f>
        <v>-1.4475368258328403E-2</v>
      </c>
      <c r="M1394" s="37">
        <f>-(1-C1394/MAX(C$5:C1394))</f>
        <v>-2.8703409198194141E-4</v>
      </c>
      <c r="N1394" s="37">
        <f>-(1-D1394/MAX(D$5:D1394))</f>
        <v>-0.28142230315286687</v>
      </c>
      <c r="O1394" s="37">
        <f>-(1-E1394/MAX(E$5:E1394))</f>
        <v>-0.16899915200800164</v>
      </c>
      <c r="P1394" s="39">
        <f>-(1-F1394/MAX(F$5:F1394))</f>
        <v>-5.183536805095823E-2</v>
      </c>
      <c r="Q1394" s="33">
        <f>IF(DatiStorici[[#This Row],[Calend]]="X",(DatiStorici[[#This Row],[Balanced]]*B$2/DatiStorici[[#This Row],[Bond 3Y]]),Q1393)</f>
        <v>29.07059339376492</v>
      </c>
      <c r="R1394" s="33">
        <f>IF(DatiStorici[[#This Row],[Calend]]="X",(DatiStorici[[#This Row],[Balanced]]*C$2/DatiStorici[[#This Row],[Bond 10Y]]),R1393)</f>
        <v>25.761389718714945</v>
      </c>
      <c r="S1394" s="33">
        <f>IF(DatiStorici[[#This Row],[Calend]]="X",(DatiStorici[[#This Row],[Balanced]]*D$2/DatiStorici[[#This Row],[SXXR]]),S1393)</f>
        <v>26.704627827929638</v>
      </c>
      <c r="T1394" s="33">
        <f>IF(DatiStorici[[#This Row],[Calend]]="X",(DatiStorici[[#This Row],[Balanced]]*E$2/DatiStorici[[#This Row],[Gold]]),T1393)</f>
        <v>22.568759297946368</v>
      </c>
      <c r="U1394" s="34">
        <f>SUMPRODUCT(DatiStorici[[#This Row],[Bond 3Y]:[Gold]],Q1393:T1393)</f>
        <v>14124.834274642453</v>
      </c>
      <c r="V1394" s="32">
        <f t="shared" si="182"/>
        <v>2.3545428266574945E-3</v>
      </c>
      <c r="W1394" s="32">
        <f>-(1-U1394/MAX(U$5:U1394))</f>
        <v>-3.8073583989828297E-2</v>
      </c>
      <c r="X1394" s="53" t="str">
        <f t="shared" si="183"/>
        <v/>
      </c>
    </row>
    <row r="1395" spans="1:24" x14ac:dyDescent="0.3">
      <c r="A1395" s="4">
        <v>41059</v>
      </c>
      <c r="B1395" s="1">
        <v>120.788892</v>
      </c>
      <c r="C1395" s="1">
        <v>142.011089</v>
      </c>
      <c r="D1395" s="1">
        <v>129.545806</v>
      </c>
      <c r="E1395" s="1">
        <v>149.04948999999999</v>
      </c>
      <c r="F1395" s="3">
        <f t="shared" si="176"/>
        <v>14404.716515133568</v>
      </c>
      <c r="G1395" s="36">
        <f t="shared" si="177"/>
        <v>-2.9311437636425127E-3</v>
      </c>
      <c r="H1395" s="31">
        <f t="shared" si="178"/>
        <v>4.1220995719974916E-3</v>
      </c>
      <c r="I1395" s="37">
        <f t="shared" si="179"/>
        <v>-1.4382038089438174E-2</v>
      </c>
      <c r="J1395" s="37">
        <f t="shared" si="180"/>
        <v>-2.5337224165484881E-2</v>
      </c>
      <c r="K1395" s="39">
        <f t="shared" si="181"/>
        <v>-1.1941397511215899E-2</v>
      </c>
      <c r="L1395" s="36">
        <f>-(1-B1395/MAX(B$5:B1395))</f>
        <v>-1.7359853151425519E-2</v>
      </c>
      <c r="M1395" s="37">
        <f>-(1-C1395/MAX(C$5:C1395))</f>
        <v>0</v>
      </c>
      <c r="N1395" s="37">
        <f>-(1-D1395/MAX(D$5:D1395))</f>
        <v>-0.29168295356523344</v>
      </c>
      <c r="O1395" s="37">
        <f>-(1-E1395/MAX(E$5:E1395))</f>
        <v>-0.18978990454654177</v>
      </c>
      <c r="P1395" s="39">
        <f>-(1-F1395/MAX(F$5:F1395))</f>
        <v>-6.3090444412045477E-2</v>
      </c>
      <c r="Q1395" s="33">
        <f>IF(DatiStorici[[#This Row],[Calend]]="X",(DatiStorici[[#This Row],[Balanced]]*B$2/DatiStorici[[#This Row],[Bond 3Y]]),Q1394)</f>
        <v>29.07059339376492</v>
      </c>
      <c r="R1395" s="33">
        <f>IF(DatiStorici[[#This Row],[Calend]]="X",(DatiStorici[[#This Row],[Balanced]]*C$2/DatiStorici[[#This Row],[Bond 10Y]]),R1394)</f>
        <v>25.761389718714945</v>
      </c>
      <c r="S1395" s="33">
        <f>IF(DatiStorici[[#This Row],[Calend]]="X",(DatiStorici[[#This Row],[Balanced]]*D$2/DatiStorici[[#This Row],[SXXR]]),S1394)</f>
        <v>26.704627827929638</v>
      </c>
      <c r="T1395" s="33">
        <f>IF(DatiStorici[[#This Row],[Calend]]="X",(DatiStorici[[#This Row],[Balanced]]*E$2/DatiStorici[[#This Row],[Gold]]),T1394)</f>
        <v>22.568759297946368</v>
      </c>
      <c r="U1395" s="34">
        <f>SUMPRODUCT(DatiStorici[[#This Row],[Bond 3Y]:[Gold]],Q1394:T1394)</f>
        <v>13993.142373114337</v>
      </c>
      <c r="V1395" s="32">
        <f t="shared" si="182"/>
        <v>-9.367165077719149E-3</v>
      </c>
      <c r="W1395" s="32">
        <f>-(1-U1395/MAX(U$5:U1395))</f>
        <v>-4.7042037452105223E-2</v>
      </c>
      <c r="X1395" s="53" t="str">
        <f t="shared" si="183"/>
        <v/>
      </c>
    </row>
    <row r="1396" spans="1:24" x14ac:dyDescent="0.3">
      <c r="A1396" s="4">
        <v>41060</v>
      </c>
      <c r="B1396" s="1">
        <v>120.791738</v>
      </c>
      <c r="C1396" s="1">
        <v>143.10174799999999</v>
      </c>
      <c r="D1396" s="1">
        <v>129.110973</v>
      </c>
      <c r="E1396" s="1">
        <v>150.78993</v>
      </c>
      <c r="F1396" s="3">
        <f t="shared" si="176"/>
        <v>14494.503597672219</v>
      </c>
      <c r="G1396" s="36">
        <f t="shared" si="177"/>
        <v>2.3561491665330424E-5</v>
      </c>
      <c r="H1396" s="31">
        <f t="shared" si="178"/>
        <v>7.6507556203315071E-3</v>
      </c>
      <c r="I1396" s="37">
        <f t="shared" si="179"/>
        <v>-3.3622425154923668E-3</v>
      </c>
      <c r="J1396" s="37">
        <f t="shared" si="180"/>
        <v>1.1609277708184942E-2</v>
      </c>
      <c r="K1396" s="39">
        <f t="shared" si="181"/>
        <v>6.2138266077911347E-3</v>
      </c>
      <c r="L1396" s="36">
        <f>-(1-B1396/MAX(B$5:B1396))</f>
        <v>-1.7336700411040074E-2</v>
      </c>
      <c r="M1396" s="37">
        <f>-(1-C1396/MAX(C$5:C1396))</f>
        <v>0</v>
      </c>
      <c r="N1396" s="37">
        <f>-(1-D1396/MAX(D$5:D1396))</f>
        <v>-0.29406048808960361</v>
      </c>
      <c r="O1396" s="37">
        <f>-(1-E1396/MAX(E$5:E1396))</f>
        <v>-0.18032914048400772</v>
      </c>
      <c r="P1396" s="39">
        <f>-(1-F1396/MAX(F$5:F1396))</f>
        <v>-5.7250525555575971E-2</v>
      </c>
      <c r="Q1396" s="33">
        <f>IF(DatiStorici[[#This Row],[Calend]]="X",(DatiStorici[[#This Row],[Balanced]]*B$2/DatiStorici[[#This Row],[Bond 3Y]]),Q1395)</f>
        <v>29.07059339376492</v>
      </c>
      <c r="R1396" s="33">
        <f>IF(DatiStorici[[#This Row],[Calend]]="X",(DatiStorici[[#This Row],[Balanced]]*C$2/DatiStorici[[#This Row],[Bond 10Y]]),R1395)</f>
        <v>25.761389718714945</v>
      </c>
      <c r="S1396" s="33">
        <f>IF(DatiStorici[[#This Row],[Calend]]="X",(DatiStorici[[#This Row],[Balanced]]*D$2/DatiStorici[[#This Row],[SXXR]]),S1395)</f>
        <v>26.704627827929638</v>
      </c>
      <c r="T1396" s="33">
        <f>IF(DatiStorici[[#This Row],[Calend]]="X",(DatiStorici[[#This Row],[Balanced]]*E$2/DatiStorici[[#This Row],[Gold]]),T1395)</f>
        <v>22.568759297946368</v>
      </c>
      <c r="U1396" s="34">
        <f>SUMPRODUCT(DatiStorici[[#This Row],[Bond 3Y]:[Gold]],Q1395:T1395)</f>
        <v>14048.989517572576</v>
      </c>
      <c r="V1396" s="32">
        <f t="shared" si="182"/>
        <v>3.9830936186067475E-3</v>
      </c>
      <c r="W1396" s="32">
        <f>-(1-U1396/MAX(U$5:U1396))</f>
        <v>-4.3238747270530564E-2</v>
      </c>
      <c r="X1396" s="53" t="str">
        <f t="shared" si="183"/>
        <v/>
      </c>
    </row>
    <row r="1397" spans="1:24" x14ac:dyDescent="0.3">
      <c r="A1397" s="4">
        <v>41061</v>
      </c>
      <c r="B1397" s="1">
        <v>120.939612</v>
      </c>
      <c r="C1397" s="1">
        <v>143.62782999999999</v>
      </c>
      <c r="D1397" s="1">
        <v>126.707339</v>
      </c>
      <c r="E1397" s="1">
        <v>155.43382</v>
      </c>
      <c r="F1397" s="3">
        <f t="shared" si="176"/>
        <v>14658.473237216876</v>
      </c>
      <c r="G1397" s="36">
        <f t="shared" si="177"/>
        <v>1.2234575155055563E-3</v>
      </c>
      <c r="H1397" s="31">
        <f t="shared" si="178"/>
        <v>3.6695383434083269E-3</v>
      </c>
      <c r="I1397" s="37">
        <f t="shared" si="179"/>
        <v>-1.8792280487648368E-2</v>
      </c>
      <c r="J1397" s="37">
        <f t="shared" si="180"/>
        <v>3.0332370016957592E-2</v>
      </c>
      <c r="K1397" s="39">
        <f t="shared" si="181"/>
        <v>1.124903089924854E-2</v>
      </c>
      <c r="L1397" s="36">
        <f>-(1-B1397/MAX(B$5:B1397))</f>
        <v>-1.6133717862983565E-2</v>
      </c>
      <c r="M1397" s="37">
        <f>-(1-C1397/MAX(C$5:C1397))</f>
        <v>0</v>
      </c>
      <c r="N1397" s="37">
        <f>-(1-D1397/MAX(D$5:D1397))</f>
        <v>-0.30720282737606563</v>
      </c>
      <c r="O1397" s="37">
        <f>-(1-E1397/MAX(E$5:E1397))</f>
        <v>-0.15508566893522646</v>
      </c>
      <c r="P1397" s="39">
        <f>-(1-F1397/MAX(F$5:F1397))</f>
        <v>-4.6585635208424514E-2</v>
      </c>
      <c r="Q1397" s="33">
        <f>IF(DatiStorici[[#This Row],[Calend]]="X",(DatiStorici[[#This Row],[Balanced]]*B$2/DatiStorici[[#This Row],[Bond 3Y]]),Q1396)</f>
        <v>29.07059339376492</v>
      </c>
      <c r="R1397" s="33">
        <f>IF(DatiStorici[[#This Row],[Calend]]="X",(DatiStorici[[#This Row],[Balanced]]*C$2/DatiStorici[[#This Row],[Bond 10Y]]),R1396)</f>
        <v>25.761389718714945</v>
      </c>
      <c r="S1397" s="33">
        <f>IF(DatiStorici[[#This Row],[Calend]]="X",(DatiStorici[[#This Row],[Balanced]]*D$2/DatiStorici[[#This Row],[SXXR]]),S1396)</f>
        <v>26.704627827929638</v>
      </c>
      <c r="T1397" s="33">
        <f>IF(DatiStorici[[#This Row],[Calend]]="X",(DatiStorici[[#This Row],[Balanced]]*E$2/DatiStorici[[#This Row],[Gold]]),T1396)</f>
        <v>22.568759297946368</v>
      </c>
      <c r="U1397" s="34">
        <f>SUMPRODUCT(DatiStorici[[#This Row],[Bond 3Y]:[Gold]],Q1396:T1396)</f>
        <v>14107.459590137667</v>
      </c>
      <c r="V1397" s="32">
        <f t="shared" si="182"/>
        <v>4.1532336971154497E-3</v>
      </c>
      <c r="W1397" s="32">
        <f>-(1-U1397/MAX(U$5:U1397))</f>
        <v>-3.9256831004980897E-2</v>
      </c>
      <c r="X1397" s="53" t="str">
        <f t="shared" si="183"/>
        <v/>
      </c>
    </row>
    <row r="1398" spans="1:24" x14ac:dyDescent="0.3">
      <c r="A1398" s="4">
        <v>41064</v>
      </c>
      <c r="B1398" s="1">
        <v>120.939612</v>
      </c>
      <c r="C1398" s="1">
        <v>143.62782999999999</v>
      </c>
      <c r="D1398" s="1">
        <v>126.071853</v>
      </c>
      <c r="E1398" s="1">
        <v>155.42855</v>
      </c>
      <c r="F1398" s="3">
        <f t="shared" si="176"/>
        <v>14648.705504305219</v>
      </c>
      <c r="G1398" s="36">
        <f t="shared" si="177"/>
        <v>0</v>
      </c>
      <c r="H1398" s="31">
        <f t="shared" si="178"/>
        <v>0</v>
      </c>
      <c r="I1398" s="37">
        <f t="shared" si="179"/>
        <v>-5.0280035613059632E-3</v>
      </c>
      <c r="J1398" s="37">
        <f t="shared" si="180"/>
        <v>-3.3905679870457866E-5</v>
      </c>
      <c r="K1398" s="39">
        <f t="shared" si="181"/>
        <v>-6.6657615592921181E-4</v>
      </c>
      <c r="L1398" s="36">
        <f>-(1-B1398/MAX(B$5:B1398))</f>
        <v>-1.6133717862983565E-2</v>
      </c>
      <c r="M1398" s="37">
        <f>-(1-C1398/MAX(C$5:C1398))</f>
        <v>0</v>
      </c>
      <c r="N1398" s="37">
        <f>-(1-D1398/MAX(D$5:D1398))</f>
        <v>-0.31067747144575197</v>
      </c>
      <c r="O1398" s="37">
        <f>-(1-E1398/MAX(E$5:E1398))</f>
        <v>-0.15511431584440427</v>
      </c>
      <c r="P1398" s="39">
        <f>-(1-F1398/MAX(F$5:F1398))</f>
        <v>-4.7220946725436863E-2</v>
      </c>
      <c r="Q1398" s="33">
        <f>IF(DatiStorici[[#This Row],[Calend]]="X",(DatiStorici[[#This Row],[Balanced]]*B$2/DatiStorici[[#This Row],[Bond 3Y]]),Q1397)</f>
        <v>29.07059339376492</v>
      </c>
      <c r="R1398" s="33">
        <f>IF(DatiStorici[[#This Row],[Calend]]="X",(DatiStorici[[#This Row],[Balanced]]*C$2/DatiStorici[[#This Row],[Bond 10Y]]),R1397)</f>
        <v>25.761389718714945</v>
      </c>
      <c r="S1398" s="33">
        <f>IF(DatiStorici[[#This Row],[Calend]]="X",(DatiStorici[[#This Row],[Balanced]]*D$2/DatiStorici[[#This Row],[SXXR]]),S1397)</f>
        <v>26.704627827929638</v>
      </c>
      <c r="T1398" s="33">
        <f>IF(DatiStorici[[#This Row],[Calend]]="X",(DatiStorici[[#This Row],[Balanced]]*E$2/DatiStorici[[#This Row],[Gold]]),T1397)</f>
        <v>22.568759297946368</v>
      </c>
      <c r="U1398" s="34">
        <f>SUMPRODUCT(DatiStorici[[#This Row],[Bond 3Y]:[Gold]],Q1397:T1397)</f>
        <v>14090.370235656306</v>
      </c>
      <c r="V1398" s="32">
        <f t="shared" si="182"/>
        <v>-1.2121043838650965E-3</v>
      </c>
      <c r="W1398" s="32">
        <f>-(1-U1398/MAX(U$5:U1398))</f>
        <v>-4.0420646536444838E-2</v>
      </c>
      <c r="X1398" s="53" t="str">
        <f t="shared" si="183"/>
        <v/>
      </c>
    </row>
    <row r="1399" spans="1:24" x14ac:dyDescent="0.3">
      <c r="A1399" s="4">
        <v>41065</v>
      </c>
      <c r="B1399" s="1">
        <v>120.939612</v>
      </c>
      <c r="C1399" s="1">
        <v>143.62782999999999</v>
      </c>
      <c r="D1399" s="1">
        <v>126.459012</v>
      </c>
      <c r="E1399" s="1">
        <v>155.42679000000001</v>
      </c>
      <c r="F1399" s="3">
        <f t="shared" si="176"/>
        <v>14654.460282454176</v>
      </c>
      <c r="G1399" s="36">
        <f t="shared" si="177"/>
        <v>0</v>
      </c>
      <c r="H1399" s="31">
        <f t="shared" si="178"/>
        <v>0</v>
      </c>
      <c r="I1399" s="37">
        <f t="shared" si="179"/>
        <v>3.0662335341241384E-3</v>
      </c>
      <c r="J1399" s="37">
        <f t="shared" si="180"/>
        <v>-1.1323595084545127E-5</v>
      </c>
      <c r="K1399" s="39">
        <f t="shared" si="181"/>
        <v>3.9277518782910692E-4</v>
      </c>
      <c r="L1399" s="36">
        <f>-(1-B1399/MAX(B$5:B1399))</f>
        <v>-1.6133717862983565E-2</v>
      </c>
      <c r="M1399" s="37">
        <f>-(1-C1399/MAX(C$5:C1399))</f>
        <v>0</v>
      </c>
      <c r="N1399" s="37">
        <f>-(1-D1399/MAX(D$5:D1399))</f>
        <v>-0.30856060384618933</v>
      </c>
      <c r="O1399" s="37">
        <f>-(1-E1399/MAX(E$5:E1399))</f>
        <v>-0.15512388293361734</v>
      </c>
      <c r="P1399" s="39">
        <f>-(1-F1399/MAX(F$5:F1399))</f>
        <v>-4.6846645250473218E-2</v>
      </c>
      <c r="Q1399" s="33">
        <f>IF(DatiStorici[[#This Row],[Calend]]="X",(DatiStorici[[#This Row],[Balanced]]*B$2/DatiStorici[[#This Row],[Bond 3Y]]),Q1398)</f>
        <v>29.07059339376492</v>
      </c>
      <c r="R1399" s="33">
        <f>IF(DatiStorici[[#This Row],[Calend]]="X",(DatiStorici[[#This Row],[Balanced]]*C$2/DatiStorici[[#This Row],[Bond 10Y]]),R1398)</f>
        <v>25.761389718714945</v>
      </c>
      <c r="S1399" s="33">
        <f>IF(DatiStorici[[#This Row],[Calend]]="X",(DatiStorici[[#This Row],[Balanced]]*D$2/DatiStorici[[#This Row],[SXXR]]),S1398)</f>
        <v>26.704627827929638</v>
      </c>
      <c r="T1399" s="33">
        <f>IF(DatiStorici[[#This Row],[Calend]]="X",(DatiStorici[[#This Row],[Balanced]]*E$2/DatiStorici[[#This Row],[Gold]]),T1398)</f>
        <v>22.568759297946368</v>
      </c>
      <c r="U1399" s="34">
        <f>SUMPRODUCT(DatiStorici[[#This Row],[Bond 3Y]:[Gold]],Q1398:T1398)</f>
        <v>14100.669451645175</v>
      </c>
      <c r="V1399" s="32">
        <f t="shared" si="182"/>
        <v>7.3067304798435351E-4</v>
      </c>
      <c r="W1399" s="32">
        <f>-(1-U1399/MAX(U$5:U1399))</f>
        <v>-3.9719251551466273E-2</v>
      </c>
      <c r="X1399" s="53" t="str">
        <f t="shared" si="183"/>
        <v/>
      </c>
    </row>
    <row r="1400" spans="1:24" x14ac:dyDescent="0.3">
      <c r="A1400" s="4">
        <v>41066</v>
      </c>
      <c r="B1400" s="1">
        <v>121.386887</v>
      </c>
      <c r="C1400" s="1">
        <v>142.145962</v>
      </c>
      <c r="D1400" s="1">
        <v>129.387066</v>
      </c>
      <c r="E1400" s="1">
        <v>158.23159000000001</v>
      </c>
      <c r="F1400" s="3">
        <f t="shared" si="176"/>
        <v>14782.654102474267</v>
      </c>
      <c r="G1400" s="36">
        <f t="shared" si="177"/>
        <v>3.691511326852076E-3</v>
      </c>
      <c r="H1400" s="31">
        <f t="shared" si="178"/>
        <v>-1.0371008984509846E-2</v>
      </c>
      <c r="I1400" s="37">
        <f t="shared" si="179"/>
        <v>2.2890183586120782E-2</v>
      </c>
      <c r="J1400" s="37">
        <f t="shared" si="180"/>
        <v>1.7884902445908998E-2</v>
      </c>
      <c r="K1400" s="39">
        <f t="shared" si="181"/>
        <v>8.7097280483776959E-3</v>
      </c>
      <c r="L1400" s="36">
        <f>-(1-B1400/MAX(B$5:B1400))</f>
        <v>-1.2495052383034499E-2</v>
      </c>
      <c r="M1400" s="37">
        <f>-(1-C1400/MAX(C$5:C1400))</f>
        <v>-1.0317415503666605E-2</v>
      </c>
      <c r="N1400" s="37">
        <f>-(1-D1400/MAX(D$5:D1400))</f>
        <v>-0.29255089558067038</v>
      </c>
      <c r="O1400" s="37">
        <f>-(1-E1400/MAX(E$5:E1400))</f>
        <v>-0.13987742166945705</v>
      </c>
      <c r="P1400" s="39">
        <f>-(1-F1400/MAX(F$5:F1400))</f>
        <v>-3.8508680749890223E-2</v>
      </c>
      <c r="Q1400" s="33">
        <f>IF(DatiStorici[[#This Row],[Calend]]="X",(DatiStorici[[#This Row],[Balanced]]*B$2/DatiStorici[[#This Row],[Bond 3Y]]),Q1399)</f>
        <v>29.07059339376492</v>
      </c>
      <c r="R1400" s="33">
        <f>IF(DatiStorici[[#This Row],[Calend]]="X",(DatiStorici[[#This Row],[Balanced]]*C$2/DatiStorici[[#This Row],[Bond 10Y]]),R1399)</f>
        <v>25.761389718714945</v>
      </c>
      <c r="S1400" s="33">
        <f>IF(DatiStorici[[#This Row],[Calend]]="X",(DatiStorici[[#This Row],[Balanced]]*D$2/DatiStorici[[#This Row],[SXXR]]),S1399)</f>
        <v>26.704627827929638</v>
      </c>
      <c r="T1400" s="33">
        <f>IF(DatiStorici[[#This Row],[Calend]]="X",(DatiStorici[[#This Row],[Balanced]]*E$2/DatiStorici[[#This Row],[Gold]]),T1399)</f>
        <v>22.568759297946368</v>
      </c>
      <c r="U1400" s="34">
        <f>SUMPRODUCT(DatiStorici[[#This Row],[Bond 3Y]:[Gold]],Q1399:T1399)</f>
        <v>14216.990470654639</v>
      </c>
      <c r="V1400" s="32">
        <f t="shared" si="182"/>
        <v>8.2154862780013955E-3</v>
      </c>
      <c r="W1400" s="32">
        <f>-(1-U1400/MAX(U$5:U1400))</f>
        <v>-3.179758261384924E-2</v>
      </c>
      <c r="X1400" s="53" t="str">
        <f t="shared" si="183"/>
        <v/>
      </c>
    </row>
    <row r="1401" spans="1:24" x14ac:dyDescent="0.3">
      <c r="A1401" s="4">
        <v>41067</v>
      </c>
      <c r="B1401" s="1">
        <v>121.50279999999999</v>
      </c>
      <c r="C1401" s="1">
        <v>141.39765499999999</v>
      </c>
      <c r="D1401" s="1">
        <v>130.79215400000001</v>
      </c>
      <c r="E1401" s="1">
        <v>155.42328000000001</v>
      </c>
      <c r="F1401" s="3">
        <f t="shared" si="176"/>
        <v>14676.944906930643</v>
      </c>
      <c r="G1401" s="36">
        <f t="shared" si="177"/>
        <v>9.5444981819636614E-4</v>
      </c>
      <c r="H1401" s="31">
        <f t="shared" si="178"/>
        <v>-5.2782619142625435E-3</v>
      </c>
      <c r="I1401" s="37">
        <f t="shared" si="179"/>
        <v>1.0801029075509009E-2</v>
      </c>
      <c r="J1401" s="37">
        <f t="shared" si="180"/>
        <v>-1.7907485680329158E-2</v>
      </c>
      <c r="K1401" s="39">
        <f t="shared" si="181"/>
        <v>-7.1765843932734786E-3</v>
      </c>
      <c r="L1401" s="36">
        <f>-(1-B1401/MAX(B$5:B1401))</f>
        <v>-1.1552078526285703E-2</v>
      </c>
      <c r="M1401" s="37">
        <f>-(1-C1401/MAX(C$5:C1401))</f>
        <v>-1.5527457317986326E-2</v>
      </c>
      <c r="N1401" s="37">
        <f>-(1-D1401/MAX(D$5:D1401))</f>
        <v>-0.2848683019647803</v>
      </c>
      <c r="O1401" s="37">
        <f>-(1-E1401/MAX(E$5:E1401))</f>
        <v>-0.15514296275358219</v>
      </c>
      <c r="P1401" s="39">
        <f>-(1-F1401/MAX(F$5:F1401))</f>
        <v>-4.5384203452075056E-2</v>
      </c>
      <c r="Q1401" s="33">
        <f>IF(DatiStorici[[#This Row],[Calend]]="X",(DatiStorici[[#This Row],[Balanced]]*B$2/DatiStorici[[#This Row],[Bond 3Y]]),Q1400)</f>
        <v>29.07059339376492</v>
      </c>
      <c r="R1401" s="33">
        <f>IF(DatiStorici[[#This Row],[Calend]]="X",(DatiStorici[[#This Row],[Balanced]]*C$2/DatiStorici[[#This Row],[Bond 10Y]]),R1400)</f>
        <v>25.761389718714945</v>
      </c>
      <c r="S1401" s="33">
        <f>IF(DatiStorici[[#This Row],[Calend]]="X",(DatiStorici[[#This Row],[Balanced]]*D$2/DatiStorici[[#This Row],[SXXR]]),S1400)</f>
        <v>26.704627827929638</v>
      </c>
      <c r="T1401" s="33">
        <f>IF(DatiStorici[[#This Row],[Calend]]="X",(DatiStorici[[#This Row],[Balanced]]*E$2/DatiStorici[[#This Row],[Gold]]),T1400)</f>
        <v>22.568759297946368</v>
      </c>
      <c r="U1401" s="34">
        <f>SUMPRODUCT(DatiStorici[[#This Row],[Bond 3Y]:[Gold]],Q1400:T1400)</f>
        <v>14175.224981771922</v>
      </c>
      <c r="V1401" s="32">
        <f t="shared" si="182"/>
        <v>-2.942040157319999E-3</v>
      </c>
      <c r="W1401" s="32">
        <f>-(1-U1401/MAX(U$5:U1401))</f>
        <v>-3.464188692586434E-2</v>
      </c>
      <c r="X1401" s="53" t="str">
        <f t="shared" si="183"/>
        <v/>
      </c>
    </row>
    <row r="1402" spans="1:24" x14ac:dyDescent="0.3">
      <c r="A1402" s="4">
        <v>41068</v>
      </c>
      <c r="B1402" s="1">
        <v>121.38841600000001</v>
      </c>
      <c r="C1402" s="1">
        <v>141.71134599999999</v>
      </c>
      <c r="D1402" s="1">
        <v>130.452146</v>
      </c>
      <c r="E1402" s="1">
        <v>152.56665000000001</v>
      </c>
      <c r="F1402" s="3">
        <f t="shared" si="176"/>
        <v>14564.28097962528</v>
      </c>
      <c r="G1402" s="36">
        <f t="shared" si="177"/>
        <v>-9.4185380879081653E-4</v>
      </c>
      <c r="H1402" s="31">
        <f t="shared" si="178"/>
        <v>2.2160448962501179E-3</v>
      </c>
      <c r="I1402" s="37">
        <f t="shared" si="179"/>
        <v>-2.6029903196254996E-3</v>
      </c>
      <c r="J1402" s="37">
        <f t="shared" si="180"/>
        <v>-1.8550683913794167E-2</v>
      </c>
      <c r="K1402" s="39">
        <f t="shared" si="181"/>
        <v>-7.7058660429667053E-3</v>
      </c>
      <c r="L1402" s="36">
        <f>-(1-B1402/MAX(B$5:B1402))</f>
        <v>-1.248261368308734E-2</v>
      </c>
      <c r="M1402" s="37">
        <f>-(1-C1402/MAX(C$5:C1402))</f>
        <v>-1.334340287672664E-2</v>
      </c>
      <c r="N1402" s="37">
        <f>-(1-D1402/MAX(D$5:D1402))</f>
        <v>-0.28672736224438677</v>
      </c>
      <c r="O1402" s="37">
        <f>-(1-E1402/MAX(E$5:E1402))</f>
        <v>-0.17067116392337622</v>
      </c>
      <c r="P1402" s="39">
        <f>-(1-F1402/MAX(F$5:F1402))</f>
        <v>-5.2712074844168288E-2</v>
      </c>
      <c r="Q1402" s="33">
        <f>IF(DatiStorici[[#This Row],[Calend]]="X",(DatiStorici[[#This Row],[Balanced]]*B$2/DatiStorici[[#This Row],[Bond 3Y]]),Q1401)</f>
        <v>29.07059339376492</v>
      </c>
      <c r="R1402" s="33">
        <f>IF(DatiStorici[[#This Row],[Calend]]="X",(DatiStorici[[#This Row],[Balanced]]*C$2/DatiStorici[[#This Row],[Bond 10Y]]),R1401)</f>
        <v>25.761389718714945</v>
      </c>
      <c r="S1402" s="33">
        <f>IF(DatiStorici[[#This Row],[Calend]]="X",(DatiStorici[[#This Row],[Balanced]]*D$2/DatiStorici[[#This Row],[SXXR]]),S1401)</f>
        <v>26.704627827929638</v>
      </c>
      <c r="T1402" s="33">
        <f>IF(DatiStorici[[#This Row],[Calend]]="X",(DatiStorici[[#This Row],[Balanced]]*E$2/DatiStorici[[#This Row],[Gold]]),T1401)</f>
        <v>22.568759297946368</v>
      </c>
      <c r="U1402" s="34">
        <f>SUMPRODUCT(DatiStorici[[#This Row],[Bond 3Y]:[Gold]],Q1401:T1401)</f>
        <v>14106.430505147615</v>
      </c>
      <c r="V1402" s="32">
        <f t="shared" si="182"/>
        <v>-4.8649636044800016E-3</v>
      </c>
      <c r="W1402" s="32">
        <f>-(1-U1402/MAX(U$5:U1402))</f>
        <v>-3.9326913528924368E-2</v>
      </c>
      <c r="X1402" s="53" t="str">
        <f t="shared" si="183"/>
        <v/>
      </c>
    </row>
    <row r="1403" spans="1:24" x14ac:dyDescent="0.3">
      <c r="A1403" s="4">
        <v>41071</v>
      </c>
      <c r="B1403" s="1">
        <v>121.076379</v>
      </c>
      <c r="C1403" s="1">
        <v>141.68534700000001</v>
      </c>
      <c r="D1403" s="1">
        <v>130.461052</v>
      </c>
      <c r="E1403" s="1">
        <v>153.28727000000001</v>
      </c>
      <c r="F1403" s="3">
        <f t="shared" si="176"/>
        <v>14584.475627283147</v>
      </c>
      <c r="G1403" s="36">
        <f t="shared" si="177"/>
        <v>-2.5738761148083678E-3</v>
      </c>
      <c r="H1403" s="31">
        <f t="shared" si="178"/>
        <v>-1.8348132293075935E-4</v>
      </c>
      <c r="I1403" s="37">
        <f t="shared" si="179"/>
        <v>6.8267914936562631E-5</v>
      </c>
      <c r="J1403" s="37">
        <f t="shared" si="180"/>
        <v>4.7121928888959339E-3</v>
      </c>
      <c r="K1403" s="39">
        <f t="shared" si="181"/>
        <v>1.3856269179015343E-3</v>
      </c>
      <c r="L1403" s="36">
        <f>-(1-B1403/MAX(B$5:B1403))</f>
        <v>-1.5021092829846872E-2</v>
      </c>
      <c r="M1403" s="37">
        <f>-(1-C1403/MAX(C$5:C1403))</f>
        <v>-1.3524419327368364E-2</v>
      </c>
      <c r="N1403" s="37">
        <f>-(1-D1403/MAX(D$5:D1403))</f>
        <v>-0.28667866694648148</v>
      </c>
      <c r="O1403" s="37">
        <f>-(1-E1403/MAX(E$5:E1403))</f>
        <v>-0.16675398447522338</v>
      </c>
      <c r="P1403" s="39">
        <f>-(1-F1403/MAX(F$5:F1403))</f>
        <v>-5.139857739751541E-2</v>
      </c>
      <c r="Q1403" s="33">
        <f>IF(DatiStorici[[#This Row],[Calend]]="X",(DatiStorici[[#This Row],[Balanced]]*B$2/DatiStorici[[#This Row],[Bond 3Y]]),Q1402)</f>
        <v>29.07059339376492</v>
      </c>
      <c r="R1403" s="33">
        <f>IF(DatiStorici[[#This Row],[Calend]]="X",(DatiStorici[[#This Row],[Balanced]]*C$2/DatiStorici[[#This Row],[Bond 10Y]]),R1402)</f>
        <v>25.761389718714945</v>
      </c>
      <c r="S1403" s="33">
        <f>IF(DatiStorici[[#This Row],[Calend]]="X",(DatiStorici[[#This Row],[Balanced]]*D$2/DatiStorici[[#This Row],[SXXR]]),S1402)</f>
        <v>26.704627827929638</v>
      </c>
      <c r="T1403" s="33">
        <f>IF(DatiStorici[[#This Row],[Calend]]="X",(DatiStorici[[#This Row],[Balanced]]*E$2/DatiStorici[[#This Row],[Gold]]),T1402)</f>
        <v>22.568759297946368</v>
      </c>
      <c r="U1403" s="34">
        <f>SUMPRODUCT(DatiStorici[[#This Row],[Bond 3Y]:[Gold]],Q1402:T1402)</f>
        <v>14113.190964766227</v>
      </c>
      <c r="V1403" s="32">
        <f t="shared" si="182"/>
        <v>4.7913185193858797E-4</v>
      </c>
      <c r="W1403" s="32">
        <f>-(1-U1403/MAX(U$5:U1403))</f>
        <v>-3.8866514166704058E-2</v>
      </c>
      <c r="X1403" s="53" t="str">
        <f t="shared" si="183"/>
        <v/>
      </c>
    </row>
    <row r="1404" spans="1:24" x14ac:dyDescent="0.3">
      <c r="A1404" s="4">
        <v>41072</v>
      </c>
      <c r="B1404" s="1">
        <v>120.69931099999999</v>
      </c>
      <c r="C1404" s="1">
        <v>140.32313300000001</v>
      </c>
      <c r="D1404" s="1">
        <v>131.26156499999999</v>
      </c>
      <c r="E1404" s="1">
        <v>155.17258000000001</v>
      </c>
      <c r="F1404" s="3">
        <f t="shared" si="176"/>
        <v>14627.07856271393</v>
      </c>
      <c r="G1404" s="36">
        <f t="shared" si="177"/>
        <v>-3.1191581396167131E-3</v>
      </c>
      <c r="H1404" s="31">
        <f t="shared" si="178"/>
        <v>-9.6608768281815811E-3</v>
      </c>
      <c r="I1404" s="37">
        <f t="shared" si="179"/>
        <v>6.1172817658368926E-3</v>
      </c>
      <c r="J1404" s="37">
        <f t="shared" si="180"/>
        <v>1.2224174243959459E-2</v>
      </c>
      <c r="K1404" s="39">
        <f t="shared" si="181"/>
        <v>2.9168571695542193E-3</v>
      </c>
      <c r="L1404" s="36">
        <f>-(1-B1404/MAX(B$5:B1404))</f>
        <v>-1.8088611280897005E-2</v>
      </c>
      <c r="M1404" s="37">
        <f>-(1-C1404/MAX(C$5:C1404))</f>
        <v>-2.3008751159158902E-2</v>
      </c>
      <c r="N1404" s="37">
        <f>-(1-D1404/MAX(D$5:D1404))</f>
        <v>-0.28230170545849143</v>
      </c>
      <c r="O1404" s="37">
        <f>-(1-E1404/MAX(E$5:E1404))</f>
        <v>-0.15650572938183549</v>
      </c>
      <c r="P1404" s="39">
        <f>-(1-F1404/MAX(F$5:F1404))</f>
        <v>-4.8627603233653005E-2</v>
      </c>
      <c r="Q1404" s="33">
        <f>IF(DatiStorici[[#This Row],[Calend]]="X",(DatiStorici[[#This Row],[Balanced]]*B$2/DatiStorici[[#This Row],[Bond 3Y]]),Q1403)</f>
        <v>29.07059339376492</v>
      </c>
      <c r="R1404" s="33">
        <f>IF(DatiStorici[[#This Row],[Calend]]="X",(DatiStorici[[#This Row],[Balanced]]*C$2/DatiStorici[[#This Row],[Bond 10Y]]),R1403)</f>
        <v>25.761389718714945</v>
      </c>
      <c r="S1404" s="33">
        <f>IF(DatiStorici[[#This Row],[Calend]]="X",(DatiStorici[[#This Row],[Balanced]]*D$2/DatiStorici[[#This Row],[SXXR]]),S1403)</f>
        <v>26.704627827929638</v>
      </c>
      <c r="T1404" s="33">
        <f>IF(DatiStorici[[#This Row],[Calend]]="X",(DatiStorici[[#This Row],[Balanced]]*E$2/DatiStorici[[#This Row],[Gold]]),T1403)</f>
        <v>22.568759297946368</v>
      </c>
      <c r="U1404" s="34">
        <f>SUMPRODUCT(DatiStorici[[#This Row],[Bond 3Y]:[Gold]],Q1403:T1403)</f>
        <v>14131.063357850569</v>
      </c>
      <c r="V1404" s="32">
        <f t="shared" si="182"/>
        <v>1.2655597323000369E-3</v>
      </c>
      <c r="W1404" s="32">
        <f>-(1-U1404/MAX(U$5:U1404))</f>
        <v>-3.7649372309258688E-2</v>
      </c>
      <c r="X1404" s="53" t="str">
        <f t="shared" si="183"/>
        <v/>
      </c>
    </row>
    <row r="1405" spans="1:24" x14ac:dyDescent="0.3">
      <c r="A1405" s="4">
        <v>41073</v>
      </c>
      <c r="B1405" s="1">
        <v>120.55593</v>
      </c>
      <c r="C1405" s="1">
        <v>139.797349</v>
      </c>
      <c r="D1405" s="1">
        <v>130.79425000000001</v>
      </c>
      <c r="E1405" s="1">
        <v>156.71915000000001</v>
      </c>
      <c r="F1405" s="3">
        <f t="shared" si="176"/>
        <v>14664.194842441506</v>
      </c>
      <c r="G1405" s="36">
        <f t="shared" si="177"/>
        <v>-1.1886250950384227E-3</v>
      </c>
      <c r="H1405" s="31">
        <f t="shared" si="178"/>
        <v>-3.7539890957675437E-3</v>
      </c>
      <c r="I1405" s="37">
        <f t="shared" si="179"/>
        <v>-3.5665340634415646E-3</v>
      </c>
      <c r="J1405" s="37">
        <f t="shared" si="180"/>
        <v>9.9174330535487434E-3</v>
      </c>
      <c r="K1405" s="39">
        <f t="shared" si="181"/>
        <v>2.5342906113724282E-3</v>
      </c>
      <c r="L1405" s="36">
        <f>-(1-B1405/MAX(B$5:B1405))</f>
        <v>-1.9255042436630232E-2</v>
      </c>
      <c r="M1405" s="37">
        <f>-(1-C1405/MAX(C$5:C1405))</f>
        <v>-2.6669490167748111E-2</v>
      </c>
      <c r="N1405" s="37">
        <f>-(1-D1405/MAX(D$5:D1405))</f>
        <v>-0.28485684167459291</v>
      </c>
      <c r="O1405" s="37">
        <f>-(1-E1405/MAX(E$5:E1405))</f>
        <v>-0.14809881281120207</v>
      </c>
      <c r="P1405" s="39">
        <f>-(1-F1405/MAX(F$5:F1405))</f>
        <v>-4.6213491362162351E-2</v>
      </c>
      <c r="Q1405" s="33">
        <f>IF(DatiStorici[[#This Row],[Calend]]="X",(DatiStorici[[#This Row],[Balanced]]*B$2/DatiStorici[[#This Row],[Bond 3Y]]),Q1404)</f>
        <v>29.07059339376492</v>
      </c>
      <c r="R1405" s="33">
        <f>IF(DatiStorici[[#This Row],[Calend]]="X",(DatiStorici[[#This Row],[Balanced]]*C$2/DatiStorici[[#This Row],[Bond 10Y]]),R1404)</f>
        <v>25.761389718714945</v>
      </c>
      <c r="S1405" s="33">
        <f>IF(DatiStorici[[#This Row],[Calend]]="X",(DatiStorici[[#This Row],[Balanced]]*D$2/DatiStorici[[#This Row],[SXXR]]),S1404)</f>
        <v>26.704627827929638</v>
      </c>
      <c r="T1405" s="33">
        <f>IF(DatiStorici[[#This Row],[Calend]]="X",(DatiStorici[[#This Row],[Balanced]]*E$2/DatiStorici[[#This Row],[Gold]]),T1404)</f>
        <v>22.568759297946368</v>
      </c>
      <c r="U1405" s="34">
        <f>SUMPRODUCT(DatiStorici[[#This Row],[Bond 3Y]:[Gold]],Q1404:T1404)</f>
        <v>14135.77495348133</v>
      </c>
      <c r="V1405" s="32">
        <f t="shared" si="182"/>
        <v>3.3336559416375158E-4</v>
      </c>
      <c r="W1405" s="32">
        <f>-(1-U1405/MAX(U$5:U1405))</f>
        <v>-3.7328504240249027E-2</v>
      </c>
      <c r="X1405" s="53" t="str">
        <f t="shared" si="183"/>
        <v/>
      </c>
    </row>
    <row r="1406" spans="1:24" x14ac:dyDescent="0.3">
      <c r="A1406" s="4">
        <v>41074</v>
      </c>
      <c r="B1406" s="1">
        <v>120.62011</v>
      </c>
      <c r="C1406" s="1">
        <v>139.99221</v>
      </c>
      <c r="D1406" s="1">
        <v>130.420188</v>
      </c>
      <c r="E1406" s="1">
        <v>156.13677000000001</v>
      </c>
      <c r="F1406" s="3">
        <f t="shared" si="176"/>
        <v>14642.116108913382</v>
      </c>
      <c r="G1406" s="36">
        <f t="shared" si="177"/>
        <v>5.3222535302418215E-4</v>
      </c>
      <c r="H1406" s="31">
        <f t="shared" si="178"/>
        <v>1.3929113881324226E-3</v>
      </c>
      <c r="I1406" s="37">
        <f t="shared" si="179"/>
        <v>-2.8640243514499427E-3</v>
      </c>
      <c r="J1406" s="37">
        <f t="shared" si="180"/>
        <v>-3.7229960211888589E-3</v>
      </c>
      <c r="K1406" s="39">
        <f t="shared" si="181"/>
        <v>-1.5067565304900923E-3</v>
      </c>
      <c r="L1406" s="36">
        <f>-(1-B1406/MAX(B$5:B1406))</f>
        <v>-1.8732926175933473E-2</v>
      </c>
      <c r="M1406" s="37">
        <f>-(1-C1406/MAX(C$5:C1406))</f>
        <v>-2.5312782348657525E-2</v>
      </c>
      <c r="N1406" s="37">
        <f>-(1-D1406/MAX(D$5:D1406))</f>
        <v>-0.28690209886357121</v>
      </c>
      <c r="O1406" s="37">
        <f>-(1-E1406/MAX(E$5:E1406))</f>
        <v>-0.15126454088843466</v>
      </c>
      <c r="P1406" s="39">
        <f>-(1-F1406/MAX(F$5:F1406))</f>
        <v>-4.7649533258304233E-2</v>
      </c>
      <c r="Q1406" s="33">
        <f>IF(DatiStorici[[#This Row],[Calend]]="X",(DatiStorici[[#This Row],[Balanced]]*B$2/DatiStorici[[#This Row],[Bond 3Y]]),Q1405)</f>
        <v>29.07059339376492</v>
      </c>
      <c r="R1406" s="33">
        <f>IF(DatiStorici[[#This Row],[Calend]]="X",(DatiStorici[[#This Row],[Balanced]]*C$2/DatiStorici[[#This Row],[Bond 10Y]]),R1405)</f>
        <v>25.761389718714945</v>
      </c>
      <c r="S1406" s="33">
        <f>IF(DatiStorici[[#This Row],[Calend]]="X",(DatiStorici[[#This Row],[Balanced]]*D$2/DatiStorici[[#This Row],[SXXR]]),S1405)</f>
        <v>26.704627827929638</v>
      </c>
      <c r="T1406" s="33">
        <f>IF(DatiStorici[[#This Row],[Calend]]="X",(DatiStorici[[#This Row],[Balanced]]*E$2/DatiStorici[[#This Row],[Gold]]),T1405)</f>
        <v>22.568759297946368</v>
      </c>
      <c r="U1406" s="34">
        <f>SUMPRODUCT(DatiStorici[[#This Row],[Bond 3Y]:[Gold]],Q1405:T1405)</f>
        <v>14119.527813792809</v>
      </c>
      <c r="V1406" s="32">
        <f t="shared" si="182"/>
        <v>-1.1500242353081364E-3</v>
      </c>
      <c r="W1406" s="32">
        <f>-(1-U1406/MAX(U$5:U1406))</f>
        <v>-3.8434963441618342E-2</v>
      </c>
      <c r="X1406" s="53" t="str">
        <f t="shared" si="183"/>
        <v/>
      </c>
    </row>
    <row r="1407" spans="1:24" x14ac:dyDescent="0.3">
      <c r="A1407" s="4">
        <v>41075</v>
      </c>
      <c r="B1407" s="1">
        <v>120.833276</v>
      </c>
      <c r="C1407" s="1">
        <v>140.54717299999999</v>
      </c>
      <c r="D1407" s="1">
        <v>131.68055000000001</v>
      </c>
      <c r="E1407" s="1">
        <v>157.46556000000001</v>
      </c>
      <c r="F1407" s="3">
        <f t="shared" si="176"/>
        <v>14732.797763987766</v>
      </c>
      <c r="G1407" s="36">
        <f t="shared" si="177"/>
        <v>1.7656911664239948E-3</v>
      </c>
      <c r="H1407" s="31">
        <f t="shared" si="178"/>
        <v>3.9564051077229509E-3</v>
      </c>
      <c r="I1407" s="37">
        <f t="shared" si="179"/>
        <v>9.6174602515403419E-3</v>
      </c>
      <c r="J1407" s="37">
        <f t="shared" si="180"/>
        <v>8.4744137731454696E-3</v>
      </c>
      <c r="K1407" s="39">
        <f t="shared" si="181"/>
        <v>6.1741078478724587E-3</v>
      </c>
      <c r="L1407" s="36">
        <f>-(1-B1407/MAX(B$5:B1407))</f>
        <v>-1.6998781039946009E-2</v>
      </c>
      <c r="M1407" s="37">
        <f>-(1-C1407/MAX(C$5:C1407))</f>
        <v>-2.1448886333519046E-2</v>
      </c>
      <c r="N1407" s="37">
        <f>-(1-D1407/MAX(D$5:D1407))</f>
        <v>-0.28001082297557656</v>
      </c>
      <c r="O1407" s="37">
        <f>-(1-E1407/MAX(E$5:E1407))</f>
        <v>-0.1440414428910004</v>
      </c>
      <c r="P1407" s="39">
        <f>-(1-F1407/MAX(F$5:F1407))</f>
        <v>-4.1751429740164103E-2</v>
      </c>
      <c r="Q1407" s="33">
        <f>IF(DatiStorici[[#This Row],[Calend]]="X",(DatiStorici[[#This Row],[Balanced]]*B$2/DatiStorici[[#This Row],[Bond 3Y]]),Q1406)</f>
        <v>29.07059339376492</v>
      </c>
      <c r="R1407" s="33">
        <f>IF(DatiStorici[[#This Row],[Calend]]="X",(DatiStorici[[#This Row],[Balanced]]*C$2/DatiStorici[[#This Row],[Bond 10Y]]),R1406)</f>
        <v>25.761389718714945</v>
      </c>
      <c r="S1407" s="33">
        <f>IF(DatiStorici[[#This Row],[Calend]]="X",(DatiStorici[[#This Row],[Balanced]]*D$2/DatiStorici[[#This Row],[SXXR]]),S1406)</f>
        <v>26.704627827929638</v>
      </c>
      <c r="T1407" s="33">
        <f>IF(DatiStorici[[#This Row],[Calend]]="X",(DatiStorici[[#This Row],[Balanced]]*E$2/DatiStorici[[#This Row],[Gold]]),T1406)</f>
        <v>22.568759297946368</v>
      </c>
      <c r="U1407" s="34">
        <f>SUMPRODUCT(DatiStorici[[#This Row],[Bond 3Y]:[Gold]],Q1406:T1406)</f>
        <v>14203.667933832636</v>
      </c>
      <c r="V1407" s="32">
        <f t="shared" si="182"/>
        <v>5.9414458952349591E-3</v>
      </c>
      <c r="W1407" s="32">
        <f>-(1-U1407/MAX(U$5:U1407))</f>
        <v>-3.2704871141854053E-2</v>
      </c>
      <c r="X1407" s="53" t="str">
        <f t="shared" si="183"/>
        <v/>
      </c>
    </row>
    <row r="1408" spans="1:24" x14ac:dyDescent="0.3">
      <c r="A1408" s="4">
        <v>41078</v>
      </c>
      <c r="B1408" s="1">
        <v>120.70599199999999</v>
      </c>
      <c r="C1408" s="1">
        <v>140.61434499999999</v>
      </c>
      <c r="D1408" s="1">
        <v>131.824499</v>
      </c>
      <c r="E1408" s="1">
        <v>156.32324</v>
      </c>
      <c r="F1408" s="3">
        <f t="shared" si="176"/>
        <v>14688.467902369139</v>
      </c>
      <c r="G1408" s="36">
        <f t="shared" si="177"/>
        <v>-1.0539405276508373E-3</v>
      </c>
      <c r="H1408" s="31">
        <f t="shared" si="178"/>
        <v>4.7781788742518635E-4</v>
      </c>
      <c r="I1408" s="37">
        <f t="shared" si="179"/>
        <v>1.0925712039731872E-3</v>
      </c>
      <c r="J1408" s="37">
        <f t="shared" si="180"/>
        <v>-7.2808528938706814E-3</v>
      </c>
      <c r="K1408" s="39">
        <f t="shared" si="181"/>
        <v>-3.0134594254186482E-3</v>
      </c>
      <c r="L1408" s="36">
        <f>-(1-B1408/MAX(B$5:B1408))</f>
        <v>-1.8034260100814214E-2</v>
      </c>
      <c r="M1408" s="37">
        <f>-(1-C1408/MAX(C$5:C1408))</f>
        <v>-2.0981205383385659E-2</v>
      </c>
      <c r="N1408" s="37">
        <f>-(1-D1408/MAX(D$5:D1408))</f>
        <v>-0.27922375364724006</v>
      </c>
      <c r="O1408" s="37">
        <f>-(1-E1408/MAX(E$5:E1408))</f>
        <v>-0.15025091865799833</v>
      </c>
      <c r="P1408" s="39">
        <f>-(1-F1408/MAX(F$5:F1408))</f>
        <v>-4.4634726395447077E-2</v>
      </c>
      <c r="Q1408" s="33">
        <f>IF(DatiStorici[[#This Row],[Calend]]="X",(DatiStorici[[#This Row],[Balanced]]*B$2/DatiStorici[[#This Row],[Bond 3Y]]),Q1407)</f>
        <v>29.07059339376492</v>
      </c>
      <c r="R1408" s="33">
        <f>IF(DatiStorici[[#This Row],[Calend]]="X",(DatiStorici[[#This Row],[Balanced]]*C$2/DatiStorici[[#This Row],[Bond 10Y]]),R1407)</f>
        <v>25.761389718714945</v>
      </c>
      <c r="S1408" s="33">
        <f>IF(DatiStorici[[#This Row],[Calend]]="X",(DatiStorici[[#This Row],[Balanced]]*D$2/DatiStorici[[#This Row],[SXXR]]),S1407)</f>
        <v>26.704627827929638</v>
      </c>
      <c r="T1408" s="33">
        <f>IF(DatiStorici[[#This Row],[Calend]]="X",(DatiStorici[[#This Row],[Balanced]]*E$2/DatiStorici[[#This Row],[Gold]]),T1407)</f>
        <v>22.568759297946368</v>
      </c>
      <c r="U1408" s="34">
        <f>SUMPRODUCT(DatiStorici[[#This Row],[Bond 3Y]:[Gold]],Q1407:T1407)</f>
        <v>14179.761515843262</v>
      </c>
      <c r="V1408" s="32">
        <f t="shared" si="182"/>
        <v>-1.6845338358382007E-3</v>
      </c>
      <c r="W1408" s="32">
        <f>-(1-U1408/MAX(U$5:U1408))</f>
        <v>-3.4332940861400707E-2</v>
      </c>
      <c r="X1408" s="53" t="str">
        <f t="shared" si="183"/>
        <v/>
      </c>
    </row>
    <row r="1409" spans="1:24" x14ac:dyDescent="0.3">
      <c r="A1409" s="4">
        <v>41079</v>
      </c>
      <c r="B1409" s="1">
        <v>120.883713</v>
      </c>
      <c r="C1409" s="1">
        <v>139.74146400000001</v>
      </c>
      <c r="D1409" s="1">
        <v>133.90964</v>
      </c>
      <c r="E1409" s="1">
        <v>157.28910999999999</v>
      </c>
      <c r="F1409" s="3">
        <f t="shared" si="176"/>
        <v>14740.217226380562</v>
      </c>
      <c r="G1409" s="36">
        <f t="shared" si="177"/>
        <v>1.4712632896184811E-3</v>
      </c>
      <c r="H1409" s="31">
        <f t="shared" si="178"/>
        <v>-6.2269715303639528E-3</v>
      </c>
      <c r="I1409" s="37">
        <f t="shared" si="179"/>
        <v>1.5693759214839741E-2</v>
      </c>
      <c r="J1409" s="37">
        <f t="shared" si="180"/>
        <v>6.1596621043317609E-3</v>
      </c>
      <c r="K1409" s="39">
        <f t="shared" si="181"/>
        <v>3.5169343873084177E-3</v>
      </c>
      <c r="L1409" s="36">
        <f>-(1-B1409/MAX(B$5:B1409))</f>
        <v>-1.6588466645418687E-2</v>
      </c>
      <c r="M1409" s="37">
        <f>-(1-C1409/MAX(C$5:C1409))</f>
        <v>-2.705858606928746E-2</v>
      </c>
      <c r="N1409" s="37">
        <f>-(1-D1409/MAX(D$5:D1409))</f>
        <v>-0.26782283716739641</v>
      </c>
      <c r="O1409" s="37">
        <f>-(1-E1409/MAX(E$5:E1409))</f>
        <v>-0.14500059794307585</v>
      </c>
      <c r="P1409" s="39">
        <f>-(1-F1409/MAX(F$5:F1409))</f>
        <v>-4.1268854105591002E-2</v>
      </c>
      <c r="Q1409" s="33">
        <f>IF(DatiStorici[[#This Row],[Calend]]="X",(DatiStorici[[#This Row],[Balanced]]*B$2/DatiStorici[[#This Row],[Bond 3Y]]),Q1408)</f>
        <v>29.07059339376492</v>
      </c>
      <c r="R1409" s="33">
        <f>IF(DatiStorici[[#This Row],[Calend]]="X",(DatiStorici[[#This Row],[Balanced]]*C$2/DatiStorici[[#This Row],[Bond 10Y]]),R1408)</f>
        <v>25.761389718714945</v>
      </c>
      <c r="S1409" s="33">
        <f>IF(DatiStorici[[#This Row],[Calend]]="X",(DatiStorici[[#This Row],[Balanced]]*D$2/DatiStorici[[#This Row],[SXXR]]),S1408)</f>
        <v>26.704627827929638</v>
      </c>
      <c r="T1409" s="33">
        <f>IF(DatiStorici[[#This Row],[Calend]]="X",(DatiStorici[[#This Row],[Balanced]]*E$2/DatiStorici[[#This Row],[Gold]]),T1408)</f>
        <v>22.568759297946368</v>
      </c>
      <c r="U1409" s="34">
        <f>SUMPRODUCT(DatiStorici[[#This Row],[Bond 3Y]:[Gold]],Q1408:T1408)</f>
        <v>14239.922745069598</v>
      </c>
      <c r="V1409" s="32">
        <f t="shared" si="182"/>
        <v>4.2337781475125444E-3</v>
      </c>
      <c r="W1409" s="32">
        <f>-(1-U1409/MAX(U$5:U1409))</f>
        <v>-3.0235853809813196E-2</v>
      </c>
      <c r="X1409" s="53" t="str">
        <f t="shared" si="183"/>
        <v/>
      </c>
    </row>
    <row r="1410" spans="1:24" x14ac:dyDescent="0.3">
      <c r="A1410" s="4">
        <v>41080</v>
      </c>
      <c r="B1410" s="1">
        <v>121.111811</v>
      </c>
      <c r="C1410" s="1">
        <v>139.274214</v>
      </c>
      <c r="D1410" s="1">
        <v>134.67470700000001</v>
      </c>
      <c r="E1410" s="1">
        <v>154.91665</v>
      </c>
      <c r="F1410" s="3">
        <f t="shared" si="176"/>
        <v>14651.955512887127</v>
      </c>
      <c r="G1410" s="36">
        <f t="shared" si="177"/>
        <v>1.8851428636385708E-3</v>
      </c>
      <c r="H1410" s="31">
        <f t="shared" si="178"/>
        <v>-3.3492772889091578E-3</v>
      </c>
      <c r="I1410" s="37">
        <f t="shared" si="179"/>
        <v>5.6970488252124901E-3</v>
      </c>
      <c r="J1410" s="37">
        <f t="shared" si="180"/>
        <v>-1.5198346549726014E-2</v>
      </c>
      <c r="K1410" s="39">
        <f t="shared" si="181"/>
        <v>-6.0058151926963036E-3</v>
      </c>
      <c r="L1410" s="36">
        <f>-(1-B1410/MAX(B$5:B1410))</f>
        <v>-1.4732846906677532E-2</v>
      </c>
      <c r="M1410" s="37">
        <f>-(1-C1410/MAX(C$5:C1410))</f>
        <v>-3.0311785675519731E-2</v>
      </c>
      <c r="N1410" s="37">
        <f>-(1-D1410/MAX(D$5:D1410))</f>
        <v>-0.26363968362119272</v>
      </c>
      <c r="O1410" s="37">
        <f>-(1-E1410/MAX(E$5:E1410))</f>
        <v>-0.157896925485421</v>
      </c>
      <c r="P1410" s="39">
        <f>-(1-F1410/MAX(F$5:F1410))</f>
        <v>-4.7009560122102223E-2</v>
      </c>
      <c r="Q1410" s="33">
        <f>IF(DatiStorici[[#This Row],[Calend]]="X",(DatiStorici[[#This Row],[Balanced]]*B$2/DatiStorici[[#This Row],[Bond 3Y]]),Q1409)</f>
        <v>29.07059339376492</v>
      </c>
      <c r="R1410" s="33">
        <f>IF(DatiStorici[[#This Row],[Calend]]="X",(DatiStorici[[#This Row],[Balanced]]*C$2/DatiStorici[[#This Row],[Bond 10Y]]),R1409)</f>
        <v>25.761389718714945</v>
      </c>
      <c r="S1410" s="33">
        <f>IF(DatiStorici[[#This Row],[Calend]]="X",(DatiStorici[[#This Row],[Balanced]]*D$2/DatiStorici[[#This Row],[SXXR]]),S1409)</f>
        <v>26.704627827929638</v>
      </c>
      <c r="T1410" s="33">
        <f>IF(DatiStorici[[#This Row],[Calend]]="X",(DatiStorici[[#This Row],[Balanced]]*E$2/DatiStorici[[#This Row],[Gold]]),T1409)</f>
        <v>22.568759297946368</v>
      </c>
      <c r="U1410" s="34">
        <f>SUMPRODUCT(DatiStorici[[#This Row],[Bond 3Y]:[Gold]],Q1409:T1409)</f>
        <v>14201.404030749885</v>
      </c>
      <c r="V1410" s="32">
        <f t="shared" si="182"/>
        <v>-2.7086456390406728E-3</v>
      </c>
      <c r="W1410" s="32">
        <f>-(1-U1410/MAX(U$5:U1410))</f>
        <v>-3.2859046981105755E-2</v>
      </c>
      <c r="X1410" s="53" t="str">
        <f t="shared" si="183"/>
        <v/>
      </c>
    </row>
    <row r="1411" spans="1:24" x14ac:dyDescent="0.3">
      <c r="A1411" s="4">
        <v>41081</v>
      </c>
      <c r="B1411" s="1">
        <v>121.439542</v>
      </c>
      <c r="C1411" s="1">
        <v>140.06230600000001</v>
      </c>
      <c r="D1411" s="1">
        <v>134.01840200000001</v>
      </c>
      <c r="E1411" s="1">
        <v>153.07643999999999</v>
      </c>
      <c r="F1411" s="3">
        <f t="shared" si="176"/>
        <v>14597.546853654956</v>
      </c>
      <c r="G1411" s="36">
        <f t="shared" si="177"/>
        <v>2.7023654611036231E-3</v>
      </c>
      <c r="H1411" s="31">
        <f t="shared" si="178"/>
        <v>5.6426140843321409E-3</v>
      </c>
      <c r="I1411" s="37">
        <f t="shared" si="179"/>
        <v>-4.885174075841184E-3</v>
      </c>
      <c r="J1411" s="37">
        <f t="shared" si="180"/>
        <v>-1.1949825875587608E-2</v>
      </c>
      <c r="K1411" s="39">
        <f t="shared" si="181"/>
        <v>-3.7203177890082961E-3</v>
      </c>
      <c r="L1411" s="36">
        <f>-(1-B1411/MAX(B$5:B1411))</f>
        <v>-1.206669414515682E-2</v>
      </c>
      <c r="M1411" s="37">
        <f>-(1-C1411/MAX(C$5:C1411))</f>
        <v>-2.4824743226991464E-2</v>
      </c>
      <c r="N1411" s="37">
        <f>-(1-D1411/MAX(D$5:D1411))</f>
        <v>-0.26722815964765989</v>
      </c>
      <c r="O1411" s="37">
        <f>-(1-E1411/MAX(E$5:E1411))</f>
        <v>-0.16790002391772307</v>
      </c>
      <c r="P1411" s="39">
        <f>-(1-F1411/MAX(F$5:F1411))</f>
        <v>-5.0548400521203019E-2</v>
      </c>
      <c r="Q1411" s="33">
        <f>IF(DatiStorici[[#This Row],[Calend]]="X",(DatiStorici[[#This Row],[Balanced]]*B$2/DatiStorici[[#This Row],[Bond 3Y]]),Q1410)</f>
        <v>29.07059339376492</v>
      </c>
      <c r="R1411" s="33">
        <f>IF(DatiStorici[[#This Row],[Calend]]="X",(DatiStorici[[#This Row],[Balanced]]*C$2/DatiStorici[[#This Row],[Bond 10Y]]),R1410)</f>
        <v>25.761389718714945</v>
      </c>
      <c r="S1411" s="33">
        <f>IF(DatiStorici[[#This Row],[Calend]]="X",(DatiStorici[[#This Row],[Balanced]]*D$2/DatiStorici[[#This Row],[SXXR]]),S1410)</f>
        <v>26.704627827929638</v>
      </c>
      <c r="T1411" s="33">
        <f>IF(DatiStorici[[#This Row],[Calend]]="X",(DatiStorici[[#This Row],[Balanced]]*E$2/DatiStorici[[#This Row],[Gold]]),T1410)</f>
        <v>22.568759297946368</v>
      </c>
      <c r="U1411" s="34">
        <f>SUMPRODUCT(DatiStorici[[#This Row],[Bond 3Y]:[Gold]],Q1410:T1410)</f>
        <v>14172.176073225335</v>
      </c>
      <c r="V1411" s="32">
        <f t="shared" si="182"/>
        <v>-2.0602241772573458E-3</v>
      </c>
      <c r="W1411" s="32">
        <f>-(1-U1411/MAX(U$5:U1411))</f>
        <v>-3.4849523037831065E-2</v>
      </c>
      <c r="X1411" s="53" t="str">
        <f t="shared" si="183"/>
        <v/>
      </c>
    </row>
    <row r="1412" spans="1:24" x14ac:dyDescent="0.3">
      <c r="A1412" s="4">
        <v>41082</v>
      </c>
      <c r="B1412" s="1">
        <v>121.49838</v>
      </c>
      <c r="C1412" s="1">
        <v>139.91500300000001</v>
      </c>
      <c r="D1412" s="1">
        <v>133.048607</v>
      </c>
      <c r="E1412" s="1">
        <v>151.47817000000001</v>
      </c>
      <c r="F1412" s="3">
        <f t="shared" si="176"/>
        <v>14517.643821495954</v>
      </c>
      <c r="G1412" s="36">
        <f t="shared" si="177"/>
        <v>4.8438712792179135E-4</v>
      </c>
      <c r="H1412" s="31">
        <f t="shared" si="178"/>
        <v>-1.0522496563570198E-3</v>
      </c>
      <c r="I1412" s="37">
        <f t="shared" si="179"/>
        <v>-7.2625912597695979E-3</v>
      </c>
      <c r="J1412" s="37">
        <f t="shared" si="180"/>
        <v>-1.049588231525295E-2</v>
      </c>
      <c r="K1412" s="39">
        <f t="shared" si="181"/>
        <v>-5.4887658920487591E-3</v>
      </c>
      <c r="L1412" s="36">
        <f>-(1-B1412/MAX(B$5:B1412))</f>
        <v>-1.158803605000458E-2</v>
      </c>
      <c r="M1412" s="37">
        <f>-(1-C1412/MAX(C$5:C1412))</f>
        <v>-2.5850331373801105E-2</v>
      </c>
      <c r="N1412" s="37">
        <f>-(1-D1412/MAX(D$5:D1412))</f>
        <v>-0.27253070359915776</v>
      </c>
      <c r="O1412" s="37">
        <f>-(1-E1412/MAX(E$5:E1412))</f>
        <v>-0.17658797373399138</v>
      </c>
      <c r="P1412" s="39">
        <f>-(1-F1412/MAX(F$5:F1412))</f>
        <v>-5.5745442356186059E-2</v>
      </c>
      <c r="Q1412" s="33">
        <f>IF(DatiStorici[[#This Row],[Calend]]="X",(DatiStorici[[#This Row],[Balanced]]*B$2/DatiStorici[[#This Row],[Bond 3Y]]),Q1411)</f>
        <v>29.07059339376492</v>
      </c>
      <c r="R1412" s="33">
        <f>IF(DatiStorici[[#This Row],[Calend]]="X",(DatiStorici[[#This Row],[Balanced]]*C$2/DatiStorici[[#This Row],[Bond 10Y]]),R1411)</f>
        <v>25.761389718714945</v>
      </c>
      <c r="S1412" s="33">
        <f>IF(DatiStorici[[#This Row],[Calend]]="X",(DatiStorici[[#This Row],[Balanced]]*D$2/DatiStorici[[#This Row],[SXXR]]),S1411)</f>
        <v>26.704627827929638</v>
      </c>
      <c r="T1412" s="33">
        <f>IF(DatiStorici[[#This Row],[Calend]]="X",(DatiStorici[[#This Row],[Balanced]]*E$2/DatiStorici[[#This Row],[Gold]]),T1411)</f>
        <v>22.568759297946368</v>
      </c>
      <c r="U1412" s="34">
        <f>SUMPRODUCT(DatiStorici[[#This Row],[Bond 3Y]:[Gold]],Q1411:T1411)</f>
        <v>14108.122813342185</v>
      </c>
      <c r="V1412" s="32">
        <f t="shared" si="182"/>
        <v>-4.5298933841367607E-3</v>
      </c>
      <c r="W1412" s="32">
        <f>-(1-U1412/MAX(U$5:U1412))</f>
        <v>-3.9211664321412654E-2</v>
      </c>
      <c r="X1412" s="53" t="str">
        <f t="shared" si="183"/>
        <v/>
      </c>
    </row>
    <row r="1413" spans="1:24" x14ac:dyDescent="0.3">
      <c r="A1413" s="4">
        <v>41085</v>
      </c>
      <c r="B1413" s="1">
        <v>120.983475</v>
      </c>
      <c r="C1413" s="1">
        <v>140.62047100000001</v>
      </c>
      <c r="D1413" s="1">
        <v>131.040772</v>
      </c>
      <c r="E1413" s="1">
        <v>151.90844000000001</v>
      </c>
      <c r="F1413" s="3">
        <f t="shared" si="176"/>
        <v>14509.559949677327</v>
      </c>
      <c r="G1413" s="36">
        <f t="shared" si="177"/>
        <v>-4.2469633361384455E-3</v>
      </c>
      <c r="H1413" s="31">
        <f t="shared" si="178"/>
        <v>5.0294494099406032E-3</v>
      </c>
      <c r="I1413" s="37">
        <f t="shared" si="179"/>
        <v>-1.5206016202378193E-2</v>
      </c>
      <c r="J1413" s="37">
        <f t="shared" si="180"/>
        <v>2.8364487706031903E-3</v>
      </c>
      <c r="K1413" s="39">
        <f t="shared" si="181"/>
        <v>-5.5698592887866341E-4</v>
      </c>
      <c r="L1413" s="36">
        <f>-(1-B1413/MAX(B$5:B1413))</f>
        <v>-1.577688418359835E-2</v>
      </c>
      <c r="M1413" s="37">
        <f>-(1-C1413/MAX(C$5:C1413))</f>
        <v>-2.0938553482288125E-2</v>
      </c>
      <c r="N1413" s="37">
        <f>-(1-D1413/MAX(D$5:D1413))</f>
        <v>-0.28350893439520797</v>
      </c>
      <c r="O1413" s="37">
        <f>-(1-E1413/MAX(E$5:E1413))</f>
        <v>-0.17424909221369389</v>
      </c>
      <c r="P1413" s="39">
        <f>-(1-F1413/MAX(F$5:F1413))</f>
        <v>-5.6271232415647798E-2</v>
      </c>
      <c r="Q1413" s="33">
        <f>IF(DatiStorici[[#This Row],[Calend]]="X",(DatiStorici[[#This Row],[Balanced]]*B$2/DatiStorici[[#This Row],[Bond 3Y]]),Q1412)</f>
        <v>29.07059339376492</v>
      </c>
      <c r="R1413" s="33">
        <f>IF(DatiStorici[[#This Row],[Calend]]="X",(DatiStorici[[#This Row],[Balanced]]*C$2/DatiStorici[[#This Row],[Bond 10Y]]),R1412)</f>
        <v>25.761389718714945</v>
      </c>
      <c r="S1413" s="33">
        <f>IF(DatiStorici[[#This Row],[Calend]]="X",(DatiStorici[[#This Row],[Balanced]]*D$2/DatiStorici[[#This Row],[SXXR]]),S1412)</f>
        <v>26.704627827929638</v>
      </c>
      <c r="T1413" s="33">
        <f>IF(DatiStorici[[#This Row],[Calend]]="X",(DatiStorici[[#This Row],[Balanced]]*E$2/DatiStorici[[#This Row],[Gold]]),T1412)</f>
        <v>22.568759297946368</v>
      </c>
      <c r="U1413" s="34">
        <f>SUMPRODUCT(DatiStorici[[#This Row],[Bond 3Y]:[Gold]],Q1412:T1412)</f>
        <v>14067.420229181087</v>
      </c>
      <c r="V1413" s="32">
        <f t="shared" si="182"/>
        <v>-2.8892158290351332E-3</v>
      </c>
      <c r="W1413" s="32">
        <f>-(1-U1413/MAX(U$5:U1413))</f>
        <v>-4.198358292542248E-2</v>
      </c>
      <c r="X1413" s="53" t="str">
        <f t="shared" si="183"/>
        <v/>
      </c>
    </row>
    <row r="1414" spans="1:24" x14ac:dyDescent="0.3">
      <c r="A1414" s="4">
        <v>41086</v>
      </c>
      <c r="B1414" s="1">
        <v>120.591903</v>
      </c>
      <c r="C1414" s="1">
        <v>140.12889300000001</v>
      </c>
      <c r="D1414" s="1">
        <v>130.92348000000001</v>
      </c>
      <c r="E1414" s="1">
        <v>152.48725999999999</v>
      </c>
      <c r="F1414" s="3">
        <f t="shared" si="176"/>
        <v>14508.512265617359</v>
      </c>
      <c r="G1414" s="36">
        <f t="shared" si="177"/>
        <v>-3.2418232865831439E-3</v>
      </c>
      <c r="H1414" s="31">
        <f t="shared" si="178"/>
        <v>-3.5019028742299262E-3</v>
      </c>
      <c r="I1414" s="37">
        <f t="shared" si="179"/>
        <v>-8.9548102034849172E-4</v>
      </c>
      <c r="J1414" s="37">
        <f t="shared" si="180"/>
        <v>3.8030806456396996E-3</v>
      </c>
      <c r="K1414" s="39">
        <f t="shared" si="181"/>
        <v>-7.2209073893645379E-5</v>
      </c>
      <c r="L1414" s="36">
        <f>-(1-B1414/MAX(B$5:B1414))</f>
        <v>-1.8962395377639218E-2</v>
      </c>
      <c r="M1414" s="37">
        <f>-(1-C1414/MAX(C$5:C1414))</f>
        <v>-2.4361135303652359E-2</v>
      </c>
      <c r="N1414" s="37">
        <f>-(1-D1414/MAX(D$5:D1414))</f>
        <v>-0.28415025135926641</v>
      </c>
      <c r="O1414" s="37">
        <f>-(1-E1414/MAX(E$5:E1414))</f>
        <v>-0.17110271574873348</v>
      </c>
      <c r="P1414" s="39">
        <f>-(1-F1414/MAX(F$5:F1414))</f>
        <v>-5.6339375735649178E-2</v>
      </c>
      <c r="Q1414" s="33">
        <f>IF(DatiStorici[[#This Row],[Calend]]="X",(DatiStorici[[#This Row],[Balanced]]*B$2/DatiStorici[[#This Row],[Bond 3Y]]),Q1413)</f>
        <v>29.07059339376492</v>
      </c>
      <c r="R1414" s="33">
        <f>IF(DatiStorici[[#This Row],[Calend]]="X",(DatiStorici[[#This Row],[Balanced]]*C$2/DatiStorici[[#This Row],[Bond 10Y]]),R1413)</f>
        <v>25.761389718714945</v>
      </c>
      <c r="S1414" s="33">
        <f>IF(DatiStorici[[#This Row],[Calend]]="X",(DatiStorici[[#This Row],[Balanced]]*D$2/DatiStorici[[#This Row],[SXXR]]),S1413)</f>
        <v>26.704627827929638</v>
      </c>
      <c r="T1414" s="33">
        <f>IF(DatiStorici[[#This Row],[Calend]]="X",(DatiStorici[[#This Row],[Balanced]]*E$2/DatiStorici[[#This Row],[Gold]]),T1413)</f>
        <v>22.568759297946368</v>
      </c>
      <c r="U1414" s="34">
        <f>SUMPRODUCT(DatiStorici[[#This Row],[Bond 3Y]:[Gold]],Q1413:T1413)</f>
        <v>14053.304276399203</v>
      </c>
      <c r="V1414" s="32">
        <f t="shared" si="182"/>
        <v>-1.0039537896495033E-3</v>
      </c>
      <c r="W1414" s="32">
        <f>-(1-U1414/MAX(U$5:U1414))</f>
        <v>-4.2944904495929248E-2</v>
      </c>
      <c r="X1414" s="53" t="str">
        <f t="shared" si="183"/>
        <v/>
      </c>
    </row>
    <row r="1415" spans="1:24" x14ac:dyDescent="0.3">
      <c r="A1415" s="4">
        <v>41087</v>
      </c>
      <c r="B1415" s="1">
        <v>120.654225</v>
      </c>
      <c r="C1415" s="1">
        <v>139.723623</v>
      </c>
      <c r="D1415" s="1">
        <v>132.70525900000001</v>
      </c>
      <c r="E1415" s="1">
        <v>152.24365</v>
      </c>
      <c r="F1415" s="3">
        <f t="shared" ref="F1415:F1478" si="184">SUMPRODUCT(B1415:E1415,B$3:E$3)</f>
        <v>14516.985745204329</v>
      </c>
      <c r="G1415" s="36">
        <f t="shared" ref="G1415:G1478" si="185">LN(B1415/B1414)</f>
        <v>5.1666737122819787E-4</v>
      </c>
      <c r="H1415" s="31">
        <f t="shared" ref="H1415:H1478" si="186">LN(C1415/C1414)</f>
        <v>-2.8963133088644628E-3</v>
      </c>
      <c r="I1415" s="37">
        <f t="shared" ref="I1415:I1478" si="187">LN(D1415/D1414)</f>
        <v>1.3517540900980099E-2</v>
      </c>
      <c r="J1415" s="37">
        <f t="shared" ref="J1415:J1478" si="188">LN(E1415/E1414)</f>
        <v>-1.5988535714718086E-3</v>
      </c>
      <c r="K1415" s="39">
        <f t="shared" ref="K1415:K1478" si="189">LN(F1415/F1414)</f>
        <v>5.8386456105094476E-4</v>
      </c>
      <c r="L1415" s="36">
        <f>-(1-B1415/MAX(B$5:B1415))</f>
        <v>-1.8455394293202643E-2</v>
      </c>
      <c r="M1415" s="37">
        <f>-(1-C1415/MAX(C$5:C1415))</f>
        <v>-2.7182802942855799E-2</v>
      </c>
      <c r="N1415" s="37">
        <f>-(1-D1415/MAX(D$5:D1415))</f>
        <v>-0.27440802598240244</v>
      </c>
      <c r="O1415" s="37">
        <f>-(1-E1415/MAX(E$5:E1415))</f>
        <v>-0.17242694222782717</v>
      </c>
      <c r="P1415" s="39">
        <f>-(1-F1415/MAX(F$5:F1415))</f>
        <v>-5.5788244862245984E-2</v>
      </c>
      <c r="Q1415" s="33">
        <f>IF(DatiStorici[[#This Row],[Calend]]="X",(DatiStorici[[#This Row],[Balanced]]*B$2/DatiStorici[[#This Row],[Bond 3Y]]),Q1414)</f>
        <v>29.07059339376492</v>
      </c>
      <c r="R1415" s="33">
        <f>IF(DatiStorici[[#This Row],[Calend]]="X",(DatiStorici[[#This Row],[Balanced]]*C$2/DatiStorici[[#This Row],[Bond 10Y]]),R1414)</f>
        <v>25.761389718714945</v>
      </c>
      <c r="S1415" s="33">
        <f>IF(DatiStorici[[#This Row],[Calend]]="X",(DatiStorici[[#This Row],[Balanced]]*D$2/DatiStorici[[#This Row],[SXXR]]),S1414)</f>
        <v>26.704627827929638</v>
      </c>
      <c r="T1415" s="33">
        <f>IF(DatiStorici[[#This Row],[Calend]]="X",(DatiStorici[[#This Row],[Balanced]]*E$2/DatiStorici[[#This Row],[Gold]]),T1414)</f>
        <v>22.568759297946368</v>
      </c>
      <c r="U1415" s="34">
        <f>SUMPRODUCT(DatiStorici[[#This Row],[Bond 3Y]:[Gold]],Q1414:T1414)</f>
        <v>14086.759465123432</v>
      </c>
      <c r="V1415" s="32">
        <f t="shared" ref="V1415:V1478" si="190">LN(U1415/U1414)</f>
        <v>2.3777632342145403E-3</v>
      </c>
      <c r="W1415" s="32">
        <f>-(1-U1415/MAX(U$5:U1415))</f>
        <v>-4.0666546452166941E-2</v>
      </c>
      <c r="X1415" s="53" t="str">
        <f t="shared" ref="X1415:X1478" si="191">IF(AND(MONTH(A1415)&lt;&gt;MONTH(A1414),MONTH(A1415)=X$2),"X","")</f>
        <v/>
      </c>
    </row>
    <row r="1416" spans="1:24" x14ac:dyDescent="0.3">
      <c r="A1416" s="4">
        <v>41088</v>
      </c>
      <c r="B1416" s="1">
        <v>120.842271</v>
      </c>
      <c r="C1416" s="1">
        <v>139.99754300000001</v>
      </c>
      <c r="D1416" s="1">
        <v>132.07721100000001</v>
      </c>
      <c r="E1416" s="1">
        <v>150.79062999999999</v>
      </c>
      <c r="F1416" s="3">
        <f t="shared" si="184"/>
        <v>14461.806890879838</v>
      </c>
      <c r="G1416" s="36">
        <f t="shared" si="185"/>
        <v>1.5573396808687473E-3</v>
      </c>
      <c r="H1416" s="31">
        <f t="shared" si="186"/>
        <v>1.958522420564655E-3</v>
      </c>
      <c r="I1416" s="37">
        <f t="shared" si="187"/>
        <v>-4.7438879003103588E-3</v>
      </c>
      <c r="J1416" s="37">
        <f t="shared" si="188"/>
        <v>-9.5898796377809122E-3</v>
      </c>
      <c r="K1416" s="39">
        <f t="shared" si="189"/>
        <v>-3.8082277411491347E-3</v>
      </c>
      <c r="L1416" s="36">
        <f>-(1-B1416/MAX(B$5:B1416))</f>
        <v>-1.692560503862206E-2</v>
      </c>
      <c r="M1416" s="37">
        <f>-(1-C1416/MAX(C$5:C1416))</f>
        <v>-2.5275651661659015E-2</v>
      </c>
      <c r="N1416" s="37">
        <f>-(1-D1416/MAX(D$5:D1416))</f>
        <v>-0.27784200133147141</v>
      </c>
      <c r="O1416" s="37">
        <f>-(1-E1416/MAX(E$5:E1416))</f>
        <v>-0.18032533539170714</v>
      </c>
      <c r="P1416" s="39">
        <f>-(1-F1416/MAX(F$5:F1416))</f>
        <v>-5.9377180182750067E-2</v>
      </c>
      <c r="Q1416" s="33">
        <f>IF(DatiStorici[[#This Row],[Calend]]="X",(DatiStorici[[#This Row],[Balanced]]*B$2/DatiStorici[[#This Row],[Bond 3Y]]),Q1415)</f>
        <v>29.07059339376492</v>
      </c>
      <c r="R1416" s="33">
        <f>IF(DatiStorici[[#This Row],[Calend]]="X",(DatiStorici[[#This Row],[Balanced]]*C$2/DatiStorici[[#This Row],[Bond 10Y]]),R1415)</f>
        <v>25.761389718714945</v>
      </c>
      <c r="S1416" s="33">
        <f>IF(DatiStorici[[#This Row],[Calend]]="X",(DatiStorici[[#This Row],[Balanced]]*D$2/DatiStorici[[#This Row],[SXXR]]),S1415)</f>
        <v>26.704627827929638</v>
      </c>
      <c r="T1416" s="33">
        <f>IF(DatiStorici[[#This Row],[Calend]]="X",(DatiStorici[[#This Row],[Balanced]]*E$2/DatiStorici[[#This Row],[Gold]]),T1415)</f>
        <v>22.568759297946368</v>
      </c>
      <c r="U1416" s="34">
        <f>SUMPRODUCT(DatiStorici[[#This Row],[Bond 3Y]:[Gold]],Q1415:T1415)</f>
        <v>14049.717987067328</v>
      </c>
      <c r="V1416" s="32">
        <f t="shared" si="190"/>
        <v>-2.6329876949661986E-3</v>
      </c>
      <c r="W1416" s="32">
        <f>-(1-U1416/MAX(U$5:U1416))</f>
        <v>-4.3189137198183292E-2</v>
      </c>
      <c r="X1416" s="53" t="str">
        <f t="shared" si="191"/>
        <v/>
      </c>
    </row>
    <row r="1417" spans="1:24" x14ac:dyDescent="0.3">
      <c r="A1417" s="4">
        <v>41089</v>
      </c>
      <c r="B1417" s="1">
        <v>121.807649</v>
      </c>
      <c r="C1417" s="1">
        <v>139.77612500000001</v>
      </c>
      <c r="D1417" s="1">
        <v>135.540539</v>
      </c>
      <c r="E1417" s="1">
        <v>154.65903</v>
      </c>
      <c r="F1417" s="3">
        <f t="shared" si="184"/>
        <v>14684.704805371644</v>
      </c>
      <c r="G1417" s="36">
        <f t="shared" si="185"/>
        <v>7.9570031878170872E-3</v>
      </c>
      <c r="H1417" s="31">
        <f t="shared" si="186"/>
        <v>-1.5828369253669454E-3</v>
      </c>
      <c r="I1417" s="37">
        <f t="shared" si="187"/>
        <v>2.588409298729109E-2</v>
      </c>
      <c r="J1417" s="37">
        <f t="shared" si="188"/>
        <v>2.5330568974295416E-2</v>
      </c>
      <c r="K1417" s="39">
        <f t="shared" si="189"/>
        <v>1.5295295869744218E-2</v>
      </c>
      <c r="L1417" s="36">
        <f>-(1-B1417/MAX(B$5:B1417))</f>
        <v>-9.0720750990943566E-3</v>
      </c>
      <c r="M1417" s="37">
        <f>-(1-C1417/MAX(C$5:C1417))</f>
        <v>-2.6817260972333723E-2</v>
      </c>
      <c r="N1417" s="37">
        <f>-(1-D1417/MAX(D$5:D1417))</f>
        <v>-0.25890557771776657</v>
      </c>
      <c r="O1417" s="37">
        <f>-(1-E1417/MAX(E$5:E1417))</f>
        <v>-0.15929730816898957</v>
      </c>
      <c r="P1417" s="39">
        <f>-(1-F1417/MAX(F$5:F1417))</f>
        <v>-4.4879485223699778E-2</v>
      </c>
      <c r="Q1417" s="33">
        <f>IF(DatiStorici[[#This Row],[Calend]]="X",(DatiStorici[[#This Row],[Balanced]]*B$2/DatiStorici[[#This Row],[Bond 3Y]]),Q1416)</f>
        <v>29.07059339376492</v>
      </c>
      <c r="R1417" s="33">
        <f>IF(DatiStorici[[#This Row],[Calend]]="X",(DatiStorici[[#This Row],[Balanced]]*C$2/DatiStorici[[#This Row],[Bond 10Y]]),R1416)</f>
        <v>25.761389718714945</v>
      </c>
      <c r="S1417" s="33">
        <f>IF(DatiStorici[[#This Row],[Calend]]="X",(DatiStorici[[#This Row],[Balanced]]*D$2/DatiStorici[[#This Row],[SXXR]]),S1416)</f>
        <v>26.704627827929638</v>
      </c>
      <c r="T1417" s="33">
        <f>IF(DatiStorici[[#This Row],[Calend]]="X",(DatiStorici[[#This Row],[Balanced]]*E$2/DatiStorici[[#This Row],[Gold]]),T1416)</f>
        <v>22.568759297946368</v>
      </c>
      <c r="U1417" s="34">
        <f>SUMPRODUCT(DatiStorici[[#This Row],[Bond 3Y]:[Gold]],Q1416:T1416)</f>
        <v>14251.8699367421</v>
      </c>
      <c r="V1417" s="32">
        <f t="shared" si="190"/>
        <v>1.4285798253160953E-2</v>
      </c>
      <c r="W1417" s="32">
        <f>-(1-U1417/MAX(U$5:U1417))</f>
        <v>-2.9422228740417E-2</v>
      </c>
      <c r="X1417" s="53" t="str">
        <f t="shared" si="191"/>
        <v/>
      </c>
    </row>
    <row r="1418" spans="1:24" x14ac:dyDescent="0.3">
      <c r="A1418" s="4">
        <v>41092</v>
      </c>
      <c r="B1418" s="1">
        <v>121.903004</v>
      </c>
      <c r="C1418" s="1">
        <v>140.54765900000001</v>
      </c>
      <c r="D1418" s="1">
        <v>137.49026000000001</v>
      </c>
      <c r="E1418" s="1">
        <v>154.02491000000001</v>
      </c>
      <c r="F1418" s="3">
        <f t="shared" si="184"/>
        <v>14710.913169796979</v>
      </c>
      <c r="G1418" s="36">
        <f t="shared" si="185"/>
        <v>7.8252635813880905E-4</v>
      </c>
      <c r="H1418" s="31">
        <f t="shared" si="186"/>
        <v>5.5046056895858564E-3</v>
      </c>
      <c r="I1418" s="37">
        <f t="shared" si="187"/>
        <v>1.4282301848067006E-2</v>
      </c>
      <c r="J1418" s="37">
        <f t="shared" si="188"/>
        <v>-4.1085447594235349E-3</v>
      </c>
      <c r="K1418" s="39">
        <f t="shared" si="189"/>
        <v>1.7831481816000722E-3</v>
      </c>
      <c r="L1418" s="36">
        <f>-(1-B1418/MAX(B$5:B1418))</f>
        <v>-8.2963444035702993E-3</v>
      </c>
      <c r="M1418" s="37">
        <f>-(1-C1418/MAX(C$5:C1418))</f>
        <v>-2.1445502588182119E-2</v>
      </c>
      <c r="N1418" s="37">
        <f>-(1-D1418/MAX(D$5:D1418))</f>
        <v>-0.24824509658963301</v>
      </c>
      <c r="O1418" s="37">
        <f>-(1-E1418/MAX(E$5:E1418))</f>
        <v>-0.16274428692570286</v>
      </c>
      <c r="P1418" s="39">
        <f>-(1-F1418/MAX(F$5:F1418))</f>
        <v>-4.3174844452697481E-2</v>
      </c>
      <c r="Q1418" s="33">
        <f>IF(DatiStorici[[#This Row],[Calend]]="X",(DatiStorici[[#This Row],[Balanced]]*B$2/DatiStorici[[#This Row],[Bond 3Y]]),Q1417)</f>
        <v>29.07059339376492</v>
      </c>
      <c r="R1418" s="33">
        <f>IF(DatiStorici[[#This Row],[Calend]]="X",(DatiStorici[[#This Row],[Balanced]]*C$2/DatiStorici[[#This Row],[Bond 10Y]]),R1417)</f>
        <v>25.761389718714945</v>
      </c>
      <c r="S1418" s="33">
        <f>IF(DatiStorici[[#This Row],[Calend]]="X",(DatiStorici[[#This Row],[Balanced]]*D$2/DatiStorici[[#This Row],[SXXR]]),S1417)</f>
        <v>26.704627827929638</v>
      </c>
      <c r="T1418" s="33">
        <f>IF(DatiStorici[[#This Row],[Calend]]="X",(DatiStorici[[#This Row],[Balanced]]*E$2/DatiStorici[[#This Row],[Gold]]),T1417)</f>
        <v>22.568759297946368</v>
      </c>
      <c r="U1418" s="34">
        <f>SUMPRODUCT(DatiStorici[[#This Row],[Bond 3Y]:[Gold]],Q1417:T1417)</f>
        <v>14312.273023257685</v>
      </c>
      <c r="V1418" s="32">
        <f t="shared" si="190"/>
        <v>4.2293008150747361E-3</v>
      </c>
      <c r="W1418" s="32">
        <f>-(1-U1418/MAX(U$5:U1418))</f>
        <v>-2.5308670775903486E-2</v>
      </c>
      <c r="X1418" s="53" t="str">
        <f t="shared" si="191"/>
        <v/>
      </c>
    </row>
    <row r="1419" spans="1:24" x14ac:dyDescent="0.3">
      <c r="A1419" s="4">
        <v>41093</v>
      </c>
      <c r="B1419" s="1">
        <v>122.153944</v>
      </c>
      <c r="C1419" s="1">
        <v>140.58789200000001</v>
      </c>
      <c r="D1419" s="1">
        <v>138.858317</v>
      </c>
      <c r="E1419" s="1">
        <v>156.49025</v>
      </c>
      <c r="F1419" s="3">
        <f t="shared" si="184"/>
        <v>14835.941539699788</v>
      </c>
      <c r="G1419" s="36">
        <f t="shared" si="185"/>
        <v>2.056406019068621E-3</v>
      </c>
      <c r="H1419" s="31">
        <f t="shared" si="186"/>
        <v>2.8621780583461942E-4</v>
      </c>
      <c r="I1419" s="37">
        <f t="shared" si="187"/>
        <v>9.9010328967169287E-3</v>
      </c>
      <c r="J1419" s="37">
        <f t="shared" si="188"/>
        <v>1.5879365140237082E-2</v>
      </c>
      <c r="K1419" s="39">
        <f t="shared" si="189"/>
        <v>8.4631083332539683E-3</v>
      </c>
      <c r="L1419" s="36">
        <f>-(1-B1419/MAX(B$5:B1419))</f>
        <v>-6.2549007379542054E-3</v>
      </c>
      <c r="M1419" s="37">
        <f>-(1-C1419/MAX(C$5:C1419))</f>
        <v>-2.116538278131741E-2</v>
      </c>
      <c r="N1419" s="37">
        <f>-(1-D1419/MAX(D$5:D1419))</f>
        <v>-0.2407649772132141</v>
      </c>
      <c r="O1419" s="37">
        <f>-(1-E1419/MAX(E$5:E1419))</f>
        <v>-0.14934307799352042</v>
      </c>
      <c r="P1419" s="39">
        <f>-(1-F1419/MAX(F$5:F1419))</f>
        <v>-3.5042766715627116E-2</v>
      </c>
      <c r="Q1419" s="33">
        <f>IF(DatiStorici[[#This Row],[Calend]]="X",(DatiStorici[[#This Row],[Balanced]]*B$2/DatiStorici[[#This Row],[Bond 3Y]]),Q1418)</f>
        <v>29.07059339376492</v>
      </c>
      <c r="R1419" s="33">
        <f>IF(DatiStorici[[#This Row],[Calend]]="X",(DatiStorici[[#This Row],[Balanced]]*C$2/DatiStorici[[#This Row],[Bond 10Y]]),R1418)</f>
        <v>25.761389718714945</v>
      </c>
      <c r="S1419" s="33">
        <f>IF(DatiStorici[[#This Row],[Calend]]="X",(DatiStorici[[#This Row],[Balanced]]*D$2/DatiStorici[[#This Row],[SXXR]]),S1418)</f>
        <v>26.704627827929638</v>
      </c>
      <c r="T1419" s="33">
        <f>IF(DatiStorici[[#This Row],[Calend]]="X",(DatiStorici[[#This Row],[Balanced]]*E$2/DatiStorici[[#This Row],[Gold]]),T1418)</f>
        <v>22.568759297946368</v>
      </c>
      <c r="U1419" s="34">
        <f>SUMPRODUCT(DatiStorici[[#This Row],[Bond 3Y]:[Gold]],Q1418:T1418)</f>
        <v>14412.777574036465</v>
      </c>
      <c r="V1419" s="32">
        <f t="shared" si="190"/>
        <v>6.9977221146788841E-3</v>
      </c>
      <c r="W1419" s="32">
        <f>-(1-U1419/MAX(U$5:U1419))</f>
        <v>-1.8464131544961515E-2</v>
      </c>
      <c r="X1419" s="53" t="str">
        <f t="shared" si="191"/>
        <v/>
      </c>
    </row>
    <row r="1420" spans="1:24" x14ac:dyDescent="0.3">
      <c r="A1420" s="4">
        <v>41094</v>
      </c>
      <c r="B1420" s="1">
        <v>122.000277</v>
      </c>
      <c r="C1420" s="1">
        <v>141.079713</v>
      </c>
      <c r="D1420" s="1">
        <v>138.86151599999999</v>
      </c>
      <c r="E1420" s="1">
        <v>156.10149999999999</v>
      </c>
      <c r="F1420" s="3">
        <f t="shared" si="184"/>
        <v>14829.315910753034</v>
      </c>
      <c r="G1420" s="36">
        <f t="shared" si="185"/>
        <v>-1.2587701302979048E-3</v>
      </c>
      <c r="H1420" s="31">
        <f t="shared" si="186"/>
        <v>3.4922120336509229E-3</v>
      </c>
      <c r="I1420" s="37">
        <f t="shared" si="187"/>
        <v>2.3037605673178701E-5</v>
      </c>
      <c r="J1420" s="37">
        <f t="shared" si="188"/>
        <v>-2.4872710198997339E-3</v>
      </c>
      <c r="K1420" s="39">
        <f t="shared" si="189"/>
        <v>-4.4669284047112482E-4</v>
      </c>
      <c r="L1420" s="36">
        <f>-(1-B1420/MAX(B$5:B1420))</f>
        <v>-7.5050104206043633E-3</v>
      </c>
      <c r="M1420" s="37">
        <f>-(1-C1420/MAX(C$5:C1420))</f>
        <v>-1.7741109087284768E-2</v>
      </c>
      <c r="N1420" s="37">
        <f>-(1-D1420/MAX(D$5:D1420))</f>
        <v>-0.24074748605466956</v>
      </c>
      <c r="O1420" s="37">
        <f>-(1-E1420/MAX(E$5:E1420))</f>
        <v>-0.15145626318192695</v>
      </c>
      <c r="P1420" s="39">
        <f>-(1-F1420/MAX(F$5:F1420))</f>
        <v>-3.547370994630239E-2</v>
      </c>
      <c r="Q1420" s="33">
        <f>IF(DatiStorici[[#This Row],[Calend]]="X",(DatiStorici[[#This Row],[Balanced]]*B$2/DatiStorici[[#This Row],[Bond 3Y]]),Q1419)</f>
        <v>29.07059339376492</v>
      </c>
      <c r="R1420" s="33">
        <f>IF(DatiStorici[[#This Row],[Calend]]="X",(DatiStorici[[#This Row],[Balanced]]*C$2/DatiStorici[[#This Row],[Bond 10Y]]),R1419)</f>
        <v>25.761389718714945</v>
      </c>
      <c r="S1420" s="33">
        <f>IF(DatiStorici[[#This Row],[Calend]]="X",(DatiStorici[[#This Row],[Balanced]]*D$2/DatiStorici[[#This Row],[SXXR]]),S1419)</f>
        <v>26.704627827929638</v>
      </c>
      <c r="T1420" s="33">
        <f>IF(DatiStorici[[#This Row],[Calend]]="X",(DatiStorici[[#This Row],[Balanced]]*E$2/DatiStorici[[#This Row],[Gold]]),T1419)</f>
        <v>22.568759297946368</v>
      </c>
      <c r="U1420" s="34">
        <f>SUMPRODUCT(DatiStorici[[#This Row],[Bond 3Y]:[Gold]],Q1419:T1419)</f>
        <v>14412.292198541616</v>
      </c>
      <c r="V1420" s="32">
        <f t="shared" si="190"/>
        <v>-3.3677316219787378E-5</v>
      </c>
      <c r="W1420" s="32">
        <f>-(1-U1420/MAX(U$5:U1420))</f>
        <v>-1.8497186482180683E-2</v>
      </c>
      <c r="X1420" s="53" t="str">
        <f t="shared" si="191"/>
        <v/>
      </c>
    </row>
    <row r="1421" spans="1:24" x14ac:dyDescent="0.3">
      <c r="A1421" s="4">
        <v>41095</v>
      </c>
      <c r="B1421" s="1">
        <v>121.615178</v>
      </c>
      <c r="C1421" s="1">
        <v>141.59960100000001</v>
      </c>
      <c r="D1421" s="1">
        <v>138.65358800000001</v>
      </c>
      <c r="E1421" s="1">
        <v>155.18065000000001</v>
      </c>
      <c r="F1421" s="3">
        <f t="shared" si="184"/>
        <v>14793.525342000517</v>
      </c>
      <c r="G1421" s="36">
        <f t="shared" si="185"/>
        <v>-3.1615344007213278E-3</v>
      </c>
      <c r="H1421" s="31">
        <f t="shared" si="186"/>
        <v>3.6782924000335641E-3</v>
      </c>
      <c r="I1421" s="37">
        <f t="shared" si="187"/>
        <v>-1.4984988990616717E-3</v>
      </c>
      <c r="J1421" s="37">
        <f t="shared" si="188"/>
        <v>-5.916514558934321E-3</v>
      </c>
      <c r="K1421" s="39">
        <f t="shared" si="189"/>
        <v>-2.4164181863892899E-3</v>
      </c>
      <c r="L1421" s="36">
        <f>-(1-B1421/MAX(B$5:B1421))</f>
        <v>-1.063786255332555E-2</v>
      </c>
      <c r="M1421" s="37">
        <f>-(1-C1421/MAX(C$5:C1421))</f>
        <v>-1.4121420618831149E-2</v>
      </c>
      <c r="N1421" s="37">
        <f>-(1-D1421/MAX(D$5:D1421))</f>
        <v>-0.24188437308620392</v>
      </c>
      <c r="O1421" s="37">
        <f>-(1-E1421/MAX(E$5:E1421))</f>
        <v>-0.15646186210345492</v>
      </c>
      <c r="P1421" s="39">
        <f>-(1-F1421/MAX(F$5:F1421))</f>
        <v>-3.7801595110091069E-2</v>
      </c>
      <c r="Q1421" s="33">
        <f>IF(DatiStorici[[#This Row],[Calend]]="X",(DatiStorici[[#This Row],[Balanced]]*B$2/DatiStorici[[#This Row],[Bond 3Y]]),Q1420)</f>
        <v>29.07059339376492</v>
      </c>
      <c r="R1421" s="33">
        <f>IF(DatiStorici[[#This Row],[Calend]]="X",(DatiStorici[[#This Row],[Balanced]]*C$2/DatiStorici[[#This Row],[Bond 10Y]]),R1420)</f>
        <v>25.761389718714945</v>
      </c>
      <c r="S1421" s="33">
        <f>IF(DatiStorici[[#This Row],[Calend]]="X",(DatiStorici[[#This Row],[Balanced]]*D$2/DatiStorici[[#This Row],[SXXR]]),S1420)</f>
        <v>26.704627827929638</v>
      </c>
      <c r="T1421" s="33">
        <f>IF(DatiStorici[[#This Row],[Calend]]="X",(DatiStorici[[#This Row],[Balanced]]*E$2/DatiStorici[[#This Row],[Gold]]),T1420)</f>
        <v>22.568759297946368</v>
      </c>
      <c r="U1421" s="34">
        <f>SUMPRODUCT(DatiStorici[[#This Row],[Bond 3Y]:[Gold]],Q1420:T1420)</f>
        <v>14388.155097619836</v>
      </c>
      <c r="V1421" s="32">
        <f t="shared" si="190"/>
        <v>-1.6761619237861036E-3</v>
      </c>
      <c r="W1421" s="32">
        <f>-(1-U1421/MAX(U$5:U1421))</f>
        <v>-2.0140966121014792E-2</v>
      </c>
      <c r="X1421" s="53" t="str">
        <f t="shared" si="191"/>
        <v/>
      </c>
    </row>
    <row r="1422" spans="1:24" x14ac:dyDescent="0.3">
      <c r="A1422" s="4">
        <v>41096</v>
      </c>
      <c r="B1422" s="1">
        <v>121.477453</v>
      </c>
      <c r="C1422" s="1">
        <v>142.430679</v>
      </c>
      <c r="D1422" s="1">
        <v>137.314854</v>
      </c>
      <c r="E1422" s="1">
        <v>153.53423000000001</v>
      </c>
      <c r="F1422" s="3">
        <f t="shared" si="184"/>
        <v>14726.09206828097</v>
      </c>
      <c r="G1422" s="36">
        <f t="shared" si="185"/>
        <v>-1.1331072782358789E-3</v>
      </c>
      <c r="H1422" s="31">
        <f t="shared" si="186"/>
        <v>5.8520547301820222E-3</v>
      </c>
      <c r="I1422" s="37">
        <f t="shared" si="187"/>
        <v>-9.7021564620888047E-3</v>
      </c>
      <c r="J1422" s="37">
        <f t="shared" si="188"/>
        <v>-1.0666383231294535E-2</v>
      </c>
      <c r="K1422" s="39">
        <f t="shared" si="189"/>
        <v>-4.5687171400514417E-3</v>
      </c>
      <c r="L1422" s="36">
        <f>-(1-B1422/MAX(B$5:B1422))</f>
        <v>-1.175828109499677E-2</v>
      </c>
      <c r="M1422" s="37">
        <f>-(1-C1422/MAX(C$5:C1422))</f>
        <v>-8.3350907689685449E-3</v>
      </c>
      <c r="N1422" s="37">
        <f>-(1-D1422/MAX(D$5:D1422))</f>
        <v>-0.24920416322160832</v>
      </c>
      <c r="O1422" s="37">
        <f>-(1-E1422/MAX(E$5:E1422))</f>
        <v>-0.16541154791154788</v>
      </c>
      <c r="P1422" s="39">
        <f>-(1-F1422/MAX(F$5:F1422))</f>
        <v>-4.2187580661840474E-2</v>
      </c>
      <c r="Q1422" s="33">
        <f>IF(DatiStorici[[#This Row],[Calend]]="X",(DatiStorici[[#This Row],[Balanced]]*B$2/DatiStorici[[#This Row],[Bond 3Y]]),Q1421)</f>
        <v>29.07059339376492</v>
      </c>
      <c r="R1422" s="33">
        <f>IF(DatiStorici[[#This Row],[Calend]]="X",(DatiStorici[[#This Row],[Balanced]]*C$2/DatiStorici[[#This Row],[Bond 10Y]]),R1421)</f>
        <v>25.761389718714945</v>
      </c>
      <c r="S1422" s="33">
        <f>IF(DatiStorici[[#This Row],[Calend]]="X",(DatiStorici[[#This Row],[Balanced]]*D$2/DatiStorici[[#This Row],[SXXR]]),S1421)</f>
        <v>26.704627827929638</v>
      </c>
      <c r="T1422" s="33">
        <f>IF(DatiStorici[[#This Row],[Calend]]="X",(DatiStorici[[#This Row],[Balanced]]*E$2/DatiStorici[[#This Row],[Gold]]),T1421)</f>
        <v>22.568759297946368</v>
      </c>
      <c r="U1422" s="34">
        <f>SUMPRODUCT(DatiStorici[[#This Row],[Bond 3Y]:[Gold]],Q1421:T1421)</f>
        <v>14332.65302447541</v>
      </c>
      <c r="V1422" s="32">
        <f t="shared" si="190"/>
        <v>-3.8649429360270277E-3</v>
      </c>
      <c r="W1422" s="32">
        <f>-(1-U1422/MAX(U$5:U1422))</f>
        <v>-2.3920756330433224E-2</v>
      </c>
      <c r="X1422" s="53" t="str">
        <f t="shared" si="191"/>
        <v/>
      </c>
    </row>
    <row r="1423" spans="1:24" x14ac:dyDescent="0.3">
      <c r="A1423" s="4">
        <v>41099</v>
      </c>
      <c r="B1423" s="1">
        <v>121.151053</v>
      </c>
      <c r="C1423" s="1">
        <v>142.27860100000001</v>
      </c>
      <c r="D1423" s="1">
        <v>136.81316200000001</v>
      </c>
      <c r="E1423" s="1">
        <v>153.33554000000001</v>
      </c>
      <c r="F1423" s="3">
        <f t="shared" si="184"/>
        <v>14698.800604276566</v>
      </c>
      <c r="G1423" s="36">
        <f t="shared" si="185"/>
        <v>-2.6905346142644631E-3</v>
      </c>
      <c r="H1423" s="31">
        <f t="shared" si="186"/>
        <v>-1.0683038815139983E-3</v>
      </c>
      <c r="I1423" s="37">
        <f t="shared" si="187"/>
        <v>-3.6602793646903146E-3</v>
      </c>
      <c r="J1423" s="37">
        <f t="shared" si="188"/>
        <v>-1.2949468940199574E-3</v>
      </c>
      <c r="K1423" s="39">
        <f t="shared" si="189"/>
        <v>-1.8549921071198583E-3</v>
      </c>
      <c r="L1423" s="36">
        <f>-(1-B1423/MAX(B$5:B1423))</f>
        <v>-1.4413605923469963E-2</v>
      </c>
      <c r="M1423" s="37">
        <f>-(1-C1423/MAX(C$5:C1423))</f>
        <v>-9.3939245618344103E-3</v>
      </c>
      <c r="N1423" s="37">
        <f>-(1-D1423/MAX(D$5:D1423))</f>
        <v>-0.25194726241279286</v>
      </c>
      <c r="O1423" s="37">
        <f>-(1-E1423/MAX(E$5:E1423))</f>
        <v>-0.1664915961818616</v>
      </c>
      <c r="P1423" s="39">
        <f>-(1-F1423/MAX(F$5:F1423))</f>
        <v>-4.3962668244081127E-2</v>
      </c>
      <c r="Q1423" s="33">
        <f>IF(DatiStorici[[#This Row],[Calend]]="X",(DatiStorici[[#This Row],[Balanced]]*B$2/DatiStorici[[#This Row],[Bond 3Y]]),Q1422)</f>
        <v>29.07059339376492</v>
      </c>
      <c r="R1423" s="33">
        <f>IF(DatiStorici[[#This Row],[Calend]]="X",(DatiStorici[[#This Row],[Balanced]]*C$2/DatiStorici[[#This Row],[Bond 10Y]]),R1422)</f>
        <v>25.761389718714945</v>
      </c>
      <c r="S1423" s="33">
        <f>IF(DatiStorici[[#This Row],[Calend]]="X",(DatiStorici[[#This Row],[Balanced]]*D$2/DatiStorici[[#This Row],[SXXR]]),S1422)</f>
        <v>26.704627827929638</v>
      </c>
      <c r="T1423" s="33">
        <f>IF(DatiStorici[[#This Row],[Calend]]="X",(DatiStorici[[#This Row],[Balanced]]*E$2/DatiStorici[[#This Row],[Gold]]),T1422)</f>
        <v>22.568759297946368</v>
      </c>
      <c r="U1423" s="34">
        <f>SUMPRODUCT(DatiStorici[[#This Row],[Bond 3Y]:[Gold]],Q1422:T1422)</f>
        <v>14301.364957236883</v>
      </c>
      <c r="V1423" s="32">
        <f t="shared" si="190"/>
        <v>-2.1853782246586293E-3</v>
      </c>
      <c r="W1423" s="32">
        <f>-(1-U1423/MAX(U$5:U1423))</f>
        <v>-2.6051529534383167E-2</v>
      </c>
      <c r="X1423" s="53" t="str">
        <f t="shared" si="191"/>
        <v/>
      </c>
    </row>
    <row r="1424" spans="1:24" x14ac:dyDescent="0.3">
      <c r="A1424" s="4">
        <v>41100</v>
      </c>
      <c r="B1424" s="1">
        <v>121.402441</v>
      </c>
      <c r="C1424" s="1">
        <v>142.51799399999999</v>
      </c>
      <c r="D1424" s="1">
        <v>137.96422799999999</v>
      </c>
      <c r="E1424" s="1">
        <v>154.3254</v>
      </c>
      <c r="F1424" s="3">
        <f t="shared" si="184"/>
        <v>14767.424171695578</v>
      </c>
      <c r="G1424" s="36">
        <f t="shared" si="185"/>
        <v>2.0728465780122858E-3</v>
      </c>
      <c r="H1424" s="31">
        <f t="shared" si="186"/>
        <v>1.6811511133578464E-3</v>
      </c>
      <c r="I1424" s="37">
        <f t="shared" si="187"/>
        <v>8.378220152739908E-3</v>
      </c>
      <c r="J1424" s="37">
        <f t="shared" si="188"/>
        <v>6.4347681933851998E-3</v>
      </c>
      <c r="K1424" s="39">
        <f t="shared" si="189"/>
        <v>4.6577864661149953E-3</v>
      </c>
      <c r="L1424" s="36">
        <f>-(1-B1424/MAX(B$5:B1424))</f>
        <v>-1.2368517694363979E-2</v>
      </c>
      <c r="M1424" s="37">
        <f>-(1-C1424/MAX(C$5:C1424))</f>
        <v>-7.7271654107703425E-3</v>
      </c>
      <c r="N1424" s="37">
        <f>-(1-D1424/MAX(D$5:D1424))</f>
        <v>-0.24565358379403868</v>
      </c>
      <c r="O1424" s="37">
        <f>-(1-E1424/MAX(E$5:E1424))</f>
        <v>-0.16111086951794917</v>
      </c>
      <c r="P1424" s="39">
        <f>-(1-F1424/MAX(F$5:F1424))</f>
        <v>-3.9499263776116789E-2</v>
      </c>
      <c r="Q1424" s="33">
        <f>IF(DatiStorici[[#This Row],[Calend]]="X",(DatiStorici[[#This Row],[Balanced]]*B$2/DatiStorici[[#This Row],[Bond 3Y]]),Q1423)</f>
        <v>29.07059339376492</v>
      </c>
      <c r="R1424" s="33">
        <f>IF(DatiStorici[[#This Row],[Calend]]="X",(DatiStorici[[#This Row],[Balanced]]*C$2/DatiStorici[[#This Row],[Bond 10Y]]),R1423)</f>
        <v>25.761389718714945</v>
      </c>
      <c r="S1424" s="33">
        <f>IF(DatiStorici[[#This Row],[Calend]]="X",(DatiStorici[[#This Row],[Balanced]]*D$2/DatiStorici[[#This Row],[SXXR]]),S1423)</f>
        <v>26.704627827929638</v>
      </c>
      <c r="T1424" s="33">
        <f>IF(DatiStorici[[#This Row],[Calend]]="X",(DatiStorici[[#This Row],[Balanced]]*E$2/DatiStorici[[#This Row],[Gold]]),T1423)</f>
        <v>22.568759297946368</v>
      </c>
      <c r="U1424" s="34">
        <f>SUMPRODUCT(DatiStorici[[#This Row],[Bond 3Y]:[Gold]],Q1423:T1423)</f>
        <v>14367.918753151935</v>
      </c>
      <c r="V1424" s="32">
        <f t="shared" si="190"/>
        <v>4.6428725699321459E-3</v>
      </c>
      <c r="W1424" s="32">
        <f>-(1-U1424/MAX(U$5:U1424))</f>
        <v>-2.1519097285505828E-2</v>
      </c>
      <c r="X1424" s="53" t="str">
        <f t="shared" si="191"/>
        <v/>
      </c>
    </row>
    <row r="1425" spans="1:24" x14ac:dyDescent="0.3">
      <c r="A1425" s="4">
        <v>41101</v>
      </c>
      <c r="B1425" s="1">
        <v>121.721215</v>
      </c>
      <c r="C1425" s="1">
        <v>143.18651299999999</v>
      </c>
      <c r="D1425" s="1">
        <v>137.968493</v>
      </c>
      <c r="E1425" s="1">
        <v>152.55815999999999</v>
      </c>
      <c r="F1425" s="3">
        <f t="shared" si="184"/>
        <v>14722.582202267356</v>
      </c>
      <c r="G1425" s="36">
        <f t="shared" si="185"/>
        <v>2.622321397409606E-3</v>
      </c>
      <c r="H1425" s="31">
        <f t="shared" si="186"/>
        <v>4.6798017090926057E-3</v>
      </c>
      <c r="I1425" s="37">
        <f t="shared" si="187"/>
        <v>3.0913332676808214E-5</v>
      </c>
      <c r="J1425" s="37">
        <f t="shared" si="188"/>
        <v>-1.1517459818305655E-2</v>
      </c>
      <c r="K1425" s="39">
        <f t="shared" si="189"/>
        <v>-3.0411661103337522E-3</v>
      </c>
      <c r="L1425" s="36">
        <f>-(1-B1425/MAX(B$5:B1425))</f>
        <v>-9.775231797085282E-3</v>
      </c>
      <c r="M1425" s="37">
        <f>-(1-C1425/MAX(C$5:C1425))</f>
        <v>-3.0726426765620429E-3</v>
      </c>
      <c r="N1425" s="37">
        <f>-(1-D1425/MAX(D$5:D1425))</f>
        <v>-0.24563026407187771</v>
      </c>
      <c r="O1425" s="37">
        <f>-(1-E1425/MAX(E$5:E1425))</f>
        <v>-0.17071731425713732</v>
      </c>
      <c r="P1425" s="39">
        <f>-(1-F1425/MAX(F$5:F1425))</f>
        <v>-4.2415868875880114E-2</v>
      </c>
      <c r="Q1425" s="33">
        <f>IF(DatiStorici[[#This Row],[Calend]]="X",(DatiStorici[[#This Row],[Balanced]]*B$2/DatiStorici[[#This Row],[Bond 3Y]]),Q1424)</f>
        <v>29.07059339376492</v>
      </c>
      <c r="R1425" s="33">
        <f>IF(DatiStorici[[#This Row],[Calend]]="X",(DatiStorici[[#This Row],[Balanced]]*C$2/DatiStorici[[#This Row],[Bond 10Y]]),R1424)</f>
        <v>25.761389718714945</v>
      </c>
      <c r="S1425" s="33">
        <f>IF(DatiStorici[[#This Row],[Calend]]="X",(DatiStorici[[#This Row],[Balanced]]*D$2/DatiStorici[[#This Row],[SXXR]]),S1424)</f>
        <v>26.704627827929638</v>
      </c>
      <c r="T1425" s="33">
        <f>IF(DatiStorici[[#This Row],[Calend]]="X",(DatiStorici[[#This Row],[Balanced]]*E$2/DatiStorici[[#This Row],[Gold]]),T1424)</f>
        <v>22.568759297946368</v>
      </c>
      <c r="U1425" s="34">
        <f>SUMPRODUCT(DatiStorici[[#This Row],[Bond 3Y]:[Gold]],Q1424:T1424)</f>
        <v>14354.637162039788</v>
      </c>
      <c r="V1425" s="32">
        <f t="shared" si="190"/>
        <v>-9.2481965031237828E-4</v>
      </c>
      <c r="W1425" s="32">
        <f>-(1-U1425/MAX(U$5:U1425))</f>
        <v>-2.242359733761301E-2</v>
      </c>
      <c r="X1425" s="53" t="str">
        <f t="shared" si="191"/>
        <v/>
      </c>
    </row>
    <row r="1426" spans="1:24" x14ac:dyDescent="0.3">
      <c r="A1426" s="4">
        <v>41102</v>
      </c>
      <c r="B1426" s="1">
        <v>121.628925</v>
      </c>
      <c r="C1426" s="1">
        <v>143.51082</v>
      </c>
      <c r="D1426" s="1">
        <v>136.529528</v>
      </c>
      <c r="E1426" s="1">
        <v>150.54911999999999</v>
      </c>
      <c r="F1426" s="3">
        <f t="shared" si="184"/>
        <v>14627.629975594557</v>
      </c>
      <c r="G1426" s="36">
        <f t="shared" si="185"/>
        <v>-7.5849559342482185E-4</v>
      </c>
      <c r="H1426" s="31">
        <f t="shared" si="186"/>
        <v>2.2623659238924722E-3</v>
      </c>
      <c r="I1426" s="37">
        <f t="shared" si="187"/>
        <v>-1.0484433920909903E-2</v>
      </c>
      <c r="J1426" s="37">
        <f t="shared" si="188"/>
        <v>-1.3256490714386823E-2</v>
      </c>
      <c r="K1426" s="39">
        <f t="shared" si="189"/>
        <v>-6.4703149238951206E-3</v>
      </c>
      <c r="L1426" s="36">
        <f>-(1-B1426/MAX(B$5:B1426))</f>
        <v>-1.0526028146410682E-2</v>
      </c>
      <c r="M1426" s="37">
        <f>-(1-C1426/MAX(C$5:C1426))</f>
        <v>-8.1467498325349386E-4</v>
      </c>
      <c r="N1426" s="37">
        <f>-(1-D1426/MAX(D$5:D1426))</f>
        <v>-0.25349808681500063</v>
      </c>
      <c r="O1426" s="37">
        <f>-(1-E1426/MAX(E$5:E1426))</f>
        <v>-0.18163814659389887</v>
      </c>
      <c r="P1426" s="39">
        <f>-(1-F1426/MAX(F$5:F1426))</f>
        <v>-4.8591738314243349E-2</v>
      </c>
      <c r="Q1426" s="33">
        <f>IF(DatiStorici[[#This Row],[Calend]]="X",(DatiStorici[[#This Row],[Balanced]]*B$2/DatiStorici[[#This Row],[Bond 3Y]]),Q1425)</f>
        <v>29.07059339376492</v>
      </c>
      <c r="R1426" s="33">
        <f>IF(DatiStorici[[#This Row],[Calend]]="X",(DatiStorici[[#This Row],[Balanced]]*C$2/DatiStorici[[#This Row],[Bond 10Y]]),R1425)</f>
        <v>25.761389718714945</v>
      </c>
      <c r="S1426" s="33">
        <f>IF(DatiStorici[[#This Row],[Calend]]="X",(DatiStorici[[#This Row],[Balanced]]*D$2/DatiStorici[[#This Row],[SXXR]]),S1425)</f>
        <v>26.704627827929638</v>
      </c>
      <c r="T1426" s="33">
        <f>IF(DatiStorici[[#This Row],[Calend]]="X",(DatiStorici[[#This Row],[Balanced]]*E$2/DatiStorici[[#This Row],[Gold]]),T1425)</f>
        <v>22.568759297946368</v>
      </c>
      <c r="U1426" s="34">
        <f>SUMPRODUCT(DatiStorici[[#This Row],[Bond 3Y]:[Gold]],Q1425:T1425)</f>
        <v>14276.540271028622</v>
      </c>
      <c r="V1426" s="32">
        <f t="shared" si="190"/>
        <v>-5.4553875670734931E-3</v>
      </c>
      <c r="W1426" s="32">
        <f>-(1-U1426/MAX(U$5:U1426))</f>
        <v>-2.7742134958034681E-2</v>
      </c>
      <c r="X1426" s="53" t="str">
        <f t="shared" si="191"/>
        <v/>
      </c>
    </row>
    <row r="1427" spans="1:24" x14ac:dyDescent="0.3">
      <c r="A1427" s="4">
        <v>41103</v>
      </c>
      <c r="B1427" s="1">
        <v>121.890563</v>
      </c>
      <c r="C1427" s="1">
        <v>143.46743499999999</v>
      </c>
      <c r="D1427" s="1">
        <v>138.35929100000001</v>
      </c>
      <c r="E1427" s="1">
        <v>154.34435999999999</v>
      </c>
      <c r="F1427" s="3">
        <f t="shared" si="184"/>
        <v>14810.203222388511</v>
      </c>
      <c r="G1427" s="36">
        <f t="shared" si="185"/>
        <v>2.1488062645174779E-3</v>
      </c>
      <c r="H1427" s="31">
        <f t="shared" si="186"/>
        <v>-3.0235740565443301E-4</v>
      </c>
      <c r="I1427" s="37">
        <f t="shared" si="187"/>
        <v>1.3312946167421276E-2</v>
      </c>
      <c r="J1427" s="37">
        <f t="shared" si="188"/>
        <v>2.4896800273618375E-2</v>
      </c>
      <c r="K1427" s="39">
        <f t="shared" si="189"/>
        <v>1.240414581443311E-2</v>
      </c>
      <c r="L1427" s="36">
        <f>-(1-B1427/MAX(B$5:B1427))</f>
        <v>-8.397554257096651E-3</v>
      </c>
      <c r="M1427" s="37">
        <f>-(1-C1427/MAX(C$5:C1427))</f>
        <v>-1.1167403977349055E-3</v>
      </c>
      <c r="N1427" s="37">
        <f>-(1-D1427/MAX(D$5:D1427))</f>
        <v>-0.24349349952766208</v>
      </c>
      <c r="O1427" s="37">
        <f>-(1-E1427/MAX(E$5:E1427))</f>
        <v>-0.16100780587506258</v>
      </c>
      <c r="P1427" s="39">
        <f>-(1-F1427/MAX(F$5:F1427))</f>
        <v>-3.6716834748021565E-2</v>
      </c>
      <c r="Q1427" s="33">
        <f>IF(DatiStorici[[#This Row],[Calend]]="X",(DatiStorici[[#This Row],[Balanced]]*B$2/DatiStorici[[#This Row],[Bond 3Y]]),Q1426)</f>
        <v>29.07059339376492</v>
      </c>
      <c r="R1427" s="33">
        <f>IF(DatiStorici[[#This Row],[Calend]]="X",(DatiStorici[[#This Row],[Balanced]]*C$2/DatiStorici[[#This Row],[Bond 10Y]]),R1426)</f>
        <v>25.761389718714945</v>
      </c>
      <c r="S1427" s="33">
        <f>IF(DatiStorici[[#This Row],[Calend]]="X",(DatiStorici[[#This Row],[Balanced]]*D$2/DatiStorici[[#This Row],[SXXR]]),S1426)</f>
        <v>26.704627827929638</v>
      </c>
      <c r="T1427" s="33">
        <f>IF(DatiStorici[[#This Row],[Calend]]="X",(DatiStorici[[#This Row],[Balanced]]*E$2/DatiStorici[[#This Row],[Gold]]),T1426)</f>
        <v>22.568759297946368</v>
      </c>
      <c r="U1427" s="34">
        <f>SUMPRODUCT(DatiStorici[[#This Row],[Bond 3Y]:[Gold]],Q1426:T1426)</f>
        <v>14417.545583016286</v>
      </c>
      <c r="V1427" s="32">
        <f t="shared" si="190"/>
        <v>9.8282585291729792E-3</v>
      </c>
      <c r="W1427" s="32">
        <f>-(1-U1427/MAX(U$5:U1427))</f>
        <v>-1.8139421626226504E-2</v>
      </c>
      <c r="X1427" s="53" t="str">
        <f t="shared" si="191"/>
        <v/>
      </c>
    </row>
    <row r="1428" spans="1:24" x14ac:dyDescent="0.3">
      <c r="A1428" s="4">
        <v>41106</v>
      </c>
      <c r="B1428" s="1">
        <v>121.738129</v>
      </c>
      <c r="C1428" s="1">
        <v>143.91010499999999</v>
      </c>
      <c r="D1428" s="1">
        <v>138.61466799999999</v>
      </c>
      <c r="E1428" s="1">
        <v>153.78290000000001</v>
      </c>
      <c r="F1428" s="3">
        <f t="shared" si="184"/>
        <v>14799.345404480075</v>
      </c>
      <c r="G1428" s="36">
        <f t="shared" si="185"/>
        <v>-1.2513634468924002E-3</v>
      </c>
      <c r="H1428" s="31">
        <f t="shared" si="186"/>
        <v>3.080758156101118E-3</v>
      </c>
      <c r="I1428" s="37">
        <f t="shared" si="187"/>
        <v>1.8440511396087722E-3</v>
      </c>
      <c r="J1428" s="37">
        <f t="shared" si="188"/>
        <v>-3.6443424149264531E-3</v>
      </c>
      <c r="K1428" s="39">
        <f t="shared" si="189"/>
        <v>-7.333997915295649E-4</v>
      </c>
      <c r="L1428" s="36">
        <f>-(1-B1428/MAX(B$5:B1428))</f>
        <v>-9.6376332549628074E-3</v>
      </c>
      <c r="M1428" s="37">
        <f>-(1-C1428/MAX(C$5:C1428))</f>
        <v>0</v>
      </c>
      <c r="N1428" s="37">
        <f>-(1-D1428/MAX(D$5:D1428))</f>
        <v>-0.24209717580285273</v>
      </c>
      <c r="O1428" s="37">
        <f>-(1-E1428/MAX(E$5:E1428))</f>
        <v>-0.16405981605096642</v>
      </c>
      <c r="P1428" s="39">
        <f>-(1-F1428/MAX(F$5:F1428))</f>
        <v>-3.7423047420833355E-2</v>
      </c>
      <c r="Q1428" s="33">
        <f>IF(DatiStorici[[#This Row],[Calend]]="X",(DatiStorici[[#This Row],[Balanced]]*B$2/DatiStorici[[#This Row],[Bond 3Y]]),Q1427)</f>
        <v>29.07059339376492</v>
      </c>
      <c r="R1428" s="33">
        <f>IF(DatiStorici[[#This Row],[Calend]]="X",(DatiStorici[[#This Row],[Balanced]]*C$2/DatiStorici[[#This Row],[Bond 10Y]]),R1427)</f>
        <v>25.761389718714945</v>
      </c>
      <c r="S1428" s="33">
        <f>IF(DatiStorici[[#This Row],[Calend]]="X",(DatiStorici[[#This Row],[Balanced]]*D$2/DatiStorici[[#This Row],[SXXR]]),S1427)</f>
        <v>26.704627827929638</v>
      </c>
      <c r="T1428" s="33">
        <f>IF(DatiStorici[[#This Row],[Calend]]="X",(DatiStorici[[#This Row],[Balanced]]*E$2/DatiStorici[[#This Row],[Gold]]),T1427)</f>
        <v>22.568759297946368</v>
      </c>
      <c r="U1428" s="34">
        <f>SUMPRODUCT(DatiStorici[[#This Row],[Bond 3Y]:[Gold]],Q1427:T1427)</f>
        <v>14418.666322715073</v>
      </c>
      <c r="V1428" s="32">
        <f t="shared" si="190"/>
        <v>7.7731409591129505E-5</v>
      </c>
      <c r="W1428" s="32">
        <f>-(1-U1428/MAX(U$5:U1428))</f>
        <v>-1.8063097253085414E-2</v>
      </c>
      <c r="X1428" s="53" t="str">
        <f t="shared" si="191"/>
        <v/>
      </c>
    </row>
    <row r="1429" spans="1:24" x14ac:dyDescent="0.3">
      <c r="A1429" s="4">
        <v>41107</v>
      </c>
      <c r="B1429" s="1">
        <v>121.860643</v>
      </c>
      <c r="C1429" s="1">
        <v>144.17592400000001</v>
      </c>
      <c r="D1429" s="1">
        <v>138.27185499999999</v>
      </c>
      <c r="E1429" s="1">
        <v>153.34586999999999</v>
      </c>
      <c r="F1429" s="3">
        <f t="shared" si="184"/>
        <v>14786.706048507076</v>
      </c>
      <c r="G1429" s="36">
        <f t="shared" si="185"/>
        <v>1.0058672244016467E-3</v>
      </c>
      <c r="H1429" s="31">
        <f t="shared" si="186"/>
        <v>1.8454145545423507E-3</v>
      </c>
      <c r="I1429" s="37">
        <f t="shared" si="187"/>
        <v>-2.476199790807522E-3</v>
      </c>
      <c r="J1429" s="37">
        <f t="shared" si="188"/>
        <v>-2.845909192851403E-3</v>
      </c>
      <c r="K1429" s="39">
        <f t="shared" si="189"/>
        <v>-8.5441321982425672E-4</v>
      </c>
      <c r="L1429" s="36">
        <f>-(1-B1429/MAX(B$5:B1429))</f>
        <v>-8.6409590330400743E-3</v>
      </c>
      <c r="M1429" s="37">
        <f>-(1-C1429/MAX(C$5:C1429))</f>
        <v>0</v>
      </c>
      <c r="N1429" s="37">
        <f>-(1-D1429/MAX(D$5:D1429))</f>
        <v>-0.24397157296889793</v>
      </c>
      <c r="O1429" s="37">
        <f>-(1-E1429/MAX(E$5:E1429))</f>
        <v>-0.16643544389119613</v>
      </c>
      <c r="P1429" s="39">
        <f>-(1-F1429/MAX(F$5:F1429))</f>
        <v>-3.824513464310797E-2</v>
      </c>
      <c r="Q1429" s="33">
        <f>IF(DatiStorici[[#This Row],[Calend]]="X",(DatiStorici[[#This Row],[Balanced]]*B$2/DatiStorici[[#This Row],[Bond 3Y]]),Q1428)</f>
        <v>29.07059339376492</v>
      </c>
      <c r="R1429" s="33">
        <f>IF(DatiStorici[[#This Row],[Calend]]="X",(DatiStorici[[#This Row],[Balanced]]*C$2/DatiStorici[[#This Row],[Bond 10Y]]),R1428)</f>
        <v>25.761389718714945</v>
      </c>
      <c r="S1429" s="33">
        <f>IF(DatiStorici[[#This Row],[Calend]]="X",(DatiStorici[[#This Row],[Balanced]]*D$2/DatiStorici[[#This Row],[SXXR]]),S1428)</f>
        <v>26.704627827929638</v>
      </c>
      <c r="T1429" s="33">
        <f>IF(DatiStorici[[#This Row],[Calend]]="X",(DatiStorici[[#This Row],[Balanced]]*E$2/DatiStorici[[#This Row],[Gold]]),T1428)</f>
        <v>22.568759297946368</v>
      </c>
      <c r="U1429" s="34">
        <f>SUMPRODUCT(DatiStorici[[#This Row],[Bond 3Y]:[Gold]],Q1428:T1428)</f>
        <v>14410.057825792199</v>
      </c>
      <c r="V1429" s="32">
        <f t="shared" si="190"/>
        <v>-5.9721666032757238E-4</v>
      </c>
      <c r="W1429" s="32">
        <f>-(1-U1429/MAX(U$5:U1429))</f>
        <v>-1.8649351253043567E-2</v>
      </c>
      <c r="X1429" s="53" t="str">
        <f t="shared" si="191"/>
        <v/>
      </c>
    </row>
    <row r="1430" spans="1:24" x14ac:dyDescent="0.3">
      <c r="A1430" s="4">
        <v>41108</v>
      </c>
      <c r="B1430" s="1">
        <v>121.814364</v>
      </c>
      <c r="C1430" s="1">
        <v>144.18866600000001</v>
      </c>
      <c r="D1430" s="1">
        <v>139.79612399999999</v>
      </c>
      <c r="E1430" s="1">
        <v>152.37682000000001</v>
      </c>
      <c r="F1430" s="3">
        <f t="shared" si="184"/>
        <v>14770.59638808813</v>
      </c>
      <c r="G1430" s="36">
        <f t="shared" si="185"/>
        <v>-3.7984199632284704E-4</v>
      </c>
      <c r="H1430" s="31">
        <f t="shared" si="186"/>
        <v>8.8374234910754427E-5</v>
      </c>
      <c r="I1430" s="37">
        <f t="shared" si="187"/>
        <v>1.0963393002213037E-2</v>
      </c>
      <c r="J1430" s="37">
        <f t="shared" si="188"/>
        <v>-6.3394263956834005E-3</v>
      </c>
      <c r="K1430" s="39">
        <f t="shared" si="189"/>
        <v>-1.0900630765394602E-3</v>
      </c>
      <c r="L1430" s="36">
        <f>-(1-B1430/MAX(B$5:B1430))</f>
        <v>-9.0174473226751761E-3</v>
      </c>
      <c r="M1430" s="37">
        <f>-(1-C1430/MAX(C$5:C1430))</f>
        <v>0</v>
      </c>
      <c r="N1430" s="37">
        <f>-(1-D1430/MAX(D$5:D1430))</f>
        <v>-0.23563733391177188</v>
      </c>
      <c r="O1430" s="37">
        <f>-(1-E1430/MAX(E$5:E1430))</f>
        <v>-0.17170305059685587</v>
      </c>
      <c r="P1430" s="39">
        <f>-(1-F1430/MAX(F$5:F1430))</f>
        <v>-3.9292936921474952E-2</v>
      </c>
      <c r="Q1430" s="33">
        <f>IF(DatiStorici[[#This Row],[Calend]]="X",(DatiStorici[[#This Row],[Balanced]]*B$2/DatiStorici[[#This Row],[Bond 3Y]]),Q1429)</f>
        <v>29.07059339376492</v>
      </c>
      <c r="R1430" s="33">
        <f>IF(DatiStorici[[#This Row],[Calend]]="X",(DatiStorici[[#This Row],[Balanced]]*C$2/DatiStorici[[#This Row],[Bond 10Y]]),R1429)</f>
        <v>25.761389718714945</v>
      </c>
      <c r="S1430" s="33">
        <f>IF(DatiStorici[[#This Row],[Calend]]="X",(DatiStorici[[#This Row],[Balanced]]*D$2/DatiStorici[[#This Row],[SXXR]]),S1429)</f>
        <v>26.704627827929638</v>
      </c>
      <c r="T1430" s="33">
        <f>IF(DatiStorici[[#This Row],[Calend]]="X",(DatiStorici[[#This Row],[Balanced]]*E$2/DatiStorici[[#This Row],[Gold]]),T1429)</f>
        <v>22.568759297946368</v>
      </c>
      <c r="U1430" s="34">
        <f>SUMPRODUCT(DatiStorici[[#This Row],[Bond 3Y]:[Gold]],Q1429:T1429)</f>
        <v>14427.875499585301</v>
      </c>
      <c r="V1430" s="32">
        <f t="shared" si="190"/>
        <v>1.2357110240417343E-3</v>
      </c>
      <c r="W1430" s="32">
        <f>-(1-U1430/MAX(U$5:U1430))</f>
        <v>-1.7435935876963238E-2</v>
      </c>
      <c r="X1430" s="53" t="str">
        <f t="shared" si="191"/>
        <v/>
      </c>
    </row>
    <row r="1431" spans="1:24" x14ac:dyDescent="0.3">
      <c r="A1431" s="4">
        <v>41109</v>
      </c>
      <c r="B1431" s="1">
        <v>121.835328</v>
      </c>
      <c r="C1431" s="1">
        <v>144.18591599999999</v>
      </c>
      <c r="D1431" s="1">
        <v>141.36037899999999</v>
      </c>
      <c r="E1431" s="1">
        <v>153.22148999999999</v>
      </c>
      <c r="F1431" s="3">
        <f t="shared" si="184"/>
        <v>14827.890424282385</v>
      </c>
      <c r="G1431" s="36">
        <f t="shared" si="185"/>
        <v>1.7208312376402218E-4</v>
      </c>
      <c r="H1431" s="31">
        <f t="shared" si="186"/>
        <v>-1.9072416029354761E-5</v>
      </c>
      <c r="I1431" s="37">
        <f t="shared" si="187"/>
        <v>1.1127405012285367E-2</v>
      </c>
      <c r="J1431" s="37">
        <f t="shared" si="188"/>
        <v>5.5279896737530088E-3</v>
      </c>
      <c r="K1431" s="39">
        <f t="shared" si="189"/>
        <v>3.8714214086162648E-3</v>
      </c>
      <c r="L1431" s="36">
        <f>-(1-B1431/MAX(B$5:B1431))</f>
        <v>-8.8469012757875776E-3</v>
      </c>
      <c r="M1431" s="37">
        <f>-(1-C1431/MAX(C$5:C1431))</f>
        <v>-1.9072234151984446E-5</v>
      </c>
      <c r="N1431" s="37">
        <f>-(1-D1431/MAX(D$5:D1431))</f>
        <v>-0.22708446357438083</v>
      </c>
      <c r="O1431" s="37">
        <f>-(1-E1431/MAX(E$5:E1431))</f>
        <v>-0.16711155443456338</v>
      </c>
      <c r="P1431" s="39">
        <f>-(1-F1431/MAX(F$5:F1431))</f>
        <v>-3.5566426237824689E-2</v>
      </c>
      <c r="Q1431" s="33">
        <f>IF(DatiStorici[[#This Row],[Calend]]="X",(DatiStorici[[#This Row],[Balanced]]*B$2/DatiStorici[[#This Row],[Bond 3Y]]),Q1430)</f>
        <v>29.07059339376492</v>
      </c>
      <c r="R1431" s="33">
        <f>IF(DatiStorici[[#This Row],[Calend]]="X",(DatiStorici[[#This Row],[Balanced]]*C$2/DatiStorici[[#This Row],[Bond 10Y]]),R1430)</f>
        <v>25.761389718714945</v>
      </c>
      <c r="S1431" s="33">
        <f>IF(DatiStorici[[#This Row],[Calend]]="X",(DatiStorici[[#This Row],[Balanced]]*D$2/DatiStorici[[#This Row],[SXXR]]),S1430)</f>
        <v>26.704627827929638</v>
      </c>
      <c r="T1431" s="33">
        <f>IF(DatiStorici[[#This Row],[Calend]]="X",(DatiStorici[[#This Row],[Balanced]]*E$2/DatiStorici[[#This Row],[Gold]]),T1430)</f>
        <v>22.568759297946368</v>
      </c>
      <c r="U1431" s="34">
        <f>SUMPRODUCT(DatiStorici[[#This Row],[Bond 3Y]:[Gold]],Q1430:T1430)</f>
        <v>14489.250093202654</v>
      </c>
      <c r="V1431" s="32">
        <f t="shared" si="190"/>
        <v>4.2448676704710123E-3</v>
      </c>
      <c r="W1431" s="32">
        <f>-(1-U1431/MAX(U$5:U1431))</f>
        <v>-1.325621654543041E-2</v>
      </c>
      <c r="X1431" s="53" t="str">
        <f t="shared" si="191"/>
        <v/>
      </c>
    </row>
    <row r="1432" spans="1:24" x14ac:dyDescent="0.3">
      <c r="A1432" s="4">
        <v>41110</v>
      </c>
      <c r="B1432" s="1">
        <v>121.36237199999999</v>
      </c>
      <c r="C1432" s="1">
        <v>144.452091</v>
      </c>
      <c r="D1432" s="1">
        <v>139.391998</v>
      </c>
      <c r="E1432" s="1">
        <v>152.4701</v>
      </c>
      <c r="F1432" s="3">
        <f t="shared" si="184"/>
        <v>14763.707786765148</v>
      </c>
      <c r="G1432" s="36">
        <f t="shared" si="185"/>
        <v>-3.8894824765418582E-3</v>
      </c>
      <c r="H1432" s="31">
        <f t="shared" si="186"/>
        <v>1.8443522266457307E-3</v>
      </c>
      <c r="I1432" s="37">
        <f t="shared" si="187"/>
        <v>-1.402241558333811E-2</v>
      </c>
      <c r="J1432" s="37">
        <f t="shared" si="188"/>
        <v>-4.9160103700995276E-3</v>
      </c>
      <c r="K1432" s="39">
        <f t="shared" si="189"/>
        <v>-4.3379027861436157E-3</v>
      </c>
      <c r="L1432" s="36">
        <f>-(1-B1432/MAX(B$5:B1432))</f>
        <v>-1.269448647669269E-2</v>
      </c>
      <c r="M1432" s="37">
        <f>-(1-C1432/MAX(C$5:C1432))</f>
        <v>0</v>
      </c>
      <c r="N1432" s="37">
        <f>-(1-D1432/MAX(D$5:D1432))</f>
        <v>-0.2378469719042785</v>
      </c>
      <c r="O1432" s="37">
        <f>-(1-E1432/MAX(E$5:E1432))</f>
        <v>-0.17119599486856119</v>
      </c>
      <c r="P1432" s="39">
        <f>-(1-F1432/MAX(F$5:F1432))</f>
        <v>-3.974098436464113E-2</v>
      </c>
      <c r="Q1432" s="33">
        <f>IF(DatiStorici[[#This Row],[Calend]]="X",(DatiStorici[[#This Row],[Balanced]]*B$2/DatiStorici[[#This Row],[Bond 3Y]]),Q1431)</f>
        <v>29.07059339376492</v>
      </c>
      <c r="R1432" s="33">
        <f>IF(DatiStorici[[#This Row],[Calend]]="X",(DatiStorici[[#This Row],[Balanced]]*C$2/DatiStorici[[#This Row],[Bond 10Y]]),R1431)</f>
        <v>25.761389718714945</v>
      </c>
      <c r="S1432" s="33">
        <f>IF(DatiStorici[[#This Row],[Calend]]="X",(DatiStorici[[#This Row],[Balanced]]*D$2/DatiStorici[[#This Row],[SXXR]]),S1431)</f>
        <v>26.704627827929638</v>
      </c>
      <c r="T1432" s="33">
        <f>IF(DatiStorici[[#This Row],[Calend]]="X",(DatiStorici[[#This Row],[Balanced]]*E$2/DatiStorici[[#This Row],[Gold]]),T1431)</f>
        <v>22.568759297946368</v>
      </c>
      <c r="U1432" s="34">
        <f>SUMPRODUCT(DatiStorici[[#This Row],[Bond 3Y]:[Gold]],Q1431:T1431)</f>
        <v>14412.835197464441</v>
      </c>
      <c r="V1432" s="32">
        <f t="shared" si="190"/>
        <v>-5.2878588534754451E-3</v>
      </c>
      <c r="W1432" s="32">
        <f>-(1-U1432/MAX(U$5:U1432))</f>
        <v>-1.8460207286703056E-2</v>
      </c>
      <c r="X1432" s="53" t="str">
        <f t="shared" si="191"/>
        <v/>
      </c>
    </row>
    <row r="1433" spans="1:24" x14ac:dyDescent="0.3">
      <c r="A1433" s="4">
        <v>41113</v>
      </c>
      <c r="B1433" s="1">
        <v>120.78886900000001</v>
      </c>
      <c r="C1433" s="1">
        <v>143.89785599999999</v>
      </c>
      <c r="D1433" s="1">
        <v>135.96865600000001</v>
      </c>
      <c r="E1433" s="1">
        <v>152.07803000000001</v>
      </c>
      <c r="F1433" s="3">
        <f t="shared" si="184"/>
        <v>14668.555709178305</v>
      </c>
      <c r="G1433" s="36">
        <f t="shared" si="185"/>
        <v>-4.7367427887270485E-3</v>
      </c>
      <c r="H1433" s="31">
        <f t="shared" si="186"/>
        <v>-3.8441878578191323E-3</v>
      </c>
      <c r="I1433" s="37">
        <f t="shared" si="187"/>
        <v>-2.4865704937025279E-2</v>
      </c>
      <c r="J1433" s="37">
        <f t="shared" si="188"/>
        <v>-2.5747668626291262E-3</v>
      </c>
      <c r="K1433" s="39">
        <f t="shared" si="189"/>
        <v>-6.4658573815844769E-3</v>
      </c>
      <c r="L1433" s="36">
        <f>-(1-B1433/MAX(B$5:B1433))</f>
        <v>-1.7360040260711918E-2</v>
      </c>
      <c r="M1433" s="37">
        <f>-(1-C1433/MAX(C$5:C1433))</f>
        <v>-3.8368084266776625E-3</v>
      </c>
      <c r="N1433" s="37">
        <f>-(1-D1433/MAX(D$5:D1433))</f>
        <v>-0.25656476423771823</v>
      </c>
      <c r="O1433" s="37">
        <f>-(1-E1433/MAX(E$5:E1433))</f>
        <v>-0.17332722706616499</v>
      </c>
      <c r="P1433" s="39">
        <f>-(1-F1433/MAX(F$5:F1433))</f>
        <v>-4.5929852478185706E-2</v>
      </c>
      <c r="Q1433" s="33">
        <f>IF(DatiStorici[[#This Row],[Calend]]="X",(DatiStorici[[#This Row],[Balanced]]*B$2/DatiStorici[[#This Row],[Bond 3Y]]),Q1432)</f>
        <v>29.07059339376492</v>
      </c>
      <c r="R1433" s="33">
        <f>IF(DatiStorici[[#This Row],[Calend]]="X",(DatiStorici[[#This Row],[Balanced]]*C$2/DatiStorici[[#This Row],[Bond 10Y]]),R1432)</f>
        <v>25.761389718714945</v>
      </c>
      <c r="S1433" s="33">
        <f>IF(DatiStorici[[#This Row],[Calend]]="X",(DatiStorici[[#This Row],[Balanced]]*D$2/DatiStorici[[#This Row],[SXXR]]),S1432)</f>
        <v>26.704627827929638</v>
      </c>
      <c r="T1433" s="33">
        <f>IF(DatiStorici[[#This Row],[Calend]]="X",(DatiStorici[[#This Row],[Balanced]]*E$2/DatiStorici[[#This Row],[Gold]]),T1432)</f>
        <v>22.568759297946368</v>
      </c>
      <c r="U1433" s="34">
        <f>SUMPRODUCT(DatiStorici[[#This Row],[Bond 3Y]:[Gold]],Q1432:T1432)</f>
        <v>14281.61765361492</v>
      </c>
      <c r="V1433" s="32">
        <f t="shared" si="190"/>
        <v>-9.145911176605211E-3</v>
      </c>
      <c r="W1433" s="32">
        <f>-(1-U1433/MAX(U$5:U1433))</f>
        <v>-2.7396356144706036E-2</v>
      </c>
      <c r="X1433" s="53" t="str">
        <f t="shared" si="191"/>
        <v/>
      </c>
    </row>
    <row r="1434" spans="1:24" x14ac:dyDescent="0.3">
      <c r="A1434" s="4">
        <v>41114</v>
      </c>
      <c r="B1434" s="1">
        <v>120.322866</v>
      </c>
      <c r="C1434" s="1">
        <v>143.24895900000001</v>
      </c>
      <c r="D1434" s="1">
        <v>135.33954199999999</v>
      </c>
      <c r="E1434" s="1">
        <v>153.14028999999999</v>
      </c>
      <c r="F1434" s="3">
        <f t="shared" si="184"/>
        <v>14673.055227460132</v>
      </c>
      <c r="G1434" s="36">
        <f t="shared" si="185"/>
        <v>-3.8654574837844705E-3</v>
      </c>
      <c r="H1434" s="31">
        <f t="shared" si="186"/>
        <v>-4.5196259940097749E-3</v>
      </c>
      <c r="I1434" s="37">
        <f t="shared" si="187"/>
        <v>-4.6376418567862458E-3</v>
      </c>
      <c r="J1434" s="37">
        <f t="shared" si="188"/>
        <v>6.9606849875314177E-3</v>
      </c>
      <c r="K1434" s="39">
        <f t="shared" si="189"/>
        <v>3.0669879215662773E-4</v>
      </c>
      <c r="L1434" s="36">
        <f>-(1-B1434/MAX(B$5:B1434))</f>
        <v>-2.1151061510843672E-2</v>
      </c>
      <c r="M1434" s="37">
        <f>-(1-C1434/MAX(C$5:C1434))</f>
        <v>-8.328934470045013E-3</v>
      </c>
      <c r="N1434" s="37">
        <f>-(1-D1434/MAX(D$5:D1434))</f>
        <v>-0.26000456815040363</v>
      </c>
      <c r="O1434" s="37">
        <f>-(1-E1434/MAX(E$5:E1434))</f>
        <v>-0.1675529451414407</v>
      </c>
      <c r="P1434" s="39">
        <f>-(1-F1434/MAX(F$5:F1434))</f>
        <v>-4.5637195439822031E-2</v>
      </c>
      <c r="Q1434" s="33">
        <f>IF(DatiStorici[[#This Row],[Calend]]="X",(DatiStorici[[#This Row],[Balanced]]*B$2/DatiStorici[[#This Row],[Bond 3Y]]),Q1433)</f>
        <v>29.07059339376492</v>
      </c>
      <c r="R1434" s="33">
        <f>IF(DatiStorici[[#This Row],[Calend]]="X",(DatiStorici[[#This Row],[Balanced]]*C$2/DatiStorici[[#This Row],[Bond 10Y]]),R1433)</f>
        <v>25.761389718714945</v>
      </c>
      <c r="S1434" s="33">
        <f>IF(DatiStorici[[#This Row],[Calend]]="X",(DatiStorici[[#This Row],[Balanced]]*D$2/DatiStorici[[#This Row],[SXXR]]),S1433)</f>
        <v>26.704627827929638</v>
      </c>
      <c r="T1434" s="33">
        <f>IF(DatiStorici[[#This Row],[Calend]]="X",(DatiStorici[[#This Row],[Balanced]]*E$2/DatiStorici[[#This Row],[Gold]]),T1433)</f>
        <v>22.568759297946368</v>
      </c>
      <c r="U1434" s="34">
        <f>SUMPRODUCT(DatiStorici[[#This Row],[Bond 3Y]:[Gold]],Q1433:T1433)</f>
        <v>14258.527816397836</v>
      </c>
      <c r="V1434" s="32">
        <f t="shared" si="190"/>
        <v>-1.6180605862018164E-3</v>
      </c>
      <c r="W1434" s="32">
        <f>-(1-U1434/MAX(U$5:U1434))</f>
        <v>-2.8968815256694369E-2</v>
      </c>
      <c r="X1434" s="53" t="str">
        <f t="shared" si="191"/>
        <v/>
      </c>
    </row>
    <row r="1435" spans="1:24" x14ac:dyDescent="0.3">
      <c r="A1435" s="4">
        <v>41115</v>
      </c>
      <c r="B1435" s="1">
        <v>120.51070300000001</v>
      </c>
      <c r="C1435" s="1">
        <v>143.046119</v>
      </c>
      <c r="D1435" s="1">
        <v>135.25903700000001</v>
      </c>
      <c r="E1435" s="1">
        <v>154.85541000000001</v>
      </c>
      <c r="F1435" s="3">
        <f t="shared" si="184"/>
        <v>14738.9910324545</v>
      </c>
      <c r="G1435" s="36">
        <f t="shared" si="185"/>
        <v>1.5598908313983807E-3</v>
      </c>
      <c r="H1435" s="31">
        <f t="shared" si="186"/>
        <v>-1.4169997986483815E-3</v>
      </c>
      <c r="I1435" s="37">
        <f t="shared" si="187"/>
        <v>-5.9501422862357043E-4</v>
      </c>
      <c r="J1435" s="37">
        <f t="shared" si="188"/>
        <v>1.1137413469538247E-2</v>
      </c>
      <c r="K1435" s="39">
        <f t="shared" si="189"/>
        <v>4.483599329931599E-3</v>
      </c>
      <c r="L1435" s="36">
        <f>-(1-B1435/MAX(B$5:B1435))</f>
        <v>-1.9622972510212722E-2</v>
      </c>
      <c r="M1435" s="37">
        <f>-(1-C1435/MAX(C$5:C1435))</f>
        <v>-9.7331370578774834E-3</v>
      </c>
      <c r="N1435" s="37">
        <f>-(1-D1435/MAX(D$5:D1435))</f>
        <v>-0.26044474499274162</v>
      </c>
      <c r="O1435" s="37">
        <f>-(1-E1435/MAX(E$5:E1435))</f>
        <v>-0.15822981670326797</v>
      </c>
      <c r="P1435" s="39">
        <f>-(1-F1435/MAX(F$5:F1435))</f>
        <v>-4.1348608039319945E-2</v>
      </c>
      <c r="Q1435" s="33">
        <f>IF(DatiStorici[[#This Row],[Calend]]="X",(DatiStorici[[#This Row],[Balanced]]*B$2/DatiStorici[[#This Row],[Bond 3Y]]),Q1434)</f>
        <v>29.07059339376492</v>
      </c>
      <c r="R1435" s="33">
        <f>IF(DatiStorici[[#This Row],[Calend]]="X",(DatiStorici[[#This Row],[Balanced]]*C$2/DatiStorici[[#This Row],[Bond 10Y]]),R1434)</f>
        <v>25.761389718714945</v>
      </c>
      <c r="S1435" s="33">
        <f>IF(DatiStorici[[#This Row],[Calend]]="X",(DatiStorici[[#This Row],[Balanced]]*D$2/DatiStorici[[#This Row],[SXXR]]),S1434)</f>
        <v>26.704627827929638</v>
      </c>
      <c r="T1435" s="33">
        <f>IF(DatiStorici[[#This Row],[Calend]]="X",(DatiStorici[[#This Row],[Balanced]]*E$2/DatiStorici[[#This Row],[Gold]]),T1434)</f>
        <v>22.568759297946368</v>
      </c>
      <c r="U1435" s="34">
        <f>SUMPRODUCT(DatiStorici[[#This Row],[Bond 3Y]:[Gold]],Q1434:T1434)</f>
        <v>14295.321183542403</v>
      </c>
      <c r="V1435" s="32">
        <f t="shared" si="190"/>
        <v>2.577122790586093E-3</v>
      </c>
      <c r="W1435" s="32">
        <f>-(1-U1435/MAX(U$5:U1435))</f>
        <v>-2.6463121306439907E-2</v>
      </c>
      <c r="X1435" s="53" t="str">
        <f t="shared" si="191"/>
        <v/>
      </c>
    </row>
    <row r="1436" spans="1:24" x14ac:dyDescent="0.3">
      <c r="A1436" s="4">
        <v>41116</v>
      </c>
      <c r="B1436" s="1">
        <v>121.53619999999999</v>
      </c>
      <c r="C1436" s="1">
        <v>143.041269</v>
      </c>
      <c r="D1436" s="1">
        <v>138.56135399999999</v>
      </c>
      <c r="E1436" s="1">
        <v>156.49796000000001</v>
      </c>
      <c r="F1436" s="3">
        <f t="shared" si="184"/>
        <v>14878.644892538527</v>
      </c>
      <c r="G1436" s="36">
        <f t="shared" si="185"/>
        <v>8.4735902283449537E-3</v>
      </c>
      <c r="H1436" s="31">
        <f t="shared" si="186"/>
        <v>-3.3905723942477141E-5</v>
      </c>
      <c r="I1436" s="37">
        <f t="shared" si="187"/>
        <v>2.412148420635422E-2</v>
      </c>
      <c r="J1436" s="37">
        <f t="shared" si="188"/>
        <v>1.0551131906710863E-2</v>
      </c>
      <c r="K1436" s="39">
        <f t="shared" si="189"/>
        <v>9.4305227765676923E-3</v>
      </c>
      <c r="L1436" s="36">
        <f>-(1-B1436/MAX(B$5:B1436))</f>
        <v>-1.1280363301803376E-2</v>
      </c>
      <c r="M1436" s="37">
        <f>-(1-C1436/MAX(C$5:C1436))</f>
        <v>-9.7667122035637322E-3</v>
      </c>
      <c r="N1436" s="37">
        <f>-(1-D1436/MAX(D$5:D1436))</f>
        <v>-0.24238868053140894</v>
      </c>
      <c r="O1436" s="37">
        <f>-(1-E1436/MAX(E$5:E1436))</f>
        <v>-0.14930116761975165</v>
      </c>
      <c r="P1436" s="39">
        <f>-(1-F1436/MAX(F$5:F1436))</f>
        <v>-3.2265261216770202E-2</v>
      </c>
      <c r="Q1436" s="33">
        <f>IF(DatiStorici[[#This Row],[Calend]]="X",(DatiStorici[[#This Row],[Balanced]]*B$2/DatiStorici[[#This Row],[Bond 3Y]]),Q1435)</f>
        <v>29.07059339376492</v>
      </c>
      <c r="R1436" s="33">
        <f>IF(DatiStorici[[#This Row],[Calend]]="X",(DatiStorici[[#This Row],[Balanced]]*C$2/DatiStorici[[#This Row],[Bond 10Y]]),R1435)</f>
        <v>25.761389718714945</v>
      </c>
      <c r="S1436" s="33">
        <f>IF(DatiStorici[[#This Row],[Calend]]="X",(DatiStorici[[#This Row],[Balanced]]*D$2/DatiStorici[[#This Row],[SXXR]]),S1435)</f>
        <v>26.704627827929638</v>
      </c>
      <c r="T1436" s="33">
        <f>IF(DatiStorici[[#This Row],[Calend]]="X",(DatiStorici[[#This Row],[Balanced]]*E$2/DatiStorici[[#This Row],[Gold]]),T1435)</f>
        <v>22.568759297946368</v>
      </c>
      <c r="U1436" s="34">
        <f>SUMPRODUCT(DatiStorici[[#This Row],[Bond 3Y]:[Gold]],Q1435:T1435)</f>
        <v>14450.265509155479</v>
      </c>
      <c r="V1436" s="32">
        <f t="shared" si="190"/>
        <v>1.078049496017658E-2</v>
      </c>
      <c r="W1436" s="32">
        <f>-(1-U1436/MAX(U$5:U1436))</f>
        <v>-1.59111362763803E-2</v>
      </c>
      <c r="X1436" s="53" t="str">
        <f t="shared" si="191"/>
        <v/>
      </c>
    </row>
    <row r="1437" spans="1:24" x14ac:dyDescent="0.3">
      <c r="A1437" s="4">
        <v>41117</v>
      </c>
      <c r="B1437" s="1">
        <v>121.933982</v>
      </c>
      <c r="C1437" s="1">
        <v>142.623289</v>
      </c>
      <c r="D1437" s="1">
        <v>140.280755</v>
      </c>
      <c r="E1437" s="1">
        <v>156.52037000000001</v>
      </c>
      <c r="F1437" s="3">
        <f t="shared" si="184"/>
        <v>14904.63129367213</v>
      </c>
      <c r="G1437" s="36">
        <f t="shared" si="185"/>
        <v>3.2676063300006806E-3</v>
      </c>
      <c r="H1437" s="31">
        <f t="shared" si="186"/>
        <v>-2.9263714141685594E-3</v>
      </c>
      <c r="I1437" s="37">
        <f t="shared" si="187"/>
        <v>1.2332590644117186E-2</v>
      </c>
      <c r="J1437" s="37">
        <f t="shared" si="188"/>
        <v>1.431865030925195E-4</v>
      </c>
      <c r="K1437" s="39">
        <f t="shared" si="189"/>
        <v>1.7450335258946785E-3</v>
      </c>
      <c r="L1437" s="36">
        <f>-(1-B1437/MAX(B$5:B1437))</f>
        <v>-8.0443326004561166E-3</v>
      </c>
      <c r="M1437" s="37">
        <f>-(1-C1437/MAX(C$5:C1437))</f>
        <v>-1.2660266717772872E-2</v>
      </c>
      <c r="N1437" s="37">
        <f>-(1-D1437/MAX(D$5:D1437))</f>
        <v>-0.23298751907692705</v>
      </c>
      <c r="O1437" s="37">
        <f>-(1-E1437/MAX(E$5:E1437))</f>
        <v>-0.14917935030766882</v>
      </c>
      <c r="P1437" s="39">
        <f>-(1-F1437/MAX(F$5:F1437))</f>
        <v>-3.0575057351124091E-2</v>
      </c>
      <c r="Q1437" s="33">
        <f>IF(DatiStorici[[#This Row],[Calend]]="X",(DatiStorici[[#This Row],[Balanced]]*B$2/DatiStorici[[#This Row],[Bond 3Y]]),Q1436)</f>
        <v>29.07059339376492</v>
      </c>
      <c r="R1437" s="33">
        <f>IF(DatiStorici[[#This Row],[Calend]]="X",(DatiStorici[[#This Row],[Balanced]]*C$2/DatiStorici[[#This Row],[Bond 10Y]]),R1436)</f>
        <v>25.761389718714945</v>
      </c>
      <c r="S1437" s="33">
        <f>IF(DatiStorici[[#This Row],[Calend]]="X",(DatiStorici[[#This Row],[Balanced]]*D$2/DatiStorici[[#This Row],[SXXR]]),S1436)</f>
        <v>26.704627827929638</v>
      </c>
      <c r="T1437" s="33">
        <f>IF(DatiStorici[[#This Row],[Calend]]="X",(DatiStorici[[#This Row],[Balanced]]*E$2/DatiStorici[[#This Row],[Gold]]),T1436)</f>
        <v>22.568759297946368</v>
      </c>
      <c r="U1437" s="34">
        <f>SUMPRODUCT(DatiStorici[[#This Row],[Bond 3Y]:[Gold]],Q1436:T1436)</f>
        <v>14497.483251950047</v>
      </c>
      <c r="V1437" s="32">
        <f t="shared" si="190"/>
        <v>3.2622768050302882E-3</v>
      </c>
      <c r="W1437" s="32">
        <f>-(1-U1437/MAX(U$5:U1437))</f>
        <v>-1.2695523744910897E-2</v>
      </c>
      <c r="X1437" s="53" t="str">
        <f t="shared" si="191"/>
        <v/>
      </c>
    </row>
    <row r="1438" spans="1:24" x14ac:dyDescent="0.3">
      <c r="A1438" s="4">
        <v>41120</v>
      </c>
      <c r="B1438" s="1">
        <v>122.093767</v>
      </c>
      <c r="C1438" s="1">
        <v>142.997218</v>
      </c>
      <c r="D1438" s="1">
        <v>142.48638700000001</v>
      </c>
      <c r="E1438" s="1">
        <v>156.4667</v>
      </c>
      <c r="F1438" s="3">
        <f t="shared" si="184"/>
        <v>14949.106513874332</v>
      </c>
      <c r="G1438" s="36">
        <f t="shared" si="185"/>
        <v>1.3095643711845302E-3</v>
      </c>
      <c r="H1438" s="31">
        <f t="shared" si="186"/>
        <v>2.6183639092327207E-3</v>
      </c>
      <c r="I1438" s="37">
        <f t="shared" si="187"/>
        <v>1.5600657970428698E-2</v>
      </c>
      <c r="J1438" s="37">
        <f t="shared" si="188"/>
        <v>-3.4295346786080788E-4</v>
      </c>
      <c r="K1438" s="39">
        <f t="shared" si="189"/>
        <v>2.9795433584879146E-3</v>
      </c>
      <c r="L1438" s="36">
        <f>-(1-B1438/MAX(B$5:B1438))</f>
        <v>-6.7444518476448279E-3</v>
      </c>
      <c r="M1438" s="37">
        <f>-(1-C1438/MAX(C$5:C1438))</f>
        <v>-1.0071664521630219E-2</v>
      </c>
      <c r="N1438" s="37">
        <f>-(1-D1438/MAX(D$5:D1438))</f>
        <v>-0.22092779447448008</v>
      </c>
      <c r="O1438" s="37">
        <f>-(1-E1438/MAX(E$5:E1438))</f>
        <v>-0.14947109217020715</v>
      </c>
      <c r="P1438" s="39">
        <f>-(1-F1438/MAX(F$5:F1438))</f>
        <v>-2.7682306303191684E-2</v>
      </c>
      <c r="Q1438" s="33">
        <f>IF(DatiStorici[[#This Row],[Calend]]="X",(DatiStorici[[#This Row],[Balanced]]*B$2/DatiStorici[[#This Row],[Bond 3Y]]),Q1437)</f>
        <v>29.07059339376492</v>
      </c>
      <c r="R1438" s="33">
        <f>IF(DatiStorici[[#This Row],[Calend]]="X",(DatiStorici[[#This Row],[Balanced]]*C$2/DatiStorici[[#This Row],[Bond 10Y]]),R1437)</f>
        <v>25.761389718714945</v>
      </c>
      <c r="S1438" s="33">
        <f>IF(DatiStorici[[#This Row],[Calend]]="X",(DatiStorici[[#This Row],[Balanced]]*D$2/DatiStorici[[#This Row],[SXXR]]),S1437)</f>
        <v>26.704627827929638</v>
      </c>
      <c r="T1438" s="33">
        <f>IF(DatiStorici[[#This Row],[Calend]]="X",(DatiStorici[[#This Row],[Balanced]]*E$2/DatiStorici[[#This Row],[Gold]]),T1437)</f>
        <v>22.568759297946368</v>
      </c>
      <c r="U1438" s="34">
        <f>SUMPRODUCT(DatiStorici[[#This Row],[Bond 3Y]:[Gold]],Q1437:T1437)</f>
        <v>14569.45054378545</v>
      </c>
      <c r="V1438" s="32">
        <f t="shared" si="190"/>
        <v>4.9518424886996126E-3</v>
      </c>
      <c r="W1438" s="32">
        <f>-(1-U1438/MAX(U$5:U1438))</f>
        <v>-7.794422764953457E-3</v>
      </c>
      <c r="X1438" s="53" t="str">
        <f t="shared" si="191"/>
        <v/>
      </c>
    </row>
    <row r="1439" spans="1:24" x14ac:dyDescent="0.3">
      <c r="A1439" s="4">
        <v>41121</v>
      </c>
      <c r="B1439" s="1">
        <v>121.766054</v>
      </c>
      <c r="C1439" s="1">
        <v>143.95119099999999</v>
      </c>
      <c r="D1439" s="1">
        <v>141.11939599999999</v>
      </c>
      <c r="E1439" s="1">
        <v>156.87599</v>
      </c>
      <c r="F1439" s="3">
        <f t="shared" si="184"/>
        <v>14960.748425550157</v>
      </c>
      <c r="G1439" s="36">
        <f t="shared" si="185"/>
        <v>-2.6877178531062142E-3</v>
      </c>
      <c r="H1439" s="31">
        <f t="shared" si="186"/>
        <v>6.6491152048953062E-3</v>
      </c>
      <c r="I1439" s="37">
        <f t="shared" si="187"/>
        <v>-9.6401531169093488E-3</v>
      </c>
      <c r="J1439" s="37">
        <f t="shared" si="188"/>
        <v>2.6124128363961565E-3</v>
      </c>
      <c r="K1439" s="39">
        <f t="shared" si="189"/>
        <v>7.7846664835576969E-4</v>
      </c>
      <c r="L1439" s="36">
        <f>-(1-B1439/MAX(B$5:B1439))</f>
        <v>-9.4104581758110983E-3</v>
      </c>
      <c r="M1439" s="37">
        <f>-(1-C1439/MAX(C$5:C1439))</f>
        <v>-3.4675856647862213E-3</v>
      </c>
      <c r="N1439" s="37">
        <f>-(1-D1439/MAX(D$5:D1439))</f>
        <v>-0.22840208528728279</v>
      </c>
      <c r="O1439" s="37">
        <f>-(1-E1439/MAX(E$5:E1439))</f>
        <v>-0.14724625470200692</v>
      </c>
      <c r="P1439" s="39">
        <f>-(1-F1439/MAX(F$5:F1439))</f>
        <v>-2.692509471329807E-2</v>
      </c>
      <c r="Q1439" s="33">
        <f>IF(DatiStorici[[#This Row],[Calend]]="X",(DatiStorici[[#This Row],[Balanced]]*B$2/DatiStorici[[#This Row],[Bond 3Y]]),Q1438)</f>
        <v>29.07059339376492</v>
      </c>
      <c r="R1439" s="33">
        <f>IF(DatiStorici[[#This Row],[Calend]]="X",(DatiStorici[[#This Row],[Balanced]]*C$2/DatiStorici[[#This Row],[Bond 10Y]]),R1438)</f>
        <v>25.761389718714945</v>
      </c>
      <c r="S1439" s="33">
        <f>IF(DatiStorici[[#This Row],[Calend]]="X",(DatiStorici[[#This Row],[Balanced]]*D$2/DatiStorici[[#This Row],[SXXR]]),S1438)</f>
        <v>26.704627827929638</v>
      </c>
      <c r="T1439" s="33">
        <f>IF(DatiStorici[[#This Row],[Calend]]="X",(DatiStorici[[#This Row],[Balanced]]*E$2/DatiStorici[[#This Row],[Gold]]),T1438)</f>
        <v>22.568759297946368</v>
      </c>
      <c r="U1439" s="34">
        <f>SUMPRODUCT(DatiStorici[[#This Row],[Bond 3Y]:[Gold]],Q1438:T1438)</f>
        <v>14557.231584240657</v>
      </c>
      <c r="V1439" s="32">
        <f t="shared" si="190"/>
        <v>-8.3902177446000374E-4</v>
      </c>
      <c r="W1439" s="32">
        <f>-(1-U1439/MAX(U$5:U1439))</f>
        <v>-8.6265557113481828E-3</v>
      </c>
      <c r="X1439" s="53" t="str">
        <f t="shared" si="191"/>
        <v/>
      </c>
    </row>
    <row r="1440" spans="1:24" x14ac:dyDescent="0.3">
      <c r="A1440" s="4">
        <v>41122</v>
      </c>
      <c r="B1440" s="1">
        <v>122.11115700000001</v>
      </c>
      <c r="C1440" s="1">
        <v>143.25168500000001</v>
      </c>
      <c r="D1440" s="1">
        <v>141.763972</v>
      </c>
      <c r="E1440" s="1">
        <v>154.64973000000001</v>
      </c>
      <c r="F1440" s="3">
        <f t="shared" si="184"/>
        <v>14873.448309748152</v>
      </c>
      <c r="G1440" s="36">
        <f t="shared" si="185"/>
        <v>2.830139224015094E-3</v>
      </c>
      <c r="H1440" s="31">
        <f t="shared" si="186"/>
        <v>-4.8711725517312666E-3</v>
      </c>
      <c r="I1440" s="37">
        <f t="shared" si="187"/>
        <v>4.5571934476292533E-3</v>
      </c>
      <c r="J1440" s="37">
        <f t="shared" si="188"/>
        <v>-1.4292867371341667E-2</v>
      </c>
      <c r="K1440" s="39">
        <f t="shared" si="189"/>
        <v>-5.8523690613920031E-3</v>
      </c>
      <c r="L1440" s="36">
        <f>-(1-B1440/MAX(B$5:B1440))</f>
        <v>-6.6029809568141085E-3</v>
      </c>
      <c r="M1440" s="37">
        <f>-(1-C1440/MAX(C$5:C1440))</f>
        <v>-8.3100631613562959E-3</v>
      </c>
      <c r="N1440" s="37">
        <f>-(1-D1440/MAX(D$5:D1440))</f>
        <v>-0.22487773986368231</v>
      </c>
      <c r="O1440" s="37">
        <f>-(1-E1440/MAX(E$5:E1440))</f>
        <v>-0.15934786153812697</v>
      </c>
      <c r="P1440" s="39">
        <f>-(1-F1440/MAX(F$5:F1440))</f>
        <v>-3.2603256627342203E-2</v>
      </c>
      <c r="Q1440" s="33">
        <f>IF(DatiStorici[[#This Row],[Calend]]="X",(DatiStorici[[#This Row],[Balanced]]*B$2/DatiStorici[[#This Row],[Bond 3Y]]),Q1439)</f>
        <v>29.07059339376492</v>
      </c>
      <c r="R1440" s="33">
        <f>IF(DatiStorici[[#This Row],[Calend]]="X",(DatiStorici[[#This Row],[Balanced]]*C$2/DatiStorici[[#This Row],[Bond 10Y]]),R1439)</f>
        <v>25.761389718714945</v>
      </c>
      <c r="S1440" s="33">
        <f>IF(DatiStorici[[#This Row],[Calend]]="X",(DatiStorici[[#This Row],[Balanced]]*D$2/DatiStorici[[#This Row],[SXXR]]),S1439)</f>
        <v>26.704627827929638</v>
      </c>
      <c r="T1440" s="33">
        <f>IF(DatiStorici[[#This Row],[Calend]]="X",(DatiStorici[[#This Row],[Balanced]]*E$2/DatiStorici[[#This Row],[Gold]]),T1439)</f>
        <v>22.568759297946368</v>
      </c>
      <c r="U1440" s="34">
        <f>SUMPRODUCT(DatiStorici[[#This Row],[Bond 3Y]:[Gold]],Q1439:T1439)</f>
        <v>14516.212922668215</v>
      </c>
      <c r="V1440" s="32">
        <f t="shared" si="190"/>
        <v>-2.8217288652604465E-3</v>
      </c>
      <c r="W1440" s="32">
        <f>-(1-U1440/MAX(U$5:U1440))</f>
        <v>-1.1419999751024257E-2</v>
      </c>
      <c r="X1440" s="53" t="str">
        <f t="shared" si="191"/>
        <v/>
      </c>
    </row>
    <row r="1441" spans="1:24" x14ac:dyDescent="0.3">
      <c r="A1441" s="4">
        <v>41123</v>
      </c>
      <c r="B1441" s="1">
        <v>122.208568</v>
      </c>
      <c r="C1441" s="1">
        <v>144.043252</v>
      </c>
      <c r="D1441" s="1">
        <v>140.014714</v>
      </c>
      <c r="E1441" s="1">
        <v>154.45455000000001</v>
      </c>
      <c r="F1441" s="3">
        <f t="shared" si="184"/>
        <v>14861.881475624828</v>
      </c>
      <c r="G1441" s="36">
        <f t="shared" si="185"/>
        <v>7.9740598235872643E-4</v>
      </c>
      <c r="H1441" s="31">
        <f t="shared" si="186"/>
        <v>5.5104974093690955E-3</v>
      </c>
      <c r="I1441" s="37">
        <f t="shared" si="187"/>
        <v>-1.2415988564913424E-2</v>
      </c>
      <c r="J1441" s="37">
        <f t="shared" si="188"/>
        <v>-1.2628749491289889E-3</v>
      </c>
      <c r="K1441" s="39">
        <f t="shared" si="189"/>
        <v>-7.7798597091235792E-4</v>
      </c>
      <c r="L1441" s="36">
        <f>-(1-B1441/MAX(B$5:B1441))</f>
        <v>-5.810524318130228E-3</v>
      </c>
      <c r="M1441" s="37">
        <f>-(1-C1441/MAX(C$5:C1441))</f>
        <v>-2.8302740179787511E-3</v>
      </c>
      <c r="N1441" s="37">
        <f>-(1-D1441/MAX(D$5:D1441))</f>
        <v>-0.23444215030868265</v>
      </c>
      <c r="O1441" s="37">
        <f>-(1-E1441/MAX(E$5:E1441))</f>
        <v>-0.16040882998847594</v>
      </c>
      <c r="P1441" s="39">
        <f>-(1-F1441/MAX(F$5:F1441))</f>
        <v>-3.3355585033573387E-2</v>
      </c>
      <c r="Q1441" s="33">
        <f>IF(DatiStorici[[#This Row],[Calend]]="X",(DatiStorici[[#This Row],[Balanced]]*B$2/DatiStorici[[#This Row],[Bond 3Y]]),Q1440)</f>
        <v>29.07059339376492</v>
      </c>
      <c r="R1441" s="33">
        <f>IF(DatiStorici[[#This Row],[Calend]]="X",(DatiStorici[[#This Row],[Balanced]]*C$2/DatiStorici[[#This Row],[Bond 10Y]]),R1440)</f>
        <v>25.761389718714945</v>
      </c>
      <c r="S1441" s="33">
        <f>IF(DatiStorici[[#This Row],[Calend]]="X",(DatiStorici[[#This Row],[Balanced]]*D$2/DatiStorici[[#This Row],[SXXR]]),S1440)</f>
        <v>26.704627827929638</v>
      </c>
      <c r="T1441" s="33">
        <f>IF(DatiStorici[[#This Row],[Calend]]="X",(DatiStorici[[#This Row],[Balanced]]*E$2/DatiStorici[[#This Row],[Gold]]),T1440)</f>
        <v>22.568759297946368</v>
      </c>
      <c r="U1441" s="34">
        <f>SUMPRODUCT(DatiStorici[[#This Row],[Bond 3Y]:[Gold]],Q1440:T1440)</f>
        <v>14488.31832991197</v>
      </c>
      <c r="V1441" s="32">
        <f t="shared" si="190"/>
        <v>-1.9234650691994882E-3</v>
      </c>
      <c r="W1441" s="32">
        <f>-(1-U1441/MAX(U$5:U1441))</f>
        <v>-1.3319671288002932E-2</v>
      </c>
      <c r="X1441" s="53" t="str">
        <f t="shared" si="191"/>
        <v/>
      </c>
    </row>
    <row r="1442" spans="1:24" x14ac:dyDescent="0.3">
      <c r="A1442" s="4">
        <v>41124</v>
      </c>
      <c r="B1442" s="1">
        <v>122.95175500000001</v>
      </c>
      <c r="C1442" s="1">
        <v>142.88132400000001</v>
      </c>
      <c r="D1442" s="1">
        <v>143.36981299999999</v>
      </c>
      <c r="E1442" s="1">
        <v>154.93638000000001</v>
      </c>
      <c r="F1442" s="3">
        <f t="shared" si="184"/>
        <v>14920.285081832229</v>
      </c>
      <c r="G1442" s="36">
        <f t="shared" si="185"/>
        <v>6.0628838096198311E-3</v>
      </c>
      <c r="H1442" s="31">
        <f t="shared" si="186"/>
        <v>-8.0992319851313811E-3</v>
      </c>
      <c r="I1442" s="37">
        <f t="shared" si="187"/>
        <v>2.3679879853139536E-2</v>
      </c>
      <c r="J1442" s="37">
        <f t="shared" si="188"/>
        <v>3.1147027453863794E-3</v>
      </c>
      <c r="K1442" s="39">
        <f t="shared" si="189"/>
        <v>3.9220572459689844E-3</v>
      </c>
      <c r="L1442" s="36">
        <f>-(1-B1442/MAX(B$5:B1442))</f>
        <v>0</v>
      </c>
      <c r="M1442" s="37">
        <f>-(1-C1442/MAX(C$5:C1442))</f>
        <v>-1.0873965126610652E-2</v>
      </c>
      <c r="N1442" s="37">
        <f>-(1-D1442/MAX(D$5:D1442))</f>
        <v>-0.21609748993290612</v>
      </c>
      <c r="O1442" s="37">
        <f>-(1-E1442/MAX(E$5:E1442))</f>
        <v>-0.1577896762410036</v>
      </c>
      <c r="P1442" s="39">
        <f>-(1-F1442/MAX(F$5:F1442))</f>
        <v>-2.9556905852416104E-2</v>
      </c>
      <c r="Q1442" s="33">
        <f>IF(DatiStorici[[#This Row],[Calend]]="X",(DatiStorici[[#This Row],[Balanced]]*B$2/DatiStorici[[#This Row],[Bond 3Y]]),Q1441)</f>
        <v>29.07059339376492</v>
      </c>
      <c r="R1442" s="33">
        <f>IF(DatiStorici[[#This Row],[Calend]]="X",(DatiStorici[[#This Row],[Balanced]]*C$2/DatiStorici[[#This Row],[Bond 10Y]]),R1441)</f>
        <v>25.761389718714945</v>
      </c>
      <c r="S1442" s="33">
        <f>IF(DatiStorici[[#This Row],[Calend]]="X",(DatiStorici[[#This Row],[Balanced]]*D$2/DatiStorici[[#This Row],[SXXR]]),S1441)</f>
        <v>26.704627827929638</v>
      </c>
      <c r="T1442" s="33">
        <f>IF(DatiStorici[[#This Row],[Calend]]="X",(DatiStorici[[#This Row],[Balanced]]*E$2/DatiStorici[[#This Row],[Gold]]),T1441)</f>
        <v>22.568759297946368</v>
      </c>
      <c r="U1442" s="34">
        <f>SUMPRODUCT(DatiStorici[[#This Row],[Bond 3Y]:[Gold]],Q1441:T1441)</f>
        <v>14580.461312384803</v>
      </c>
      <c r="V1442" s="32">
        <f t="shared" si="190"/>
        <v>6.3396738507730871E-3</v>
      </c>
      <c r="W1442" s="32">
        <f>-(1-U1442/MAX(U$5:U1442))</f>
        <v>-7.0445697776296834E-3</v>
      </c>
      <c r="X1442" s="53" t="str">
        <f t="shared" si="191"/>
        <v/>
      </c>
    </row>
    <row r="1443" spans="1:24" x14ac:dyDescent="0.3">
      <c r="A1443" s="4">
        <v>41127</v>
      </c>
      <c r="B1443" s="1">
        <v>123.199816</v>
      </c>
      <c r="C1443" s="1">
        <v>143.04361800000001</v>
      </c>
      <c r="D1443" s="1">
        <v>144.01758699999999</v>
      </c>
      <c r="E1443" s="1">
        <v>155.70482000000001</v>
      </c>
      <c r="F1443" s="3">
        <f t="shared" si="184"/>
        <v>14970.570281288239</v>
      </c>
      <c r="G1443" s="36">
        <f t="shared" si="185"/>
        <v>2.0155149363223317E-3</v>
      </c>
      <c r="H1443" s="31">
        <f t="shared" si="186"/>
        <v>1.135221126874463E-3</v>
      </c>
      <c r="I1443" s="37">
        <f t="shared" si="187"/>
        <v>4.5080271231205992E-3</v>
      </c>
      <c r="J1443" s="37">
        <f t="shared" si="188"/>
        <v>4.9474542813013472E-3</v>
      </c>
      <c r="K1443" s="39">
        <f t="shared" si="189"/>
        <v>3.3645906938962905E-3</v>
      </c>
      <c r="L1443" s="36">
        <f>-(1-B1443/MAX(B$5:B1443))</f>
        <v>0</v>
      </c>
      <c r="M1443" s="37">
        <f>-(1-C1443/MAX(C$5:C1443))</f>
        <v>-9.750450756714768E-3</v>
      </c>
      <c r="N1443" s="37">
        <f>-(1-D1443/MAX(D$5:D1443))</f>
        <v>-0.21255565881845662</v>
      </c>
      <c r="O1443" s="37">
        <f>-(1-E1443/MAX(E$5:E1443))</f>
        <v>-0.15361255463025369</v>
      </c>
      <c r="P1443" s="39">
        <f>-(1-F1443/MAX(F$5:F1443))</f>
        <v>-2.6286262946984107E-2</v>
      </c>
      <c r="Q1443" s="33">
        <f>IF(DatiStorici[[#This Row],[Calend]]="X",(DatiStorici[[#This Row],[Balanced]]*B$2/DatiStorici[[#This Row],[Bond 3Y]]),Q1442)</f>
        <v>29.07059339376492</v>
      </c>
      <c r="R1443" s="33">
        <f>IF(DatiStorici[[#This Row],[Calend]]="X",(DatiStorici[[#This Row],[Balanced]]*C$2/DatiStorici[[#This Row],[Bond 10Y]]),R1442)</f>
        <v>25.761389718714945</v>
      </c>
      <c r="S1443" s="33">
        <f>IF(DatiStorici[[#This Row],[Calend]]="X",(DatiStorici[[#This Row],[Balanced]]*D$2/DatiStorici[[#This Row],[SXXR]]),S1442)</f>
        <v>26.704627827929638</v>
      </c>
      <c r="T1443" s="33">
        <f>IF(DatiStorici[[#This Row],[Calend]]="X",(DatiStorici[[#This Row],[Balanced]]*E$2/DatiStorici[[#This Row],[Gold]]),T1442)</f>
        <v>22.568759297946368</v>
      </c>
      <c r="U1443" s="34">
        <f>SUMPRODUCT(DatiStorici[[#This Row],[Bond 3Y]:[Gold]],Q1442:T1442)</f>
        <v>14626.494812817185</v>
      </c>
      <c r="V1443" s="32">
        <f t="shared" si="190"/>
        <v>3.152231157052844E-3</v>
      </c>
      <c r="W1443" s="32">
        <f>-(1-U1443/MAX(U$5:U1443))</f>
        <v>-3.9096062639820683E-3</v>
      </c>
      <c r="X1443" s="53" t="str">
        <f t="shared" si="191"/>
        <v/>
      </c>
    </row>
    <row r="1444" spans="1:24" x14ac:dyDescent="0.3">
      <c r="A1444" s="4">
        <v>41128</v>
      </c>
      <c r="B1444" s="1">
        <v>122.94407200000001</v>
      </c>
      <c r="C1444" s="1">
        <v>142.41180800000001</v>
      </c>
      <c r="D1444" s="1">
        <v>145.07908399999999</v>
      </c>
      <c r="E1444" s="1">
        <v>155.79977</v>
      </c>
      <c r="F1444" s="3">
        <f t="shared" si="184"/>
        <v>14967.973953260829</v>
      </c>
      <c r="G1444" s="36">
        <f t="shared" si="185"/>
        <v>-2.0780048134074595E-3</v>
      </c>
      <c r="H1444" s="31">
        <f t="shared" si="186"/>
        <v>-4.4266878410817159E-3</v>
      </c>
      <c r="I1444" s="37">
        <f t="shared" si="187"/>
        <v>7.3435765738967523E-3</v>
      </c>
      <c r="J1444" s="37">
        <f t="shared" si="188"/>
        <v>6.0962185462865124E-4</v>
      </c>
      <c r="K1444" s="39">
        <f t="shared" si="189"/>
        <v>-1.7344383972564483E-4</v>
      </c>
      <c r="L1444" s="36">
        <f>-(1-B1444/MAX(B$5:B1444))</f>
        <v>-2.0758472561354102E-3</v>
      </c>
      <c r="M1444" s="37">
        <f>-(1-C1444/MAX(C$5:C1444))</f>
        <v>-1.4124288446610178E-2</v>
      </c>
      <c r="N1444" s="37">
        <f>-(1-D1444/MAX(D$5:D1444))</f>
        <v>-0.20675171623586641</v>
      </c>
      <c r="O1444" s="37">
        <f>-(1-E1444/MAX(E$5:E1444))</f>
        <v>-0.15309642103889898</v>
      </c>
      <c r="P1444" s="39">
        <f>-(1-F1444/MAX(F$5:F1444))</f>
        <v>-2.6455132951177851E-2</v>
      </c>
      <c r="Q1444" s="33">
        <f>IF(DatiStorici[[#This Row],[Calend]]="X",(DatiStorici[[#This Row],[Balanced]]*B$2/DatiStorici[[#This Row],[Bond 3Y]]),Q1443)</f>
        <v>29.07059339376492</v>
      </c>
      <c r="R1444" s="33">
        <f>IF(DatiStorici[[#This Row],[Calend]]="X",(DatiStorici[[#This Row],[Balanced]]*C$2/DatiStorici[[#This Row],[Bond 10Y]]),R1443)</f>
        <v>25.761389718714945</v>
      </c>
      <c r="S1444" s="33">
        <f>IF(DatiStorici[[#This Row],[Calend]]="X",(DatiStorici[[#This Row],[Balanced]]*D$2/DatiStorici[[#This Row],[SXXR]]),S1443)</f>
        <v>26.704627827929638</v>
      </c>
      <c r="T1444" s="33">
        <f>IF(DatiStorici[[#This Row],[Calend]]="X",(DatiStorici[[#This Row],[Balanced]]*E$2/DatiStorici[[#This Row],[Gold]]),T1443)</f>
        <v>22.568759297946368</v>
      </c>
      <c r="U1444" s="34">
        <f>SUMPRODUCT(DatiStorici[[#This Row],[Bond 3Y]:[Gold]],Q1443:T1443)</f>
        <v>14633.273665362913</v>
      </c>
      <c r="V1444" s="32">
        <f t="shared" si="190"/>
        <v>4.6335654857059693E-4</v>
      </c>
      <c r="W1444" s="32">
        <f>-(1-U1444/MAX(U$5:U1444))</f>
        <v>-3.4479543106080701E-3</v>
      </c>
      <c r="X1444" s="53" t="str">
        <f t="shared" si="191"/>
        <v/>
      </c>
    </row>
    <row r="1445" spans="1:24" x14ac:dyDescent="0.3">
      <c r="A1445" s="4">
        <v>41129</v>
      </c>
      <c r="B1445" s="1">
        <v>122.943235</v>
      </c>
      <c r="C1445" s="1">
        <v>142.76476600000001</v>
      </c>
      <c r="D1445" s="1">
        <v>145.50080399999999</v>
      </c>
      <c r="E1445" s="1">
        <v>156.01560000000001</v>
      </c>
      <c r="F1445" s="3">
        <f t="shared" si="184"/>
        <v>14991.746297043781</v>
      </c>
      <c r="G1445" s="36">
        <f t="shared" si="185"/>
        <v>-6.8079968031994248E-6</v>
      </c>
      <c r="H1445" s="31">
        <f t="shared" si="186"/>
        <v>2.4753658778948087E-3</v>
      </c>
      <c r="I1445" s="37">
        <f t="shared" si="187"/>
        <v>2.9026117326327984E-3</v>
      </c>
      <c r="J1445" s="37">
        <f t="shared" si="188"/>
        <v>1.3843450659168943E-3</v>
      </c>
      <c r="K1445" s="39">
        <f t="shared" si="189"/>
        <v>1.5869539884490647E-3</v>
      </c>
      <c r="L1445" s="36">
        <f>-(1-B1445/MAX(B$5:B1445))</f>
        <v>-2.0826410974509324E-3</v>
      </c>
      <c r="M1445" s="37">
        <f>-(1-C1445/MAX(C$5:C1445))</f>
        <v>-1.1680862411330484E-2</v>
      </c>
      <c r="N1445" s="37">
        <f>-(1-D1445/MAX(D$5:D1445))</f>
        <v>-0.20444587960521188</v>
      </c>
      <c r="O1445" s="37">
        <f>-(1-E1445/MAX(E$5:E1445))</f>
        <v>-0.15192320236568024</v>
      </c>
      <c r="P1445" s="39">
        <f>-(1-F1445/MAX(F$5:F1445))</f>
        <v>-2.4908935493867967E-2</v>
      </c>
      <c r="Q1445" s="33">
        <f>IF(DatiStorici[[#This Row],[Calend]]="X",(DatiStorici[[#This Row],[Balanced]]*B$2/DatiStorici[[#This Row],[Bond 3Y]]),Q1444)</f>
        <v>29.07059339376492</v>
      </c>
      <c r="R1445" s="33">
        <f>IF(DatiStorici[[#This Row],[Calend]]="X",(DatiStorici[[#This Row],[Balanced]]*C$2/DatiStorici[[#This Row],[Bond 10Y]]),R1444)</f>
        <v>25.761389718714945</v>
      </c>
      <c r="S1445" s="33">
        <f>IF(DatiStorici[[#This Row],[Calend]]="X",(DatiStorici[[#This Row],[Balanced]]*D$2/DatiStorici[[#This Row],[SXXR]]),S1444)</f>
        <v>26.704627827929638</v>
      </c>
      <c r="T1445" s="33">
        <f>IF(DatiStorici[[#This Row],[Calend]]="X",(DatiStorici[[#This Row],[Balanced]]*E$2/DatiStorici[[#This Row],[Gold]]),T1444)</f>
        <v>22.568759297946368</v>
      </c>
      <c r="U1445" s="34">
        <f>SUMPRODUCT(DatiStorici[[#This Row],[Bond 3Y]:[Gold]],Q1444:T1444)</f>
        <v>14658.474912835449</v>
      </c>
      <c r="V1445" s="32">
        <f t="shared" si="190"/>
        <v>1.7207066777397526E-3</v>
      </c>
      <c r="W1445" s="32">
        <f>-(1-U1445/MAX(U$5:U1445))</f>
        <v>-1.7317043929886422E-3</v>
      </c>
      <c r="X1445" s="53" t="str">
        <f t="shared" si="191"/>
        <v/>
      </c>
    </row>
    <row r="1446" spans="1:24" x14ac:dyDescent="0.3">
      <c r="A1446" s="4">
        <v>41130</v>
      </c>
      <c r="B1446" s="1">
        <v>122.898409</v>
      </c>
      <c r="C1446" s="1">
        <v>142.698983</v>
      </c>
      <c r="D1446" s="1">
        <v>146.07447099999999</v>
      </c>
      <c r="E1446" s="1">
        <v>156.18307999999999</v>
      </c>
      <c r="F1446" s="3">
        <f t="shared" si="184"/>
        <v>15004.20964853803</v>
      </c>
      <c r="G1446" s="36">
        <f t="shared" si="185"/>
        <v>-3.6467377753765859E-4</v>
      </c>
      <c r="H1446" s="31">
        <f t="shared" si="186"/>
        <v>-4.6088514842884394E-4</v>
      </c>
      <c r="I1446" s="37">
        <f t="shared" si="187"/>
        <v>3.9349546371182818E-3</v>
      </c>
      <c r="J1446" s="37">
        <f t="shared" si="188"/>
        <v>1.0729066251395981E-3</v>
      </c>
      <c r="K1446" s="39">
        <f t="shared" si="189"/>
        <v>8.3100216803149568E-4</v>
      </c>
      <c r="L1446" s="36">
        <f>-(1-B1446/MAX(B$5:B1446))</f>
        <v>-2.446489043457678E-3</v>
      </c>
      <c r="M1446" s="37">
        <f>-(1-C1446/MAX(C$5:C1446))</f>
        <v>-1.2136259072912936E-2</v>
      </c>
      <c r="N1446" s="37">
        <f>-(1-D1446/MAX(D$5:D1446))</f>
        <v>-0.20130924301601116</v>
      </c>
      <c r="O1446" s="37">
        <f>-(1-E1446/MAX(E$5:E1446))</f>
        <v>-0.15101280685351481</v>
      </c>
      <c r="P1446" s="39">
        <f>-(1-F1446/MAX(F$5:F1446))</f>
        <v>-2.4098295930267688E-2</v>
      </c>
      <c r="Q1446" s="33">
        <f>IF(DatiStorici[[#This Row],[Calend]]="X",(DatiStorici[[#This Row],[Balanced]]*B$2/DatiStorici[[#This Row],[Bond 3Y]]),Q1445)</f>
        <v>29.07059339376492</v>
      </c>
      <c r="R1446" s="33">
        <f>IF(DatiStorici[[#This Row],[Calend]]="X",(DatiStorici[[#This Row],[Balanced]]*C$2/DatiStorici[[#This Row],[Bond 10Y]]),R1445)</f>
        <v>25.761389718714945</v>
      </c>
      <c r="S1446" s="33">
        <f>IF(DatiStorici[[#This Row],[Calend]]="X",(DatiStorici[[#This Row],[Balanced]]*D$2/DatiStorici[[#This Row],[SXXR]]),S1445)</f>
        <v>26.704627827929638</v>
      </c>
      <c r="T1446" s="33">
        <f>IF(DatiStorici[[#This Row],[Calend]]="X",(DatiStorici[[#This Row],[Balanced]]*E$2/DatiStorici[[#This Row],[Gold]]),T1445)</f>
        <v>22.568759297946368</v>
      </c>
      <c r="U1446" s="34">
        <f>SUMPRODUCT(DatiStorici[[#This Row],[Bond 3Y]:[Gold]],Q1445:T1445)</f>
        <v>14674.576512455498</v>
      </c>
      <c r="V1446" s="32">
        <f t="shared" si="190"/>
        <v>1.0978469988564372E-3</v>
      </c>
      <c r="W1446" s="32">
        <f>-(1-U1446/MAX(U$5:U1446))</f>
        <v>-6.3515672995873018E-4</v>
      </c>
      <c r="X1446" s="53" t="str">
        <f t="shared" si="191"/>
        <v/>
      </c>
    </row>
    <row r="1447" spans="1:24" x14ac:dyDescent="0.3">
      <c r="A1447" s="4">
        <v>41131</v>
      </c>
      <c r="B1447" s="1">
        <v>122.754152</v>
      </c>
      <c r="C1447" s="1">
        <v>143.301333</v>
      </c>
      <c r="D1447" s="1">
        <v>145.86920900000001</v>
      </c>
      <c r="E1447" s="1">
        <v>156.51979</v>
      </c>
      <c r="F1447" s="3">
        <f t="shared" si="184"/>
        <v>15026.091467104212</v>
      </c>
      <c r="G1447" s="36">
        <f t="shared" si="185"/>
        <v>-1.1744800542288897E-3</v>
      </c>
      <c r="H1447" s="31">
        <f t="shared" si="186"/>
        <v>4.2122393362837851E-3</v>
      </c>
      <c r="I1447" s="37">
        <f t="shared" si="187"/>
        <v>-1.4061755597691637E-3</v>
      </c>
      <c r="J1447" s="37">
        <f t="shared" si="188"/>
        <v>2.1535467847275777E-3</v>
      </c>
      <c r="K1447" s="39">
        <f t="shared" si="189"/>
        <v>1.4573162190137552E-3</v>
      </c>
      <c r="L1447" s="36">
        <f>-(1-B1447/MAX(B$5:B1447))</f>
        <v>-3.6174080000248576E-3</v>
      </c>
      <c r="M1447" s="37">
        <f>-(1-C1447/MAX(C$5:C1447))</f>
        <v>-7.9663644328969996E-3</v>
      </c>
      <c r="N1447" s="37">
        <f>-(1-D1447/MAX(D$5:D1447))</f>
        <v>-0.20243155317080908</v>
      </c>
      <c r="O1447" s="37">
        <f>-(1-E1447/MAX(E$5:E1447))</f>
        <v>-0.14918250309843228</v>
      </c>
      <c r="P1447" s="39">
        <f>-(1-F1447/MAX(F$5:F1447))</f>
        <v>-2.2675061749521497E-2</v>
      </c>
      <c r="Q1447" s="33">
        <f>IF(DatiStorici[[#This Row],[Calend]]="X",(DatiStorici[[#This Row],[Balanced]]*B$2/DatiStorici[[#This Row],[Bond 3Y]]),Q1446)</f>
        <v>29.07059339376492</v>
      </c>
      <c r="R1447" s="33">
        <f>IF(DatiStorici[[#This Row],[Calend]]="X",(DatiStorici[[#This Row],[Balanced]]*C$2/DatiStorici[[#This Row],[Bond 10Y]]),R1446)</f>
        <v>25.761389718714945</v>
      </c>
      <c r="S1447" s="33">
        <f>IF(DatiStorici[[#This Row],[Calend]]="X",(DatiStorici[[#This Row],[Balanced]]*D$2/DatiStorici[[#This Row],[SXXR]]),S1446)</f>
        <v>26.704627827929638</v>
      </c>
      <c r="T1447" s="33">
        <f>IF(DatiStorici[[#This Row],[Calend]]="X",(DatiStorici[[#This Row],[Balanced]]*E$2/DatiStorici[[#This Row],[Gold]]),T1446)</f>
        <v>22.568759297946368</v>
      </c>
      <c r="U1447" s="34">
        <f>SUMPRODUCT(DatiStorici[[#This Row],[Bond 3Y]:[Gold]],Q1446:T1446)</f>
        <v>14688.017930587361</v>
      </c>
      <c r="V1447" s="32">
        <f t="shared" si="190"/>
        <v>9.1554709832254006E-4</v>
      </c>
      <c r="W1447" s="32">
        <f>-(1-U1447/MAX(U$5:U1447))</f>
        <v>0</v>
      </c>
      <c r="X1447" s="53" t="str">
        <f t="shared" si="191"/>
        <v/>
      </c>
    </row>
    <row r="1448" spans="1:24" x14ac:dyDescent="0.3">
      <c r="A1448" s="4">
        <v>41134</v>
      </c>
      <c r="B1448" s="1">
        <v>122.622277</v>
      </c>
      <c r="C1448" s="1">
        <v>143.11880500000001</v>
      </c>
      <c r="D1448" s="1">
        <v>145.24702600000001</v>
      </c>
      <c r="E1448" s="1">
        <v>156.90128999999999</v>
      </c>
      <c r="F1448" s="3">
        <f t="shared" si="184"/>
        <v>15023.901570541568</v>
      </c>
      <c r="G1448" s="36">
        <f t="shared" si="185"/>
        <v>-1.0748792231954059E-3</v>
      </c>
      <c r="H1448" s="31">
        <f t="shared" si="186"/>
        <v>-1.274547425218312E-3</v>
      </c>
      <c r="I1448" s="37">
        <f t="shared" si="187"/>
        <v>-4.2744709674502968E-3</v>
      </c>
      <c r="J1448" s="37">
        <f t="shared" si="188"/>
        <v>2.434425842773741E-3</v>
      </c>
      <c r="K1448" s="39">
        <f t="shared" si="189"/>
        <v>-1.4575022122486646E-4</v>
      </c>
      <c r="L1448" s="36">
        <f>-(1-B1448/MAX(B$5:B1448))</f>
        <v>-4.6878235597365148E-3</v>
      </c>
      <c r="M1448" s="37">
        <f>-(1-C1448/MAX(C$5:C1448))</f>
        <v>-9.2299529260534419E-3</v>
      </c>
      <c r="N1448" s="37">
        <f>-(1-D1448/MAX(D$5:D1448))</f>
        <v>-0.20583346048459683</v>
      </c>
      <c r="O1448" s="37">
        <f>-(1-E1448/MAX(E$5:E1448))</f>
        <v>-0.14710872779456852</v>
      </c>
      <c r="P1448" s="39">
        <f>-(1-F1448/MAX(F$5:F1448))</f>
        <v>-2.2817496695265449E-2</v>
      </c>
      <c r="Q1448" s="33">
        <f>IF(DatiStorici[[#This Row],[Calend]]="X",(DatiStorici[[#This Row],[Balanced]]*B$2/DatiStorici[[#This Row],[Bond 3Y]]),Q1447)</f>
        <v>29.07059339376492</v>
      </c>
      <c r="R1448" s="33">
        <f>IF(DatiStorici[[#This Row],[Calend]]="X",(DatiStorici[[#This Row],[Balanced]]*C$2/DatiStorici[[#This Row],[Bond 10Y]]),R1447)</f>
        <v>25.761389718714945</v>
      </c>
      <c r="S1448" s="33">
        <f>IF(DatiStorici[[#This Row],[Calend]]="X",(DatiStorici[[#This Row],[Balanced]]*D$2/DatiStorici[[#This Row],[SXXR]]),S1447)</f>
        <v>26.704627827929638</v>
      </c>
      <c r="T1448" s="33">
        <f>IF(DatiStorici[[#This Row],[Calend]]="X",(DatiStorici[[#This Row],[Balanced]]*E$2/DatiStorici[[#This Row],[Gold]]),T1447)</f>
        <v>22.568759297946368</v>
      </c>
      <c r="U1448" s="34">
        <f>SUMPRODUCT(DatiStorici[[#This Row],[Bond 3Y]:[Gold]],Q1447:T1447)</f>
        <v>14671.476887357279</v>
      </c>
      <c r="V1448" s="32">
        <f t="shared" si="190"/>
        <v>-1.1267935693567398E-3</v>
      </c>
      <c r="W1448" s="32">
        <f>-(1-U1448/MAX(U$5:U1448))</f>
        <v>-1.1261589758571056E-3</v>
      </c>
      <c r="X1448" s="53" t="str">
        <f t="shared" si="191"/>
        <v/>
      </c>
    </row>
    <row r="1449" spans="1:24" x14ac:dyDescent="0.3">
      <c r="A1449" s="4">
        <v>41135</v>
      </c>
      <c r="B1449" s="1">
        <v>122.686677</v>
      </c>
      <c r="C1449" s="1">
        <v>142.692521</v>
      </c>
      <c r="D1449" s="1">
        <v>146.218954</v>
      </c>
      <c r="E1449" s="1">
        <v>154.50613999999999</v>
      </c>
      <c r="F1449" s="3">
        <f t="shared" si="184"/>
        <v>14934.853040733644</v>
      </c>
      <c r="G1449" s="36">
        <f t="shared" si="185"/>
        <v>5.2505218769546326E-4</v>
      </c>
      <c r="H1449" s="31">
        <f t="shared" si="186"/>
        <v>-2.9829770713492307E-3</v>
      </c>
      <c r="I1449" s="37">
        <f t="shared" si="187"/>
        <v>6.669262756049751E-3</v>
      </c>
      <c r="J1449" s="37">
        <f t="shared" si="188"/>
        <v>-1.5383044854044115E-2</v>
      </c>
      <c r="K1449" s="39">
        <f t="shared" si="189"/>
        <v>-5.9447592673550339E-3</v>
      </c>
      <c r="L1449" s="36">
        <f>-(1-B1449/MAX(B$5:B1449))</f>
        <v>-4.1650955063113893E-3</v>
      </c>
      <c r="M1449" s="37">
        <f>-(1-C1449/MAX(C$5:C1449))</f>
        <v>-1.2180993627845749E-2</v>
      </c>
      <c r="N1449" s="37">
        <f>-(1-D1449/MAX(D$5:D1449))</f>
        <v>-0.20051925393817072</v>
      </c>
      <c r="O1449" s="37">
        <f>-(1-E1449/MAX(E$5:E1449))</f>
        <v>-0.16012839468591689</v>
      </c>
      <c r="P1449" s="39">
        <f>-(1-F1449/MAX(F$5:F1449))</f>
        <v>-2.860937870838598E-2</v>
      </c>
      <c r="Q1449" s="33">
        <f>IF(DatiStorici[[#This Row],[Calend]]="X",(DatiStorici[[#This Row],[Balanced]]*B$2/DatiStorici[[#This Row],[Bond 3Y]]),Q1448)</f>
        <v>29.07059339376492</v>
      </c>
      <c r="R1449" s="33">
        <f>IF(DatiStorici[[#This Row],[Calend]]="X",(DatiStorici[[#This Row],[Balanced]]*C$2/DatiStorici[[#This Row],[Bond 10Y]]),R1448)</f>
        <v>25.761389718714945</v>
      </c>
      <c r="S1449" s="33">
        <f>IF(DatiStorici[[#This Row],[Calend]]="X",(DatiStorici[[#This Row],[Balanced]]*D$2/DatiStorici[[#This Row],[SXXR]]),S1448)</f>
        <v>26.704627827929638</v>
      </c>
      <c r="T1449" s="33">
        <f>IF(DatiStorici[[#This Row],[Calend]]="X",(DatiStorici[[#This Row],[Balanced]]*E$2/DatiStorici[[#This Row],[Gold]]),T1448)</f>
        <v>22.568759297946368</v>
      </c>
      <c r="U1449" s="34">
        <f>SUMPRODUCT(DatiStorici[[#This Row],[Bond 3Y]:[Gold]],Q1448:T1448)</f>
        <v>14634.266777000055</v>
      </c>
      <c r="V1449" s="32">
        <f t="shared" si="190"/>
        <v>-2.539442832778092E-3</v>
      </c>
      <c r="W1449" s="32">
        <f>-(1-U1449/MAX(U$5:U1449))</f>
        <v>-3.6595239630917709E-3</v>
      </c>
      <c r="X1449" s="53" t="str">
        <f t="shared" si="191"/>
        <v/>
      </c>
    </row>
    <row r="1450" spans="1:24" x14ac:dyDescent="0.3">
      <c r="A1450" s="4">
        <v>41136</v>
      </c>
      <c r="B1450" s="1">
        <v>122.819399</v>
      </c>
      <c r="C1450" s="1">
        <v>141.941101</v>
      </c>
      <c r="D1450" s="1">
        <v>146.22855100000001</v>
      </c>
      <c r="E1450" s="1">
        <v>154.8912</v>
      </c>
      <c r="F1450" s="3">
        <f t="shared" si="184"/>
        <v>14934.435904336664</v>
      </c>
      <c r="G1450" s="36">
        <f t="shared" si="185"/>
        <v>1.0812116351005374E-3</v>
      </c>
      <c r="H1450" s="31">
        <f t="shared" si="186"/>
        <v>-5.2799225921873055E-3</v>
      </c>
      <c r="I1450" s="37">
        <f t="shared" si="187"/>
        <v>6.5632291877283815E-5</v>
      </c>
      <c r="J1450" s="37">
        <f t="shared" si="188"/>
        <v>2.4890983148518147E-3</v>
      </c>
      <c r="K1450" s="39">
        <f t="shared" si="189"/>
        <v>-2.7930788561751547E-5</v>
      </c>
      <c r="L1450" s="36">
        <f>-(1-B1450/MAX(B$5:B1450))</f>
        <v>-3.0878049363319837E-3</v>
      </c>
      <c r="M1450" s="37">
        <f>-(1-C1450/MAX(C$5:C1450))</f>
        <v>-1.73828567147567E-2</v>
      </c>
      <c r="N1450" s="37">
        <f>-(1-D1450/MAX(D$5:D1450))</f>
        <v>-0.20046678046253663</v>
      </c>
      <c r="O1450" s="37">
        <f>-(1-E1450/MAX(E$5:E1450))</f>
        <v>-0.15803526776978105</v>
      </c>
      <c r="P1450" s="39">
        <f>-(1-F1450/MAX(F$5:F1450))</f>
        <v>-2.8636510035538687E-2</v>
      </c>
      <c r="Q1450" s="33">
        <f>IF(DatiStorici[[#This Row],[Calend]]="X",(DatiStorici[[#This Row],[Balanced]]*B$2/DatiStorici[[#This Row],[Bond 3Y]]),Q1449)</f>
        <v>29.07059339376492</v>
      </c>
      <c r="R1450" s="33">
        <f>IF(DatiStorici[[#This Row],[Calend]]="X",(DatiStorici[[#This Row],[Balanced]]*C$2/DatiStorici[[#This Row],[Bond 10Y]]),R1449)</f>
        <v>25.761389718714945</v>
      </c>
      <c r="S1450" s="33">
        <f>IF(DatiStorici[[#This Row],[Calend]]="X",(DatiStorici[[#This Row],[Balanced]]*D$2/DatiStorici[[#This Row],[SXXR]]),S1449)</f>
        <v>26.704627827929638</v>
      </c>
      <c r="T1450" s="33">
        <f>IF(DatiStorici[[#This Row],[Calend]]="X",(DatiStorici[[#This Row],[Balanced]]*E$2/DatiStorici[[#This Row],[Gold]]),T1449)</f>
        <v>22.568759297946368</v>
      </c>
      <c r="U1450" s="34">
        <f>SUMPRODUCT(DatiStorici[[#This Row],[Bond 3Y]:[Gold]],Q1449:T1449)</f>
        <v>14627.714071602557</v>
      </c>
      <c r="V1450" s="32">
        <f t="shared" si="190"/>
        <v>-4.4786479363313384E-4</v>
      </c>
      <c r="W1450" s="32">
        <f>-(1-U1450/MAX(U$5:U1450))</f>
        <v>-4.1056498752785053E-3</v>
      </c>
      <c r="X1450" s="53" t="str">
        <f t="shared" si="191"/>
        <v/>
      </c>
    </row>
    <row r="1451" spans="1:24" x14ac:dyDescent="0.3">
      <c r="A1451" s="4">
        <v>41137</v>
      </c>
      <c r="B1451" s="1">
        <v>122.953751</v>
      </c>
      <c r="C1451" s="1">
        <v>142.278637</v>
      </c>
      <c r="D1451" s="1">
        <v>146.68919</v>
      </c>
      <c r="E1451" s="1">
        <v>155.15537</v>
      </c>
      <c r="F1451" s="3">
        <f t="shared" si="184"/>
        <v>14963.647063173612</v>
      </c>
      <c r="G1451" s="36">
        <f t="shared" si="185"/>
        <v>1.0933009841200484E-3</v>
      </c>
      <c r="H1451" s="31">
        <f t="shared" si="186"/>
        <v>2.3751774669724503E-3</v>
      </c>
      <c r="I1451" s="37">
        <f t="shared" si="187"/>
        <v>3.145179108327296E-3</v>
      </c>
      <c r="J1451" s="37">
        <f t="shared" si="188"/>
        <v>1.704066998230039E-3</v>
      </c>
      <c r="K1451" s="39">
        <f t="shared" si="189"/>
        <v>1.9540495732425904E-3</v>
      </c>
      <c r="L1451" s="36">
        <f>-(1-B1451/MAX(B$5:B1451))</f>
        <v>-1.9972838271121729E-3</v>
      </c>
      <c r="M1451" s="37">
        <f>-(1-C1451/MAX(C$5:C1451))</f>
        <v>-1.504619272004859E-2</v>
      </c>
      <c r="N1451" s="37">
        <f>-(1-D1451/MAX(D$5:D1451))</f>
        <v>-0.19794814658292914</v>
      </c>
      <c r="O1451" s="37">
        <f>-(1-E1451/MAX(E$5:E1451))</f>
        <v>-0.15659928029397052</v>
      </c>
      <c r="P1451" s="39">
        <f>-(1-F1451/MAX(F$5:F1451))</f>
        <v>-2.6736561930667535E-2</v>
      </c>
      <c r="Q1451" s="33">
        <f>IF(DatiStorici[[#This Row],[Calend]]="X",(DatiStorici[[#This Row],[Balanced]]*B$2/DatiStorici[[#This Row],[Bond 3Y]]),Q1450)</f>
        <v>29.07059339376492</v>
      </c>
      <c r="R1451" s="33">
        <f>IF(DatiStorici[[#This Row],[Calend]]="X",(DatiStorici[[#This Row],[Balanced]]*C$2/DatiStorici[[#This Row],[Bond 10Y]]),R1450)</f>
        <v>25.761389718714945</v>
      </c>
      <c r="S1451" s="33">
        <f>IF(DatiStorici[[#This Row],[Calend]]="X",(DatiStorici[[#This Row],[Balanced]]*D$2/DatiStorici[[#This Row],[SXXR]]),S1450)</f>
        <v>26.704627827929638</v>
      </c>
      <c r="T1451" s="33">
        <f>IF(DatiStorici[[#This Row],[Calend]]="X",(DatiStorici[[#This Row],[Balanced]]*E$2/DatiStorici[[#This Row],[Gold]]),T1450)</f>
        <v>22.568759297946368</v>
      </c>
      <c r="U1451" s="34">
        <f>SUMPRODUCT(DatiStorici[[#This Row],[Bond 3Y]:[Gold]],Q1450:T1450)</f>
        <v>14658.57834260806</v>
      </c>
      <c r="V1451" s="32">
        <f t="shared" si="190"/>
        <v>2.1077630446084922E-3</v>
      </c>
      <c r="W1451" s="32">
        <f>-(1-U1451/MAX(U$5:U1451))</f>
        <v>-2.0043268001459502E-3</v>
      </c>
      <c r="X1451" s="53" t="str">
        <f t="shared" si="191"/>
        <v/>
      </c>
    </row>
    <row r="1452" spans="1:24" x14ac:dyDescent="0.3">
      <c r="A1452" s="4">
        <v>41138</v>
      </c>
      <c r="B1452" s="1">
        <v>123.172579</v>
      </c>
      <c r="C1452" s="1">
        <v>142.561848</v>
      </c>
      <c r="D1452" s="1">
        <v>147.550757</v>
      </c>
      <c r="E1452" s="1">
        <v>156.14478</v>
      </c>
      <c r="F1452" s="3">
        <f t="shared" si="184"/>
        <v>15028.203471473764</v>
      </c>
      <c r="G1452" s="36">
        <f t="shared" si="185"/>
        <v>1.7781767408596371E-3</v>
      </c>
      <c r="H1452" s="31">
        <f t="shared" si="186"/>
        <v>1.988559269070973E-3</v>
      </c>
      <c r="I1452" s="37">
        <f t="shared" si="187"/>
        <v>5.8562372044079665E-3</v>
      </c>
      <c r="J1452" s="37">
        <f t="shared" si="188"/>
        <v>6.3566518139512515E-3</v>
      </c>
      <c r="K1452" s="39">
        <f t="shared" si="189"/>
        <v>4.304936631018226E-3</v>
      </c>
      <c r="L1452" s="36">
        <f>-(1-B1452/MAX(B$5:B1452))</f>
        <v>-2.2107987563879661E-4</v>
      </c>
      <c r="M1452" s="37">
        <f>-(1-C1452/MAX(C$5:C1452))</f>
        <v>-1.3085604970578091E-2</v>
      </c>
      <c r="N1452" s="37">
        <f>-(1-D1452/MAX(D$5:D1452))</f>
        <v>-0.19323736040166395</v>
      </c>
      <c r="O1452" s="37">
        <f>-(1-E1452/MAX(E$5:E1452))</f>
        <v>-0.15122099976082282</v>
      </c>
      <c r="P1452" s="39">
        <f>-(1-F1452/MAX(F$5:F1452))</f>
        <v>-2.2537693056899344E-2</v>
      </c>
      <c r="Q1452" s="33">
        <f>IF(DatiStorici[[#This Row],[Calend]]="X",(DatiStorici[[#This Row],[Balanced]]*B$2/DatiStorici[[#This Row],[Bond 3Y]]),Q1451)</f>
        <v>29.07059339376492</v>
      </c>
      <c r="R1452" s="33">
        <f>IF(DatiStorici[[#This Row],[Calend]]="X",(DatiStorici[[#This Row],[Balanced]]*C$2/DatiStorici[[#This Row],[Bond 10Y]]),R1451)</f>
        <v>25.761389718714945</v>
      </c>
      <c r="S1452" s="33">
        <f>IF(DatiStorici[[#This Row],[Calend]]="X",(DatiStorici[[#This Row],[Balanced]]*D$2/DatiStorici[[#This Row],[SXXR]]),S1451)</f>
        <v>26.704627827929638</v>
      </c>
      <c r="T1452" s="33">
        <f>IF(DatiStorici[[#This Row],[Calend]]="X",(DatiStorici[[#This Row],[Balanced]]*E$2/DatiStorici[[#This Row],[Gold]]),T1451)</f>
        <v>22.568759297946368</v>
      </c>
      <c r="U1452" s="34">
        <f>SUMPRODUCT(DatiStorici[[#This Row],[Bond 3Y]:[Gold]],Q1451:T1451)</f>
        <v>14717.573293583664</v>
      </c>
      <c r="V1452" s="32">
        <f t="shared" si="190"/>
        <v>4.01652544672475E-3</v>
      </c>
      <c r="W1452" s="32">
        <f>-(1-U1452/MAX(U$5:U1452))</f>
        <v>0</v>
      </c>
      <c r="X1452" s="53" t="str">
        <f t="shared" si="191"/>
        <v/>
      </c>
    </row>
    <row r="1453" spans="1:24" x14ac:dyDescent="0.3">
      <c r="A1453" s="4">
        <v>41141</v>
      </c>
      <c r="B1453" s="1">
        <v>123.233656</v>
      </c>
      <c r="C1453" s="1">
        <v>142.56245999999999</v>
      </c>
      <c r="D1453" s="1">
        <v>146.83900499999999</v>
      </c>
      <c r="E1453" s="1">
        <v>156.16365999999999</v>
      </c>
      <c r="F1453" s="3">
        <f t="shared" si="184"/>
        <v>15019.764156235853</v>
      </c>
      <c r="G1453" s="36">
        <f t="shared" si="185"/>
        <v>4.9574233582898091E-4</v>
      </c>
      <c r="H1453" s="31">
        <f t="shared" si="186"/>
        <v>4.2928644302067404E-6</v>
      </c>
      <c r="I1453" s="37">
        <f t="shared" si="187"/>
        <v>-4.8354493171726323E-3</v>
      </c>
      <c r="J1453" s="37">
        <f t="shared" si="188"/>
        <v>1.2090611462808895E-4</v>
      </c>
      <c r="K1453" s="39">
        <f t="shared" si="189"/>
        <v>-5.6172288018809901E-4</v>
      </c>
      <c r="L1453" s="36">
        <f>-(1-B1453/MAX(B$5:B1453))</f>
        <v>0</v>
      </c>
      <c r="M1453" s="37">
        <f>-(1-C1453/MAX(C$5:C1453))</f>
        <v>-1.3081368271782301E-2</v>
      </c>
      <c r="N1453" s="37">
        <f>-(1-D1453/MAX(D$5:D1453))</f>
        <v>-0.19712900375161579</v>
      </c>
      <c r="O1453" s="37">
        <f>-(1-E1453/MAX(E$5:E1453))</f>
        <v>-0.15111837098562764</v>
      </c>
      <c r="P1453" s="39">
        <f>-(1-F1453/MAX(F$5:F1453))</f>
        <v>-2.3086601817492447E-2</v>
      </c>
      <c r="Q1453" s="33">
        <f>IF(DatiStorici[[#This Row],[Calend]]="X",(DatiStorici[[#This Row],[Balanced]]*B$2/DatiStorici[[#This Row],[Bond 3Y]]),Q1452)</f>
        <v>29.07059339376492</v>
      </c>
      <c r="R1453" s="33">
        <f>IF(DatiStorici[[#This Row],[Calend]]="X",(DatiStorici[[#This Row],[Balanced]]*C$2/DatiStorici[[#This Row],[Bond 10Y]]),R1452)</f>
        <v>25.761389718714945</v>
      </c>
      <c r="S1453" s="33">
        <f>IF(DatiStorici[[#This Row],[Calend]]="X",(DatiStorici[[#This Row],[Balanced]]*D$2/DatiStorici[[#This Row],[SXXR]]),S1452)</f>
        <v>26.704627827929638</v>
      </c>
      <c r="T1453" s="33">
        <f>IF(DatiStorici[[#This Row],[Calend]]="X",(DatiStorici[[#This Row],[Balanced]]*E$2/DatiStorici[[#This Row],[Gold]]),T1452)</f>
        <v>22.568759297946368</v>
      </c>
      <c r="U1453" s="34">
        <f>SUMPRODUCT(DatiStorici[[#This Row],[Bond 3Y]:[Gold]],Q1452:T1452)</f>
        <v>14700.783630096641</v>
      </c>
      <c r="V1453" s="32">
        <f t="shared" si="190"/>
        <v>-1.1414414036448111E-3</v>
      </c>
      <c r="W1453" s="32">
        <f>-(1-U1453/MAX(U$5:U1453))</f>
        <v>-1.1407902071969289E-3</v>
      </c>
      <c r="X1453" s="53" t="str">
        <f t="shared" si="191"/>
        <v/>
      </c>
    </row>
    <row r="1454" spans="1:24" x14ac:dyDescent="0.3">
      <c r="A1454" s="4">
        <v>41142</v>
      </c>
      <c r="B1454" s="1">
        <v>123.292304</v>
      </c>
      <c r="C1454" s="1">
        <v>142.14423500000001</v>
      </c>
      <c r="D1454" s="1">
        <v>147.410539</v>
      </c>
      <c r="E1454" s="1">
        <v>158.53092000000001</v>
      </c>
      <c r="F1454" s="3">
        <f t="shared" si="184"/>
        <v>15112.587371576221</v>
      </c>
      <c r="G1454" s="36">
        <f t="shared" si="185"/>
        <v>4.757957426180178E-4</v>
      </c>
      <c r="H1454" s="31">
        <f t="shared" si="186"/>
        <v>-2.9379379422388766E-3</v>
      </c>
      <c r="I1454" s="37">
        <f t="shared" si="187"/>
        <v>3.8846939979909523E-3</v>
      </c>
      <c r="J1454" s="37">
        <f t="shared" si="188"/>
        <v>1.504509326615297E-2</v>
      </c>
      <c r="K1454" s="39">
        <f t="shared" si="189"/>
        <v>6.161053104286076E-3</v>
      </c>
      <c r="L1454" s="36">
        <f>-(1-B1454/MAX(B$5:B1454))</f>
        <v>0</v>
      </c>
      <c r="M1454" s="37">
        <f>-(1-C1454/MAX(C$5:C1454))</f>
        <v>-1.5976618850051749E-2</v>
      </c>
      <c r="N1454" s="37">
        <f>-(1-D1454/MAX(D$5:D1454))</f>
        <v>-0.19400402975734332</v>
      </c>
      <c r="O1454" s="37">
        <f>-(1-E1454/MAX(E$5:E1454))</f>
        <v>-0.13825030984323017</v>
      </c>
      <c r="P1454" s="39">
        <f>-(1-F1454/MAX(F$5:F1454))</f>
        <v>-1.7049207236250918E-2</v>
      </c>
      <c r="Q1454" s="33">
        <f>IF(DatiStorici[[#This Row],[Calend]]="X",(DatiStorici[[#This Row],[Balanced]]*B$2/DatiStorici[[#This Row],[Bond 3Y]]),Q1453)</f>
        <v>29.07059339376492</v>
      </c>
      <c r="R1454" s="33">
        <f>IF(DatiStorici[[#This Row],[Calend]]="X",(DatiStorici[[#This Row],[Balanced]]*C$2/DatiStorici[[#This Row],[Bond 10Y]]),R1453)</f>
        <v>25.761389718714945</v>
      </c>
      <c r="S1454" s="33">
        <f>IF(DatiStorici[[#This Row],[Calend]]="X",(DatiStorici[[#This Row],[Balanced]]*D$2/DatiStorici[[#This Row],[SXXR]]),S1453)</f>
        <v>26.704627827929638</v>
      </c>
      <c r="T1454" s="33">
        <f>IF(DatiStorici[[#This Row],[Calend]]="X",(DatiStorici[[#This Row],[Balanced]]*E$2/DatiStorici[[#This Row],[Gold]]),T1453)</f>
        <v>22.568759297946368</v>
      </c>
      <c r="U1454" s="34">
        <f>SUMPRODUCT(DatiStorici[[#This Row],[Bond 3Y]:[Gold]],Q1453:T1453)</f>
        <v>14760.403228939558</v>
      </c>
      <c r="V1454" s="32">
        <f t="shared" si="190"/>
        <v>4.0473372993137264E-3</v>
      </c>
      <c r="W1454" s="32">
        <f>-(1-U1454/MAX(U$5:U1454))</f>
        <v>0</v>
      </c>
      <c r="X1454" s="53" t="str">
        <f t="shared" si="191"/>
        <v/>
      </c>
    </row>
    <row r="1455" spans="1:24" x14ac:dyDescent="0.3">
      <c r="A1455" s="4">
        <v>41143</v>
      </c>
      <c r="B1455" s="1">
        <v>123.247461</v>
      </c>
      <c r="C1455" s="1">
        <v>142.942048</v>
      </c>
      <c r="D1455" s="1">
        <v>145.667146</v>
      </c>
      <c r="E1455" s="1">
        <v>158.77086</v>
      </c>
      <c r="F1455" s="3">
        <f t="shared" si="184"/>
        <v>15114.916720226371</v>
      </c>
      <c r="G1455" s="36">
        <f t="shared" si="185"/>
        <v>-3.6377904793191788E-4</v>
      </c>
      <c r="H1455" s="31">
        <f t="shared" si="186"/>
        <v>5.5970078554974326E-3</v>
      </c>
      <c r="I1455" s="37">
        <f t="shared" si="187"/>
        <v>-1.1897279480940114E-2</v>
      </c>
      <c r="J1455" s="37">
        <f t="shared" si="188"/>
        <v>1.5123775588920866E-3</v>
      </c>
      <c r="K1455" s="39">
        <f t="shared" si="189"/>
        <v>1.5412113733820985E-4</v>
      </c>
      <c r="L1455" s="36">
        <f>-(1-B1455/MAX(B$5:B1455))</f>
        <v>-3.6371288835679305E-4</v>
      </c>
      <c r="M1455" s="37">
        <f>-(1-C1455/MAX(C$5:C1455))</f>
        <v>-1.0453590457198736E-2</v>
      </c>
      <c r="N1455" s="37">
        <f>-(1-D1455/MAX(D$5:D1455))</f>
        <v>-0.20353637216706244</v>
      </c>
      <c r="O1455" s="37">
        <f>-(1-E1455/MAX(E$5:E1455))</f>
        <v>-0.13694603291948426</v>
      </c>
      <c r="P1455" s="39">
        <f>-(1-F1455/MAX(F$5:F1455))</f>
        <v>-1.6897702067348197E-2</v>
      </c>
      <c r="Q1455" s="33">
        <f>IF(DatiStorici[[#This Row],[Calend]]="X",(DatiStorici[[#This Row],[Balanced]]*B$2/DatiStorici[[#This Row],[Bond 3Y]]),Q1454)</f>
        <v>29.07059339376492</v>
      </c>
      <c r="R1455" s="33">
        <f>IF(DatiStorici[[#This Row],[Calend]]="X",(DatiStorici[[#This Row],[Balanced]]*C$2/DatiStorici[[#This Row],[Bond 10Y]]),R1454)</f>
        <v>25.761389718714945</v>
      </c>
      <c r="S1455" s="33">
        <f>IF(DatiStorici[[#This Row],[Calend]]="X",(DatiStorici[[#This Row],[Balanced]]*D$2/DatiStorici[[#This Row],[SXXR]]),S1454)</f>
        <v>26.704627827929638</v>
      </c>
      <c r="T1455" s="33">
        <f>IF(DatiStorici[[#This Row],[Calend]]="X",(DatiStorici[[#This Row],[Balanced]]*E$2/DatiStorici[[#This Row],[Gold]]),T1454)</f>
        <v>22.568759297946368</v>
      </c>
      <c r="U1455" s="34">
        <f>SUMPRODUCT(DatiStorici[[#This Row],[Bond 3Y]:[Gold]],Q1454:T1454)</f>
        <v>14738.510874818789</v>
      </c>
      <c r="V1455" s="32">
        <f t="shared" si="190"/>
        <v>-1.4842823070035528E-3</v>
      </c>
      <c r="W1455" s="32">
        <f>-(1-U1455/MAX(U$5:U1455))</f>
        <v>-1.4831813048201692E-3</v>
      </c>
      <c r="X1455" s="53" t="str">
        <f t="shared" si="191"/>
        <v/>
      </c>
    </row>
    <row r="1456" spans="1:24" x14ac:dyDescent="0.3">
      <c r="A1456" s="4">
        <v>41144</v>
      </c>
      <c r="B1456" s="1">
        <v>123.11785999999999</v>
      </c>
      <c r="C1456" s="1">
        <v>143.646784</v>
      </c>
      <c r="D1456" s="1">
        <v>144.82104100000001</v>
      </c>
      <c r="E1456" s="1">
        <v>161.01715999999999</v>
      </c>
      <c r="F1456" s="3">
        <f t="shared" si="184"/>
        <v>15205.427782906401</v>
      </c>
      <c r="G1456" s="36">
        <f t="shared" si="185"/>
        <v>-1.0521043418677393E-3</v>
      </c>
      <c r="H1456" s="31">
        <f t="shared" si="186"/>
        <v>4.9181080475582117E-3</v>
      </c>
      <c r="I1456" s="37">
        <f t="shared" si="187"/>
        <v>-5.8254168714064712E-3</v>
      </c>
      <c r="J1456" s="37">
        <f t="shared" si="188"/>
        <v>1.4048912440566011E-2</v>
      </c>
      <c r="K1456" s="39">
        <f t="shared" si="189"/>
        <v>5.9703366184036145E-3</v>
      </c>
      <c r="L1456" s="36">
        <f>-(1-B1456/MAX(B$5:B1456))</f>
        <v>-1.4148814998218295E-3</v>
      </c>
      <c r="M1456" s="37">
        <f>-(1-C1456/MAX(C$5:C1456))</f>
        <v>-5.5749071849711118E-3</v>
      </c>
      <c r="N1456" s="37">
        <f>-(1-D1456/MAX(D$5:D1456))</f>
        <v>-0.20816261683741244</v>
      </c>
      <c r="O1456" s="37">
        <f>-(1-E1456/MAX(E$5:E1456))</f>
        <v>-0.12473549172664222</v>
      </c>
      <c r="P1456" s="39">
        <f>-(1-F1456/MAX(F$5:F1456))</f>
        <v>-1.1010694195846549E-2</v>
      </c>
      <c r="Q1456" s="33">
        <f>IF(DatiStorici[[#This Row],[Calend]]="X",(DatiStorici[[#This Row],[Balanced]]*B$2/DatiStorici[[#This Row],[Bond 3Y]]),Q1455)</f>
        <v>29.07059339376492</v>
      </c>
      <c r="R1456" s="33">
        <f>IF(DatiStorici[[#This Row],[Calend]]="X",(DatiStorici[[#This Row],[Balanced]]*C$2/DatiStorici[[#This Row],[Bond 10Y]]),R1455)</f>
        <v>25.761389718714945</v>
      </c>
      <c r="S1456" s="33">
        <f>IF(DatiStorici[[#This Row],[Calend]]="X",(DatiStorici[[#This Row],[Balanced]]*D$2/DatiStorici[[#This Row],[SXXR]]),S1455)</f>
        <v>26.704627827929638</v>
      </c>
      <c r="T1456" s="33">
        <f>IF(DatiStorici[[#This Row],[Calend]]="X",(DatiStorici[[#This Row],[Balanced]]*E$2/DatiStorici[[#This Row],[Gold]]),T1455)</f>
        <v>22.568759297946368</v>
      </c>
      <c r="U1456" s="34">
        <f>SUMPRODUCT(DatiStorici[[#This Row],[Bond 3Y]:[Gold]],Q1455:T1455)</f>
        <v>14780.999560471797</v>
      </c>
      <c r="V1456" s="32">
        <f t="shared" si="190"/>
        <v>2.8786869678987547E-3</v>
      </c>
      <c r="W1456" s="32">
        <f>-(1-U1456/MAX(U$5:U1456))</f>
        <v>0</v>
      </c>
      <c r="X1456" s="53" t="str">
        <f t="shared" si="191"/>
        <v/>
      </c>
    </row>
    <row r="1457" spans="1:24" x14ac:dyDescent="0.3">
      <c r="A1457" s="4">
        <v>41145</v>
      </c>
      <c r="B1457" s="1">
        <v>123.055027</v>
      </c>
      <c r="C1457" s="1">
        <v>143.97843700000001</v>
      </c>
      <c r="D1457" s="1">
        <v>144.98791600000001</v>
      </c>
      <c r="E1457" s="1">
        <v>161.18455</v>
      </c>
      <c r="F1457" s="3">
        <f t="shared" si="184"/>
        <v>15221.386049011897</v>
      </c>
      <c r="G1457" s="36">
        <f t="shared" si="185"/>
        <v>-5.1047864880803581E-4</v>
      </c>
      <c r="H1457" s="31">
        <f t="shared" si="186"/>
        <v>2.3061478811437965E-3</v>
      </c>
      <c r="I1457" s="37">
        <f t="shared" si="187"/>
        <v>1.1516208482326936E-3</v>
      </c>
      <c r="J1457" s="37">
        <f t="shared" si="188"/>
        <v>1.0390386510335289E-3</v>
      </c>
      <c r="K1457" s="39">
        <f t="shared" si="189"/>
        <v>1.0489608052236701E-3</v>
      </c>
      <c r="L1457" s="36">
        <f>-(1-B1457/MAX(B$5:B1457))</f>
        <v>-1.9245077940955868E-3</v>
      </c>
      <c r="M1457" s="37">
        <f>-(1-C1457/MAX(C$5:C1457))</f>
        <v>-3.2789694958447191E-3</v>
      </c>
      <c r="N1457" s="37">
        <f>-(1-D1457/MAX(D$5:D1457))</f>
        <v>-0.20725019511745491</v>
      </c>
      <c r="O1457" s="37">
        <f>-(1-E1457/MAX(E$5:E1457))</f>
        <v>-0.12382558544062972</v>
      </c>
      <c r="P1457" s="39">
        <f>-(1-F1457/MAX(F$5:F1457))</f>
        <v>-9.9727388852267618E-3</v>
      </c>
      <c r="Q1457" s="33">
        <f>IF(DatiStorici[[#This Row],[Calend]]="X",(DatiStorici[[#This Row],[Balanced]]*B$2/DatiStorici[[#This Row],[Bond 3Y]]),Q1456)</f>
        <v>29.07059339376492</v>
      </c>
      <c r="R1457" s="33">
        <f>IF(DatiStorici[[#This Row],[Calend]]="X",(DatiStorici[[#This Row],[Balanced]]*C$2/DatiStorici[[#This Row],[Bond 10Y]]),R1456)</f>
        <v>25.761389718714945</v>
      </c>
      <c r="S1457" s="33">
        <f>IF(DatiStorici[[#This Row],[Calend]]="X",(DatiStorici[[#This Row],[Balanced]]*D$2/DatiStorici[[#This Row],[SXXR]]),S1456)</f>
        <v>26.704627827929638</v>
      </c>
      <c r="T1457" s="33">
        <f>IF(DatiStorici[[#This Row],[Calend]]="X",(DatiStorici[[#This Row],[Balanced]]*E$2/DatiStorici[[#This Row],[Gold]]),T1456)</f>
        <v>22.568759297946368</v>
      </c>
      <c r="U1457" s="34">
        <f>SUMPRODUCT(DatiStorici[[#This Row],[Bond 3Y]:[Gold]],Q1456:T1456)</f>
        <v>14795.950929449138</v>
      </c>
      <c r="V1457" s="32">
        <f t="shared" si="190"/>
        <v>1.0110149966936002E-3</v>
      </c>
      <c r="W1457" s="32">
        <f>-(1-U1457/MAX(U$5:U1457))</f>
        <v>0</v>
      </c>
      <c r="X1457" s="53" t="str">
        <f t="shared" si="191"/>
        <v/>
      </c>
    </row>
    <row r="1458" spans="1:24" x14ac:dyDescent="0.3">
      <c r="A1458" s="4">
        <v>41148</v>
      </c>
      <c r="B1458" s="1">
        <v>123.055027</v>
      </c>
      <c r="C1458" s="1">
        <v>143.97843700000001</v>
      </c>
      <c r="D1458" s="1">
        <v>145.62502799999999</v>
      </c>
      <c r="E1458" s="1">
        <v>161.17909</v>
      </c>
      <c r="F1458" s="3">
        <f t="shared" si="184"/>
        <v>15230.755043346631</v>
      </c>
      <c r="G1458" s="36">
        <f t="shared" si="185"/>
        <v>0</v>
      </c>
      <c r="H1458" s="31">
        <f t="shared" si="186"/>
        <v>0</v>
      </c>
      <c r="I1458" s="37">
        <f t="shared" si="187"/>
        <v>4.3846155778827795E-3</v>
      </c>
      <c r="J1458" s="37">
        <f t="shared" si="188"/>
        <v>-3.3874788115222166E-5</v>
      </c>
      <c r="K1458" s="39">
        <f t="shared" si="189"/>
        <v>6.1532583879282524E-4</v>
      </c>
      <c r="L1458" s="36">
        <f>-(1-B1458/MAX(B$5:B1458))</f>
        <v>-1.9245077940955868E-3</v>
      </c>
      <c r="M1458" s="37">
        <f>-(1-C1458/MAX(C$5:C1458))</f>
        <v>-3.2789694958447191E-3</v>
      </c>
      <c r="N1458" s="37">
        <f>-(1-D1458/MAX(D$5:D1458))</f>
        <v>-0.20376666057456017</v>
      </c>
      <c r="O1458" s="37">
        <f>-(1-E1458/MAX(E$5:E1458))</f>
        <v>-0.12385526516057488</v>
      </c>
      <c r="P1458" s="39">
        <f>-(1-F1458/MAX(F$5:F1458))</f>
        <v>-9.3633620669297812E-3</v>
      </c>
      <c r="Q1458" s="33">
        <f>IF(DatiStorici[[#This Row],[Calend]]="X",(DatiStorici[[#This Row],[Balanced]]*B$2/DatiStorici[[#This Row],[Bond 3Y]]),Q1457)</f>
        <v>29.07059339376492</v>
      </c>
      <c r="R1458" s="33">
        <f>IF(DatiStorici[[#This Row],[Calend]]="X",(DatiStorici[[#This Row],[Balanced]]*C$2/DatiStorici[[#This Row],[Bond 10Y]]),R1457)</f>
        <v>25.761389718714945</v>
      </c>
      <c r="S1458" s="33">
        <f>IF(DatiStorici[[#This Row],[Calend]]="X",(DatiStorici[[#This Row],[Balanced]]*D$2/DatiStorici[[#This Row],[SXXR]]),S1457)</f>
        <v>26.704627827929638</v>
      </c>
      <c r="T1458" s="33">
        <f>IF(DatiStorici[[#This Row],[Calend]]="X",(DatiStorici[[#This Row],[Balanced]]*E$2/DatiStorici[[#This Row],[Gold]]),T1457)</f>
        <v>22.568759297946368</v>
      </c>
      <c r="U1458" s="34">
        <f>SUMPRODUCT(DatiStorici[[#This Row],[Bond 3Y]:[Gold]],Q1457:T1457)</f>
        <v>14812.841542868078</v>
      </c>
      <c r="V1458" s="32">
        <f t="shared" si="190"/>
        <v>1.140918885289662E-3</v>
      </c>
      <c r="W1458" s="32">
        <f>-(1-U1458/MAX(U$5:U1458))</f>
        <v>0</v>
      </c>
      <c r="X1458" s="53" t="str">
        <f t="shared" si="191"/>
        <v/>
      </c>
    </row>
    <row r="1459" spans="1:24" x14ac:dyDescent="0.3">
      <c r="A1459" s="4">
        <v>41149</v>
      </c>
      <c r="B1459" s="1">
        <v>123.24135699999999</v>
      </c>
      <c r="C1459" s="1">
        <v>143.87982400000001</v>
      </c>
      <c r="D1459" s="1">
        <v>144.623243</v>
      </c>
      <c r="E1459" s="1">
        <v>161.27395000000001</v>
      </c>
      <c r="F1459" s="3">
        <f t="shared" si="184"/>
        <v>15221.529071942725</v>
      </c>
      <c r="G1459" s="36">
        <f t="shared" si="185"/>
        <v>1.5130553889713295E-3</v>
      </c>
      <c r="H1459" s="31">
        <f t="shared" si="186"/>
        <v>-6.8514972274958893E-4</v>
      </c>
      <c r="I1459" s="37">
        <f t="shared" si="187"/>
        <v>-6.9029798149079277E-3</v>
      </c>
      <c r="J1459" s="37">
        <f t="shared" si="188"/>
        <v>5.8836475994473493E-4</v>
      </c>
      <c r="K1459" s="39">
        <f t="shared" si="189"/>
        <v>-6.0592969980536758E-4</v>
      </c>
      <c r="L1459" s="36">
        <f>-(1-B1459/MAX(B$5:B1459))</f>
        <v>-4.1322125020881728E-4</v>
      </c>
      <c r="M1459" s="37">
        <f>-(1-C1459/MAX(C$5:C1459))</f>
        <v>-3.9616387415255527E-3</v>
      </c>
      <c r="N1459" s="37">
        <f>-(1-D1459/MAX(D$5:D1459))</f>
        <v>-0.20924411611150473</v>
      </c>
      <c r="O1459" s="37">
        <f>-(1-E1459/MAX(E$5:E1459))</f>
        <v>-0.12333962079537297</v>
      </c>
      <c r="P1459" s="39">
        <f>-(1-F1459/MAX(F$5:F1459))</f>
        <v>-9.9634364077764159E-3</v>
      </c>
      <c r="Q1459" s="33">
        <f>IF(DatiStorici[[#This Row],[Calend]]="X",(DatiStorici[[#This Row],[Balanced]]*B$2/DatiStorici[[#This Row],[Bond 3Y]]),Q1458)</f>
        <v>29.07059339376492</v>
      </c>
      <c r="R1459" s="33">
        <f>IF(DatiStorici[[#This Row],[Calend]]="X",(DatiStorici[[#This Row],[Balanced]]*C$2/DatiStorici[[#This Row],[Bond 10Y]]),R1458)</f>
        <v>25.761389718714945</v>
      </c>
      <c r="S1459" s="33">
        <f>IF(DatiStorici[[#This Row],[Calend]]="X",(DatiStorici[[#This Row],[Balanced]]*D$2/DatiStorici[[#This Row],[SXXR]]),S1458)</f>
        <v>26.704627827929638</v>
      </c>
      <c r="T1459" s="33">
        <f>IF(DatiStorici[[#This Row],[Calend]]="X",(DatiStorici[[#This Row],[Balanced]]*E$2/DatiStorici[[#This Row],[Gold]]),T1458)</f>
        <v>22.568759297946368</v>
      </c>
      <c r="U1459" s="34">
        <f>SUMPRODUCT(DatiStorici[[#This Row],[Bond 3Y]:[Gold]],Q1458:T1458)</f>
        <v>14791.106435529209</v>
      </c>
      <c r="V1459" s="32">
        <f t="shared" si="190"/>
        <v>-1.4683927468137051E-3</v>
      </c>
      <c r="W1459" s="32">
        <f>-(1-U1459/MAX(U$5:U1459))</f>
        <v>-1.4673151856764433E-3</v>
      </c>
      <c r="X1459" s="53" t="str">
        <f t="shared" si="191"/>
        <v/>
      </c>
    </row>
    <row r="1460" spans="1:24" x14ac:dyDescent="0.3">
      <c r="A1460" s="4">
        <v>41150</v>
      </c>
      <c r="B1460" s="1">
        <v>123.346564</v>
      </c>
      <c r="C1460" s="1">
        <v>143.46030300000001</v>
      </c>
      <c r="D1460" s="1">
        <v>144.471296</v>
      </c>
      <c r="E1460" s="1">
        <v>160.49863999999999</v>
      </c>
      <c r="F1460" s="3">
        <f t="shared" si="184"/>
        <v>15180.639896012095</v>
      </c>
      <c r="G1460" s="36">
        <f t="shared" si="185"/>
        <v>8.5330218898814405E-4</v>
      </c>
      <c r="H1460" s="31">
        <f t="shared" si="186"/>
        <v>-2.9200328020340203E-3</v>
      </c>
      <c r="I1460" s="37">
        <f t="shared" si="187"/>
        <v>-1.0511925580985596E-3</v>
      </c>
      <c r="J1460" s="37">
        <f t="shared" si="188"/>
        <v>-4.819002764681714E-3</v>
      </c>
      <c r="K1460" s="39">
        <f t="shared" si="189"/>
        <v>-2.6898870687923236E-3</v>
      </c>
      <c r="L1460" s="36">
        <f>-(1-B1460/MAX(B$5:B1460))</f>
        <v>0</v>
      </c>
      <c r="M1460" s="37">
        <f>-(1-C1460/MAX(C$5:C1460))</f>
        <v>-6.8658611525393987E-3</v>
      </c>
      <c r="N1460" s="37">
        <f>-(1-D1460/MAX(D$5:D1460))</f>
        <v>-0.21007491607005091</v>
      </c>
      <c r="O1460" s="37">
        <f>-(1-E1460/MAX(E$5:E1460))</f>
        <v>-0.12755408666913093</v>
      </c>
      <c r="P1460" s="39">
        <f>-(1-F1460/MAX(F$5:F1460))</f>
        <v>-1.2622944466076369E-2</v>
      </c>
      <c r="Q1460" s="33">
        <f>IF(DatiStorici[[#This Row],[Calend]]="X",(DatiStorici[[#This Row],[Balanced]]*B$2/DatiStorici[[#This Row],[Bond 3Y]]),Q1459)</f>
        <v>29.07059339376492</v>
      </c>
      <c r="R1460" s="33">
        <f>IF(DatiStorici[[#This Row],[Calend]]="X",(DatiStorici[[#This Row],[Balanced]]*C$2/DatiStorici[[#This Row],[Bond 10Y]]),R1459)</f>
        <v>25.761389718714945</v>
      </c>
      <c r="S1460" s="33">
        <f>IF(DatiStorici[[#This Row],[Calend]]="X",(DatiStorici[[#This Row],[Balanced]]*D$2/DatiStorici[[#This Row],[SXXR]]),S1459)</f>
        <v>26.704627827929638</v>
      </c>
      <c r="T1460" s="33">
        <f>IF(DatiStorici[[#This Row],[Calend]]="X",(DatiStorici[[#This Row],[Balanced]]*E$2/DatiStorici[[#This Row],[Gold]]),T1459)</f>
        <v>22.568759297946368</v>
      </c>
      <c r="U1460" s="34">
        <f>SUMPRODUCT(DatiStorici[[#This Row],[Bond 3Y]:[Gold]],Q1459:T1459)</f>
        <v>14761.801948616341</v>
      </c>
      <c r="V1460" s="32">
        <f t="shared" si="190"/>
        <v>-1.9831886687149518E-3</v>
      </c>
      <c r="W1460" s="32">
        <f>-(1-U1460/MAX(U$5:U1460))</f>
        <v>-3.4456315558382133E-3</v>
      </c>
      <c r="X1460" s="53" t="str">
        <f t="shared" si="191"/>
        <v/>
      </c>
    </row>
    <row r="1461" spans="1:24" x14ac:dyDescent="0.3">
      <c r="A1461" s="4">
        <v>41151</v>
      </c>
      <c r="B1461" s="1">
        <v>123.35018599999999</v>
      </c>
      <c r="C1461" s="1">
        <v>143.69146799999999</v>
      </c>
      <c r="D1461" s="1">
        <v>143.38633999999999</v>
      </c>
      <c r="E1461" s="1">
        <v>160.54517000000001</v>
      </c>
      <c r="F1461" s="3">
        <f t="shared" si="184"/>
        <v>15172.095814263106</v>
      </c>
      <c r="G1461" s="36">
        <f t="shared" si="185"/>
        <v>2.9363986353737531E-5</v>
      </c>
      <c r="H1461" s="31">
        <f t="shared" si="186"/>
        <v>1.6100548440423656E-3</v>
      </c>
      <c r="I1461" s="37">
        <f t="shared" si="187"/>
        <v>-7.5381786129572227E-3</v>
      </c>
      <c r="J1461" s="37">
        <f t="shared" si="188"/>
        <v>2.898669831124395E-4</v>
      </c>
      <c r="K1461" s="39">
        <f t="shared" si="189"/>
        <v>-5.6298595660160913E-4</v>
      </c>
      <c r="L1461" s="36">
        <f>-(1-B1461/MAX(B$5:B1461))</f>
        <v>0</v>
      </c>
      <c r="M1461" s="37">
        <f>-(1-C1461/MAX(C$5:C1461))</f>
        <v>-5.2655727911893324E-3</v>
      </c>
      <c r="N1461" s="37">
        <f>-(1-D1461/MAX(D$5:D1461))</f>
        <v>-0.21600712532607025</v>
      </c>
      <c r="O1461" s="37">
        <f>-(1-E1461/MAX(E$5:E1461))</f>
        <v>-0.12730115674805931</v>
      </c>
      <c r="P1461" s="39">
        <f>-(1-F1461/MAX(F$5:F1461))</f>
        <v>-1.3178667435420621E-2</v>
      </c>
      <c r="Q1461" s="33">
        <f>IF(DatiStorici[[#This Row],[Calend]]="X",(DatiStorici[[#This Row],[Balanced]]*B$2/DatiStorici[[#This Row],[Bond 3Y]]),Q1460)</f>
        <v>29.07059339376492</v>
      </c>
      <c r="R1461" s="33">
        <f>IF(DatiStorici[[#This Row],[Calend]]="X",(DatiStorici[[#This Row],[Balanced]]*C$2/DatiStorici[[#This Row],[Bond 10Y]]),R1460)</f>
        <v>25.761389718714945</v>
      </c>
      <c r="S1461" s="33">
        <f>IF(DatiStorici[[#This Row],[Calend]]="X",(DatiStorici[[#This Row],[Balanced]]*D$2/DatiStorici[[#This Row],[SXXR]]),S1460)</f>
        <v>26.704627827929638</v>
      </c>
      <c r="T1461" s="33">
        <f>IF(DatiStorici[[#This Row],[Calend]]="X",(DatiStorici[[#This Row],[Balanced]]*E$2/DatiStorici[[#This Row],[Gold]]),T1460)</f>
        <v>22.568759297946368</v>
      </c>
      <c r="U1461" s="34">
        <f>SUMPRODUCT(DatiStorici[[#This Row],[Bond 3Y]:[Gold]],Q1460:T1460)</f>
        <v>14739.939152140392</v>
      </c>
      <c r="V1461" s="32">
        <f t="shared" si="190"/>
        <v>-1.4821362850076722E-3</v>
      </c>
      <c r="W1461" s="32">
        <f>-(1-U1461/MAX(U$5:U1461))</f>
        <v>-4.9215669064377465E-3</v>
      </c>
      <c r="X1461" s="53" t="str">
        <f t="shared" si="191"/>
        <v/>
      </c>
    </row>
    <row r="1462" spans="1:24" x14ac:dyDescent="0.3">
      <c r="A1462" s="4">
        <v>41152</v>
      </c>
      <c r="B1462" s="1">
        <v>123.495167</v>
      </c>
      <c r="C1462" s="1">
        <v>143.45089300000001</v>
      </c>
      <c r="D1462" s="1">
        <v>144.05490800000001</v>
      </c>
      <c r="E1462" s="1">
        <v>159.38315</v>
      </c>
      <c r="F1462" s="3">
        <f t="shared" si="184"/>
        <v>15133.810368394807</v>
      </c>
      <c r="G1462" s="36">
        <f t="shared" si="185"/>
        <v>1.1746708204875872E-3</v>
      </c>
      <c r="H1462" s="31">
        <f t="shared" si="186"/>
        <v>-1.6756500535327437E-3</v>
      </c>
      <c r="I1462" s="37">
        <f t="shared" si="187"/>
        <v>4.6518668444066689E-3</v>
      </c>
      <c r="J1462" s="37">
        <f t="shared" si="188"/>
        <v>-7.2642841369056068E-3</v>
      </c>
      <c r="K1462" s="39">
        <f t="shared" si="189"/>
        <v>-2.5266009869156125E-3</v>
      </c>
      <c r="L1462" s="36">
        <f>-(1-B1462/MAX(B$5:B1462))</f>
        <v>0</v>
      </c>
      <c r="M1462" s="37">
        <f>-(1-C1462/MAX(C$5:C1462))</f>
        <v>-6.9310038578810351E-3</v>
      </c>
      <c r="N1462" s="37">
        <f>-(1-D1462/MAX(D$5:D1462))</f>
        <v>-0.21235159894723232</v>
      </c>
      <c r="O1462" s="37">
        <f>-(1-E1462/MAX(E$5:E1462))</f>
        <v>-0.13361771868409034</v>
      </c>
      <c r="P1462" s="39">
        <f>-(1-F1462/MAX(F$5:F1462))</f>
        <v>-1.5668824047407437E-2</v>
      </c>
      <c r="Q1462" s="33">
        <f>IF(DatiStorici[[#This Row],[Calend]]="X",(DatiStorici[[#This Row],[Balanced]]*B$2/DatiStorici[[#This Row],[Bond 3Y]]),Q1461)</f>
        <v>29.07059339376492</v>
      </c>
      <c r="R1462" s="33">
        <f>IF(DatiStorici[[#This Row],[Calend]]="X",(DatiStorici[[#This Row],[Balanced]]*C$2/DatiStorici[[#This Row],[Bond 10Y]]),R1461)</f>
        <v>25.761389718714945</v>
      </c>
      <c r="S1462" s="33">
        <f>IF(DatiStorici[[#This Row],[Calend]]="X",(DatiStorici[[#This Row],[Balanced]]*D$2/DatiStorici[[#This Row],[SXXR]]),S1461)</f>
        <v>26.704627827929638</v>
      </c>
      <c r="T1462" s="33">
        <f>IF(DatiStorici[[#This Row],[Calend]]="X",(DatiStorici[[#This Row],[Balanced]]*E$2/DatiStorici[[#This Row],[Gold]]),T1461)</f>
        <v>22.568759297946368</v>
      </c>
      <c r="U1462" s="34">
        <f>SUMPRODUCT(DatiStorici[[#This Row],[Bond 3Y]:[Gold]],Q1461:T1461)</f>
        <v>14729.584799447897</v>
      </c>
      <c r="V1462" s="32">
        <f t="shared" si="190"/>
        <v>-7.0271600827993765E-4</v>
      </c>
      <c r="W1462" s="32">
        <f>-(1-U1462/MAX(U$5:U1462))</f>
        <v>-5.6205788186715067E-3</v>
      </c>
      <c r="X1462" s="53" t="str">
        <f t="shared" si="191"/>
        <v/>
      </c>
    </row>
    <row r="1463" spans="1:24" x14ac:dyDescent="0.3">
      <c r="A1463" s="4">
        <v>41155</v>
      </c>
      <c r="B1463" s="1">
        <v>123.640959</v>
      </c>
      <c r="C1463" s="1">
        <v>143.00383299999999</v>
      </c>
      <c r="D1463" s="1">
        <v>145.24489299999999</v>
      </c>
      <c r="E1463" s="1">
        <v>163.53501</v>
      </c>
      <c r="F1463" s="3">
        <f t="shared" si="184"/>
        <v>15307.744300049259</v>
      </c>
      <c r="G1463" s="36">
        <f t="shared" si="185"/>
        <v>1.1798519242993174E-3</v>
      </c>
      <c r="H1463" s="31">
        <f t="shared" si="186"/>
        <v>-3.1213334770751563E-3</v>
      </c>
      <c r="I1463" s="37">
        <f t="shared" si="187"/>
        <v>8.2267025919765709E-3</v>
      </c>
      <c r="J1463" s="37">
        <f t="shared" si="188"/>
        <v>2.5716043995324945E-2</v>
      </c>
      <c r="K1463" s="39">
        <f t="shared" si="189"/>
        <v>1.142752571981113E-2</v>
      </c>
      <c r="L1463" s="36">
        <f>-(1-B1463/MAX(B$5:B1463))</f>
        <v>0</v>
      </c>
      <c r="M1463" s="37">
        <f>-(1-C1463/MAX(C$5:C1463))</f>
        <v>-1.0025870791998459E-2</v>
      </c>
      <c r="N1463" s="37">
        <f>-(1-D1463/MAX(D$5:D1463))</f>
        <v>-0.20584512307952529</v>
      </c>
      <c r="O1463" s="37">
        <f>-(1-E1463/MAX(E$5:E1463))</f>
        <v>-0.11104884651344826</v>
      </c>
      <c r="P1463" s="39">
        <f>-(1-F1463/MAX(F$5:F1463))</f>
        <v>-4.3558376073874472E-3</v>
      </c>
      <c r="Q1463" s="33">
        <f>IF(DatiStorici[[#This Row],[Calend]]="X",(DatiStorici[[#This Row],[Balanced]]*B$2/DatiStorici[[#This Row],[Bond 3Y]]),Q1462)</f>
        <v>29.07059339376492</v>
      </c>
      <c r="R1463" s="33">
        <f>IF(DatiStorici[[#This Row],[Calend]]="X",(DatiStorici[[#This Row],[Balanced]]*C$2/DatiStorici[[#This Row],[Bond 10Y]]),R1462)</f>
        <v>25.761389718714945</v>
      </c>
      <c r="S1463" s="33">
        <f>IF(DatiStorici[[#This Row],[Calend]]="X",(DatiStorici[[#This Row],[Balanced]]*D$2/DatiStorici[[#This Row],[SXXR]]),S1462)</f>
        <v>26.704627827929638</v>
      </c>
      <c r="T1463" s="33">
        <f>IF(DatiStorici[[#This Row],[Calend]]="X",(DatiStorici[[#This Row],[Balanced]]*E$2/DatiStorici[[#This Row],[Gold]]),T1462)</f>
        <v>22.568759297946368</v>
      </c>
      <c r="U1463" s="34">
        <f>SUMPRODUCT(DatiStorici[[#This Row],[Bond 3Y]:[Gold]],Q1462:T1462)</f>
        <v>14847.786608036902</v>
      </c>
      <c r="V1463" s="32">
        <f t="shared" si="190"/>
        <v>7.992761508737704E-3</v>
      </c>
      <c r="W1463" s="32">
        <f>-(1-U1463/MAX(U$5:U1463))</f>
        <v>0</v>
      </c>
      <c r="X1463" s="53" t="str">
        <f t="shared" si="191"/>
        <v/>
      </c>
    </row>
    <row r="1464" spans="1:24" x14ac:dyDescent="0.3">
      <c r="A1464" s="4">
        <v>41156</v>
      </c>
      <c r="B1464" s="1">
        <v>124.08212899999999</v>
      </c>
      <c r="C1464" s="1">
        <v>143.0881</v>
      </c>
      <c r="D1464" s="1">
        <v>143.632655</v>
      </c>
      <c r="E1464" s="1">
        <v>164.06489999999999</v>
      </c>
      <c r="F1464" s="3">
        <f t="shared" si="184"/>
        <v>15317.414111082342</v>
      </c>
      <c r="G1464" s="36">
        <f t="shared" si="185"/>
        <v>3.5618033827061781E-3</v>
      </c>
      <c r="H1464" s="31">
        <f t="shared" si="186"/>
        <v>5.890903777209292E-4</v>
      </c>
      <c r="I1464" s="37">
        <f t="shared" si="187"/>
        <v>-1.1162201775987401E-2</v>
      </c>
      <c r="J1464" s="37">
        <f t="shared" si="188"/>
        <v>3.2349853949221576E-3</v>
      </c>
      <c r="K1464" s="39">
        <f t="shared" si="189"/>
        <v>6.3149461789678465E-4</v>
      </c>
      <c r="L1464" s="36">
        <f>-(1-B1464/MAX(B$5:B1464))</f>
        <v>0</v>
      </c>
      <c r="M1464" s="37">
        <f>-(1-C1464/MAX(C$5:C1464))</f>
        <v>-9.4425147504441087E-3</v>
      </c>
      <c r="N1464" s="37">
        <f>-(1-D1464/MAX(D$5:D1464))</f>
        <v>-0.21466034985969507</v>
      </c>
      <c r="O1464" s="37">
        <f>-(1-E1464/MAX(E$5:E1464))</f>
        <v>-0.1081684460003044</v>
      </c>
      <c r="P1464" s="39">
        <f>-(1-F1464/MAX(F$5:F1464))</f>
        <v>-3.7268951114967086E-3</v>
      </c>
      <c r="Q1464" s="33">
        <f>IF(DatiStorici[[#This Row],[Calend]]="X",(DatiStorici[[#This Row],[Balanced]]*B$2/DatiStorici[[#This Row],[Bond 3Y]]),Q1463)</f>
        <v>29.07059339376492</v>
      </c>
      <c r="R1464" s="33">
        <f>IF(DatiStorici[[#This Row],[Calend]]="X",(DatiStorici[[#This Row],[Balanced]]*C$2/DatiStorici[[#This Row],[Bond 10Y]]),R1463)</f>
        <v>25.761389718714945</v>
      </c>
      <c r="S1464" s="33">
        <f>IF(DatiStorici[[#This Row],[Calend]]="X",(DatiStorici[[#This Row],[Balanced]]*D$2/DatiStorici[[#This Row],[SXXR]]),S1463)</f>
        <v>26.704627827929638</v>
      </c>
      <c r="T1464" s="33">
        <f>IF(DatiStorici[[#This Row],[Calend]]="X",(DatiStorici[[#This Row],[Balanced]]*E$2/DatiStorici[[#This Row],[Gold]]),T1463)</f>
        <v>22.568759297946368</v>
      </c>
      <c r="U1464" s="34">
        <f>SUMPRODUCT(DatiStorici[[#This Row],[Bond 3Y]:[Gold]],Q1463:T1463)</f>
        <v>14831.687260856201</v>
      </c>
      <c r="V1464" s="32">
        <f t="shared" si="190"/>
        <v>-1.0848810077194516E-3</v>
      </c>
      <c r="W1464" s="32">
        <f>-(1-U1464/MAX(U$5:U1464))</f>
        <v>-1.0842927370727784E-3</v>
      </c>
      <c r="X1464" s="53" t="str">
        <f t="shared" si="191"/>
        <v/>
      </c>
    </row>
    <row r="1465" spans="1:24" x14ac:dyDescent="0.3">
      <c r="A1465" s="4">
        <v>41157</v>
      </c>
      <c r="B1465" s="1">
        <v>124.074961</v>
      </c>
      <c r="C1465" s="1">
        <v>142.93366399999999</v>
      </c>
      <c r="D1465" s="1">
        <v>143.72542200000001</v>
      </c>
      <c r="E1465" s="1">
        <v>163.38629</v>
      </c>
      <c r="F1465" s="3">
        <f t="shared" si="184"/>
        <v>15287.957711231586</v>
      </c>
      <c r="G1465" s="36">
        <f t="shared" si="185"/>
        <v>-5.776985861642497E-5</v>
      </c>
      <c r="H1465" s="31">
        <f t="shared" si="186"/>
        <v>-1.0798899555638671E-3</v>
      </c>
      <c r="I1465" s="37">
        <f t="shared" si="187"/>
        <v>6.4565439879848475E-4</v>
      </c>
      <c r="J1465" s="37">
        <f t="shared" si="188"/>
        <v>-4.1448068734180445E-3</v>
      </c>
      <c r="K1465" s="39">
        <f t="shared" si="189"/>
        <v>-1.9249175678824784E-3</v>
      </c>
      <c r="L1465" s="36">
        <f>-(1-B1465/MAX(B$5:B1465))</f>
        <v>-5.776818997027533E-5</v>
      </c>
      <c r="M1465" s="37">
        <f>-(1-C1465/MAX(C$5:C1465))</f>
        <v>-1.051163046161796E-2</v>
      </c>
      <c r="N1465" s="37">
        <f>-(1-D1465/MAX(D$5:D1465))</f>
        <v>-0.21415312813268206</v>
      </c>
      <c r="O1465" s="37">
        <f>-(1-E1465/MAX(E$5:E1465))</f>
        <v>-0.11185726555195574</v>
      </c>
      <c r="P1465" s="39">
        <f>-(1-F1465/MAX(F$5:F1465))</f>
        <v>-5.6427941480656774E-3</v>
      </c>
      <c r="Q1465" s="33">
        <f>IF(DatiStorici[[#This Row],[Calend]]="X",(DatiStorici[[#This Row],[Balanced]]*B$2/DatiStorici[[#This Row],[Bond 3Y]]),Q1464)</f>
        <v>29.07059339376492</v>
      </c>
      <c r="R1465" s="33">
        <f>IF(DatiStorici[[#This Row],[Calend]]="X",(DatiStorici[[#This Row],[Balanced]]*C$2/DatiStorici[[#This Row],[Bond 10Y]]),R1464)</f>
        <v>25.761389718714945</v>
      </c>
      <c r="S1465" s="33">
        <f>IF(DatiStorici[[#This Row],[Calend]]="X",(DatiStorici[[#This Row],[Balanced]]*D$2/DatiStorici[[#This Row],[SXXR]]),S1464)</f>
        <v>26.704627827929638</v>
      </c>
      <c r="T1465" s="33">
        <f>IF(DatiStorici[[#This Row],[Calend]]="X",(DatiStorici[[#This Row],[Balanced]]*E$2/DatiStorici[[#This Row],[Gold]]),T1464)</f>
        <v>22.568759297946368</v>
      </c>
      <c r="U1465" s="34">
        <f>SUMPRODUCT(DatiStorici[[#This Row],[Bond 3Y]:[Gold]],Q1464:T1464)</f>
        <v>14814.66231932269</v>
      </c>
      <c r="V1465" s="32">
        <f t="shared" si="190"/>
        <v>-1.148535563137804E-3</v>
      </c>
      <c r="W1465" s="32">
        <f>-(1-U1465/MAX(U$5:U1465))</f>
        <v>-2.2309243518008337E-3</v>
      </c>
      <c r="X1465" s="53" t="str">
        <f t="shared" si="191"/>
        <v/>
      </c>
    </row>
    <row r="1466" spans="1:24" x14ac:dyDescent="0.3">
      <c r="A1466" s="4">
        <v>41158</v>
      </c>
      <c r="B1466" s="1">
        <v>124.22962</v>
      </c>
      <c r="C1466" s="1">
        <v>142.25945400000001</v>
      </c>
      <c r="D1466" s="1">
        <v>147.01654300000001</v>
      </c>
      <c r="E1466" s="1">
        <v>164.44789</v>
      </c>
      <c r="F1466" s="3">
        <f t="shared" si="184"/>
        <v>15366.085524813992</v>
      </c>
      <c r="G1466" s="36">
        <f t="shared" si="185"/>
        <v>1.2457202309949882E-3</v>
      </c>
      <c r="H1466" s="31">
        <f t="shared" si="186"/>
        <v>-4.7281032636582948E-3</v>
      </c>
      <c r="I1466" s="37">
        <f t="shared" si="187"/>
        <v>2.2640430193987416E-2</v>
      </c>
      <c r="J1466" s="37">
        <f t="shared" si="188"/>
        <v>6.4764675281824896E-3</v>
      </c>
      <c r="K1466" s="39">
        <f t="shared" si="189"/>
        <v>5.097401484707313E-3</v>
      </c>
      <c r="L1466" s="36">
        <f>-(1-B1466/MAX(B$5:B1466))</f>
        <v>0</v>
      </c>
      <c r="M1466" s="37">
        <f>-(1-C1466/MAX(C$5:C1466))</f>
        <v>-1.5178991074625503E-2</v>
      </c>
      <c r="N1466" s="37">
        <f>-(1-D1466/MAX(D$5:D1466))</f>
        <v>-0.19615827999240776</v>
      </c>
      <c r="O1466" s="37">
        <f>-(1-E1466/MAX(E$5:E1466))</f>
        <v>-0.10608657128568633</v>
      </c>
      <c r="P1466" s="39">
        <f>-(1-F1466/MAX(F$5:F1466))</f>
        <v>-5.6121583129364883E-4</v>
      </c>
      <c r="Q1466" s="33">
        <f>IF(DatiStorici[[#This Row],[Calend]]="X",(DatiStorici[[#This Row],[Balanced]]*B$2/DatiStorici[[#This Row],[Bond 3Y]]),Q1465)</f>
        <v>29.07059339376492</v>
      </c>
      <c r="R1466" s="33">
        <f>IF(DatiStorici[[#This Row],[Calend]]="X",(DatiStorici[[#This Row],[Balanced]]*C$2/DatiStorici[[#This Row],[Bond 10Y]]),R1465)</f>
        <v>25.761389718714945</v>
      </c>
      <c r="S1466" s="33">
        <f>IF(DatiStorici[[#This Row],[Calend]]="X",(DatiStorici[[#This Row],[Balanced]]*D$2/DatiStorici[[#This Row],[SXXR]]),S1465)</f>
        <v>26.704627827929638</v>
      </c>
      <c r="T1466" s="33">
        <f>IF(DatiStorici[[#This Row],[Calend]]="X",(DatiStorici[[#This Row],[Balanced]]*E$2/DatiStorici[[#This Row],[Gold]]),T1465)</f>
        <v>22.568759297946368</v>
      </c>
      <c r="U1466" s="34">
        <f>SUMPRODUCT(DatiStorici[[#This Row],[Bond 3Y]:[Gold]],Q1465:T1465)</f>
        <v>14913.636917976504</v>
      </c>
      <c r="V1466" s="32">
        <f t="shared" si="190"/>
        <v>6.658636173801304E-3</v>
      </c>
      <c r="W1466" s="32">
        <f>-(1-U1466/MAX(U$5:U1466))</f>
        <v>0</v>
      </c>
      <c r="X1466" s="53" t="str">
        <f t="shared" si="191"/>
        <v/>
      </c>
    </row>
    <row r="1467" spans="1:24" x14ac:dyDescent="0.3">
      <c r="A1467" s="4">
        <v>41159</v>
      </c>
      <c r="B1467" s="1">
        <v>124.37741</v>
      </c>
      <c r="C1467" s="1">
        <v>142.94077100000001</v>
      </c>
      <c r="D1467" s="1">
        <v>147.37535099999999</v>
      </c>
      <c r="E1467" s="1">
        <v>167.05628999999999</v>
      </c>
      <c r="F1467" s="3">
        <f t="shared" si="184"/>
        <v>15495.25874910249</v>
      </c>
      <c r="G1467" s="36">
        <f t="shared" si="185"/>
        <v>1.1889447970119507E-3</v>
      </c>
      <c r="H1467" s="31">
        <f t="shared" si="186"/>
        <v>4.7778243938564361E-3</v>
      </c>
      <c r="I1467" s="37">
        <f t="shared" si="187"/>
        <v>2.4376226722455942E-3</v>
      </c>
      <c r="J1467" s="37">
        <f t="shared" si="188"/>
        <v>1.5737079585941227E-2</v>
      </c>
      <c r="K1467" s="39">
        <f t="shared" si="189"/>
        <v>8.3712476999656098E-3</v>
      </c>
      <c r="L1467" s="36">
        <f>-(1-B1467/MAX(B$5:B1467))</f>
        <v>0</v>
      </c>
      <c r="M1467" s="37">
        <f>-(1-C1467/MAX(C$5:C1467))</f>
        <v>-1.0462430758444219E-2</v>
      </c>
      <c r="N1467" s="37">
        <f>-(1-D1467/MAX(D$5:D1467))</f>
        <v>-0.19419642703363915</v>
      </c>
      <c r="O1467" s="37">
        <f>-(1-E1467/MAX(E$5:E1467))</f>
        <v>-9.1907710204170434E-2</v>
      </c>
      <c r="P1467" s="39">
        <f>-(1-F1467/MAX(F$5:F1467))</f>
        <v>0</v>
      </c>
      <c r="Q1467" s="33">
        <f>IF(DatiStorici[[#This Row],[Calend]]="X",(DatiStorici[[#This Row],[Balanced]]*B$2/DatiStorici[[#This Row],[Bond 3Y]]),Q1466)</f>
        <v>29.07059339376492</v>
      </c>
      <c r="R1467" s="33">
        <f>IF(DatiStorici[[#This Row],[Calend]]="X",(DatiStorici[[#This Row],[Balanced]]*C$2/DatiStorici[[#This Row],[Bond 10Y]]),R1466)</f>
        <v>25.761389718714945</v>
      </c>
      <c r="S1467" s="33">
        <f>IF(DatiStorici[[#This Row],[Calend]]="X",(DatiStorici[[#This Row],[Balanced]]*D$2/DatiStorici[[#This Row],[SXXR]]),S1466)</f>
        <v>26.704627827929638</v>
      </c>
      <c r="T1467" s="33">
        <f>IF(DatiStorici[[#This Row],[Calend]]="X",(DatiStorici[[#This Row],[Balanced]]*E$2/DatiStorici[[#This Row],[Gold]]),T1466)</f>
        <v>22.568759297946368</v>
      </c>
      <c r="U1467" s="34">
        <f>SUMPRODUCT(DatiStorici[[#This Row],[Bond 3Y]:[Gold]],Q1466:T1466)</f>
        <v>15003.935119587601</v>
      </c>
      <c r="V1467" s="32">
        <f t="shared" si="190"/>
        <v>6.0364842238288721E-3</v>
      </c>
      <c r="W1467" s="32">
        <f>-(1-U1467/MAX(U$5:U1467))</f>
        <v>0</v>
      </c>
      <c r="X1467" s="53" t="str">
        <f t="shared" si="191"/>
        <v/>
      </c>
    </row>
    <row r="1468" spans="1:24" x14ac:dyDescent="0.3">
      <c r="A1468" s="4">
        <v>41162</v>
      </c>
      <c r="B1468" s="1">
        <v>124.245097</v>
      </c>
      <c r="C1468" s="1">
        <v>142.57262700000001</v>
      </c>
      <c r="D1468" s="1">
        <v>147.05812900000001</v>
      </c>
      <c r="E1468" s="1">
        <v>167.43732</v>
      </c>
      <c r="F1468" s="3">
        <f t="shared" si="184"/>
        <v>15492.927621771592</v>
      </c>
      <c r="G1468" s="36">
        <f t="shared" si="185"/>
        <v>-1.0643687418953511E-3</v>
      </c>
      <c r="H1468" s="31">
        <f t="shared" si="186"/>
        <v>-2.578822616395133E-3</v>
      </c>
      <c r="I1468" s="37">
        <f t="shared" si="187"/>
        <v>-2.1547965451644002E-3</v>
      </c>
      <c r="J1468" s="37">
        <f t="shared" si="188"/>
        <v>2.2782507851736486E-3</v>
      </c>
      <c r="K1468" s="39">
        <f t="shared" si="189"/>
        <v>-1.5045264717300331E-4</v>
      </c>
      <c r="L1468" s="36">
        <f>-(1-B1468/MAX(B$5:B1468))</f>
        <v>-1.06380250239968E-3</v>
      </c>
      <c r="M1468" s="37">
        <f>-(1-C1468/MAX(C$5:C1468))</f>
        <v>-1.3010985074629278E-2</v>
      </c>
      <c r="N1468" s="37">
        <f>-(1-D1468/MAX(D$5:D1468))</f>
        <v>-0.19593090039902261</v>
      </c>
      <c r="O1468" s="37">
        <f>-(1-E1468/MAX(E$5:E1468))</f>
        <v>-8.9836489747994186E-2</v>
      </c>
      <c r="P1468" s="39">
        <f>-(1-F1468/MAX(F$5:F1468))</f>
        <v>-1.5044132974106894E-4</v>
      </c>
      <c r="Q1468" s="33">
        <f>IF(DatiStorici[[#This Row],[Calend]]="X",(DatiStorici[[#This Row],[Balanced]]*B$2/DatiStorici[[#This Row],[Bond 3Y]]),Q1467)</f>
        <v>29.07059339376492</v>
      </c>
      <c r="R1468" s="33">
        <f>IF(DatiStorici[[#This Row],[Calend]]="X",(DatiStorici[[#This Row],[Balanced]]*C$2/DatiStorici[[#This Row],[Bond 10Y]]),R1467)</f>
        <v>25.761389718714945</v>
      </c>
      <c r="S1468" s="33">
        <f>IF(DatiStorici[[#This Row],[Calend]]="X",(DatiStorici[[#This Row],[Balanced]]*D$2/DatiStorici[[#This Row],[SXXR]]),S1467)</f>
        <v>26.704627827929638</v>
      </c>
      <c r="T1468" s="33">
        <f>IF(DatiStorici[[#This Row],[Calend]]="X",(DatiStorici[[#This Row],[Balanced]]*E$2/DatiStorici[[#This Row],[Gold]]),T1467)</f>
        <v>22.568759297946368</v>
      </c>
      <c r="U1468" s="34">
        <f>SUMPRODUCT(DatiStorici[[#This Row],[Bond 3Y]:[Gold]],Q1467:T1467)</f>
        <v>14990.732880013751</v>
      </c>
      <c r="V1468" s="32">
        <f t="shared" si="190"/>
        <v>-8.8030582146145892E-4</v>
      </c>
      <c r="W1468" s="32">
        <f>-(1-U1468/MAX(U$5:U1468))</f>
        <v>-8.7991846596391365E-4</v>
      </c>
      <c r="X1468" s="53" t="str">
        <f t="shared" si="191"/>
        <v/>
      </c>
    </row>
    <row r="1469" spans="1:24" x14ac:dyDescent="0.3">
      <c r="A1469" s="4">
        <v>41163</v>
      </c>
      <c r="B1469" s="1">
        <v>124.248887</v>
      </c>
      <c r="C1469" s="1">
        <v>142.89820700000001</v>
      </c>
      <c r="D1469" s="1">
        <v>147.53103100000001</v>
      </c>
      <c r="E1469" s="1">
        <v>167.89461</v>
      </c>
      <c r="F1469" s="3">
        <f t="shared" si="184"/>
        <v>15526.414327776845</v>
      </c>
      <c r="G1469" s="36">
        <f t="shared" si="185"/>
        <v>3.0503756584173349E-5</v>
      </c>
      <c r="H1469" s="31">
        <f t="shared" si="186"/>
        <v>2.2810045888300252E-3</v>
      </c>
      <c r="I1469" s="37">
        <f t="shared" si="187"/>
        <v>3.2105893252702333E-3</v>
      </c>
      <c r="J1469" s="37">
        <f t="shared" si="188"/>
        <v>2.7273888500167938E-3</v>
      </c>
      <c r="K1469" s="39">
        <f t="shared" si="189"/>
        <v>2.1590863576885109E-3</v>
      </c>
      <c r="L1469" s="36">
        <f>-(1-B1469/MAX(B$5:B1469))</f>
        <v>-1.0333307310387285E-3</v>
      </c>
      <c r="M1469" s="37">
        <f>-(1-C1469/MAX(C$5:C1469))</f>
        <v>-1.0757089006070419E-2</v>
      </c>
      <c r="N1469" s="37">
        <f>-(1-D1469/MAX(D$5:D1469))</f>
        <v>-0.19334521616704448</v>
      </c>
      <c r="O1469" s="37">
        <f>-(1-E1469/MAX(E$5:E1469))</f>
        <v>-8.7350731664890935E-2</v>
      </c>
      <c r="P1469" s="39">
        <f>-(1-F1469/MAX(F$5:F1469))</f>
        <v>0</v>
      </c>
      <c r="Q1469" s="33">
        <f>IF(DatiStorici[[#This Row],[Calend]]="X",(DatiStorici[[#This Row],[Balanced]]*B$2/DatiStorici[[#This Row],[Bond 3Y]]),Q1468)</f>
        <v>29.07059339376492</v>
      </c>
      <c r="R1469" s="33">
        <f>IF(DatiStorici[[#This Row],[Calend]]="X",(DatiStorici[[#This Row],[Balanced]]*C$2/DatiStorici[[#This Row],[Bond 10Y]]),R1468)</f>
        <v>25.761389718714945</v>
      </c>
      <c r="S1469" s="33">
        <f>IF(DatiStorici[[#This Row],[Calend]]="X",(DatiStorici[[#This Row],[Balanced]]*D$2/DatiStorici[[#This Row],[SXXR]]),S1468)</f>
        <v>26.704627827929638</v>
      </c>
      <c r="T1469" s="33">
        <f>IF(DatiStorici[[#This Row],[Calend]]="X",(DatiStorici[[#This Row],[Balanced]]*E$2/DatiStorici[[#This Row],[Gold]]),T1468)</f>
        <v>22.568759297946368</v>
      </c>
      <c r="U1469" s="34">
        <f>SUMPRODUCT(DatiStorici[[#This Row],[Bond 3Y]:[Gold]],Q1468:T1468)</f>
        <v>15022.179590675772</v>
      </c>
      <c r="V1469" s="32">
        <f t="shared" si="190"/>
        <v>2.0955461886899267E-3</v>
      </c>
      <c r="W1469" s="32">
        <f>-(1-U1469/MAX(U$5:U1469))</f>
        <v>0</v>
      </c>
      <c r="X1469" s="53" t="str">
        <f t="shared" si="191"/>
        <v/>
      </c>
    </row>
    <row r="1470" spans="1:24" x14ac:dyDescent="0.3">
      <c r="A1470" s="4">
        <v>41164</v>
      </c>
      <c r="B1470" s="1">
        <v>124.39299699999999</v>
      </c>
      <c r="C1470" s="1">
        <v>142.33828399999999</v>
      </c>
      <c r="D1470" s="1">
        <v>147.714966</v>
      </c>
      <c r="E1470" s="1">
        <v>167.91687999999999</v>
      </c>
      <c r="F1470" s="3">
        <f t="shared" si="184"/>
        <v>15519.440679412735</v>
      </c>
      <c r="G1470" s="36">
        <f t="shared" si="185"/>
        <v>1.1591773181433638E-3</v>
      </c>
      <c r="H1470" s="31">
        <f t="shared" si="186"/>
        <v>-3.9260314642421412E-3</v>
      </c>
      <c r="I1470" s="37">
        <f t="shared" si="187"/>
        <v>1.2459781041230119E-3</v>
      </c>
      <c r="J1470" s="37">
        <f t="shared" si="188"/>
        <v>1.3263393716895797E-4</v>
      </c>
      <c r="K1470" s="39">
        <f t="shared" si="189"/>
        <v>-4.492482799899271E-4</v>
      </c>
      <c r="L1470" s="36">
        <f>-(1-B1470/MAX(B$5:B1470))</f>
        <v>0</v>
      </c>
      <c r="M1470" s="37">
        <f>-(1-C1470/MAX(C$5:C1470))</f>
        <v>-1.4633273809792069E-2</v>
      </c>
      <c r="N1470" s="37">
        <f>-(1-D1470/MAX(D$5:D1470))</f>
        <v>-0.19233951555844297</v>
      </c>
      <c r="O1470" s="37">
        <f>-(1-E1470/MAX(E$5:E1470))</f>
        <v>-8.7229675371268356E-2</v>
      </c>
      <c r="P1470" s="39">
        <f>-(1-F1470/MAX(F$5:F1470))</f>
        <v>-4.491473830912085E-4</v>
      </c>
      <c r="Q1470" s="33">
        <f>IF(DatiStorici[[#This Row],[Calend]]="X",(DatiStorici[[#This Row],[Balanced]]*B$2/DatiStorici[[#This Row],[Bond 3Y]]),Q1469)</f>
        <v>29.07059339376492</v>
      </c>
      <c r="R1470" s="33">
        <f>IF(DatiStorici[[#This Row],[Calend]]="X",(DatiStorici[[#This Row],[Balanced]]*C$2/DatiStorici[[#This Row],[Bond 10Y]]),R1469)</f>
        <v>25.761389718714945</v>
      </c>
      <c r="S1470" s="33">
        <f>IF(DatiStorici[[#This Row],[Calend]]="X",(DatiStorici[[#This Row],[Balanced]]*D$2/DatiStorici[[#This Row],[SXXR]]),S1469)</f>
        <v>26.704627827929638</v>
      </c>
      <c r="T1470" s="33">
        <f>IF(DatiStorici[[#This Row],[Calend]]="X",(DatiStorici[[#This Row],[Balanced]]*E$2/DatiStorici[[#This Row],[Gold]]),T1469)</f>
        <v>22.568759297946368</v>
      </c>
      <c r="U1470" s="34">
        <f>SUMPRODUCT(DatiStorici[[#This Row],[Bond 3Y]:[Gold]],Q1469:T1469)</f>
        <v>15017.35908126337</v>
      </c>
      <c r="V1470" s="32">
        <f t="shared" si="190"/>
        <v>-3.2094430653050479E-4</v>
      </c>
      <c r="W1470" s="32">
        <f>-(1-U1470/MAX(U$5:U1470))</f>
        <v>-3.2089280941594023E-4</v>
      </c>
      <c r="X1470" s="53" t="str">
        <f t="shared" si="191"/>
        <v/>
      </c>
    </row>
    <row r="1471" spans="1:24" x14ac:dyDescent="0.3">
      <c r="A1471" s="4">
        <v>41165</v>
      </c>
      <c r="B1471" s="1">
        <v>124.312028</v>
      </c>
      <c r="C1471" s="1">
        <v>142.85298800000001</v>
      </c>
      <c r="D1471" s="1">
        <v>147.45372399999999</v>
      </c>
      <c r="E1471" s="1">
        <v>167.55247</v>
      </c>
      <c r="F1471" s="3">
        <f t="shared" si="184"/>
        <v>15512.170910323144</v>
      </c>
      <c r="G1471" s="36">
        <f t="shared" si="185"/>
        <v>-6.5112478415469039E-4</v>
      </c>
      <c r="H1471" s="31">
        <f t="shared" si="186"/>
        <v>3.609539346842828E-3</v>
      </c>
      <c r="I1471" s="37">
        <f t="shared" si="187"/>
        <v>-1.7701204569702182E-3</v>
      </c>
      <c r="J1471" s="37">
        <f t="shared" si="188"/>
        <v>-2.1725391206817695E-3</v>
      </c>
      <c r="K1471" s="39">
        <f t="shared" si="189"/>
        <v>-4.6853958593566443E-4</v>
      </c>
      <c r="L1471" s="36">
        <f>-(1-B1471/MAX(B$5:B1471))</f>
        <v>-6.5091284841378716E-4</v>
      </c>
      <c r="M1471" s="37">
        <f>-(1-C1471/MAX(C$5:C1471))</f>
        <v>-1.1070127049943368E-2</v>
      </c>
      <c r="N1471" s="37">
        <f>-(1-D1471/MAX(D$5:D1471))</f>
        <v>-0.19376790731853366</v>
      </c>
      <c r="O1471" s="37">
        <f>-(1-E1471/MAX(E$5:E1471))</f>
        <v>-8.9210552064534321E-2</v>
      </c>
      <c r="P1471" s="39">
        <f>-(1-F1471/MAX(F$5:F1471))</f>
        <v>-9.1736682745990894E-4</v>
      </c>
      <c r="Q1471" s="33">
        <f>IF(DatiStorici[[#This Row],[Calend]]="X",(DatiStorici[[#This Row],[Balanced]]*B$2/DatiStorici[[#This Row],[Bond 3Y]]),Q1470)</f>
        <v>29.07059339376492</v>
      </c>
      <c r="R1471" s="33">
        <f>IF(DatiStorici[[#This Row],[Calend]]="X",(DatiStorici[[#This Row],[Balanced]]*C$2/DatiStorici[[#This Row],[Bond 10Y]]),R1470)</f>
        <v>25.761389718714945</v>
      </c>
      <c r="S1471" s="33">
        <f>IF(DatiStorici[[#This Row],[Calend]]="X",(DatiStorici[[#This Row],[Balanced]]*D$2/DatiStorici[[#This Row],[SXXR]]),S1470)</f>
        <v>26.704627827929638</v>
      </c>
      <c r="T1471" s="33">
        <f>IF(DatiStorici[[#This Row],[Calend]]="X",(DatiStorici[[#This Row],[Balanced]]*E$2/DatiStorici[[#This Row],[Gold]]),T1470)</f>
        <v>22.568759297946368</v>
      </c>
      <c r="U1471" s="34">
        <f>SUMPRODUCT(DatiStorici[[#This Row],[Bond 3Y]:[Gold]],Q1470:T1470)</f>
        <v>15013.064102761866</v>
      </c>
      <c r="V1471" s="32">
        <f t="shared" si="190"/>
        <v>-2.8604182528290599E-4</v>
      </c>
      <c r="W1471" s="32">
        <f>-(1-U1471/MAX(U$5:U1471))</f>
        <v>-6.0680195299789297E-4</v>
      </c>
      <c r="X1471" s="53" t="str">
        <f t="shared" si="191"/>
        <v/>
      </c>
    </row>
    <row r="1472" spans="1:24" x14ac:dyDescent="0.3">
      <c r="A1472" s="4">
        <v>41166</v>
      </c>
      <c r="B1472" s="1">
        <v>124.22969399999999</v>
      </c>
      <c r="C1472" s="1">
        <v>141.58801800000001</v>
      </c>
      <c r="D1472" s="1">
        <v>149.32773800000001</v>
      </c>
      <c r="E1472" s="1">
        <v>171.63481999999999</v>
      </c>
      <c r="F1472" s="3">
        <f t="shared" si="184"/>
        <v>15667.313660933642</v>
      </c>
      <c r="G1472" s="36">
        <f t="shared" si="185"/>
        <v>-6.6253667472169011E-4</v>
      </c>
      <c r="H1472" s="31">
        <f t="shared" si="186"/>
        <v>-8.8944864686839303E-3</v>
      </c>
      <c r="I1472" s="37">
        <f t="shared" si="187"/>
        <v>1.262908333355766E-2</v>
      </c>
      <c r="J1472" s="37">
        <f t="shared" si="188"/>
        <v>2.4072524279806339E-2</v>
      </c>
      <c r="K1472" s="39">
        <f t="shared" si="189"/>
        <v>9.9516738735384302E-3</v>
      </c>
      <c r="L1472" s="36">
        <f>-(1-B1472/MAX(B$5:B1472))</f>
        <v>-1.3127989833704445E-3</v>
      </c>
      <c r="M1472" s="37">
        <f>-(1-C1472/MAX(C$5:C1472))</f>
        <v>-1.9827148088842783E-2</v>
      </c>
      <c r="N1472" s="37">
        <f>-(1-D1472/MAX(D$5:D1472))</f>
        <v>-0.18352136902876914</v>
      </c>
      <c r="O1472" s="37">
        <f>-(1-E1472/MAX(E$5:E1472))</f>
        <v>-6.7019525559348647E-2</v>
      </c>
      <c r="P1472" s="39">
        <f>-(1-F1472/MAX(F$5:F1472))</f>
        <v>0</v>
      </c>
      <c r="Q1472" s="33">
        <f>IF(DatiStorici[[#This Row],[Calend]]="X",(DatiStorici[[#This Row],[Balanced]]*B$2/DatiStorici[[#This Row],[Bond 3Y]]),Q1471)</f>
        <v>29.07059339376492</v>
      </c>
      <c r="R1472" s="33">
        <f>IF(DatiStorici[[#This Row],[Calend]]="X",(DatiStorici[[#This Row],[Balanced]]*C$2/DatiStorici[[#This Row],[Bond 10Y]]),R1471)</f>
        <v>25.761389718714945</v>
      </c>
      <c r="S1472" s="33">
        <f>IF(DatiStorici[[#This Row],[Calend]]="X",(DatiStorici[[#This Row],[Balanced]]*D$2/DatiStorici[[#This Row],[SXXR]]),S1471)</f>
        <v>26.704627827929638</v>
      </c>
      <c r="T1472" s="33">
        <f>IF(DatiStorici[[#This Row],[Calend]]="X",(DatiStorici[[#This Row],[Balanced]]*E$2/DatiStorici[[#This Row],[Gold]]),T1471)</f>
        <v>22.568759297946368</v>
      </c>
      <c r="U1472" s="34">
        <f>SUMPRODUCT(DatiStorici[[#This Row],[Bond 3Y]:[Gold]],Q1471:T1471)</f>
        <v>15120.261640307202</v>
      </c>
      <c r="V1472" s="32">
        <f t="shared" si="190"/>
        <v>7.1149126167899526E-3</v>
      </c>
      <c r="W1472" s="32">
        <f>-(1-U1472/MAX(U$5:U1472))</f>
        <v>0</v>
      </c>
      <c r="X1472" s="53" t="str">
        <f t="shared" si="191"/>
        <v/>
      </c>
    </row>
    <row r="1473" spans="1:24" x14ac:dyDescent="0.3">
      <c r="A1473" s="4">
        <v>41169</v>
      </c>
      <c r="B1473" s="1">
        <v>124.117329</v>
      </c>
      <c r="C1473" s="1">
        <v>141.60138699999999</v>
      </c>
      <c r="D1473" s="1">
        <v>148.823981</v>
      </c>
      <c r="E1473" s="1">
        <v>171.09734</v>
      </c>
      <c r="F1473" s="3">
        <f t="shared" si="184"/>
        <v>15636.101497411146</v>
      </c>
      <c r="G1473" s="36">
        <f t="shared" si="185"/>
        <v>-9.049031980342809E-4</v>
      </c>
      <c r="H1473" s="31">
        <f t="shared" si="186"/>
        <v>9.4417374194639305E-5</v>
      </c>
      <c r="I1473" s="37">
        <f t="shared" si="187"/>
        <v>-3.3792022468064789E-3</v>
      </c>
      <c r="J1473" s="37">
        <f t="shared" si="188"/>
        <v>-3.1364459093204161E-3</v>
      </c>
      <c r="K1473" s="39">
        <f t="shared" si="189"/>
        <v>-1.9941705215296931E-3</v>
      </c>
      <c r="L1473" s="36">
        <f>-(1-B1473/MAX(B$5:B1473))</f>
        <v>-2.2161054613065723E-3</v>
      </c>
      <c r="M1473" s="37">
        <f>-(1-C1473/MAX(C$5:C1473))</f>
        <v>-1.9734598372826651E-2</v>
      </c>
      <c r="N1473" s="37">
        <f>-(1-D1473/MAX(D$5:D1473))</f>
        <v>-0.18627575901157445</v>
      </c>
      <c r="O1473" s="37">
        <f>-(1-E1473/MAX(E$5:E1473))</f>
        <v>-6.9941184144723945E-2</v>
      </c>
      <c r="P1473" s="39">
        <f>-(1-F1473/MAX(F$5:F1473))</f>
        <v>-1.9921834845448849E-3</v>
      </c>
      <c r="Q1473" s="33">
        <f>IF(DatiStorici[[#This Row],[Calend]]="X",(DatiStorici[[#This Row],[Balanced]]*B$2/DatiStorici[[#This Row],[Bond 3Y]]),Q1472)</f>
        <v>29.07059339376492</v>
      </c>
      <c r="R1473" s="33">
        <f>IF(DatiStorici[[#This Row],[Calend]]="X",(DatiStorici[[#This Row],[Balanced]]*C$2/DatiStorici[[#This Row],[Bond 10Y]]),R1472)</f>
        <v>25.761389718714945</v>
      </c>
      <c r="S1473" s="33">
        <f>IF(DatiStorici[[#This Row],[Calend]]="X",(DatiStorici[[#This Row],[Balanced]]*D$2/DatiStorici[[#This Row],[SXXR]]),S1472)</f>
        <v>26.704627827929638</v>
      </c>
      <c r="T1473" s="33">
        <f>IF(DatiStorici[[#This Row],[Calend]]="X",(DatiStorici[[#This Row],[Balanced]]*E$2/DatiStorici[[#This Row],[Gold]]),T1472)</f>
        <v>22.568759297946368</v>
      </c>
      <c r="U1473" s="34">
        <f>SUMPRODUCT(DatiStorici[[#This Row],[Bond 3Y]:[Gold]],Q1472:T1472)</f>
        <v>15091.756627151486</v>
      </c>
      <c r="V1473" s="32">
        <f t="shared" si="190"/>
        <v>-1.8869988334889048E-3</v>
      </c>
      <c r="W1473" s="32">
        <f>-(1-U1473/MAX(U$5:U1473))</f>
        <v>-1.88521957052179E-3</v>
      </c>
      <c r="X1473" s="53" t="str">
        <f t="shared" si="191"/>
        <v/>
      </c>
    </row>
    <row r="1474" spans="1:24" x14ac:dyDescent="0.3">
      <c r="A1474" s="4">
        <v>41170</v>
      </c>
      <c r="B1474" s="1">
        <v>124.207556</v>
      </c>
      <c r="C1474" s="1">
        <v>142.01792699999999</v>
      </c>
      <c r="D1474" s="1">
        <v>148.17452700000001</v>
      </c>
      <c r="E1474" s="1">
        <v>171.04707999999999</v>
      </c>
      <c r="F1474" s="3">
        <f t="shared" si="184"/>
        <v>15637.122725565383</v>
      </c>
      <c r="G1474" s="36">
        <f t="shared" si="185"/>
        <v>7.2668515658845946E-4</v>
      </c>
      <c r="H1474" s="31">
        <f t="shared" si="186"/>
        <v>2.9373197023310855E-3</v>
      </c>
      <c r="I1474" s="37">
        <f t="shared" si="187"/>
        <v>-4.3734565507098349E-3</v>
      </c>
      <c r="J1474" s="37">
        <f t="shared" si="188"/>
        <v>-2.9379406720425236E-4</v>
      </c>
      <c r="K1474" s="39">
        <f t="shared" si="189"/>
        <v>6.5310065077953534E-5</v>
      </c>
      <c r="L1474" s="36">
        <f>-(1-B1474/MAX(B$5:B1474))</f>
        <v>-1.4907672013079187E-3</v>
      </c>
      <c r="M1474" s="37">
        <f>-(1-C1474/MAX(C$5:C1474))</f>
        <v>-1.6851012561666656E-2</v>
      </c>
      <c r="N1474" s="37">
        <f>-(1-D1474/MAX(D$5:D1474))</f>
        <v>-0.18982677585480012</v>
      </c>
      <c r="O1474" s="37">
        <f>-(1-E1474/MAX(E$5:E1474))</f>
        <v>-7.0214389771911967E-2</v>
      </c>
      <c r="P1474" s="39">
        <f>-(1-F1474/MAX(F$5:F1474))</f>
        <v>-1.9270014005999814E-3</v>
      </c>
      <c r="Q1474" s="33">
        <f>IF(DatiStorici[[#This Row],[Calend]]="X",(DatiStorici[[#This Row],[Balanced]]*B$2/DatiStorici[[#This Row],[Bond 3Y]]),Q1473)</f>
        <v>29.07059339376492</v>
      </c>
      <c r="R1474" s="33">
        <f>IF(DatiStorici[[#This Row],[Calend]]="X",(DatiStorici[[#This Row],[Balanced]]*C$2/DatiStorici[[#This Row],[Bond 10Y]]),R1473)</f>
        <v>25.761389718714945</v>
      </c>
      <c r="S1474" s="33">
        <f>IF(DatiStorici[[#This Row],[Calend]]="X",(DatiStorici[[#This Row],[Balanced]]*D$2/DatiStorici[[#This Row],[SXXR]]),S1473)</f>
        <v>26.704627827929638</v>
      </c>
      <c r="T1474" s="33">
        <f>IF(DatiStorici[[#This Row],[Calend]]="X",(DatiStorici[[#This Row],[Balanced]]*E$2/DatiStorici[[#This Row],[Gold]]),T1473)</f>
        <v>22.568759297946368</v>
      </c>
      <c r="U1474" s="34">
        <f>SUMPRODUCT(DatiStorici[[#This Row],[Bond 3Y]:[Gold]],Q1473:T1473)</f>
        <v>15086.632495651385</v>
      </c>
      <c r="V1474" s="32">
        <f t="shared" si="190"/>
        <v>-3.3958946771434913E-4</v>
      </c>
      <c r="W1474" s="32">
        <f>-(1-U1474/MAX(U$5:U1474))</f>
        <v>-2.2241112922390949E-3</v>
      </c>
      <c r="X1474" s="53" t="str">
        <f t="shared" si="191"/>
        <v/>
      </c>
    </row>
    <row r="1475" spans="1:24" x14ac:dyDescent="0.3">
      <c r="A1475" s="4">
        <v>41171</v>
      </c>
      <c r="B1475" s="1">
        <v>124.409634</v>
      </c>
      <c r="C1475" s="1">
        <v>142.23177100000001</v>
      </c>
      <c r="D1475" s="1">
        <v>148.781508</v>
      </c>
      <c r="E1475" s="1">
        <v>170.77932000000001</v>
      </c>
      <c r="F1475" s="3">
        <f t="shared" si="184"/>
        <v>15646.095811171797</v>
      </c>
      <c r="G1475" s="36">
        <f t="shared" si="185"/>
        <v>1.6256160284122607E-3</v>
      </c>
      <c r="H1475" s="31">
        <f t="shared" si="186"/>
        <v>1.5046210556972687E-3</v>
      </c>
      <c r="I1475" s="37">
        <f t="shared" si="187"/>
        <v>4.0880249853776805E-3</v>
      </c>
      <c r="J1475" s="37">
        <f t="shared" si="188"/>
        <v>-1.5666435053886358E-3</v>
      </c>
      <c r="K1475" s="39">
        <f t="shared" si="189"/>
        <v>5.7366768972059968E-4</v>
      </c>
      <c r="L1475" s="36">
        <f>-(1-B1475/MAX(B$5:B1475))</f>
        <v>0</v>
      </c>
      <c r="M1475" s="37">
        <f>-(1-C1475/MAX(C$5:C1475))</f>
        <v>-1.537063246803394E-2</v>
      </c>
      <c r="N1475" s="37">
        <f>-(1-D1475/MAX(D$5:D1475))</f>
        <v>-0.18650798845104566</v>
      </c>
      <c r="O1475" s="37">
        <f>-(1-E1475/MAX(E$5:E1475))</f>
        <v>-7.1669891935378538E-2</v>
      </c>
      <c r="P1475" s="39">
        <f>-(1-F1475/MAX(F$5:F1475))</f>
        <v>-1.354274907685693E-3</v>
      </c>
      <c r="Q1475" s="33">
        <f>IF(DatiStorici[[#This Row],[Calend]]="X",(DatiStorici[[#This Row],[Balanced]]*B$2/DatiStorici[[#This Row],[Bond 3Y]]),Q1474)</f>
        <v>29.07059339376492</v>
      </c>
      <c r="R1475" s="33">
        <f>IF(DatiStorici[[#This Row],[Calend]]="X",(DatiStorici[[#This Row],[Balanced]]*C$2/DatiStorici[[#This Row],[Bond 10Y]]),R1474)</f>
        <v>25.761389718714945</v>
      </c>
      <c r="S1475" s="33">
        <f>IF(DatiStorici[[#This Row],[Calend]]="X",(DatiStorici[[#This Row],[Balanced]]*D$2/DatiStorici[[#This Row],[SXXR]]),S1474)</f>
        <v>26.704627827929638</v>
      </c>
      <c r="T1475" s="33">
        <f>IF(DatiStorici[[#This Row],[Calend]]="X",(DatiStorici[[#This Row],[Balanced]]*E$2/DatiStorici[[#This Row],[Gold]]),T1474)</f>
        <v>22.568759297946368</v>
      </c>
      <c r="U1475" s="34">
        <f>SUMPRODUCT(DatiStorici[[#This Row],[Bond 3Y]:[Gold]],Q1474:T1474)</f>
        <v>15108.182132360223</v>
      </c>
      <c r="V1475" s="32">
        <f t="shared" si="190"/>
        <v>1.4273735827215902E-3</v>
      </c>
      <c r="W1475" s="32">
        <f>-(1-U1475/MAX(U$5:U1475))</f>
        <v>-7.988954314638308E-4</v>
      </c>
      <c r="X1475" s="53" t="str">
        <f t="shared" si="191"/>
        <v/>
      </c>
    </row>
    <row r="1476" spans="1:24" x14ac:dyDescent="0.3">
      <c r="A1476" s="4">
        <v>41172</v>
      </c>
      <c r="B1476" s="1">
        <v>124.412785</v>
      </c>
      <c r="C1476" s="1">
        <v>142.50875400000001</v>
      </c>
      <c r="D1476" s="1">
        <v>148.56484399999999</v>
      </c>
      <c r="E1476" s="1">
        <v>169.97993</v>
      </c>
      <c r="F1476" s="3">
        <f t="shared" si="184"/>
        <v>15618.39851431319</v>
      </c>
      <c r="G1476" s="36">
        <f t="shared" si="185"/>
        <v>2.5327299789438686E-5</v>
      </c>
      <c r="H1476" s="31">
        <f t="shared" si="186"/>
        <v>1.9455122333952993E-3</v>
      </c>
      <c r="I1476" s="37">
        <f t="shared" si="187"/>
        <v>-1.457317615556053E-3</v>
      </c>
      <c r="J1476" s="37">
        <f t="shared" si="188"/>
        <v>-4.6918254834103276E-3</v>
      </c>
      <c r="K1476" s="39">
        <f t="shared" si="189"/>
        <v>-1.7718056665872498E-3</v>
      </c>
      <c r="L1476" s="36">
        <f>-(1-B1476/MAX(B$5:B1476))</f>
        <v>0</v>
      </c>
      <c r="M1476" s="37">
        <f>-(1-C1476/MAX(C$5:C1476))</f>
        <v>-1.3453159359250733E-2</v>
      </c>
      <c r="N1476" s="37">
        <f>-(1-D1476/MAX(D$5:D1476))</f>
        <v>-0.18769264127221652</v>
      </c>
      <c r="O1476" s="37">
        <f>-(1-E1476/MAX(E$5:E1476))</f>
        <v>-7.601525298427958E-2</v>
      </c>
      <c r="P1476" s="39">
        <f>-(1-F1476/MAX(F$5:F1476))</f>
        <v>-3.1221144657632705E-3</v>
      </c>
      <c r="Q1476" s="33">
        <f>IF(DatiStorici[[#This Row],[Calend]]="X",(DatiStorici[[#This Row],[Balanced]]*B$2/DatiStorici[[#This Row],[Bond 3Y]]),Q1475)</f>
        <v>29.07059339376492</v>
      </c>
      <c r="R1476" s="33">
        <f>IF(DatiStorici[[#This Row],[Calend]]="X",(DatiStorici[[#This Row],[Balanced]]*C$2/DatiStorici[[#This Row],[Bond 10Y]]),R1475)</f>
        <v>25.761389718714945</v>
      </c>
      <c r="S1476" s="33">
        <f>IF(DatiStorici[[#This Row],[Calend]]="X",(DatiStorici[[#This Row],[Balanced]]*D$2/DatiStorici[[#This Row],[SXXR]]),S1475)</f>
        <v>26.704627827929638</v>
      </c>
      <c r="T1476" s="33">
        <f>IF(DatiStorici[[#This Row],[Calend]]="X",(DatiStorici[[#This Row],[Balanced]]*E$2/DatiStorici[[#This Row],[Gold]]),T1475)</f>
        <v>22.568759297946368</v>
      </c>
      <c r="U1476" s="34">
        <f>SUMPRODUCT(DatiStorici[[#This Row],[Bond 3Y]:[Gold]],Q1475:T1475)</f>
        <v>15091.582028829571</v>
      </c>
      <c r="V1476" s="32">
        <f t="shared" si="190"/>
        <v>-1.0993533005044058E-3</v>
      </c>
      <c r="W1476" s="32">
        <f>-(1-U1476/MAX(U$5:U1476))</f>
        <v>-1.8967668787673864E-3</v>
      </c>
      <c r="X1476" s="53" t="str">
        <f t="shared" si="191"/>
        <v/>
      </c>
    </row>
    <row r="1477" spans="1:24" x14ac:dyDescent="0.3">
      <c r="A1477" s="4">
        <v>41173</v>
      </c>
      <c r="B1477" s="1">
        <v>124.37744000000001</v>
      </c>
      <c r="C1477" s="1">
        <v>142.38378700000001</v>
      </c>
      <c r="D1477" s="1">
        <v>149.25462099999999</v>
      </c>
      <c r="E1477" s="1">
        <v>172.49118999999999</v>
      </c>
      <c r="F1477" s="3">
        <f t="shared" si="184"/>
        <v>15723.784570773641</v>
      </c>
      <c r="G1477" s="36">
        <f t="shared" si="185"/>
        <v>-2.841349593841919E-4</v>
      </c>
      <c r="H1477" s="31">
        <f t="shared" si="186"/>
        <v>-8.7729224202459394E-4</v>
      </c>
      <c r="I1477" s="37">
        <f t="shared" si="187"/>
        <v>4.6321904002420275E-3</v>
      </c>
      <c r="J1477" s="37">
        <f t="shared" si="188"/>
        <v>1.4665791446162698E-2</v>
      </c>
      <c r="K1477" s="39">
        <f t="shared" si="189"/>
        <v>6.7248955403585737E-3</v>
      </c>
      <c r="L1477" s="36">
        <f>-(1-B1477/MAX(B$5:B1477))</f>
        <v>-2.8409459686951077E-4</v>
      </c>
      <c r="M1477" s="37">
        <f>-(1-C1477/MAX(C$5:C1477))</f>
        <v>-1.4318269716150911E-2</v>
      </c>
      <c r="N1477" s="37">
        <f>-(1-D1477/MAX(D$5:D1477))</f>
        <v>-0.18392115053527491</v>
      </c>
      <c r="O1477" s="37">
        <f>-(1-E1477/MAX(E$5:E1477))</f>
        <v>-6.2364429997173398E-2</v>
      </c>
      <c r="P1477" s="39">
        <f>-(1-F1477/MAX(F$5:F1477))</f>
        <v>0</v>
      </c>
      <c r="Q1477" s="33">
        <f>IF(DatiStorici[[#This Row],[Calend]]="X",(DatiStorici[[#This Row],[Balanced]]*B$2/DatiStorici[[#This Row],[Bond 3Y]]),Q1476)</f>
        <v>29.07059339376492</v>
      </c>
      <c r="R1477" s="33">
        <f>IF(DatiStorici[[#This Row],[Calend]]="X",(DatiStorici[[#This Row],[Balanced]]*C$2/DatiStorici[[#This Row],[Bond 10Y]]),R1476)</f>
        <v>25.761389718714945</v>
      </c>
      <c r="S1477" s="33">
        <f>IF(DatiStorici[[#This Row],[Calend]]="X",(DatiStorici[[#This Row],[Balanced]]*D$2/DatiStorici[[#This Row],[SXXR]]),S1476)</f>
        <v>26.704627827929638</v>
      </c>
      <c r="T1477" s="33">
        <f>IF(DatiStorici[[#This Row],[Calend]]="X",(DatiStorici[[#This Row],[Balanced]]*E$2/DatiStorici[[#This Row],[Gold]]),T1476)</f>
        <v>22.568759297946368</v>
      </c>
      <c r="U1477" s="34">
        <f>SUMPRODUCT(DatiStorici[[#This Row],[Bond 3Y]:[Gold]],Q1476:T1476)</f>
        <v>15162.431465660917</v>
      </c>
      <c r="V1477" s="32">
        <f t="shared" si="190"/>
        <v>4.6836474347602044E-3</v>
      </c>
      <c r="W1477" s="32">
        <f>-(1-U1477/MAX(U$5:U1477))</f>
        <v>0</v>
      </c>
      <c r="X1477" s="53" t="str">
        <f t="shared" si="191"/>
        <v/>
      </c>
    </row>
    <row r="1478" spans="1:24" x14ac:dyDescent="0.3">
      <c r="A1478" s="4">
        <v>41176</v>
      </c>
      <c r="B1478" s="1">
        <v>124.348394</v>
      </c>
      <c r="C1478" s="1">
        <v>142.714608</v>
      </c>
      <c r="D1478" s="1">
        <v>148.730434</v>
      </c>
      <c r="E1478" s="1">
        <v>170.35887</v>
      </c>
      <c r="F1478" s="3">
        <f t="shared" si="184"/>
        <v>15639.45762443079</v>
      </c>
      <c r="G1478" s="36">
        <f t="shared" si="185"/>
        <v>-2.3355836959060625E-4</v>
      </c>
      <c r="H1478" s="31">
        <f t="shared" si="186"/>
        <v>2.3207506901627333E-3</v>
      </c>
      <c r="I1478" s="37">
        <f t="shared" si="187"/>
        <v>-3.5182136278023054E-3</v>
      </c>
      <c r="J1478" s="37">
        <f t="shared" si="188"/>
        <v>-1.2438950682833648E-2</v>
      </c>
      <c r="K1478" s="39">
        <f t="shared" si="189"/>
        <v>-5.3774510316642703E-3</v>
      </c>
      <c r="L1478" s="36">
        <f>-(1-B1478/MAX(B$5:B1478))</f>
        <v>-5.1755934890451716E-4</v>
      </c>
      <c r="M1478" s="37">
        <f>-(1-C1478/MAX(C$5:C1478))</f>
        <v>-1.2028091722119827E-2</v>
      </c>
      <c r="N1478" s="37">
        <f>-(1-D1478/MAX(D$5:D1478))</f>
        <v>-0.1867872455412336</v>
      </c>
      <c r="O1478" s="37">
        <f>-(1-E1478/MAX(E$5:E1478))</f>
        <v>-7.3955393446543893E-2</v>
      </c>
      <c r="P1478" s="39">
        <f>-(1-F1478/MAX(F$5:F1478))</f>
        <v>-5.3630184236683753E-3</v>
      </c>
      <c r="Q1478" s="33">
        <f>IF(DatiStorici[[#This Row],[Calend]]="X",(DatiStorici[[#This Row],[Balanced]]*B$2/DatiStorici[[#This Row],[Bond 3Y]]),Q1477)</f>
        <v>29.07059339376492</v>
      </c>
      <c r="R1478" s="33">
        <f>IF(DatiStorici[[#This Row],[Calend]]="X",(DatiStorici[[#This Row],[Balanced]]*C$2/DatiStorici[[#This Row],[Bond 10Y]]),R1477)</f>
        <v>25.761389718714945</v>
      </c>
      <c r="S1478" s="33">
        <f>IF(DatiStorici[[#This Row],[Calend]]="X",(DatiStorici[[#This Row],[Balanced]]*D$2/DatiStorici[[#This Row],[SXXR]]),S1477)</f>
        <v>26.704627827929638</v>
      </c>
      <c r="T1478" s="33">
        <f>IF(DatiStorici[[#This Row],[Calend]]="X",(DatiStorici[[#This Row],[Balanced]]*E$2/DatiStorici[[#This Row],[Gold]]),T1477)</f>
        <v>22.568759297946368</v>
      </c>
      <c r="U1478" s="34">
        <f>SUMPRODUCT(DatiStorici[[#This Row],[Bond 3Y]:[Gold]],Q1477:T1477)</f>
        <v>15107.9874543399</v>
      </c>
      <c r="V1478" s="32">
        <f t="shared" si="190"/>
        <v>-3.597179819171523E-3</v>
      </c>
      <c r="W1478" s="32">
        <f>-(1-U1478/MAX(U$5:U1478))</f>
        <v>-3.5907177186138561E-3</v>
      </c>
      <c r="X1478" s="53" t="str">
        <f t="shared" si="191"/>
        <v/>
      </c>
    </row>
    <row r="1479" spans="1:24" x14ac:dyDescent="0.3">
      <c r="A1479" s="4">
        <v>41177</v>
      </c>
      <c r="B1479" s="1">
        <v>124.22697700000001</v>
      </c>
      <c r="C1479" s="1">
        <v>142.375663</v>
      </c>
      <c r="D1479" s="1">
        <v>149.33741599999999</v>
      </c>
      <c r="E1479" s="1">
        <v>171.22685000000001</v>
      </c>
      <c r="F1479" s="3">
        <f t="shared" ref="F1479:F1542" si="192">SUMPRODUCT(B1479:E1479,B$3:E$3)</f>
        <v>15671.243605307001</v>
      </c>
      <c r="G1479" s="36">
        <f t="shared" ref="G1479:G1542" si="193">LN(B1479/B1478)</f>
        <v>-9.7690297447914731E-4</v>
      </c>
      <c r="H1479" s="31">
        <f t="shared" ref="H1479:H1542" si="194">LN(C1479/C1478)</f>
        <v>-2.3778093760269178E-3</v>
      </c>
      <c r="I1479" s="37">
        <f t="shared" ref="I1479:I1542" si="195">LN(D1479/D1478)</f>
        <v>4.0727830192288537E-3</v>
      </c>
      <c r="J1479" s="37">
        <f t="shared" ref="J1479:J1542" si="196">LN(E1479/E1478)</f>
        <v>5.0820735020378456E-3</v>
      </c>
      <c r="K1479" s="39">
        <f t="shared" ref="K1479:K1542" si="197">LN(F1479/F1478)</f>
        <v>2.0303596244890761E-3</v>
      </c>
      <c r="L1479" s="36">
        <f>-(1-B1479/MAX(B$5:B1479))</f>
        <v>-1.4934799506336471E-3</v>
      </c>
      <c r="M1479" s="37">
        <f>-(1-C1479/MAX(C$5:C1479))</f>
        <v>-1.4374509815852976E-2</v>
      </c>
      <c r="N1479" s="37">
        <f>-(1-D1479/MAX(D$5:D1479))</f>
        <v>-0.18346845266978351</v>
      </c>
      <c r="O1479" s="37">
        <f>-(1-E1479/MAX(E$5:E1479))</f>
        <v>-6.9237187710638914E-2</v>
      </c>
      <c r="P1479" s="39">
        <f>-(1-F1479/MAX(F$5:F1479))</f>
        <v>-3.3414961410944688E-3</v>
      </c>
      <c r="Q1479" s="33">
        <f>IF(DatiStorici[[#This Row],[Calend]]="X",(DatiStorici[[#This Row],[Balanced]]*B$2/DatiStorici[[#This Row],[Bond 3Y]]),Q1478)</f>
        <v>29.07059339376492</v>
      </c>
      <c r="R1479" s="33">
        <f>IF(DatiStorici[[#This Row],[Calend]]="X",(DatiStorici[[#This Row],[Balanced]]*C$2/DatiStorici[[#This Row],[Bond 10Y]]),R1478)</f>
        <v>25.761389718714945</v>
      </c>
      <c r="S1479" s="33">
        <f>IF(DatiStorici[[#This Row],[Calend]]="X",(DatiStorici[[#This Row],[Balanced]]*D$2/DatiStorici[[#This Row],[SXXR]]),S1478)</f>
        <v>26.704627827929638</v>
      </c>
      <c r="T1479" s="33">
        <f>IF(DatiStorici[[#This Row],[Calend]]="X",(DatiStorici[[#This Row],[Balanced]]*E$2/DatiStorici[[#This Row],[Gold]]),T1478)</f>
        <v>22.568759297946368</v>
      </c>
      <c r="U1479" s="34">
        <f>SUMPRODUCT(DatiStorici[[#This Row],[Bond 3Y]:[Gold]],Q1478:T1478)</f>
        <v>15131.524555967284</v>
      </c>
      <c r="V1479" s="32">
        <f t="shared" ref="V1479:V1542" si="198">LN(U1479/U1478)</f>
        <v>1.5567120509475698E-3</v>
      </c>
      <c r="W1479" s="32">
        <f>-(1-U1479/MAX(U$5:U1479))</f>
        <v>-2.0383874290630377E-3</v>
      </c>
      <c r="X1479" s="53" t="str">
        <f t="shared" ref="X1479:X1542" si="199">IF(AND(MONTH(A1479)&lt;&gt;MONTH(A1478),MONTH(A1479)=X$2),"X","")</f>
        <v/>
      </c>
    </row>
    <row r="1480" spans="1:24" x14ac:dyDescent="0.3">
      <c r="A1480" s="4">
        <v>41178</v>
      </c>
      <c r="B1480" s="1">
        <v>124.072202</v>
      </c>
      <c r="C1480" s="1">
        <v>143.40078500000001</v>
      </c>
      <c r="D1480" s="1">
        <v>146.64282499999999</v>
      </c>
      <c r="E1480" s="1">
        <v>168.63938999999999</v>
      </c>
      <c r="F1480" s="3">
        <f t="shared" si="192"/>
        <v>15550.790324122234</v>
      </c>
      <c r="G1480" s="36">
        <f t="shared" si="193"/>
        <v>-1.246681689963563E-3</v>
      </c>
      <c r="H1480" s="31">
        <f t="shared" si="194"/>
        <v>7.1743238756624122E-3</v>
      </c>
      <c r="I1480" s="37">
        <f t="shared" si="195"/>
        <v>-1.820841444665457E-2</v>
      </c>
      <c r="J1480" s="37">
        <f t="shared" si="196"/>
        <v>-1.5226637348827709E-2</v>
      </c>
      <c r="K1480" s="39">
        <f t="shared" si="197"/>
        <v>-7.7159533593919374E-3</v>
      </c>
      <c r="L1480" s="36">
        <f>-(1-B1480/MAX(B$5:B1480))</f>
        <v>-2.7375241218174917E-3</v>
      </c>
      <c r="M1480" s="37">
        <f>-(1-C1480/MAX(C$5:C1480))</f>
        <v>-7.2778870331478007E-3</v>
      </c>
      <c r="N1480" s="37">
        <f>-(1-D1480/MAX(D$5:D1480))</f>
        <v>-0.19820165629406528</v>
      </c>
      <c r="O1480" s="37">
        <f>-(1-E1480/MAX(E$5:E1480))</f>
        <v>-8.3302222173903595E-2</v>
      </c>
      <c r="P1480" s="39">
        <f>-(1-F1480/MAX(F$5:F1480))</f>
        <v>-1.1002074333488321E-2</v>
      </c>
      <c r="Q1480" s="33">
        <f>IF(DatiStorici[[#This Row],[Calend]]="X",(DatiStorici[[#This Row],[Balanced]]*B$2/DatiStorici[[#This Row],[Bond 3Y]]),Q1479)</f>
        <v>29.07059339376492</v>
      </c>
      <c r="R1480" s="33">
        <f>IF(DatiStorici[[#This Row],[Calend]]="X",(DatiStorici[[#This Row],[Balanced]]*C$2/DatiStorici[[#This Row],[Bond 10Y]]),R1479)</f>
        <v>25.761389718714945</v>
      </c>
      <c r="S1480" s="33">
        <f>IF(DatiStorici[[#This Row],[Calend]]="X",(DatiStorici[[#This Row],[Balanced]]*D$2/DatiStorici[[#This Row],[SXXR]]),S1479)</f>
        <v>26.704627827929638</v>
      </c>
      <c r="T1480" s="33">
        <f>IF(DatiStorici[[#This Row],[Calend]]="X",(DatiStorici[[#This Row],[Balanced]]*E$2/DatiStorici[[#This Row],[Gold]]),T1479)</f>
        <v>22.568759297946368</v>
      </c>
      <c r="U1480" s="34">
        <f>SUMPRODUCT(DatiStorici[[#This Row],[Bond 3Y]:[Gold]],Q1479:T1479)</f>
        <v>15023.079910489439</v>
      </c>
      <c r="V1480" s="32">
        <f t="shared" si="198"/>
        <v>-7.1926072263615755E-3</v>
      </c>
      <c r="W1480" s="32">
        <f>-(1-U1480/MAX(U$5:U1480))</f>
        <v>-9.1905810415086053E-3</v>
      </c>
      <c r="X1480" s="53" t="str">
        <f t="shared" si="199"/>
        <v/>
      </c>
    </row>
    <row r="1481" spans="1:24" x14ac:dyDescent="0.3">
      <c r="A1481" s="4">
        <v>41179</v>
      </c>
      <c r="B1481" s="1">
        <v>124.16743</v>
      </c>
      <c r="C1481" s="1">
        <v>143.41139799999999</v>
      </c>
      <c r="D1481" s="1">
        <v>147.140131</v>
      </c>
      <c r="E1481" s="1">
        <v>170.40142</v>
      </c>
      <c r="F1481" s="3">
        <f t="shared" si="192"/>
        <v>15630.386755592299</v>
      </c>
      <c r="G1481" s="36">
        <f t="shared" si="193"/>
        <v>7.6722644087069626E-4</v>
      </c>
      <c r="H1481" s="31">
        <f t="shared" si="194"/>
        <v>7.4006619201520064E-5</v>
      </c>
      <c r="I1481" s="37">
        <f t="shared" si="195"/>
        <v>3.3855366000480358E-3</v>
      </c>
      <c r="J1481" s="37">
        <f t="shared" si="196"/>
        <v>1.0394299520046665E-2</v>
      </c>
      <c r="K1481" s="39">
        <f t="shared" si="197"/>
        <v>5.1054265308268414E-3</v>
      </c>
      <c r="L1481" s="36">
        <f>-(1-B1481/MAX(B$5:B1481))</f>
        <v>-1.9721043942549921E-3</v>
      </c>
      <c r="M1481" s="37">
        <f>-(1-C1481/MAX(C$5:C1481))</f>
        <v>-7.2044163071339762E-3</v>
      </c>
      <c r="N1481" s="37">
        <f>-(1-D1481/MAX(D$5:D1481))</f>
        <v>-0.19548253841622143</v>
      </c>
      <c r="O1481" s="37">
        <f>-(1-E1481/MAX(E$5:E1481))</f>
        <v>-7.3724098193124754E-2</v>
      </c>
      <c r="P1481" s="39">
        <f>-(1-F1481/MAX(F$5:F1481))</f>
        <v>-5.9399068182951487E-3</v>
      </c>
      <c r="Q1481" s="33">
        <f>IF(DatiStorici[[#This Row],[Calend]]="X",(DatiStorici[[#This Row],[Balanced]]*B$2/DatiStorici[[#This Row],[Bond 3Y]]),Q1480)</f>
        <v>29.07059339376492</v>
      </c>
      <c r="R1481" s="33">
        <f>IF(DatiStorici[[#This Row],[Calend]]="X",(DatiStorici[[#This Row],[Balanced]]*C$2/DatiStorici[[#This Row],[Bond 10Y]]),R1480)</f>
        <v>25.761389718714945</v>
      </c>
      <c r="S1481" s="33">
        <f>IF(DatiStorici[[#This Row],[Calend]]="X",(DatiStorici[[#This Row],[Balanced]]*D$2/DatiStorici[[#This Row],[SXXR]]),S1480)</f>
        <v>26.704627827929638</v>
      </c>
      <c r="T1481" s="33">
        <f>IF(DatiStorici[[#This Row],[Calend]]="X",(DatiStorici[[#This Row],[Balanced]]*E$2/DatiStorici[[#This Row],[Gold]]),T1480)</f>
        <v>22.568759297946368</v>
      </c>
      <c r="U1481" s="34">
        <f>SUMPRODUCT(DatiStorici[[#This Row],[Bond 3Y]:[Gold]],Q1480:T1480)</f>
        <v>15079.168853178582</v>
      </c>
      <c r="V1481" s="32">
        <f t="shared" si="198"/>
        <v>3.7265659479318431E-3</v>
      </c>
      <c r="W1481" s="32">
        <f>-(1-U1481/MAX(U$5:U1481))</f>
        <v>-5.4913760151795721E-3</v>
      </c>
      <c r="X1481" s="53" t="str">
        <f t="shared" si="199"/>
        <v/>
      </c>
    </row>
    <row r="1482" spans="1:24" x14ac:dyDescent="0.3">
      <c r="A1482" s="4">
        <v>41180</v>
      </c>
      <c r="B1482" s="1">
        <v>124.174138</v>
      </c>
      <c r="C1482" s="1">
        <v>143.63454999999999</v>
      </c>
      <c r="D1482" s="1">
        <v>145.43638799999999</v>
      </c>
      <c r="E1482" s="1">
        <v>171.65598</v>
      </c>
      <c r="F1482" s="3">
        <f t="shared" si="192"/>
        <v>15660.052906513909</v>
      </c>
      <c r="G1482" s="36">
        <f t="shared" si="193"/>
        <v>5.4022369719649656E-5</v>
      </c>
      <c r="H1482" s="31">
        <f t="shared" si="194"/>
        <v>1.5548175928617341E-3</v>
      </c>
      <c r="I1482" s="37">
        <f t="shared" si="195"/>
        <v>-1.1646609674994746E-2</v>
      </c>
      <c r="J1482" s="37">
        <f t="shared" si="196"/>
        <v>7.3354099368524708E-3</v>
      </c>
      <c r="K1482" s="39">
        <f t="shared" si="197"/>
        <v>1.8961804391810816E-3</v>
      </c>
      <c r="L1482" s="36">
        <f>-(1-B1482/MAX(B$5:B1482))</f>
        <v>-1.9181871059312794E-3</v>
      </c>
      <c r="M1482" s="37">
        <f>-(1-C1482/MAX(C$5:C1482))</f>
        <v>-5.6595996246258107E-3</v>
      </c>
      <c r="N1482" s="37">
        <f>-(1-D1482/MAX(D$5:D1482))</f>
        <v>-0.20479808669143074</v>
      </c>
      <c r="O1482" s="37">
        <f>-(1-E1482/MAX(E$5:E1482))</f>
        <v>-6.6904503054945552E-2</v>
      </c>
      <c r="P1482" s="39">
        <f>-(1-F1482/MAX(F$5:F1482))</f>
        <v>-4.0532013125003097E-3</v>
      </c>
      <c r="Q1482" s="33">
        <f>IF(DatiStorici[[#This Row],[Calend]]="X",(DatiStorici[[#This Row],[Balanced]]*B$2/DatiStorici[[#This Row],[Bond 3Y]]),Q1481)</f>
        <v>29.07059339376492</v>
      </c>
      <c r="R1482" s="33">
        <f>IF(DatiStorici[[#This Row],[Calend]]="X",(DatiStorici[[#This Row],[Balanced]]*C$2/DatiStorici[[#This Row],[Bond 10Y]]),R1481)</f>
        <v>25.761389718714945</v>
      </c>
      <c r="S1482" s="33">
        <f>IF(DatiStorici[[#This Row],[Calend]]="X",(DatiStorici[[#This Row],[Balanced]]*D$2/DatiStorici[[#This Row],[SXXR]]),S1481)</f>
        <v>26.704627827929638</v>
      </c>
      <c r="T1482" s="33">
        <f>IF(DatiStorici[[#This Row],[Calend]]="X",(DatiStorici[[#This Row],[Balanced]]*E$2/DatiStorici[[#This Row],[Gold]]),T1481)</f>
        <v>22.568759297946368</v>
      </c>
      <c r="U1482" s="34">
        <f>SUMPRODUCT(DatiStorici[[#This Row],[Bond 3Y]:[Gold]],Q1481:T1481)</f>
        <v>15067.928604292971</v>
      </c>
      <c r="V1482" s="32">
        <f t="shared" si="198"/>
        <v>-7.4569363915198261E-4</v>
      </c>
      <c r="W1482" s="32">
        <f>-(1-U1482/MAX(U$5:U1482))</f>
        <v>-6.2326983361455923E-3</v>
      </c>
      <c r="X1482" s="53" t="str">
        <f t="shared" si="199"/>
        <v/>
      </c>
    </row>
    <row r="1483" spans="1:24" x14ac:dyDescent="0.3">
      <c r="A1483" s="4">
        <v>41183</v>
      </c>
      <c r="B1483" s="1">
        <v>124.293482</v>
      </c>
      <c r="C1483" s="1">
        <v>143.40991299999999</v>
      </c>
      <c r="D1483" s="1">
        <v>147.51485700000001</v>
      </c>
      <c r="E1483" s="1">
        <v>172.71331000000001</v>
      </c>
      <c r="F1483" s="3">
        <f t="shared" si="192"/>
        <v>15730.280660385102</v>
      </c>
      <c r="G1483" s="36">
        <f t="shared" si="193"/>
        <v>9.6064033758477894E-4</v>
      </c>
      <c r="H1483" s="31">
        <f t="shared" si="194"/>
        <v>-1.5651724719663346E-3</v>
      </c>
      <c r="I1483" s="37">
        <f t="shared" si="195"/>
        <v>1.4190100993861483E-2</v>
      </c>
      <c r="J1483" s="37">
        <f t="shared" si="196"/>
        <v>6.1406946159032454E-3</v>
      </c>
      <c r="K1483" s="39">
        <f t="shared" si="197"/>
        <v>4.4744902688600655E-3</v>
      </c>
      <c r="L1483" s="36">
        <f>-(1-B1483/MAX(B$5:B1483))</f>
        <v>-9.5892877890324524E-4</v>
      </c>
      <c r="M1483" s="37">
        <f>-(1-C1483/MAX(C$5:C1483))</f>
        <v>-7.2146965321533418E-3</v>
      </c>
      <c r="N1483" s="37">
        <f>-(1-D1483/MAX(D$5:D1483))</f>
        <v>-0.19343365067729823</v>
      </c>
      <c r="O1483" s="37">
        <f>-(1-E1483/MAX(E$5:E1483))</f>
        <v>-6.115701985171007E-2</v>
      </c>
      <c r="P1483" s="39">
        <f>-(1-F1483/MAX(F$5:F1483))</f>
        <v>0</v>
      </c>
      <c r="Q1483" s="33">
        <f>IF(DatiStorici[[#This Row],[Calend]]="X",(DatiStorici[[#This Row],[Balanced]]*B$2/DatiStorici[[#This Row],[Bond 3Y]]),Q1482)</f>
        <v>29.07059339376492</v>
      </c>
      <c r="R1483" s="33">
        <f>IF(DatiStorici[[#This Row],[Calend]]="X",(DatiStorici[[#This Row],[Balanced]]*C$2/DatiStorici[[#This Row],[Bond 10Y]]),R1482)</f>
        <v>25.761389718714945</v>
      </c>
      <c r="S1483" s="33">
        <f>IF(DatiStorici[[#This Row],[Calend]]="X",(DatiStorici[[#This Row],[Balanced]]*D$2/DatiStorici[[#This Row],[SXXR]]),S1482)</f>
        <v>26.704627827929638</v>
      </c>
      <c r="T1483" s="33">
        <f>IF(DatiStorici[[#This Row],[Calend]]="X",(DatiStorici[[#This Row],[Balanced]]*E$2/DatiStorici[[#This Row],[Gold]]),T1482)</f>
        <v>22.568759297946368</v>
      </c>
      <c r="U1483" s="34">
        <f>SUMPRODUCT(DatiStorici[[#This Row],[Bond 3Y]:[Gold]],Q1482:T1482)</f>
        <v>15144.978411254098</v>
      </c>
      <c r="V1483" s="32">
        <f t="shared" si="198"/>
        <v>5.100467423242422E-3</v>
      </c>
      <c r="W1483" s="32">
        <f>-(1-U1483/MAX(U$5:U1483))</f>
        <v>-1.1510722700607268E-3</v>
      </c>
      <c r="X1483" s="53" t="str">
        <f t="shared" si="199"/>
        <v/>
      </c>
    </row>
    <row r="1484" spans="1:24" x14ac:dyDescent="0.3">
      <c r="A1484" s="4">
        <v>41184</v>
      </c>
      <c r="B1484" s="1">
        <v>124.46585899999999</v>
      </c>
      <c r="C1484" s="1">
        <v>143.50393</v>
      </c>
      <c r="D1484" s="1">
        <v>147.12884</v>
      </c>
      <c r="E1484" s="1">
        <v>171.59988999999999</v>
      </c>
      <c r="F1484" s="3">
        <f t="shared" si="192"/>
        <v>15687.19516345111</v>
      </c>
      <c r="G1484" s="36">
        <f t="shared" si="193"/>
        <v>1.3858939077218951E-3</v>
      </c>
      <c r="H1484" s="31">
        <f t="shared" si="194"/>
        <v>6.5536749556609588E-4</v>
      </c>
      <c r="I1484" s="37">
        <f t="shared" si="195"/>
        <v>-2.6202306364181091E-3</v>
      </c>
      <c r="J1484" s="37">
        <f t="shared" si="196"/>
        <v>-6.467506218567151E-3</v>
      </c>
      <c r="K1484" s="39">
        <f t="shared" si="197"/>
        <v>-2.7427743836529643E-3</v>
      </c>
      <c r="L1484" s="36">
        <f>-(1-B1484/MAX(B$5:B1484))</f>
        <v>0</v>
      </c>
      <c r="M1484" s="37">
        <f>-(1-C1484/MAX(C$5:C1484))</f>
        <v>-6.5638440637041384E-3</v>
      </c>
      <c r="N1484" s="37">
        <f>-(1-D1484/MAX(D$5:D1484))</f>
        <v>-0.1955442741683715</v>
      </c>
      <c r="O1484" s="37">
        <f>-(1-E1484/MAX(E$5:E1484))</f>
        <v>-6.7209399665151937E-2</v>
      </c>
      <c r="P1484" s="39">
        <f>-(1-F1484/MAX(F$5:F1484))</f>
        <v>-2.7390164145321139E-3</v>
      </c>
      <c r="Q1484" s="33">
        <f>IF(DatiStorici[[#This Row],[Calend]]="X",(DatiStorici[[#This Row],[Balanced]]*B$2/DatiStorici[[#This Row],[Bond 3Y]]),Q1483)</f>
        <v>29.07059339376492</v>
      </c>
      <c r="R1484" s="33">
        <f>IF(DatiStorici[[#This Row],[Calend]]="X",(DatiStorici[[#This Row],[Balanced]]*C$2/DatiStorici[[#This Row],[Bond 10Y]]),R1483)</f>
        <v>25.761389718714945</v>
      </c>
      <c r="S1484" s="33">
        <f>IF(DatiStorici[[#This Row],[Calend]]="X",(DatiStorici[[#This Row],[Balanced]]*D$2/DatiStorici[[#This Row],[SXXR]]),S1483)</f>
        <v>26.704627827929638</v>
      </c>
      <c r="T1484" s="33">
        <f>IF(DatiStorici[[#This Row],[Calend]]="X",(DatiStorici[[#This Row],[Balanced]]*E$2/DatiStorici[[#This Row],[Gold]]),T1483)</f>
        <v>22.568759297946368</v>
      </c>
      <c r="U1484" s="34">
        <f>SUMPRODUCT(DatiStorici[[#This Row],[Bond 3Y]:[Gold]],Q1483:T1483)</f>
        <v>15116.974573210944</v>
      </c>
      <c r="V1484" s="32">
        <f t="shared" si="198"/>
        <v>-1.8507626425197682E-3</v>
      </c>
      <c r="W1484" s="32">
        <f>-(1-U1484/MAX(U$5:U1484))</f>
        <v>-2.9979949161136332E-3</v>
      </c>
      <c r="X1484" s="53" t="str">
        <f t="shared" si="199"/>
        <v/>
      </c>
    </row>
    <row r="1485" spans="1:24" x14ac:dyDescent="0.3">
      <c r="A1485" s="4">
        <v>41185</v>
      </c>
      <c r="B1485" s="1">
        <v>124.41781</v>
      </c>
      <c r="C1485" s="1">
        <v>143.57734600000001</v>
      </c>
      <c r="D1485" s="1">
        <v>147.00303600000001</v>
      </c>
      <c r="E1485" s="1">
        <v>171.57379</v>
      </c>
      <c r="F1485" s="3">
        <f t="shared" si="192"/>
        <v>15684.945903868524</v>
      </c>
      <c r="G1485" s="36">
        <f t="shared" si="193"/>
        <v>-3.8611613843533095E-4</v>
      </c>
      <c r="H1485" s="31">
        <f t="shared" si="194"/>
        <v>5.1146492466103805E-4</v>
      </c>
      <c r="I1485" s="37">
        <f t="shared" si="195"/>
        <v>-8.5542586803099077E-4</v>
      </c>
      <c r="J1485" s="37">
        <f t="shared" si="196"/>
        <v>-1.5210956767033263E-4</v>
      </c>
      <c r="K1485" s="39">
        <f t="shared" si="197"/>
        <v>-1.4339216323259541E-4</v>
      </c>
      <c r="L1485" s="36">
        <f>-(1-B1485/MAX(B$5:B1485))</f>
        <v>-3.8604160519228881E-4</v>
      </c>
      <c r="M1485" s="37">
        <f>-(1-C1485/MAX(C$5:C1485))</f>
        <v>-6.0556063532509752E-3</v>
      </c>
      <c r="N1485" s="37">
        <f>-(1-D1485/MAX(D$5:D1485))</f>
        <v>-0.19623213215822921</v>
      </c>
      <c r="O1485" s="37">
        <f>-(1-E1485/MAX(E$5:E1485))</f>
        <v>-6.7351275249505349E-2</v>
      </c>
      <c r="P1485" s="39">
        <f>-(1-F1485/MAX(F$5:F1485))</f>
        <v>-2.8820055722685867E-3</v>
      </c>
      <c r="Q1485" s="33">
        <f>IF(DatiStorici[[#This Row],[Calend]]="X",(DatiStorici[[#This Row],[Balanced]]*B$2/DatiStorici[[#This Row],[Bond 3Y]]),Q1484)</f>
        <v>29.07059339376492</v>
      </c>
      <c r="R1485" s="33">
        <f>IF(DatiStorici[[#This Row],[Calend]]="X",(DatiStorici[[#This Row],[Balanced]]*C$2/DatiStorici[[#This Row],[Bond 10Y]]),R1484)</f>
        <v>25.761389718714945</v>
      </c>
      <c r="S1485" s="33">
        <f>IF(DatiStorici[[#This Row],[Calend]]="X",(DatiStorici[[#This Row],[Balanced]]*D$2/DatiStorici[[#This Row],[SXXR]]),S1484)</f>
        <v>26.704627827929638</v>
      </c>
      <c r="T1485" s="33">
        <f>IF(DatiStorici[[#This Row],[Calend]]="X",(DatiStorici[[#This Row],[Balanced]]*E$2/DatiStorici[[#This Row],[Gold]]),T1484)</f>
        <v>22.568759297946368</v>
      </c>
      <c r="U1485" s="34">
        <f>SUMPRODUCT(DatiStorici[[#This Row],[Bond 3Y]:[Gold]],Q1484:T1484)</f>
        <v>15113.520464839617</v>
      </c>
      <c r="V1485" s="32">
        <f t="shared" si="198"/>
        <v>-2.2851814910810519E-4</v>
      </c>
      <c r="W1485" s="32">
        <f>-(1-U1485/MAX(U$5:U1485))</f>
        <v>-3.2258019389614923E-3</v>
      </c>
      <c r="X1485" s="53" t="str">
        <f t="shared" si="199"/>
        <v/>
      </c>
    </row>
    <row r="1486" spans="1:24" x14ac:dyDescent="0.3">
      <c r="A1486" s="4">
        <v>41186</v>
      </c>
      <c r="B1486" s="1">
        <v>124.348336</v>
      </c>
      <c r="C1486" s="1">
        <v>143.62550100000001</v>
      </c>
      <c r="D1486" s="1">
        <v>146.97722899999999</v>
      </c>
      <c r="E1486" s="1">
        <v>173.16651999999999</v>
      </c>
      <c r="F1486" s="3">
        <f t="shared" si="192"/>
        <v>15746.880333894154</v>
      </c>
      <c r="G1486" s="36">
        <f t="shared" si="193"/>
        <v>-5.5854868456411836E-4</v>
      </c>
      <c r="H1486" s="31">
        <f t="shared" si="194"/>
        <v>3.3533790458056541E-4</v>
      </c>
      <c r="I1486" s="37">
        <f t="shared" si="195"/>
        <v>-1.755696088396209E-4</v>
      </c>
      <c r="J1486" s="37">
        <f t="shared" si="196"/>
        <v>9.2402384422298374E-3</v>
      </c>
      <c r="K1486" s="39">
        <f t="shared" si="197"/>
        <v>3.9408788858340893E-3</v>
      </c>
      <c r="L1486" s="36">
        <f>-(1-B1486/MAX(B$5:B1486))</f>
        <v>-9.4421876765415913E-4</v>
      </c>
      <c r="M1486" s="37">
        <f>-(1-C1486/MAX(C$5:C1486))</f>
        <v>-5.722243231494506E-3</v>
      </c>
      <c r="N1486" s="37">
        <f>-(1-D1486/MAX(D$5:D1486))</f>
        <v>-0.19637323698116238</v>
      </c>
      <c r="O1486" s="37">
        <f>-(1-E1486/MAX(E$5:E1486))</f>
        <v>-5.8693440020873733E-2</v>
      </c>
      <c r="P1486" s="39">
        <f>-(1-F1486/MAX(F$5:F1486))</f>
        <v>0</v>
      </c>
      <c r="Q1486" s="33">
        <f>IF(DatiStorici[[#This Row],[Calend]]="X",(DatiStorici[[#This Row],[Balanced]]*B$2/DatiStorici[[#This Row],[Bond 3Y]]),Q1485)</f>
        <v>29.07059339376492</v>
      </c>
      <c r="R1486" s="33">
        <f>IF(DatiStorici[[#This Row],[Calend]]="X",(DatiStorici[[#This Row],[Balanced]]*C$2/DatiStorici[[#This Row],[Bond 10Y]]),R1485)</f>
        <v>25.761389718714945</v>
      </c>
      <c r="S1486" s="33">
        <f>IF(DatiStorici[[#This Row],[Calend]]="X",(DatiStorici[[#This Row],[Balanced]]*D$2/DatiStorici[[#This Row],[SXXR]]),S1485)</f>
        <v>26.704627827929638</v>
      </c>
      <c r="T1486" s="33">
        <f>IF(DatiStorici[[#This Row],[Calend]]="X",(DatiStorici[[#This Row],[Balanced]]*E$2/DatiStorici[[#This Row],[Gold]]),T1485)</f>
        <v>22.568759297946368</v>
      </c>
      <c r="U1486" s="34">
        <f>SUMPRODUCT(DatiStorici[[#This Row],[Bond 3Y]:[Gold]],Q1485:T1485)</f>
        <v>15147.998127822346</v>
      </c>
      <c r="V1486" s="32">
        <f t="shared" si="198"/>
        <v>2.2786482307669722E-3</v>
      </c>
      <c r="W1486" s="32">
        <f>-(1-U1486/MAX(U$5:U1486))</f>
        <v>-9.5191446512110645E-4</v>
      </c>
      <c r="X1486" s="53" t="str">
        <f t="shared" si="199"/>
        <v/>
      </c>
    </row>
    <row r="1487" spans="1:24" x14ac:dyDescent="0.3">
      <c r="A1487" s="4">
        <v>41187</v>
      </c>
      <c r="B1487" s="1">
        <v>124.53439400000001</v>
      </c>
      <c r="C1487" s="1">
        <v>143.27349000000001</v>
      </c>
      <c r="D1487" s="1">
        <v>148.47291000000001</v>
      </c>
      <c r="E1487" s="1">
        <v>172.41556</v>
      </c>
      <c r="F1487" s="3">
        <f t="shared" si="192"/>
        <v>15735.442617087971</v>
      </c>
      <c r="G1487" s="36">
        <f t="shared" si="193"/>
        <v>1.4951462052868146E-3</v>
      </c>
      <c r="H1487" s="31">
        <f t="shared" si="194"/>
        <v>-2.4539032041440926E-3</v>
      </c>
      <c r="I1487" s="37">
        <f t="shared" si="195"/>
        <v>1.0124847341154389E-2</v>
      </c>
      <c r="J1487" s="37">
        <f t="shared" si="196"/>
        <v>-4.3460655253219531E-3</v>
      </c>
      <c r="K1487" s="39">
        <f t="shared" si="197"/>
        <v>-7.2661203096213852E-4</v>
      </c>
      <c r="L1487" s="36">
        <f>-(1-B1487/MAX(B$5:B1487))</f>
        <v>0</v>
      </c>
      <c r="M1487" s="37">
        <f>-(1-C1487/MAX(C$5:C1487))</f>
        <v>-8.1591134599774406E-3</v>
      </c>
      <c r="N1487" s="37">
        <f>-(1-D1487/MAX(D$5:D1487))</f>
        <v>-0.18819530840871124</v>
      </c>
      <c r="O1487" s="37">
        <f>-(1-E1487/MAX(E$5:E1487))</f>
        <v>-6.2775543041029724E-2</v>
      </c>
      <c r="P1487" s="39">
        <f>-(1-F1487/MAX(F$5:F1487))</f>
        <v>-7.2634811236638175E-4</v>
      </c>
      <c r="Q1487" s="33">
        <f>IF(DatiStorici[[#This Row],[Calend]]="X",(DatiStorici[[#This Row],[Balanced]]*B$2/DatiStorici[[#This Row],[Bond 3Y]]),Q1486)</f>
        <v>29.07059339376492</v>
      </c>
      <c r="R1487" s="33">
        <f>IF(DatiStorici[[#This Row],[Calend]]="X",(DatiStorici[[#This Row],[Balanced]]*C$2/DatiStorici[[#This Row],[Bond 10Y]]),R1486)</f>
        <v>25.761389718714945</v>
      </c>
      <c r="S1487" s="33">
        <f>IF(DatiStorici[[#This Row],[Calend]]="X",(DatiStorici[[#This Row],[Balanced]]*D$2/DatiStorici[[#This Row],[SXXR]]),S1486)</f>
        <v>26.704627827929638</v>
      </c>
      <c r="T1487" s="33">
        <f>IF(DatiStorici[[#This Row],[Calend]]="X",(DatiStorici[[#This Row],[Balanced]]*E$2/DatiStorici[[#This Row],[Gold]]),T1486)</f>
        <v>22.568759297946368</v>
      </c>
      <c r="U1487" s="34">
        <f>SUMPRODUCT(DatiStorici[[#This Row],[Bond 3Y]:[Gold]],Q1486:T1486)</f>
        <v>15167.33202070365</v>
      </c>
      <c r="V1487" s="32">
        <f t="shared" si="198"/>
        <v>1.2755193763586575E-3</v>
      </c>
      <c r="W1487" s="32">
        <f>-(1-U1487/MAX(U$5:U1487))</f>
        <v>0</v>
      </c>
      <c r="X1487" s="53" t="str">
        <f t="shared" si="199"/>
        <v/>
      </c>
    </row>
    <row r="1488" spans="1:24" x14ac:dyDescent="0.3">
      <c r="A1488" s="4">
        <v>41190</v>
      </c>
      <c r="B1488" s="1">
        <v>124.45177700000001</v>
      </c>
      <c r="C1488" s="1">
        <v>143.582605</v>
      </c>
      <c r="D1488" s="1">
        <v>147.02991700000001</v>
      </c>
      <c r="E1488" s="1">
        <v>171.39497</v>
      </c>
      <c r="F1488" s="3">
        <f t="shared" si="192"/>
        <v>15679.269142738645</v>
      </c>
      <c r="G1488" s="36">
        <f t="shared" si="193"/>
        <v>-6.6362724243071794E-4</v>
      </c>
      <c r="H1488" s="31">
        <f t="shared" si="194"/>
        <v>2.1551929698377052E-3</v>
      </c>
      <c r="I1488" s="37">
        <f t="shared" si="195"/>
        <v>-9.7664342802416433E-3</v>
      </c>
      <c r="J1488" s="37">
        <f t="shared" si="196"/>
        <v>-5.9369502019518631E-3</v>
      </c>
      <c r="K1488" s="39">
        <f t="shared" si="197"/>
        <v>-3.5762565417446707E-3</v>
      </c>
      <c r="L1488" s="36">
        <f>-(1-B1488/MAX(B$5:B1488))</f>
        <v>-6.634070905745526E-4</v>
      </c>
      <c r="M1488" s="37">
        <f>-(1-C1488/MAX(C$5:C1488))</f>
        <v>-6.0191998189904616E-3</v>
      </c>
      <c r="N1488" s="37">
        <f>-(1-D1488/MAX(D$5:D1488))</f>
        <v>-0.19608515503011437</v>
      </c>
      <c r="O1488" s="37">
        <f>-(1-E1488/MAX(E$5:E1488))</f>
        <v>-6.832331325694152E-2</v>
      </c>
      <c r="P1488" s="39">
        <f>-(1-F1488/MAX(F$5:F1488))</f>
        <v>-4.2936244971634174E-3</v>
      </c>
      <c r="Q1488" s="33">
        <f>IF(DatiStorici[[#This Row],[Calend]]="X",(DatiStorici[[#This Row],[Balanced]]*B$2/DatiStorici[[#This Row],[Bond 3Y]]),Q1487)</f>
        <v>29.07059339376492</v>
      </c>
      <c r="R1488" s="33">
        <f>IF(DatiStorici[[#This Row],[Calend]]="X",(DatiStorici[[#This Row],[Balanced]]*C$2/DatiStorici[[#This Row],[Bond 10Y]]),R1487)</f>
        <v>25.761389718714945</v>
      </c>
      <c r="S1488" s="33">
        <f>IF(DatiStorici[[#This Row],[Calend]]="X",(DatiStorici[[#This Row],[Balanced]]*D$2/DatiStorici[[#This Row],[SXXR]]),S1487)</f>
        <v>26.704627827929638</v>
      </c>
      <c r="T1488" s="33">
        <f>IF(DatiStorici[[#This Row],[Calend]]="X",(DatiStorici[[#This Row],[Balanced]]*E$2/DatiStorici[[#This Row],[Gold]]),T1487)</f>
        <v>22.568759297946368</v>
      </c>
      <c r="U1488" s="34">
        <f>SUMPRODUCT(DatiStorici[[#This Row],[Bond 3Y]:[Gold]],Q1487:T1487)</f>
        <v>15111.32548639694</v>
      </c>
      <c r="V1488" s="32">
        <f t="shared" si="198"/>
        <v>-3.699410924499593E-3</v>
      </c>
      <c r="W1488" s="32">
        <f>-(1-U1488/MAX(U$5:U1488))</f>
        <v>-3.6925765342422645E-3</v>
      </c>
      <c r="X1488" s="53" t="str">
        <f t="shared" si="199"/>
        <v/>
      </c>
    </row>
    <row r="1489" spans="1:24" x14ac:dyDescent="0.3">
      <c r="A1489" s="4">
        <v>41191</v>
      </c>
      <c r="B1489" s="1">
        <v>124.321123</v>
      </c>
      <c r="C1489" s="1">
        <v>143.66378499999999</v>
      </c>
      <c r="D1489" s="1">
        <v>146.36809700000001</v>
      </c>
      <c r="E1489" s="1">
        <v>171.44135</v>
      </c>
      <c r="F1489" s="3">
        <f t="shared" si="192"/>
        <v>15669.972446002739</v>
      </c>
      <c r="G1489" s="36">
        <f t="shared" si="193"/>
        <v>-1.0503878196758149E-3</v>
      </c>
      <c r="H1489" s="31">
        <f t="shared" si="194"/>
        <v>5.6522905065093851E-4</v>
      </c>
      <c r="I1489" s="37">
        <f t="shared" si="195"/>
        <v>-4.511421965504768E-3</v>
      </c>
      <c r="J1489" s="37">
        <f t="shared" si="196"/>
        <v>2.7056643405186983E-4</v>
      </c>
      <c r="K1489" s="39">
        <f t="shared" si="197"/>
        <v>-5.9310506648896344E-4</v>
      </c>
      <c r="L1489" s="36">
        <f>-(1-B1489/MAX(B$5:B1489))</f>
        <v>-1.7125469771829271E-3</v>
      </c>
      <c r="M1489" s="37">
        <f>-(1-C1489/MAX(C$5:C1489))</f>
        <v>-5.4572141845977695E-3</v>
      </c>
      <c r="N1489" s="37">
        <f>-(1-D1489/MAX(D$5:D1489))</f>
        <v>-0.19970378539836775</v>
      </c>
      <c r="O1489" s="37">
        <f>-(1-E1489/MAX(E$5:E1489))</f>
        <v>-6.8071198712791658E-2</v>
      </c>
      <c r="P1489" s="39">
        <f>-(1-F1489/MAX(F$5:F1489))</f>
        <v>-4.8840078962101297E-3</v>
      </c>
      <c r="Q1489" s="33">
        <f>IF(DatiStorici[[#This Row],[Calend]]="X",(DatiStorici[[#This Row],[Balanced]]*B$2/DatiStorici[[#This Row],[Bond 3Y]]),Q1488)</f>
        <v>29.07059339376492</v>
      </c>
      <c r="R1489" s="33">
        <f>IF(DatiStorici[[#This Row],[Calend]]="X",(DatiStorici[[#This Row],[Balanced]]*C$2/DatiStorici[[#This Row],[Bond 10Y]]),R1488)</f>
        <v>25.761389718714945</v>
      </c>
      <c r="S1489" s="33">
        <f>IF(DatiStorici[[#This Row],[Calend]]="X",(DatiStorici[[#This Row],[Balanced]]*D$2/DatiStorici[[#This Row],[SXXR]]),S1488)</f>
        <v>26.704627827929638</v>
      </c>
      <c r="T1489" s="33">
        <f>IF(DatiStorici[[#This Row],[Calend]]="X",(DatiStorici[[#This Row],[Balanced]]*E$2/DatiStorici[[#This Row],[Gold]]),T1488)</f>
        <v>22.568759297946368</v>
      </c>
      <c r="U1489" s="34">
        <f>SUMPRODUCT(DatiStorici[[#This Row],[Bond 3Y]:[Gold]],Q1488:T1488)</f>
        <v>15092.991688972194</v>
      </c>
      <c r="V1489" s="32">
        <f t="shared" si="198"/>
        <v>-1.2139853763244422E-3</v>
      </c>
      <c r="W1489" s="32">
        <f>-(1-U1489/MAX(U$5:U1489))</f>
        <v>-4.9013453143889052E-3</v>
      </c>
      <c r="X1489" s="53" t="str">
        <f t="shared" si="199"/>
        <v/>
      </c>
    </row>
    <row r="1490" spans="1:24" x14ac:dyDescent="0.3">
      <c r="A1490" s="4">
        <v>41192</v>
      </c>
      <c r="B1490" s="1">
        <v>124.306285</v>
      </c>
      <c r="C1490" s="1">
        <v>143.683618</v>
      </c>
      <c r="D1490" s="1">
        <v>145.59767600000001</v>
      </c>
      <c r="E1490" s="1">
        <v>170.20724999999999</v>
      </c>
      <c r="F1490" s="3">
        <f t="shared" si="192"/>
        <v>15609.844718630819</v>
      </c>
      <c r="G1490" s="36">
        <f t="shared" si="193"/>
        <v>-1.1935932676909154E-4</v>
      </c>
      <c r="H1490" s="31">
        <f t="shared" si="194"/>
        <v>1.3804196470500597E-4</v>
      </c>
      <c r="I1490" s="37">
        <f t="shared" si="195"/>
        <v>-5.2774870165203562E-3</v>
      </c>
      <c r="J1490" s="37">
        <f t="shared" si="196"/>
        <v>-7.2244134325325686E-3</v>
      </c>
      <c r="K1490" s="39">
        <f t="shared" si="197"/>
        <v>-3.8445110541460025E-3</v>
      </c>
      <c r="L1490" s="36">
        <f>-(1-B1490/MAX(B$5:B1490))</f>
        <v>-1.83169478465528E-3</v>
      </c>
      <c r="M1490" s="37">
        <f>-(1-C1490/MAX(C$5:C1490))</f>
        <v>-5.3199160682277924E-3</v>
      </c>
      <c r="N1490" s="37">
        <f>-(1-D1490/MAX(D$5:D1490))</f>
        <v>-0.20391621298734974</v>
      </c>
      <c r="O1490" s="37">
        <f>-(1-E1490/MAX(E$5:E1490))</f>
        <v>-7.4779576438868567E-2</v>
      </c>
      <c r="P1490" s="39">
        <f>-(1-F1490/MAX(F$5:F1490))</f>
        <v>-8.7023977040312506E-3</v>
      </c>
      <c r="Q1490" s="33">
        <f>IF(DatiStorici[[#This Row],[Calend]]="X",(DatiStorici[[#This Row],[Balanced]]*B$2/DatiStorici[[#This Row],[Bond 3Y]]),Q1489)</f>
        <v>29.07059339376492</v>
      </c>
      <c r="R1490" s="33">
        <f>IF(DatiStorici[[#This Row],[Calend]]="X",(DatiStorici[[#This Row],[Balanced]]*C$2/DatiStorici[[#This Row],[Bond 10Y]]),R1489)</f>
        <v>25.761389718714945</v>
      </c>
      <c r="S1490" s="33">
        <f>IF(DatiStorici[[#This Row],[Calend]]="X",(DatiStorici[[#This Row],[Balanced]]*D$2/DatiStorici[[#This Row],[SXXR]]),S1489)</f>
        <v>26.704627827929638</v>
      </c>
      <c r="T1490" s="33">
        <f>IF(DatiStorici[[#This Row],[Calend]]="X",(DatiStorici[[#This Row],[Balanced]]*E$2/DatiStorici[[#This Row],[Gold]]),T1489)</f>
        <v>22.568759297946368</v>
      </c>
      <c r="U1490" s="34">
        <f>SUMPRODUCT(DatiStorici[[#This Row],[Bond 3Y]:[Gold]],Q1489:T1489)</f>
        <v>15044.645353224289</v>
      </c>
      <c r="V1490" s="32">
        <f t="shared" si="198"/>
        <v>-3.2083721196788741E-3</v>
      </c>
      <c r="W1490" s="32">
        <f>-(1-U1490/MAX(U$5:U1490))</f>
        <v>-8.0888759678955369E-3</v>
      </c>
      <c r="X1490" s="53" t="str">
        <f t="shared" si="199"/>
        <v/>
      </c>
    </row>
    <row r="1491" spans="1:24" x14ac:dyDescent="0.3">
      <c r="A1491" s="4">
        <v>41193</v>
      </c>
      <c r="B1491" s="1">
        <v>124.42279000000001</v>
      </c>
      <c r="C1491" s="1">
        <v>143.71533099999999</v>
      </c>
      <c r="D1491" s="1">
        <v>146.73690999999999</v>
      </c>
      <c r="E1491" s="1">
        <v>170.95428000000001</v>
      </c>
      <c r="F1491" s="3">
        <f t="shared" si="192"/>
        <v>15660.125046448655</v>
      </c>
      <c r="G1491" s="36">
        <f t="shared" si="193"/>
        <v>9.3680249098660915E-4</v>
      </c>
      <c r="H1491" s="31">
        <f t="shared" si="194"/>
        <v>2.2068974322319692E-4</v>
      </c>
      <c r="I1491" s="37">
        <f t="shared" si="195"/>
        <v>7.7940813144036216E-3</v>
      </c>
      <c r="J1491" s="37">
        <f t="shared" si="196"/>
        <v>4.3793401554781848E-3</v>
      </c>
      <c r="K1491" s="39">
        <f t="shared" si="197"/>
        <v>3.2158886963165648E-3</v>
      </c>
      <c r="L1491" s="36">
        <f>-(1-B1491/MAX(B$5:B1491))</f>
        <v>-8.961700973949549E-4</v>
      </c>
      <c r="M1491" s="37">
        <f>-(1-C1491/MAX(C$5:C1491))</f>
        <v>-5.100376151702779E-3</v>
      </c>
      <c r="N1491" s="37">
        <f>-(1-D1491/MAX(D$5:D1491))</f>
        <v>-0.19768722814411943</v>
      </c>
      <c r="O1491" s="37">
        <f>-(1-E1491/MAX(E$5:E1491))</f>
        <v>-7.0718836294057508E-2</v>
      </c>
      <c r="P1491" s="39">
        <f>-(1-F1491/MAX(F$5:F1491))</f>
        <v>-5.5093634806359093E-3</v>
      </c>
      <c r="Q1491" s="33">
        <f>IF(DatiStorici[[#This Row],[Calend]]="X",(DatiStorici[[#This Row],[Balanced]]*B$2/DatiStorici[[#This Row],[Bond 3Y]]),Q1490)</f>
        <v>29.07059339376492</v>
      </c>
      <c r="R1491" s="33">
        <f>IF(DatiStorici[[#This Row],[Calend]]="X",(DatiStorici[[#This Row],[Balanced]]*C$2/DatiStorici[[#This Row],[Bond 10Y]]),R1490)</f>
        <v>25.761389718714945</v>
      </c>
      <c r="S1491" s="33">
        <f>IF(DatiStorici[[#This Row],[Calend]]="X",(DatiStorici[[#This Row],[Balanced]]*D$2/DatiStorici[[#This Row],[SXXR]]),S1490)</f>
        <v>26.704627827929638</v>
      </c>
      <c r="T1491" s="33">
        <f>IF(DatiStorici[[#This Row],[Calend]]="X",(DatiStorici[[#This Row],[Balanced]]*E$2/DatiStorici[[#This Row],[Gold]]),T1490)</f>
        <v>22.568759297946368</v>
      </c>
      <c r="U1491" s="34">
        <f>SUMPRODUCT(DatiStorici[[#This Row],[Bond 3Y]:[Gold]],Q1490:T1490)</f>
        <v>15096.131553897048</v>
      </c>
      <c r="V1491" s="32">
        <f t="shared" si="198"/>
        <v>3.4163851123661902E-3</v>
      </c>
      <c r="W1491" s="32">
        <f>-(1-U1491/MAX(U$5:U1491))</f>
        <v>-4.6943303350525101E-3</v>
      </c>
      <c r="X1491" s="53" t="str">
        <f t="shared" si="199"/>
        <v/>
      </c>
    </row>
    <row r="1492" spans="1:24" x14ac:dyDescent="0.3">
      <c r="A1492" s="4">
        <v>41194</v>
      </c>
      <c r="B1492" s="1">
        <v>124.585842</v>
      </c>
      <c r="C1492" s="1">
        <v>144.222228</v>
      </c>
      <c r="D1492" s="1">
        <v>145.98423099999999</v>
      </c>
      <c r="E1492" s="1">
        <v>170.73491000000001</v>
      </c>
      <c r="F1492" s="3">
        <f t="shared" si="192"/>
        <v>15657.009044088227</v>
      </c>
      <c r="G1492" s="36">
        <f t="shared" si="193"/>
        <v>1.3096094058609655E-3</v>
      </c>
      <c r="H1492" s="31">
        <f t="shared" si="194"/>
        <v>3.5208850516871082E-3</v>
      </c>
      <c r="I1492" s="37">
        <f t="shared" si="195"/>
        <v>-5.1426463852794618E-3</v>
      </c>
      <c r="J1492" s="37">
        <f t="shared" si="196"/>
        <v>-1.284032603667253E-3</v>
      </c>
      <c r="K1492" s="39">
        <f t="shared" si="197"/>
        <v>-1.9899664903581509E-4</v>
      </c>
      <c r="L1492" s="36">
        <f>-(1-B1492/MAX(B$5:B1492))</f>
        <v>0</v>
      </c>
      <c r="M1492" s="37">
        <f>-(1-C1492/MAX(C$5:C1492))</f>
        <v>-1.591274992343239E-3</v>
      </c>
      <c r="N1492" s="37">
        <f>-(1-D1492/MAX(D$5:D1492))</f>
        <v>-0.20180264787599</v>
      </c>
      <c r="O1492" s="37">
        <f>-(1-E1492/MAX(E$5:E1492))</f>
        <v>-7.1911297862625179E-2</v>
      </c>
      <c r="P1492" s="39">
        <f>-(1-F1492/MAX(F$5:F1492))</f>
        <v>-5.707244095358055E-3</v>
      </c>
      <c r="Q1492" s="33">
        <f>IF(DatiStorici[[#This Row],[Calend]]="X",(DatiStorici[[#This Row],[Balanced]]*B$2/DatiStorici[[#This Row],[Bond 3Y]]),Q1491)</f>
        <v>29.07059339376492</v>
      </c>
      <c r="R1492" s="33">
        <f>IF(DatiStorici[[#This Row],[Calend]]="X",(DatiStorici[[#This Row],[Balanced]]*C$2/DatiStorici[[#This Row],[Bond 10Y]]),R1491)</f>
        <v>25.761389718714945</v>
      </c>
      <c r="S1492" s="33">
        <f>IF(DatiStorici[[#This Row],[Calend]]="X",(DatiStorici[[#This Row],[Balanced]]*D$2/DatiStorici[[#This Row],[SXXR]]),S1491)</f>
        <v>26.704627827929638</v>
      </c>
      <c r="T1492" s="33">
        <f>IF(DatiStorici[[#This Row],[Calend]]="X",(DatiStorici[[#This Row],[Balanced]]*E$2/DatiStorici[[#This Row],[Gold]]),T1491)</f>
        <v>22.568759297946368</v>
      </c>
      <c r="U1492" s="34">
        <f>SUMPRODUCT(DatiStorici[[#This Row],[Bond 3Y]:[Gold]],Q1491:T1491)</f>
        <v>15088.879022159248</v>
      </c>
      <c r="V1492" s="32">
        <f t="shared" si="198"/>
        <v>-4.8053863417324427E-4</v>
      </c>
      <c r="W1492" s="32">
        <f>-(1-U1492/MAX(U$5:U1492))</f>
        <v>-5.1724982638550188E-3</v>
      </c>
      <c r="X1492" s="53" t="str">
        <f t="shared" si="199"/>
        <v/>
      </c>
    </row>
    <row r="1493" spans="1:24" x14ac:dyDescent="0.3">
      <c r="A1493" s="4">
        <v>41197</v>
      </c>
      <c r="B1493" s="1">
        <v>124.542709</v>
      </c>
      <c r="C1493" s="1">
        <v>144.09436600000001</v>
      </c>
      <c r="D1493" s="1">
        <v>146.72346899999999</v>
      </c>
      <c r="E1493" s="1">
        <v>167.7576</v>
      </c>
      <c r="F1493" s="3">
        <f t="shared" si="192"/>
        <v>15546.400335010198</v>
      </c>
      <c r="G1493" s="36">
        <f t="shared" si="193"/>
        <v>-3.4627103363177612E-4</v>
      </c>
      <c r="H1493" s="31">
        <f t="shared" si="194"/>
        <v>-8.869555970289697E-4</v>
      </c>
      <c r="I1493" s="37">
        <f t="shared" si="195"/>
        <v>5.0510428778130787E-3</v>
      </c>
      <c r="J1493" s="37">
        <f t="shared" si="196"/>
        <v>-1.7592039388946084E-2</v>
      </c>
      <c r="K1493" s="39">
        <f t="shared" si="197"/>
        <v>-7.0895568504521717E-3</v>
      </c>
      <c r="L1493" s="36">
        <f>-(1-B1493/MAX(B$5:B1493))</f>
        <v>-3.4621108873666984E-4</v>
      </c>
      <c r="M1493" s="37">
        <f>-(1-C1493/MAX(C$5:C1493))</f>
        <v>-2.4764265959984488E-3</v>
      </c>
      <c r="N1493" s="37">
        <f>-(1-D1493/MAX(D$5:D1493))</f>
        <v>-0.19776071944202478</v>
      </c>
      <c r="O1493" s="37">
        <f>-(1-E1493/MAX(E$5:E1493))</f>
        <v>-8.8095496945054474E-2</v>
      </c>
      <c r="P1493" s="39">
        <f>-(1-F1493/MAX(F$5:F1493))</f>
        <v>-1.2731410579937985E-2</v>
      </c>
      <c r="Q1493" s="33">
        <f>IF(DatiStorici[[#This Row],[Calend]]="X",(DatiStorici[[#This Row],[Balanced]]*B$2/DatiStorici[[#This Row],[Bond 3Y]]),Q1492)</f>
        <v>29.07059339376492</v>
      </c>
      <c r="R1493" s="33">
        <f>IF(DatiStorici[[#This Row],[Calend]]="X",(DatiStorici[[#This Row],[Balanced]]*C$2/DatiStorici[[#This Row],[Bond 10Y]]),R1492)</f>
        <v>25.761389718714945</v>
      </c>
      <c r="S1493" s="33">
        <f>IF(DatiStorici[[#This Row],[Calend]]="X",(DatiStorici[[#This Row],[Balanced]]*D$2/DatiStorici[[#This Row],[SXXR]]),S1492)</f>
        <v>26.704627827929638</v>
      </c>
      <c r="T1493" s="33">
        <f>IF(DatiStorici[[#This Row],[Calend]]="X",(DatiStorici[[#This Row],[Balanced]]*E$2/DatiStorici[[#This Row],[Gold]]),T1492)</f>
        <v>22.568759297946368</v>
      </c>
      <c r="U1493" s="34">
        <f>SUMPRODUCT(DatiStorici[[#This Row],[Bond 3Y]:[Gold]],Q1492:T1492)</f>
        <v>15036.878100363074</v>
      </c>
      <c r="V1493" s="32">
        <f t="shared" si="198"/>
        <v>-3.4522600199348844E-3</v>
      </c>
      <c r="W1493" s="32">
        <f>-(1-U1493/MAX(U$5:U1493))</f>
        <v>-8.600980064424335E-3</v>
      </c>
      <c r="X1493" s="53" t="str">
        <f t="shared" si="199"/>
        <v/>
      </c>
    </row>
    <row r="1494" spans="1:24" x14ac:dyDescent="0.3">
      <c r="A1494" s="4">
        <v>41198</v>
      </c>
      <c r="B1494" s="1">
        <v>124.607665</v>
      </c>
      <c r="C1494" s="1">
        <v>143.46642299999999</v>
      </c>
      <c r="D1494" s="1">
        <v>148.64656400000001</v>
      </c>
      <c r="E1494" s="1">
        <v>168.77036000000001</v>
      </c>
      <c r="F1494" s="3">
        <f t="shared" si="192"/>
        <v>15600.979110670571</v>
      </c>
      <c r="G1494" s="36">
        <f t="shared" si="193"/>
        <v>5.2142005993280891E-4</v>
      </c>
      <c r="H1494" s="31">
        <f t="shared" si="194"/>
        <v>-4.3673826344711886E-3</v>
      </c>
      <c r="I1494" s="37">
        <f t="shared" si="195"/>
        <v>1.3021782574326107E-2</v>
      </c>
      <c r="J1494" s="37">
        <f t="shared" si="196"/>
        <v>6.0188939869565703E-3</v>
      </c>
      <c r="K1494" s="39">
        <f t="shared" si="197"/>
        <v>3.5045536730594386E-3</v>
      </c>
      <c r="L1494" s="36">
        <f>-(1-B1494/MAX(B$5:B1494))</f>
        <v>0</v>
      </c>
      <c r="M1494" s="37">
        <f>-(1-C1494/MAX(C$5:C1494))</f>
        <v>-6.8234941645808345E-3</v>
      </c>
      <c r="N1494" s="37">
        <f>-(1-D1494/MAX(D$5:D1494))</f>
        <v>-0.18724582117960265</v>
      </c>
      <c r="O1494" s="37">
        <f>-(1-E1494/MAX(E$5:E1494))</f>
        <v>-8.259028940444868E-2</v>
      </c>
      <c r="P1494" s="39">
        <f>-(1-F1494/MAX(F$5:F1494))</f>
        <v>-9.2654049646608838E-3</v>
      </c>
      <c r="Q1494" s="33">
        <f>IF(DatiStorici[[#This Row],[Calend]]="X",(DatiStorici[[#This Row],[Balanced]]*B$2/DatiStorici[[#This Row],[Bond 3Y]]),Q1493)</f>
        <v>29.07059339376492</v>
      </c>
      <c r="R1494" s="33">
        <f>IF(DatiStorici[[#This Row],[Calend]]="X",(DatiStorici[[#This Row],[Balanced]]*C$2/DatiStorici[[#This Row],[Bond 10Y]]),R1493)</f>
        <v>25.761389718714945</v>
      </c>
      <c r="S1494" s="33">
        <f>IF(DatiStorici[[#This Row],[Calend]]="X",(DatiStorici[[#This Row],[Balanced]]*D$2/DatiStorici[[#This Row],[SXXR]]),S1493)</f>
        <v>26.704627827929638</v>
      </c>
      <c r="T1494" s="33">
        <f>IF(DatiStorici[[#This Row],[Calend]]="X",(DatiStorici[[#This Row],[Balanced]]*E$2/DatiStorici[[#This Row],[Gold]]),T1493)</f>
        <v>22.568759297946368</v>
      </c>
      <c r="U1494" s="34">
        <f>SUMPRODUCT(DatiStorici[[#This Row],[Bond 3Y]:[Gold]],Q1493:T1493)</f>
        <v>15096.801998402761</v>
      </c>
      <c r="V1494" s="32">
        <f t="shared" si="198"/>
        <v>3.9772093440903133E-3</v>
      </c>
      <c r="W1494" s="32">
        <f>-(1-U1494/MAX(U$5:U1494))</f>
        <v>-4.6501271419795431E-3</v>
      </c>
      <c r="X1494" s="53" t="str">
        <f t="shared" si="199"/>
        <v/>
      </c>
    </row>
    <row r="1495" spans="1:24" x14ac:dyDescent="0.3">
      <c r="A1495" s="4">
        <v>41199</v>
      </c>
      <c r="B1495" s="1">
        <v>124.841421</v>
      </c>
      <c r="C1495" s="1">
        <v>142.90370300000001</v>
      </c>
      <c r="D1495" s="1">
        <v>149.38526400000001</v>
      </c>
      <c r="E1495" s="1">
        <v>169.01003</v>
      </c>
      <c r="F1495" s="3">
        <f t="shared" si="192"/>
        <v>15613.067600652896</v>
      </c>
      <c r="G1495" s="36">
        <f t="shared" si="193"/>
        <v>1.8741785922856947E-3</v>
      </c>
      <c r="H1495" s="31">
        <f t="shared" si="194"/>
        <v>-3.9300239318361138E-3</v>
      </c>
      <c r="I1495" s="37">
        <f t="shared" si="195"/>
        <v>4.9571988178577836E-3</v>
      </c>
      <c r="J1495" s="37">
        <f t="shared" si="196"/>
        <v>1.4190879477688518E-3</v>
      </c>
      <c r="K1495" s="39">
        <f t="shared" si="197"/>
        <v>7.7455452658744986E-4</v>
      </c>
      <c r="L1495" s="36">
        <f>-(1-B1495/MAX(B$5:B1495))</f>
        <v>0</v>
      </c>
      <c r="M1495" s="37">
        <f>-(1-C1495/MAX(C$5:C1495))</f>
        <v>-1.0719041789433059E-2</v>
      </c>
      <c r="N1495" s="37">
        <f>-(1-D1495/MAX(D$5:D1495))</f>
        <v>-0.183206834365924</v>
      </c>
      <c r="O1495" s="37">
        <f>-(1-E1495/MAX(E$5:E1495))</f>
        <v>-8.128748015916154E-2</v>
      </c>
      <c r="P1495" s="39">
        <f>-(1-F1495/MAX(F$5:F1495))</f>
        <v>-8.4977297346469083E-3</v>
      </c>
      <c r="Q1495" s="33">
        <f>IF(DatiStorici[[#This Row],[Calend]]="X",(DatiStorici[[#This Row],[Balanced]]*B$2/DatiStorici[[#This Row],[Bond 3Y]]),Q1494)</f>
        <v>29.07059339376492</v>
      </c>
      <c r="R1495" s="33">
        <f>IF(DatiStorici[[#This Row],[Calend]]="X",(DatiStorici[[#This Row],[Balanced]]*C$2/DatiStorici[[#This Row],[Bond 10Y]]),R1494)</f>
        <v>25.761389718714945</v>
      </c>
      <c r="S1495" s="33">
        <f>IF(DatiStorici[[#This Row],[Calend]]="X",(DatiStorici[[#This Row],[Balanced]]*D$2/DatiStorici[[#This Row],[SXXR]]),S1494)</f>
        <v>26.704627827929638</v>
      </c>
      <c r="T1495" s="33">
        <f>IF(DatiStorici[[#This Row],[Calend]]="X",(DatiStorici[[#This Row],[Balanced]]*E$2/DatiStorici[[#This Row],[Gold]]),T1494)</f>
        <v>22.568759297946368</v>
      </c>
      <c r="U1495" s="34">
        <f>SUMPRODUCT(DatiStorici[[#This Row],[Bond 3Y]:[Gold]],Q1494:T1494)</f>
        <v>15114.236737927029</v>
      </c>
      <c r="V1495" s="32">
        <f t="shared" si="198"/>
        <v>1.1541967564858678E-3</v>
      </c>
      <c r="W1495" s="32">
        <f>-(1-U1495/MAX(U$5:U1495))</f>
        <v>-3.5006343043156862E-3</v>
      </c>
      <c r="X1495" s="53" t="str">
        <f t="shared" si="199"/>
        <v/>
      </c>
    </row>
    <row r="1496" spans="1:24" x14ac:dyDescent="0.3">
      <c r="A1496" s="4">
        <v>41200</v>
      </c>
      <c r="B1496" s="1">
        <v>124.790496</v>
      </c>
      <c r="C1496" s="1">
        <v>143.03010699999999</v>
      </c>
      <c r="D1496" s="1">
        <v>149.66590600000001</v>
      </c>
      <c r="E1496" s="1">
        <v>168.42832999999999</v>
      </c>
      <c r="F1496" s="3">
        <f t="shared" si="192"/>
        <v>15596.289986141786</v>
      </c>
      <c r="G1496" s="36">
        <f t="shared" si="193"/>
        <v>-4.0800071816482307E-4</v>
      </c>
      <c r="H1496" s="31">
        <f t="shared" si="194"/>
        <v>8.8414873522196845E-4</v>
      </c>
      <c r="I1496" s="37">
        <f t="shared" si="195"/>
        <v>1.8768833600255194E-3</v>
      </c>
      <c r="J1496" s="37">
        <f t="shared" si="196"/>
        <v>-3.4477442115313306E-3</v>
      </c>
      <c r="K1496" s="39">
        <f t="shared" si="197"/>
        <v>-1.0751657467262985E-3</v>
      </c>
      <c r="L1496" s="36">
        <f>-(1-B1496/MAX(B$5:B1496))</f>
        <v>-4.0791749719026882E-4</v>
      </c>
      <c r="M1496" s="37">
        <f>-(1-C1496/MAX(C$5:C1496))</f>
        <v>-9.8439834976151719E-3</v>
      </c>
      <c r="N1496" s="37">
        <f>-(1-D1496/MAX(D$5:D1496))</f>
        <v>-0.18167236930925101</v>
      </c>
      <c r="O1496" s="37">
        <f>-(1-E1496/MAX(E$5:E1496))</f>
        <v>-8.4449511861016346E-2</v>
      </c>
      <c r="P1496" s="39">
        <f>-(1-F1496/MAX(F$5:F1496))</f>
        <v>-9.563186139684543E-3</v>
      </c>
      <c r="Q1496" s="33">
        <f>IF(DatiStorici[[#This Row],[Calend]]="X",(DatiStorici[[#This Row],[Balanced]]*B$2/DatiStorici[[#This Row],[Bond 3Y]]),Q1495)</f>
        <v>29.07059339376492</v>
      </c>
      <c r="R1496" s="33">
        <f>IF(DatiStorici[[#This Row],[Calend]]="X",(DatiStorici[[#This Row],[Balanced]]*C$2/DatiStorici[[#This Row],[Bond 10Y]]),R1495)</f>
        <v>25.761389718714945</v>
      </c>
      <c r="S1496" s="33">
        <f>IF(DatiStorici[[#This Row],[Calend]]="X",(DatiStorici[[#This Row],[Balanced]]*D$2/DatiStorici[[#This Row],[SXXR]]),S1495)</f>
        <v>26.704627827929638</v>
      </c>
      <c r="T1496" s="33">
        <f>IF(DatiStorici[[#This Row],[Calend]]="X",(DatiStorici[[#This Row],[Balanced]]*E$2/DatiStorici[[#This Row],[Gold]]),T1495)</f>
        <v>22.568759297946368</v>
      </c>
      <c r="U1496" s="34">
        <f>SUMPRODUCT(DatiStorici[[#This Row],[Bond 3Y]:[Gold]],Q1495:T1495)</f>
        <v>15110.378853543727</v>
      </c>
      <c r="V1496" s="32">
        <f t="shared" si="198"/>
        <v>-2.5528095750813098E-4</v>
      </c>
      <c r="W1496" s="32">
        <f>-(1-U1496/MAX(U$5:U1496))</f>
        <v>-3.7549891491912568E-3</v>
      </c>
      <c r="X1496" s="53" t="str">
        <f t="shared" si="199"/>
        <v/>
      </c>
    </row>
    <row r="1497" spans="1:24" x14ac:dyDescent="0.3">
      <c r="A1497" s="4">
        <v>41201</v>
      </c>
      <c r="B1497" s="1">
        <v>124.77663200000001</v>
      </c>
      <c r="C1497" s="1">
        <v>143.294983</v>
      </c>
      <c r="D1497" s="1">
        <v>148.52936099999999</v>
      </c>
      <c r="E1497" s="1">
        <v>167.84664000000001</v>
      </c>
      <c r="F1497" s="3">
        <f t="shared" si="192"/>
        <v>15562.614226733502</v>
      </c>
      <c r="G1497" s="36">
        <f t="shared" si="193"/>
        <v>-1.1110437600784069E-4</v>
      </c>
      <c r="H1497" s="31">
        <f t="shared" si="194"/>
        <v>1.8501771923608774E-3</v>
      </c>
      <c r="I1497" s="37">
        <f t="shared" si="195"/>
        <v>-7.6228607848765513E-3</v>
      </c>
      <c r="J1497" s="37">
        <f t="shared" si="196"/>
        <v>-3.45961271029649E-3</v>
      </c>
      <c r="K1497" s="39">
        <f t="shared" si="197"/>
        <v>-2.1615505019145094E-3</v>
      </c>
      <c r="L1497" s="36">
        <f>-(1-B1497/MAX(B$5:B1497))</f>
        <v>-5.1897038243409188E-4</v>
      </c>
      <c r="M1497" s="37">
        <f>-(1-C1497/MAX(C$5:C1497))</f>
        <v>-8.0103236442592429E-3</v>
      </c>
      <c r="N1497" s="37">
        <f>-(1-D1497/MAX(D$5:D1497))</f>
        <v>-0.18788665151874384</v>
      </c>
      <c r="O1497" s="37">
        <f>-(1-E1497/MAX(E$5:E1497))</f>
        <v>-8.7611489204409532E-2</v>
      </c>
      <c r="P1497" s="39">
        <f>-(1-F1497/MAX(F$5:F1497))</f>
        <v>-1.1701753188790742E-2</v>
      </c>
      <c r="Q1497" s="33">
        <f>IF(DatiStorici[[#This Row],[Calend]]="X",(DatiStorici[[#This Row],[Balanced]]*B$2/DatiStorici[[#This Row],[Bond 3Y]]),Q1496)</f>
        <v>29.07059339376492</v>
      </c>
      <c r="R1497" s="33">
        <f>IF(DatiStorici[[#This Row],[Calend]]="X",(DatiStorici[[#This Row],[Balanced]]*C$2/DatiStorici[[#This Row],[Bond 10Y]]),R1496)</f>
        <v>25.761389718714945</v>
      </c>
      <c r="S1497" s="33">
        <f>IF(DatiStorici[[#This Row],[Calend]]="X",(DatiStorici[[#This Row],[Balanced]]*D$2/DatiStorici[[#This Row],[SXXR]]),S1496)</f>
        <v>26.704627827929638</v>
      </c>
      <c r="T1497" s="33">
        <f>IF(DatiStorici[[#This Row],[Calend]]="X",(DatiStorici[[#This Row],[Balanced]]*E$2/DatiStorici[[#This Row],[Gold]]),T1496)</f>
        <v>22.568759297946368</v>
      </c>
      <c r="U1497" s="34">
        <f>SUMPRODUCT(DatiStorici[[#This Row],[Bond 3Y]:[Gold]],Q1496:T1496)</f>
        <v>15073.320359869333</v>
      </c>
      <c r="V1497" s="32">
        <f t="shared" si="198"/>
        <v>-2.4555315127637225E-3</v>
      </c>
      <c r="W1497" s="32">
        <f>-(1-U1497/MAX(U$5:U1497))</f>
        <v>-6.1982991277562682E-3</v>
      </c>
      <c r="X1497" s="53" t="str">
        <f t="shared" si="199"/>
        <v/>
      </c>
    </row>
    <row r="1498" spans="1:24" x14ac:dyDescent="0.3">
      <c r="A1498" s="4">
        <v>41204</v>
      </c>
      <c r="B1498" s="1">
        <v>124.732241</v>
      </c>
      <c r="C1498" s="1">
        <v>143.04289199999999</v>
      </c>
      <c r="D1498" s="1">
        <v>147.92721800000001</v>
      </c>
      <c r="E1498" s="1">
        <v>166.85051999999999</v>
      </c>
      <c r="F1498" s="3">
        <f t="shared" si="192"/>
        <v>15506.789812347912</v>
      </c>
      <c r="G1498" s="36">
        <f t="shared" si="193"/>
        <v>-3.5582702879173166E-4</v>
      </c>
      <c r="H1498" s="31">
        <f t="shared" si="194"/>
        <v>-1.7607944120689271E-3</v>
      </c>
      <c r="I1498" s="37">
        <f t="shared" si="195"/>
        <v>-4.0622733358194451E-3</v>
      </c>
      <c r="J1498" s="37">
        <f t="shared" si="196"/>
        <v>-5.952383588285177E-3</v>
      </c>
      <c r="K1498" s="39">
        <f t="shared" si="197"/>
        <v>-3.5935336506185372E-3</v>
      </c>
      <c r="L1498" s="36">
        <f>-(1-B1498/MAX(B$5:B1498))</f>
        <v>-8.7454948145770928E-4</v>
      </c>
      <c r="M1498" s="37">
        <f>-(1-C1498/MAX(C$5:C1498))</f>
        <v>-9.755476644502159E-3</v>
      </c>
      <c r="N1498" s="37">
        <f>-(1-D1498/MAX(D$5:D1498))</f>
        <v>-0.19117898621070106</v>
      </c>
      <c r="O1498" s="37">
        <f>-(1-E1498/MAX(E$5:E1498))</f>
        <v>-9.3026244265182356E-2</v>
      </c>
      <c r="P1498" s="39">
        <f>-(1-F1498/MAX(F$5:F1498))</f>
        <v>-1.524686264551478E-2</v>
      </c>
      <c r="Q1498" s="33">
        <f>IF(DatiStorici[[#This Row],[Calend]]="X",(DatiStorici[[#This Row],[Balanced]]*B$2/DatiStorici[[#This Row],[Bond 3Y]]),Q1497)</f>
        <v>29.07059339376492</v>
      </c>
      <c r="R1498" s="33">
        <f>IF(DatiStorici[[#This Row],[Calend]]="X",(DatiStorici[[#This Row],[Balanced]]*C$2/DatiStorici[[#This Row],[Bond 10Y]]),R1497)</f>
        <v>25.761389718714945</v>
      </c>
      <c r="S1498" s="33">
        <f>IF(DatiStorici[[#This Row],[Calend]]="X",(DatiStorici[[#This Row],[Balanced]]*D$2/DatiStorici[[#This Row],[SXXR]]),S1497)</f>
        <v>26.704627827929638</v>
      </c>
      <c r="T1498" s="33">
        <f>IF(DatiStorici[[#This Row],[Calend]]="X",(DatiStorici[[#This Row],[Balanced]]*E$2/DatiStorici[[#This Row],[Gold]]),T1497)</f>
        <v>22.568759297946368</v>
      </c>
      <c r="U1498" s="34">
        <f>SUMPRODUCT(DatiStorici[[#This Row],[Bond 3Y]:[Gold]],Q1497:T1497)</f>
        <v>15026.974475436346</v>
      </c>
      <c r="V1498" s="32">
        <f t="shared" si="198"/>
        <v>-3.0794330295462018E-3</v>
      </c>
      <c r="W1498" s="32">
        <f>-(1-U1498/MAX(U$5:U1498))</f>
        <v>-9.2539376784074312E-3</v>
      </c>
      <c r="X1498" s="53" t="str">
        <f t="shared" si="199"/>
        <v/>
      </c>
    </row>
    <row r="1499" spans="1:24" x14ac:dyDescent="0.3">
      <c r="A1499" s="4">
        <v>41205</v>
      </c>
      <c r="B1499" s="1">
        <v>124.56861600000001</v>
      </c>
      <c r="C1499" s="1">
        <v>143.20928000000001</v>
      </c>
      <c r="D1499" s="1">
        <v>145.477248</v>
      </c>
      <c r="E1499" s="1">
        <v>165.32678000000001</v>
      </c>
      <c r="F1499" s="3">
        <f t="shared" si="192"/>
        <v>15410.009966160842</v>
      </c>
      <c r="G1499" s="36">
        <f t="shared" si="193"/>
        <v>-1.3126711673940015E-3</v>
      </c>
      <c r="H1499" s="31">
        <f t="shared" si="194"/>
        <v>1.1625275544742525E-3</v>
      </c>
      <c r="I1499" s="37">
        <f t="shared" si="195"/>
        <v>-1.6700679284901765E-2</v>
      </c>
      <c r="J1499" s="37">
        <f t="shared" si="196"/>
        <v>-9.1743215898243084E-3</v>
      </c>
      <c r="K1499" s="39">
        <f t="shared" si="197"/>
        <v>-6.2606843526369508E-3</v>
      </c>
      <c r="L1499" s="36">
        <f>-(1-B1499/MAX(B$5:B1499))</f>
        <v>-2.1852122301618815E-3</v>
      </c>
      <c r="M1499" s="37">
        <f>-(1-C1499/MAX(C$5:C1499))</f>
        <v>-8.6036206980207863E-3</v>
      </c>
      <c r="N1499" s="37">
        <f>-(1-D1499/MAX(D$5:D1499))</f>
        <v>-0.20457467664512385</v>
      </c>
      <c r="O1499" s="37">
        <f>-(1-E1499/MAX(E$5:E1499))</f>
        <v>-0.10130906046835242</v>
      </c>
      <c r="P1499" s="39">
        <f>-(1-F1499/MAX(F$5:F1499))</f>
        <v>-2.1392832141374774E-2</v>
      </c>
      <c r="Q1499" s="33">
        <f>IF(DatiStorici[[#This Row],[Calend]]="X",(DatiStorici[[#This Row],[Balanced]]*B$2/DatiStorici[[#This Row],[Bond 3Y]]),Q1498)</f>
        <v>29.07059339376492</v>
      </c>
      <c r="R1499" s="33">
        <f>IF(DatiStorici[[#This Row],[Calend]]="X",(DatiStorici[[#This Row],[Balanced]]*C$2/DatiStorici[[#This Row],[Bond 10Y]]),R1498)</f>
        <v>25.761389718714945</v>
      </c>
      <c r="S1499" s="33">
        <f>IF(DatiStorici[[#This Row],[Calend]]="X",(DatiStorici[[#This Row],[Balanced]]*D$2/DatiStorici[[#This Row],[SXXR]]),S1498)</f>
        <v>26.704627827929638</v>
      </c>
      <c r="T1499" s="33">
        <f>IF(DatiStorici[[#This Row],[Calend]]="X",(DatiStorici[[#This Row],[Balanced]]*E$2/DatiStorici[[#This Row],[Gold]]),T1498)</f>
        <v>22.568759297946368</v>
      </c>
      <c r="U1499" s="34">
        <f>SUMPRODUCT(DatiStorici[[#This Row],[Bond 3Y]:[Gold]],Q1498:T1498)</f>
        <v>14926.689727372566</v>
      </c>
      <c r="V1499" s="32">
        <f t="shared" si="198"/>
        <v>-6.6960170273074535E-3</v>
      </c>
      <c r="W1499" s="32">
        <f>-(1-U1499/MAX(U$5:U1499))</f>
        <v>-1.5865828809088045E-2</v>
      </c>
      <c r="X1499" s="53" t="str">
        <f t="shared" si="199"/>
        <v/>
      </c>
    </row>
    <row r="1500" spans="1:24" x14ac:dyDescent="0.3">
      <c r="A1500" s="4">
        <v>41206</v>
      </c>
      <c r="B1500" s="1">
        <v>124.612582</v>
      </c>
      <c r="C1500" s="1">
        <v>143.31045900000001</v>
      </c>
      <c r="D1500" s="1">
        <v>146.133691</v>
      </c>
      <c r="E1500" s="1">
        <v>164.89009999999999</v>
      </c>
      <c r="F1500" s="3">
        <f t="shared" si="192"/>
        <v>15406.309170299879</v>
      </c>
      <c r="G1500" s="36">
        <f t="shared" si="193"/>
        <v>3.5288377140118768E-4</v>
      </c>
      <c r="H1500" s="31">
        <f t="shared" si="194"/>
        <v>7.0626201572605136E-4</v>
      </c>
      <c r="I1500" s="37">
        <f t="shared" si="195"/>
        <v>4.5021912489110159E-3</v>
      </c>
      <c r="J1500" s="37">
        <f t="shared" si="196"/>
        <v>-2.6448087968643022E-3</v>
      </c>
      <c r="K1500" s="39">
        <f t="shared" si="197"/>
        <v>-2.4018416101979966E-4</v>
      </c>
      <c r="L1500" s="36">
        <f>-(1-B1500/MAX(B$5:B1500))</f>
        <v>-1.8330374499662128E-3</v>
      </c>
      <c r="M1500" s="37">
        <f>-(1-C1500/MAX(C$5:C1500))</f>
        <v>-7.9031877773232395E-3</v>
      </c>
      <c r="N1500" s="37">
        <f>-(1-D1500/MAX(D$5:D1500))</f>
        <v>-0.20098544607665003</v>
      </c>
      <c r="O1500" s="37">
        <f>-(1-E1500/MAX(E$5:E1500))</f>
        <v>-0.10368278576243184</v>
      </c>
      <c r="P1500" s="39">
        <f>-(1-F1500/MAX(F$5:F1500))</f>
        <v>-2.1627849858058434E-2</v>
      </c>
      <c r="Q1500" s="33">
        <f>IF(DatiStorici[[#This Row],[Calend]]="X",(DatiStorici[[#This Row],[Balanced]]*B$2/DatiStorici[[#This Row],[Bond 3Y]]),Q1499)</f>
        <v>29.07059339376492</v>
      </c>
      <c r="R1500" s="33">
        <f>IF(DatiStorici[[#This Row],[Calend]]="X",(DatiStorici[[#This Row],[Balanced]]*C$2/DatiStorici[[#This Row],[Bond 10Y]]),R1499)</f>
        <v>25.761389718714945</v>
      </c>
      <c r="S1500" s="33">
        <f>IF(DatiStorici[[#This Row],[Calend]]="X",(DatiStorici[[#This Row],[Balanced]]*D$2/DatiStorici[[#This Row],[SXXR]]),S1499)</f>
        <v>26.704627827929638</v>
      </c>
      <c r="T1500" s="33">
        <f>IF(DatiStorici[[#This Row],[Calend]]="X",(DatiStorici[[#This Row],[Balanced]]*E$2/DatiStorici[[#This Row],[Gold]]),T1499)</f>
        <v>22.568759297946368</v>
      </c>
      <c r="U1500" s="34">
        <f>SUMPRODUCT(DatiStorici[[#This Row],[Bond 3Y]:[Gold]],Q1499:T1499)</f>
        <v>14938.249096927086</v>
      </c>
      <c r="V1500" s="32">
        <f t="shared" si="198"/>
        <v>7.7410974787302353E-4</v>
      </c>
      <c r="W1500" s="32">
        <f>-(1-U1500/MAX(U$5:U1500))</f>
        <v>-1.5103706008668061E-2</v>
      </c>
      <c r="X1500" s="53" t="str">
        <f t="shared" si="199"/>
        <v/>
      </c>
    </row>
    <row r="1501" spans="1:24" x14ac:dyDescent="0.3">
      <c r="A1501" s="4">
        <v>41207</v>
      </c>
      <c r="B1501" s="1">
        <v>124.528318</v>
      </c>
      <c r="C1501" s="1">
        <v>143.19466600000001</v>
      </c>
      <c r="D1501" s="1">
        <v>146.516482</v>
      </c>
      <c r="E1501" s="1">
        <v>165.75784999999999</v>
      </c>
      <c r="F1501" s="3">
        <f t="shared" si="192"/>
        <v>15441.280525252045</v>
      </c>
      <c r="G1501" s="36">
        <f t="shared" si="193"/>
        <v>-6.7643653220352614E-4</v>
      </c>
      <c r="H1501" s="31">
        <f t="shared" si="194"/>
        <v>-8.0831368237928281E-4</v>
      </c>
      <c r="I1501" s="37">
        <f t="shared" si="195"/>
        <v>2.616032749152333E-3</v>
      </c>
      <c r="J1501" s="37">
        <f t="shared" si="196"/>
        <v>5.2487970495452155E-3</v>
      </c>
      <c r="K1501" s="39">
        <f t="shared" si="197"/>
        <v>2.2673648268443504E-3</v>
      </c>
      <c r="L1501" s="36">
        <f>-(1-B1501/MAX(B$5:B1501))</f>
        <v>-2.508005736333252E-3</v>
      </c>
      <c r="M1501" s="37">
        <f>-(1-C1501/MAX(C$5:C1501))</f>
        <v>-8.7047891885482231E-3</v>
      </c>
      <c r="N1501" s="37">
        <f>-(1-D1501/MAX(D$5:D1501))</f>
        <v>-0.19889246137190553</v>
      </c>
      <c r="O1501" s="37">
        <f>-(1-E1501/MAX(E$5:E1501))</f>
        <v>-9.8965830271140032E-2</v>
      </c>
      <c r="P1501" s="39">
        <f>-(1-F1501/MAX(F$5:F1501))</f>
        <v>-1.9407006477614841E-2</v>
      </c>
      <c r="Q1501" s="33">
        <f>IF(DatiStorici[[#This Row],[Calend]]="X",(DatiStorici[[#This Row],[Balanced]]*B$2/DatiStorici[[#This Row],[Bond 3Y]]),Q1500)</f>
        <v>29.07059339376492</v>
      </c>
      <c r="R1501" s="33">
        <f>IF(DatiStorici[[#This Row],[Calend]]="X",(DatiStorici[[#This Row],[Balanced]]*C$2/DatiStorici[[#This Row],[Bond 10Y]]),R1500)</f>
        <v>25.761389718714945</v>
      </c>
      <c r="S1501" s="33">
        <f>IF(DatiStorici[[#This Row],[Calend]]="X",(DatiStorici[[#This Row],[Balanced]]*D$2/DatiStorici[[#This Row],[SXXR]]),S1500)</f>
        <v>26.704627827929638</v>
      </c>
      <c r="T1501" s="33">
        <f>IF(DatiStorici[[#This Row],[Calend]]="X",(DatiStorici[[#This Row],[Balanced]]*E$2/DatiStorici[[#This Row],[Gold]]),T1500)</f>
        <v>22.568759297946368</v>
      </c>
      <c r="U1501" s="34">
        <f>SUMPRODUCT(DatiStorici[[#This Row],[Bond 3Y]:[Gold]],Q1500:T1500)</f>
        <v>14962.622835917329</v>
      </c>
      <c r="V1501" s="32">
        <f t="shared" si="198"/>
        <v>1.6303032529312871E-3</v>
      </c>
      <c r="W1501" s="32">
        <f>-(1-U1501/MAX(U$5:U1501))</f>
        <v>-1.349671679283404E-2</v>
      </c>
      <c r="X1501" s="53" t="str">
        <f t="shared" si="199"/>
        <v/>
      </c>
    </row>
    <row r="1502" spans="1:24" x14ac:dyDescent="0.3">
      <c r="A1502" s="4">
        <v>41208</v>
      </c>
      <c r="B1502" s="1">
        <v>124.55770699999999</v>
      </c>
      <c r="C1502" s="1">
        <v>143.50777099999999</v>
      </c>
      <c r="D1502" s="1">
        <v>146.66755599999999</v>
      </c>
      <c r="E1502" s="1">
        <v>165.80428000000001</v>
      </c>
      <c r="F1502" s="3">
        <f t="shared" si="192"/>
        <v>15454.037295528786</v>
      </c>
      <c r="G1502" s="36">
        <f t="shared" si="193"/>
        <v>2.3597470100026957E-4</v>
      </c>
      <c r="H1502" s="31">
        <f t="shared" si="194"/>
        <v>2.1841818140958934E-3</v>
      </c>
      <c r="I1502" s="37">
        <f t="shared" si="195"/>
        <v>1.0305746138274078E-3</v>
      </c>
      <c r="J1502" s="37">
        <f t="shared" si="196"/>
        <v>2.8006817487574086E-4</v>
      </c>
      <c r="K1502" s="39">
        <f t="shared" si="197"/>
        <v>8.2580610276964056E-4</v>
      </c>
      <c r="L1502" s="36">
        <f>-(1-B1502/MAX(B$5:B1502))</f>
        <v>-2.2725950868502931E-3</v>
      </c>
      <c r="M1502" s="37">
        <f>-(1-C1502/MAX(C$5:C1502))</f>
        <v>-6.5372539328627521E-3</v>
      </c>
      <c r="N1502" s="37">
        <f>-(1-D1502/MAX(D$5:D1502))</f>
        <v>-0.1980664347117056</v>
      </c>
      <c r="O1502" s="37">
        <f>-(1-E1502/MAX(E$5:E1502))</f>
        <v>-9.8713443934682843E-2</v>
      </c>
      <c r="P1502" s="39">
        <f>-(1-F1502/MAX(F$5:F1502))</f>
        <v>-1.8596892346672833E-2</v>
      </c>
      <c r="Q1502" s="33">
        <f>IF(DatiStorici[[#This Row],[Calend]]="X",(DatiStorici[[#This Row],[Balanced]]*B$2/DatiStorici[[#This Row],[Bond 3Y]]),Q1501)</f>
        <v>29.07059339376492</v>
      </c>
      <c r="R1502" s="33">
        <f>IF(DatiStorici[[#This Row],[Calend]]="X",(DatiStorici[[#This Row],[Balanced]]*C$2/DatiStorici[[#This Row],[Bond 10Y]]),R1501)</f>
        <v>25.761389718714945</v>
      </c>
      <c r="S1502" s="33">
        <f>IF(DatiStorici[[#This Row],[Calend]]="X",(DatiStorici[[#This Row],[Balanced]]*D$2/DatiStorici[[#This Row],[SXXR]]),S1501)</f>
        <v>26.704627827929638</v>
      </c>
      <c r="T1502" s="33">
        <f>IF(DatiStorici[[#This Row],[Calend]]="X",(DatiStorici[[#This Row],[Balanced]]*E$2/DatiStorici[[#This Row],[Gold]]),T1501)</f>
        <v>22.568759297946368</v>
      </c>
      <c r="U1502" s="34">
        <f>SUMPRODUCT(DatiStorici[[#This Row],[Bond 3Y]:[Gold]],Q1501:T1501)</f>
        <v>14976.625453953136</v>
      </c>
      <c r="V1502" s="32">
        <f t="shared" si="198"/>
        <v>9.3540217985641253E-4</v>
      </c>
      <c r="W1502" s="32">
        <f>-(1-U1502/MAX(U$5:U1502))</f>
        <v>-1.2573507752727808E-2</v>
      </c>
      <c r="X1502" s="53" t="str">
        <f t="shared" si="199"/>
        <v/>
      </c>
    </row>
    <row r="1503" spans="1:24" x14ac:dyDescent="0.3">
      <c r="A1503" s="4">
        <v>41211</v>
      </c>
      <c r="B1503" s="1">
        <v>124.442438</v>
      </c>
      <c r="C1503" s="1">
        <v>143.977565</v>
      </c>
      <c r="D1503" s="1">
        <v>146.09874600000001</v>
      </c>
      <c r="E1503" s="1">
        <v>164.92908</v>
      </c>
      <c r="F1503" s="3">
        <f t="shared" si="192"/>
        <v>15420.010937610787</v>
      </c>
      <c r="G1503" s="36">
        <f t="shared" si="193"/>
        <v>-9.2585494867180804E-4</v>
      </c>
      <c r="H1503" s="31">
        <f t="shared" si="194"/>
        <v>3.2683017834824538E-3</v>
      </c>
      <c r="I1503" s="37">
        <f t="shared" si="195"/>
        <v>-3.8857663045762918E-3</v>
      </c>
      <c r="J1503" s="37">
        <f t="shared" si="196"/>
        <v>-5.292493281579505E-3</v>
      </c>
      <c r="K1503" s="39">
        <f t="shared" si="197"/>
        <v>-2.2042053855416614E-3</v>
      </c>
      <c r="L1503" s="36">
        <f>-(1-B1503/MAX(B$5:B1503))</f>
        <v>-3.1959184444080302E-3</v>
      </c>
      <c r="M1503" s="37">
        <f>-(1-C1503/MAX(C$5:C1503))</f>
        <v>-3.28500609935789E-3</v>
      </c>
      <c r="N1503" s="37">
        <f>-(1-D1503/MAX(D$5:D1503))</f>
        <v>-0.20117651470289066</v>
      </c>
      <c r="O1503" s="37">
        <f>-(1-E1503/MAX(E$5:E1503))</f>
        <v>-0.10347089647974606</v>
      </c>
      <c r="P1503" s="39">
        <f>-(1-F1503/MAX(F$5:F1503))</f>
        <v>-2.0757724028663826E-2</v>
      </c>
      <c r="Q1503" s="33">
        <f>IF(DatiStorici[[#This Row],[Calend]]="X",(DatiStorici[[#This Row],[Balanced]]*B$2/DatiStorici[[#This Row],[Bond 3Y]]),Q1502)</f>
        <v>29.07059339376492</v>
      </c>
      <c r="R1503" s="33">
        <f>IF(DatiStorici[[#This Row],[Calend]]="X",(DatiStorici[[#This Row],[Balanced]]*C$2/DatiStorici[[#This Row],[Bond 10Y]]),R1502)</f>
        <v>25.761389718714945</v>
      </c>
      <c r="S1503" s="33">
        <f>IF(DatiStorici[[#This Row],[Calend]]="X",(DatiStorici[[#This Row],[Balanced]]*D$2/DatiStorici[[#This Row],[SXXR]]),S1502)</f>
        <v>26.704627827929638</v>
      </c>
      <c r="T1503" s="33">
        <f>IF(DatiStorici[[#This Row],[Calend]]="X",(DatiStorici[[#This Row],[Balanced]]*E$2/DatiStorici[[#This Row],[Gold]]),T1502)</f>
        <v>22.568759297946368</v>
      </c>
      <c r="U1503" s="34">
        <f>SUMPRODUCT(DatiStorici[[#This Row],[Bond 3Y]:[Gold]],Q1502:T1502)</f>
        <v>14950.435024552378</v>
      </c>
      <c r="V1503" s="32">
        <f t="shared" si="198"/>
        <v>-1.7502845697631025E-3</v>
      </c>
      <c r="W1503" s="32">
        <f>-(1-U1503/MAX(U$5:U1503))</f>
        <v>-1.4300273499334271E-2</v>
      </c>
      <c r="X1503" s="53" t="str">
        <f t="shared" si="199"/>
        <v/>
      </c>
    </row>
    <row r="1504" spans="1:24" x14ac:dyDescent="0.3">
      <c r="A1504" s="4">
        <v>41212</v>
      </c>
      <c r="B1504" s="1">
        <v>124.49293400000001</v>
      </c>
      <c r="C1504" s="1">
        <v>143.915998</v>
      </c>
      <c r="D1504" s="1">
        <v>147.331526</v>
      </c>
      <c r="E1504" s="1">
        <v>165.21707000000001</v>
      </c>
      <c r="F1504" s="3">
        <f t="shared" si="192"/>
        <v>15449.60243971027</v>
      </c>
      <c r="G1504" s="36">
        <f t="shared" si="193"/>
        <v>4.056956654002776E-4</v>
      </c>
      <c r="H1504" s="31">
        <f t="shared" si="194"/>
        <v>-4.2770668643645095E-4</v>
      </c>
      <c r="I1504" s="37">
        <f t="shared" si="195"/>
        <v>8.4025908084220217E-3</v>
      </c>
      <c r="J1504" s="37">
        <f t="shared" si="196"/>
        <v>1.7446217261439852E-3</v>
      </c>
      <c r="K1504" s="39">
        <f t="shared" si="197"/>
        <v>1.9171935068791506E-3</v>
      </c>
      <c r="L1504" s="36">
        <f>-(1-B1504/MAX(B$5:B1504))</f>
        <v>-2.7914373066931786E-3</v>
      </c>
      <c r="M1504" s="37">
        <f>-(1-C1504/MAX(C$5:C1504))</f>
        <v>-3.7112166136799019E-3</v>
      </c>
      <c r="N1504" s="37">
        <f>-(1-D1504/MAX(D$5:D1504))</f>
        <v>-0.19443604879769694</v>
      </c>
      <c r="O1504" s="37">
        <f>-(1-E1504/MAX(E$5:E1504))</f>
        <v>-0.10190542714878992</v>
      </c>
      <c r="P1504" s="39">
        <f>-(1-F1504/MAX(F$5:F1504))</f>
        <v>-1.8878526278250374E-2</v>
      </c>
      <c r="Q1504" s="33">
        <f>IF(DatiStorici[[#This Row],[Calend]]="X",(DatiStorici[[#This Row],[Balanced]]*B$2/DatiStorici[[#This Row],[Bond 3Y]]),Q1503)</f>
        <v>29.07059339376492</v>
      </c>
      <c r="R1504" s="33">
        <f>IF(DatiStorici[[#This Row],[Calend]]="X",(DatiStorici[[#This Row],[Balanced]]*C$2/DatiStorici[[#This Row],[Bond 10Y]]),R1503)</f>
        <v>25.761389718714945</v>
      </c>
      <c r="S1504" s="33">
        <f>IF(DatiStorici[[#This Row],[Calend]]="X",(DatiStorici[[#This Row],[Balanced]]*D$2/DatiStorici[[#This Row],[SXXR]]),S1503)</f>
        <v>26.704627827929638</v>
      </c>
      <c r="T1504" s="33">
        <f>IF(DatiStorici[[#This Row],[Calend]]="X",(DatiStorici[[#This Row],[Balanced]]*E$2/DatiStorici[[#This Row],[Gold]]),T1503)</f>
        <v>22.568759297946368</v>
      </c>
      <c r="U1504" s="34">
        <f>SUMPRODUCT(DatiStorici[[#This Row],[Bond 3Y]:[Gold]],Q1503:T1503)</f>
        <v>14989.737429839508</v>
      </c>
      <c r="V1504" s="32">
        <f t="shared" si="198"/>
        <v>2.6253975605526466E-3</v>
      </c>
      <c r="W1504" s="32">
        <f>-(1-U1504/MAX(U$5:U1504))</f>
        <v>-1.1709019794761688E-2</v>
      </c>
      <c r="X1504" s="53" t="str">
        <f t="shared" si="199"/>
        <v/>
      </c>
    </row>
    <row r="1505" spans="1:24" x14ac:dyDescent="0.3">
      <c r="A1505" s="4">
        <v>41213</v>
      </c>
      <c r="B1505" s="1">
        <v>124.594334</v>
      </c>
      <c r="C1505" s="1">
        <v>144.00587200000001</v>
      </c>
      <c r="D1505" s="1">
        <v>146.55411599999999</v>
      </c>
      <c r="E1505" s="1">
        <v>166.08475999999999</v>
      </c>
      <c r="F1505" s="3">
        <f t="shared" si="192"/>
        <v>15476.908491728038</v>
      </c>
      <c r="G1505" s="36">
        <f t="shared" si="193"/>
        <v>8.1417253009740493E-4</v>
      </c>
      <c r="H1505" s="31">
        <f t="shared" si="194"/>
        <v>6.2429438179863021E-4</v>
      </c>
      <c r="I1505" s="37">
        <f t="shared" si="195"/>
        <v>-5.29057362604293E-3</v>
      </c>
      <c r="J1505" s="37">
        <f t="shared" si="196"/>
        <v>5.23807540653387E-3</v>
      </c>
      <c r="K1505" s="39">
        <f t="shared" si="197"/>
        <v>1.7658674251344007E-3</v>
      </c>
      <c r="L1505" s="36">
        <f>-(1-B1505/MAX(B$5:B1505))</f>
        <v>-1.9792068851891553E-3</v>
      </c>
      <c r="M1505" s="37">
        <f>-(1-C1505/MAX(C$5:C1505))</f>
        <v>-3.0890449346281379E-3</v>
      </c>
      <c r="N1505" s="37">
        <f>-(1-D1505/MAX(D$5:D1505))</f>
        <v>-0.19868669011192719</v>
      </c>
      <c r="O1505" s="37">
        <f>-(1-E1505/MAX(E$5:E1505))</f>
        <v>-9.7188797808266836E-2</v>
      </c>
      <c r="P1505" s="39">
        <f>-(1-F1505/MAX(F$5:F1505))</f>
        <v>-1.7144465217343363E-2</v>
      </c>
      <c r="Q1505" s="33">
        <f>IF(DatiStorici[[#This Row],[Calend]]="X",(DatiStorici[[#This Row],[Balanced]]*B$2/DatiStorici[[#This Row],[Bond 3Y]]),Q1504)</f>
        <v>29.07059339376492</v>
      </c>
      <c r="R1505" s="33">
        <f>IF(DatiStorici[[#This Row],[Calend]]="X",(DatiStorici[[#This Row],[Balanced]]*C$2/DatiStorici[[#This Row],[Bond 10Y]]),R1504)</f>
        <v>25.761389718714945</v>
      </c>
      <c r="S1505" s="33">
        <f>IF(DatiStorici[[#This Row],[Calend]]="X",(DatiStorici[[#This Row],[Balanced]]*D$2/DatiStorici[[#This Row],[SXXR]]),S1504)</f>
        <v>26.704627827929638</v>
      </c>
      <c r="T1505" s="33">
        <f>IF(DatiStorici[[#This Row],[Calend]]="X",(DatiStorici[[#This Row],[Balanced]]*E$2/DatiStorici[[#This Row],[Gold]]),T1504)</f>
        <v>22.568759297946368</v>
      </c>
      <c r="U1505" s="34">
        <f>SUMPRODUCT(DatiStorici[[#This Row],[Bond 3Y]:[Gold]],Q1504:T1504)</f>
        <v>14993.82270918474</v>
      </c>
      <c r="V1505" s="32">
        <f t="shared" si="198"/>
        <v>2.7250128747680942E-4</v>
      </c>
      <c r="W1505" s="32">
        <f>-(1-U1505/MAX(U$5:U1505))</f>
        <v>-1.143967253318301E-2</v>
      </c>
      <c r="X1505" s="53" t="str">
        <f t="shared" si="199"/>
        <v/>
      </c>
    </row>
    <row r="1506" spans="1:24" x14ac:dyDescent="0.3">
      <c r="A1506" s="4">
        <v>41214</v>
      </c>
      <c r="B1506" s="1">
        <v>124.690183</v>
      </c>
      <c r="C1506" s="1">
        <v>144.09332699999999</v>
      </c>
      <c r="D1506" s="1">
        <v>148.38420099999999</v>
      </c>
      <c r="E1506" s="1">
        <v>165.81718000000001</v>
      </c>
      <c r="F1506" s="3">
        <f t="shared" si="192"/>
        <v>15498.466007179317</v>
      </c>
      <c r="G1506" s="36">
        <f t="shared" si="193"/>
        <v>7.6899284301200626E-4</v>
      </c>
      <c r="H1506" s="31">
        <f t="shared" si="194"/>
        <v>6.0711729147325114E-4</v>
      </c>
      <c r="I1506" s="37">
        <f t="shared" si="195"/>
        <v>1.2410110061640263E-2</v>
      </c>
      <c r="J1506" s="37">
        <f t="shared" si="196"/>
        <v>-1.6124043021396557E-3</v>
      </c>
      <c r="K1506" s="39">
        <f t="shared" si="197"/>
        <v>1.391913368636839E-3</v>
      </c>
      <c r="L1506" s="36">
        <f>-(1-B1506/MAX(B$5:B1506))</f>
        <v>-1.2114408726571213E-3</v>
      </c>
      <c r="M1506" s="37">
        <f>-(1-C1506/MAX(C$5:C1506))</f>
        <v>-2.4836192921569022E-3</v>
      </c>
      <c r="N1506" s="37">
        <f>-(1-D1506/MAX(D$5:D1506))</f>
        <v>-0.18868034222657326</v>
      </c>
      <c r="O1506" s="37">
        <f>-(1-E1506/MAX(E$5:E1506))</f>
        <v>-9.8643321519427674E-2</v>
      </c>
      <c r="P1506" s="39">
        <f>-(1-F1506/MAX(F$5:F1506))</f>
        <v>-1.5775462913764637E-2</v>
      </c>
      <c r="Q1506" s="33">
        <f>IF(DatiStorici[[#This Row],[Calend]]="X",(DatiStorici[[#This Row],[Balanced]]*B$2/DatiStorici[[#This Row],[Bond 3Y]]),Q1505)</f>
        <v>29.07059339376492</v>
      </c>
      <c r="R1506" s="33">
        <f>IF(DatiStorici[[#This Row],[Calend]]="X",(DatiStorici[[#This Row],[Balanced]]*C$2/DatiStorici[[#This Row],[Bond 10Y]]),R1505)</f>
        <v>25.761389718714945</v>
      </c>
      <c r="S1506" s="33">
        <f>IF(DatiStorici[[#This Row],[Calend]]="X",(DatiStorici[[#This Row],[Balanced]]*D$2/DatiStorici[[#This Row],[SXXR]]),S1505)</f>
        <v>26.704627827929638</v>
      </c>
      <c r="T1506" s="33">
        <f>IF(DatiStorici[[#This Row],[Calend]]="X",(DatiStorici[[#This Row],[Balanced]]*E$2/DatiStorici[[#This Row],[Gold]]),T1505)</f>
        <v>22.568759297946368</v>
      </c>
      <c r="U1506" s="34">
        <f>SUMPRODUCT(DatiStorici[[#This Row],[Bond 3Y]:[Gold]],Q1505:T1505)</f>
        <v>15041.69484903432</v>
      </c>
      <c r="V1506" s="32">
        <f t="shared" si="198"/>
        <v>3.1877047095562193E-3</v>
      </c>
      <c r="W1506" s="32">
        <f>-(1-U1506/MAX(U$5:U1506))</f>
        <v>-8.2834061717534935E-3</v>
      </c>
      <c r="X1506" s="53" t="str">
        <f t="shared" si="199"/>
        <v/>
      </c>
    </row>
    <row r="1507" spans="1:24" x14ac:dyDescent="0.3">
      <c r="A1507" s="4">
        <v>41215</v>
      </c>
      <c r="B1507" s="1">
        <v>124.638999</v>
      </c>
      <c r="C1507" s="1">
        <v>144.171876</v>
      </c>
      <c r="D1507" s="1">
        <v>149.00247300000001</v>
      </c>
      <c r="E1507" s="1">
        <v>162.79608999999999</v>
      </c>
      <c r="F1507" s="3">
        <f t="shared" si="192"/>
        <v>15389.338132396084</v>
      </c>
      <c r="G1507" s="36">
        <f t="shared" si="193"/>
        <v>-4.105736866294592E-4</v>
      </c>
      <c r="H1507" s="31">
        <f t="shared" si="194"/>
        <v>5.4497734118872049E-4</v>
      </c>
      <c r="I1507" s="37">
        <f t="shared" si="195"/>
        <v>4.1580403215416362E-3</v>
      </c>
      <c r="J1507" s="37">
        <f t="shared" si="196"/>
        <v>-1.8387420069983468E-2</v>
      </c>
      <c r="K1507" s="39">
        <f t="shared" si="197"/>
        <v>-7.066111164909108E-3</v>
      </c>
      <c r="L1507" s="36">
        <f>-(1-B1507/MAX(B$5:B1507))</f>
        <v>-1.6214330017919609E-3</v>
      </c>
      <c r="M1507" s="37">
        <f>-(1-C1507/MAX(C$5:C1507))</f>
        <v>-1.9398473089600188E-3</v>
      </c>
      <c r="N1507" s="37">
        <f>-(1-D1507/MAX(D$5:D1507))</f>
        <v>-0.18529981907066861</v>
      </c>
      <c r="O1507" s="37">
        <f>-(1-E1507/MAX(E$5:E1507))</f>
        <v>-0.11506550194603293</v>
      </c>
      <c r="P1507" s="39">
        <f>-(1-F1507/MAX(F$5:F1507))</f>
        <v>-2.2705589546424876E-2</v>
      </c>
      <c r="Q1507" s="33">
        <f>IF(DatiStorici[[#This Row],[Calend]]="X",(DatiStorici[[#This Row],[Balanced]]*B$2/DatiStorici[[#This Row],[Bond 3Y]]),Q1506)</f>
        <v>29.07059339376492</v>
      </c>
      <c r="R1507" s="33">
        <f>IF(DatiStorici[[#This Row],[Calend]]="X",(DatiStorici[[#This Row],[Balanced]]*C$2/DatiStorici[[#This Row],[Bond 10Y]]),R1506)</f>
        <v>25.761389718714945</v>
      </c>
      <c r="S1507" s="33">
        <f>IF(DatiStorici[[#This Row],[Calend]]="X",(DatiStorici[[#This Row],[Balanced]]*D$2/DatiStorici[[#This Row],[SXXR]]),S1506)</f>
        <v>26.704627827929638</v>
      </c>
      <c r="T1507" s="33">
        <f>IF(DatiStorici[[#This Row],[Calend]]="X",(DatiStorici[[#This Row],[Balanced]]*E$2/DatiStorici[[#This Row],[Gold]]),T1506)</f>
        <v>22.568759297946368</v>
      </c>
      <c r="U1507" s="34">
        <f>SUMPRODUCT(DatiStorici[[#This Row],[Bond 3Y]:[Gold]],Q1506:T1506)</f>
        <v>14990.558901812066</v>
      </c>
      <c r="V1507" s="32">
        <f t="shared" si="198"/>
        <v>-3.4054052062953816E-3</v>
      </c>
      <c r="W1507" s="32">
        <f>-(1-U1507/MAX(U$5:U1507))</f>
        <v>-1.1654859183558797E-2</v>
      </c>
      <c r="X1507" s="53" t="str">
        <f t="shared" si="199"/>
        <v/>
      </c>
    </row>
    <row r="1508" spans="1:24" x14ac:dyDescent="0.3">
      <c r="A1508" s="4">
        <v>41218</v>
      </c>
      <c r="B1508" s="1">
        <v>124.55493800000001</v>
      </c>
      <c r="C1508" s="1">
        <v>144.30068900000001</v>
      </c>
      <c r="D1508" s="1">
        <v>148.115388</v>
      </c>
      <c r="E1508" s="1">
        <v>162.64564999999999</v>
      </c>
      <c r="F1508" s="3">
        <f t="shared" si="192"/>
        <v>15371.246136119793</v>
      </c>
      <c r="G1508" s="36">
        <f t="shared" si="193"/>
        <v>-6.7466331003474076E-4</v>
      </c>
      <c r="H1508" s="31">
        <f t="shared" si="194"/>
        <v>8.930693881513699E-4</v>
      </c>
      <c r="I1508" s="37">
        <f t="shared" si="195"/>
        <v>-5.9712844785275183E-3</v>
      </c>
      <c r="J1508" s="37">
        <f t="shared" si="196"/>
        <v>-9.245280627847109E-4</v>
      </c>
      <c r="K1508" s="39">
        <f t="shared" si="197"/>
        <v>-1.17631045005709E-3</v>
      </c>
      <c r="L1508" s="36">
        <f>-(1-B1508/MAX(B$5:B1508))</f>
        <v>-2.2947752252835407E-3</v>
      </c>
      <c r="M1508" s="37">
        <f>-(1-C1508/MAX(C$5:C1508))</f>
        <v>-1.0481122076660965E-3</v>
      </c>
      <c r="N1508" s="37">
        <f>-(1-D1508/MAX(D$5:D1508))</f>
        <v>-0.1901501299108096</v>
      </c>
      <c r="O1508" s="37">
        <f>-(1-E1508/MAX(E$5:E1508))</f>
        <v>-0.11588327063990789</v>
      </c>
      <c r="P1508" s="39">
        <f>-(1-F1508/MAX(F$5:F1508))</f>
        <v>-2.3854515295060219E-2</v>
      </c>
      <c r="Q1508" s="33">
        <f>IF(DatiStorici[[#This Row],[Calend]]="X",(DatiStorici[[#This Row],[Balanced]]*B$2/DatiStorici[[#This Row],[Bond 3Y]]),Q1507)</f>
        <v>29.07059339376492</v>
      </c>
      <c r="R1508" s="33">
        <f>IF(DatiStorici[[#This Row],[Calend]]="X",(DatiStorici[[#This Row],[Balanced]]*C$2/DatiStorici[[#This Row],[Bond 10Y]]),R1507)</f>
        <v>25.761389718714945</v>
      </c>
      <c r="S1508" s="33">
        <f>IF(DatiStorici[[#This Row],[Calend]]="X",(DatiStorici[[#This Row],[Balanced]]*D$2/DatiStorici[[#This Row],[SXXR]]),S1507)</f>
        <v>26.704627827929638</v>
      </c>
      <c r="T1508" s="33">
        <f>IF(DatiStorici[[#This Row],[Calend]]="X",(DatiStorici[[#This Row],[Balanced]]*E$2/DatiStorici[[#This Row],[Gold]]),T1507)</f>
        <v>22.568759297946368</v>
      </c>
      <c r="U1508" s="34">
        <f>SUMPRODUCT(DatiStorici[[#This Row],[Bond 3Y]:[Gold]],Q1507:T1507)</f>
        <v>14964.349081629109</v>
      </c>
      <c r="V1508" s="32">
        <f t="shared" si="198"/>
        <v>-1.749952087053266E-3</v>
      </c>
      <c r="W1508" s="32">
        <f>-(1-U1508/MAX(U$5:U1508))</f>
        <v>-1.3382903387192058E-2</v>
      </c>
      <c r="X1508" s="53" t="str">
        <f t="shared" si="199"/>
        <v/>
      </c>
    </row>
    <row r="1509" spans="1:24" x14ac:dyDescent="0.3">
      <c r="A1509" s="4">
        <v>41219</v>
      </c>
      <c r="B1509" s="1">
        <v>124.758157</v>
      </c>
      <c r="C1509" s="1">
        <v>144.42980299999999</v>
      </c>
      <c r="D1509" s="1">
        <v>148.94010900000001</v>
      </c>
      <c r="E1509" s="1">
        <v>163.36839000000001</v>
      </c>
      <c r="F1509" s="3">
        <f t="shared" si="192"/>
        <v>15420.443752744195</v>
      </c>
      <c r="G1509" s="36">
        <f t="shared" si="193"/>
        <v>1.6302316170528847E-3</v>
      </c>
      <c r="H1509" s="31">
        <f t="shared" si="194"/>
        <v>8.943565863920789E-4</v>
      </c>
      <c r="I1509" s="37">
        <f t="shared" si="195"/>
        <v>5.5526534759218213E-3</v>
      </c>
      <c r="J1509" s="37">
        <f t="shared" si="196"/>
        <v>4.4338040411107957E-3</v>
      </c>
      <c r="K1509" s="39">
        <f t="shared" si="197"/>
        <v>3.1955153267871441E-3</v>
      </c>
      <c r="L1509" s="36">
        <f>-(1-B1509/MAX(B$5:B1509))</f>
        <v>-6.6695812441930347E-4</v>
      </c>
      <c r="M1509" s="37">
        <f>-(1-C1509/MAX(C$5:C1509))</f>
        <v>-1.5429337052663694E-4</v>
      </c>
      <c r="N1509" s="37">
        <f>-(1-D1509/MAX(D$5:D1509))</f>
        <v>-0.18564080644531089</v>
      </c>
      <c r="O1509" s="37">
        <f>-(1-E1509/MAX(E$5:E1509))</f>
        <v>-0.11195456719792996</v>
      </c>
      <c r="P1509" s="39">
        <f>-(1-F1509/MAX(F$5:F1509))</f>
        <v>-2.073023825851561E-2</v>
      </c>
      <c r="Q1509" s="33">
        <f>IF(DatiStorici[[#This Row],[Calend]]="X",(DatiStorici[[#This Row],[Balanced]]*B$2/DatiStorici[[#This Row],[Bond 3Y]]),Q1508)</f>
        <v>29.07059339376492</v>
      </c>
      <c r="R1509" s="33">
        <f>IF(DatiStorici[[#This Row],[Calend]]="X",(DatiStorici[[#This Row],[Balanced]]*C$2/DatiStorici[[#This Row],[Bond 10Y]]),R1508)</f>
        <v>25.761389718714945</v>
      </c>
      <c r="S1509" s="33">
        <f>IF(DatiStorici[[#This Row],[Calend]]="X",(DatiStorici[[#This Row],[Balanced]]*D$2/DatiStorici[[#This Row],[SXXR]]),S1508)</f>
        <v>26.704627827929638</v>
      </c>
      <c r="T1509" s="33">
        <f>IF(DatiStorici[[#This Row],[Calend]]="X",(DatiStorici[[#This Row],[Balanced]]*E$2/DatiStorici[[#This Row],[Gold]]),T1508)</f>
        <v>22.568759297946368</v>
      </c>
      <c r="U1509" s="34">
        <f>SUMPRODUCT(DatiStorici[[#This Row],[Bond 3Y]:[Gold]],Q1508:T1508)</f>
        <v>15011.918147082013</v>
      </c>
      <c r="V1509" s="32">
        <f t="shared" si="198"/>
        <v>3.1737844488680454E-3</v>
      </c>
      <c r="W1509" s="32">
        <f>-(1-U1509/MAX(U$5:U1509))</f>
        <v>-1.0246619076413332E-2</v>
      </c>
      <c r="X1509" s="53" t="str">
        <f t="shared" si="199"/>
        <v/>
      </c>
    </row>
    <row r="1510" spans="1:24" x14ac:dyDescent="0.3">
      <c r="A1510" s="4">
        <v>41220</v>
      </c>
      <c r="B1510" s="1">
        <v>124.759638</v>
      </c>
      <c r="C1510" s="1">
        <v>144.87047000000001</v>
      </c>
      <c r="D1510" s="1">
        <v>147.01486299999999</v>
      </c>
      <c r="E1510" s="1">
        <v>165.70931999999999</v>
      </c>
      <c r="F1510" s="3">
        <f t="shared" si="192"/>
        <v>15495.003123796732</v>
      </c>
      <c r="G1510" s="36">
        <f t="shared" si="193"/>
        <v>1.1870896823348799E-5</v>
      </c>
      <c r="H1510" s="31">
        <f t="shared" si="194"/>
        <v>3.0464357066869777E-3</v>
      </c>
      <c r="I1510" s="37">
        <f t="shared" si="195"/>
        <v>-1.3010581609436883E-2</v>
      </c>
      <c r="J1510" s="37">
        <f t="shared" si="196"/>
        <v>1.4227457019549182E-2</v>
      </c>
      <c r="K1510" s="39">
        <f t="shared" si="197"/>
        <v>4.8234473793127668E-3</v>
      </c>
      <c r="L1510" s="36">
        <f>-(1-B1510/MAX(B$5:B1510))</f>
        <v>-6.5509507457461869E-4</v>
      </c>
      <c r="M1510" s="37">
        <f>-(1-C1510/MAX(C$5:C1510))</f>
        <v>0</v>
      </c>
      <c r="N1510" s="37">
        <f>-(1-D1510/MAX(D$5:D1510))</f>
        <v>-0.19616746572118404</v>
      </c>
      <c r="O1510" s="37">
        <f>-(1-E1510/MAX(E$5:E1510))</f>
        <v>-9.9229631884499181E-2</v>
      </c>
      <c r="P1510" s="39">
        <f>-(1-F1510/MAX(F$5:F1510))</f>
        <v>-1.5995372083654757E-2</v>
      </c>
      <c r="Q1510" s="33">
        <f>IF(DatiStorici[[#This Row],[Calend]]="X",(DatiStorici[[#This Row],[Balanced]]*B$2/DatiStorici[[#This Row],[Bond 3Y]]),Q1509)</f>
        <v>29.07059339376492</v>
      </c>
      <c r="R1510" s="33">
        <f>IF(DatiStorici[[#This Row],[Calend]]="X",(DatiStorici[[#This Row],[Balanced]]*C$2/DatiStorici[[#This Row],[Bond 10Y]]),R1509)</f>
        <v>25.761389718714945</v>
      </c>
      <c r="S1510" s="33">
        <f>IF(DatiStorici[[#This Row],[Calend]]="X",(DatiStorici[[#This Row],[Balanced]]*D$2/DatiStorici[[#This Row],[SXXR]]),S1509)</f>
        <v>26.704627827929638</v>
      </c>
      <c r="T1510" s="33">
        <f>IF(DatiStorici[[#This Row],[Calend]]="X",(DatiStorici[[#This Row],[Balanced]]*E$2/DatiStorici[[#This Row],[Gold]]),T1509)</f>
        <v>22.568759297946368</v>
      </c>
      <c r="U1510" s="34">
        <f>SUMPRODUCT(DatiStorici[[#This Row],[Bond 3Y]:[Gold]],Q1509:T1509)</f>
        <v>15024.732302750137</v>
      </c>
      <c r="V1510" s="32">
        <f t="shared" si="198"/>
        <v>8.5323471516421119E-4</v>
      </c>
      <c r="W1510" s="32">
        <f>-(1-U1510/MAX(U$5:U1510))</f>
        <v>-9.4017667549481931E-3</v>
      </c>
      <c r="X1510" s="53" t="str">
        <f t="shared" si="199"/>
        <v/>
      </c>
    </row>
    <row r="1511" spans="1:24" x14ac:dyDescent="0.3">
      <c r="A1511" s="4">
        <v>41221</v>
      </c>
      <c r="B1511" s="1">
        <v>124.695854</v>
      </c>
      <c r="C1511" s="1">
        <v>144.95959199999999</v>
      </c>
      <c r="D1511" s="1">
        <v>146.77185600000001</v>
      </c>
      <c r="E1511" s="1">
        <v>165.87651</v>
      </c>
      <c r="F1511" s="3">
        <f t="shared" si="192"/>
        <v>15498.623455941553</v>
      </c>
      <c r="G1511" s="36">
        <f t="shared" si="193"/>
        <v>-5.1138582581325496E-4</v>
      </c>
      <c r="H1511" s="31">
        <f t="shared" si="194"/>
        <v>6.1499488489180046E-4</v>
      </c>
      <c r="I1511" s="37">
        <f t="shared" si="195"/>
        <v>-1.6543093319377944E-3</v>
      </c>
      <c r="J1511" s="37">
        <f t="shared" si="196"/>
        <v>1.0084267724485786E-3</v>
      </c>
      <c r="K1511" s="39">
        <f t="shared" si="197"/>
        <v>2.3361784733218311E-4</v>
      </c>
      <c r="L1511" s="36">
        <f>-(1-B1511/MAX(B$5:B1511))</f>
        <v>-1.1660152442513061E-3</v>
      </c>
      <c r="M1511" s="37">
        <f>-(1-C1511/MAX(C$5:C1511))</f>
        <v>0</v>
      </c>
      <c r="N1511" s="37">
        <f>-(1-D1511/MAX(D$5:D1511))</f>
        <v>-0.19749615405018295</v>
      </c>
      <c r="O1511" s="37">
        <f>-(1-E1511/MAX(E$5:E1511))</f>
        <v>-9.8320812767715426E-2</v>
      </c>
      <c r="P1511" s="39">
        <f>-(1-F1511/MAX(F$5:F1511))</f>
        <v>-1.5765464186467737E-2</v>
      </c>
      <c r="Q1511" s="33">
        <f>IF(DatiStorici[[#This Row],[Calend]]="X",(DatiStorici[[#This Row],[Balanced]]*B$2/DatiStorici[[#This Row],[Bond 3Y]]),Q1510)</f>
        <v>29.07059339376492</v>
      </c>
      <c r="R1511" s="33">
        <f>IF(DatiStorici[[#This Row],[Calend]]="X",(DatiStorici[[#This Row],[Balanced]]*C$2/DatiStorici[[#This Row],[Bond 10Y]]),R1510)</f>
        <v>25.761389718714945</v>
      </c>
      <c r="S1511" s="33">
        <f>IF(DatiStorici[[#This Row],[Calend]]="X",(DatiStorici[[#This Row],[Balanced]]*D$2/DatiStorici[[#This Row],[SXXR]]),S1510)</f>
        <v>26.704627827929638</v>
      </c>
      <c r="T1511" s="33">
        <f>IF(DatiStorici[[#This Row],[Calend]]="X",(DatiStorici[[#This Row],[Balanced]]*E$2/DatiStorici[[#This Row],[Gold]]),T1510)</f>
        <v>22.568759297946368</v>
      </c>
      <c r="U1511" s="34">
        <f>SUMPRODUCT(DatiStorici[[#This Row],[Bond 3Y]:[Gold]],Q1510:T1510)</f>
        <v>15022.457829968063</v>
      </c>
      <c r="V1511" s="32">
        <f t="shared" si="198"/>
        <v>-1.5139337664334362E-4</v>
      </c>
      <c r="W1511" s="32">
        <f>-(1-U1511/MAX(U$5:U1511))</f>
        <v>-9.5517254147157171E-3</v>
      </c>
      <c r="X1511" s="53" t="str">
        <f t="shared" si="199"/>
        <v/>
      </c>
    </row>
    <row r="1512" spans="1:24" x14ac:dyDescent="0.3">
      <c r="A1512" s="4">
        <v>41222</v>
      </c>
      <c r="B1512" s="1">
        <v>124.764605</v>
      </c>
      <c r="C1512" s="1">
        <v>145.197215</v>
      </c>
      <c r="D1512" s="1">
        <v>146.60088999999999</v>
      </c>
      <c r="E1512" s="1">
        <v>167.92753999999999</v>
      </c>
      <c r="F1512" s="3">
        <f t="shared" si="192"/>
        <v>15584.659138957366</v>
      </c>
      <c r="G1512" s="36">
        <f t="shared" si="193"/>
        <v>5.5119758871820029E-4</v>
      </c>
      <c r="H1512" s="31">
        <f t="shared" si="194"/>
        <v>1.6378940448056047E-3</v>
      </c>
      <c r="I1512" s="37">
        <f t="shared" si="195"/>
        <v>-1.1655208037212974E-3</v>
      </c>
      <c r="J1512" s="37">
        <f t="shared" si="196"/>
        <v>1.2288980987413614E-2</v>
      </c>
      <c r="K1512" s="39">
        <f t="shared" si="197"/>
        <v>5.5358311960595884E-3</v>
      </c>
      <c r="L1512" s="36">
        <f>-(1-B1512/MAX(B$5:B1512))</f>
        <v>-6.1530860017999789E-4</v>
      </c>
      <c r="M1512" s="37">
        <f>-(1-C1512/MAX(C$5:C1512))</f>
        <v>0</v>
      </c>
      <c r="N1512" s="37">
        <f>-(1-D1512/MAX(D$5:D1512))</f>
        <v>-0.1984309441132498</v>
      </c>
      <c r="O1512" s="37">
        <f>-(1-E1512/MAX(E$5:E1512))</f>
        <v>-8.7171729251375285E-2</v>
      </c>
      <c r="P1512" s="39">
        <f>-(1-F1512/MAX(F$5:F1512))</f>
        <v>-1.0301798927602079E-2</v>
      </c>
      <c r="Q1512" s="33">
        <f>IF(DatiStorici[[#This Row],[Calend]]="X",(DatiStorici[[#This Row],[Balanced]]*B$2/DatiStorici[[#This Row],[Bond 3Y]]),Q1511)</f>
        <v>29.07059339376492</v>
      </c>
      <c r="R1512" s="33">
        <f>IF(DatiStorici[[#This Row],[Calend]]="X",(DatiStorici[[#This Row],[Balanced]]*C$2/DatiStorici[[#This Row],[Bond 10Y]]),R1511)</f>
        <v>25.761389718714945</v>
      </c>
      <c r="S1512" s="33">
        <f>IF(DatiStorici[[#This Row],[Calend]]="X",(DatiStorici[[#This Row],[Balanced]]*D$2/DatiStorici[[#This Row],[SXXR]]),S1511)</f>
        <v>26.704627827929638</v>
      </c>
      <c r="T1512" s="33">
        <f>IF(DatiStorici[[#This Row],[Calend]]="X",(DatiStorici[[#This Row],[Balanced]]*E$2/DatiStorici[[#This Row],[Gold]]),T1511)</f>
        <v>22.568759297946368</v>
      </c>
      <c r="U1512" s="34">
        <f>SUMPRODUCT(DatiStorici[[#This Row],[Bond 3Y]:[Gold]],Q1511:T1511)</f>
        <v>15072.301580025247</v>
      </c>
      <c r="V1512" s="32">
        <f t="shared" si="198"/>
        <v>3.3124568270156965E-3</v>
      </c>
      <c r="W1512" s="32">
        <f>-(1-U1512/MAX(U$5:U1512))</f>
        <v>-6.2654684784829717E-3</v>
      </c>
      <c r="X1512" s="53" t="str">
        <f t="shared" si="199"/>
        <v/>
      </c>
    </row>
    <row r="1513" spans="1:24" x14ac:dyDescent="0.3">
      <c r="A1513" s="4">
        <v>41225</v>
      </c>
      <c r="B1513" s="1">
        <v>124.694647</v>
      </c>
      <c r="C1513" s="1">
        <v>145.25067000000001</v>
      </c>
      <c r="D1513" s="1">
        <v>146.205196</v>
      </c>
      <c r="E1513" s="1">
        <v>167.63202999999999</v>
      </c>
      <c r="F1513" s="3">
        <f t="shared" si="192"/>
        <v>15566.677857323575</v>
      </c>
      <c r="G1513" s="36">
        <f t="shared" si="193"/>
        <v>-5.6087718754135733E-4</v>
      </c>
      <c r="H1513" s="31">
        <f t="shared" si="194"/>
        <v>3.6808669206553888E-4</v>
      </c>
      <c r="I1513" s="37">
        <f t="shared" si="195"/>
        <v>-2.7027733356480847E-3</v>
      </c>
      <c r="J1513" s="37">
        <f t="shared" si="196"/>
        <v>-1.7612972647061216E-3</v>
      </c>
      <c r="K1513" s="39">
        <f t="shared" si="197"/>
        <v>-1.1544469910219331E-3</v>
      </c>
      <c r="L1513" s="36">
        <f>-(1-B1513/MAX(B$5:B1513))</f>
        <v>-1.1756835097223028E-3</v>
      </c>
      <c r="M1513" s="37">
        <f>-(1-C1513/MAX(C$5:C1513))</f>
        <v>0</v>
      </c>
      <c r="N1513" s="37">
        <f>-(1-D1513/MAX(D$5:D1513))</f>
        <v>-0.20059447849561296</v>
      </c>
      <c r="O1513" s="37">
        <f>-(1-E1513/MAX(E$5:E1513))</f>
        <v>-8.877807614533284E-2</v>
      </c>
      <c r="P1513" s="39">
        <f>-(1-F1513/MAX(F$5:F1513))</f>
        <v>-1.1443693782488773E-2</v>
      </c>
      <c r="Q1513" s="33">
        <f>IF(DatiStorici[[#This Row],[Calend]]="X",(DatiStorici[[#This Row],[Balanced]]*B$2/DatiStorici[[#This Row],[Bond 3Y]]),Q1512)</f>
        <v>29.07059339376492</v>
      </c>
      <c r="R1513" s="33">
        <f>IF(DatiStorici[[#This Row],[Calend]]="X",(DatiStorici[[#This Row],[Balanced]]*C$2/DatiStorici[[#This Row],[Bond 10Y]]),R1512)</f>
        <v>25.761389718714945</v>
      </c>
      <c r="S1513" s="33">
        <f>IF(DatiStorici[[#This Row],[Calend]]="X",(DatiStorici[[#This Row],[Balanced]]*D$2/DatiStorici[[#This Row],[SXXR]]),S1512)</f>
        <v>26.704627827929638</v>
      </c>
      <c r="T1513" s="33">
        <f>IF(DatiStorici[[#This Row],[Calend]]="X",(DatiStorici[[#This Row],[Balanced]]*E$2/DatiStorici[[#This Row],[Gold]]),T1512)</f>
        <v>22.568759297946368</v>
      </c>
      <c r="U1513" s="34">
        <f>SUMPRODUCT(DatiStorici[[#This Row],[Bond 3Y]:[Gold]],Q1512:T1512)</f>
        <v>15054.408779476138</v>
      </c>
      <c r="V1513" s="32">
        <f t="shared" si="198"/>
        <v>-1.18783647065501E-3</v>
      </c>
      <c r="W1513" s="32">
        <f>-(1-U1513/MAX(U$5:U1513))</f>
        <v>-7.4451618170796596E-3</v>
      </c>
      <c r="X1513" s="53" t="str">
        <f t="shared" si="199"/>
        <v/>
      </c>
    </row>
    <row r="1514" spans="1:24" x14ac:dyDescent="0.3">
      <c r="A1514" s="4">
        <v>41226</v>
      </c>
      <c r="B1514" s="1">
        <v>124.774528</v>
      </c>
      <c r="C1514" s="1">
        <v>145.35324700000001</v>
      </c>
      <c r="D1514" s="1">
        <v>146.783683</v>
      </c>
      <c r="E1514" s="1">
        <v>166.76070000000001</v>
      </c>
      <c r="F1514" s="3">
        <f t="shared" si="192"/>
        <v>15545.583401178505</v>
      </c>
      <c r="G1514" s="36">
        <f t="shared" si="193"/>
        <v>6.4040779972173421E-4</v>
      </c>
      <c r="H1514" s="31">
        <f t="shared" si="194"/>
        <v>7.0595747861271381E-4</v>
      </c>
      <c r="I1514" s="37">
        <f t="shared" si="195"/>
        <v>3.9488717366901044E-3</v>
      </c>
      <c r="J1514" s="37">
        <f t="shared" si="196"/>
        <v>-5.2114289209342626E-3</v>
      </c>
      <c r="K1514" s="39">
        <f t="shared" si="197"/>
        <v>-1.3560222577311137E-3</v>
      </c>
      <c r="L1514" s="36">
        <f>-(1-B1514/MAX(B$5:B1514))</f>
        <v>-5.3582376317229397E-4</v>
      </c>
      <c r="M1514" s="37">
        <f>-(1-C1514/MAX(C$5:C1514))</f>
        <v>0</v>
      </c>
      <c r="N1514" s="37">
        <f>-(1-D1514/MAX(D$5:D1514))</f>
        <v>-0.19743148761313778</v>
      </c>
      <c r="O1514" s="37">
        <f>-(1-E1514/MAX(E$5:E1514))</f>
        <v>-9.3514491965819291E-2</v>
      </c>
      <c r="P1514" s="39">
        <f>-(1-F1514/MAX(F$5:F1514))</f>
        <v>-1.2783289670549647E-2</v>
      </c>
      <c r="Q1514" s="33">
        <f>IF(DatiStorici[[#This Row],[Calend]]="X",(DatiStorici[[#This Row],[Balanced]]*B$2/DatiStorici[[#This Row],[Bond 3Y]]),Q1513)</f>
        <v>29.07059339376492</v>
      </c>
      <c r="R1514" s="33">
        <f>IF(DatiStorici[[#This Row],[Calend]]="X",(DatiStorici[[#This Row],[Balanced]]*C$2/DatiStorici[[#This Row],[Bond 10Y]]),R1513)</f>
        <v>25.761389718714945</v>
      </c>
      <c r="S1514" s="33">
        <f>IF(DatiStorici[[#This Row],[Calend]]="X",(DatiStorici[[#This Row],[Balanced]]*D$2/DatiStorici[[#This Row],[SXXR]]),S1513)</f>
        <v>26.704627827929638</v>
      </c>
      <c r="T1514" s="33">
        <f>IF(DatiStorici[[#This Row],[Calend]]="X",(DatiStorici[[#This Row],[Balanced]]*E$2/DatiStorici[[#This Row],[Gold]]),T1513)</f>
        <v>22.568759297946368</v>
      </c>
      <c r="U1514" s="34">
        <f>SUMPRODUCT(DatiStorici[[#This Row],[Bond 3Y]:[Gold]],Q1513:T1513)</f>
        <v>15055.156936619418</v>
      </c>
      <c r="V1514" s="32">
        <f t="shared" si="198"/>
        <v>4.9695644931496145E-5</v>
      </c>
      <c r="W1514" s="32">
        <f>-(1-U1514/MAX(U$5:U1514))</f>
        <v>-7.3958349386109568E-3</v>
      </c>
      <c r="X1514" s="53" t="str">
        <f t="shared" si="199"/>
        <v/>
      </c>
    </row>
    <row r="1515" spans="1:24" x14ac:dyDescent="0.3">
      <c r="A1515" s="4">
        <v>41227</v>
      </c>
      <c r="B1515" s="1">
        <v>124.78270500000001</v>
      </c>
      <c r="C1515" s="1">
        <v>145.249537</v>
      </c>
      <c r="D1515" s="1">
        <v>145.52240900000001</v>
      </c>
      <c r="E1515" s="1">
        <v>166.71052</v>
      </c>
      <c r="F1515" s="3">
        <f t="shared" si="192"/>
        <v>15522.206458969467</v>
      </c>
      <c r="G1515" s="36">
        <f t="shared" si="193"/>
        <v>6.5532061760971305E-5</v>
      </c>
      <c r="H1515" s="31">
        <f t="shared" si="194"/>
        <v>-7.1375781728874772E-4</v>
      </c>
      <c r="I1515" s="37">
        <f t="shared" si="195"/>
        <v>-8.629870278149385E-3</v>
      </c>
      <c r="J1515" s="37">
        <f t="shared" si="196"/>
        <v>-3.0095550901670107E-4</v>
      </c>
      <c r="K1515" s="39">
        <f t="shared" si="197"/>
        <v>-1.5048992365485035E-3</v>
      </c>
      <c r="L1515" s="36">
        <f>-(1-B1515/MAX(B$5:B1515))</f>
        <v>-4.7032466892527047E-4</v>
      </c>
      <c r="M1515" s="37">
        <f>-(1-C1515/MAX(C$5:C1515))</f>
        <v>-7.1350315277107779E-4</v>
      </c>
      <c r="N1515" s="37">
        <f>-(1-D1515/MAX(D$5:D1515))</f>
        <v>-0.20432775003961068</v>
      </c>
      <c r="O1515" s="37">
        <f>-(1-E1515/MAX(E$5:E1515))</f>
        <v>-9.378726272531579E-2</v>
      </c>
      <c r="P1515" s="39">
        <f>-(1-F1515/MAX(F$5:F1515))</f>
        <v>-1.4267834019230485E-2</v>
      </c>
      <c r="Q1515" s="33">
        <f>IF(DatiStorici[[#This Row],[Calend]]="X",(DatiStorici[[#This Row],[Balanced]]*B$2/DatiStorici[[#This Row],[Bond 3Y]]),Q1514)</f>
        <v>29.07059339376492</v>
      </c>
      <c r="R1515" s="33">
        <f>IF(DatiStorici[[#This Row],[Calend]]="X",(DatiStorici[[#This Row],[Balanced]]*C$2/DatiStorici[[#This Row],[Bond 10Y]]),R1514)</f>
        <v>25.761389718714945</v>
      </c>
      <c r="S1515" s="33">
        <f>IF(DatiStorici[[#This Row],[Calend]]="X",(DatiStorici[[#This Row],[Balanced]]*D$2/DatiStorici[[#This Row],[SXXR]]),S1514)</f>
        <v>26.704627827929638</v>
      </c>
      <c r="T1515" s="33">
        <f>IF(DatiStorici[[#This Row],[Calend]]="X",(DatiStorici[[#This Row],[Balanced]]*E$2/DatiStorici[[#This Row],[Gold]]),T1514)</f>
        <v>22.568759297946368</v>
      </c>
      <c r="U1515" s="34">
        <f>SUMPRODUCT(DatiStorici[[#This Row],[Bond 3Y]:[Gold]],Q1514:T1514)</f>
        <v>15017.908580033254</v>
      </c>
      <c r="V1515" s="32">
        <f t="shared" si="198"/>
        <v>-2.4771917989770457E-3</v>
      </c>
      <c r="W1515" s="32">
        <f>-(1-U1515/MAX(U$5:U1515))</f>
        <v>-9.8516628017657482E-3</v>
      </c>
      <c r="X1515" s="53" t="str">
        <f t="shared" si="199"/>
        <v/>
      </c>
    </row>
    <row r="1516" spans="1:24" x14ac:dyDescent="0.3">
      <c r="A1516" s="4">
        <v>41228</v>
      </c>
      <c r="B1516" s="1">
        <v>124.839196</v>
      </c>
      <c r="C1516" s="1">
        <v>145.346992</v>
      </c>
      <c r="D1516" s="1">
        <v>144.11758699999999</v>
      </c>
      <c r="E1516" s="1">
        <v>165.18717000000001</v>
      </c>
      <c r="F1516" s="3">
        <f t="shared" si="192"/>
        <v>15444.853026592456</v>
      </c>
      <c r="G1516" s="36">
        <f t="shared" si="193"/>
        <v>4.526125371056858E-4</v>
      </c>
      <c r="H1516" s="31">
        <f t="shared" si="194"/>
        <v>6.7072379693510929E-4</v>
      </c>
      <c r="I1516" s="37">
        <f t="shared" si="195"/>
        <v>-9.7005457505766664E-3</v>
      </c>
      <c r="J1516" s="37">
        <f t="shared" si="196"/>
        <v>-9.1797005114257132E-3</v>
      </c>
      <c r="K1516" s="39">
        <f t="shared" si="197"/>
        <v>-4.9958629943166926E-3</v>
      </c>
      <c r="L1516" s="36">
        <f>-(1-B1516/MAX(B$5:B1516))</f>
        <v>-1.7822610333784183E-5</v>
      </c>
      <c r="M1516" s="37">
        <f>-(1-C1516/MAX(C$5:C1516))</f>
        <v>-4.3033094403566174E-5</v>
      </c>
      <c r="N1516" s="37">
        <f>-(1-D1516/MAX(D$5:D1516))</f>
        <v>-0.21200888924844463</v>
      </c>
      <c r="O1516" s="37">
        <f>-(1-E1516/MAX(E$5:E1516))</f>
        <v>-0.10206795894848986</v>
      </c>
      <c r="P1516" s="39">
        <f>-(1-F1516/MAX(F$5:F1516))</f>
        <v>-1.9180136058543851E-2</v>
      </c>
      <c r="Q1516" s="33">
        <f>IF(DatiStorici[[#This Row],[Calend]]="X",(DatiStorici[[#This Row],[Balanced]]*B$2/DatiStorici[[#This Row],[Bond 3Y]]),Q1515)</f>
        <v>29.07059339376492</v>
      </c>
      <c r="R1516" s="33">
        <f>IF(DatiStorici[[#This Row],[Calend]]="X",(DatiStorici[[#This Row],[Balanced]]*C$2/DatiStorici[[#This Row],[Bond 10Y]]),R1515)</f>
        <v>25.761389718714945</v>
      </c>
      <c r="S1516" s="33">
        <f>IF(DatiStorici[[#This Row],[Calend]]="X",(DatiStorici[[#This Row],[Balanced]]*D$2/DatiStorici[[#This Row],[SXXR]]),S1515)</f>
        <v>26.704627827929638</v>
      </c>
      <c r="T1516" s="33">
        <f>IF(DatiStorici[[#This Row],[Calend]]="X",(DatiStorici[[#This Row],[Balanced]]*E$2/DatiStorici[[#This Row],[Gold]]),T1515)</f>
        <v>22.568759297946368</v>
      </c>
      <c r="U1516" s="34">
        <f>SUMPRODUCT(DatiStorici[[#This Row],[Bond 3Y]:[Gold]],Q1515:T1515)</f>
        <v>14950.166015008686</v>
      </c>
      <c r="V1516" s="32">
        <f t="shared" si="198"/>
        <v>-4.5209898416518025E-3</v>
      </c>
      <c r="W1516" s="32">
        <f>-(1-U1516/MAX(U$5:U1516))</f>
        <v>-1.4318009614250449E-2</v>
      </c>
      <c r="X1516" s="53" t="str">
        <f t="shared" si="199"/>
        <v/>
      </c>
    </row>
    <row r="1517" spans="1:24" x14ac:dyDescent="0.3">
      <c r="A1517" s="4">
        <v>41229</v>
      </c>
      <c r="B1517" s="1">
        <v>124.86378999999999</v>
      </c>
      <c r="C1517" s="1">
        <v>145.53645800000001</v>
      </c>
      <c r="D1517" s="1">
        <v>142.682121</v>
      </c>
      <c r="E1517" s="1">
        <v>165.52340000000001</v>
      </c>
      <c r="F1517" s="3">
        <f t="shared" si="192"/>
        <v>15441.924009220296</v>
      </c>
      <c r="G1517" s="36">
        <f t="shared" si="193"/>
        <v>1.969860310722711E-4</v>
      </c>
      <c r="H1517" s="31">
        <f t="shared" si="194"/>
        <v>1.3026937544493697E-3</v>
      </c>
      <c r="I1517" s="37">
        <f t="shared" si="195"/>
        <v>-1.0010316934437441E-2</v>
      </c>
      <c r="J1517" s="37">
        <f t="shared" si="196"/>
        <v>2.0333799179687775E-3</v>
      </c>
      <c r="K1517" s="39">
        <f t="shared" si="197"/>
        <v>-1.8966157443649499E-4</v>
      </c>
      <c r="L1517" s="36">
        <f>-(1-B1517/MAX(B$5:B1517))</f>
        <v>0</v>
      </c>
      <c r="M1517" s="37">
        <f>-(1-C1517/MAX(C$5:C1517))</f>
        <v>0</v>
      </c>
      <c r="N1517" s="37">
        <f>-(1-D1517/MAX(D$5:D1517))</f>
        <v>-0.21985758052431292</v>
      </c>
      <c r="O1517" s="37">
        <f>-(1-E1517/MAX(E$5:E1517))</f>
        <v>-0.10024026439955636</v>
      </c>
      <c r="P1517" s="39">
        <f>-(1-F1517/MAX(F$5:F1517))</f>
        <v>-1.9366142258505525E-2</v>
      </c>
      <c r="Q1517" s="33">
        <f>IF(DatiStorici[[#This Row],[Calend]]="X",(DatiStorici[[#This Row],[Balanced]]*B$2/DatiStorici[[#This Row],[Bond 3Y]]),Q1516)</f>
        <v>29.07059339376492</v>
      </c>
      <c r="R1517" s="33">
        <f>IF(DatiStorici[[#This Row],[Calend]]="X",(DatiStorici[[#This Row],[Balanced]]*C$2/DatiStorici[[#This Row],[Bond 10Y]]),R1516)</f>
        <v>25.761389718714945</v>
      </c>
      <c r="S1517" s="33">
        <f>IF(DatiStorici[[#This Row],[Calend]]="X",(DatiStorici[[#This Row],[Balanced]]*D$2/DatiStorici[[#This Row],[SXXR]]),S1516)</f>
        <v>26.704627827929638</v>
      </c>
      <c r="T1517" s="33">
        <f>IF(DatiStorici[[#This Row],[Calend]]="X",(DatiStorici[[#This Row],[Balanced]]*E$2/DatiStorici[[#This Row],[Gold]]),T1516)</f>
        <v>22.568759297946368</v>
      </c>
      <c r="U1517" s="34">
        <f>SUMPRODUCT(DatiStorici[[#This Row],[Bond 3Y]:[Gold]],Q1516:T1516)</f>
        <v>14925.016593296161</v>
      </c>
      <c r="V1517" s="32">
        <f t="shared" si="198"/>
        <v>-1.6836334012092051E-3</v>
      </c>
      <c r="W1517" s="32">
        <f>-(1-U1517/MAX(U$5:U1517))</f>
        <v>-1.5976140502279801E-2</v>
      </c>
      <c r="X1517" s="53" t="str">
        <f t="shared" si="199"/>
        <v/>
      </c>
    </row>
    <row r="1518" spans="1:24" x14ac:dyDescent="0.3">
      <c r="A1518" s="4">
        <v>41232</v>
      </c>
      <c r="B1518" s="1">
        <v>124.82037200000001</v>
      </c>
      <c r="C1518" s="1">
        <v>145.32226499999999</v>
      </c>
      <c r="D1518" s="1">
        <v>145.76541599999999</v>
      </c>
      <c r="E1518" s="1">
        <v>167.15992</v>
      </c>
      <c r="F1518" s="3">
        <f t="shared" si="192"/>
        <v>15546.357992138361</v>
      </c>
      <c r="G1518" s="36">
        <f t="shared" si="193"/>
        <v>-3.4778337632493384E-4</v>
      </c>
      <c r="H1518" s="31">
        <f t="shared" si="194"/>
        <v>-1.4728321468948219E-3</v>
      </c>
      <c r="I1518" s="37">
        <f t="shared" si="195"/>
        <v>2.1379363978368888E-2</v>
      </c>
      <c r="J1518" s="37">
        <f t="shared" si="196"/>
        <v>9.8383844455782535E-3</v>
      </c>
      <c r="K1518" s="39">
        <f t="shared" si="197"/>
        <v>6.7402496396051304E-3</v>
      </c>
      <c r="L1518" s="36">
        <f>-(1-B1518/MAX(B$5:B1518))</f>
        <v>-3.4772290669682349E-4</v>
      </c>
      <c r="M1518" s="37">
        <f>-(1-C1518/MAX(C$5:C1518))</f>
        <v>-1.4717480619187429E-3</v>
      </c>
      <c r="N1518" s="37">
        <f>-(1-D1518/MAX(D$5:D1518))</f>
        <v>-0.20299906171061177</v>
      </c>
      <c r="O1518" s="37">
        <f>-(1-E1518/MAX(E$5:E1518))</f>
        <v>-9.1344393468287266E-2</v>
      </c>
      <c r="P1518" s="39">
        <f>-(1-F1518/MAX(F$5:F1518))</f>
        <v>-1.2734099548859956E-2</v>
      </c>
      <c r="Q1518" s="33">
        <f>IF(DatiStorici[[#This Row],[Calend]]="X",(DatiStorici[[#This Row],[Balanced]]*B$2/DatiStorici[[#This Row],[Bond 3Y]]),Q1517)</f>
        <v>29.07059339376492</v>
      </c>
      <c r="R1518" s="33">
        <f>IF(DatiStorici[[#This Row],[Calend]]="X",(DatiStorici[[#This Row],[Balanced]]*C$2/DatiStorici[[#This Row],[Bond 10Y]]),R1517)</f>
        <v>25.761389718714945</v>
      </c>
      <c r="S1518" s="33">
        <f>IF(DatiStorici[[#This Row],[Calend]]="X",(DatiStorici[[#This Row],[Balanced]]*D$2/DatiStorici[[#This Row],[SXXR]]),S1517)</f>
        <v>26.704627827929638</v>
      </c>
      <c r="T1518" s="33">
        <f>IF(DatiStorici[[#This Row],[Calend]]="X",(DatiStorici[[#This Row],[Balanced]]*E$2/DatiStorici[[#This Row],[Gold]]),T1517)</f>
        <v>22.568759297946368</v>
      </c>
      <c r="U1518" s="34">
        <f>SUMPRODUCT(DatiStorici[[#This Row],[Bond 3Y]:[Gold]],Q1517:T1517)</f>
        <v>15037.508968349161</v>
      </c>
      <c r="V1518" s="32">
        <f t="shared" si="198"/>
        <v>7.5089066428809786E-3</v>
      </c>
      <c r="W1518" s="32">
        <f>-(1-U1518/MAX(U$5:U1518))</f>
        <v>-8.5593861977359964E-3</v>
      </c>
      <c r="X1518" s="53" t="str">
        <f t="shared" si="199"/>
        <v/>
      </c>
    </row>
    <row r="1519" spans="1:24" x14ac:dyDescent="0.3">
      <c r="A1519" s="4">
        <v>41233</v>
      </c>
      <c r="B1519" s="1">
        <v>124.920317</v>
      </c>
      <c r="C1519" s="1">
        <v>144.730109</v>
      </c>
      <c r="D1519" s="1">
        <v>146.25143199999999</v>
      </c>
      <c r="E1519" s="1">
        <v>167.32706999999999</v>
      </c>
      <c r="F1519" s="3">
        <f t="shared" si="192"/>
        <v>15547.736509471772</v>
      </c>
      <c r="G1519" s="36">
        <f t="shared" si="193"/>
        <v>8.003902426616719E-4</v>
      </c>
      <c r="H1519" s="31">
        <f t="shared" si="194"/>
        <v>-4.0831027481155165E-3</v>
      </c>
      <c r="I1519" s="37">
        <f t="shared" si="195"/>
        <v>3.3286877253141884E-3</v>
      </c>
      <c r="J1519" s="37">
        <f t="shared" si="196"/>
        <v>9.9944104799755342E-4</v>
      </c>
      <c r="K1519" s="39">
        <f t="shared" si="197"/>
        <v>8.8667469267615296E-5</v>
      </c>
      <c r="L1519" s="36">
        <f>-(1-B1519/MAX(B$5:B1519))</f>
        <v>0</v>
      </c>
      <c r="M1519" s="37">
        <f>-(1-C1519/MAX(C$5:C1519))</f>
        <v>-5.5405292328882805E-3</v>
      </c>
      <c r="N1519" s="37">
        <f>-(1-D1519/MAX(D$5:D1519))</f>
        <v>-0.20034167411722226</v>
      </c>
      <c r="O1519" s="37">
        <f>-(1-E1519/MAX(E$5:E1519))</f>
        <v>-9.0435791785349329E-2</v>
      </c>
      <c r="P1519" s="39">
        <f>-(1-F1519/MAX(F$5:F1519))</f>
        <v>-1.2646557298955141E-2</v>
      </c>
      <c r="Q1519" s="33">
        <f>IF(DatiStorici[[#This Row],[Calend]]="X",(DatiStorici[[#This Row],[Balanced]]*B$2/DatiStorici[[#This Row],[Bond 3Y]]),Q1518)</f>
        <v>29.07059339376492</v>
      </c>
      <c r="R1519" s="33">
        <f>IF(DatiStorici[[#This Row],[Calend]]="X",(DatiStorici[[#This Row],[Balanced]]*C$2/DatiStorici[[#This Row],[Bond 10Y]]),R1518)</f>
        <v>25.761389718714945</v>
      </c>
      <c r="S1519" s="33">
        <f>IF(DatiStorici[[#This Row],[Calend]]="X",(DatiStorici[[#This Row],[Balanced]]*D$2/DatiStorici[[#This Row],[SXXR]]),S1518)</f>
        <v>26.704627827929638</v>
      </c>
      <c r="T1519" s="33">
        <f>IF(DatiStorici[[#This Row],[Calend]]="X",(DatiStorici[[#This Row],[Balanced]]*E$2/DatiStorici[[#This Row],[Gold]]),T1518)</f>
        <v>22.568759297946368</v>
      </c>
      <c r="U1519" s="34">
        <f>SUMPRODUCT(DatiStorici[[#This Row],[Bond 3Y]:[Gold]],Q1518:T1518)</f>
        <v>15041.910911830695</v>
      </c>
      <c r="V1519" s="32">
        <f t="shared" si="198"/>
        <v>2.9268805917761646E-4</v>
      </c>
      <c r="W1519" s="32">
        <f>-(1-U1519/MAX(U$5:U1519))</f>
        <v>-8.2691608980243192E-3</v>
      </c>
      <c r="X1519" s="53" t="str">
        <f t="shared" si="199"/>
        <v/>
      </c>
    </row>
    <row r="1520" spans="1:24" x14ac:dyDescent="0.3">
      <c r="A1520" s="4">
        <v>41234</v>
      </c>
      <c r="B1520" s="1">
        <v>125.052516</v>
      </c>
      <c r="C1520" s="1">
        <v>144.60894099999999</v>
      </c>
      <c r="D1520" s="1">
        <v>146.64497499999999</v>
      </c>
      <c r="E1520" s="1">
        <v>166.52826999999999</v>
      </c>
      <c r="F1520" s="3">
        <f t="shared" si="192"/>
        <v>15522.347099401271</v>
      </c>
      <c r="G1520" s="36">
        <f t="shared" si="193"/>
        <v>1.0577070375063459E-3</v>
      </c>
      <c r="H1520" s="31">
        <f t="shared" si="194"/>
        <v>-8.3755032086537762E-4</v>
      </c>
      <c r="I1520" s="37">
        <f t="shared" si="195"/>
        <v>2.6872520619557029E-3</v>
      </c>
      <c r="J1520" s="37">
        <f t="shared" si="196"/>
        <v>-4.7853152465712817E-3</v>
      </c>
      <c r="K1520" s="39">
        <f t="shared" si="197"/>
        <v>-1.6343319858073981E-3</v>
      </c>
      <c r="L1520" s="36">
        <f>-(1-B1520/MAX(B$5:B1520))</f>
        <v>0</v>
      </c>
      <c r="M1520" s="37">
        <f>-(1-C1520/MAX(C$5:C1520))</f>
        <v>-6.3730903771206382E-3</v>
      </c>
      <c r="N1520" s="37">
        <f>-(1-D1520/MAX(D$5:D1520))</f>
        <v>-0.19818990074831</v>
      </c>
      <c r="O1520" s="37">
        <f>-(1-E1520/MAX(E$5:E1520))</f>
        <v>-9.47779456850254E-2</v>
      </c>
      <c r="P1520" s="39">
        <f>-(1-F1520/MAX(F$5:F1520))</f>
        <v>-1.4258902698942144E-2</v>
      </c>
      <c r="Q1520" s="33">
        <f>IF(DatiStorici[[#This Row],[Calend]]="X",(DatiStorici[[#This Row],[Balanced]]*B$2/DatiStorici[[#This Row],[Bond 3Y]]),Q1519)</f>
        <v>29.07059339376492</v>
      </c>
      <c r="R1520" s="33">
        <f>IF(DatiStorici[[#This Row],[Calend]]="X",(DatiStorici[[#This Row],[Balanced]]*C$2/DatiStorici[[#This Row],[Bond 10Y]]),R1519)</f>
        <v>25.761389718714945</v>
      </c>
      <c r="S1520" s="33">
        <f>IF(DatiStorici[[#This Row],[Calend]]="X",(DatiStorici[[#This Row],[Balanced]]*D$2/DatiStorici[[#This Row],[SXXR]]),S1519)</f>
        <v>26.704627827929638</v>
      </c>
      <c r="T1520" s="33">
        <f>IF(DatiStorici[[#This Row],[Calend]]="X",(DatiStorici[[#This Row],[Balanced]]*E$2/DatiStorici[[#This Row],[Gold]]),T1519)</f>
        <v>22.568759297946368</v>
      </c>
      <c r="U1520" s="34">
        <f>SUMPRODUCT(DatiStorici[[#This Row],[Bond 3Y]:[Gold]],Q1519:T1519)</f>
        <v>15035.114053559406</v>
      </c>
      <c r="V1520" s="32">
        <f t="shared" si="198"/>
        <v>-4.5196347676082358E-4</v>
      </c>
      <c r="W1520" s="32">
        <f>-(1-U1520/MAX(U$5:U1520))</f>
        <v>-8.717285740416636E-3</v>
      </c>
      <c r="X1520" s="53" t="str">
        <f t="shared" si="199"/>
        <v/>
      </c>
    </row>
    <row r="1521" spans="1:24" x14ac:dyDescent="0.3">
      <c r="A1521" s="4">
        <v>41235</v>
      </c>
      <c r="B1521" s="1">
        <v>125.19895</v>
      </c>
      <c r="C1521" s="1">
        <v>144.65095099999999</v>
      </c>
      <c r="D1521" s="1">
        <v>147.500879</v>
      </c>
      <c r="E1521" s="1">
        <v>167.20254</v>
      </c>
      <c r="F1521" s="3">
        <f t="shared" si="192"/>
        <v>15566.494992324486</v>
      </c>
      <c r="G1521" s="36">
        <f t="shared" si="193"/>
        <v>1.1702949761172845E-3</v>
      </c>
      <c r="H1521" s="31">
        <f t="shared" si="194"/>
        <v>2.9046543580519131E-4</v>
      </c>
      <c r="I1521" s="37">
        <f t="shared" si="195"/>
        <v>5.8196055051747643E-3</v>
      </c>
      <c r="J1521" s="37">
        <f t="shared" si="196"/>
        <v>4.0408071251397349E-3</v>
      </c>
      <c r="K1521" s="39">
        <f t="shared" si="197"/>
        <v>2.8401136631979059E-3</v>
      </c>
      <c r="L1521" s="36">
        <f>-(1-B1521/MAX(B$5:B1521))</f>
        <v>0</v>
      </c>
      <c r="M1521" s="37">
        <f>-(1-C1521/MAX(C$5:C1521))</f>
        <v>-6.0844341834952465E-3</v>
      </c>
      <c r="N1521" s="37">
        <f>-(1-D1521/MAX(D$5:D1521))</f>
        <v>-0.19351007812779453</v>
      </c>
      <c r="O1521" s="37">
        <f>-(1-E1521/MAX(E$5:E1521))</f>
        <v>-9.1112717705638113E-2</v>
      </c>
      <c r="P1521" s="39">
        <f>-(1-F1521/MAX(F$5:F1521))</f>
        <v>-1.1455306558810885E-2</v>
      </c>
      <c r="Q1521" s="33">
        <f>IF(DatiStorici[[#This Row],[Calend]]="X",(DatiStorici[[#This Row],[Balanced]]*B$2/DatiStorici[[#This Row],[Bond 3Y]]),Q1520)</f>
        <v>29.07059339376492</v>
      </c>
      <c r="R1521" s="33">
        <f>IF(DatiStorici[[#This Row],[Calend]]="X",(DatiStorici[[#This Row],[Balanced]]*C$2/DatiStorici[[#This Row],[Bond 10Y]]),R1520)</f>
        <v>25.761389718714945</v>
      </c>
      <c r="S1521" s="33">
        <f>IF(DatiStorici[[#This Row],[Calend]]="X",(DatiStorici[[#This Row],[Balanced]]*D$2/DatiStorici[[#This Row],[SXXR]]),S1520)</f>
        <v>26.704627827929638</v>
      </c>
      <c r="T1521" s="33">
        <f>IF(DatiStorici[[#This Row],[Calend]]="X",(DatiStorici[[#This Row],[Balanced]]*E$2/DatiStorici[[#This Row],[Gold]]),T1520)</f>
        <v>22.568759297946368</v>
      </c>
      <c r="U1521" s="34">
        <f>SUMPRODUCT(DatiStorici[[#This Row],[Bond 3Y]:[Gold]],Q1520:T1520)</f>
        <v>15078.527247922775</v>
      </c>
      <c r="V1521" s="32">
        <f t="shared" si="198"/>
        <v>2.8832929239338847E-3</v>
      </c>
      <c r="W1521" s="32">
        <f>-(1-U1521/MAX(U$5:U1521))</f>
        <v>-5.8550028877626392E-3</v>
      </c>
      <c r="X1521" s="53" t="str">
        <f t="shared" si="199"/>
        <v/>
      </c>
    </row>
    <row r="1522" spans="1:24" x14ac:dyDescent="0.3">
      <c r="A1522" s="4">
        <v>41236</v>
      </c>
      <c r="B1522" s="1">
        <v>125.265762</v>
      </c>
      <c r="C1522" s="1">
        <v>144.770444</v>
      </c>
      <c r="D1522" s="1">
        <v>148.37667500000001</v>
      </c>
      <c r="E1522" s="1">
        <v>167.53872000000001</v>
      </c>
      <c r="F1522" s="3">
        <f t="shared" si="192"/>
        <v>15597.603842207503</v>
      </c>
      <c r="G1522" s="36">
        <f t="shared" si="193"/>
        <v>5.3350430925939519E-4</v>
      </c>
      <c r="H1522" s="31">
        <f t="shared" si="194"/>
        <v>8.2573720432521126E-4</v>
      </c>
      <c r="I1522" s="37">
        <f t="shared" si="195"/>
        <v>5.9200067457347441E-3</v>
      </c>
      <c r="J1522" s="37">
        <f t="shared" si="196"/>
        <v>2.0085968071304914E-3</v>
      </c>
      <c r="K1522" s="39">
        <f t="shared" si="197"/>
        <v>1.9964549837349467E-3</v>
      </c>
      <c r="L1522" s="36">
        <f>-(1-B1522/MAX(B$5:B1522))</f>
        <v>0</v>
      </c>
      <c r="M1522" s="37">
        <f>-(1-C1522/MAX(C$5:C1522))</f>
        <v>-5.2633821829030092E-3</v>
      </c>
      <c r="N1522" s="37">
        <f>-(1-D1522/MAX(D$5:D1522))</f>
        <v>-0.18872149210441225</v>
      </c>
      <c r="O1522" s="37">
        <f>-(1-E1522/MAX(E$5:E1522))</f>
        <v>-8.9285294949011718E-2</v>
      </c>
      <c r="P1522" s="39">
        <f>-(1-F1522/MAX(F$5:F1522))</f>
        <v>-9.4797501804432249E-3</v>
      </c>
      <c r="Q1522" s="33">
        <f>IF(DatiStorici[[#This Row],[Calend]]="X",(DatiStorici[[#This Row],[Balanced]]*B$2/DatiStorici[[#This Row],[Bond 3Y]]),Q1521)</f>
        <v>29.07059339376492</v>
      </c>
      <c r="R1522" s="33">
        <f>IF(DatiStorici[[#This Row],[Calend]]="X",(DatiStorici[[#This Row],[Balanced]]*C$2/DatiStorici[[#This Row],[Bond 10Y]]),R1521)</f>
        <v>25.761389718714945</v>
      </c>
      <c r="S1522" s="33">
        <f>IF(DatiStorici[[#This Row],[Calend]]="X",(DatiStorici[[#This Row],[Balanced]]*D$2/DatiStorici[[#This Row],[SXXR]]),S1521)</f>
        <v>26.704627827929638</v>
      </c>
      <c r="T1522" s="33">
        <f>IF(DatiStorici[[#This Row],[Calend]]="X",(DatiStorici[[#This Row],[Balanced]]*E$2/DatiStorici[[#This Row],[Gold]]),T1521)</f>
        <v>22.568759297946368</v>
      </c>
      <c r="U1522" s="34">
        <f>SUMPRODUCT(DatiStorici[[#This Row],[Bond 3Y]:[Gold]],Q1521:T1521)</f>
        <v>15114.522789884231</v>
      </c>
      <c r="V1522" s="32">
        <f t="shared" si="198"/>
        <v>2.3843605710450913E-3</v>
      </c>
      <c r="W1522" s="32">
        <f>-(1-U1522/MAX(U$5:U1522))</f>
        <v>-3.4817745630763008E-3</v>
      </c>
      <c r="X1522" s="53" t="str">
        <f t="shared" si="199"/>
        <v/>
      </c>
    </row>
    <row r="1523" spans="1:24" x14ac:dyDescent="0.3">
      <c r="A1523" s="4">
        <v>41239</v>
      </c>
      <c r="B1523" s="1">
        <v>125.28321200000001</v>
      </c>
      <c r="C1523" s="1">
        <v>145.00062299999999</v>
      </c>
      <c r="D1523" s="1">
        <v>147.66270499999999</v>
      </c>
      <c r="E1523" s="1">
        <v>169.07845</v>
      </c>
      <c r="F1523" s="3">
        <f t="shared" si="192"/>
        <v>15653.849964472109</v>
      </c>
      <c r="G1523" s="36">
        <f t="shared" si="193"/>
        <v>1.392941248144024E-4</v>
      </c>
      <c r="H1523" s="31">
        <f t="shared" si="194"/>
        <v>1.5886958680621629E-3</v>
      </c>
      <c r="I1523" s="37">
        <f t="shared" si="195"/>
        <v>-4.8234892551876568E-3</v>
      </c>
      <c r="J1523" s="37">
        <f t="shared" si="196"/>
        <v>9.1483196685631738E-3</v>
      </c>
      <c r="K1523" s="39">
        <f t="shared" si="197"/>
        <v>3.599588252402358E-3</v>
      </c>
      <c r="L1523" s="36">
        <f>-(1-B1523/MAX(B$5:B1523))</f>
        <v>0</v>
      </c>
      <c r="M1523" s="37">
        <f>-(1-C1523/MAX(C$5:C1523))</f>
        <v>-3.6817922283089999E-3</v>
      </c>
      <c r="N1523" s="37">
        <f>-(1-D1523/MAX(D$5:D1523))</f>
        <v>-0.19262526280342696</v>
      </c>
      <c r="O1523" s="37">
        <f>-(1-E1523/MAX(E$5:E1523))</f>
        <v>-8.0915559566002049E-2</v>
      </c>
      <c r="P1523" s="39">
        <f>-(1-F1523/MAX(F$5:F1523))</f>
        <v>-5.907860315786051E-3</v>
      </c>
      <c r="Q1523" s="33">
        <f>IF(DatiStorici[[#This Row],[Calend]]="X",(DatiStorici[[#This Row],[Balanced]]*B$2/DatiStorici[[#This Row],[Bond 3Y]]),Q1522)</f>
        <v>29.07059339376492</v>
      </c>
      <c r="R1523" s="33">
        <f>IF(DatiStorici[[#This Row],[Calend]]="X",(DatiStorici[[#This Row],[Balanced]]*C$2/DatiStorici[[#This Row],[Bond 10Y]]),R1522)</f>
        <v>25.761389718714945</v>
      </c>
      <c r="S1523" s="33">
        <f>IF(DatiStorici[[#This Row],[Calend]]="X",(DatiStorici[[#This Row],[Balanced]]*D$2/DatiStorici[[#This Row],[SXXR]]),S1522)</f>
        <v>26.704627827929638</v>
      </c>
      <c r="T1523" s="33">
        <f>IF(DatiStorici[[#This Row],[Calend]]="X",(DatiStorici[[#This Row],[Balanced]]*E$2/DatiStorici[[#This Row],[Gold]]),T1522)</f>
        <v>22.568759297946368</v>
      </c>
      <c r="U1523" s="34">
        <f>SUMPRODUCT(DatiStorici[[#This Row],[Bond 3Y]:[Gold]],Q1522:T1522)</f>
        <v>15136.643295286536</v>
      </c>
      <c r="V1523" s="32">
        <f t="shared" si="198"/>
        <v>1.4624566393638841E-3</v>
      </c>
      <c r="W1523" s="32">
        <f>-(1-U1523/MAX(U$5:U1523))</f>
        <v>-2.0233436820149553E-3</v>
      </c>
      <c r="X1523" s="53" t="str">
        <f t="shared" si="199"/>
        <v/>
      </c>
    </row>
    <row r="1524" spans="1:24" x14ac:dyDescent="0.3">
      <c r="A1524" s="4">
        <v>41240</v>
      </c>
      <c r="B1524" s="1">
        <v>125.338826</v>
      </c>
      <c r="C1524" s="1">
        <v>145.02641499999999</v>
      </c>
      <c r="D1524" s="1">
        <v>148.12829099999999</v>
      </c>
      <c r="E1524" s="1">
        <v>168.66604000000001</v>
      </c>
      <c r="F1524" s="3">
        <f t="shared" si="192"/>
        <v>15646.614100553685</v>
      </c>
      <c r="G1524" s="36">
        <f t="shared" si="193"/>
        <v>4.4380774617133018E-4</v>
      </c>
      <c r="H1524" s="31">
        <f t="shared" si="194"/>
        <v>1.7785927991991358E-4</v>
      </c>
      <c r="I1524" s="37">
        <f t="shared" si="195"/>
        <v>3.1480767894057344E-3</v>
      </c>
      <c r="J1524" s="37">
        <f t="shared" si="196"/>
        <v>-2.4421432010329454E-3</v>
      </c>
      <c r="K1524" s="39">
        <f t="shared" si="197"/>
        <v>-4.6234867523302988E-4</v>
      </c>
      <c r="L1524" s="36">
        <f>-(1-B1524/MAX(B$5:B1524))</f>
        <v>0</v>
      </c>
      <c r="M1524" s="37">
        <f>-(1-C1524/MAX(C$5:C1524))</f>
        <v>-3.5045720296423832E-3</v>
      </c>
      <c r="N1524" s="37">
        <f>-(1-D1524/MAX(D$5:D1524))</f>
        <v>-0.19007958023319094</v>
      </c>
      <c r="O1524" s="37">
        <f>-(1-E1524/MAX(E$5:E1524))</f>
        <v>-8.3157356874171029E-2</v>
      </c>
      <c r="P1524" s="39">
        <f>-(1-F1524/MAX(F$5:F1524))</f>
        <v>-6.3673712643038671E-3</v>
      </c>
      <c r="Q1524" s="33">
        <f>IF(DatiStorici[[#This Row],[Calend]]="X",(DatiStorici[[#This Row],[Balanced]]*B$2/DatiStorici[[#This Row],[Bond 3Y]]),Q1523)</f>
        <v>29.07059339376492</v>
      </c>
      <c r="R1524" s="33">
        <f>IF(DatiStorici[[#This Row],[Calend]]="X",(DatiStorici[[#This Row],[Balanced]]*C$2/DatiStorici[[#This Row],[Bond 10Y]]),R1523)</f>
        <v>25.761389718714945</v>
      </c>
      <c r="S1524" s="33">
        <f>IF(DatiStorici[[#This Row],[Calend]]="X",(DatiStorici[[#This Row],[Balanced]]*D$2/DatiStorici[[#This Row],[SXXR]]),S1523)</f>
        <v>26.704627827929638</v>
      </c>
      <c r="T1524" s="33">
        <f>IF(DatiStorici[[#This Row],[Calend]]="X",(DatiStorici[[#This Row],[Balanced]]*E$2/DatiStorici[[#This Row],[Gold]]),T1523)</f>
        <v>22.568759297946368</v>
      </c>
      <c r="U1524" s="34">
        <f>SUMPRODUCT(DatiStorici[[#This Row],[Bond 3Y]:[Gold]],Q1523:T1523)</f>
        <v>15142.050183860991</v>
      </c>
      <c r="V1524" s="32">
        <f t="shared" si="198"/>
        <v>3.5714147545038897E-4</v>
      </c>
      <c r="W1524" s="32">
        <f>-(1-U1524/MAX(U$5:U1524))</f>
        <v>-1.6668611729571126E-3</v>
      </c>
      <c r="X1524" s="53" t="str">
        <f t="shared" si="199"/>
        <v/>
      </c>
    </row>
    <row r="1525" spans="1:24" x14ac:dyDescent="0.3">
      <c r="A1525" s="4">
        <v>41241</v>
      </c>
      <c r="B1525" s="1">
        <v>125.596507</v>
      </c>
      <c r="C1525" s="1">
        <v>145.848793</v>
      </c>
      <c r="D1525" s="1">
        <v>148.30517</v>
      </c>
      <c r="E1525" s="1">
        <v>164.96969999999999</v>
      </c>
      <c r="F1525" s="3">
        <f t="shared" si="192"/>
        <v>15530.671067123632</v>
      </c>
      <c r="G1525" s="36">
        <f t="shared" si="193"/>
        <v>2.0537649082187667E-3</v>
      </c>
      <c r="H1525" s="31">
        <f t="shared" si="194"/>
        <v>5.6545224108561819E-3</v>
      </c>
      <c r="I1525" s="37">
        <f t="shared" si="195"/>
        <v>1.1933809388137504E-3</v>
      </c>
      <c r="J1525" s="37">
        <f t="shared" si="196"/>
        <v>-2.2158844523711342E-2</v>
      </c>
      <c r="K1525" s="39">
        <f t="shared" si="197"/>
        <v>-7.4376949305669654E-3</v>
      </c>
      <c r="L1525" s="36">
        <f>-(1-B1525/MAX(B$5:B1525))</f>
        <v>0</v>
      </c>
      <c r="M1525" s="37">
        <f>-(1-C1525/MAX(C$5:C1525))</f>
        <v>0</v>
      </c>
      <c r="N1525" s="37">
        <f>-(1-D1525/MAX(D$5:D1525))</f>
        <v>-0.18911245968544932</v>
      </c>
      <c r="O1525" s="37">
        <f>-(1-E1525/MAX(E$5:E1525))</f>
        <v>-0.10325009240938454</v>
      </c>
      <c r="P1525" s="39">
        <f>-(1-F1525/MAX(F$5:F1525))</f>
        <v>-1.3730292107773545E-2</v>
      </c>
      <c r="Q1525" s="33">
        <f>IF(DatiStorici[[#This Row],[Calend]]="X",(DatiStorici[[#This Row],[Balanced]]*B$2/DatiStorici[[#This Row],[Bond 3Y]]),Q1524)</f>
        <v>29.07059339376492</v>
      </c>
      <c r="R1525" s="33">
        <f>IF(DatiStorici[[#This Row],[Calend]]="X",(DatiStorici[[#This Row],[Balanced]]*C$2/DatiStorici[[#This Row],[Bond 10Y]]),R1524)</f>
        <v>25.761389718714945</v>
      </c>
      <c r="S1525" s="33">
        <f>IF(DatiStorici[[#This Row],[Calend]]="X",(DatiStorici[[#This Row],[Balanced]]*D$2/DatiStorici[[#This Row],[SXXR]]),S1524)</f>
        <v>26.704627827929638</v>
      </c>
      <c r="T1525" s="33">
        <f>IF(DatiStorici[[#This Row],[Calend]]="X",(DatiStorici[[#This Row],[Balanced]]*E$2/DatiStorici[[#This Row],[Gold]]),T1524)</f>
        <v>22.568759297946368</v>
      </c>
      <c r="U1525" s="34">
        <f>SUMPRODUCT(DatiStorici[[#This Row],[Bond 3Y]:[Gold]],Q1524:T1524)</f>
        <v>15092.028403713593</v>
      </c>
      <c r="V1525" s="32">
        <f t="shared" si="198"/>
        <v>-3.3089697537416027E-3</v>
      </c>
      <c r="W1525" s="32">
        <f>-(1-U1525/MAX(U$5:U1525))</f>
        <v>-4.9648558419679301E-3</v>
      </c>
      <c r="X1525" s="53" t="str">
        <f t="shared" si="199"/>
        <v/>
      </c>
    </row>
    <row r="1526" spans="1:24" x14ac:dyDescent="0.3">
      <c r="A1526" s="4">
        <v>41242</v>
      </c>
      <c r="B1526" s="1">
        <v>125.464303</v>
      </c>
      <c r="C1526" s="1">
        <v>145.79287500000001</v>
      </c>
      <c r="D1526" s="1">
        <v>150.004074</v>
      </c>
      <c r="E1526" s="1">
        <v>166.60979</v>
      </c>
      <c r="F1526" s="3">
        <f t="shared" si="192"/>
        <v>15616.235438009837</v>
      </c>
      <c r="G1526" s="36">
        <f t="shared" si="193"/>
        <v>-1.0531632732287751E-3</v>
      </c>
      <c r="H1526" s="31">
        <f t="shared" si="194"/>
        <v>-3.8347058613870665E-4</v>
      </c>
      <c r="I1526" s="37">
        <f t="shared" si="195"/>
        <v>1.1390343424511392E-2</v>
      </c>
      <c r="J1526" s="37">
        <f t="shared" si="196"/>
        <v>9.892670837914664E-3</v>
      </c>
      <c r="K1526" s="39">
        <f t="shared" si="197"/>
        <v>5.4942590279686921E-3</v>
      </c>
      <c r="L1526" s="36">
        <f>-(1-B1526/MAX(B$5:B1526))</f>
        <v>-1.0526088914240006E-3</v>
      </c>
      <c r="M1526" s="37">
        <f>-(1-C1526/MAX(C$5:C1526))</f>
        <v>-3.833970706907941E-4</v>
      </c>
      <c r="N1526" s="37">
        <f>-(1-D1526/MAX(D$5:D1526))</f>
        <v>-0.17982336958973288</v>
      </c>
      <c r="O1526" s="37">
        <f>-(1-E1526/MAX(E$5:E1526))</f>
        <v>-9.4334815507381875E-2</v>
      </c>
      <c r="P1526" s="39">
        <f>-(1-F1526/MAX(F$5:F1526))</f>
        <v>-8.2965573570221718E-3</v>
      </c>
      <c r="Q1526" s="33">
        <f>IF(DatiStorici[[#This Row],[Calend]]="X",(DatiStorici[[#This Row],[Balanced]]*B$2/DatiStorici[[#This Row],[Bond 3Y]]),Q1525)</f>
        <v>29.07059339376492</v>
      </c>
      <c r="R1526" s="33">
        <f>IF(DatiStorici[[#This Row],[Calend]]="X",(DatiStorici[[#This Row],[Balanced]]*C$2/DatiStorici[[#This Row],[Bond 10Y]]),R1525)</f>
        <v>25.761389718714945</v>
      </c>
      <c r="S1526" s="33">
        <f>IF(DatiStorici[[#This Row],[Calend]]="X",(DatiStorici[[#This Row],[Balanced]]*D$2/DatiStorici[[#This Row],[SXXR]]),S1525)</f>
        <v>26.704627827929638</v>
      </c>
      <c r="T1526" s="33">
        <f>IF(DatiStorici[[#This Row],[Calend]]="X",(DatiStorici[[#This Row],[Balanced]]*E$2/DatiStorici[[#This Row],[Gold]]),T1525)</f>
        <v>22.568759297946368</v>
      </c>
      <c r="U1526" s="34">
        <f>SUMPRODUCT(DatiStorici[[#This Row],[Bond 3Y]:[Gold]],Q1525:T1525)</f>
        <v>15169.128025066622</v>
      </c>
      <c r="V1526" s="32">
        <f t="shared" si="198"/>
        <v>5.095627350620472E-3</v>
      </c>
      <c r="W1526" s="32">
        <f>-(1-U1526/MAX(U$5:U1526))</f>
        <v>0</v>
      </c>
      <c r="X1526" s="53" t="str">
        <f t="shared" si="199"/>
        <v/>
      </c>
    </row>
    <row r="1527" spans="1:24" x14ac:dyDescent="0.3">
      <c r="A1527" s="4">
        <v>41243</v>
      </c>
      <c r="B1527" s="1">
        <v>125.38266</v>
      </c>
      <c r="C1527" s="1">
        <v>145.82790199999999</v>
      </c>
      <c r="D1527" s="1">
        <v>149.72181900000001</v>
      </c>
      <c r="E1527" s="1">
        <v>166.70448999999999</v>
      </c>
      <c r="F1527" s="3">
        <f t="shared" si="192"/>
        <v>15614.595814961334</v>
      </c>
      <c r="G1527" s="36">
        <f t="shared" si="193"/>
        <v>-6.5093873895389557E-4</v>
      </c>
      <c r="H1527" s="31">
        <f t="shared" si="194"/>
        <v>2.402229397285725E-4</v>
      </c>
      <c r="I1527" s="37">
        <f t="shared" si="195"/>
        <v>-1.8834214195592514E-3</v>
      </c>
      <c r="J1527" s="37">
        <f t="shared" si="196"/>
        <v>5.6823249545815183E-4</v>
      </c>
      <c r="K1527" s="39">
        <f t="shared" si="197"/>
        <v>-1.050002823638368E-4</v>
      </c>
      <c r="L1527" s="36">
        <f>-(1-B1527/MAX(B$5:B1527))</f>
        <v>-1.7026508547726138E-3</v>
      </c>
      <c r="M1527" s="37">
        <f>-(1-C1527/MAX(C$5:C1527))</f>
        <v>-1.4323738695598554E-4</v>
      </c>
      <c r="N1527" s="37">
        <f>-(1-D1527/MAX(D$5:D1527))</f>
        <v>-0.1813666540395702</v>
      </c>
      <c r="O1527" s="37">
        <f>-(1-E1527/MAX(E$5:E1527))</f>
        <v>-9.3820040877563016E-2</v>
      </c>
      <c r="P1527" s="39">
        <f>-(1-F1527/MAX(F$5:F1527))</f>
        <v>-8.4006810319174896E-3</v>
      </c>
      <c r="Q1527" s="33">
        <f>IF(DatiStorici[[#This Row],[Calend]]="X",(DatiStorici[[#This Row],[Balanced]]*B$2/DatiStorici[[#This Row],[Bond 3Y]]),Q1526)</f>
        <v>29.07059339376492</v>
      </c>
      <c r="R1527" s="33">
        <f>IF(DatiStorici[[#This Row],[Calend]]="X",(DatiStorici[[#This Row],[Balanced]]*C$2/DatiStorici[[#This Row],[Bond 10Y]]),R1526)</f>
        <v>25.761389718714945</v>
      </c>
      <c r="S1527" s="33">
        <f>IF(DatiStorici[[#This Row],[Calend]]="X",(DatiStorici[[#This Row],[Balanced]]*D$2/DatiStorici[[#This Row],[SXXR]]),S1526)</f>
        <v>26.704627827929638</v>
      </c>
      <c r="T1527" s="33">
        <f>IF(DatiStorici[[#This Row],[Calend]]="X",(DatiStorici[[#This Row],[Balanced]]*E$2/DatiStorici[[#This Row],[Gold]]),T1526)</f>
        <v>22.568759297946368</v>
      </c>
      <c r="U1527" s="34">
        <f>SUMPRODUCT(DatiStorici[[#This Row],[Bond 3Y]:[Gold]],Q1526:T1526)</f>
        <v>15162.256705585794</v>
      </c>
      <c r="V1527" s="32">
        <f t="shared" si="198"/>
        <v>-4.5308314535549772E-4</v>
      </c>
      <c r="W1527" s="32">
        <f>-(1-U1527/MAX(U$5:U1527))</f>
        <v>-4.5298051868725153E-4</v>
      </c>
      <c r="X1527" s="53" t="str">
        <f t="shared" si="199"/>
        <v/>
      </c>
    </row>
    <row r="1528" spans="1:24" x14ac:dyDescent="0.3">
      <c r="A1528" s="4">
        <v>41246</v>
      </c>
      <c r="B1528" s="1">
        <v>125.455443</v>
      </c>
      <c r="C1528" s="1">
        <v>145.680182</v>
      </c>
      <c r="D1528" s="1">
        <v>149.90945199999999</v>
      </c>
      <c r="E1528" s="1">
        <v>166.11933999999999</v>
      </c>
      <c r="F1528" s="3">
        <f t="shared" si="192"/>
        <v>15592.396343568495</v>
      </c>
      <c r="G1528" s="36">
        <f t="shared" si="193"/>
        <v>5.8031854947176303E-4</v>
      </c>
      <c r="H1528" s="31">
        <f t="shared" si="194"/>
        <v>-1.0134882752980932E-3</v>
      </c>
      <c r="I1528" s="37">
        <f t="shared" si="195"/>
        <v>1.2524261830219581E-3</v>
      </c>
      <c r="J1528" s="37">
        <f t="shared" si="196"/>
        <v>-3.5162782839787314E-3</v>
      </c>
      <c r="K1528" s="39">
        <f t="shared" si="197"/>
        <v>-1.4227244346168093E-3</v>
      </c>
      <c r="L1528" s="36">
        <f>-(1-B1528/MAX(B$5:B1528))</f>
        <v>-1.1231522545447348E-3</v>
      </c>
      <c r="M1528" s="37">
        <f>-(1-C1528/MAX(C$5:C1528))</f>
        <v>-1.1560671605969075E-3</v>
      </c>
      <c r="N1528" s="37">
        <f>-(1-D1528/MAX(D$5:D1528))</f>
        <v>-0.18034073389226968</v>
      </c>
      <c r="O1528" s="37">
        <f>-(1-E1528/MAX(E$5:E1528))</f>
        <v>-9.7000826248613836E-2</v>
      </c>
      <c r="P1528" s="39">
        <f>-(1-F1528/MAX(F$5:F1528))</f>
        <v>-9.8104505178173707E-3</v>
      </c>
      <c r="Q1528" s="33">
        <f>IF(DatiStorici[[#This Row],[Calend]]="X",(DatiStorici[[#This Row],[Balanced]]*B$2/DatiStorici[[#This Row],[Bond 3Y]]),Q1527)</f>
        <v>29.07059339376492</v>
      </c>
      <c r="R1528" s="33">
        <f>IF(DatiStorici[[#This Row],[Calend]]="X",(DatiStorici[[#This Row],[Balanced]]*C$2/DatiStorici[[#This Row],[Bond 10Y]]),R1527)</f>
        <v>25.761389718714945</v>
      </c>
      <c r="S1528" s="33">
        <f>IF(DatiStorici[[#This Row],[Calend]]="X",(DatiStorici[[#This Row],[Balanced]]*D$2/DatiStorici[[#This Row],[SXXR]]),S1527)</f>
        <v>26.704627827929638</v>
      </c>
      <c r="T1528" s="33">
        <f>IF(DatiStorici[[#This Row],[Calend]]="X",(DatiStorici[[#This Row],[Balanced]]*E$2/DatiStorici[[#This Row],[Gold]]),T1527)</f>
        <v>22.568759297946368</v>
      </c>
      <c r="U1528" s="34">
        <f>SUMPRODUCT(DatiStorici[[#This Row],[Bond 3Y]:[Gold]],Q1527:T1527)</f>
        <v>15152.371638025568</v>
      </c>
      <c r="V1528" s="32">
        <f t="shared" si="198"/>
        <v>-6.5216487555374561E-4</v>
      </c>
      <c r="W1528" s="32">
        <f>-(1-U1528/MAX(U$5:U1528))</f>
        <v>-1.1046374592768027E-3</v>
      </c>
      <c r="X1528" s="53" t="str">
        <f t="shared" si="199"/>
        <v/>
      </c>
    </row>
    <row r="1529" spans="1:24" x14ac:dyDescent="0.3">
      <c r="A1529" s="4">
        <v>41247</v>
      </c>
      <c r="B1529" s="1">
        <v>125.50138</v>
      </c>
      <c r="C1529" s="1">
        <v>145.904301</v>
      </c>
      <c r="D1529" s="1">
        <v>149.98095599999999</v>
      </c>
      <c r="E1529" s="1">
        <v>163.96856</v>
      </c>
      <c r="F1529" s="3">
        <f t="shared" si="192"/>
        <v>15515.452013367147</v>
      </c>
      <c r="G1529" s="36">
        <f t="shared" si="193"/>
        <v>3.6609485220529572E-4</v>
      </c>
      <c r="H1529" s="31">
        <f t="shared" si="194"/>
        <v>1.5372494573746682E-3</v>
      </c>
      <c r="I1529" s="37">
        <f t="shared" si="195"/>
        <v>4.7686754526016017E-4</v>
      </c>
      <c r="J1529" s="37">
        <f t="shared" si="196"/>
        <v>-1.3031743594188072E-2</v>
      </c>
      <c r="K1529" s="39">
        <f t="shared" si="197"/>
        <v>-4.9469501223982047E-3</v>
      </c>
      <c r="L1529" s="36">
        <f>-(1-B1529/MAX(B$5:B1529))</f>
        <v>-7.5740163697390894E-4</v>
      </c>
      <c r="M1529" s="37">
        <f>-(1-C1529/MAX(C$5:C1529))</f>
        <v>0</v>
      </c>
      <c r="N1529" s="37">
        <f>-(1-D1529/MAX(D$5:D1529))</f>
        <v>-0.17994977177892835</v>
      </c>
      <c r="O1529" s="37">
        <f>-(1-E1529/MAX(E$5:E1529))</f>
        <v>-0.1086921354177991</v>
      </c>
      <c r="P1529" s="39">
        <f>-(1-F1529/MAX(F$5:F1529))</f>
        <v>-1.4696772669877567E-2</v>
      </c>
      <c r="Q1529" s="33">
        <f>IF(DatiStorici[[#This Row],[Calend]]="X",(DatiStorici[[#This Row],[Balanced]]*B$2/DatiStorici[[#This Row],[Bond 3Y]]),Q1528)</f>
        <v>29.07059339376492</v>
      </c>
      <c r="R1529" s="33">
        <f>IF(DatiStorici[[#This Row],[Calend]]="X",(DatiStorici[[#This Row],[Balanced]]*C$2/DatiStorici[[#This Row],[Bond 10Y]]),R1528)</f>
        <v>25.761389718714945</v>
      </c>
      <c r="S1529" s="33">
        <f>IF(DatiStorici[[#This Row],[Calend]]="X",(DatiStorici[[#This Row],[Balanced]]*D$2/DatiStorici[[#This Row],[SXXR]]),S1528)</f>
        <v>26.704627827929638</v>
      </c>
      <c r="T1529" s="33">
        <f>IF(DatiStorici[[#This Row],[Calend]]="X",(DatiStorici[[#This Row],[Balanced]]*E$2/DatiStorici[[#This Row],[Gold]]),T1528)</f>
        <v>22.568759297946368</v>
      </c>
      <c r="U1529" s="34">
        <f>SUMPRODUCT(DatiStorici[[#This Row],[Bond 3Y]:[Gold]],Q1528:T1528)</f>
        <v>15112.84972236204</v>
      </c>
      <c r="V1529" s="32">
        <f t="shared" si="198"/>
        <v>-2.61170652993845E-3</v>
      </c>
      <c r="W1529" s="32">
        <f>-(1-U1529/MAX(U$5:U1529))</f>
        <v>-3.7100552260871389E-3</v>
      </c>
      <c r="X1529" s="53" t="str">
        <f t="shared" si="199"/>
        <v/>
      </c>
    </row>
    <row r="1530" spans="1:24" x14ac:dyDescent="0.3">
      <c r="A1530" s="4">
        <v>41248</v>
      </c>
      <c r="B1530" s="1">
        <v>125.463241</v>
      </c>
      <c r="C1530" s="1">
        <v>146.27320499999999</v>
      </c>
      <c r="D1530" s="1">
        <v>150.35890800000001</v>
      </c>
      <c r="E1530" s="1">
        <v>163.60453000000001</v>
      </c>
      <c r="F1530" s="3">
        <f t="shared" si="192"/>
        <v>15515.178731234013</v>
      </c>
      <c r="G1530" s="36">
        <f t="shared" si="193"/>
        <v>-3.0393925758650186E-4</v>
      </c>
      <c r="H1530" s="31">
        <f t="shared" si="194"/>
        <v>2.525206002897584E-3</v>
      </c>
      <c r="I1530" s="37">
        <f t="shared" si="195"/>
        <v>2.5168300636197339E-3</v>
      </c>
      <c r="J1530" s="37">
        <f t="shared" si="196"/>
        <v>-2.2225888570760553E-3</v>
      </c>
      <c r="K1530" s="39">
        <f t="shared" si="197"/>
        <v>-1.7613701467435044E-5</v>
      </c>
      <c r="L1530" s="36">
        <f>-(1-B1530/MAX(B$5:B1530))</f>
        <v>-1.0610645405927377E-3</v>
      </c>
      <c r="M1530" s="37">
        <f>-(1-C1530/MAX(C$5:C1530))</f>
        <v>0</v>
      </c>
      <c r="N1530" s="37">
        <f>-(1-D1530/MAX(D$5:D1530))</f>
        <v>-0.17788324525367649</v>
      </c>
      <c r="O1530" s="37">
        <f>-(1-E1530/MAX(E$5:E1530))</f>
        <v>-0.11067094648953046</v>
      </c>
      <c r="P1530" s="39">
        <f>-(1-F1530/MAX(F$5:F1530))</f>
        <v>-1.4714127353938067E-2</v>
      </c>
      <c r="Q1530" s="33">
        <f>IF(DatiStorici[[#This Row],[Calend]]="X",(DatiStorici[[#This Row],[Balanced]]*B$2/DatiStorici[[#This Row],[Bond 3Y]]),Q1529)</f>
        <v>29.07059339376492</v>
      </c>
      <c r="R1530" s="33">
        <f>IF(DatiStorici[[#This Row],[Calend]]="X",(DatiStorici[[#This Row],[Balanced]]*C$2/DatiStorici[[#This Row],[Bond 10Y]]),R1529)</f>
        <v>25.761389718714945</v>
      </c>
      <c r="S1530" s="33">
        <f>IF(DatiStorici[[#This Row],[Calend]]="X",(DatiStorici[[#This Row],[Balanced]]*D$2/DatiStorici[[#This Row],[SXXR]]),S1529)</f>
        <v>26.704627827929638</v>
      </c>
      <c r="T1530" s="33">
        <f>IF(DatiStorici[[#This Row],[Calend]]="X",(DatiStorici[[#This Row],[Balanced]]*E$2/DatiStorici[[#This Row],[Gold]]),T1529)</f>
        <v>22.568759297946368</v>
      </c>
      <c r="U1530" s="34">
        <f>SUMPRODUCT(DatiStorici[[#This Row],[Bond 3Y]:[Gold]],Q1529:T1529)</f>
        <v>15123.121840762979</v>
      </c>
      <c r="V1530" s="32">
        <f t="shared" si="198"/>
        <v>6.7946345131914725E-4</v>
      </c>
      <c r="W1530" s="32">
        <f>-(1-U1530/MAX(U$5:U1530))</f>
        <v>-3.0328825907210977E-3</v>
      </c>
      <c r="X1530" s="53" t="str">
        <f t="shared" si="199"/>
        <v/>
      </c>
    </row>
    <row r="1531" spans="1:24" x14ac:dyDescent="0.3">
      <c r="A1531" s="4">
        <v>41249</v>
      </c>
      <c r="B1531" s="1">
        <v>125.349155</v>
      </c>
      <c r="C1531" s="1">
        <v>146.55451099999999</v>
      </c>
      <c r="D1531" s="1">
        <v>151.386853</v>
      </c>
      <c r="E1531" s="1">
        <v>163.62682000000001</v>
      </c>
      <c r="F1531" s="3">
        <f t="shared" si="192"/>
        <v>15535.827646980404</v>
      </c>
      <c r="G1531" s="36">
        <f t="shared" si="193"/>
        <v>-9.0973181300214173E-4</v>
      </c>
      <c r="H1531" s="31">
        <f t="shared" si="194"/>
        <v>1.9213077940679584E-3</v>
      </c>
      <c r="I1531" s="37">
        <f t="shared" si="195"/>
        <v>6.8133449375867633E-3</v>
      </c>
      <c r="J1531" s="37">
        <f t="shared" si="196"/>
        <v>1.3623389100375459E-4</v>
      </c>
      <c r="K1531" s="39">
        <f t="shared" si="197"/>
        <v>1.3299999709318166E-3</v>
      </c>
      <c r="L1531" s="36">
        <f>-(1-B1531/MAX(B$5:B1531))</f>
        <v>-1.9694178278382157E-3</v>
      </c>
      <c r="M1531" s="37">
        <f>-(1-C1531/MAX(C$5:C1531))</f>
        <v>0</v>
      </c>
      <c r="N1531" s="37">
        <f>-(1-D1531/MAX(D$5:D1531))</f>
        <v>-0.17226275479721675</v>
      </c>
      <c r="O1531" s="37">
        <f>-(1-E1531/MAX(E$5:E1531))</f>
        <v>-0.11054978147898498</v>
      </c>
      <c r="P1531" s="39">
        <f>-(1-F1531/MAX(F$5:F1531))</f>
        <v>-1.340282534944226E-2</v>
      </c>
      <c r="Q1531" s="33">
        <f>IF(DatiStorici[[#This Row],[Calend]]="X",(DatiStorici[[#This Row],[Balanced]]*B$2/DatiStorici[[#This Row],[Bond 3Y]]),Q1530)</f>
        <v>29.07059339376492</v>
      </c>
      <c r="R1531" s="33">
        <f>IF(DatiStorici[[#This Row],[Calend]]="X",(DatiStorici[[#This Row],[Balanced]]*C$2/DatiStorici[[#This Row],[Bond 10Y]]),R1530)</f>
        <v>25.761389718714945</v>
      </c>
      <c r="S1531" s="33">
        <f>IF(DatiStorici[[#This Row],[Calend]]="X",(DatiStorici[[#This Row],[Balanced]]*D$2/DatiStorici[[#This Row],[SXXR]]),S1530)</f>
        <v>26.704627827929638</v>
      </c>
      <c r="T1531" s="33">
        <f>IF(DatiStorici[[#This Row],[Calend]]="X",(DatiStorici[[#This Row],[Balanced]]*E$2/DatiStorici[[#This Row],[Gold]]),T1530)</f>
        <v>22.568759297946368</v>
      </c>
      <c r="U1531" s="34">
        <f>SUMPRODUCT(DatiStorici[[#This Row],[Bond 3Y]:[Gold]],Q1530:T1530)</f>
        <v>15155.006072838602</v>
      </c>
      <c r="V1531" s="32">
        <f t="shared" si="198"/>
        <v>2.1060908357431402E-3</v>
      </c>
      <c r="W1531" s="32">
        <f>-(1-U1531/MAX(U$5:U1531))</f>
        <v>-9.3096664519443095E-4</v>
      </c>
      <c r="X1531" s="53" t="str">
        <f t="shared" si="199"/>
        <v/>
      </c>
    </row>
    <row r="1532" spans="1:24" x14ac:dyDescent="0.3">
      <c r="A1532" s="4">
        <v>41250</v>
      </c>
      <c r="B1532" s="1">
        <v>125.43307</v>
      </c>
      <c r="C1532" s="1">
        <v>146.747004</v>
      </c>
      <c r="D1532" s="1">
        <v>151.576098</v>
      </c>
      <c r="E1532" s="1">
        <v>164.32515000000001</v>
      </c>
      <c r="F1532" s="3">
        <f t="shared" si="192"/>
        <v>15573.162347066453</v>
      </c>
      <c r="G1532" s="36">
        <f t="shared" si="193"/>
        <v>6.6922608356224554E-4</v>
      </c>
      <c r="H1532" s="31">
        <f t="shared" si="194"/>
        <v>1.3125948404138828E-3</v>
      </c>
      <c r="I1532" s="37">
        <f t="shared" si="195"/>
        <v>1.2492948328423166E-3</v>
      </c>
      <c r="J1532" s="37">
        <f t="shared" si="196"/>
        <v>4.2587398115607909E-3</v>
      </c>
      <c r="K1532" s="39">
        <f t="shared" si="197"/>
        <v>2.4002526612159382E-3</v>
      </c>
      <c r="L1532" s="36">
        <f>-(1-B1532/MAX(B$5:B1532))</f>
        <v>-1.3012861894320382E-3</v>
      </c>
      <c r="M1532" s="37">
        <f>-(1-C1532/MAX(C$5:C1532))</f>
        <v>0</v>
      </c>
      <c r="N1532" s="37">
        <f>-(1-D1532/MAX(D$5:D1532))</f>
        <v>-0.17122802072444765</v>
      </c>
      <c r="O1532" s="37">
        <f>-(1-E1532/MAX(E$5:E1532))</f>
        <v>-0.10675376704137762</v>
      </c>
      <c r="P1532" s="39">
        <f>-(1-F1532/MAX(F$5:F1532))</f>
        <v>-1.1031898582081978E-2</v>
      </c>
      <c r="Q1532" s="33">
        <f>IF(DatiStorici[[#This Row],[Calend]]="X",(DatiStorici[[#This Row],[Balanced]]*B$2/DatiStorici[[#This Row],[Bond 3Y]]),Q1531)</f>
        <v>29.07059339376492</v>
      </c>
      <c r="R1532" s="33">
        <f>IF(DatiStorici[[#This Row],[Calend]]="X",(DatiStorici[[#This Row],[Balanced]]*C$2/DatiStorici[[#This Row],[Bond 10Y]]),R1531)</f>
        <v>25.761389718714945</v>
      </c>
      <c r="S1532" s="33">
        <f>IF(DatiStorici[[#This Row],[Calend]]="X",(DatiStorici[[#This Row],[Balanced]]*D$2/DatiStorici[[#This Row],[SXXR]]),S1531)</f>
        <v>26.704627827929638</v>
      </c>
      <c r="T1532" s="33">
        <f>IF(DatiStorici[[#This Row],[Calend]]="X",(DatiStorici[[#This Row],[Balanced]]*E$2/DatiStorici[[#This Row],[Gold]]),T1531)</f>
        <v>22.568759297946368</v>
      </c>
      <c r="U1532" s="34">
        <f>SUMPRODUCT(DatiStorici[[#This Row],[Bond 3Y]:[Gold]],Q1531:T1531)</f>
        <v>15183.218577848194</v>
      </c>
      <c r="V1532" s="32">
        <f t="shared" si="198"/>
        <v>1.8598657941868437E-3</v>
      </c>
      <c r="W1532" s="32">
        <f>-(1-U1532/MAX(U$5:U1532))</f>
        <v>0</v>
      </c>
      <c r="X1532" s="53" t="str">
        <f t="shared" si="199"/>
        <v/>
      </c>
    </row>
    <row r="1533" spans="1:24" x14ac:dyDescent="0.3">
      <c r="A1533" s="4">
        <v>41253</v>
      </c>
      <c r="B1533" s="1">
        <v>125.010964</v>
      </c>
      <c r="C1533" s="1">
        <v>146.548204</v>
      </c>
      <c r="D1533" s="1">
        <v>151.778783</v>
      </c>
      <c r="E1533" s="1">
        <v>165.38188</v>
      </c>
      <c r="F1533" s="3">
        <f t="shared" si="192"/>
        <v>15602.436309423265</v>
      </c>
      <c r="G1533" s="36">
        <f t="shared" si="193"/>
        <v>-3.3708640844640398E-3</v>
      </c>
      <c r="H1533" s="31">
        <f t="shared" si="194"/>
        <v>-1.3556309480865743E-3</v>
      </c>
      <c r="I1533" s="37">
        <f t="shared" si="195"/>
        <v>1.3362898892055786E-3</v>
      </c>
      <c r="J1533" s="37">
        <f t="shared" si="196"/>
        <v>6.4101370140910866E-3</v>
      </c>
      <c r="K1533" s="39">
        <f t="shared" si="197"/>
        <v>1.8780053774261724E-3</v>
      </c>
      <c r="L1533" s="36">
        <f>-(1-B1533/MAX(B$5:B1533))</f>
        <v>-4.6620962157809531E-3</v>
      </c>
      <c r="M1533" s="37">
        <f>-(1-C1533/MAX(C$5:C1533))</f>
        <v>-1.3547124955273215E-3</v>
      </c>
      <c r="N1533" s="37">
        <f>-(1-D1533/MAX(D$5:D1533))</f>
        <v>-0.17011980082146883</v>
      </c>
      <c r="O1533" s="37">
        <f>-(1-E1533/MAX(E$5:E1533))</f>
        <v>-0.10100954534582851</v>
      </c>
      <c r="P1533" s="39">
        <f>-(1-F1533/MAX(F$5:F1533))</f>
        <v>-9.1728660793835015E-3</v>
      </c>
      <c r="Q1533" s="33">
        <f>IF(DatiStorici[[#This Row],[Calend]]="X",(DatiStorici[[#This Row],[Balanced]]*B$2/DatiStorici[[#This Row],[Bond 3Y]]),Q1532)</f>
        <v>29.07059339376492</v>
      </c>
      <c r="R1533" s="33">
        <f>IF(DatiStorici[[#This Row],[Calend]]="X",(DatiStorici[[#This Row],[Balanced]]*C$2/DatiStorici[[#This Row],[Bond 10Y]]),R1532)</f>
        <v>25.761389718714945</v>
      </c>
      <c r="S1533" s="33">
        <f>IF(DatiStorici[[#This Row],[Calend]]="X",(DatiStorici[[#This Row],[Balanced]]*D$2/DatiStorici[[#This Row],[SXXR]]),S1532)</f>
        <v>26.704627827929638</v>
      </c>
      <c r="T1533" s="33">
        <f>IF(DatiStorici[[#This Row],[Calend]]="X",(DatiStorici[[#This Row],[Balanced]]*E$2/DatiStorici[[#This Row],[Gold]]),T1532)</f>
        <v>22.568759297946368</v>
      </c>
      <c r="U1533" s="34">
        <f>SUMPRODUCT(DatiStorici[[#This Row],[Bond 3Y]:[Gold]],Q1532:T1532)</f>
        <v>15195.088054181269</v>
      </c>
      <c r="V1533" s="32">
        <f t="shared" si="198"/>
        <v>7.8144427738269478E-4</v>
      </c>
      <c r="W1533" s="32">
        <f>-(1-U1533/MAX(U$5:U1533))</f>
        <v>0</v>
      </c>
      <c r="X1533" s="53" t="str">
        <f t="shared" si="199"/>
        <v/>
      </c>
    </row>
    <row r="1534" spans="1:24" x14ac:dyDescent="0.3">
      <c r="A1534" s="4">
        <v>41254</v>
      </c>
      <c r="B1534" s="1">
        <v>125.170834</v>
      </c>
      <c r="C1534" s="1">
        <v>146.53065000000001</v>
      </c>
      <c r="D1534" s="1">
        <v>152.285766</v>
      </c>
      <c r="E1534" s="1">
        <v>165.13857999999999</v>
      </c>
      <c r="F1534" s="3">
        <f t="shared" si="192"/>
        <v>15603.969196727629</v>
      </c>
      <c r="G1534" s="36">
        <f t="shared" si="193"/>
        <v>1.2780308003101197E-3</v>
      </c>
      <c r="H1534" s="31">
        <f t="shared" si="194"/>
        <v>-1.1979028702614422E-4</v>
      </c>
      <c r="I1534" s="37">
        <f t="shared" si="195"/>
        <v>3.3347094982539996E-3</v>
      </c>
      <c r="J1534" s="37">
        <f t="shared" si="196"/>
        <v>-1.472223800880028E-3</v>
      </c>
      <c r="K1534" s="39">
        <f t="shared" si="197"/>
        <v>9.8241837259622835E-5</v>
      </c>
      <c r="L1534" s="36">
        <f>-(1-B1534/MAX(B$5:B1534))</f>
        <v>-3.3892104977091275E-3</v>
      </c>
      <c r="M1534" s="37">
        <f>-(1-C1534/MAX(C$5:C1534))</f>
        <v>-1.4743333363044231E-3</v>
      </c>
      <c r="N1534" s="37">
        <f>-(1-D1534/MAX(D$5:D1534))</f>
        <v>-0.16734777205233498</v>
      </c>
      <c r="O1534" s="37">
        <f>-(1-E1534/MAX(E$5:E1534))</f>
        <v>-0.10233208671261773</v>
      </c>
      <c r="P1534" s="39">
        <f>-(1-F1534/MAX(F$5:F1534))</f>
        <v>-9.0755206197203897E-3</v>
      </c>
      <c r="Q1534" s="33">
        <f>IF(DatiStorici[[#This Row],[Calend]]="X",(DatiStorici[[#This Row],[Balanced]]*B$2/DatiStorici[[#This Row],[Bond 3Y]]),Q1533)</f>
        <v>29.07059339376492</v>
      </c>
      <c r="R1534" s="33">
        <f>IF(DatiStorici[[#This Row],[Calend]]="X",(DatiStorici[[#This Row],[Balanced]]*C$2/DatiStorici[[#This Row],[Bond 10Y]]),R1533)</f>
        <v>25.761389718714945</v>
      </c>
      <c r="S1534" s="33">
        <f>IF(DatiStorici[[#This Row],[Calend]]="X",(DatiStorici[[#This Row],[Balanced]]*D$2/DatiStorici[[#This Row],[SXXR]]),S1533)</f>
        <v>26.704627827929638</v>
      </c>
      <c r="T1534" s="33">
        <f>IF(DatiStorici[[#This Row],[Calend]]="X",(DatiStorici[[#This Row],[Balanced]]*E$2/DatiStorici[[#This Row],[Gold]]),T1533)</f>
        <v>22.568759297946368</v>
      </c>
      <c r="U1534" s="34">
        <f>SUMPRODUCT(DatiStorici[[#This Row],[Bond 3Y]:[Gold]],Q1533:T1533)</f>
        <v>15207.331167704904</v>
      </c>
      <c r="V1534" s="32">
        <f t="shared" si="198"/>
        <v>8.0540394473853881E-4</v>
      </c>
      <c r="W1534" s="32">
        <f>-(1-U1534/MAX(U$5:U1534))</f>
        <v>0</v>
      </c>
      <c r="X1534" s="53" t="str">
        <f t="shared" si="199"/>
        <v/>
      </c>
    </row>
    <row r="1535" spans="1:24" x14ac:dyDescent="0.3">
      <c r="A1535" s="4">
        <v>41255</v>
      </c>
      <c r="B1535" s="1">
        <v>125.337363</v>
      </c>
      <c r="C1535" s="1">
        <v>146.51952600000001</v>
      </c>
      <c r="D1535" s="1">
        <v>152.37823800000001</v>
      </c>
      <c r="E1535" s="1">
        <v>165.74028000000001</v>
      </c>
      <c r="F1535" s="3">
        <f t="shared" si="192"/>
        <v>15632.921031202677</v>
      </c>
      <c r="G1535" s="36">
        <f t="shared" si="193"/>
        <v>1.3295295445394681E-3</v>
      </c>
      <c r="H1535" s="31">
        <f t="shared" si="194"/>
        <v>-7.5918739631393865E-5</v>
      </c>
      <c r="I1535" s="37">
        <f t="shared" si="195"/>
        <v>6.070425230784882E-4</v>
      </c>
      <c r="J1535" s="37">
        <f t="shared" si="196"/>
        <v>3.6369846248663793E-3</v>
      </c>
      <c r="K1535" s="39">
        <f t="shared" si="197"/>
        <v>1.8536955858357176E-3</v>
      </c>
      <c r="L1535" s="36">
        <f>-(1-B1535/MAX(B$5:B1535))</f>
        <v>-2.0633057892287532E-3</v>
      </c>
      <c r="M1535" s="37">
        <f>-(1-C1535/MAX(C$5:C1535))</f>
        <v>-1.5501372689011861E-3</v>
      </c>
      <c r="N1535" s="37">
        <f>-(1-D1535/MAX(D$5:D1535))</f>
        <v>-0.16684216329555335</v>
      </c>
      <c r="O1535" s="37">
        <f>-(1-E1535/MAX(E$5:E1535))</f>
        <v>-9.9061338087886641E-2</v>
      </c>
      <c r="P1535" s="39">
        <f>-(1-F1535/MAX(F$5:F1535))</f>
        <v>-7.2369447328679559E-3</v>
      </c>
      <c r="Q1535" s="33">
        <f>IF(DatiStorici[[#This Row],[Calend]]="X",(DatiStorici[[#This Row],[Balanced]]*B$2/DatiStorici[[#This Row],[Bond 3Y]]),Q1534)</f>
        <v>29.07059339376492</v>
      </c>
      <c r="R1535" s="33">
        <f>IF(DatiStorici[[#This Row],[Calend]]="X",(DatiStorici[[#This Row],[Balanced]]*C$2/DatiStorici[[#This Row],[Bond 10Y]]),R1534)</f>
        <v>25.761389718714945</v>
      </c>
      <c r="S1535" s="33">
        <f>IF(DatiStorici[[#This Row],[Calend]]="X",(DatiStorici[[#This Row],[Balanced]]*D$2/DatiStorici[[#This Row],[SXXR]]),S1534)</f>
        <v>26.704627827929638</v>
      </c>
      <c r="T1535" s="33">
        <f>IF(DatiStorici[[#This Row],[Calend]]="X",(DatiStorici[[#This Row],[Balanced]]*E$2/DatiStorici[[#This Row],[Gold]]),T1534)</f>
        <v>22.568759297946368</v>
      </c>
      <c r="U1535" s="34">
        <f>SUMPRODUCT(DatiStorici[[#This Row],[Bond 3Y]:[Gold]],Q1534:T1534)</f>
        <v>15227.934747667023</v>
      </c>
      <c r="V1535" s="32">
        <f t="shared" si="198"/>
        <v>1.3539282467131006E-3</v>
      </c>
      <c r="W1535" s="32">
        <f>-(1-U1535/MAX(U$5:U1535))</f>
        <v>0</v>
      </c>
      <c r="X1535" s="53" t="str">
        <f t="shared" si="199"/>
        <v/>
      </c>
    </row>
    <row r="1536" spans="1:24" x14ac:dyDescent="0.3">
      <c r="A1536" s="4">
        <v>41256</v>
      </c>
      <c r="B1536" s="1">
        <v>125.39974599999999</v>
      </c>
      <c r="C1536" s="1">
        <v>146.440527</v>
      </c>
      <c r="D1536" s="1">
        <v>151.841148</v>
      </c>
      <c r="E1536" s="1">
        <v>163.46901</v>
      </c>
      <c r="F1536" s="3">
        <f t="shared" si="192"/>
        <v>15534.800612595556</v>
      </c>
      <c r="G1536" s="36">
        <f t="shared" si="193"/>
        <v>4.9759687774953473E-4</v>
      </c>
      <c r="H1536" s="31">
        <f t="shared" si="194"/>
        <v>-5.3931586307312226E-4</v>
      </c>
      <c r="I1536" s="37">
        <f t="shared" si="195"/>
        <v>-3.530942357607932E-3</v>
      </c>
      <c r="J1536" s="37">
        <f t="shared" si="196"/>
        <v>-1.3798553724809662E-2</v>
      </c>
      <c r="K1536" s="39">
        <f t="shared" si="197"/>
        <v>-6.296305124962983E-3</v>
      </c>
      <c r="L1536" s="36">
        <f>-(1-B1536/MAX(B$5:B1536))</f>
        <v>-1.5666120396167216E-3</v>
      </c>
      <c r="M1536" s="37">
        <f>-(1-C1536/MAX(C$5:C1536))</f>
        <v>-2.0884719390932283E-3</v>
      </c>
      <c r="N1536" s="37">
        <f>-(1-D1536/MAX(D$5:D1536))</f>
        <v>-0.16977880797913081</v>
      </c>
      <c r="O1536" s="37">
        <f>-(1-E1536/MAX(E$5:E1536))</f>
        <v>-0.11140761235893981</v>
      </c>
      <c r="P1536" s="39">
        <f>-(1-F1536/MAX(F$5:F1536))</f>
        <v>-1.3468046800489741E-2</v>
      </c>
      <c r="Q1536" s="33">
        <f>IF(DatiStorici[[#This Row],[Calend]]="X",(DatiStorici[[#This Row],[Balanced]]*B$2/DatiStorici[[#This Row],[Bond 3Y]]),Q1535)</f>
        <v>29.07059339376492</v>
      </c>
      <c r="R1536" s="33">
        <f>IF(DatiStorici[[#This Row],[Calend]]="X",(DatiStorici[[#This Row],[Balanced]]*C$2/DatiStorici[[#This Row],[Bond 10Y]]),R1535)</f>
        <v>25.761389718714945</v>
      </c>
      <c r="S1536" s="33">
        <f>IF(DatiStorici[[#This Row],[Calend]]="X",(DatiStorici[[#This Row],[Balanced]]*D$2/DatiStorici[[#This Row],[SXXR]]),S1535)</f>
        <v>26.704627827929638</v>
      </c>
      <c r="T1536" s="33">
        <f>IF(DatiStorici[[#This Row],[Calend]]="X",(DatiStorici[[#This Row],[Balanced]]*E$2/DatiStorici[[#This Row],[Gold]]),T1535)</f>
        <v>22.568759297946368</v>
      </c>
      <c r="U1536" s="34">
        <f>SUMPRODUCT(DatiStorici[[#This Row],[Bond 3Y]:[Gold]],Q1535:T1535)</f>
        <v>15162.110599977566</v>
      </c>
      <c r="V1536" s="32">
        <f t="shared" si="198"/>
        <v>-4.3319613296933183E-3</v>
      </c>
      <c r="W1536" s="32">
        <f>-(1-U1536/MAX(U$5:U1536))</f>
        <v>-4.3225919194026519E-3</v>
      </c>
      <c r="X1536" s="53" t="str">
        <f t="shared" si="199"/>
        <v/>
      </c>
    </row>
    <row r="1537" spans="1:24" x14ac:dyDescent="0.3">
      <c r="A1537" s="4">
        <v>41257</v>
      </c>
      <c r="B1537" s="1">
        <v>125.450366</v>
      </c>
      <c r="C1537" s="1">
        <v>146.38173</v>
      </c>
      <c r="D1537" s="1">
        <v>151.71319299999999</v>
      </c>
      <c r="E1537" s="1">
        <v>163.80515</v>
      </c>
      <c r="F1537" s="3">
        <f t="shared" si="192"/>
        <v>15545.894277469615</v>
      </c>
      <c r="G1537" s="36">
        <f t="shared" si="193"/>
        <v>4.0358762675859518E-4</v>
      </c>
      <c r="H1537" s="31">
        <f t="shared" si="194"/>
        <v>-4.0158833138291257E-4</v>
      </c>
      <c r="I1537" s="37">
        <f t="shared" si="195"/>
        <v>-8.4304515070940682E-4</v>
      </c>
      <c r="J1537" s="37">
        <f t="shared" si="196"/>
        <v>2.0541806184737827E-3</v>
      </c>
      <c r="K1537" s="39">
        <f t="shared" si="197"/>
        <v>7.1386211823171197E-4</v>
      </c>
      <c r="L1537" s="36">
        <f>-(1-B1537/MAX(B$5:B1537))</f>
        <v>-1.1635753532540649E-3</v>
      </c>
      <c r="M1537" s="37">
        <f>-(1-C1537/MAX(C$5:C1537))</f>
        <v>-2.4891411070988578E-3</v>
      </c>
      <c r="N1537" s="37">
        <f>-(1-D1537/MAX(D$5:D1537))</f>
        <v>-0.17047842698243976</v>
      </c>
      <c r="O1537" s="37">
        <f>-(1-E1537/MAX(E$5:E1537))</f>
        <v>-0.10958040703615923</v>
      </c>
      <c r="P1537" s="39">
        <f>-(1-F1537/MAX(F$5:F1537))</f>
        <v>-1.2763547582941182E-2</v>
      </c>
      <c r="Q1537" s="33">
        <f>IF(DatiStorici[[#This Row],[Calend]]="X",(DatiStorici[[#This Row],[Balanced]]*B$2/DatiStorici[[#This Row],[Bond 3Y]]),Q1536)</f>
        <v>29.07059339376492</v>
      </c>
      <c r="R1537" s="33">
        <f>IF(DatiStorici[[#This Row],[Calend]]="X",(DatiStorici[[#This Row],[Balanced]]*C$2/DatiStorici[[#This Row],[Bond 10Y]]),R1536)</f>
        <v>25.761389718714945</v>
      </c>
      <c r="S1537" s="33">
        <f>IF(DatiStorici[[#This Row],[Calend]]="X",(DatiStorici[[#This Row],[Balanced]]*D$2/DatiStorici[[#This Row],[SXXR]]),S1536)</f>
        <v>26.704627827929638</v>
      </c>
      <c r="T1537" s="33">
        <f>IF(DatiStorici[[#This Row],[Calend]]="X",(DatiStorici[[#This Row],[Balanced]]*E$2/DatiStorici[[#This Row],[Gold]]),T1536)</f>
        <v>22.568759297946368</v>
      </c>
      <c r="U1537" s="34">
        <f>SUMPRODUCT(DatiStorici[[#This Row],[Bond 3Y]:[Gold]],Q1536:T1536)</f>
        <v>15166.236733080557</v>
      </c>
      <c r="V1537" s="32">
        <f t="shared" si="198"/>
        <v>2.7209745939247242E-4</v>
      </c>
      <c r="W1537" s="32">
        <f>-(1-U1537/MAX(U$5:U1537))</f>
        <v>-4.0516337644483924E-3</v>
      </c>
      <c r="X1537" s="53" t="str">
        <f t="shared" si="199"/>
        <v/>
      </c>
    </row>
    <row r="1538" spans="1:24" x14ac:dyDescent="0.3">
      <c r="A1538" s="4">
        <v>41260</v>
      </c>
      <c r="B1538" s="1">
        <v>125.47169700000001</v>
      </c>
      <c r="C1538" s="1">
        <v>146.19703200000001</v>
      </c>
      <c r="D1538" s="1">
        <v>151.629323</v>
      </c>
      <c r="E1538" s="1">
        <v>163.75130999999999</v>
      </c>
      <c r="F1538" s="3">
        <f t="shared" si="192"/>
        <v>15538.359373782465</v>
      </c>
      <c r="G1538" s="36">
        <f t="shared" si="193"/>
        <v>1.7002092041146585E-4</v>
      </c>
      <c r="H1538" s="31">
        <f t="shared" si="194"/>
        <v>-1.2625525056712973E-3</v>
      </c>
      <c r="I1538" s="37">
        <f t="shared" si="195"/>
        <v>-5.5297228521121065E-4</v>
      </c>
      <c r="J1538" s="37">
        <f t="shared" si="196"/>
        <v>-3.2873722279738878E-4</v>
      </c>
      <c r="K1538" s="39">
        <f t="shared" si="197"/>
        <v>-4.8480519553523394E-4</v>
      </c>
      <c r="L1538" s="36">
        <f>-(1-B1538/MAX(B$5:B1538))</f>
        <v>-9.9373782743816808E-4</v>
      </c>
      <c r="M1538" s="37">
        <f>-(1-C1538/MAX(C$5:C1538))</f>
        <v>-3.7477562403931408E-3</v>
      </c>
      <c r="N1538" s="37">
        <f>-(1-D1538/MAX(D$5:D1538))</f>
        <v>-0.17093700262080869</v>
      </c>
      <c r="O1538" s="37">
        <f>-(1-E1538/MAX(E$5:E1538))</f>
        <v>-0.10987307299254212</v>
      </c>
      <c r="P1538" s="39">
        <f>-(1-F1538/MAX(F$5:F1538))</f>
        <v>-1.3242048944949514E-2</v>
      </c>
      <c r="Q1538" s="33">
        <f>IF(DatiStorici[[#This Row],[Calend]]="X",(DatiStorici[[#This Row],[Balanced]]*B$2/DatiStorici[[#This Row],[Bond 3Y]]),Q1537)</f>
        <v>29.07059339376492</v>
      </c>
      <c r="R1538" s="33">
        <f>IF(DatiStorici[[#This Row],[Calend]]="X",(DatiStorici[[#This Row],[Balanced]]*C$2/DatiStorici[[#This Row],[Bond 10Y]]),R1537)</f>
        <v>25.761389718714945</v>
      </c>
      <c r="S1538" s="33">
        <f>IF(DatiStorici[[#This Row],[Calend]]="X",(DatiStorici[[#This Row],[Balanced]]*D$2/DatiStorici[[#This Row],[SXXR]]),S1537)</f>
        <v>26.704627827929638</v>
      </c>
      <c r="T1538" s="33">
        <f>IF(DatiStorici[[#This Row],[Calend]]="X",(DatiStorici[[#This Row],[Balanced]]*E$2/DatiStorici[[#This Row],[Gold]]),T1537)</f>
        <v>22.568759297946368</v>
      </c>
      <c r="U1538" s="34">
        <f>SUMPRODUCT(DatiStorici[[#This Row],[Bond 3Y]:[Gold]],Q1537:T1537)</f>
        <v>15158.643941613444</v>
      </c>
      <c r="V1538" s="32">
        <f t="shared" si="198"/>
        <v>-5.0076316587893232E-4</v>
      </c>
      <c r="W1538" s="32">
        <f>-(1-U1538/MAX(U$5:U1538))</f>
        <v>-4.5502431683452915E-3</v>
      </c>
      <c r="X1538" s="53" t="str">
        <f t="shared" si="199"/>
        <v/>
      </c>
    </row>
    <row r="1539" spans="1:24" x14ac:dyDescent="0.3">
      <c r="A1539" s="4">
        <v>41261</v>
      </c>
      <c r="B1539" s="1">
        <v>125.617969</v>
      </c>
      <c r="C1539" s="1">
        <v>145.96417700000001</v>
      </c>
      <c r="D1539" s="1">
        <v>152.313185</v>
      </c>
      <c r="E1539" s="1">
        <v>163.58045999999999</v>
      </c>
      <c r="F1539" s="3">
        <f t="shared" si="192"/>
        <v>15539.623811870191</v>
      </c>
      <c r="G1539" s="36">
        <f t="shared" si="193"/>
        <v>1.1650978622628392E-3</v>
      </c>
      <c r="H1539" s="31">
        <f t="shared" si="194"/>
        <v>-1.594017563809826E-3</v>
      </c>
      <c r="I1539" s="37">
        <f t="shared" si="195"/>
        <v>4.4999507208874313E-3</v>
      </c>
      <c r="J1539" s="37">
        <f t="shared" si="196"/>
        <v>-1.0438951007709369E-3</v>
      </c>
      <c r="K1539" s="39">
        <f t="shared" si="197"/>
        <v>8.1371952669609301E-5</v>
      </c>
      <c r="L1539" s="36">
        <f>-(1-B1539/MAX(B$5:B1539))</f>
        <v>0</v>
      </c>
      <c r="M1539" s="37">
        <f>-(1-C1539/MAX(C$5:C1539))</f>
        <v>-5.3345348024957939E-3</v>
      </c>
      <c r="N1539" s="37">
        <f>-(1-D1539/MAX(D$5:D1539))</f>
        <v>-0.16719785330393333</v>
      </c>
      <c r="O1539" s="37">
        <f>-(1-E1539/MAX(E$5:E1539))</f>
        <v>-0.11080178730621215</v>
      </c>
      <c r="P1539" s="39">
        <f>-(1-F1539/MAX(F$5:F1539))</f>
        <v>-1.3161751256714371E-2</v>
      </c>
      <c r="Q1539" s="33">
        <f>IF(DatiStorici[[#This Row],[Calend]]="X",(DatiStorici[[#This Row],[Balanced]]*B$2/DatiStorici[[#This Row],[Bond 3Y]]),Q1538)</f>
        <v>29.07059339376492</v>
      </c>
      <c r="R1539" s="33">
        <f>IF(DatiStorici[[#This Row],[Calend]]="X",(DatiStorici[[#This Row],[Balanced]]*C$2/DatiStorici[[#This Row],[Bond 10Y]]),R1538)</f>
        <v>25.761389718714945</v>
      </c>
      <c r="S1539" s="33">
        <f>IF(DatiStorici[[#This Row],[Calend]]="X",(DatiStorici[[#This Row],[Balanced]]*D$2/DatiStorici[[#This Row],[SXXR]]),S1538)</f>
        <v>26.704627827929638</v>
      </c>
      <c r="T1539" s="33">
        <f>IF(DatiStorici[[#This Row],[Calend]]="X",(DatiStorici[[#This Row],[Balanced]]*E$2/DatiStorici[[#This Row],[Gold]]),T1538)</f>
        <v>22.568759297946368</v>
      </c>
      <c r="U1539" s="34">
        <f>SUMPRODUCT(DatiStorici[[#This Row],[Bond 3Y]:[Gold]],Q1538:T1538)</f>
        <v>15171.303894716995</v>
      </c>
      <c r="V1539" s="32">
        <f t="shared" si="198"/>
        <v>8.348154047024284E-4</v>
      </c>
      <c r="W1539" s="32">
        <f>-(1-U1539/MAX(U$5:U1539))</f>
        <v>-3.7188794073801379E-3</v>
      </c>
      <c r="X1539" s="53" t="str">
        <f t="shared" si="199"/>
        <v/>
      </c>
    </row>
    <row r="1540" spans="1:24" x14ac:dyDescent="0.3">
      <c r="A1540" s="4">
        <v>41262</v>
      </c>
      <c r="B1540" s="1">
        <v>125.752403</v>
      </c>
      <c r="C1540" s="1">
        <v>145.989148</v>
      </c>
      <c r="D1540" s="1">
        <v>152.95780099999999</v>
      </c>
      <c r="E1540" s="1">
        <v>160.77826999999999</v>
      </c>
      <c r="F1540" s="3">
        <f t="shared" si="192"/>
        <v>15442.751414291655</v>
      </c>
      <c r="G1540" s="36">
        <f t="shared" si="193"/>
        <v>1.0696090533434638E-3</v>
      </c>
      <c r="H1540" s="31">
        <f t="shared" si="194"/>
        <v>1.7106159048462053E-4</v>
      </c>
      <c r="I1540" s="37">
        <f t="shared" si="195"/>
        <v>4.223244184121332E-3</v>
      </c>
      <c r="J1540" s="37">
        <f t="shared" si="196"/>
        <v>-1.7278768585447135E-2</v>
      </c>
      <c r="K1540" s="39">
        <f t="shared" si="197"/>
        <v>-6.2534077878144368E-3</v>
      </c>
      <c r="L1540" s="36">
        <f>-(1-B1540/MAX(B$5:B1540))</f>
        <v>0</v>
      </c>
      <c r="M1540" s="37">
        <f>-(1-C1540/MAX(C$5:C1540))</f>
        <v>-5.1643711922050306E-3</v>
      </c>
      <c r="N1540" s="37">
        <f>-(1-D1540/MAX(D$5:D1540))</f>
        <v>-0.1636732891725049</v>
      </c>
      <c r="O1540" s="37">
        <f>-(1-E1540/MAX(E$5:E1540))</f>
        <v>-0.12603406101193715</v>
      </c>
      <c r="P1540" s="39">
        <f>-(1-F1540/MAX(F$5:F1540))</f>
        <v>-1.9313598195566439E-2</v>
      </c>
      <c r="Q1540" s="33">
        <f>IF(DatiStorici[[#This Row],[Calend]]="X",(DatiStorici[[#This Row],[Balanced]]*B$2/DatiStorici[[#This Row],[Bond 3Y]]),Q1539)</f>
        <v>29.07059339376492</v>
      </c>
      <c r="R1540" s="33">
        <f>IF(DatiStorici[[#This Row],[Calend]]="X",(DatiStorici[[#This Row],[Balanced]]*C$2/DatiStorici[[#This Row],[Bond 10Y]]),R1539)</f>
        <v>25.761389718714945</v>
      </c>
      <c r="S1540" s="33">
        <f>IF(DatiStorici[[#This Row],[Calend]]="X",(DatiStorici[[#This Row],[Balanced]]*D$2/DatiStorici[[#This Row],[SXXR]]),S1539)</f>
        <v>26.704627827929638</v>
      </c>
      <c r="T1540" s="33">
        <f>IF(DatiStorici[[#This Row],[Calend]]="X",(DatiStorici[[#This Row],[Balanced]]*E$2/DatiStorici[[#This Row],[Gold]]),T1539)</f>
        <v>22.568759297946368</v>
      </c>
      <c r="U1540" s="34">
        <f>SUMPRODUCT(DatiStorici[[#This Row],[Bond 3Y]:[Gold]],Q1539:T1539)</f>
        <v>15129.827537286774</v>
      </c>
      <c r="V1540" s="32">
        <f t="shared" si="198"/>
        <v>-2.7376128463776493E-3</v>
      </c>
      <c r="W1540" s="32">
        <f>-(1-U1540/MAX(U$5:U1540))</f>
        <v>-6.4425814797557379E-3</v>
      </c>
      <c r="X1540" s="53" t="str">
        <f t="shared" si="199"/>
        <v/>
      </c>
    </row>
    <row r="1541" spans="1:24" x14ac:dyDescent="0.3">
      <c r="A1541" s="4">
        <v>41263</v>
      </c>
      <c r="B1541" s="1">
        <v>125.819213</v>
      </c>
      <c r="C1541" s="1">
        <v>146.18375499999999</v>
      </c>
      <c r="D1541" s="1">
        <v>153.04274599999999</v>
      </c>
      <c r="E1541" s="1">
        <v>159.37629999999999</v>
      </c>
      <c r="F1541" s="3">
        <f t="shared" si="192"/>
        <v>15395.310968031357</v>
      </c>
      <c r="G1541" s="36">
        <f t="shared" si="193"/>
        <v>5.3114101370363854E-4</v>
      </c>
      <c r="H1541" s="31">
        <f t="shared" si="194"/>
        <v>1.3321360521847982E-3</v>
      </c>
      <c r="I1541" s="37">
        <f t="shared" si="195"/>
        <v>5.5519510023602713E-4</v>
      </c>
      <c r="J1541" s="37">
        <f t="shared" si="196"/>
        <v>-8.7581380549747369E-3</v>
      </c>
      <c r="K1541" s="39">
        <f t="shared" si="197"/>
        <v>-3.0767486683341986E-3</v>
      </c>
      <c r="L1541" s="36">
        <f>-(1-B1541/MAX(B$5:B1541))</f>
        <v>0</v>
      </c>
      <c r="M1541" s="37">
        <f>-(1-C1541/MAX(C$5:C1541))</f>
        <v>-3.8382316820588791E-3</v>
      </c>
      <c r="N1541" s="37">
        <f>-(1-D1541/MAX(D$5:D1541))</f>
        <v>-0.16320883576125822</v>
      </c>
      <c r="O1541" s="37">
        <f>-(1-E1541/MAX(E$5:E1541))</f>
        <v>-0.13365495423017548</v>
      </c>
      <c r="P1541" s="39">
        <f>-(1-F1541/MAX(F$5:F1541))</f>
        <v>-2.2326286757007097E-2</v>
      </c>
      <c r="Q1541" s="33">
        <f>IF(DatiStorici[[#This Row],[Calend]]="X",(DatiStorici[[#This Row],[Balanced]]*B$2/DatiStorici[[#This Row],[Bond 3Y]]),Q1540)</f>
        <v>29.07059339376492</v>
      </c>
      <c r="R1541" s="33">
        <f>IF(DatiStorici[[#This Row],[Calend]]="X",(DatiStorici[[#This Row],[Balanced]]*C$2/DatiStorici[[#This Row],[Bond 10Y]]),R1540)</f>
        <v>25.761389718714945</v>
      </c>
      <c r="S1541" s="33">
        <f>IF(DatiStorici[[#This Row],[Calend]]="X",(DatiStorici[[#This Row],[Balanced]]*D$2/DatiStorici[[#This Row],[SXXR]]),S1540)</f>
        <v>26.704627827929638</v>
      </c>
      <c r="T1541" s="33">
        <f>IF(DatiStorici[[#This Row],[Calend]]="X",(DatiStorici[[#This Row],[Balanced]]*E$2/DatiStorici[[#This Row],[Gold]]),T1540)</f>
        <v>22.568759297946368</v>
      </c>
      <c r="U1541" s="34">
        <f>SUMPRODUCT(DatiStorici[[#This Row],[Bond 3Y]:[Gold]],Q1540:T1540)</f>
        <v>15107.410791538303</v>
      </c>
      <c r="V1541" s="32">
        <f t="shared" si="198"/>
        <v>-1.48272468613538E-3</v>
      </c>
      <c r="W1541" s="32">
        <f>-(1-U1541/MAX(U$5:U1541))</f>
        <v>-7.9146619765483317E-3</v>
      </c>
      <c r="X1541" s="53" t="str">
        <f t="shared" si="199"/>
        <v/>
      </c>
    </row>
    <row r="1542" spans="1:24" x14ac:dyDescent="0.3">
      <c r="A1542" s="4">
        <v>41264</v>
      </c>
      <c r="B1542" s="1">
        <v>125.739412</v>
      </c>
      <c r="C1542" s="1">
        <v>146.422382</v>
      </c>
      <c r="D1542" s="1">
        <v>152.58146199999999</v>
      </c>
      <c r="E1542" s="1">
        <v>159.47104999999999</v>
      </c>
      <c r="F1542" s="3">
        <f t="shared" si="192"/>
        <v>15396.180446467533</v>
      </c>
      <c r="G1542" s="36">
        <f t="shared" si="193"/>
        <v>-6.34452527134508E-4</v>
      </c>
      <c r="H1542" s="31">
        <f t="shared" si="194"/>
        <v>1.6310461246535136E-3</v>
      </c>
      <c r="I1542" s="37">
        <f t="shared" si="195"/>
        <v>-3.0186375175810421E-3</v>
      </c>
      <c r="J1542" s="37">
        <f t="shared" si="196"/>
        <v>5.9432830656441175E-4</v>
      </c>
      <c r="K1542" s="39">
        <f t="shared" si="197"/>
        <v>5.647524016964733E-5</v>
      </c>
      <c r="L1542" s="36">
        <f>-(1-B1542/MAX(B$5:B1542))</f>
        <v>-6.3425130468752755E-4</v>
      </c>
      <c r="M1542" s="37">
        <f>-(1-C1542/MAX(C$5:C1542))</f>
        <v>-2.2121201193313622E-3</v>
      </c>
      <c r="N1542" s="37">
        <f>-(1-D1542/MAX(D$5:D1542))</f>
        <v>-0.16573099630459232</v>
      </c>
      <c r="O1542" s="37">
        <f>-(1-E1542/MAX(E$5:E1542))</f>
        <v>-0.13313990780804941</v>
      </c>
      <c r="P1542" s="39">
        <f>-(1-F1542/MAX(F$5:F1542))</f>
        <v>-2.2271070840092833E-2</v>
      </c>
      <c r="Q1542" s="33">
        <f>IF(DatiStorici[[#This Row],[Calend]]="X",(DatiStorici[[#This Row],[Balanced]]*B$2/DatiStorici[[#This Row],[Bond 3Y]]),Q1541)</f>
        <v>29.07059339376492</v>
      </c>
      <c r="R1542" s="33">
        <f>IF(DatiStorici[[#This Row],[Calend]]="X",(DatiStorici[[#This Row],[Balanced]]*C$2/DatiStorici[[#This Row],[Bond 10Y]]),R1541)</f>
        <v>25.761389718714945</v>
      </c>
      <c r="S1542" s="33">
        <f>IF(DatiStorici[[#This Row],[Calend]]="X",(DatiStorici[[#This Row],[Balanced]]*D$2/DatiStorici[[#This Row],[SXXR]]),S1541)</f>
        <v>26.704627827929638</v>
      </c>
      <c r="T1542" s="33">
        <f>IF(DatiStorici[[#This Row],[Calend]]="X",(DatiStorici[[#This Row],[Balanced]]*E$2/DatiStorici[[#This Row],[Gold]]),T1541)</f>
        <v>22.568759297946368</v>
      </c>
      <c r="U1542" s="34">
        <f>SUMPRODUCT(DatiStorici[[#This Row],[Bond 3Y]:[Gold]],Q1541:T1541)</f>
        <v>15101.058264659796</v>
      </c>
      <c r="V1542" s="32">
        <f t="shared" si="198"/>
        <v>-4.2057920646887365E-4</v>
      </c>
      <c r="W1542" s="32">
        <f>-(1-U1542/MAX(U$5:U1542))</f>
        <v>-8.3318247096287879E-3</v>
      </c>
      <c r="X1542" s="53" t="str">
        <f t="shared" si="199"/>
        <v/>
      </c>
    </row>
    <row r="1543" spans="1:24" x14ac:dyDescent="0.3">
      <c r="A1543" s="4">
        <v>41267</v>
      </c>
      <c r="B1543" s="1">
        <v>125.76640399999999</v>
      </c>
      <c r="C1543" s="1">
        <v>146.45165</v>
      </c>
      <c r="D1543" s="1">
        <v>152.5219643333333</v>
      </c>
      <c r="E1543" s="1">
        <v>160.52778000000001</v>
      </c>
      <c r="F1543" s="3">
        <f t="shared" ref="F1543:F1606" si="200">SUMPRODUCT(B1543:E1543,B$3:E$3)</f>
        <v>15438.370956245592</v>
      </c>
      <c r="G1543" s="36">
        <f t="shared" ref="G1543:G1606" si="201">LN(B1543/B1542)</f>
        <v>2.146431484799255E-4</v>
      </c>
      <c r="H1543" s="31">
        <f t="shared" ref="H1543:H1606" si="202">LN(C1543/C1542)</f>
        <v>1.9986749864816614E-4</v>
      </c>
      <c r="I1543" s="37">
        <f t="shared" ref="I1543:I1606" si="203">LN(D1543/D1542)</f>
        <v>-3.9001638320427943E-4</v>
      </c>
      <c r="J1543" s="37">
        <f t="shared" ref="J1543:J1606" si="204">LN(E1543/E1542)</f>
        <v>6.6046106561604171E-3</v>
      </c>
      <c r="K1543" s="39">
        <f t="shared" ref="K1543:K1606" si="205">LN(F1543/F1542)</f>
        <v>2.7365753149364725E-3</v>
      </c>
      <c r="L1543" s="36">
        <f>-(1-B1543/MAX(B$5:B1543))</f>
        <v>-4.1972127102729573E-4</v>
      </c>
      <c r="M1543" s="37">
        <f>-(1-C1543/MAX(C$5:C1543))</f>
        <v>-2.0126748209455814E-3</v>
      </c>
      <c r="N1543" s="37">
        <f>-(1-D1543/MAX(D$5:D1543))</f>
        <v>-0.16605631144079291</v>
      </c>
      <c r="O1543" s="37">
        <f>-(1-E1543/MAX(E$5:E1543))</f>
        <v>-0.12739568611250018</v>
      </c>
      <c r="P1543" s="39">
        <f>-(1-F1543/MAX(F$5:F1543))</f>
        <v>-1.959177761607267E-2</v>
      </c>
      <c r="Q1543" s="33">
        <f>IF(DatiStorici[[#This Row],[Calend]]="X",(DatiStorici[[#This Row],[Balanced]]*B$2/DatiStorici[[#This Row],[Bond 3Y]]),Q1542)</f>
        <v>29.07059339376492</v>
      </c>
      <c r="R1543" s="33">
        <f>IF(DatiStorici[[#This Row],[Calend]]="X",(DatiStorici[[#This Row],[Balanced]]*C$2/DatiStorici[[#This Row],[Bond 10Y]]),R1542)</f>
        <v>25.761389718714945</v>
      </c>
      <c r="S1543" s="33">
        <f>IF(DatiStorici[[#This Row],[Calend]]="X",(DatiStorici[[#This Row],[Balanced]]*D$2/DatiStorici[[#This Row],[SXXR]]),S1542)</f>
        <v>26.704627827929638</v>
      </c>
      <c r="T1543" s="33">
        <f>IF(DatiStorici[[#This Row],[Calend]]="X",(DatiStorici[[#This Row],[Balanced]]*E$2/DatiStorici[[#This Row],[Gold]]),T1542)</f>
        <v>22.568759297946368</v>
      </c>
      <c r="U1543" s="34">
        <f>SUMPRODUCT(DatiStorici[[#This Row],[Bond 3Y]:[Gold]],Q1542:T1542)</f>
        <v>15124.857144438922</v>
      </c>
      <c r="V1543" s="32">
        <f t="shared" ref="V1543:V1606" si="206">LN(U1543/U1542)</f>
        <v>1.5747337590956299E-3</v>
      </c>
      <c r="W1543" s="32">
        <f>-(1-U1543/MAX(U$5:U1543))</f>
        <v>-6.7689811478797157E-3</v>
      </c>
      <c r="X1543" s="53" t="str">
        <f t="shared" ref="X1543:X1606" si="207">IF(AND(MONTH(A1543)&lt;&gt;MONTH(A1542),MONTH(A1543)=X$2),"X","")</f>
        <v/>
      </c>
    </row>
    <row r="1544" spans="1:24" x14ac:dyDescent="0.3">
      <c r="A1544" s="4">
        <v>41269</v>
      </c>
      <c r="B1544" s="1">
        <v>125.76640399999999</v>
      </c>
      <c r="C1544" s="1">
        <v>146.45165</v>
      </c>
      <c r="D1544" s="1">
        <v>152.4624666666667</v>
      </c>
      <c r="E1544" s="1">
        <v>160.52413999999999</v>
      </c>
      <c r="F1544" s="3">
        <f t="shared" si="200"/>
        <v>15437.332343796734</v>
      </c>
      <c r="G1544" s="36">
        <f t="shared" si="201"/>
        <v>0</v>
      </c>
      <c r="H1544" s="31">
        <f t="shared" si="202"/>
        <v>0</v>
      </c>
      <c r="I1544" s="37">
        <f t="shared" si="203"/>
        <v>-3.9016855533449847E-4</v>
      </c>
      <c r="J1544" s="37">
        <f t="shared" si="204"/>
        <v>-2.2675460094884015E-5</v>
      </c>
      <c r="K1544" s="39">
        <f t="shared" si="205"/>
        <v>-6.7277006723137414E-5</v>
      </c>
      <c r="L1544" s="36">
        <f>-(1-B1544/MAX(B$5:B1544))</f>
        <v>-4.1972127102729573E-4</v>
      </c>
      <c r="M1544" s="37">
        <f>-(1-C1544/MAX(C$5:C1544))</f>
        <v>-2.0126748209455814E-3</v>
      </c>
      <c r="N1544" s="37">
        <f>-(1-D1544/MAX(D$5:D1544))</f>
        <v>-0.16638162657699307</v>
      </c>
      <c r="O1544" s="37">
        <f>-(1-E1544/MAX(E$5:E1544))</f>
        <v>-0.12741547259246377</v>
      </c>
      <c r="P1544" s="39">
        <f>-(1-F1544/MAX(F$5:F1544))</f>
        <v>-1.9657734327931498E-2</v>
      </c>
      <c r="Q1544" s="33">
        <f>IF(DatiStorici[[#This Row],[Calend]]="X",(DatiStorici[[#This Row],[Balanced]]*B$2/DatiStorici[[#This Row],[Bond 3Y]]),Q1543)</f>
        <v>29.07059339376492</v>
      </c>
      <c r="R1544" s="33">
        <f>IF(DatiStorici[[#This Row],[Calend]]="X",(DatiStorici[[#This Row],[Balanced]]*C$2/DatiStorici[[#This Row],[Bond 10Y]]),R1543)</f>
        <v>25.761389718714945</v>
      </c>
      <c r="S1544" s="33">
        <f>IF(DatiStorici[[#This Row],[Calend]]="X",(DatiStorici[[#This Row],[Balanced]]*D$2/DatiStorici[[#This Row],[SXXR]]),S1543)</f>
        <v>26.704627827929638</v>
      </c>
      <c r="T1544" s="33">
        <f>IF(DatiStorici[[#This Row],[Calend]]="X",(DatiStorici[[#This Row],[Balanced]]*E$2/DatiStorici[[#This Row],[Gold]]),T1543)</f>
        <v>22.568759297946368</v>
      </c>
      <c r="U1544" s="34">
        <f>SUMPRODUCT(DatiStorici[[#This Row],[Bond 3Y]:[Gold]],Q1543:T1543)</f>
        <v>15123.186131110117</v>
      </c>
      <c r="V1544" s="32">
        <f t="shared" si="206"/>
        <v>-1.1048736708572854E-4</v>
      </c>
      <c r="W1544" s="32">
        <f>-(1-U1544/MAX(U$5:U1544))</f>
        <v>-6.8787145658707471E-3</v>
      </c>
      <c r="X1544" s="53" t="str">
        <f t="shared" si="207"/>
        <v/>
      </c>
    </row>
    <row r="1545" spans="1:24" x14ac:dyDescent="0.3">
      <c r="A1545" s="4">
        <v>41270</v>
      </c>
      <c r="B1545" s="1">
        <v>125.647392</v>
      </c>
      <c r="C1545" s="1">
        <v>146.812613</v>
      </c>
      <c r="D1545" s="1">
        <v>152.40296900000001</v>
      </c>
      <c r="E1545" s="1">
        <v>159.84644</v>
      </c>
      <c r="F1545" s="3">
        <f t="shared" si="200"/>
        <v>15415.909483120115</v>
      </c>
      <c r="G1545" s="36">
        <f t="shared" si="201"/>
        <v>-9.4674207050604337E-4</v>
      </c>
      <c r="H1545" s="31">
        <f t="shared" si="202"/>
        <v>2.461692253884611E-3</v>
      </c>
      <c r="I1545" s="37">
        <f t="shared" si="203"/>
        <v>-3.9032084625769867E-4</v>
      </c>
      <c r="J1545" s="37">
        <f t="shared" si="204"/>
        <v>-4.2307318658968088E-3</v>
      </c>
      <c r="K1545" s="39">
        <f t="shared" si="205"/>
        <v>-1.3886945326252273E-3</v>
      </c>
      <c r="L1545" s="36">
        <f>-(1-B1545/MAX(B$5:B1545))</f>
        <v>-1.3656181429143599E-3</v>
      </c>
      <c r="M1545" s="37">
        <f>-(1-C1545/MAX(C$5:C1545))</f>
        <v>0</v>
      </c>
      <c r="N1545" s="37">
        <f>-(1-D1545/MAX(D$5:D1545))</f>
        <v>-0.16670694171319367</v>
      </c>
      <c r="O1545" s="37">
        <f>-(1-E1545/MAX(E$5:E1545))</f>
        <v>-0.13109934552412428</v>
      </c>
      <c r="P1545" s="39">
        <f>-(1-F1545/MAX(F$5:F1545))</f>
        <v>-2.1018185428236635E-2</v>
      </c>
      <c r="Q1545" s="33">
        <f>IF(DatiStorici[[#This Row],[Calend]]="X",(DatiStorici[[#This Row],[Balanced]]*B$2/DatiStorici[[#This Row],[Bond 3Y]]),Q1544)</f>
        <v>29.07059339376492</v>
      </c>
      <c r="R1545" s="33">
        <f>IF(DatiStorici[[#This Row],[Calend]]="X",(DatiStorici[[#This Row],[Balanced]]*C$2/DatiStorici[[#This Row],[Bond 10Y]]),R1544)</f>
        <v>25.761389718714945</v>
      </c>
      <c r="S1545" s="33">
        <f>IF(DatiStorici[[#This Row],[Calend]]="X",(DatiStorici[[#This Row],[Balanced]]*D$2/DatiStorici[[#This Row],[SXXR]]),S1544)</f>
        <v>26.704627827929638</v>
      </c>
      <c r="T1545" s="33">
        <f>IF(DatiStorici[[#This Row],[Calend]]="X",(DatiStorici[[#This Row],[Balanced]]*E$2/DatiStorici[[#This Row],[Gold]]),T1544)</f>
        <v>22.568759297946368</v>
      </c>
      <c r="U1545" s="34">
        <f>SUMPRODUCT(DatiStorici[[#This Row],[Bond 3Y]:[Gold]],Q1544:T1544)</f>
        <v>15112.141578944993</v>
      </c>
      <c r="V1545" s="32">
        <f t="shared" si="206"/>
        <v>-7.305727103258773E-4</v>
      </c>
      <c r="W1545" s="32">
        <f>-(1-U1545/MAX(U$5:U1545))</f>
        <v>-7.6039969070507141E-3</v>
      </c>
      <c r="X1545" s="53" t="str">
        <f t="shared" si="207"/>
        <v/>
      </c>
    </row>
    <row r="1546" spans="1:24" x14ac:dyDescent="0.3">
      <c r="A1546" s="4">
        <v>41271</v>
      </c>
      <c r="B1546" s="1">
        <v>125.579256</v>
      </c>
      <c r="C1546" s="1">
        <v>146.85894400000001</v>
      </c>
      <c r="D1546" s="1">
        <v>151.42287400000001</v>
      </c>
      <c r="E1546" s="1">
        <v>160.03774000000001</v>
      </c>
      <c r="F1546" s="3">
        <f t="shared" si="200"/>
        <v>15408.201569948604</v>
      </c>
      <c r="G1546" s="36">
        <f t="shared" si="201"/>
        <v>-5.424265476058883E-4</v>
      </c>
      <c r="H1546" s="31">
        <f t="shared" si="202"/>
        <v>3.1552936796267248E-4</v>
      </c>
      <c r="I1546" s="37">
        <f t="shared" si="203"/>
        <v>-6.4517118754007664E-3</v>
      </c>
      <c r="J1546" s="37">
        <f t="shared" si="204"/>
        <v>1.1960580407910644E-3</v>
      </c>
      <c r="K1546" s="39">
        <f t="shared" si="205"/>
        <v>-5.0012234376531903E-4</v>
      </c>
      <c r="L1546" s="36">
        <f>-(1-B1546/MAX(B$5:B1546))</f>
        <v>-1.9071570571658203E-3</v>
      </c>
      <c r="M1546" s="37">
        <f>-(1-C1546/MAX(C$5:C1546))</f>
        <v>0</v>
      </c>
      <c r="N1546" s="37">
        <f>-(1-D1546/MAX(D$5:D1546))</f>
        <v>-0.17206580293040274</v>
      </c>
      <c r="O1546" s="37">
        <f>-(1-E1546/MAX(E$5:E1546))</f>
        <v>-0.13005946815681324</v>
      </c>
      <c r="P1546" s="39">
        <f>-(1-F1546/MAX(F$5:F1546))</f>
        <v>-2.1507673695631446E-2</v>
      </c>
      <c r="Q1546" s="33">
        <f>IF(DatiStorici[[#This Row],[Calend]]="X",(DatiStorici[[#This Row],[Balanced]]*B$2/DatiStorici[[#This Row],[Bond 3Y]]),Q1545)</f>
        <v>29.07059339376492</v>
      </c>
      <c r="R1546" s="33">
        <f>IF(DatiStorici[[#This Row],[Calend]]="X",(DatiStorici[[#This Row],[Balanced]]*C$2/DatiStorici[[#This Row],[Bond 10Y]]),R1545)</f>
        <v>25.761389718714945</v>
      </c>
      <c r="S1546" s="33">
        <f>IF(DatiStorici[[#This Row],[Calend]]="X",(DatiStorici[[#This Row],[Balanced]]*D$2/DatiStorici[[#This Row],[SXXR]]),S1545)</f>
        <v>26.704627827929638</v>
      </c>
      <c r="T1546" s="33">
        <f>IF(DatiStorici[[#This Row],[Calend]]="X",(DatiStorici[[#This Row],[Balanced]]*E$2/DatiStorici[[#This Row],[Gold]]),T1545)</f>
        <v>22.568759297946368</v>
      </c>
      <c r="U1546" s="34">
        <f>SUMPRODUCT(DatiStorici[[#This Row],[Bond 3Y]:[Gold]],Q1545:T1545)</f>
        <v>15089.498707383254</v>
      </c>
      <c r="V1546" s="32">
        <f t="shared" si="206"/>
        <v>-1.4994467578236803E-3</v>
      </c>
      <c r="W1546" s="32">
        <f>-(1-U1546/MAX(U$5:U1546))</f>
        <v>-9.0909268116595721E-3</v>
      </c>
      <c r="X1546" s="53" t="str">
        <f t="shared" si="207"/>
        <v/>
      </c>
    </row>
    <row r="1547" spans="1:24" x14ac:dyDescent="0.3">
      <c r="A1547" s="4">
        <v>41274</v>
      </c>
      <c r="B1547" s="1">
        <v>125.576425</v>
      </c>
      <c r="C1547" s="1">
        <v>146.87030100000001</v>
      </c>
      <c r="D1547" s="1">
        <v>152.59723233333341</v>
      </c>
      <c r="E1547" s="1">
        <v>160.65987999999999</v>
      </c>
      <c r="F1547" s="3">
        <f t="shared" si="200"/>
        <v>15450.623252559648</v>
      </c>
      <c r="G1547" s="36">
        <f t="shared" si="201"/>
        <v>-2.2543786299019043E-5</v>
      </c>
      <c r="H1547" s="31">
        <f t="shared" si="202"/>
        <v>7.7329719113658626E-5</v>
      </c>
      <c r="I1547" s="37">
        <f t="shared" si="203"/>
        <v>7.7255691302720855E-3</v>
      </c>
      <c r="J1547" s="37">
        <f t="shared" si="204"/>
        <v>3.8799214067352338E-3</v>
      </c>
      <c r="K1547" s="39">
        <f t="shared" si="205"/>
        <v>2.7494053696454994E-3</v>
      </c>
      <c r="L1547" s="36">
        <f>-(1-B1547/MAX(B$5:B1547))</f>
        <v>-1.9296575952990613E-3</v>
      </c>
      <c r="M1547" s="37">
        <f>-(1-C1547/MAX(C$5:C1547))</f>
        <v>0</v>
      </c>
      <c r="N1547" s="37">
        <f>-(1-D1547/MAX(D$5:D1547))</f>
        <v>-0.16564476892083568</v>
      </c>
      <c r="O1547" s="37">
        <f>-(1-E1547/MAX(E$5:E1547))</f>
        <v>-0.12667761083690299</v>
      </c>
      <c r="P1547" s="39">
        <f>-(1-F1547/MAX(F$5:F1547))</f>
        <v>-1.881369992358628E-2</v>
      </c>
      <c r="Q1547" s="33">
        <f>IF(DatiStorici[[#This Row],[Calend]]="X",(DatiStorici[[#This Row],[Balanced]]*B$2/DatiStorici[[#This Row],[Bond 3Y]]),Q1546)</f>
        <v>29.07059339376492</v>
      </c>
      <c r="R1547" s="33">
        <f>IF(DatiStorici[[#This Row],[Calend]]="X",(DatiStorici[[#This Row],[Balanced]]*C$2/DatiStorici[[#This Row],[Bond 10Y]]),R1546)</f>
        <v>25.761389718714945</v>
      </c>
      <c r="S1547" s="33">
        <f>IF(DatiStorici[[#This Row],[Calend]]="X",(DatiStorici[[#This Row],[Balanced]]*D$2/DatiStorici[[#This Row],[SXXR]]),S1546)</f>
        <v>26.704627827929638</v>
      </c>
      <c r="T1547" s="33">
        <f>IF(DatiStorici[[#This Row],[Calend]]="X",(DatiStorici[[#This Row],[Balanced]]*E$2/DatiStorici[[#This Row],[Gold]]),T1546)</f>
        <v>22.568759297946368</v>
      </c>
      <c r="U1547" s="34">
        <f>SUMPRODUCT(DatiStorici[[#This Row],[Bond 3Y]:[Gold]],Q1546:T1546)</f>
        <v>15135.110710774314</v>
      </c>
      <c r="V1547" s="32">
        <f t="shared" si="206"/>
        <v>3.0182052899651013E-3</v>
      </c>
      <c r="W1547" s="32">
        <f>-(1-U1547/MAX(U$5:U1547))</f>
        <v>-6.0956418864961393E-3</v>
      </c>
      <c r="X1547" s="53" t="str">
        <f t="shared" si="207"/>
        <v/>
      </c>
    </row>
    <row r="1548" spans="1:24" x14ac:dyDescent="0.3">
      <c r="A1548" s="4">
        <v>41275</v>
      </c>
      <c r="B1548" s="1">
        <v>125.576425</v>
      </c>
      <c r="C1548" s="1">
        <v>146.87030100000001</v>
      </c>
      <c r="D1548" s="1">
        <v>153.7715906666667</v>
      </c>
      <c r="E1548" s="1">
        <v>162.09421499999999</v>
      </c>
      <c r="F1548" s="3">
        <f t="shared" si="200"/>
        <v>15524.860851332323</v>
      </c>
      <c r="G1548" s="36">
        <f t="shared" si="201"/>
        <v>0</v>
      </c>
      <c r="H1548" s="31">
        <f t="shared" si="202"/>
        <v>0</v>
      </c>
      <c r="I1548" s="37">
        <f t="shared" si="203"/>
        <v>7.6663419829866462E-3</v>
      </c>
      <c r="J1548" s="37">
        <f t="shared" si="204"/>
        <v>8.8881564313678819E-3</v>
      </c>
      <c r="K1548" s="39">
        <f t="shared" si="205"/>
        <v>4.7933224006127453E-3</v>
      </c>
      <c r="L1548" s="36">
        <f>-(1-B1548/MAX(B$5:B1548))</f>
        <v>-1.9296575952990613E-3</v>
      </c>
      <c r="M1548" s="37">
        <f>-(1-C1548/MAX(C$5:C1548))</f>
        <v>0</v>
      </c>
      <c r="N1548" s="37">
        <f>-(1-D1548/MAX(D$5:D1548))</f>
        <v>-0.15922373491126929</v>
      </c>
      <c r="O1548" s="37">
        <f>-(1-E1548/MAX(E$5:E1548))</f>
        <v>-0.11888078645822009</v>
      </c>
      <c r="P1548" s="39">
        <f>-(1-F1548/MAX(F$5:F1548))</f>
        <v>-1.4099267782199942E-2</v>
      </c>
      <c r="Q1548" s="33">
        <f>IF(DatiStorici[[#This Row],[Calend]]="X",(DatiStorici[[#This Row],[Balanced]]*B$2/DatiStorici[[#This Row],[Bond 3Y]]),Q1547)</f>
        <v>30.258152902446113</v>
      </c>
      <c r="R1548" s="33">
        <f>IF(DatiStorici[[#This Row],[Calend]]="X",(DatiStorici[[#This Row],[Balanced]]*C$2/DatiStorici[[#This Row],[Bond 10Y]]),R1547)</f>
        <v>25.871198211764792</v>
      </c>
      <c r="S1548" s="33">
        <f>IF(DatiStorici[[#This Row],[Calend]]="X",(DatiStorici[[#This Row],[Balanced]]*D$2/DatiStorici[[#This Row],[SXXR]]),S1547)</f>
        <v>24.710095357140805</v>
      </c>
      <c r="T1548" s="33">
        <f>IF(DatiStorici[[#This Row],[Calend]]="X",(DatiStorici[[#This Row],[Balanced]]*E$2/DatiStorici[[#This Row],[Gold]]),T1547)</f>
        <v>23.441371233344491</v>
      </c>
      <c r="U1548" s="34">
        <f>SUMPRODUCT(DatiStorici[[#This Row],[Bond 3Y]:[Gold]],Q1547:T1547)</f>
        <v>15198.842674370228</v>
      </c>
      <c r="V1548" s="32">
        <f t="shared" si="206"/>
        <v>4.2020277781247414E-3</v>
      </c>
      <c r="W1548" s="32">
        <f>-(1-U1548/MAX(U$5:U1548))</f>
        <v>-1.9104411582306913E-3</v>
      </c>
      <c r="X1548" s="53" t="str">
        <f t="shared" si="207"/>
        <v>X</v>
      </c>
    </row>
    <row r="1549" spans="1:24" x14ac:dyDescent="0.3">
      <c r="A1549" s="4">
        <v>41276</v>
      </c>
      <c r="B1549" s="1">
        <v>126.066649</v>
      </c>
      <c r="C1549" s="1">
        <v>146.050702</v>
      </c>
      <c r="D1549" s="1">
        <v>154.94594900000001</v>
      </c>
      <c r="E1549" s="1">
        <v>163.52855</v>
      </c>
      <c r="F1549" s="3">
        <f t="shared" si="200"/>
        <v>15590.448888443283</v>
      </c>
      <c r="G1549" s="36">
        <f t="shared" si="201"/>
        <v>3.8961900469022463E-3</v>
      </c>
      <c r="H1549" s="31">
        <f t="shared" si="202"/>
        <v>-5.5960557998512104E-3</v>
      </c>
      <c r="I1549" s="37">
        <f t="shared" si="203"/>
        <v>7.608016046670182E-3</v>
      </c>
      <c r="J1549" s="37">
        <f t="shared" si="204"/>
        <v>8.8098525726126777E-3</v>
      </c>
      <c r="K1549" s="39">
        <f t="shared" si="205"/>
        <v>4.215811110424573E-3</v>
      </c>
      <c r="L1549" s="36">
        <f>-(1-B1549/MAX(B$5:B1549))</f>
        <v>0</v>
      </c>
      <c r="M1549" s="37">
        <f>-(1-C1549/MAX(C$5:C1549))</f>
        <v>-5.5804270463094552E-3</v>
      </c>
      <c r="N1549" s="37">
        <f>-(1-D1549/MAX(D$5:D1549))</f>
        <v>-0.15280270090170278</v>
      </c>
      <c r="O1549" s="37">
        <f>-(1-E1549/MAX(E$5:E1549))</f>
        <v>-0.1110839620795373</v>
      </c>
      <c r="P1549" s="39">
        <f>-(1-F1549/MAX(F$5:F1549))</f>
        <v>-9.9341229585749868E-3</v>
      </c>
      <c r="Q1549" s="33">
        <f>IF(DatiStorici[[#This Row],[Calend]]="X",(DatiStorici[[#This Row],[Balanced]]*B$2/DatiStorici[[#This Row],[Bond 3Y]]),Q1548)</f>
        <v>30.258152902446113</v>
      </c>
      <c r="R1549" s="33">
        <f>IF(DatiStorici[[#This Row],[Calend]]="X",(DatiStorici[[#This Row],[Balanced]]*C$2/DatiStorici[[#This Row],[Bond 10Y]]),R1548)</f>
        <v>25.871198211764792</v>
      </c>
      <c r="S1549" s="33">
        <f>IF(DatiStorici[[#This Row],[Calend]]="X",(DatiStorici[[#This Row],[Balanced]]*D$2/DatiStorici[[#This Row],[SXXR]]),S1548)</f>
        <v>24.710095357140805</v>
      </c>
      <c r="T1549" s="33">
        <f>IF(DatiStorici[[#This Row],[Calend]]="X",(DatiStorici[[#This Row],[Balanced]]*E$2/DatiStorici[[#This Row],[Gold]]),T1548)</f>
        <v>23.441371233344491</v>
      </c>
      <c r="U1549" s="34">
        <f>SUMPRODUCT(DatiStorici[[#This Row],[Bond 3Y]:[Gold]],Q1548:T1548)</f>
        <v>15255.113224543611</v>
      </c>
      <c r="V1549" s="32">
        <f t="shared" si="206"/>
        <v>3.695455158459998E-3</v>
      </c>
      <c r="W1549" s="32">
        <f>-(1-U1549/MAX(U$5:U1549))</f>
        <v>0</v>
      </c>
      <c r="X1549" s="53" t="str">
        <f t="shared" si="207"/>
        <v/>
      </c>
    </row>
    <row r="1550" spans="1:24" x14ac:dyDescent="0.3">
      <c r="A1550" s="4">
        <v>41277</v>
      </c>
      <c r="B1550" s="1">
        <v>126.154764</v>
      </c>
      <c r="C1550" s="1">
        <v>145.63050799999999</v>
      </c>
      <c r="D1550" s="1">
        <v>155.77497099999999</v>
      </c>
      <c r="E1550" s="1">
        <v>162.15089</v>
      </c>
      <c r="F1550" s="3">
        <f t="shared" si="200"/>
        <v>15540.120737892794</v>
      </c>
      <c r="G1550" s="36">
        <f t="shared" si="201"/>
        <v>6.9871152125203857E-4</v>
      </c>
      <c r="H1550" s="31">
        <f t="shared" si="202"/>
        <v>-2.8811886146375009E-3</v>
      </c>
      <c r="I1550" s="37">
        <f t="shared" si="203"/>
        <v>5.3361322897174839E-3</v>
      </c>
      <c r="J1550" s="37">
        <f t="shared" si="204"/>
        <v>-8.4602713471555301E-3</v>
      </c>
      <c r="K1550" s="39">
        <f t="shared" si="205"/>
        <v>-3.2333616121654391E-3</v>
      </c>
      <c r="L1550" s="36">
        <f>-(1-B1550/MAX(B$5:B1550))</f>
        <v>0</v>
      </c>
      <c r="M1550" s="37">
        <f>-(1-C1550/MAX(C$5:C1550))</f>
        <v>-8.4414138975585917E-3</v>
      </c>
      <c r="N1550" s="37">
        <f>-(1-D1550/MAX(D$5:D1550))</f>
        <v>-0.14826986087699812</v>
      </c>
      <c r="O1550" s="37">
        <f>-(1-E1550/MAX(E$5:E1550))</f>
        <v>-0.1185727098780196</v>
      </c>
      <c r="P1550" s="39">
        <f>-(1-F1550/MAX(F$5:F1550))</f>
        <v>-1.3130194147492391E-2</v>
      </c>
      <c r="Q1550" s="33">
        <f>IF(DatiStorici[[#This Row],[Calend]]="X",(DatiStorici[[#This Row],[Balanced]]*B$2/DatiStorici[[#This Row],[Bond 3Y]]),Q1549)</f>
        <v>30.258152902446113</v>
      </c>
      <c r="R1550" s="33">
        <f>IF(DatiStorici[[#This Row],[Calend]]="X",(DatiStorici[[#This Row],[Balanced]]*C$2/DatiStorici[[#This Row],[Bond 10Y]]),R1549)</f>
        <v>25.871198211764792</v>
      </c>
      <c r="S1550" s="33">
        <f>IF(DatiStorici[[#This Row],[Calend]]="X",(DatiStorici[[#This Row],[Balanced]]*D$2/DatiStorici[[#This Row],[SXXR]]),S1549)</f>
        <v>24.710095357140805</v>
      </c>
      <c r="T1550" s="33">
        <f>IF(DatiStorici[[#This Row],[Calend]]="X",(DatiStorici[[#This Row],[Balanced]]*E$2/DatiStorici[[#This Row],[Gold]]),T1549)</f>
        <v>23.441371233344491</v>
      </c>
      <c r="U1550" s="34">
        <f>SUMPRODUCT(DatiStorici[[#This Row],[Bond 3Y]:[Gold]],Q1549:T1549)</f>
        <v>15235.099472605052</v>
      </c>
      <c r="V1550" s="32">
        <f t="shared" si="206"/>
        <v>-1.3127986355310111E-3</v>
      </c>
      <c r="W1550" s="32">
        <f>-(1-U1550/MAX(U$5:U1550))</f>
        <v>-1.3119372923668937E-3</v>
      </c>
      <c r="X1550" s="53" t="str">
        <f t="shared" si="207"/>
        <v/>
      </c>
    </row>
    <row r="1551" spans="1:24" x14ac:dyDescent="0.3">
      <c r="A1551" s="4">
        <v>41278</v>
      </c>
      <c r="B1551" s="1">
        <v>126.15407500000001</v>
      </c>
      <c r="C1551" s="1">
        <v>145.068375</v>
      </c>
      <c r="D1551" s="1">
        <v>156.30776</v>
      </c>
      <c r="E1551" s="1">
        <v>159.10785000000001</v>
      </c>
      <c r="F1551" s="3">
        <f t="shared" si="200"/>
        <v>15413.866519645577</v>
      </c>
      <c r="G1551" s="36">
        <f t="shared" si="201"/>
        <v>-5.4615605440426248E-6</v>
      </c>
      <c r="H1551" s="31">
        <f t="shared" si="202"/>
        <v>-3.8674637815150799E-3</v>
      </c>
      <c r="I1551" s="37">
        <f t="shared" si="203"/>
        <v>3.4144120432843292E-3</v>
      </c>
      <c r="J1551" s="37">
        <f t="shared" si="204"/>
        <v>-1.8945047318979356E-2</v>
      </c>
      <c r="K1551" s="39">
        <f t="shared" si="205"/>
        <v>-8.1575867652264409E-3</v>
      </c>
      <c r="L1551" s="36">
        <f>-(1-B1551/MAX(B$5:B1551))</f>
        <v>-5.4615456297479881E-6</v>
      </c>
      <c r="M1551" s="37">
        <f>-(1-C1551/MAX(C$5:C1551))</f>
        <v>-1.2268824859288707E-2</v>
      </c>
      <c r="N1551" s="37">
        <f>-(1-D1551/MAX(D$5:D1551))</f>
        <v>-0.14535673275262684</v>
      </c>
      <c r="O1551" s="37">
        <f>-(1-E1551/MAX(E$5:E1551))</f>
        <v>-0.13511420712748134</v>
      </c>
      <c r="P1551" s="39">
        <f>-(1-F1551/MAX(F$5:F1551))</f>
        <v>-2.1147923092536991E-2</v>
      </c>
      <c r="Q1551" s="33">
        <f>IF(DatiStorici[[#This Row],[Calend]]="X",(DatiStorici[[#This Row],[Balanced]]*B$2/DatiStorici[[#This Row],[Bond 3Y]]),Q1550)</f>
        <v>30.258152902446113</v>
      </c>
      <c r="R1551" s="33">
        <f>IF(DatiStorici[[#This Row],[Calend]]="X",(DatiStorici[[#This Row],[Balanced]]*C$2/DatiStorici[[#This Row],[Bond 10Y]]),R1550)</f>
        <v>25.871198211764792</v>
      </c>
      <c r="S1551" s="33">
        <f>IF(DatiStorici[[#This Row],[Calend]]="X",(DatiStorici[[#This Row],[Balanced]]*D$2/DatiStorici[[#This Row],[SXXR]]),S1550)</f>
        <v>24.710095357140805</v>
      </c>
      <c r="T1551" s="33">
        <f>IF(DatiStorici[[#This Row],[Calend]]="X",(DatiStorici[[#This Row],[Balanced]]*E$2/DatiStorici[[#This Row],[Gold]]),T1550)</f>
        <v>23.441371233344491</v>
      </c>
      <c r="U1551" s="34">
        <f>SUMPRODUCT(DatiStorici[[#This Row],[Bond 3Y]:[Gold]],Q1550:T1550)</f>
        <v>15162.367807150649</v>
      </c>
      <c r="V1551" s="32">
        <f t="shared" si="206"/>
        <v>-4.7853858073596562E-3</v>
      </c>
      <c r="W1551" s="32">
        <f>-(1-U1551/MAX(U$5:U1551))</f>
        <v>-6.0796282549870906E-3</v>
      </c>
      <c r="X1551" s="53" t="str">
        <f t="shared" si="207"/>
        <v/>
      </c>
    </row>
    <row r="1552" spans="1:24" x14ac:dyDescent="0.3">
      <c r="A1552" s="4">
        <v>41281</v>
      </c>
      <c r="B1552" s="1">
        <v>126.022931</v>
      </c>
      <c r="C1552" s="1">
        <v>145.24035900000001</v>
      </c>
      <c r="D1552" s="1">
        <v>155.66475700000001</v>
      </c>
      <c r="E1552" s="1">
        <v>158.83694</v>
      </c>
      <c r="F1552" s="3">
        <f t="shared" si="200"/>
        <v>15394.625675300642</v>
      </c>
      <c r="G1552" s="36">
        <f t="shared" si="201"/>
        <v>-1.0400949230289006E-3</v>
      </c>
      <c r="H1552" s="31">
        <f t="shared" si="202"/>
        <v>1.1848353148050288E-3</v>
      </c>
      <c r="I1552" s="37">
        <f t="shared" si="203"/>
        <v>-4.1221830480217686E-3</v>
      </c>
      <c r="J1552" s="37">
        <f t="shared" si="204"/>
        <v>-1.7041327556383845E-3</v>
      </c>
      <c r="K1552" s="39">
        <f t="shared" si="205"/>
        <v>-1.2490612474470222E-3</v>
      </c>
      <c r="L1552" s="36">
        <f>-(1-B1552/MAX(B$5:B1552))</f>
        <v>-1.0450100798412576E-3</v>
      </c>
      <c r="M1552" s="37">
        <f>-(1-C1552/MAX(C$5:C1552))</f>
        <v>-1.1097832501888893E-2</v>
      </c>
      <c r="N1552" s="37">
        <f>-(1-D1552/MAX(D$5:D1552))</f>
        <v>-0.14887247749089105</v>
      </c>
      <c r="O1552" s="37">
        <f>-(1-E1552/MAX(E$5:E1552))</f>
        <v>-0.13658683220630119</v>
      </c>
      <c r="P1552" s="39">
        <f>-(1-F1552/MAX(F$5:F1552))</f>
        <v>-2.236980602661387E-2</v>
      </c>
      <c r="Q1552" s="33">
        <f>IF(DatiStorici[[#This Row],[Calend]]="X",(DatiStorici[[#This Row],[Balanced]]*B$2/DatiStorici[[#This Row],[Bond 3Y]]),Q1551)</f>
        <v>30.258152902446113</v>
      </c>
      <c r="R1552" s="33">
        <f>IF(DatiStorici[[#This Row],[Calend]]="X",(DatiStorici[[#This Row],[Balanced]]*C$2/DatiStorici[[#This Row],[Bond 10Y]]),R1551)</f>
        <v>25.871198211764792</v>
      </c>
      <c r="S1552" s="33">
        <f>IF(DatiStorici[[#This Row],[Calend]]="X",(DatiStorici[[#This Row],[Balanced]]*D$2/DatiStorici[[#This Row],[SXXR]]),S1551)</f>
        <v>24.710095357140805</v>
      </c>
      <c r="T1552" s="33">
        <f>IF(DatiStorici[[#This Row],[Calend]]="X",(DatiStorici[[#This Row],[Balanced]]*E$2/DatiStorici[[#This Row],[Gold]]),T1551)</f>
        <v>23.441371233344491</v>
      </c>
      <c r="U1552" s="34">
        <f>SUMPRODUCT(DatiStorici[[#This Row],[Bond 3Y]:[Gold]],Q1551:T1551)</f>
        <v>15140.609896773909</v>
      </c>
      <c r="V1552" s="32">
        <f t="shared" si="206"/>
        <v>-1.4360248242508017E-3</v>
      </c>
      <c r="W1552" s="32">
        <f>-(1-U1552/MAX(U$5:U1552))</f>
        <v>-7.5058982574760513E-3</v>
      </c>
      <c r="X1552" s="53" t="str">
        <f t="shared" si="207"/>
        <v/>
      </c>
    </row>
    <row r="1553" spans="1:24" x14ac:dyDescent="0.3">
      <c r="A1553" s="4">
        <v>41282</v>
      </c>
      <c r="B1553" s="1">
        <v>126.139343</v>
      </c>
      <c r="C1553" s="1">
        <v>145.53231400000001</v>
      </c>
      <c r="D1553" s="1">
        <v>155.488415</v>
      </c>
      <c r="E1553" s="1">
        <v>159.87296000000001</v>
      </c>
      <c r="F1553" s="3">
        <f t="shared" si="200"/>
        <v>15443.099892656026</v>
      </c>
      <c r="G1553" s="36">
        <f t="shared" si="201"/>
        <v>9.233102670237281E-4</v>
      </c>
      <c r="H1553" s="31">
        <f t="shared" si="202"/>
        <v>2.008132986495827E-3</v>
      </c>
      <c r="I1553" s="37">
        <f t="shared" si="203"/>
        <v>-1.1334740233971698E-3</v>
      </c>
      <c r="J1553" s="37">
        <f t="shared" si="204"/>
        <v>6.5013584402366618E-3</v>
      </c>
      <c r="K1553" s="39">
        <f t="shared" si="205"/>
        <v>3.1438283069070302E-3</v>
      </c>
      <c r="L1553" s="36">
        <f>-(1-B1553/MAX(B$5:B1553))</f>
        <v>-1.2223874478500818E-4</v>
      </c>
      <c r="M1553" s="37">
        <f>-(1-C1553/MAX(C$5:C1553))</f>
        <v>-9.10999018106462E-3</v>
      </c>
      <c r="N1553" s="37">
        <f>-(1-D1553/MAX(D$5:D1553))</f>
        <v>-0.14983666188604161</v>
      </c>
      <c r="O1553" s="37">
        <f>-(1-E1553/MAX(E$5:E1553))</f>
        <v>-0.13095518688439034</v>
      </c>
      <c r="P1553" s="39">
        <f>-(1-F1553/MAX(F$5:F1553))</f>
        <v>-1.9291468201752981E-2</v>
      </c>
      <c r="Q1553" s="33">
        <f>IF(DatiStorici[[#This Row],[Calend]]="X",(DatiStorici[[#This Row],[Balanced]]*B$2/DatiStorici[[#This Row],[Bond 3Y]]),Q1552)</f>
        <v>30.258152902446113</v>
      </c>
      <c r="R1553" s="33">
        <f>IF(DatiStorici[[#This Row],[Calend]]="X",(DatiStorici[[#This Row],[Balanced]]*C$2/DatiStorici[[#This Row],[Bond 10Y]]),R1552)</f>
        <v>25.871198211764792</v>
      </c>
      <c r="S1553" s="33">
        <f>IF(DatiStorici[[#This Row],[Calend]]="X",(DatiStorici[[#This Row],[Balanced]]*D$2/DatiStorici[[#This Row],[SXXR]]),S1552)</f>
        <v>24.710095357140805</v>
      </c>
      <c r="T1553" s="33">
        <f>IF(DatiStorici[[#This Row],[Calend]]="X",(DatiStorici[[#This Row],[Balanced]]*E$2/DatiStorici[[#This Row],[Gold]]),T1552)</f>
        <v>23.441371233344491</v>
      </c>
      <c r="U1553" s="34">
        <f>SUMPRODUCT(DatiStorici[[#This Row],[Bond 3Y]:[Gold]],Q1552:T1552)</f>
        <v>15171.613836333207</v>
      </c>
      <c r="V1553" s="32">
        <f t="shared" si="206"/>
        <v>2.0456401116582218E-3</v>
      </c>
      <c r="W1553" s="32">
        <f>-(1-U1553/MAX(U$5:U1553))</f>
        <v>-5.4735344786601692E-3</v>
      </c>
      <c r="X1553" s="53" t="str">
        <f t="shared" si="207"/>
        <v/>
      </c>
    </row>
    <row r="1554" spans="1:24" x14ac:dyDescent="0.3">
      <c r="A1554" s="4">
        <v>41283</v>
      </c>
      <c r="B1554" s="1">
        <v>126.350505</v>
      </c>
      <c r="C1554" s="1">
        <v>145.62753000000001</v>
      </c>
      <c r="D1554" s="1">
        <v>156.552381</v>
      </c>
      <c r="E1554" s="1">
        <v>160.04008999999999</v>
      </c>
      <c r="F1554" s="3">
        <f t="shared" si="200"/>
        <v>15473.320729109182</v>
      </c>
      <c r="G1554" s="36">
        <f t="shared" si="201"/>
        <v>1.6726379369595644E-3</v>
      </c>
      <c r="H1554" s="31">
        <f t="shared" si="202"/>
        <v>6.5404625916932037E-4</v>
      </c>
      <c r="I1554" s="37">
        <f t="shared" si="203"/>
        <v>6.8194296189060212E-3</v>
      </c>
      <c r="J1554" s="37">
        <f t="shared" si="204"/>
        <v>1.0448464994141224E-3</v>
      </c>
      <c r="K1554" s="39">
        <f t="shared" si="205"/>
        <v>1.9550029059514813E-3</v>
      </c>
      <c r="L1554" s="36">
        <f>-(1-B1554/MAX(B$5:B1554))</f>
        <v>0</v>
      </c>
      <c r="M1554" s="37">
        <f>-(1-C1554/MAX(C$5:C1554))</f>
        <v>-8.4616902909459002E-3</v>
      </c>
      <c r="N1554" s="37">
        <f>-(1-D1554/MAX(D$5:D1554))</f>
        <v>-0.14401921956276786</v>
      </c>
      <c r="O1554" s="37">
        <f>-(1-E1554/MAX(E$5:E1554))</f>
        <v>-0.13004669391837542</v>
      </c>
      <c r="P1554" s="39">
        <f>-(1-F1554/MAX(F$5:F1554))</f>
        <v>-1.7372304798440097E-2</v>
      </c>
      <c r="Q1554" s="33">
        <f>IF(DatiStorici[[#This Row],[Calend]]="X",(DatiStorici[[#This Row],[Balanced]]*B$2/DatiStorici[[#This Row],[Bond 3Y]]),Q1553)</f>
        <v>30.258152902446113</v>
      </c>
      <c r="R1554" s="33">
        <f>IF(DatiStorici[[#This Row],[Calend]]="X",(DatiStorici[[#This Row],[Balanced]]*C$2/DatiStorici[[#This Row],[Bond 10Y]]),R1553)</f>
        <v>25.871198211764792</v>
      </c>
      <c r="S1554" s="33">
        <f>IF(DatiStorici[[#This Row],[Calend]]="X",(DatiStorici[[#This Row],[Balanced]]*D$2/DatiStorici[[#This Row],[SXXR]]),S1553)</f>
        <v>24.710095357140805</v>
      </c>
      <c r="T1554" s="33">
        <f>IF(DatiStorici[[#This Row],[Calend]]="X",(DatiStorici[[#This Row],[Balanced]]*E$2/DatiStorici[[#This Row],[Gold]]),T1553)</f>
        <v>23.441371233344491</v>
      </c>
      <c r="U1554" s="34">
        <f>SUMPRODUCT(DatiStorici[[#This Row],[Bond 3Y]:[Gold]],Q1553:T1553)</f>
        <v>15210.675018116308</v>
      </c>
      <c r="V1554" s="32">
        <f t="shared" si="206"/>
        <v>2.5713140633885469E-3</v>
      </c>
      <c r="W1554" s="32">
        <f>-(1-U1554/MAX(U$5:U1554))</f>
        <v>-2.9130040382662203E-3</v>
      </c>
      <c r="X1554" s="53" t="str">
        <f t="shared" si="207"/>
        <v/>
      </c>
    </row>
    <row r="1555" spans="1:24" x14ac:dyDescent="0.3">
      <c r="A1555" s="4">
        <v>41284</v>
      </c>
      <c r="B1555" s="1">
        <v>126.720575</v>
      </c>
      <c r="C1555" s="1">
        <v>145.24101400000001</v>
      </c>
      <c r="D1555" s="1">
        <v>156.14647199999999</v>
      </c>
      <c r="E1555" s="1">
        <v>161.70357999999999</v>
      </c>
      <c r="F1555" s="3">
        <f t="shared" si="200"/>
        <v>15532.173155864562</v>
      </c>
      <c r="G1555" s="36">
        <f t="shared" si="201"/>
        <v>2.924634958545586E-3</v>
      </c>
      <c r="H1555" s="31">
        <f t="shared" si="202"/>
        <v>-2.657669490060193E-3</v>
      </c>
      <c r="I1555" s="37">
        <f t="shared" si="203"/>
        <v>-2.5961670411906728E-3</v>
      </c>
      <c r="J1555" s="37">
        <f t="shared" si="204"/>
        <v>1.0340559754690858E-2</v>
      </c>
      <c r="K1555" s="39">
        <f t="shared" si="205"/>
        <v>3.79626253679718E-3</v>
      </c>
      <c r="L1555" s="36">
        <f>-(1-B1555/MAX(B$5:B1555))</f>
        <v>0</v>
      </c>
      <c r="M1555" s="37">
        <f>-(1-C1555/MAX(C$5:C1555))</f>
        <v>-1.1093372784740207E-2</v>
      </c>
      <c r="N1555" s="37">
        <f>-(1-D1555/MAX(D$5:D1555))</f>
        <v>-0.14623860645670794</v>
      </c>
      <c r="O1555" s="37">
        <f>-(1-E1555/MAX(E$5:E1555))</f>
        <v>-0.12100421821660767</v>
      </c>
      <c r="P1555" s="39">
        <f>-(1-F1555/MAX(F$5:F1555))</f>
        <v>-1.3634902499858881E-2</v>
      </c>
      <c r="Q1555" s="33">
        <f>IF(DatiStorici[[#This Row],[Calend]]="X",(DatiStorici[[#This Row],[Balanced]]*B$2/DatiStorici[[#This Row],[Bond 3Y]]),Q1554)</f>
        <v>30.258152902446113</v>
      </c>
      <c r="R1555" s="33">
        <f>IF(DatiStorici[[#This Row],[Calend]]="X",(DatiStorici[[#This Row],[Balanced]]*C$2/DatiStorici[[#This Row],[Bond 10Y]]),R1554)</f>
        <v>25.871198211764792</v>
      </c>
      <c r="S1555" s="33">
        <f>IF(DatiStorici[[#This Row],[Calend]]="X",(DatiStorici[[#This Row],[Balanced]]*D$2/DatiStorici[[#This Row],[SXXR]]),S1554)</f>
        <v>24.710095357140805</v>
      </c>
      <c r="T1555" s="33">
        <f>IF(DatiStorici[[#This Row],[Calend]]="X",(DatiStorici[[#This Row],[Balanced]]*E$2/DatiStorici[[#This Row],[Gold]]),T1554)</f>
        <v>23.441371233344491</v>
      </c>
      <c r="U1555" s="34">
        <f>SUMPRODUCT(DatiStorici[[#This Row],[Bond 3Y]:[Gold]],Q1554:T1554)</f>
        <v>15240.837457249532</v>
      </c>
      <c r="V1555" s="32">
        <f t="shared" si="206"/>
        <v>1.9810148360806423E-3</v>
      </c>
      <c r="W1555" s="32">
        <f>-(1-U1555/MAX(U$5:U1555))</f>
        <v>-9.3580211984989337E-4</v>
      </c>
      <c r="X1555" s="53" t="str">
        <f t="shared" si="207"/>
        <v/>
      </c>
    </row>
    <row r="1556" spans="1:24" x14ac:dyDescent="0.3">
      <c r="A1556" s="4">
        <v>41285</v>
      </c>
      <c r="B1556" s="1">
        <v>126.748153</v>
      </c>
      <c r="C1556" s="1">
        <v>144.99907999999999</v>
      </c>
      <c r="D1556" s="1">
        <v>155.94970000000001</v>
      </c>
      <c r="E1556" s="1">
        <v>160.01232999999999</v>
      </c>
      <c r="F1556" s="3">
        <f t="shared" si="200"/>
        <v>15457.064230203217</v>
      </c>
      <c r="G1556" s="36">
        <f t="shared" si="201"/>
        <v>2.1760475405734704E-4</v>
      </c>
      <c r="H1556" s="31">
        <f t="shared" si="202"/>
        <v>-1.6671304966875467E-3</v>
      </c>
      <c r="I1556" s="37">
        <f t="shared" si="203"/>
        <v>-1.2609704554340409E-3</v>
      </c>
      <c r="J1556" s="37">
        <f t="shared" si="204"/>
        <v>-1.0514031338312099E-2</v>
      </c>
      <c r="K1556" s="39">
        <f t="shared" si="205"/>
        <v>-4.8474295639285526E-3</v>
      </c>
      <c r="L1556" s="36">
        <f>-(1-B1556/MAX(B$5:B1556))</f>
        <v>0</v>
      </c>
      <c r="M1556" s="37">
        <f>-(1-C1556/MAX(C$5:C1556))</f>
        <v>-1.2740635698704095E-2</v>
      </c>
      <c r="N1556" s="37">
        <f>-(1-D1556/MAX(D$5:D1556))</f>
        <v>-0.14731449587501178</v>
      </c>
      <c r="O1556" s="37">
        <f>-(1-E1556/MAX(E$5:E1556))</f>
        <v>-0.13019759300732758</v>
      </c>
      <c r="P1556" s="39">
        <f>-(1-F1556/MAX(F$5:F1556))</f>
        <v>-1.8404667943473618E-2</v>
      </c>
      <c r="Q1556" s="33">
        <f>IF(DatiStorici[[#This Row],[Calend]]="X",(DatiStorici[[#This Row],[Balanced]]*B$2/DatiStorici[[#This Row],[Bond 3Y]]),Q1555)</f>
        <v>30.258152902446113</v>
      </c>
      <c r="R1556" s="33">
        <f>IF(DatiStorici[[#This Row],[Calend]]="X",(DatiStorici[[#This Row],[Balanced]]*C$2/DatiStorici[[#This Row],[Bond 10Y]]),R1555)</f>
        <v>25.871198211764792</v>
      </c>
      <c r="S1556" s="33">
        <f>IF(DatiStorici[[#This Row],[Calend]]="X",(DatiStorici[[#This Row],[Balanced]]*D$2/DatiStorici[[#This Row],[SXXR]]),S1555)</f>
        <v>24.710095357140805</v>
      </c>
      <c r="T1556" s="33">
        <f>IF(DatiStorici[[#This Row],[Calend]]="X",(DatiStorici[[#This Row],[Balanced]]*E$2/DatiStorici[[#This Row],[Gold]]),T1555)</f>
        <v>23.441371233344491</v>
      </c>
      <c r="U1556" s="34">
        <f>SUMPRODUCT(DatiStorici[[#This Row],[Bond 3Y]:[Gold]],Q1555:T1555)</f>
        <v>15190.9053201401</v>
      </c>
      <c r="V1556" s="32">
        <f t="shared" si="206"/>
        <v>-3.2815854342483344E-3</v>
      </c>
      <c r="W1556" s="32">
        <f>-(1-U1556/MAX(U$5:U1556))</f>
        <v>-4.2089431562007951E-3</v>
      </c>
      <c r="X1556" s="53" t="str">
        <f t="shared" si="207"/>
        <v/>
      </c>
    </row>
    <row r="1557" spans="1:24" x14ac:dyDescent="0.3">
      <c r="A1557" s="4">
        <v>41288</v>
      </c>
      <c r="B1557" s="1">
        <v>126.60153099999999</v>
      </c>
      <c r="C1557" s="1">
        <v>145.14914899999999</v>
      </c>
      <c r="D1557" s="1">
        <v>155.37174999999999</v>
      </c>
      <c r="E1557" s="1">
        <v>160.87568999999999</v>
      </c>
      <c r="F1557" s="3">
        <f t="shared" si="200"/>
        <v>15482.601513983926</v>
      </c>
      <c r="G1557" s="36">
        <f t="shared" si="201"/>
        <v>-1.157467529105044E-3</v>
      </c>
      <c r="H1557" s="31">
        <f t="shared" si="202"/>
        <v>1.0344299801445444E-3</v>
      </c>
      <c r="I1557" s="37">
        <f t="shared" si="203"/>
        <v>-3.7128868823230513E-3</v>
      </c>
      <c r="J1557" s="37">
        <f t="shared" si="204"/>
        <v>5.3810801867168771E-3</v>
      </c>
      <c r="K1557" s="39">
        <f t="shared" si="205"/>
        <v>1.6507799270427891E-3</v>
      </c>
      <c r="L1557" s="36">
        <f>-(1-B1557/MAX(B$5:B1557))</f>
        <v>-1.1567979219390123E-3</v>
      </c>
      <c r="M1557" s="37">
        <f>-(1-C1557/MAX(C$5:C1557))</f>
        <v>-1.1718856625751894E-2</v>
      </c>
      <c r="N1557" s="37">
        <f>-(1-D1557/MAX(D$5:D1557))</f>
        <v>-0.15047455060489612</v>
      </c>
      <c r="O1557" s="37">
        <f>-(1-E1557/MAX(E$5:E1557))</f>
        <v>-0.12550450088060716</v>
      </c>
      <c r="P1557" s="39">
        <f>-(1-F1557/MAX(F$5:F1557))</f>
        <v>-1.6782931876441975E-2</v>
      </c>
      <c r="Q1557" s="33">
        <f>IF(DatiStorici[[#This Row],[Calend]]="X",(DatiStorici[[#This Row],[Balanced]]*B$2/DatiStorici[[#This Row],[Bond 3Y]]),Q1556)</f>
        <v>30.258152902446113</v>
      </c>
      <c r="R1557" s="33">
        <f>IF(DatiStorici[[#This Row],[Calend]]="X",(DatiStorici[[#This Row],[Balanced]]*C$2/DatiStorici[[#This Row],[Bond 10Y]]),R1556)</f>
        <v>25.871198211764792</v>
      </c>
      <c r="S1557" s="33">
        <f>IF(DatiStorici[[#This Row],[Calend]]="X",(DatiStorici[[#This Row],[Balanced]]*D$2/DatiStorici[[#This Row],[SXXR]]),S1556)</f>
        <v>24.710095357140805</v>
      </c>
      <c r="T1557" s="33">
        <f>IF(DatiStorici[[#This Row],[Calend]]="X",(DatiStorici[[#This Row],[Balanced]]*E$2/DatiStorici[[#This Row],[Gold]]),T1556)</f>
        <v>23.441371233344491</v>
      </c>
      <c r="U1557" s="34">
        <f>SUMPRODUCT(DatiStorici[[#This Row],[Bond 3Y]:[Gold]],Q1556:T1556)</f>
        <v>15196.30841674604</v>
      </c>
      <c r="V1557" s="32">
        <f t="shared" si="206"/>
        <v>3.5561645826868619E-4</v>
      </c>
      <c r="W1557" s="32">
        <f>-(1-U1557/MAX(U$5:U1557))</f>
        <v>-3.8547604945311509E-3</v>
      </c>
      <c r="X1557" s="53" t="str">
        <f t="shared" si="207"/>
        <v/>
      </c>
    </row>
    <row r="1558" spans="1:24" x14ac:dyDescent="0.3">
      <c r="A1558" s="4">
        <v>41289</v>
      </c>
      <c r="B1558" s="1">
        <v>126.658389</v>
      </c>
      <c r="C1558" s="1">
        <v>145.46920800000001</v>
      </c>
      <c r="D1558" s="1">
        <v>155.39594299999999</v>
      </c>
      <c r="E1558" s="1">
        <v>162.22533999999999</v>
      </c>
      <c r="F1558" s="3">
        <f t="shared" si="200"/>
        <v>15545.703683194017</v>
      </c>
      <c r="G1558" s="36">
        <f t="shared" si="201"/>
        <v>4.4900907301286263E-4</v>
      </c>
      <c r="H1558" s="31">
        <f t="shared" si="202"/>
        <v>2.2026077960153141E-3</v>
      </c>
      <c r="I1558" s="37">
        <f t="shared" si="203"/>
        <v>1.5569829550366796E-4</v>
      </c>
      <c r="J1558" s="37">
        <f t="shared" si="204"/>
        <v>8.354401408177111E-3</v>
      </c>
      <c r="K1558" s="39">
        <f t="shared" si="205"/>
        <v>4.0673994795752044E-3</v>
      </c>
      <c r="L1558" s="36">
        <f>-(1-B1558/MAX(B$5:B1558))</f>
        <v>-7.0820755865375062E-4</v>
      </c>
      <c r="M1558" s="37">
        <f>-(1-C1558/MAX(C$5:C1558))</f>
        <v>-9.539661799971455E-3</v>
      </c>
      <c r="N1558" s="37">
        <f>-(1-D1558/MAX(D$5:D1558))</f>
        <v>-0.15034227064282313</v>
      </c>
      <c r="O1558" s="37">
        <f>-(1-E1558/MAX(E$5:E1558))</f>
        <v>-0.11816801113261299</v>
      </c>
      <c r="P1558" s="39">
        <f>-(1-F1558/MAX(F$5:F1558))</f>
        <v>-1.2775651204201877E-2</v>
      </c>
      <c r="Q1558" s="33">
        <f>IF(DatiStorici[[#This Row],[Calend]]="X",(DatiStorici[[#This Row],[Balanced]]*B$2/DatiStorici[[#This Row],[Bond 3Y]]),Q1557)</f>
        <v>30.258152902446113</v>
      </c>
      <c r="R1558" s="33">
        <f>IF(DatiStorici[[#This Row],[Calend]]="X",(DatiStorici[[#This Row],[Balanced]]*C$2/DatiStorici[[#This Row],[Bond 10Y]]),R1557)</f>
        <v>25.871198211764792</v>
      </c>
      <c r="S1558" s="33">
        <f>IF(DatiStorici[[#This Row],[Calend]]="X",(DatiStorici[[#This Row],[Balanced]]*D$2/DatiStorici[[#This Row],[SXXR]]),S1557)</f>
        <v>24.710095357140805</v>
      </c>
      <c r="T1558" s="33">
        <f>IF(DatiStorici[[#This Row],[Calend]]="X",(DatiStorici[[#This Row],[Balanced]]*E$2/DatiStorici[[#This Row],[Gold]]),T1557)</f>
        <v>23.441371233344491</v>
      </c>
      <c r="U1558" s="34">
        <f>SUMPRODUCT(DatiStorici[[#This Row],[Bond 3Y]:[Gold]],Q1557:T1557)</f>
        <v>15238.544602654287</v>
      </c>
      <c r="V1558" s="32">
        <f t="shared" si="206"/>
        <v>2.7755161488807276E-3</v>
      </c>
      <c r="W1558" s="32">
        <f>-(1-U1558/MAX(U$5:U1558))</f>
        <v>-1.0861028460061872E-3</v>
      </c>
      <c r="X1558" s="53" t="str">
        <f t="shared" si="207"/>
        <v/>
      </c>
    </row>
    <row r="1559" spans="1:24" x14ac:dyDescent="0.3">
      <c r="A1559" s="4">
        <v>41290</v>
      </c>
      <c r="B1559" s="1">
        <v>126.695374</v>
      </c>
      <c r="C1559" s="1">
        <v>145.488497</v>
      </c>
      <c r="D1559" s="1">
        <v>155.448093</v>
      </c>
      <c r="E1559" s="1">
        <v>161.81323</v>
      </c>
      <c r="F1559" s="3">
        <f t="shared" si="200"/>
        <v>15531.635644640082</v>
      </c>
      <c r="G1559" s="36">
        <f t="shared" si="201"/>
        <v>2.9196329926016288E-4</v>
      </c>
      <c r="H1559" s="31">
        <f t="shared" si="202"/>
        <v>1.3258971800213861E-4</v>
      </c>
      <c r="I1559" s="37">
        <f t="shared" si="203"/>
        <v>3.3553804769984491E-4</v>
      </c>
      <c r="J1559" s="37">
        <f t="shared" si="204"/>
        <v>-2.5435874636179868E-3</v>
      </c>
      <c r="K1559" s="39">
        <f t="shared" si="205"/>
        <v>-9.0535675312880114E-4</v>
      </c>
      <c r="L1559" s="36">
        <f>-(1-B1559/MAX(B$5:B1559))</f>
        <v>-4.1640843476431488E-4</v>
      </c>
      <c r="M1559" s="37">
        <f>-(1-C1559/MAX(C$5:C1559))</f>
        <v>-9.408328236489516E-3</v>
      </c>
      <c r="N1559" s="37">
        <f>-(1-D1559/MAX(D$5:D1559))</f>
        <v>-0.15005713031206191</v>
      </c>
      <c r="O1559" s="37">
        <f>-(1-E1559/MAX(E$5:E1559))</f>
        <v>-0.12040817768693868</v>
      </c>
      <c r="P1559" s="39">
        <f>-(1-F1559/MAX(F$5:F1559))</f>
        <v>-1.3669036957801195E-2</v>
      </c>
      <c r="Q1559" s="33">
        <f>IF(DatiStorici[[#This Row],[Calend]]="X",(DatiStorici[[#This Row],[Balanced]]*B$2/DatiStorici[[#This Row],[Bond 3Y]]),Q1558)</f>
        <v>30.258152902446113</v>
      </c>
      <c r="R1559" s="33">
        <f>IF(DatiStorici[[#This Row],[Calend]]="X",(DatiStorici[[#This Row],[Balanced]]*C$2/DatiStorici[[#This Row],[Bond 10Y]]),R1558)</f>
        <v>25.871198211764792</v>
      </c>
      <c r="S1559" s="33">
        <f>IF(DatiStorici[[#This Row],[Calend]]="X",(DatiStorici[[#This Row],[Balanced]]*D$2/DatiStorici[[#This Row],[SXXR]]),S1558)</f>
        <v>24.710095357140805</v>
      </c>
      <c r="T1559" s="33">
        <f>IF(DatiStorici[[#This Row],[Calend]]="X",(DatiStorici[[#This Row],[Balanced]]*E$2/DatiStorici[[#This Row],[Gold]]),T1558)</f>
        <v>23.441371233344491</v>
      </c>
      <c r="U1559" s="34">
        <f>SUMPRODUCT(DatiStorici[[#This Row],[Bond 3Y]:[Gold]],Q1558:T1558)</f>
        <v>15231.790937955589</v>
      </c>
      <c r="V1559" s="32">
        <f t="shared" si="206"/>
        <v>-4.4329441664949057E-4</v>
      </c>
      <c r="W1559" s="32">
        <f>-(1-U1559/MAX(U$5:U1559))</f>
        <v>-1.5288176655745556E-3</v>
      </c>
      <c r="X1559" s="53" t="str">
        <f t="shared" si="207"/>
        <v/>
      </c>
    </row>
    <row r="1560" spans="1:24" x14ac:dyDescent="0.3">
      <c r="A1560" s="4">
        <v>41291</v>
      </c>
      <c r="B1560" s="1">
        <v>126.588972</v>
      </c>
      <c r="C1560" s="1">
        <v>144.924868</v>
      </c>
      <c r="D1560" s="1">
        <v>156.15991299999999</v>
      </c>
      <c r="E1560" s="1">
        <v>161.69073</v>
      </c>
      <c r="F1560" s="3">
        <f t="shared" si="200"/>
        <v>15520.615452951104</v>
      </c>
      <c r="G1560" s="36">
        <f t="shared" si="201"/>
        <v>-8.4017830505087553E-4</v>
      </c>
      <c r="H1560" s="31">
        <f t="shared" si="202"/>
        <v>-3.8815686575791129E-3</v>
      </c>
      <c r="I1560" s="37">
        <f t="shared" si="203"/>
        <v>4.5686967243743345E-3</v>
      </c>
      <c r="J1560" s="37">
        <f t="shared" si="204"/>
        <v>-7.5733234211428589E-4</v>
      </c>
      <c r="K1560" s="39">
        <f t="shared" si="205"/>
        <v>-7.0978378456375431E-4</v>
      </c>
      <c r="L1560" s="36">
        <f>-(1-B1560/MAX(B$5:B1560))</f>
        <v>-1.2558841784463537E-3</v>
      </c>
      <c r="M1560" s="37">
        <f>-(1-C1560/MAX(C$5:C1560))</f>
        <v>-1.324592505601252E-2</v>
      </c>
      <c r="N1560" s="37">
        <f>-(1-D1560/MAX(D$5:D1560))</f>
        <v>-0.14616511515880259</v>
      </c>
      <c r="O1560" s="37">
        <f>-(1-E1560/MAX(E$5:E1560))</f>
        <v>-0.12107406883955552</v>
      </c>
      <c r="P1560" s="39">
        <f>-(1-F1560/MAX(F$5:F1560))</f>
        <v>-1.436887028702627E-2</v>
      </c>
      <c r="Q1560" s="33">
        <f>IF(DatiStorici[[#This Row],[Calend]]="X",(DatiStorici[[#This Row],[Balanced]]*B$2/DatiStorici[[#This Row],[Bond 3Y]]),Q1559)</f>
        <v>30.258152902446113</v>
      </c>
      <c r="R1560" s="33">
        <f>IF(DatiStorici[[#This Row],[Calend]]="X",(DatiStorici[[#This Row],[Balanced]]*C$2/DatiStorici[[#This Row],[Bond 10Y]]),R1559)</f>
        <v>25.871198211764792</v>
      </c>
      <c r="S1560" s="33">
        <f>IF(DatiStorici[[#This Row],[Calend]]="X",(DatiStorici[[#This Row],[Balanced]]*D$2/DatiStorici[[#This Row],[SXXR]]),S1559)</f>
        <v>24.710095357140805</v>
      </c>
      <c r="T1560" s="33">
        <f>IF(DatiStorici[[#This Row],[Calend]]="X",(DatiStorici[[#This Row],[Balanced]]*E$2/DatiStorici[[#This Row],[Gold]]),T1559)</f>
        <v>23.441371233344491</v>
      </c>
      <c r="U1560" s="34">
        <f>SUMPRODUCT(DatiStorici[[#This Row],[Bond 3Y]:[Gold]],Q1559:T1559)</f>
        <v>15228.707224494601</v>
      </c>
      <c r="V1560" s="32">
        <f t="shared" si="206"/>
        <v>-2.0247295070993803E-4</v>
      </c>
      <c r="W1560" s="32">
        <f>-(1-U1560/MAX(U$5:U1560))</f>
        <v>-1.7309606071310712E-3</v>
      </c>
      <c r="X1560" s="53" t="str">
        <f t="shared" si="207"/>
        <v/>
      </c>
    </row>
    <row r="1561" spans="1:24" x14ac:dyDescent="0.3">
      <c r="A1561" s="4">
        <v>41292</v>
      </c>
      <c r="B1561" s="1">
        <v>126.607904</v>
      </c>
      <c r="C1561" s="1">
        <v>145.41745</v>
      </c>
      <c r="D1561" s="1">
        <v>155.986796</v>
      </c>
      <c r="E1561" s="1">
        <v>162.99206000000001</v>
      </c>
      <c r="F1561" s="3">
        <f t="shared" si="200"/>
        <v>15582.275438396831</v>
      </c>
      <c r="G1561" s="36">
        <f t="shared" si="201"/>
        <v>1.4954370949882368E-4</v>
      </c>
      <c r="H1561" s="31">
        <f t="shared" si="202"/>
        <v>3.3931152440599987E-3</v>
      </c>
      <c r="I1561" s="37">
        <f t="shared" si="203"/>
        <v>-1.1092029020832385E-3</v>
      </c>
      <c r="J1561" s="37">
        <f t="shared" si="204"/>
        <v>8.0160514100428171E-3</v>
      </c>
      <c r="K1561" s="39">
        <f t="shared" si="205"/>
        <v>3.9649090136523414E-3</v>
      </c>
      <c r="L1561" s="36">
        <f>-(1-B1561/MAX(B$5:B1561))</f>
        <v>-1.1065171103519233E-3</v>
      </c>
      <c r="M1561" s="37">
        <f>-(1-C1561/MAX(C$5:C1561))</f>
        <v>-9.8920679681865353E-3</v>
      </c>
      <c r="N1561" s="37">
        <f>-(1-D1561/MAX(D$5:D1561))</f>
        <v>-0.14711166623532013</v>
      </c>
      <c r="O1561" s="37">
        <f>-(1-E1561/MAX(E$5:E1561))</f>
        <v>-0.11400023917723023</v>
      </c>
      <c r="P1561" s="39">
        <f>-(1-F1561/MAX(F$5:F1561))</f>
        <v>-1.0453174978603319E-2</v>
      </c>
      <c r="Q1561" s="33">
        <f>IF(DatiStorici[[#This Row],[Calend]]="X",(DatiStorici[[#This Row],[Balanced]]*B$2/DatiStorici[[#This Row],[Bond 3Y]]),Q1560)</f>
        <v>30.258152902446113</v>
      </c>
      <c r="R1561" s="33">
        <f>IF(DatiStorici[[#This Row],[Calend]]="X",(DatiStorici[[#This Row],[Balanced]]*C$2/DatiStorici[[#This Row],[Bond 10Y]]),R1560)</f>
        <v>25.871198211764792</v>
      </c>
      <c r="S1561" s="33">
        <f>IF(DatiStorici[[#This Row],[Calend]]="X",(DatiStorici[[#This Row],[Balanced]]*D$2/DatiStorici[[#This Row],[SXXR]]),S1560)</f>
        <v>24.710095357140805</v>
      </c>
      <c r="T1561" s="33">
        <f>IF(DatiStorici[[#This Row],[Calend]]="X",(DatiStorici[[#This Row],[Balanced]]*E$2/DatiStorici[[#This Row],[Gold]]),T1560)</f>
        <v>23.441371233344491</v>
      </c>
      <c r="U1561" s="34">
        <f>SUMPRODUCT(DatiStorici[[#This Row],[Bond 3Y]:[Gold]],Q1560:T1560)</f>
        <v>15268.250980452043</v>
      </c>
      <c r="V1561" s="32">
        <f t="shared" si="206"/>
        <v>2.5932932624452348E-3</v>
      </c>
      <c r="W1561" s="32">
        <f>-(1-U1561/MAX(U$5:U1561))</f>
        <v>0</v>
      </c>
      <c r="X1561" s="53" t="str">
        <f t="shared" si="207"/>
        <v/>
      </c>
    </row>
    <row r="1562" spans="1:24" x14ac:dyDescent="0.3">
      <c r="A1562" s="4">
        <v>41295</v>
      </c>
      <c r="B1562" s="1">
        <v>126.48150099999999</v>
      </c>
      <c r="C1562" s="1">
        <v>144.975594</v>
      </c>
      <c r="D1562" s="1">
        <v>156.39270500000001</v>
      </c>
      <c r="E1562" s="1">
        <v>162.88998000000001</v>
      </c>
      <c r="F1562" s="3">
        <f t="shared" si="200"/>
        <v>15570.048062462532</v>
      </c>
      <c r="G1562" s="36">
        <f t="shared" si="201"/>
        <v>-9.9888030089616796E-4</v>
      </c>
      <c r="H1562" s="31">
        <f t="shared" si="202"/>
        <v>-3.0431606412441351E-3</v>
      </c>
      <c r="I1562" s="37">
        <f t="shared" si="203"/>
        <v>2.5988211592331161E-3</v>
      </c>
      <c r="J1562" s="37">
        <f t="shared" si="204"/>
        <v>-6.2648437660887827E-4</v>
      </c>
      <c r="K1562" s="39">
        <f t="shared" si="205"/>
        <v>-7.8500575161737128E-4</v>
      </c>
      <c r="L1562" s="36">
        <f>-(1-B1562/MAX(B$5:B1562))</f>
        <v>-2.103793970078649E-3</v>
      </c>
      <c r="M1562" s="37">
        <f>-(1-C1562/MAX(C$5:C1562))</f>
        <v>-1.290054549557984E-2</v>
      </c>
      <c r="N1562" s="37">
        <f>-(1-D1562/MAX(D$5:D1562))</f>
        <v>-0.14489227934138016</v>
      </c>
      <c r="O1562" s="37">
        <f>-(1-E1562/MAX(E$5:E1562))</f>
        <v>-0.11455513035159048</v>
      </c>
      <c r="P1562" s="39">
        <f>-(1-F1562/MAX(F$5:F1562))</f>
        <v>-1.1229670111291945E-2</v>
      </c>
      <c r="Q1562" s="33">
        <f>IF(DatiStorici[[#This Row],[Calend]]="X",(DatiStorici[[#This Row],[Balanced]]*B$2/DatiStorici[[#This Row],[Bond 3Y]]),Q1561)</f>
        <v>30.258152902446113</v>
      </c>
      <c r="R1562" s="33">
        <f>IF(DatiStorici[[#This Row],[Calend]]="X",(DatiStorici[[#This Row],[Balanced]]*C$2/DatiStorici[[#This Row],[Bond 10Y]]),R1561)</f>
        <v>25.871198211764792</v>
      </c>
      <c r="S1562" s="33">
        <f>IF(DatiStorici[[#This Row],[Calend]]="X",(DatiStorici[[#This Row],[Balanced]]*D$2/DatiStorici[[#This Row],[SXXR]]),S1561)</f>
        <v>24.710095357140805</v>
      </c>
      <c r="T1562" s="33">
        <f>IF(DatiStorici[[#This Row],[Calend]]="X",(DatiStorici[[#This Row],[Balanced]]*E$2/DatiStorici[[#This Row],[Gold]]),T1561)</f>
        <v>23.441371233344491</v>
      </c>
      <c r="U1562" s="34">
        <f>SUMPRODUCT(DatiStorici[[#This Row],[Bond 3Y]:[Gold]],Q1561:T1561)</f>
        <v>15260.632069914482</v>
      </c>
      <c r="V1562" s="32">
        <f t="shared" si="206"/>
        <v>-4.9912803446924706E-4</v>
      </c>
      <c r="W1562" s="32">
        <f>-(1-U1562/MAX(U$5:U1562))</f>
        <v>-4.9900349079379236E-4</v>
      </c>
      <c r="X1562" s="53" t="str">
        <f t="shared" si="207"/>
        <v/>
      </c>
    </row>
    <row r="1563" spans="1:24" x14ac:dyDescent="0.3">
      <c r="A1563" s="4">
        <v>41296</v>
      </c>
      <c r="B1563" s="1">
        <v>126.48749599999999</v>
      </c>
      <c r="C1563" s="1">
        <v>145.2114</v>
      </c>
      <c r="D1563" s="1">
        <v>156.327652</v>
      </c>
      <c r="E1563" s="1">
        <v>163.17770999999999</v>
      </c>
      <c r="F1563" s="3">
        <f t="shared" si="200"/>
        <v>15586.535995727329</v>
      </c>
      <c r="G1563" s="36">
        <f t="shared" si="201"/>
        <v>4.7397112470084956E-5</v>
      </c>
      <c r="H1563" s="31">
        <f t="shared" si="202"/>
        <v>1.6252006931945554E-3</v>
      </c>
      <c r="I1563" s="37">
        <f t="shared" si="203"/>
        <v>-4.1604583444734367E-4</v>
      </c>
      <c r="J1563" s="37">
        <f t="shared" si="204"/>
        <v>1.7648487323749724E-3</v>
      </c>
      <c r="K1563" s="39">
        <f t="shared" si="205"/>
        <v>1.0583916884559918E-3</v>
      </c>
      <c r="L1563" s="36">
        <f>-(1-B1563/MAX(B$5:B1563))</f>
        <v>-2.0564954504702637E-3</v>
      </c>
      <c r="M1563" s="37">
        <f>-(1-C1563/MAX(C$5:C1563))</f>
        <v>-1.1295006469687952E-2</v>
      </c>
      <c r="N1563" s="37">
        <f>-(1-D1563/MAX(D$5:D1563))</f>
        <v>-0.14524796934976014</v>
      </c>
      <c r="O1563" s="37">
        <f>-(1-E1563/MAX(E$5:E1563))</f>
        <v>-0.11299107434063194</v>
      </c>
      <c r="P1563" s="39">
        <f>-(1-F1563/MAX(F$5:F1563))</f>
        <v>-1.0182609810128196E-2</v>
      </c>
      <c r="Q1563" s="33">
        <f>IF(DatiStorici[[#This Row],[Calend]]="X",(DatiStorici[[#This Row],[Balanced]]*B$2/DatiStorici[[#This Row],[Bond 3Y]]),Q1562)</f>
        <v>30.258152902446113</v>
      </c>
      <c r="R1563" s="33">
        <f>IF(DatiStorici[[#This Row],[Calend]]="X",(DatiStorici[[#This Row],[Balanced]]*C$2/DatiStorici[[#This Row],[Bond 10Y]]),R1562)</f>
        <v>25.871198211764792</v>
      </c>
      <c r="S1563" s="33">
        <f>IF(DatiStorici[[#This Row],[Calend]]="X",(DatiStorici[[#This Row],[Balanced]]*D$2/DatiStorici[[#This Row],[SXXR]]),S1562)</f>
        <v>24.710095357140805</v>
      </c>
      <c r="T1563" s="33">
        <f>IF(DatiStorici[[#This Row],[Calend]]="X",(DatiStorici[[#This Row],[Balanced]]*E$2/DatiStorici[[#This Row],[Gold]]),T1562)</f>
        <v>23.441371233344491</v>
      </c>
      <c r="U1563" s="34">
        <f>SUMPRODUCT(DatiStorici[[#This Row],[Bond 3Y]:[Gold]],Q1562:T1562)</f>
        <v>15272.051371218357</v>
      </c>
      <c r="V1563" s="32">
        <f t="shared" si="206"/>
        <v>7.4800512430090067E-4</v>
      </c>
      <c r="W1563" s="32">
        <f>-(1-U1563/MAX(U$5:U1563))</f>
        <v>0</v>
      </c>
      <c r="X1563" s="53" t="str">
        <f t="shared" si="207"/>
        <v/>
      </c>
    </row>
    <row r="1564" spans="1:24" x14ac:dyDescent="0.3">
      <c r="A1564" s="4">
        <v>41297</v>
      </c>
      <c r="B1564" s="1">
        <v>126.520031</v>
      </c>
      <c r="C1564" s="1">
        <v>145.61463599999999</v>
      </c>
      <c r="D1564" s="1">
        <v>156.64055200000001</v>
      </c>
      <c r="E1564" s="1">
        <v>163.15172999999999</v>
      </c>
      <c r="F1564" s="3">
        <f t="shared" si="200"/>
        <v>15601.23092925202</v>
      </c>
      <c r="G1564" s="36">
        <f t="shared" si="201"/>
        <v>2.5718602576866299E-4</v>
      </c>
      <c r="H1564" s="31">
        <f t="shared" si="202"/>
        <v>2.7730409831589627E-3</v>
      </c>
      <c r="I1564" s="37">
        <f t="shared" si="203"/>
        <v>1.9995648136487006E-3</v>
      </c>
      <c r="J1564" s="37">
        <f t="shared" si="204"/>
        <v>-1.5922559763470649E-4</v>
      </c>
      <c r="K1564" s="39">
        <f t="shared" si="205"/>
        <v>9.4235247092227885E-4</v>
      </c>
      <c r="L1564" s="36">
        <f>-(1-B1564/MAX(B$5:B1564))</f>
        <v>-1.7998053194511199E-3</v>
      </c>
      <c r="M1564" s="37">
        <f>-(1-C1564/MAX(C$5:C1564))</f>
        <v>-8.5494820358543722E-3</v>
      </c>
      <c r="N1564" s="37">
        <f>-(1-D1564/MAX(D$5:D1564))</f>
        <v>-0.14353712736519253</v>
      </c>
      <c r="O1564" s="37">
        <f>-(1-E1564/MAX(E$5:E1564))</f>
        <v>-0.11313229762344812</v>
      </c>
      <c r="P1564" s="39">
        <f>-(1-F1564/MAX(F$5:F1564))</f>
        <v>-9.2494133157685621E-3</v>
      </c>
      <c r="Q1564" s="33">
        <f>IF(DatiStorici[[#This Row],[Calend]]="X",(DatiStorici[[#This Row],[Balanced]]*B$2/DatiStorici[[#This Row],[Bond 3Y]]),Q1563)</f>
        <v>30.258152902446113</v>
      </c>
      <c r="R1564" s="33">
        <f>IF(DatiStorici[[#This Row],[Calend]]="X",(DatiStorici[[#This Row],[Balanced]]*C$2/DatiStorici[[#This Row],[Bond 10Y]]),R1563)</f>
        <v>25.871198211764792</v>
      </c>
      <c r="S1564" s="33">
        <f>IF(DatiStorici[[#This Row],[Calend]]="X",(DatiStorici[[#This Row],[Balanced]]*D$2/DatiStorici[[#This Row],[SXXR]]),S1563)</f>
        <v>24.710095357140805</v>
      </c>
      <c r="T1564" s="33">
        <f>IF(DatiStorici[[#This Row],[Calend]]="X",(DatiStorici[[#This Row],[Balanced]]*E$2/DatiStorici[[#This Row],[Gold]]),T1563)</f>
        <v>23.441371233344491</v>
      </c>
      <c r="U1564" s="34">
        <f>SUMPRODUCT(DatiStorici[[#This Row],[Bond 3Y]:[Gold]],Q1563:T1563)</f>
        <v>15290.590800717762</v>
      </c>
      <c r="V1564" s="32">
        <f t="shared" si="206"/>
        <v>1.213208705522671E-3</v>
      </c>
      <c r="W1564" s="32">
        <f>-(1-U1564/MAX(U$5:U1564))</f>
        <v>0</v>
      </c>
      <c r="X1564" s="53" t="str">
        <f t="shared" si="207"/>
        <v/>
      </c>
    </row>
    <row r="1565" spans="1:24" x14ac:dyDescent="0.3">
      <c r="A1565" s="4">
        <v>41298</v>
      </c>
      <c r="B1565" s="1">
        <v>126.546306</v>
      </c>
      <c r="C1565" s="1">
        <v>145.32068000000001</v>
      </c>
      <c r="D1565" s="1">
        <v>157.06635299999999</v>
      </c>
      <c r="E1565" s="1">
        <v>161.29178999999999</v>
      </c>
      <c r="F1565" s="3">
        <f t="shared" si="200"/>
        <v>15527.485079766135</v>
      </c>
      <c r="G1565" s="36">
        <f t="shared" si="201"/>
        <v>2.0765306366628028E-4</v>
      </c>
      <c r="H1565" s="31">
        <f t="shared" si="202"/>
        <v>-2.0207660181800354E-3</v>
      </c>
      <c r="I1565" s="37">
        <f t="shared" si="203"/>
        <v>2.714643858333921E-3</v>
      </c>
      <c r="J1565" s="37">
        <f t="shared" si="204"/>
        <v>-1.1465541832296358E-2</v>
      </c>
      <c r="K1565" s="39">
        <f t="shared" si="205"/>
        <v>-4.7381323039494203E-3</v>
      </c>
      <c r="L1565" s="36">
        <f>-(1-B1565/MAX(B$5:B1565))</f>
        <v>-1.592504468289957E-3</v>
      </c>
      <c r="M1565" s="37">
        <f>-(1-C1565/MAX(C$5:C1565))</f>
        <v>-1.055094862234951E-2</v>
      </c>
      <c r="N1565" s="37">
        <f>-(1-D1565/MAX(D$5:D1565))</f>
        <v>-0.14120897706838587</v>
      </c>
      <c r="O1565" s="37">
        <f>-(1-E1565/MAX(E$5:E1565))</f>
        <v>-0.12324264530016749</v>
      </c>
      <c r="P1565" s="39">
        <f>-(1-F1565/MAX(F$5:F1565))</f>
        <v>-1.393261709468796E-2</v>
      </c>
      <c r="Q1565" s="33">
        <f>IF(DatiStorici[[#This Row],[Calend]]="X",(DatiStorici[[#This Row],[Balanced]]*B$2/DatiStorici[[#This Row],[Bond 3Y]]),Q1564)</f>
        <v>30.258152902446113</v>
      </c>
      <c r="R1565" s="33">
        <f>IF(DatiStorici[[#This Row],[Calend]]="X",(DatiStorici[[#This Row],[Balanced]]*C$2/DatiStorici[[#This Row],[Bond 10Y]]),R1564)</f>
        <v>25.871198211764792</v>
      </c>
      <c r="S1565" s="33">
        <f>IF(DatiStorici[[#This Row],[Calend]]="X",(DatiStorici[[#This Row],[Balanced]]*D$2/DatiStorici[[#This Row],[SXXR]]),S1564)</f>
        <v>24.710095357140805</v>
      </c>
      <c r="T1565" s="33">
        <f>IF(DatiStorici[[#This Row],[Calend]]="X",(DatiStorici[[#This Row],[Balanced]]*E$2/DatiStorici[[#This Row],[Gold]]),T1564)</f>
        <v>23.441371233344491</v>
      </c>
      <c r="U1565" s="34">
        <f>SUMPRODUCT(DatiStorici[[#This Row],[Bond 3Y]:[Gold]],Q1564:T1564)</f>
        <v>15250.702879045157</v>
      </c>
      <c r="V1565" s="32">
        <f t="shared" si="206"/>
        <v>-2.6120664546884277E-3</v>
      </c>
      <c r="W1565" s="32">
        <f>-(1-U1565/MAX(U$5:U1565))</f>
        <v>-2.6086579774754481E-3</v>
      </c>
      <c r="X1565" s="53" t="str">
        <f t="shared" si="207"/>
        <v/>
      </c>
    </row>
    <row r="1566" spans="1:24" x14ac:dyDescent="0.3">
      <c r="A1566" s="4">
        <v>41299</v>
      </c>
      <c r="B1566" s="1">
        <v>126.50389800000001</v>
      </c>
      <c r="C1566" s="1">
        <v>144.75105099999999</v>
      </c>
      <c r="D1566" s="1">
        <v>157.512046</v>
      </c>
      <c r="E1566" s="1">
        <v>160.22819999999999</v>
      </c>
      <c r="F1566" s="3">
        <f t="shared" si="200"/>
        <v>15476.77196680116</v>
      </c>
      <c r="G1566" s="36">
        <f t="shared" si="201"/>
        <v>-3.3517459955895249E-4</v>
      </c>
      <c r="H1566" s="31">
        <f t="shared" si="202"/>
        <v>-3.9275094492136411E-3</v>
      </c>
      <c r="I1566" s="37">
        <f t="shared" si="203"/>
        <v>2.8335912423192587E-3</v>
      </c>
      <c r="J1566" s="37">
        <f t="shared" si="204"/>
        <v>-6.6160357843549318E-3</v>
      </c>
      <c r="K1566" s="39">
        <f t="shared" si="205"/>
        <v>-3.2713674200150708E-3</v>
      </c>
      <c r="L1566" s="36">
        <f>-(1-B1566/MAX(B$5:B1566))</f>
        <v>-1.9270892255132122E-3</v>
      </c>
      <c r="M1566" s="37">
        <f>-(1-C1566/MAX(C$5:C1566))</f>
        <v>-1.4429397812700251E-2</v>
      </c>
      <c r="N1566" s="37">
        <f>-(1-D1566/MAX(D$5:D1566))</f>
        <v>-0.13877206336871228</v>
      </c>
      <c r="O1566" s="37">
        <f>-(1-E1566/MAX(E$5:E1566))</f>
        <v>-0.12902415690026314</v>
      </c>
      <c r="P1566" s="39">
        <f>-(1-F1566/MAX(F$5:F1566))</f>
        <v>-1.7153135183964219E-2</v>
      </c>
      <c r="Q1566" s="33">
        <f>IF(DatiStorici[[#This Row],[Calend]]="X",(DatiStorici[[#This Row],[Balanced]]*B$2/DatiStorici[[#This Row],[Bond 3Y]]),Q1565)</f>
        <v>30.258152902446113</v>
      </c>
      <c r="R1566" s="33">
        <f>IF(DatiStorici[[#This Row],[Calend]]="X",(DatiStorici[[#This Row],[Balanced]]*C$2/DatiStorici[[#This Row],[Bond 10Y]]),R1565)</f>
        <v>25.871198211764792</v>
      </c>
      <c r="S1566" s="33">
        <f>IF(DatiStorici[[#This Row],[Calend]]="X",(DatiStorici[[#This Row],[Balanced]]*D$2/DatiStorici[[#This Row],[SXXR]]),S1565)</f>
        <v>24.710095357140805</v>
      </c>
      <c r="T1566" s="33">
        <f>IF(DatiStorici[[#This Row],[Calend]]="X",(DatiStorici[[#This Row],[Balanced]]*E$2/DatiStorici[[#This Row],[Gold]]),T1565)</f>
        <v>23.441371233344491</v>
      </c>
      <c r="U1566" s="34">
        <f>SUMPRODUCT(DatiStorici[[#This Row],[Bond 3Y]:[Gold]],Q1565:T1565)</f>
        <v>15220.763815030637</v>
      </c>
      <c r="V1566" s="32">
        <f t="shared" si="206"/>
        <v>-1.9650562901421371E-3</v>
      </c>
      <c r="W1566" s="32">
        <f>-(1-U1566/MAX(U$5:U1566))</f>
        <v>-4.5666636820761441E-3</v>
      </c>
      <c r="X1566" s="53" t="str">
        <f t="shared" si="207"/>
        <v/>
      </c>
    </row>
    <row r="1567" spans="1:24" x14ac:dyDescent="0.3">
      <c r="A1567" s="4">
        <v>41302</v>
      </c>
      <c r="B1567" s="1">
        <v>126.340142</v>
      </c>
      <c r="C1567" s="1">
        <v>144.14204000000001</v>
      </c>
      <c r="D1567" s="1">
        <v>157.31635</v>
      </c>
      <c r="E1567" s="1">
        <v>159.88493</v>
      </c>
      <c r="F1567" s="3">
        <f t="shared" si="200"/>
        <v>15440.827468216081</v>
      </c>
      <c r="G1567" s="36">
        <f t="shared" si="201"/>
        <v>-1.295312500909977E-3</v>
      </c>
      <c r="H1567" s="31">
        <f t="shared" si="202"/>
        <v>-4.2161749181786508E-3</v>
      </c>
      <c r="I1567" s="37">
        <f t="shared" si="203"/>
        <v>-1.2431917050101395E-3</v>
      </c>
      <c r="J1567" s="37">
        <f t="shared" si="204"/>
        <v>-2.1446801109150887E-3</v>
      </c>
      <c r="K1567" s="39">
        <f t="shared" si="205"/>
        <v>-2.3251814782727295E-3</v>
      </c>
      <c r="L1567" s="36">
        <f>-(1-B1567/MAX(B$5:B1567))</f>
        <v>-3.2190686044948347E-3</v>
      </c>
      <c r="M1567" s="37">
        <f>-(1-C1567/MAX(C$5:C1567))</f>
        <v>-1.8575988347705574E-2</v>
      </c>
      <c r="N1567" s="37">
        <f>-(1-D1567/MAX(D$5:D1567))</f>
        <v>-0.13984206954644296</v>
      </c>
      <c r="O1567" s="37">
        <f>-(1-E1567/MAX(E$5:E1567))</f>
        <v>-0.13089011980604903</v>
      </c>
      <c r="P1567" s="39">
        <f>-(1-F1567/MAX(F$5:F1567))</f>
        <v>-1.9435777702540458E-2</v>
      </c>
      <c r="Q1567" s="33">
        <f>IF(DatiStorici[[#This Row],[Calend]]="X",(DatiStorici[[#This Row],[Balanced]]*B$2/DatiStorici[[#This Row],[Bond 3Y]]),Q1566)</f>
        <v>30.258152902446113</v>
      </c>
      <c r="R1567" s="33">
        <f>IF(DatiStorici[[#This Row],[Calend]]="X",(DatiStorici[[#This Row],[Balanced]]*C$2/DatiStorici[[#This Row],[Bond 10Y]]),R1566)</f>
        <v>25.871198211764792</v>
      </c>
      <c r="S1567" s="33">
        <f>IF(DatiStorici[[#This Row],[Calend]]="X",(DatiStorici[[#This Row],[Balanced]]*D$2/DatiStorici[[#This Row],[SXXR]]),S1566)</f>
        <v>24.710095357140805</v>
      </c>
      <c r="T1567" s="33">
        <f>IF(DatiStorici[[#This Row],[Calend]]="X",(DatiStorici[[#This Row],[Balanced]]*E$2/DatiStorici[[#This Row],[Gold]]),T1566)</f>
        <v>23.441371233344491</v>
      </c>
      <c r="U1567" s="34">
        <f>SUMPRODUCT(DatiStorici[[#This Row],[Bond 3Y]:[Gold]],Q1566:T1566)</f>
        <v>15187.170630325518</v>
      </c>
      <c r="V1567" s="32">
        <f t="shared" si="206"/>
        <v>-2.2095021568817189E-3</v>
      </c>
      <c r="W1567" s="32">
        <f>-(1-U1567/MAX(U$5:U1567))</f>
        <v>-6.7636477713726162E-3</v>
      </c>
      <c r="X1567" s="53" t="str">
        <f t="shared" si="207"/>
        <v/>
      </c>
    </row>
    <row r="1568" spans="1:24" x14ac:dyDescent="0.3">
      <c r="A1568" s="4">
        <v>41303</v>
      </c>
      <c r="B1568" s="1">
        <v>126.409211</v>
      </c>
      <c r="C1568" s="1">
        <v>144.302055</v>
      </c>
      <c r="D1568" s="1">
        <v>157.82225800000001</v>
      </c>
      <c r="E1568" s="1">
        <v>160.55874</v>
      </c>
      <c r="F1568" s="3">
        <f t="shared" si="200"/>
        <v>15480.769992904838</v>
      </c>
      <c r="G1568" s="36">
        <f t="shared" si="201"/>
        <v>5.4654147201157349E-4</v>
      </c>
      <c r="H1568" s="31">
        <f t="shared" si="202"/>
        <v>1.1095045396223022E-3</v>
      </c>
      <c r="I1568" s="37">
        <f t="shared" si="203"/>
        <v>3.2107042536732235E-3</v>
      </c>
      <c r="J1568" s="37">
        <f t="shared" si="204"/>
        <v>4.2054879292238419E-3</v>
      </c>
      <c r="K1568" s="39">
        <f t="shared" si="205"/>
        <v>2.5834724066099738E-3</v>
      </c>
      <c r="L1568" s="36">
        <f>-(1-B1568/MAX(B$5:B1568))</f>
        <v>-2.6741375868412076E-3</v>
      </c>
      <c r="M1568" s="37">
        <f>-(1-C1568/MAX(C$5:C1568))</f>
        <v>-1.7486489661378335E-2</v>
      </c>
      <c r="N1568" s="37">
        <f>-(1-D1568/MAX(D$5:D1568))</f>
        <v>-0.13707591855018664</v>
      </c>
      <c r="O1568" s="37">
        <f>-(1-E1568/MAX(E$5:E1568))</f>
        <v>-0.12722739231588787</v>
      </c>
      <c r="P1568" s="39">
        <f>-(1-F1568/MAX(F$5:F1568))</f>
        <v>-1.6899241967091805E-2</v>
      </c>
      <c r="Q1568" s="33">
        <f>IF(DatiStorici[[#This Row],[Calend]]="X",(DatiStorici[[#This Row],[Balanced]]*B$2/DatiStorici[[#This Row],[Bond 3Y]]),Q1567)</f>
        <v>30.258152902446113</v>
      </c>
      <c r="R1568" s="33">
        <f>IF(DatiStorici[[#This Row],[Calend]]="X",(DatiStorici[[#This Row],[Balanced]]*C$2/DatiStorici[[#This Row],[Bond 10Y]]),R1567)</f>
        <v>25.871198211764792</v>
      </c>
      <c r="S1568" s="33">
        <f>IF(DatiStorici[[#This Row],[Calend]]="X",(DatiStorici[[#This Row],[Balanced]]*D$2/DatiStorici[[#This Row],[SXXR]]),S1567)</f>
        <v>24.710095357140805</v>
      </c>
      <c r="T1568" s="33">
        <f>IF(DatiStorici[[#This Row],[Calend]]="X",(DatiStorici[[#This Row],[Balanced]]*E$2/DatiStorici[[#This Row],[Gold]]),T1567)</f>
        <v>23.441371233344491</v>
      </c>
      <c r="U1568" s="34">
        <f>SUMPRODUCT(DatiStorici[[#This Row],[Bond 3Y]:[Gold]],Q1567:T1567)</f>
        <v>15221.696375742873</v>
      </c>
      <c r="V1568" s="32">
        <f t="shared" si="206"/>
        <v>2.270769262541559E-3</v>
      </c>
      <c r="W1568" s="32">
        <f>-(1-U1568/MAX(U$5:U1568))</f>
        <v>-4.5056744943861027E-3</v>
      </c>
      <c r="X1568" s="53" t="str">
        <f t="shared" si="207"/>
        <v/>
      </c>
    </row>
    <row r="1569" spans="1:24" x14ac:dyDescent="0.3">
      <c r="A1569" s="4">
        <v>41304</v>
      </c>
      <c r="B1569" s="1">
        <v>126.22957700000001</v>
      </c>
      <c r="C1569" s="1">
        <v>143.92444800000001</v>
      </c>
      <c r="D1569" s="1">
        <v>156.92818299999999</v>
      </c>
      <c r="E1569" s="1">
        <v>161.90816000000001</v>
      </c>
      <c r="F1569" s="3">
        <f t="shared" si="200"/>
        <v>15506.547304013799</v>
      </c>
      <c r="G1569" s="36">
        <f t="shared" si="201"/>
        <v>-1.4220621599262825E-3</v>
      </c>
      <c r="H1569" s="31">
        <f t="shared" si="202"/>
        <v>-2.6202116190449059E-3</v>
      </c>
      <c r="I1569" s="37">
        <f t="shared" si="203"/>
        <v>-5.6811828565503488E-3</v>
      </c>
      <c r="J1569" s="37">
        <f t="shared" si="204"/>
        <v>8.3694039722156423E-3</v>
      </c>
      <c r="K1569" s="39">
        <f t="shared" si="205"/>
        <v>1.6637333789142792E-3</v>
      </c>
      <c r="L1569" s="36">
        <f>-(1-B1569/MAX(B$5:B1569))</f>
        <v>-4.0913890082484583E-3</v>
      </c>
      <c r="M1569" s="37">
        <f>-(1-C1569/MAX(C$5:C1569))</f>
        <v>-2.0057513193222132E-2</v>
      </c>
      <c r="N1569" s="37">
        <f>-(1-D1569/MAX(D$5:D1569))</f>
        <v>-0.14196444858327151</v>
      </c>
      <c r="O1569" s="37">
        <f>-(1-E1569/MAX(E$5:E1569))</f>
        <v>-0.11989215281250676</v>
      </c>
      <c r="P1569" s="39">
        <f>-(1-F1569/MAX(F$5:F1569))</f>
        <v>-1.5262263050482061E-2</v>
      </c>
      <c r="Q1569" s="33">
        <f>IF(DatiStorici[[#This Row],[Calend]]="X",(DatiStorici[[#This Row],[Balanced]]*B$2/DatiStorici[[#This Row],[Bond 3Y]]),Q1568)</f>
        <v>30.258152902446113</v>
      </c>
      <c r="R1569" s="33">
        <f>IF(DatiStorici[[#This Row],[Calend]]="X",(DatiStorici[[#This Row],[Balanced]]*C$2/DatiStorici[[#This Row],[Bond 10Y]]),R1568)</f>
        <v>25.871198211764792</v>
      </c>
      <c r="S1569" s="33">
        <f>IF(DatiStorici[[#This Row],[Calend]]="X",(DatiStorici[[#This Row],[Balanced]]*D$2/DatiStorici[[#This Row],[SXXR]]),S1568)</f>
        <v>24.710095357140805</v>
      </c>
      <c r="T1569" s="33">
        <f>IF(DatiStorici[[#This Row],[Calend]]="X",(DatiStorici[[#This Row],[Balanced]]*E$2/DatiStorici[[#This Row],[Gold]]),T1568)</f>
        <v>23.441371233344491</v>
      </c>
      <c r="U1569" s="34">
        <f>SUMPRODUCT(DatiStorici[[#This Row],[Bond 3Y]:[Gold]],Q1568:T1568)</f>
        <v>15216.031413824508</v>
      </c>
      <c r="V1569" s="32">
        <f t="shared" si="206"/>
        <v>-3.7223290929856983E-4</v>
      </c>
      <c r="W1569" s="32">
        <f>-(1-U1569/MAX(U$5:U1569))</f>
        <v>-4.8761612853934766E-3</v>
      </c>
      <c r="X1569" s="53" t="str">
        <f t="shared" si="207"/>
        <v/>
      </c>
    </row>
    <row r="1570" spans="1:24" x14ac:dyDescent="0.3">
      <c r="A1570" s="4">
        <v>41305</v>
      </c>
      <c r="B1570" s="1">
        <v>126.27625</v>
      </c>
      <c r="C1570" s="1">
        <v>144.34082100000001</v>
      </c>
      <c r="D1570" s="1">
        <v>156.17120299999999</v>
      </c>
      <c r="E1570" s="1">
        <v>160.67573999999999</v>
      </c>
      <c r="F1570" s="3">
        <f t="shared" si="200"/>
        <v>15458.246315029573</v>
      </c>
      <c r="G1570" s="36">
        <f t="shared" si="201"/>
        <v>3.6967860176581472E-4</v>
      </c>
      <c r="H1570" s="31">
        <f t="shared" si="202"/>
        <v>2.888820363319505E-3</v>
      </c>
      <c r="I1570" s="37">
        <f t="shared" si="203"/>
        <v>-4.8354069587475904E-3</v>
      </c>
      <c r="J1570" s="37">
        <f t="shared" si="204"/>
        <v>-7.6409640788792713E-3</v>
      </c>
      <c r="K1570" s="39">
        <f t="shared" si="205"/>
        <v>-3.119738419939381E-3</v>
      </c>
      <c r="L1570" s="36">
        <f>-(1-B1570/MAX(B$5:B1570))</f>
        <v>-3.7231548454990104E-3</v>
      </c>
      <c r="M1570" s="37">
        <f>-(1-C1570/MAX(C$5:C1570))</f>
        <v>-1.7222542493461668E-2</v>
      </c>
      <c r="N1570" s="37">
        <f>-(1-D1570/MAX(D$5:D1570))</f>
        <v>-0.14610338487434826</v>
      </c>
      <c r="O1570" s="37">
        <f>-(1-E1570/MAX(E$5:E1570))</f>
        <v>-0.12659139831706212</v>
      </c>
      <c r="P1570" s="39">
        <f>-(1-F1570/MAX(F$5:F1570))</f>
        <v>-1.8329600069628693E-2</v>
      </c>
      <c r="Q1570" s="33">
        <f>IF(DatiStorici[[#This Row],[Calend]]="X",(DatiStorici[[#This Row],[Balanced]]*B$2/DatiStorici[[#This Row],[Bond 3Y]]),Q1569)</f>
        <v>30.258152902446113</v>
      </c>
      <c r="R1570" s="33">
        <f>IF(DatiStorici[[#This Row],[Calend]]="X",(DatiStorici[[#This Row],[Balanced]]*C$2/DatiStorici[[#This Row],[Bond 10Y]]),R1569)</f>
        <v>25.871198211764792</v>
      </c>
      <c r="S1570" s="33">
        <f>IF(DatiStorici[[#This Row],[Calend]]="X",(DatiStorici[[#This Row],[Balanced]]*D$2/DatiStorici[[#This Row],[SXXR]]),S1569)</f>
        <v>24.710095357140805</v>
      </c>
      <c r="T1570" s="33">
        <f>IF(DatiStorici[[#This Row],[Calend]]="X",(DatiStorici[[#This Row],[Balanced]]*E$2/DatiStorici[[#This Row],[Gold]]),T1569)</f>
        <v>23.441371233344491</v>
      </c>
      <c r="U1570" s="34">
        <f>SUMPRODUCT(DatiStorici[[#This Row],[Bond 3Y]:[Gold]],Q1569:T1569)</f>
        <v>15180.621058289104</v>
      </c>
      <c r="V1570" s="32">
        <f t="shared" si="206"/>
        <v>-2.3298862653553919E-3</v>
      </c>
      <c r="W1570" s="32">
        <f>-(1-U1570/MAX(U$5:U1570))</f>
        <v>-7.1919877957558054E-3</v>
      </c>
      <c r="X1570" s="53" t="str">
        <f t="shared" si="207"/>
        <v/>
      </c>
    </row>
    <row r="1571" spans="1:24" x14ac:dyDescent="0.3">
      <c r="A1571" s="4">
        <v>41306</v>
      </c>
      <c r="B1571" s="1">
        <v>126.226654</v>
      </c>
      <c r="C1571" s="1">
        <v>144.39213100000001</v>
      </c>
      <c r="D1571" s="1">
        <v>156.69108900000001</v>
      </c>
      <c r="E1571" s="1">
        <v>161.08411000000001</v>
      </c>
      <c r="F1571" s="3">
        <f t="shared" si="200"/>
        <v>15482.248376535037</v>
      </c>
      <c r="G1571" s="36">
        <f t="shared" si="201"/>
        <v>-3.9283509101981209E-4</v>
      </c>
      <c r="H1571" s="31">
        <f t="shared" si="202"/>
        <v>3.5541492707851061E-4</v>
      </c>
      <c r="I1571" s="37">
        <f t="shared" si="203"/>
        <v>3.3234205067897084E-3</v>
      </c>
      <c r="J1571" s="37">
        <f t="shared" si="204"/>
        <v>2.5383541126643783E-3</v>
      </c>
      <c r="K1571" s="39">
        <f t="shared" si="205"/>
        <v>1.5514985496800401E-3</v>
      </c>
      <c r="L1571" s="36">
        <f>-(1-B1571/MAX(B$5:B1571))</f>
        <v>-4.1144504882845157E-3</v>
      </c>
      <c r="M1571" s="37">
        <f>-(1-C1571/MAX(C$5:C1571))</f>
        <v>-1.6873186635601778E-2</v>
      </c>
      <c r="N1571" s="37">
        <f>-(1-D1571/MAX(D$5:D1571))</f>
        <v>-0.14326080642759564</v>
      </c>
      <c r="O1571" s="37">
        <f>-(1-E1571/MAX(E$5:E1571))</f>
        <v>-0.12437156182731401</v>
      </c>
      <c r="P1571" s="39">
        <f>-(1-F1571/MAX(F$5:F1571))</f>
        <v>-1.6805357743750249E-2</v>
      </c>
      <c r="Q1571" s="33">
        <f>IF(DatiStorici[[#This Row],[Calend]]="X",(DatiStorici[[#This Row],[Balanced]]*B$2/DatiStorici[[#This Row],[Bond 3Y]]),Q1570)</f>
        <v>30.258152902446113</v>
      </c>
      <c r="R1571" s="33">
        <f>IF(DatiStorici[[#This Row],[Calend]]="X",(DatiStorici[[#This Row],[Balanced]]*C$2/DatiStorici[[#This Row],[Bond 10Y]]),R1570)</f>
        <v>25.871198211764792</v>
      </c>
      <c r="S1571" s="33">
        <f>IF(DatiStorici[[#This Row],[Calend]]="X",(DatiStorici[[#This Row],[Balanced]]*D$2/DatiStorici[[#This Row],[SXXR]]),S1570)</f>
        <v>24.710095357140805</v>
      </c>
      <c r="T1571" s="33">
        <f>IF(DatiStorici[[#This Row],[Calend]]="X",(DatiStorici[[#This Row],[Balanced]]*E$2/DatiStorici[[#This Row],[Gold]]),T1570)</f>
        <v>23.441371233344491</v>
      </c>
      <c r="U1571" s="34">
        <f>SUMPRODUCT(DatiStorici[[#This Row],[Bond 3Y]:[Gold]],Q1570:T1570)</f>
        <v>15202.867011523407</v>
      </c>
      <c r="V1571" s="32">
        <f t="shared" si="206"/>
        <v>1.4643451836977679E-3</v>
      </c>
      <c r="W1571" s="32">
        <f>-(1-U1571/MAX(U$5:U1571))</f>
        <v>-5.7371092024931514E-3</v>
      </c>
      <c r="X1571" s="53" t="str">
        <f t="shared" si="207"/>
        <v/>
      </c>
    </row>
    <row r="1572" spans="1:24" x14ac:dyDescent="0.3">
      <c r="A1572" s="4">
        <v>41309</v>
      </c>
      <c r="B1572" s="1">
        <v>125.94852400000001</v>
      </c>
      <c r="C1572" s="1">
        <v>144.45898600000001</v>
      </c>
      <c r="D1572" s="1">
        <v>154.38305299999999</v>
      </c>
      <c r="E1572" s="1">
        <v>160.78908000000001</v>
      </c>
      <c r="F1572" s="3">
        <f t="shared" si="200"/>
        <v>15430.718263240364</v>
      </c>
      <c r="G1572" s="36">
        <f t="shared" si="201"/>
        <v>-2.2058484501302385E-3</v>
      </c>
      <c r="H1572" s="31">
        <f t="shared" si="202"/>
        <v>4.6290283996928798E-4</v>
      </c>
      <c r="I1572" s="37">
        <f t="shared" si="203"/>
        <v>-1.4839409917012821E-2</v>
      </c>
      <c r="J1572" s="37">
        <f t="shared" si="204"/>
        <v>-1.8332069385729914E-3</v>
      </c>
      <c r="K1572" s="39">
        <f t="shared" si="205"/>
        <v>-3.3338864965011508E-3</v>
      </c>
      <c r="L1572" s="36">
        <f>-(1-B1572/MAX(B$5:B1572))</f>
        <v>-6.3088019909843807E-3</v>
      </c>
      <c r="M1572" s="37">
        <f>-(1-C1572/MAX(C$5:C1572))</f>
        <v>-1.6417989093656216E-2</v>
      </c>
      <c r="N1572" s="37">
        <f>-(1-D1572/MAX(D$5:D1572))</f>
        <v>-0.15588044494051767</v>
      </c>
      <c r="O1572" s="37">
        <f>-(1-E1572/MAX(E$5:E1572))</f>
        <v>-0.12597529951512243</v>
      </c>
      <c r="P1572" s="39">
        <f>-(1-F1572/MAX(F$5:F1572))</f>
        <v>-2.0077759146570284E-2</v>
      </c>
      <c r="Q1572" s="33">
        <f>IF(DatiStorici[[#This Row],[Calend]]="X",(DatiStorici[[#This Row],[Balanced]]*B$2/DatiStorici[[#This Row],[Bond 3Y]]),Q1571)</f>
        <v>30.258152902446113</v>
      </c>
      <c r="R1572" s="33">
        <f>IF(DatiStorici[[#This Row],[Calend]]="X",(DatiStorici[[#This Row],[Balanced]]*C$2/DatiStorici[[#This Row],[Bond 10Y]]),R1571)</f>
        <v>25.871198211764792</v>
      </c>
      <c r="S1572" s="33">
        <f>IF(DatiStorici[[#This Row],[Calend]]="X",(DatiStorici[[#This Row],[Balanced]]*D$2/DatiStorici[[#This Row],[SXXR]]),S1571)</f>
        <v>24.710095357140805</v>
      </c>
      <c r="T1572" s="33">
        <f>IF(DatiStorici[[#This Row],[Calend]]="X",(DatiStorici[[#This Row],[Balanced]]*E$2/DatiStorici[[#This Row],[Gold]]),T1571)</f>
        <v>23.441371233344491</v>
      </c>
      <c r="U1572" s="34">
        <f>SUMPRODUCT(DatiStorici[[#This Row],[Bond 3Y]:[Gold]],Q1571:T1571)</f>
        <v>15132.233233010409</v>
      </c>
      <c r="V1572" s="32">
        <f t="shared" si="206"/>
        <v>-4.6569093621127251E-3</v>
      </c>
      <c r="W1572" s="32">
        <f>-(1-U1572/MAX(U$5:U1572))</f>
        <v>-1.0356536890642531E-2</v>
      </c>
      <c r="X1572" s="53" t="str">
        <f t="shared" si="207"/>
        <v/>
      </c>
    </row>
    <row r="1573" spans="1:24" x14ac:dyDescent="0.3">
      <c r="A1573" s="4">
        <v>41310</v>
      </c>
      <c r="B1573" s="1">
        <v>126.075571</v>
      </c>
      <c r="C1573" s="1">
        <v>144.17267699999999</v>
      </c>
      <c r="D1573" s="1">
        <v>155.26906299999999</v>
      </c>
      <c r="E1573" s="1">
        <v>161.51109</v>
      </c>
      <c r="F1573" s="3">
        <f t="shared" si="200"/>
        <v>15468.410796227225</v>
      </c>
      <c r="G1573" s="36">
        <f t="shared" si="201"/>
        <v>1.0082132088351896E-3</v>
      </c>
      <c r="H1573" s="31">
        <f t="shared" si="202"/>
        <v>-1.9839063457608355E-3</v>
      </c>
      <c r="I1573" s="37">
        <f t="shared" si="203"/>
        <v>5.7226311216772453E-3</v>
      </c>
      <c r="J1573" s="37">
        <f t="shared" si="204"/>
        <v>4.480365044686037E-3</v>
      </c>
      <c r="K1573" s="39">
        <f t="shared" si="205"/>
        <v>2.4397161234214391E-3</v>
      </c>
      <c r="L1573" s="36">
        <f>-(1-B1573/MAX(B$5:B1573))</f>
        <v>-5.3064441893682091E-3</v>
      </c>
      <c r="M1573" s="37">
        <f>-(1-C1573/MAX(C$5:C1573))</f>
        <v>-1.8367389333531881E-2</v>
      </c>
      <c r="N1573" s="37">
        <f>-(1-D1573/MAX(D$5:D1573))</f>
        <v>-0.15103601187325444</v>
      </c>
      <c r="O1573" s="37">
        <f>-(1-E1573/MAX(E$5:E1573))</f>
        <v>-0.12205056424082972</v>
      </c>
      <c r="P1573" s="39">
        <f>-(1-F1573/MAX(F$5:F1573))</f>
        <v>-1.7684108328907655E-2</v>
      </c>
      <c r="Q1573" s="33">
        <f>IF(DatiStorici[[#This Row],[Calend]]="X",(DatiStorici[[#This Row],[Balanced]]*B$2/DatiStorici[[#This Row],[Bond 3Y]]),Q1572)</f>
        <v>30.258152902446113</v>
      </c>
      <c r="R1573" s="33">
        <f>IF(DatiStorici[[#This Row],[Calend]]="X",(DatiStorici[[#This Row],[Balanced]]*C$2/DatiStorici[[#This Row],[Bond 10Y]]),R1572)</f>
        <v>25.871198211764792</v>
      </c>
      <c r="S1573" s="33">
        <f>IF(DatiStorici[[#This Row],[Calend]]="X",(DatiStorici[[#This Row],[Balanced]]*D$2/DatiStorici[[#This Row],[SXXR]]),S1572)</f>
        <v>24.710095357140805</v>
      </c>
      <c r="T1573" s="33">
        <f>IF(DatiStorici[[#This Row],[Calend]]="X",(DatiStorici[[#This Row],[Balanced]]*E$2/DatiStorici[[#This Row],[Gold]]),T1572)</f>
        <v>23.441371233344491</v>
      </c>
      <c r="U1573" s="34">
        <f>SUMPRODUCT(DatiStorici[[#This Row],[Bond 3Y]:[Gold]],Q1572:T1572)</f>
        <v>15167.488579704961</v>
      </c>
      <c r="V1573" s="32">
        <f t="shared" si="206"/>
        <v>2.3271080059883132E-3</v>
      </c>
      <c r="W1573" s="32">
        <f>-(1-U1573/MAX(U$5:U1573))</f>
        <v>-8.0508479114503873E-3</v>
      </c>
      <c r="X1573" s="53" t="str">
        <f t="shared" si="207"/>
        <v/>
      </c>
    </row>
    <row r="1574" spans="1:24" x14ac:dyDescent="0.3">
      <c r="A1574" s="4">
        <v>41311</v>
      </c>
      <c r="B1574" s="1">
        <v>125.995665</v>
      </c>
      <c r="C1574" s="1">
        <v>144.269499</v>
      </c>
      <c r="D1574" s="1">
        <v>154.73035999999999</v>
      </c>
      <c r="E1574" s="1">
        <v>161.58163999999999</v>
      </c>
      <c r="F1574" s="3">
        <f t="shared" si="200"/>
        <v>15463.568267029328</v>
      </c>
      <c r="G1574" s="36">
        <f t="shared" si="201"/>
        <v>-6.339954049855214E-4</v>
      </c>
      <c r="H1574" s="31">
        <f t="shared" si="202"/>
        <v>6.7134428798989868E-4</v>
      </c>
      <c r="I1574" s="37">
        <f t="shared" si="203"/>
        <v>-3.4755131931840438E-3</v>
      </c>
      <c r="J1574" s="37">
        <f t="shared" si="204"/>
        <v>4.3671673529323637E-4</v>
      </c>
      <c r="K1574" s="39">
        <f t="shared" si="205"/>
        <v>-3.1310827073537426E-4</v>
      </c>
      <c r="L1574" s="36">
        <f>-(1-B1574/MAX(B$5:B1574))</f>
        <v>-5.9368754667376011E-3</v>
      </c>
      <c r="M1574" s="37">
        <f>-(1-C1574/MAX(C$5:C1574))</f>
        <v>-1.7708154625488359E-2</v>
      </c>
      <c r="N1574" s="37">
        <f>-(1-D1574/MAX(D$5:D1574))</f>
        <v>-0.15398147594999612</v>
      </c>
      <c r="O1574" s="37">
        <f>-(1-E1574/MAX(E$5:E1574))</f>
        <v>-0.12166706529538396</v>
      </c>
      <c r="P1574" s="39">
        <f>-(1-F1574/MAX(F$5:F1574))</f>
        <v>-1.7991631412541786E-2</v>
      </c>
      <c r="Q1574" s="33">
        <f>IF(DatiStorici[[#This Row],[Calend]]="X",(DatiStorici[[#This Row],[Balanced]]*B$2/DatiStorici[[#This Row],[Bond 3Y]]),Q1573)</f>
        <v>30.258152902446113</v>
      </c>
      <c r="R1574" s="33">
        <f>IF(DatiStorici[[#This Row],[Calend]]="X",(DatiStorici[[#This Row],[Balanced]]*C$2/DatiStorici[[#This Row],[Bond 10Y]]),R1573)</f>
        <v>25.871198211764792</v>
      </c>
      <c r="S1574" s="33">
        <f>IF(DatiStorici[[#This Row],[Calend]]="X",(DatiStorici[[#This Row],[Balanced]]*D$2/DatiStorici[[#This Row],[SXXR]]),S1573)</f>
        <v>24.710095357140805</v>
      </c>
      <c r="T1574" s="33">
        <f>IF(DatiStorici[[#This Row],[Calend]]="X",(DatiStorici[[#This Row],[Balanced]]*E$2/DatiStorici[[#This Row],[Gold]]),T1573)</f>
        <v>23.441371233344491</v>
      </c>
      <c r="U1574" s="34">
        <f>SUMPRODUCT(DatiStorici[[#This Row],[Bond 3Y]:[Gold]],Q1573:T1573)</f>
        <v>15155.918059133732</v>
      </c>
      <c r="V1574" s="32">
        <f t="shared" si="206"/>
        <v>-7.631412440283642E-4</v>
      </c>
      <c r="W1574" s="32">
        <f>-(1-U1574/MAX(U$5:U1574))</f>
        <v>-8.8075564469168866E-3</v>
      </c>
      <c r="X1574" s="53" t="str">
        <f t="shared" si="207"/>
        <v/>
      </c>
    </row>
    <row r="1575" spans="1:24" x14ac:dyDescent="0.3">
      <c r="A1575" s="4">
        <v>41312</v>
      </c>
      <c r="B1575" s="1">
        <v>126.05907999999999</v>
      </c>
      <c r="C1575" s="1">
        <v>144.585206</v>
      </c>
      <c r="D1575" s="1">
        <v>154.38735399999999</v>
      </c>
      <c r="E1575" s="1">
        <v>160.97662</v>
      </c>
      <c r="F1575" s="3">
        <f t="shared" si="200"/>
        <v>15444.104549824187</v>
      </c>
      <c r="G1575" s="36">
        <f t="shared" si="201"/>
        <v>5.0318434860662572E-4</v>
      </c>
      <c r="H1575" s="31">
        <f t="shared" si="202"/>
        <v>2.1859233742504741E-3</v>
      </c>
      <c r="I1575" s="37">
        <f t="shared" si="203"/>
        <v>-2.2192590410948804E-3</v>
      </c>
      <c r="J1575" s="37">
        <f t="shared" si="204"/>
        <v>-3.7513887229728036E-3</v>
      </c>
      <c r="K1575" s="39">
        <f t="shared" si="205"/>
        <v>-1.2594749461325176E-3</v>
      </c>
      <c r="L1575" s="36">
        <f>-(1-B1575/MAX(B$5:B1575))</f>
        <v>-5.4365525941826309E-3</v>
      </c>
      <c r="M1575" s="37">
        <f>-(1-C1575/MAX(C$5:C1575))</f>
        <v>-1.5558591386014897E-2</v>
      </c>
      <c r="N1575" s="37">
        <f>-(1-D1575/MAX(D$5:D1575))</f>
        <v>-0.15585692838131138</v>
      </c>
      <c r="O1575" s="37">
        <f>-(1-E1575/MAX(E$5:E1575))</f>
        <v>-0.12495586092931221</v>
      </c>
      <c r="P1575" s="39">
        <f>-(1-F1575/MAX(F$5:F1575))</f>
        <v>-1.9227667807842685E-2</v>
      </c>
      <c r="Q1575" s="33">
        <f>IF(DatiStorici[[#This Row],[Calend]]="X",(DatiStorici[[#This Row],[Balanced]]*B$2/DatiStorici[[#This Row],[Bond 3Y]]),Q1574)</f>
        <v>30.258152902446113</v>
      </c>
      <c r="R1575" s="33">
        <f>IF(DatiStorici[[#This Row],[Calend]]="X",(DatiStorici[[#This Row],[Balanced]]*C$2/DatiStorici[[#This Row],[Bond 10Y]]),R1574)</f>
        <v>25.871198211764792</v>
      </c>
      <c r="S1575" s="33">
        <f>IF(DatiStorici[[#This Row],[Calend]]="X",(DatiStorici[[#This Row],[Balanced]]*D$2/DatiStorici[[#This Row],[SXXR]]),S1574)</f>
        <v>24.710095357140805</v>
      </c>
      <c r="T1575" s="33">
        <f>IF(DatiStorici[[#This Row],[Calend]]="X",(DatiStorici[[#This Row],[Balanced]]*E$2/DatiStorici[[#This Row],[Gold]]),T1574)</f>
        <v>23.441371233344491</v>
      </c>
      <c r="U1575" s="34">
        <f>SUMPRODUCT(DatiStorici[[#This Row],[Bond 3Y]:[Gold]],Q1574:T1574)</f>
        <v>15143.346388882212</v>
      </c>
      <c r="V1575" s="32">
        <f t="shared" si="206"/>
        <v>-8.2983341028083934E-4</v>
      </c>
      <c r="W1575" s="32">
        <f>-(1-U1575/MAX(U$5:U1575))</f>
        <v>-9.6297398677779311E-3</v>
      </c>
      <c r="X1575" s="53" t="str">
        <f t="shared" si="207"/>
        <v/>
      </c>
    </row>
    <row r="1576" spans="1:24" x14ac:dyDescent="0.3">
      <c r="A1576" s="4">
        <v>41313</v>
      </c>
      <c r="B1576" s="1">
        <v>126.071585</v>
      </c>
      <c r="C1576" s="1">
        <v>144.69389899999999</v>
      </c>
      <c r="D1576" s="1">
        <v>156.24915899999999</v>
      </c>
      <c r="E1576" s="1">
        <v>160.99892</v>
      </c>
      <c r="F1576" s="3">
        <f t="shared" si="200"/>
        <v>15476.052634402033</v>
      </c>
      <c r="G1576" s="36">
        <f t="shared" si="201"/>
        <v>9.9194598247422764E-5</v>
      </c>
      <c r="H1576" s="31">
        <f t="shared" si="202"/>
        <v>7.5147498202484287E-4</v>
      </c>
      <c r="I1576" s="37">
        <f t="shared" si="203"/>
        <v>1.1987176110755208E-2</v>
      </c>
      <c r="J1576" s="37">
        <f t="shared" si="204"/>
        <v>1.3851983933717084E-4</v>
      </c>
      <c r="K1576" s="39">
        <f t="shared" si="205"/>
        <v>2.0664898795112923E-3</v>
      </c>
      <c r="L1576" s="36">
        <f>-(1-B1576/MAX(B$5:B1576))</f>
        <v>-5.3378923793864219E-3</v>
      </c>
      <c r="M1576" s="37">
        <f>-(1-C1576/MAX(C$5:C1576))</f>
        <v>-1.4818530262289187E-2</v>
      </c>
      <c r="N1576" s="37">
        <f>-(1-D1576/MAX(D$5:D1576))</f>
        <v>-0.14567714518834962</v>
      </c>
      <c r="O1576" s="37">
        <f>-(1-E1576/MAX(E$5:E1576))</f>
        <v>-0.12483464156030533</v>
      </c>
      <c r="P1576" s="39">
        <f>-(1-F1576/MAX(F$5:F1576))</f>
        <v>-1.7198816130531092E-2</v>
      </c>
      <c r="Q1576" s="33">
        <f>IF(DatiStorici[[#This Row],[Calend]]="X",(DatiStorici[[#This Row],[Balanced]]*B$2/DatiStorici[[#This Row],[Bond 3Y]]),Q1575)</f>
        <v>30.258152902446113</v>
      </c>
      <c r="R1576" s="33">
        <f>IF(DatiStorici[[#This Row],[Calend]]="X",(DatiStorici[[#This Row],[Balanced]]*C$2/DatiStorici[[#This Row],[Bond 10Y]]),R1575)</f>
        <v>25.871198211764792</v>
      </c>
      <c r="S1576" s="33">
        <f>IF(DatiStorici[[#This Row],[Calend]]="X",(DatiStorici[[#This Row],[Balanced]]*D$2/DatiStorici[[#This Row],[SXXR]]),S1575)</f>
        <v>24.710095357140805</v>
      </c>
      <c r="T1576" s="33">
        <f>IF(DatiStorici[[#This Row],[Calend]]="X",(DatiStorici[[#This Row],[Balanced]]*E$2/DatiStorici[[#This Row],[Gold]]),T1575)</f>
        <v>23.441371233344491</v>
      </c>
      <c r="U1576" s="34">
        <f>SUMPRODUCT(DatiStorici[[#This Row],[Bond 3Y]:[Gold]],Q1575:T1575)</f>
        <v>15193.064906896394</v>
      </c>
      <c r="V1576" s="32">
        <f t="shared" si="206"/>
        <v>3.27781437588936E-3</v>
      </c>
      <c r="W1576" s="32">
        <f>-(1-U1576/MAX(U$5:U1576))</f>
        <v>-6.3781638716530198E-3</v>
      </c>
      <c r="X1576" s="53" t="str">
        <f t="shared" si="207"/>
        <v/>
      </c>
    </row>
    <row r="1577" spans="1:24" x14ac:dyDescent="0.3">
      <c r="A1577" s="4">
        <v>41316</v>
      </c>
      <c r="B1577" s="1">
        <v>126.00196800000001</v>
      </c>
      <c r="C1577" s="1">
        <v>144.536474</v>
      </c>
      <c r="D1577" s="1">
        <v>155.31583699999999</v>
      </c>
      <c r="E1577" s="1">
        <v>159.42524</v>
      </c>
      <c r="F1577" s="3">
        <f t="shared" si="200"/>
        <v>15394.240849234326</v>
      </c>
      <c r="G1577" s="36">
        <f t="shared" si="201"/>
        <v>-5.523546674488383E-4</v>
      </c>
      <c r="H1577" s="31">
        <f t="shared" si="202"/>
        <v>-1.0885787264518032E-3</v>
      </c>
      <c r="I1577" s="37">
        <f t="shared" si="203"/>
        <v>-5.9912044276067755E-3</v>
      </c>
      <c r="J1577" s="37">
        <f t="shared" si="204"/>
        <v>-9.8225592771599042E-3</v>
      </c>
      <c r="K1577" s="39">
        <f t="shared" si="205"/>
        <v>-5.3003692203587712E-3</v>
      </c>
      <c r="L1577" s="36">
        <f>-(1-B1577/MAX(B$5:B1577))</f>
        <v>-5.887146931442877E-3</v>
      </c>
      <c r="M1577" s="37">
        <f>-(1-C1577/MAX(C$5:C1577))</f>
        <v>-1.5890394341875891E-2</v>
      </c>
      <c r="N1577" s="37">
        <f>-(1-D1577/MAX(D$5:D1577))</f>
        <v>-0.15078026587457694</v>
      </c>
      <c r="O1577" s="37">
        <f>-(1-E1577/MAX(E$5:E1577))</f>
        <v>-0.13338892391989732</v>
      </c>
      <c r="P1577" s="39">
        <f>-(1-F1577/MAX(F$5:F1577))</f>
        <v>-2.2394244268231001E-2</v>
      </c>
      <c r="Q1577" s="33">
        <f>IF(DatiStorici[[#This Row],[Calend]]="X",(DatiStorici[[#This Row],[Balanced]]*B$2/DatiStorici[[#This Row],[Bond 3Y]]),Q1576)</f>
        <v>30.258152902446113</v>
      </c>
      <c r="R1577" s="33">
        <f>IF(DatiStorici[[#This Row],[Calend]]="X",(DatiStorici[[#This Row],[Balanced]]*C$2/DatiStorici[[#This Row],[Bond 10Y]]),R1576)</f>
        <v>25.871198211764792</v>
      </c>
      <c r="S1577" s="33">
        <f>IF(DatiStorici[[#This Row],[Calend]]="X",(DatiStorici[[#This Row],[Balanced]]*D$2/DatiStorici[[#This Row],[SXXR]]),S1576)</f>
        <v>24.710095357140805</v>
      </c>
      <c r="T1577" s="33">
        <f>IF(DatiStorici[[#This Row],[Calend]]="X",(DatiStorici[[#This Row],[Balanced]]*E$2/DatiStorici[[#This Row],[Gold]]),T1576)</f>
        <v>23.441371233344491</v>
      </c>
      <c r="U1577" s="34">
        <f>SUMPRODUCT(DatiStorici[[#This Row],[Bond 3Y]:[Gold]],Q1576:T1576)</f>
        <v>15126.933958985888</v>
      </c>
      <c r="V1577" s="32">
        <f t="shared" si="206"/>
        <v>-4.362206810713397E-3</v>
      </c>
      <c r="W1577" s="32">
        <f>-(1-U1577/MAX(U$5:U1577))</f>
        <v>-1.0703107804323153E-2</v>
      </c>
      <c r="X1577" s="53" t="str">
        <f t="shared" si="207"/>
        <v/>
      </c>
    </row>
    <row r="1578" spans="1:24" x14ac:dyDescent="0.3">
      <c r="A1578" s="4">
        <v>41317</v>
      </c>
      <c r="B1578" s="1">
        <v>126.15220600000001</v>
      </c>
      <c r="C1578" s="1">
        <v>144.461871</v>
      </c>
      <c r="D1578" s="1">
        <v>156.09539699999999</v>
      </c>
      <c r="E1578" s="1">
        <v>158.98917</v>
      </c>
      <c r="F1578" s="3">
        <f t="shared" si="200"/>
        <v>15390.589060266662</v>
      </c>
      <c r="G1578" s="36">
        <f t="shared" si="201"/>
        <v>1.1916361755576366E-3</v>
      </c>
      <c r="H1578" s="31">
        <f t="shared" si="202"/>
        <v>-5.162867050821613E-4</v>
      </c>
      <c r="I1578" s="37">
        <f t="shared" si="203"/>
        <v>5.0066378041946262E-3</v>
      </c>
      <c r="J1578" s="37">
        <f t="shared" si="204"/>
        <v>-2.7390109173950944E-3</v>
      </c>
      <c r="K1578" s="39">
        <f t="shared" si="205"/>
        <v>-2.3724600691492166E-4</v>
      </c>
      <c r="L1578" s="36">
        <f>-(1-B1578/MAX(B$5:B1578))</f>
        <v>-4.7018199941737393E-3</v>
      </c>
      <c r="M1578" s="37">
        <f>-(1-C1578/MAX(C$5:C1578))</f>
        <v>-1.6398345912016721E-2</v>
      </c>
      <c r="N1578" s="37">
        <f>-(1-D1578/MAX(D$5:D1578))</f>
        <v>-0.14651786901459152</v>
      </c>
      <c r="O1578" s="37">
        <f>-(1-E1578/MAX(E$5:E1578))</f>
        <v>-0.13575933334782886</v>
      </c>
      <c r="P1578" s="39">
        <f>-(1-F1578/MAX(F$5:F1578))</f>
        <v>-2.2626149819694574E-2</v>
      </c>
      <c r="Q1578" s="33">
        <f>IF(DatiStorici[[#This Row],[Calend]]="X",(DatiStorici[[#This Row],[Balanced]]*B$2/DatiStorici[[#This Row],[Bond 3Y]]),Q1577)</f>
        <v>30.258152902446113</v>
      </c>
      <c r="R1578" s="33">
        <f>IF(DatiStorici[[#This Row],[Calend]]="X",(DatiStorici[[#This Row],[Balanced]]*C$2/DatiStorici[[#This Row],[Bond 10Y]]),R1577)</f>
        <v>25.871198211764792</v>
      </c>
      <c r="S1578" s="33">
        <f>IF(DatiStorici[[#This Row],[Calend]]="X",(DatiStorici[[#This Row],[Balanced]]*D$2/DatiStorici[[#This Row],[SXXR]]),S1577)</f>
        <v>24.710095357140805</v>
      </c>
      <c r="T1578" s="33">
        <f>IF(DatiStorici[[#This Row],[Calend]]="X",(DatiStorici[[#This Row],[Balanced]]*E$2/DatiStorici[[#This Row],[Gold]]),T1577)</f>
        <v>23.441371233344491</v>
      </c>
      <c r="U1578" s="34">
        <f>SUMPRODUCT(DatiStorici[[#This Row],[Bond 3Y]:[Gold]],Q1577:T1577)</f>
        <v>15138.590737544344</v>
      </c>
      <c r="V1578" s="32">
        <f t="shared" si="206"/>
        <v>7.7030081267238416E-4</v>
      </c>
      <c r="W1578" s="32">
        <f>-(1-U1578/MAX(U$5:U1578))</f>
        <v>-9.9407580226581471E-3</v>
      </c>
      <c r="X1578" s="53" t="str">
        <f t="shared" si="207"/>
        <v/>
      </c>
    </row>
    <row r="1579" spans="1:24" x14ac:dyDescent="0.3">
      <c r="A1579" s="4">
        <v>41318</v>
      </c>
      <c r="B1579" s="1">
        <v>126.32853</v>
      </c>
      <c r="C1579" s="1">
        <v>144.34826699999999</v>
      </c>
      <c r="D1579" s="1">
        <v>156.851302</v>
      </c>
      <c r="E1579" s="1">
        <v>158.74610999999999</v>
      </c>
      <c r="F1579" s="3">
        <f t="shared" si="200"/>
        <v>15393.850378308769</v>
      </c>
      <c r="G1579" s="36">
        <f t="shared" si="201"/>
        <v>1.3967325306379493E-3</v>
      </c>
      <c r="H1579" s="31">
        <f t="shared" si="202"/>
        <v>-7.8670372616324849E-4</v>
      </c>
      <c r="I1579" s="37">
        <f t="shared" si="203"/>
        <v>4.8308959480713115E-3</v>
      </c>
      <c r="J1579" s="37">
        <f t="shared" si="204"/>
        <v>-1.5299531573077867E-3</v>
      </c>
      <c r="K1579" s="39">
        <f t="shared" si="205"/>
        <v>2.1188094464514201E-4</v>
      </c>
      <c r="L1579" s="36">
        <f>-(1-B1579/MAX(B$5:B1579))</f>
        <v>-3.3106833517329015E-3</v>
      </c>
      <c r="M1579" s="37">
        <f>-(1-C1579/MAX(C$5:C1579))</f>
        <v>-1.7171844701264871E-2</v>
      </c>
      <c r="N1579" s="37">
        <f>-(1-D1579/MAX(D$5:D1579))</f>
        <v>-0.14238481049639229</v>
      </c>
      <c r="O1579" s="37">
        <f>-(1-E1579/MAX(E$5:E1579))</f>
        <v>-0.13708057011154362</v>
      </c>
      <c r="P1579" s="39">
        <f>-(1-F1579/MAX(F$5:F1579))</f>
        <v>-2.2419040984614003E-2</v>
      </c>
      <c r="Q1579" s="33">
        <f>IF(DatiStorici[[#This Row],[Calend]]="X",(DatiStorici[[#This Row],[Balanced]]*B$2/DatiStorici[[#This Row],[Bond 3Y]]),Q1578)</f>
        <v>30.258152902446113</v>
      </c>
      <c r="R1579" s="33">
        <f>IF(DatiStorici[[#This Row],[Calend]]="X",(DatiStorici[[#This Row],[Balanced]]*C$2/DatiStorici[[#This Row],[Bond 10Y]]),R1578)</f>
        <v>25.871198211764792</v>
      </c>
      <c r="S1579" s="33">
        <f>IF(DatiStorici[[#This Row],[Calend]]="X",(DatiStorici[[#This Row],[Balanced]]*D$2/DatiStorici[[#This Row],[SXXR]]),S1578)</f>
        <v>24.710095357140805</v>
      </c>
      <c r="T1579" s="33">
        <f>IF(DatiStorici[[#This Row],[Calend]]="X",(DatiStorici[[#This Row],[Balanced]]*E$2/DatiStorici[[#This Row],[Gold]]),T1578)</f>
        <v>23.441371233344491</v>
      </c>
      <c r="U1579" s="34">
        <f>SUMPRODUCT(DatiStorici[[#This Row],[Bond 3Y]:[Gold]],Q1578:T1578)</f>
        <v>15153.967729434029</v>
      </c>
      <c r="V1579" s="32">
        <f t="shared" si="206"/>
        <v>1.0152323863432517E-3</v>
      </c>
      <c r="W1579" s="32">
        <f>-(1-U1579/MAX(U$5:U1579))</f>
        <v>-8.9351074176492462E-3</v>
      </c>
      <c r="X1579" s="53" t="str">
        <f t="shared" si="207"/>
        <v/>
      </c>
    </row>
    <row r="1580" spans="1:24" x14ac:dyDescent="0.3">
      <c r="A1580" s="4">
        <v>41319</v>
      </c>
      <c r="B1580" s="1">
        <v>126.394285</v>
      </c>
      <c r="C1580" s="1">
        <v>144.77449200000001</v>
      </c>
      <c r="D1580" s="1">
        <v>156.59646599999999</v>
      </c>
      <c r="E1580" s="1">
        <v>158.8408</v>
      </c>
      <c r="F1580" s="3">
        <f t="shared" si="200"/>
        <v>15406.166046422219</v>
      </c>
      <c r="G1580" s="36">
        <f t="shared" si="201"/>
        <v>5.2037249967947603E-4</v>
      </c>
      <c r="H1580" s="31">
        <f t="shared" si="202"/>
        <v>2.9484037177955357E-3</v>
      </c>
      <c r="I1580" s="37">
        <f t="shared" si="203"/>
        <v>-1.6260192744303027E-3</v>
      </c>
      <c r="J1580" s="37">
        <f t="shared" si="204"/>
        <v>5.9630922953252585E-4</v>
      </c>
      <c r="K1580" s="39">
        <f t="shared" si="205"/>
        <v>7.9971832482100304E-4</v>
      </c>
      <c r="L1580" s="36">
        <f>-(1-B1580/MAX(B$5:B1580))</f>
        <v>-2.791898671691162E-3</v>
      </c>
      <c r="M1580" s="37">
        <f>-(1-C1580/MAX(C$5:C1580))</f>
        <v>-1.426979440860543E-2</v>
      </c>
      <c r="N1580" s="37">
        <f>-(1-D1580/MAX(D$5:D1580))</f>
        <v>-0.14377817619782807</v>
      </c>
      <c r="O1580" s="37">
        <f>-(1-E1580/MAX(E$5:E1580))</f>
        <v>-0.13656584984018616</v>
      </c>
      <c r="P1580" s="39">
        <f>-(1-F1580/MAX(F$5:F1580))</f>
        <v>-2.1636938888687007E-2</v>
      </c>
      <c r="Q1580" s="33">
        <f>IF(DatiStorici[[#This Row],[Calend]]="X",(DatiStorici[[#This Row],[Balanced]]*B$2/DatiStorici[[#This Row],[Bond 3Y]]),Q1579)</f>
        <v>30.258152902446113</v>
      </c>
      <c r="R1580" s="33">
        <f>IF(DatiStorici[[#This Row],[Calend]]="X",(DatiStorici[[#This Row],[Balanced]]*C$2/DatiStorici[[#This Row],[Bond 10Y]]),R1579)</f>
        <v>25.871198211764792</v>
      </c>
      <c r="S1580" s="33">
        <f>IF(DatiStorici[[#This Row],[Calend]]="X",(DatiStorici[[#This Row],[Balanced]]*D$2/DatiStorici[[#This Row],[SXXR]]),S1579)</f>
        <v>24.710095357140805</v>
      </c>
      <c r="T1580" s="33">
        <f>IF(DatiStorici[[#This Row],[Calend]]="X",(DatiStorici[[#This Row],[Balanced]]*E$2/DatiStorici[[#This Row],[Gold]]),T1579)</f>
        <v>23.441371233344491</v>
      </c>
      <c r="U1580" s="34">
        <f>SUMPRODUCT(DatiStorici[[#This Row],[Bond 3Y]:[Gold]],Q1579:T1579)</f>
        <v>15162.906947317591</v>
      </c>
      <c r="V1580" s="32">
        <f t="shared" si="206"/>
        <v>5.8971897584703006E-4</v>
      </c>
      <c r="W1580" s="32">
        <f>-(1-U1580/MAX(U$5:U1580))</f>
        <v>-8.3504852797563478E-3</v>
      </c>
      <c r="X1580" s="53" t="str">
        <f t="shared" si="207"/>
        <v/>
      </c>
    </row>
    <row r="1581" spans="1:24" x14ac:dyDescent="0.3">
      <c r="A1581" s="4">
        <v>41320</v>
      </c>
      <c r="B1581" s="1">
        <v>126.393548</v>
      </c>
      <c r="C1581" s="1">
        <v>144.56903299999999</v>
      </c>
      <c r="D1581" s="1">
        <v>156.352383</v>
      </c>
      <c r="E1581" s="1">
        <v>155.58212</v>
      </c>
      <c r="F1581" s="3">
        <f t="shared" si="200"/>
        <v>15268.749317610629</v>
      </c>
      <c r="G1581" s="36">
        <f t="shared" si="201"/>
        <v>-5.8309768414144167E-6</v>
      </c>
      <c r="H1581" s="31">
        <f t="shared" si="202"/>
        <v>-1.4201737158792457E-3</v>
      </c>
      <c r="I1581" s="37">
        <f t="shared" si="203"/>
        <v>-1.5598910190789473E-3</v>
      </c>
      <c r="J1581" s="37">
        <f t="shared" si="204"/>
        <v>-2.0728747649177853E-2</v>
      </c>
      <c r="K1581" s="39">
        <f t="shared" si="205"/>
        <v>-8.9596105766480676E-3</v>
      </c>
      <c r="L1581" s="36">
        <f>-(1-B1581/MAX(B$5:B1581))</f>
        <v>-2.7977133520833419E-3</v>
      </c>
      <c r="M1581" s="37">
        <f>-(1-C1581/MAX(C$5:C1581))</f>
        <v>-1.5668708951580457E-2</v>
      </c>
      <c r="N1581" s="37">
        <f>-(1-D1581/MAX(D$5:D1581))</f>
        <v>-0.14511274776740046</v>
      </c>
      <c r="O1581" s="37">
        <f>-(1-E1581/MAX(E$5:E1581))</f>
        <v>-0.15427953295209929</v>
      </c>
      <c r="P1581" s="39">
        <f>-(1-F1581/MAX(F$5:F1581))</f>
        <v>-3.0363539072204571E-2</v>
      </c>
      <c r="Q1581" s="33">
        <f>IF(DatiStorici[[#This Row],[Calend]]="X",(DatiStorici[[#This Row],[Balanced]]*B$2/DatiStorici[[#This Row],[Bond 3Y]]),Q1580)</f>
        <v>30.258152902446113</v>
      </c>
      <c r="R1581" s="33">
        <f>IF(DatiStorici[[#This Row],[Calend]]="X",(DatiStorici[[#This Row],[Balanced]]*C$2/DatiStorici[[#This Row],[Bond 10Y]]),R1580)</f>
        <v>25.871198211764792</v>
      </c>
      <c r="S1581" s="33">
        <f>IF(DatiStorici[[#This Row],[Calend]]="X",(DatiStorici[[#This Row],[Balanced]]*D$2/DatiStorici[[#This Row],[SXXR]]),S1580)</f>
        <v>24.710095357140805</v>
      </c>
      <c r="T1581" s="33">
        <f>IF(DatiStorici[[#This Row],[Calend]]="X",(DatiStorici[[#This Row],[Balanced]]*E$2/DatiStorici[[#This Row],[Gold]]),T1580)</f>
        <v>23.441371233344491</v>
      </c>
      <c r="U1581" s="34">
        <f>SUMPRODUCT(DatiStorici[[#This Row],[Bond 3Y]:[Gold]],Q1580:T1580)</f>
        <v>15075.149934729779</v>
      </c>
      <c r="V1581" s="32">
        <f t="shared" si="206"/>
        <v>-5.8044244918009514E-3</v>
      </c>
      <c r="W1581" s="32">
        <f>-(1-U1581/MAX(U$5:U1581))</f>
        <v>-1.4089767282103316E-2</v>
      </c>
      <c r="X1581" s="53" t="str">
        <f t="shared" si="207"/>
        <v/>
      </c>
    </row>
    <row r="1582" spans="1:24" x14ac:dyDescent="0.3">
      <c r="A1582" s="4">
        <v>41323</v>
      </c>
      <c r="B1582" s="1">
        <v>126.330298</v>
      </c>
      <c r="C1582" s="1">
        <v>144.77313799999999</v>
      </c>
      <c r="D1582" s="1">
        <v>156.03733299999999</v>
      </c>
      <c r="E1582" s="1">
        <v>155.43208000000001</v>
      </c>
      <c r="F1582" s="3">
        <f t="shared" si="200"/>
        <v>15261.698480324194</v>
      </c>
      <c r="G1582" s="36">
        <f t="shared" si="201"/>
        <v>-5.0054636570055473E-4</v>
      </c>
      <c r="H1582" s="31">
        <f t="shared" si="202"/>
        <v>1.410821195880861E-3</v>
      </c>
      <c r="I1582" s="37">
        <f t="shared" si="203"/>
        <v>-2.017032512126535E-3</v>
      </c>
      <c r="J1582" s="37">
        <f t="shared" si="204"/>
        <v>-9.6484348071323978E-4</v>
      </c>
      <c r="K1582" s="39">
        <f t="shared" si="205"/>
        <v>-4.6188889586248969E-4</v>
      </c>
      <c r="L1582" s="36">
        <f>-(1-B1582/MAX(B$5:B1582))</f>
        <v>-3.296734430520698E-3</v>
      </c>
      <c r="M1582" s="37">
        <f>-(1-C1582/MAX(C$5:C1582))</f>
        <v>-1.42790134269557E-2</v>
      </c>
      <c r="N1582" s="37">
        <f>-(1-D1582/MAX(D$5:D1582))</f>
        <v>-0.14683534529772324</v>
      </c>
      <c r="O1582" s="37">
        <f>-(1-E1582/MAX(E$5:E1582))</f>
        <v>-0.15509512730751662</v>
      </c>
      <c r="P1582" s="39">
        <f>-(1-F1582/MAX(F$5:F1582))</f>
        <v>-3.0811299970676553E-2</v>
      </c>
      <c r="Q1582" s="33">
        <f>IF(DatiStorici[[#This Row],[Calend]]="X",(DatiStorici[[#This Row],[Balanced]]*B$2/DatiStorici[[#This Row],[Bond 3Y]]),Q1581)</f>
        <v>30.258152902446113</v>
      </c>
      <c r="R1582" s="33">
        <f>IF(DatiStorici[[#This Row],[Calend]]="X",(DatiStorici[[#This Row],[Balanced]]*C$2/DatiStorici[[#This Row],[Bond 10Y]]),R1581)</f>
        <v>25.871198211764792</v>
      </c>
      <c r="S1582" s="33">
        <f>IF(DatiStorici[[#This Row],[Calend]]="X",(DatiStorici[[#This Row],[Balanced]]*D$2/DatiStorici[[#This Row],[SXXR]]),S1581)</f>
        <v>24.710095357140805</v>
      </c>
      <c r="T1582" s="33">
        <f>IF(DatiStorici[[#This Row],[Calend]]="X",(DatiStorici[[#This Row],[Balanced]]*E$2/DatiStorici[[#This Row],[Gold]]),T1581)</f>
        <v>23.441371233344491</v>
      </c>
      <c r="U1582" s="34">
        <f>SUMPRODUCT(DatiStorici[[#This Row],[Bond 3Y]:[Gold]],Q1581:T1581)</f>
        <v>15067.214488587591</v>
      </c>
      <c r="V1582" s="32">
        <f t="shared" si="206"/>
        <v>-5.2653111176521558E-4</v>
      </c>
      <c r="W1582" s="32">
        <f>-(1-U1582/MAX(U$5:U1582))</f>
        <v>-1.4608743052602291E-2</v>
      </c>
      <c r="X1582" s="53" t="str">
        <f t="shared" si="207"/>
        <v/>
      </c>
    </row>
    <row r="1583" spans="1:24" x14ac:dyDescent="0.3">
      <c r="A1583" s="4">
        <v>41324</v>
      </c>
      <c r="B1583" s="1">
        <v>126.348668</v>
      </c>
      <c r="C1583" s="1">
        <v>144.880323</v>
      </c>
      <c r="D1583" s="1">
        <v>157.78247300000001</v>
      </c>
      <c r="E1583" s="1">
        <v>155.14082999999999</v>
      </c>
      <c r="F1583" s="3">
        <f t="shared" si="200"/>
        <v>15279.63148117777</v>
      </c>
      <c r="G1583" s="36">
        <f t="shared" si="201"/>
        <v>1.4540189334457106E-4</v>
      </c>
      <c r="H1583" s="31">
        <f t="shared" si="202"/>
        <v>7.4009131133717567E-4</v>
      </c>
      <c r="I1583" s="37">
        <f t="shared" si="203"/>
        <v>1.1122038545968395E-2</v>
      </c>
      <c r="J1583" s="37">
        <f t="shared" si="204"/>
        <v>-1.8755665803482126E-3</v>
      </c>
      <c r="K1583" s="39">
        <f t="shared" si="205"/>
        <v>1.174343287414506E-3</v>
      </c>
      <c r="L1583" s="36">
        <f>-(1-B1583/MAX(B$5:B1583))</f>
        <v>-3.1518013520875909E-3</v>
      </c>
      <c r="M1583" s="37">
        <f>-(1-C1583/MAX(C$5:C1583))</f>
        <v>-1.3549219865764517E-2</v>
      </c>
      <c r="N1583" s="37">
        <f>-(1-D1583/MAX(D$5:D1583))</f>
        <v>-0.13729345082361588</v>
      </c>
      <c r="O1583" s="37">
        <f>-(1-E1583/MAX(E$5:E1583))</f>
        <v>-0.15667831749690164</v>
      </c>
      <c r="P1583" s="39">
        <f>-(1-F1583/MAX(F$5:F1583))</f>
        <v>-2.9672471169458259E-2</v>
      </c>
      <c r="Q1583" s="33">
        <f>IF(DatiStorici[[#This Row],[Calend]]="X",(DatiStorici[[#This Row],[Balanced]]*B$2/DatiStorici[[#This Row],[Bond 3Y]]),Q1582)</f>
        <v>30.258152902446113</v>
      </c>
      <c r="R1583" s="33">
        <f>IF(DatiStorici[[#This Row],[Calend]]="X",(DatiStorici[[#This Row],[Balanced]]*C$2/DatiStorici[[#This Row],[Bond 10Y]]),R1582)</f>
        <v>25.871198211764792</v>
      </c>
      <c r="S1583" s="33">
        <f>IF(DatiStorici[[#This Row],[Calend]]="X",(DatiStorici[[#This Row],[Balanced]]*D$2/DatiStorici[[#This Row],[SXXR]]),S1582)</f>
        <v>24.710095357140805</v>
      </c>
      <c r="T1583" s="33">
        <f>IF(DatiStorici[[#This Row],[Calend]]="X",(DatiStorici[[#This Row],[Balanced]]*E$2/DatiStorici[[#This Row],[Gold]]),T1582)</f>
        <v>23.441371233344491</v>
      </c>
      <c r="U1583" s="34">
        <f>SUMPRODUCT(DatiStorici[[#This Row],[Bond 3Y]:[Gold]],Q1582:T1582)</f>
        <v>15106.838611676587</v>
      </c>
      <c r="V1583" s="32">
        <f t="shared" si="206"/>
        <v>2.6263721173972305E-3</v>
      </c>
      <c r="W1583" s="32">
        <f>-(1-U1583/MAX(U$5:U1583))</f>
        <v>-1.2017337422472241E-2</v>
      </c>
      <c r="X1583" s="53" t="str">
        <f t="shared" si="207"/>
        <v/>
      </c>
    </row>
    <row r="1584" spans="1:24" x14ac:dyDescent="0.3">
      <c r="A1584" s="4">
        <v>41325</v>
      </c>
      <c r="B1584" s="1">
        <v>126.324949</v>
      </c>
      <c r="C1584" s="1">
        <v>144.62096</v>
      </c>
      <c r="D1584" s="1">
        <v>157.33731700000001</v>
      </c>
      <c r="E1584" s="1">
        <v>153.28155000000001</v>
      </c>
      <c r="F1584" s="3">
        <f t="shared" si="200"/>
        <v>15192.45120233496</v>
      </c>
      <c r="G1584" s="36">
        <f t="shared" si="201"/>
        <v>-1.8774417646987972E-4</v>
      </c>
      <c r="H1584" s="31">
        <f t="shared" si="202"/>
        <v>-1.7917921931339437E-3</v>
      </c>
      <c r="I1584" s="37">
        <f t="shared" si="203"/>
        <v>-2.8253147548610641E-3</v>
      </c>
      <c r="J1584" s="37">
        <f t="shared" si="204"/>
        <v>-1.2056858670494013E-2</v>
      </c>
      <c r="K1584" s="39">
        <f t="shared" si="205"/>
        <v>-5.721992658902145E-3</v>
      </c>
      <c r="L1584" s="36">
        <f>-(1-B1584/MAX(B$5:B1584))</f>
        <v>-3.3389362289169E-3</v>
      </c>
      <c r="M1584" s="37">
        <f>-(1-C1584/MAX(C$5:C1584))</f>
        <v>-1.5315152108253738E-2</v>
      </c>
      <c r="N1584" s="37">
        <f>-(1-D1584/MAX(D$5:D1584))</f>
        <v>-0.13972742837069851</v>
      </c>
      <c r="O1584" s="37">
        <f>-(1-E1584/MAX(E$5:E1584))</f>
        <v>-0.16678507751516591</v>
      </c>
      <c r="P1584" s="39">
        <f>-(1-F1584/MAX(F$5:F1584))</f>
        <v>-3.5208823576681536E-2</v>
      </c>
      <c r="Q1584" s="33">
        <f>IF(DatiStorici[[#This Row],[Calend]]="X",(DatiStorici[[#This Row],[Balanced]]*B$2/DatiStorici[[#This Row],[Bond 3Y]]),Q1583)</f>
        <v>30.258152902446113</v>
      </c>
      <c r="R1584" s="33">
        <f>IF(DatiStorici[[#This Row],[Calend]]="X",(DatiStorici[[#This Row],[Balanced]]*C$2/DatiStorici[[#This Row],[Bond 10Y]]),R1583)</f>
        <v>25.871198211764792</v>
      </c>
      <c r="S1584" s="33">
        <f>IF(DatiStorici[[#This Row],[Calend]]="X",(DatiStorici[[#This Row],[Balanced]]*D$2/DatiStorici[[#This Row],[SXXR]]),S1583)</f>
        <v>24.710095357140805</v>
      </c>
      <c r="T1584" s="33">
        <f>IF(DatiStorici[[#This Row],[Calend]]="X",(DatiStorici[[#This Row],[Balanced]]*E$2/DatiStorici[[#This Row],[Gold]]),T1583)</f>
        <v>23.441371233344491</v>
      </c>
      <c r="U1584" s="34">
        <f>SUMPRODUCT(DatiStorici[[#This Row],[Bond 3Y]:[Gold]],Q1583:T1583)</f>
        <v>15044.826967050562</v>
      </c>
      <c r="V1584" s="32">
        <f t="shared" si="206"/>
        <v>-4.1133204994882877E-3</v>
      </c>
      <c r="W1584" s="32">
        <f>-(1-U1584/MAX(U$5:U1584))</f>
        <v>-1.6072880169918924E-2</v>
      </c>
      <c r="X1584" s="53" t="str">
        <f t="shared" si="207"/>
        <v/>
      </c>
    </row>
    <row r="1585" spans="1:24" x14ac:dyDescent="0.3">
      <c r="A1585" s="4">
        <v>41326</v>
      </c>
      <c r="B1585" s="1">
        <v>126.230158</v>
      </c>
      <c r="C1585" s="1">
        <v>145.22055800000001</v>
      </c>
      <c r="D1585" s="1">
        <v>155.08143100000001</v>
      </c>
      <c r="E1585" s="1">
        <v>152.17013</v>
      </c>
      <c r="F1585" s="3">
        <f t="shared" si="200"/>
        <v>15127.520735421564</v>
      </c>
      <c r="G1585" s="36">
        <f t="shared" si="201"/>
        <v>-7.5065600990682649E-4</v>
      </c>
      <c r="H1585" s="31">
        <f t="shared" si="202"/>
        <v>4.1374255798703385E-3</v>
      </c>
      <c r="I1585" s="37">
        <f t="shared" si="203"/>
        <v>-1.4441676256514838E-2</v>
      </c>
      <c r="J1585" s="37">
        <f t="shared" si="204"/>
        <v>-7.2772551450256042E-3</v>
      </c>
      <c r="K1585" s="39">
        <f t="shared" si="205"/>
        <v>-4.2830228408681521E-3</v>
      </c>
      <c r="L1585" s="36">
        <f>-(1-B1585/MAX(B$5:B1585))</f>
        <v>-4.0868051150220186E-3</v>
      </c>
      <c r="M1585" s="37">
        <f>-(1-C1585/MAX(C$5:C1585))</f>
        <v>-1.1232652134348098E-2</v>
      </c>
      <c r="N1585" s="37">
        <f>-(1-D1585/MAX(D$5:D1585))</f>
        <v>-0.15206192655285922</v>
      </c>
      <c r="O1585" s="37">
        <f>-(1-E1585/MAX(E$5:E1585))</f>
        <v>-0.17282658563632014</v>
      </c>
      <c r="P1585" s="39">
        <f>-(1-F1585/MAX(F$5:F1585))</f>
        <v>-3.9332209640245974E-2</v>
      </c>
      <c r="Q1585" s="33">
        <f>IF(DatiStorici[[#This Row],[Calend]]="X",(DatiStorici[[#This Row],[Balanced]]*B$2/DatiStorici[[#This Row],[Bond 3Y]]),Q1584)</f>
        <v>30.258152902446113</v>
      </c>
      <c r="R1585" s="33">
        <f>IF(DatiStorici[[#This Row],[Calend]]="X",(DatiStorici[[#This Row],[Balanced]]*C$2/DatiStorici[[#This Row],[Bond 10Y]]),R1584)</f>
        <v>25.871198211764792</v>
      </c>
      <c r="S1585" s="33">
        <f>IF(DatiStorici[[#This Row],[Calend]]="X",(DatiStorici[[#This Row],[Balanced]]*D$2/DatiStorici[[#This Row],[SXXR]]),S1584)</f>
        <v>24.710095357140805</v>
      </c>
      <c r="T1585" s="33">
        <f>IF(DatiStorici[[#This Row],[Calend]]="X",(DatiStorici[[#This Row],[Balanced]]*E$2/DatiStorici[[#This Row],[Gold]]),T1584)</f>
        <v>23.441371233344491</v>
      </c>
      <c r="U1585" s="34">
        <f>SUMPRODUCT(DatiStorici[[#This Row],[Bond 3Y]:[Gold]],Q1584:T1584)</f>
        <v>14975.674718193162</v>
      </c>
      <c r="V1585" s="32">
        <f t="shared" si="206"/>
        <v>-4.6070096957591088E-3</v>
      </c>
      <c r="W1585" s="32">
        <f>-(1-U1585/MAX(U$5:U1585))</f>
        <v>-2.0595416268010869E-2</v>
      </c>
      <c r="X1585" s="53" t="str">
        <f t="shared" si="207"/>
        <v/>
      </c>
    </row>
    <row r="1586" spans="1:24" x14ac:dyDescent="0.3">
      <c r="A1586" s="4">
        <v>41327</v>
      </c>
      <c r="B1586" s="1">
        <v>126.319596</v>
      </c>
      <c r="C1586" s="1">
        <v>145.42212000000001</v>
      </c>
      <c r="D1586" s="1">
        <v>157.071729</v>
      </c>
      <c r="E1586" s="1">
        <v>152.12016</v>
      </c>
      <c r="F1586" s="3">
        <f t="shared" si="200"/>
        <v>15162.801870533895</v>
      </c>
      <c r="G1586" s="36">
        <f t="shared" si="201"/>
        <v>7.0828026812463647E-4</v>
      </c>
      <c r="H1586" s="31">
        <f t="shared" si="202"/>
        <v>1.3870091873682774E-3</v>
      </c>
      <c r="I1586" s="37">
        <f t="shared" si="203"/>
        <v>1.2752233369617146E-2</v>
      </c>
      <c r="J1586" s="37">
        <f t="shared" si="204"/>
        <v>-3.2843637862512386E-4</v>
      </c>
      <c r="K1586" s="39">
        <f t="shared" si="205"/>
        <v>2.3295328693841177E-3</v>
      </c>
      <c r="L1586" s="36">
        <f>-(1-B1586/MAX(B$5:B1586))</f>
        <v>-3.3811695859583546E-3</v>
      </c>
      <c r="M1586" s="37">
        <f>-(1-C1586/MAX(C$5:C1586))</f>
        <v>-9.8602712062256792E-3</v>
      </c>
      <c r="N1586" s="37">
        <f>-(1-D1586/MAX(D$5:D1586))</f>
        <v>-0.14117958273630193</v>
      </c>
      <c r="O1586" s="37">
        <f>-(1-E1586/MAX(E$5:E1586))</f>
        <v>-0.17309821486812638</v>
      </c>
      <c r="P1586" s="39">
        <f>-(1-F1586/MAX(F$5:F1586))</f>
        <v>-3.7091693781597379E-2</v>
      </c>
      <c r="Q1586" s="33">
        <f>IF(DatiStorici[[#This Row],[Calend]]="X",(DatiStorici[[#This Row],[Balanced]]*B$2/DatiStorici[[#This Row],[Bond 3Y]]),Q1585)</f>
        <v>30.258152902446113</v>
      </c>
      <c r="R1586" s="33">
        <f>IF(DatiStorici[[#This Row],[Calend]]="X",(DatiStorici[[#This Row],[Balanced]]*C$2/DatiStorici[[#This Row],[Bond 10Y]]),R1585)</f>
        <v>25.871198211764792</v>
      </c>
      <c r="S1586" s="33">
        <f>IF(DatiStorici[[#This Row],[Calend]]="X",(DatiStorici[[#This Row],[Balanced]]*D$2/DatiStorici[[#This Row],[SXXR]]),S1585)</f>
        <v>24.710095357140805</v>
      </c>
      <c r="T1586" s="33">
        <f>IF(DatiStorici[[#This Row],[Calend]]="X",(DatiStorici[[#This Row],[Balanced]]*E$2/DatiStorici[[#This Row],[Gold]]),T1585)</f>
        <v>23.441371233344491</v>
      </c>
      <c r="U1586" s="34">
        <f>SUMPRODUCT(DatiStorici[[#This Row],[Bond 3Y]:[Gold]],Q1585:T1585)</f>
        <v>15031.604685375005</v>
      </c>
      <c r="V1586" s="32">
        <f t="shared" si="206"/>
        <v>3.727764266635581E-3</v>
      </c>
      <c r="W1586" s="32">
        <f>-(1-U1586/MAX(U$5:U1586))</f>
        <v>-1.6937613380550331E-2</v>
      </c>
      <c r="X1586" s="53" t="str">
        <f t="shared" si="207"/>
        <v/>
      </c>
    </row>
    <row r="1587" spans="1:24" x14ac:dyDescent="0.3">
      <c r="A1587" s="4">
        <v>41330</v>
      </c>
      <c r="B1587" s="1">
        <v>126.384666</v>
      </c>
      <c r="C1587" s="1">
        <v>145.46834100000001</v>
      </c>
      <c r="D1587" s="1">
        <v>156.97173100000001</v>
      </c>
      <c r="E1587" s="1">
        <v>153.05573999999999</v>
      </c>
      <c r="F1587" s="3">
        <f t="shared" si="200"/>
        <v>15200.974080066953</v>
      </c>
      <c r="G1587" s="36">
        <f t="shared" si="201"/>
        <v>5.1498934701871323E-4</v>
      </c>
      <c r="H1587" s="31">
        <f t="shared" si="202"/>
        <v>3.1778972902787384E-4</v>
      </c>
      <c r="I1587" s="37">
        <f t="shared" si="203"/>
        <v>-6.3684181405762727E-4</v>
      </c>
      <c r="J1587" s="37">
        <f t="shared" si="204"/>
        <v>6.1314339110783104E-3</v>
      </c>
      <c r="K1587" s="39">
        <f t="shared" si="205"/>
        <v>2.5143269206729904E-3</v>
      </c>
      <c r="L1587" s="36">
        <f>-(1-B1587/MAX(B$5:B1587))</f>
        <v>-2.8677893239201779E-3</v>
      </c>
      <c r="M1587" s="37">
        <f>-(1-C1587/MAX(C$5:C1587))</f>
        <v>-9.5455649675559862E-3</v>
      </c>
      <c r="N1587" s="37">
        <f>-(1-D1587/MAX(D$5:D1587))</f>
        <v>-0.14172634137092255</v>
      </c>
      <c r="O1587" s="37">
        <f>-(1-E1587/MAX(E$5:E1587))</f>
        <v>-0.16801254593289994</v>
      </c>
      <c r="P1587" s="39">
        <f>-(1-F1587/MAX(F$5:F1587))</f>
        <v>-3.4667581276538462E-2</v>
      </c>
      <c r="Q1587" s="33">
        <f>IF(DatiStorici[[#This Row],[Calend]]="X",(DatiStorici[[#This Row],[Balanced]]*B$2/DatiStorici[[#This Row],[Bond 3Y]]),Q1586)</f>
        <v>30.258152902446113</v>
      </c>
      <c r="R1587" s="33">
        <f>IF(DatiStorici[[#This Row],[Calend]]="X",(DatiStorici[[#This Row],[Balanced]]*C$2/DatiStorici[[#This Row],[Bond 10Y]]),R1586)</f>
        <v>25.871198211764792</v>
      </c>
      <c r="S1587" s="33">
        <f>IF(DatiStorici[[#This Row],[Calend]]="X",(DatiStorici[[#This Row],[Balanced]]*D$2/DatiStorici[[#This Row],[SXXR]]),S1586)</f>
        <v>24.710095357140805</v>
      </c>
      <c r="T1587" s="33">
        <f>IF(DatiStorici[[#This Row],[Calend]]="X",(DatiStorici[[#This Row],[Balanced]]*E$2/DatiStorici[[#This Row],[Gold]]),T1586)</f>
        <v>23.441371233344491</v>
      </c>
      <c r="U1587" s="34">
        <f>SUMPRODUCT(DatiStorici[[#This Row],[Bond 3Y]:[Gold]],Q1586:T1586)</f>
        <v>15054.229694019881</v>
      </c>
      <c r="V1587" s="32">
        <f t="shared" si="206"/>
        <v>1.5040309419100772E-3</v>
      </c>
      <c r="W1587" s="32">
        <f>-(1-U1587/MAX(U$5:U1587))</f>
        <v>-1.5457944678421875E-2</v>
      </c>
      <c r="X1587" s="53" t="str">
        <f t="shared" si="207"/>
        <v/>
      </c>
    </row>
    <row r="1588" spans="1:24" x14ac:dyDescent="0.3">
      <c r="A1588" s="4">
        <v>41331</v>
      </c>
      <c r="B1588" s="1">
        <v>125.602236</v>
      </c>
      <c r="C1588" s="1">
        <v>145.84696600000001</v>
      </c>
      <c r="D1588" s="1">
        <v>155.05455000000001</v>
      </c>
      <c r="E1588" s="1">
        <v>153.46408</v>
      </c>
      <c r="F1588" s="3">
        <f t="shared" si="200"/>
        <v>15178.509764790131</v>
      </c>
      <c r="G1588" s="36">
        <f t="shared" si="201"/>
        <v>-6.2101046391597357E-3</v>
      </c>
      <c r="H1588" s="31">
        <f t="shared" si="202"/>
        <v>2.5994185962681425E-3</v>
      </c>
      <c r="I1588" s="37">
        <f t="shared" si="203"/>
        <v>-1.2288741322849654E-2</v>
      </c>
      <c r="J1588" s="37">
        <f t="shared" si="204"/>
        <v>2.6643643570037207E-3</v>
      </c>
      <c r="K1588" s="39">
        <f t="shared" si="205"/>
        <v>-1.4789138278987226E-3</v>
      </c>
      <c r="L1588" s="36">
        <f>-(1-B1588/MAX(B$5:B1588))</f>
        <v>-9.0408970298762048E-3</v>
      </c>
      <c r="M1588" s="37">
        <f>-(1-C1588/MAX(C$5:C1588))</f>
        <v>-6.9676101501283672E-3</v>
      </c>
      <c r="N1588" s="37">
        <f>-(1-D1588/MAX(D$5:D1588))</f>
        <v>-0.15220890368097406</v>
      </c>
      <c r="O1588" s="37">
        <f>-(1-E1588/MAX(E$5:E1588))</f>
        <v>-0.16579287251853625</v>
      </c>
      <c r="P1588" s="39">
        <f>-(1-F1588/MAX(F$5:F1588))</f>
        <v>-3.6094169578506419E-2</v>
      </c>
      <c r="Q1588" s="33">
        <f>IF(DatiStorici[[#This Row],[Calend]]="X",(DatiStorici[[#This Row],[Balanced]]*B$2/DatiStorici[[#This Row],[Bond 3Y]]),Q1587)</f>
        <v>30.258152902446113</v>
      </c>
      <c r="R1588" s="33">
        <f>IF(DatiStorici[[#This Row],[Calend]]="X",(DatiStorici[[#This Row],[Balanced]]*C$2/DatiStorici[[#This Row],[Bond 10Y]]),R1587)</f>
        <v>25.871198211764792</v>
      </c>
      <c r="S1588" s="33">
        <f>IF(DatiStorici[[#This Row],[Calend]]="X",(DatiStorici[[#This Row],[Balanced]]*D$2/DatiStorici[[#This Row],[SXXR]]),S1587)</f>
        <v>24.710095357140805</v>
      </c>
      <c r="T1588" s="33">
        <f>IF(DatiStorici[[#This Row],[Calend]]="X",(DatiStorici[[#This Row],[Balanced]]*E$2/DatiStorici[[#This Row],[Gold]]),T1587)</f>
        <v>23.441371233344491</v>
      </c>
      <c r="U1588" s="34">
        <f>SUMPRODUCT(DatiStorici[[#This Row],[Bond 3Y]:[Gold]],Q1587:T1587)</f>
        <v>15002.548614069876</v>
      </c>
      <c r="V1588" s="32">
        <f t="shared" si="206"/>
        <v>-3.4389002275696042E-3</v>
      </c>
      <c r="W1588" s="32">
        <f>-(1-U1588/MAX(U$5:U1588))</f>
        <v>-1.8837871629810765E-2</v>
      </c>
      <c r="X1588" s="53" t="str">
        <f t="shared" si="207"/>
        <v/>
      </c>
    </row>
    <row r="1589" spans="1:24" x14ac:dyDescent="0.3">
      <c r="A1589" s="4">
        <v>41332</v>
      </c>
      <c r="B1589" s="1">
        <v>125.747491</v>
      </c>
      <c r="C1589" s="1">
        <v>146.10612900000001</v>
      </c>
      <c r="D1589" s="1">
        <v>156.450232</v>
      </c>
      <c r="E1589" s="1">
        <v>154.78903</v>
      </c>
      <c r="F1589" s="3">
        <f t="shared" si="200"/>
        <v>15261.909969751177</v>
      </c>
      <c r="G1589" s="36">
        <f t="shared" si="201"/>
        <v>1.1558000711110806E-3</v>
      </c>
      <c r="H1589" s="31">
        <f t="shared" si="202"/>
        <v>1.7753746921059274E-3</v>
      </c>
      <c r="I1589" s="37">
        <f t="shared" si="203"/>
        <v>8.9609625273256634E-3</v>
      </c>
      <c r="J1589" s="37">
        <f t="shared" si="204"/>
        <v>8.5965598826668772E-3</v>
      </c>
      <c r="K1589" s="39">
        <f t="shared" si="205"/>
        <v>5.4795836830324541E-3</v>
      </c>
      <c r="L1589" s="36">
        <f>-(1-B1589/MAX(B$5:B1589))</f>
        <v>-7.8948842749606563E-3</v>
      </c>
      <c r="M1589" s="37">
        <f>-(1-C1589/MAX(C$5:C1589))</f>
        <v>-5.2030396533333523E-3</v>
      </c>
      <c r="N1589" s="37">
        <f>-(1-D1589/MAX(D$5:D1589))</f>
        <v>-0.14457773921083938</v>
      </c>
      <c r="O1589" s="37">
        <f>-(1-E1589/MAX(E$5:E1589))</f>
        <v>-0.15859064817029422</v>
      </c>
      <c r="P1589" s="39">
        <f>-(1-F1589/MAX(F$5:F1589))</f>
        <v>-3.0797869410305267E-2</v>
      </c>
      <c r="Q1589" s="33">
        <f>IF(DatiStorici[[#This Row],[Calend]]="X",(DatiStorici[[#This Row],[Balanced]]*B$2/DatiStorici[[#This Row],[Bond 3Y]]),Q1588)</f>
        <v>30.258152902446113</v>
      </c>
      <c r="R1589" s="33">
        <f>IF(DatiStorici[[#This Row],[Calend]]="X",(DatiStorici[[#This Row],[Balanced]]*C$2/DatiStorici[[#This Row],[Bond 10Y]]),R1588)</f>
        <v>25.871198211764792</v>
      </c>
      <c r="S1589" s="33">
        <f>IF(DatiStorici[[#This Row],[Calend]]="X",(DatiStorici[[#This Row],[Balanced]]*D$2/DatiStorici[[#This Row],[SXXR]]),S1588)</f>
        <v>24.710095357140805</v>
      </c>
      <c r="T1589" s="33">
        <f>IF(DatiStorici[[#This Row],[Calend]]="X",(DatiStorici[[#This Row],[Balanced]]*E$2/DatiStorici[[#This Row],[Gold]]),T1588)</f>
        <v>23.441371233344491</v>
      </c>
      <c r="U1589" s="34">
        <f>SUMPRODUCT(DatiStorici[[#This Row],[Bond 3Y]:[Gold]],Q1588:T1588)</f>
        <v>15079.194699535743</v>
      </c>
      <c r="V1589" s="32">
        <f t="shared" si="206"/>
        <v>5.0958649921219708E-3</v>
      </c>
      <c r="W1589" s="32">
        <f>-(1-U1589/MAX(U$5:U1589))</f>
        <v>-1.3825240890763757E-2</v>
      </c>
      <c r="X1589" s="53" t="str">
        <f t="shared" si="207"/>
        <v/>
      </c>
    </row>
    <row r="1590" spans="1:24" x14ac:dyDescent="0.3">
      <c r="A1590" s="4">
        <v>41333</v>
      </c>
      <c r="B1590" s="1">
        <v>126.026774</v>
      </c>
      <c r="C1590" s="1">
        <v>146.23283900000001</v>
      </c>
      <c r="D1590" s="1">
        <v>157.94322399999999</v>
      </c>
      <c r="E1590" s="1">
        <v>153.26761999999999</v>
      </c>
      <c r="F1590" s="3">
        <f t="shared" si="200"/>
        <v>15234.466550750847</v>
      </c>
      <c r="G1590" s="36">
        <f t="shared" si="201"/>
        <v>2.2185199472124282E-3</v>
      </c>
      <c r="H1590" s="31">
        <f t="shared" si="202"/>
        <v>8.6687046069653848E-4</v>
      </c>
      <c r="I1590" s="37">
        <f t="shared" si="203"/>
        <v>9.4976736604119455E-3</v>
      </c>
      <c r="J1590" s="37">
        <f t="shared" si="204"/>
        <v>-9.8775492741436984E-3</v>
      </c>
      <c r="K1590" s="39">
        <f t="shared" si="205"/>
        <v>-1.7997827636876487E-3</v>
      </c>
      <c r="L1590" s="36">
        <f>-(1-B1590/MAX(B$5:B1590))</f>
        <v>-5.6914359927595637E-3</v>
      </c>
      <c r="M1590" s="37">
        <f>-(1-C1590/MAX(C$5:C1590))</f>
        <v>-4.3403056687409958E-3</v>
      </c>
      <c r="N1590" s="37">
        <f>-(1-D1590/MAX(D$5:D1590))</f>
        <v>-0.13641451327212606</v>
      </c>
      <c r="O1590" s="37">
        <f>-(1-E1590/MAX(E$5:E1590))</f>
        <v>-0.16686079885194938</v>
      </c>
      <c r="P1590" s="39">
        <f>-(1-F1590/MAX(F$5:F1590))</f>
        <v>-3.2540653912278006E-2</v>
      </c>
      <c r="Q1590" s="33">
        <f>IF(DatiStorici[[#This Row],[Calend]]="X",(DatiStorici[[#This Row],[Balanced]]*B$2/DatiStorici[[#This Row],[Bond 3Y]]),Q1589)</f>
        <v>30.258152902446113</v>
      </c>
      <c r="R1590" s="33">
        <f>IF(DatiStorici[[#This Row],[Calend]]="X",(DatiStorici[[#This Row],[Balanced]]*C$2/DatiStorici[[#This Row],[Bond 10Y]]),R1589)</f>
        <v>25.871198211764792</v>
      </c>
      <c r="S1590" s="33">
        <f>IF(DatiStorici[[#This Row],[Calend]]="X",(DatiStorici[[#This Row],[Balanced]]*D$2/DatiStorici[[#This Row],[SXXR]]),S1589)</f>
        <v>24.710095357140805</v>
      </c>
      <c r="T1590" s="33">
        <f>IF(DatiStorici[[#This Row],[Calend]]="X",(DatiStorici[[#This Row],[Balanced]]*E$2/DatiStorici[[#This Row],[Gold]]),T1589)</f>
        <v>23.441371233344491</v>
      </c>
      <c r="U1590" s="34">
        <f>SUMPRODUCT(DatiStorici[[#This Row],[Bond 3Y]:[Gold]],Q1589:T1589)</f>
        <v>15092.151464857534</v>
      </c>
      <c r="V1590" s="32">
        <f t="shared" si="206"/>
        <v>8.5887888778199851E-4</v>
      </c>
      <c r="W1590" s="32">
        <f>-(1-U1590/MAX(U$5:U1590))</f>
        <v>-1.2977872369124732E-2</v>
      </c>
      <c r="X1590" s="53" t="str">
        <f t="shared" si="207"/>
        <v/>
      </c>
    </row>
    <row r="1591" spans="1:24" x14ac:dyDescent="0.3">
      <c r="A1591" s="4">
        <v>41334</v>
      </c>
      <c r="B1591" s="1">
        <v>126.035337</v>
      </c>
      <c r="C1591" s="1">
        <v>146.656826</v>
      </c>
      <c r="D1591" s="1">
        <v>157.45290700000001</v>
      </c>
      <c r="E1591" s="1">
        <v>152.66284999999999</v>
      </c>
      <c r="F1591" s="3">
        <f t="shared" si="200"/>
        <v>15214.184069332907</v>
      </c>
      <c r="G1591" s="36">
        <f t="shared" si="201"/>
        <v>6.7943571283382332E-5</v>
      </c>
      <c r="H1591" s="31">
        <f t="shared" si="202"/>
        <v>2.8952014825216889E-3</v>
      </c>
      <c r="I1591" s="37">
        <f t="shared" si="203"/>
        <v>-3.1092162953663448E-3</v>
      </c>
      <c r="J1591" s="37">
        <f t="shared" si="204"/>
        <v>-3.9536486037505319E-3</v>
      </c>
      <c r="K1591" s="39">
        <f t="shared" si="205"/>
        <v>-1.3322419223698555E-3</v>
      </c>
      <c r="L1591" s="36">
        <f>-(1-B1591/MAX(B$5:B1591))</f>
        <v>-5.6238768228835667E-3</v>
      </c>
      <c r="M1591" s="37">
        <f>-(1-C1591/MAX(C$5:C1591))</f>
        <v>-1.4534933104005665E-3</v>
      </c>
      <c r="N1591" s="37">
        <f>-(1-D1591/MAX(D$5:D1591))</f>
        <v>-0.13909541742472165</v>
      </c>
      <c r="O1591" s="37">
        <f>-(1-E1591/MAX(E$5:E1591))</f>
        <v>-0.17014823552434177</v>
      </c>
      <c r="P1591" s="39">
        <f>-(1-F1591/MAX(F$5:F1591))</f>
        <v>-3.3828685635887701E-2</v>
      </c>
      <c r="Q1591" s="33">
        <f>IF(DatiStorici[[#This Row],[Calend]]="X",(DatiStorici[[#This Row],[Balanced]]*B$2/DatiStorici[[#This Row],[Bond 3Y]]),Q1590)</f>
        <v>30.258152902446113</v>
      </c>
      <c r="R1591" s="33">
        <f>IF(DatiStorici[[#This Row],[Calend]]="X",(DatiStorici[[#This Row],[Balanced]]*C$2/DatiStorici[[#This Row],[Bond 10Y]]),R1590)</f>
        <v>25.871198211764792</v>
      </c>
      <c r="S1591" s="33">
        <f>IF(DatiStorici[[#This Row],[Calend]]="X",(DatiStorici[[#This Row],[Balanced]]*D$2/DatiStorici[[#This Row],[SXXR]]),S1590)</f>
        <v>24.710095357140805</v>
      </c>
      <c r="T1591" s="33">
        <f>IF(DatiStorici[[#This Row],[Calend]]="X",(DatiStorici[[#This Row],[Balanced]]*E$2/DatiStorici[[#This Row],[Gold]]),T1590)</f>
        <v>23.441371233344491</v>
      </c>
      <c r="U1591" s="34">
        <f>SUMPRODUCT(DatiStorici[[#This Row],[Bond 3Y]:[Gold]],Q1590:T1590)</f>
        <v>15077.087199231033</v>
      </c>
      <c r="V1591" s="32">
        <f t="shared" si="206"/>
        <v>-9.9865078109525034E-4</v>
      </c>
      <c r="W1591" s="32">
        <f>-(1-U1591/MAX(U$5:U1591))</f>
        <v>-1.3963070771386255E-2</v>
      </c>
      <c r="X1591" s="53" t="str">
        <f t="shared" si="207"/>
        <v/>
      </c>
    </row>
    <row r="1592" spans="1:24" x14ac:dyDescent="0.3">
      <c r="A1592" s="4">
        <v>41337</v>
      </c>
      <c r="B1592" s="1">
        <v>125.984523</v>
      </c>
      <c r="C1592" s="1">
        <v>146.66712799999999</v>
      </c>
      <c r="D1592" s="1">
        <v>157.38140300000001</v>
      </c>
      <c r="E1592" s="1">
        <v>151.88579999999999</v>
      </c>
      <c r="F1592" s="3">
        <f t="shared" si="200"/>
        <v>15181.467427499865</v>
      </c>
      <c r="G1592" s="36">
        <f t="shared" si="201"/>
        <v>-4.0325393949979394E-4</v>
      </c>
      <c r="H1592" s="31">
        <f t="shared" si="202"/>
        <v>7.0243155144585829E-5</v>
      </c>
      <c r="I1592" s="37">
        <f t="shared" si="203"/>
        <v>-4.5423258493930315E-4</v>
      </c>
      <c r="J1592" s="37">
        <f t="shared" si="204"/>
        <v>-5.1029724559213179E-3</v>
      </c>
      <c r="K1592" s="39">
        <f t="shared" si="205"/>
        <v>-2.1527194092926787E-3</v>
      </c>
      <c r="L1592" s="36">
        <f>-(1-B1592/MAX(B$5:B1592))</f>
        <v>-6.024782073155821E-3</v>
      </c>
      <c r="M1592" s="37">
        <f>-(1-C1592/MAX(C$5:C1592))</f>
        <v>-1.3833497896897917E-3</v>
      </c>
      <c r="N1592" s="37">
        <f>-(1-D1592/MAX(D$5:D1592))</f>
        <v>-0.13948637953806298</v>
      </c>
      <c r="O1592" s="37">
        <f>-(1-E1592/MAX(E$5:E1592))</f>
        <v>-0.17437215977038989</v>
      </c>
      <c r="P1592" s="39">
        <f>-(1-F1592/MAX(F$5:F1592))</f>
        <v>-3.5906344266633861E-2</v>
      </c>
      <c r="Q1592" s="33">
        <f>IF(DatiStorici[[#This Row],[Calend]]="X",(DatiStorici[[#This Row],[Balanced]]*B$2/DatiStorici[[#This Row],[Bond 3Y]]),Q1591)</f>
        <v>30.258152902446113</v>
      </c>
      <c r="R1592" s="33">
        <f>IF(DatiStorici[[#This Row],[Calend]]="X",(DatiStorici[[#This Row],[Balanced]]*C$2/DatiStorici[[#This Row],[Bond 10Y]]),R1591)</f>
        <v>25.871198211764792</v>
      </c>
      <c r="S1592" s="33">
        <f>IF(DatiStorici[[#This Row],[Calend]]="X",(DatiStorici[[#This Row],[Balanced]]*D$2/DatiStorici[[#This Row],[SXXR]]),S1591)</f>
        <v>24.710095357140805</v>
      </c>
      <c r="T1592" s="33">
        <f>IF(DatiStorici[[#This Row],[Calend]]="X",(DatiStorici[[#This Row],[Balanced]]*E$2/DatiStorici[[#This Row],[Gold]]),T1591)</f>
        <v>23.441371233344491</v>
      </c>
      <c r="U1592" s="34">
        <f>SUMPRODUCT(DatiStorici[[#This Row],[Bond 3Y]:[Gold]],Q1591:T1591)</f>
        <v>15055.834198358138</v>
      </c>
      <c r="V1592" s="32">
        <f t="shared" si="206"/>
        <v>-1.4106169207190799E-3</v>
      </c>
      <c r="W1592" s="32">
        <f>-(1-U1592/MAX(U$5:U1592))</f>
        <v>-1.5353010581422688E-2</v>
      </c>
      <c r="X1592" s="53" t="str">
        <f t="shared" si="207"/>
        <v/>
      </c>
    </row>
    <row r="1593" spans="1:24" x14ac:dyDescent="0.3">
      <c r="A1593" s="4">
        <v>41338</v>
      </c>
      <c r="B1593" s="1">
        <v>126.148124</v>
      </c>
      <c r="C1593" s="1">
        <v>146.442892</v>
      </c>
      <c r="D1593" s="1">
        <v>160.18781999999999</v>
      </c>
      <c r="E1593" s="1">
        <v>152.41471000000001</v>
      </c>
      <c r="F1593" s="3">
        <f t="shared" si="200"/>
        <v>15242.907397336265</v>
      </c>
      <c r="G1593" s="36">
        <f t="shared" si="201"/>
        <v>1.2977377178795405E-3</v>
      </c>
      <c r="H1593" s="31">
        <f t="shared" si="202"/>
        <v>-1.5300469342229047E-3</v>
      </c>
      <c r="I1593" s="37">
        <f t="shared" si="203"/>
        <v>1.7674823985504261E-2</v>
      </c>
      <c r="J1593" s="37">
        <f t="shared" si="204"/>
        <v>3.4762382266300281E-3</v>
      </c>
      <c r="K1593" s="39">
        <f t="shared" si="205"/>
        <v>4.038870393224819E-3</v>
      </c>
      <c r="L1593" s="36">
        <f>-(1-B1593/MAX(B$5:B1593))</f>
        <v>-4.7340255916786811E-3</v>
      </c>
      <c r="M1593" s="37">
        <f>-(1-C1593/MAX(C$5:C1593))</f>
        <v>-2.9101118271692705E-3</v>
      </c>
      <c r="N1593" s="37">
        <f>-(1-D1593/MAX(D$5:D1593))</f>
        <v>-0.12414174537441969</v>
      </c>
      <c r="O1593" s="37">
        <f>-(1-E1593/MAX(E$5:E1593))</f>
        <v>-0.17149708638646688</v>
      </c>
      <c r="P1593" s="39">
        <f>-(1-F1593/MAX(F$5:F1593))</f>
        <v>-3.2004620970740527E-2</v>
      </c>
      <c r="Q1593" s="33">
        <f>IF(DatiStorici[[#This Row],[Calend]]="X",(DatiStorici[[#This Row],[Balanced]]*B$2/DatiStorici[[#This Row],[Bond 3Y]]),Q1592)</f>
        <v>30.258152902446113</v>
      </c>
      <c r="R1593" s="33">
        <f>IF(DatiStorici[[#This Row],[Calend]]="X",(DatiStorici[[#This Row],[Balanced]]*C$2/DatiStorici[[#This Row],[Bond 10Y]]),R1592)</f>
        <v>25.871198211764792</v>
      </c>
      <c r="S1593" s="33">
        <f>IF(DatiStorici[[#This Row],[Calend]]="X",(DatiStorici[[#This Row],[Balanced]]*D$2/DatiStorici[[#This Row],[SXXR]]),S1592)</f>
        <v>24.710095357140805</v>
      </c>
      <c r="T1593" s="33">
        <f>IF(DatiStorici[[#This Row],[Calend]]="X",(DatiStorici[[#This Row],[Balanced]]*E$2/DatiStorici[[#This Row],[Gold]]),T1592)</f>
        <v>23.441371233344491</v>
      </c>
      <c r="U1593" s="34">
        <f>SUMPRODUCT(DatiStorici[[#This Row],[Bond 3Y]:[Gold]],Q1592:T1592)</f>
        <v>15136.728415769845</v>
      </c>
      <c r="V1593" s="32">
        <f t="shared" si="206"/>
        <v>5.3585654197930354E-3</v>
      </c>
      <c r="W1593" s="32">
        <f>-(1-U1593/MAX(U$5:U1593))</f>
        <v>-1.0062553301779187E-2</v>
      </c>
      <c r="X1593" s="53" t="str">
        <f t="shared" si="207"/>
        <v/>
      </c>
    </row>
    <row r="1594" spans="1:24" x14ac:dyDescent="0.3">
      <c r="A1594" s="4">
        <v>41339</v>
      </c>
      <c r="B1594" s="1">
        <v>126.343272</v>
      </c>
      <c r="C1594" s="1">
        <v>146.594922</v>
      </c>
      <c r="D1594" s="1">
        <v>159.85610399999999</v>
      </c>
      <c r="E1594" s="1">
        <v>151.85822999999999</v>
      </c>
      <c r="F1594" s="3">
        <f t="shared" si="200"/>
        <v>15224.635826555856</v>
      </c>
      <c r="G1594" s="36">
        <f t="shared" si="201"/>
        <v>1.5457797132841144E-3</v>
      </c>
      <c r="H1594" s="31">
        <f t="shared" si="202"/>
        <v>1.0376136210198759E-3</v>
      </c>
      <c r="I1594" s="37">
        <f t="shared" si="203"/>
        <v>-2.0729412053097727E-3</v>
      </c>
      <c r="J1594" s="37">
        <f t="shared" si="204"/>
        <v>-3.6577726592621237E-3</v>
      </c>
      <c r="K1594" s="39">
        <f t="shared" si="205"/>
        <v>-1.1994122950171348E-3</v>
      </c>
      <c r="L1594" s="36">
        <f>-(1-B1594/MAX(B$5:B1594))</f>
        <v>-3.1943739645657887E-3</v>
      </c>
      <c r="M1594" s="37">
        <f>-(1-C1594/MAX(C$5:C1594))</f>
        <v>-1.874980837684892E-3</v>
      </c>
      <c r="N1594" s="37">
        <f>-(1-D1594/MAX(D$5:D1594))</f>
        <v>-0.12595546752128073</v>
      </c>
      <c r="O1594" s="37">
        <f>-(1-E1594/MAX(E$5:E1594))</f>
        <v>-0.17452202604857481</v>
      </c>
      <c r="P1594" s="39">
        <f>-(1-F1594/MAX(F$5:F1594))</f>
        <v>-3.3164950533992488E-2</v>
      </c>
      <c r="Q1594" s="33">
        <f>IF(DatiStorici[[#This Row],[Calend]]="X",(DatiStorici[[#This Row],[Balanced]]*B$2/DatiStorici[[#This Row],[Bond 3Y]]),Q1593)</f>
        <v>30.258152902446113</v>
      </c>
      <c r="R1594" s="33">
        <f>IF(DatiStorici[[#This Row],[Calend]]="X",(DatiStorici[[#This Row],[Balanced]]*C$2/DatiStorici[[#This Row],[Bond 10Y]]),R1593)</f>
        <v>25.871198211764792</v>
      </c>
      <c r="S1594" s="33">
        <f>IF(DatiStorici[[#This Row],[Calend]]="X",(DatiStorici[[#This Row],[Balanced]]*D$2/DatiStorici[[#This Row],[SXXR]]),S1593)</f>
        <v>24.710095357140805</v>
      </c>
      <c r="T1594" s="33">
        <f>IF(DatiStorici[[#This Row],[Calend]]="X",(DatiStorici[[#This Row],[Balanced]]*E$2/DatiStorici[[#This Row],[Gold]]),T1593)</f>
        <v>23.441371233344491</v>
      </c>
      <c r="U1594" s="34">
        <f>SUMPRODUCT(DatiStorici[[#This Row],[Bond 3Y]:[Gold]],Q1593:T1593)</f>
        <v>15125.325043801167</v>
      </c>
      <c r="V1594" s="32">
        <f t="shared" si="206"/>
        <v>-7.5364168685043871E-4</v>
      </c>
      <c r="W1594" s="32">
        <f>-(1-U1594/MAX(U$5:U1594))</f>
        <v>-1.0808330369343033E-2</v>
      </c>
      <c r="X1594" s="53" t="str">
        <f t="shared" si="207"/>
        <v/>
      </c>
    </row>
    <row r="1595" spans="1:24" x14ac:dyDescent="0.3">
      <c r="A1595" s="4">
        <v>41340</v>
      </c>
      <c r="B1595" s="1">
        <v>126.436193</v>
      </c>
      <c r="C1595" s="1">
        <v>146.50588099999999</v>
      </c>
      <c r="D1595" s="1">
        <v>159.84212500000001</v>
      </c>
      <c r="E1595" s="1">
        <v>152.38713000000001</v>
      </c>
      <c r="F1595" s="3">
        <f t="shared" si="200"/>
        <v>15245.32517256881</v>
      </c>
      <c r="G1595" s="36">
        <f t="shared" si="201"/>
        <v>7.3519424677484404E-4</v>
      </c>
      <c r="H1595" s="31">
        <f t="shared" si="202"/>
        <v>-6.0757938448328876E-4</v>
      </c>
      <c r="I1595" s="37">
        <f t="shared" si="203"/>
        <v>-8.745121956166903E-5</v>
      </c>
      <c r="J1595" s="37">
        <f t="shared" si="204"/>
        <v>3.476802622629479E-3</v>
      </c>
      <c r="K1595" s="39">
        <f t="shared" si="205"/>
        <v>1.3580161256634845E-3</v>
      </c>
      <c r="L1595" s="36">
        <f>-(1-B1595/MAX(B$5:B1595))</f>
        <v>-2.4612587451274814E-3</v>
      </c>
      <c r="M1595" s="37">
        <f>-(1-C1595/MAX(C$5:C1595))</f>
        <v>-2.4812368294936382E-3</v>
      </c>
      <c r="N1595" s="37">
        <f>-(1-D1595/MAX(D$5:D1595))</f>
        <v>-0.12603190043947254</v>
      </c>
      <c r="O1595" s="37">
        <f>-(1-E1595/MAX(E$5:E1595))</f>
        <v>-0.17164700702311309</v>
      </c>
      <c r="P1595" s="39">
        <f>-(1-F1595/MAX(F$5:F1595))</f>
        <v>-3.1851081019888094E-2</v>
      </c>
      <c r="Q1595" s="33">
        <f>IF(DatiStorici[[#This Row],[Calend]]="X",(DatiStorici[[#This Row],[Balanced]]*B$2/DatiStorici[[#This Row],[Bond 3Y]]),Q1594)</f>
        <v>30.258152902446113</v>
      </c>
      <c r="R1595" s="33">
        <f>IF(DatiStorici[[#This Row],[Calend]]="X",(DatiStorici[[#This Row],[Balanced]]*C$2/DatiStorici[[#This Row],[Bond 10Y]]),R1594)</f>
        <v>25.871198211764792</v>
      </c>
      <c r="S1595" s="33">
        <f>IF(DatiStorici[[#This Row],[Calend]]="X",(DatiStorici[[#This Row],[Balanced]]*D$2/DatiStorici[[#This Row],[SXXR]]),S1594)</f>
        <v>24.710095357140805</v>
      </c>
      <c r="T1595" s="33">
        <f>IF(DatiStorici[[#This Row],[Calend]]="X",(DatiStorici[[#This Row],[Balanced]]*E$2/DatiStorici[[#This Row],[Gold]]),T1594)</f>
        <v>23.441371233344491</v>
      </c>
      <c r="U1595" s="34">
        <f>SUMPRODUCT(DatiStorici[[#This Row],[Bond 3Y]:[Gold]],Q1594:T1594)</f>
        <v>15137.885783089359</v>
      </c>
      <c r="V1595" s="32">
        <f t="shared" si="206"/>
        <v>8.3009962698978295E-4</v>
      </c>
      <c r="W1595" s="32">
        <f>-(1-U1595/MAX(U$5:U1595))</f>
        <v>-9.9868618301678369E-3</v>
      </c>
      <c r="X1595" s="53" t="str">
        <f t="shared" si="207"/>
        <v/>
      </c>
    </row>
    <row r="1596" spans="1:24" x14ac:dyDescent="0.3">
      <c r="A1596" s="4">
        <v>41341</v>
      </c>
      <c r="B1596" s="1">
        <v>126.43848699999999</v>
      </c>
      <c r="C1596" s="1">
        <v>146.44882899999999</v>
      </c>
      <c r="D1596" s="1">
        <v>161.11684099999999</v>
      </c>
      <c r="E1596" s="1">
        <v>152.60247000000001</v>
      </c>
      <c r="F1596" s="3">
        <f t="shared" si="200"/>
        <v>15271.606577620856</v>
      </c>
      <c r="G1596" s="36">
        <f t="shared" si="201"/>
        <v>1.8143374418071755E-5</v>
      </c>
      <c r="H1596" s="31">
        <f t="shared" si="202"/>
        <v>-3.894936573728457E-4</v>
      </c>
      <c r="I1596" s="37">
        <f t="shared" si="203"/>
        <v>7.9432129171571018E-3</v>
      </c>
      <c r="J1596" s="37">
        <f t="shared" si="204"/>
        <v>1.4121139591874508E-3</v>
      </c>
      <c r="K1596" s="39">
        <f t="shared" si="205"/>
        <v>1.7224150687648306E-3</v>
      </c>
      <c r="L1596" s="36">
        <f>-(1-B1596/MAX(B$5:B1596))</f>
        <v>-2.4431598620613393E-3</v>
      </c>
      <c r="M1596" s="37">
        <f>-(1-C1596/MAX(C$5:C1596))</f>
        <v>-2.8696884062355821E-3</v>
      </c>
      <c r="N1596" s="37">
        <f>-(1-D1596/MAX(D$5:D1596))</f>
        <v>-0.11906214124739867</v>
      </c>
      <c r="O1596" s="37">
        <f>-(1-E1596/MAX(E$5:E1596))</f>
        <v>-0.170476451914505</v>
      </c>
      <c r="P1596" s="39">
        <f>-(1-F1596/MAX(F$5:F1596))</f>
        <v>-3.0182089797831324E-2</v>
      </c>
      <c r="Q1596" s="33">
        <f>IF(DatiStorici[[#This Row],[Calend]]="X",(DatiStorici[[#This Row],[Balanced]]*B$2/DatiStorici[[#This Row],[Bond 3Y]]),Q1595)</f>
        <v>30.258152902446113</v>
      </c>
      <c r="R1596" s="33">
        <f>IF(DatiStorici[[#This Row],[Calend]]="X",(DatiStorici[[#This Row],[Balanced]]*C$2/DatiStorici[[#This Row],[Bond 10Y]]),R1595)</f>
        <v>25.871198211764792</v>
      </c>
      <c r="S1596" s="33">
        <f>IF(DatiStorici[[#This Row],[Calend]]="X",(DatiStorici[[#This Row],[Balanced]]*D$2/DatiStorici[[#This Row],[SXXR]]),S1595)</f>
        <v>24.710095357140805</v>
      </c>
      <c r="T1596" s="33">
        <f>IF(DatiStorici[[#This Row],[Calend]]="X",(DatiStorici[[#This Row],[Balanced]]*E$2/DatiStorici[[#This Row],[Gold]]),T1595)</f>
        <v>23.441371233344491</v>
      </c>
      <c r="U1596" s="34">
        <f>SUMPRODUCT(DatiStorici[[#This Row],[Bond 3Y]:[Gold]],Q1595:T1595)</f>
        <v>15173.025410486402</v>
      </c>
      <c r="V1596" s="32">
        <f t="shared" si="206"/>
        <v>2.3186134468269055E-3</v>
      </c>
      <c r="W1596" s="32">
        <f>-(1-U1596/MAX(U$5:U1596))</f>
        <v>-7.6887408579295879E-3</v>
      </c>
      <c r="X1596" s="53" t="str">
        <f t="shared" si="207"/>
        <v/>
      </c>
    </row>
    <row r="1597" spans="1:24" x14ac:dyDescent="0.3">
      <c r="A1597" s="4">
        <v>41344</v>
      </c>
      <c r="B1597" s="1">
        <v>126.38527499999999</v>
      </c>
      <c r="C1597" s="1">
        <v>146.57776100000001</v>
      </c>
      <c r="D1597" s="1">
        <v>160.96200400000001</v>
      </c>
      <c r="E1597" s="1">
        <v>152.33197000000001</v>
      </c>
      <c r="F1597" s="3">
        <f t="shared" si="200"/>
        <v>15260.559379744214</v>
      </c>
      <c r="G1597" s="36">
        <f t="shared" si="201"/>
        <v>-4.2094145237602014E-4</v>
      </c>
      <c r="H1597" s="31">
        <f t="shared" si="202"/>
        <v>8.8000210711566287E-4</v>
      </c>
      <c r="I1597" s="37">
        <f t="shared" si="203"/>
        <v>-9.6148514149253675E-4</v>
      </c>
      <c r="J1597" s="37">
        <f t="shared" si="204"/>
        <v>-1.7741523125595019E-3</v>
      </c>
      <c r="K1597" s="39">
        <f t="shared" si="205"/>
        <v>-7.2364327995259078E-4</v>
      </c>
      <c r="L1597" s="36">
        <f>-(1-B1597/MAX(B$5:B1597))</f>
        <v>-2.8629845201768589E-3</v>
      </c>
      <c r="M1597" s="37">
        <f>-(1-C1597/MAX(C$5:C1597))</f>
        <v>-1.991825426979954E-3</v>
      </c>
      <c r="N1597" s="37">
        <f>-(1-D1597/MAX(D$5:D1597))</f>
        <v>-0.11990874284651798</v>
      </c>
      <c r="O1597" s="37">
        <f>-(1-E1597/MAX(E$5:E1597))</f>
        <v>-0.17194684829640572</v>
      </c>
      <c r="P1597" s="39">
        <f>-(1-F1597/MAX(F$5:F1597))</f>
        <v>-3.0883638145338899E-2</v>
      </c>
      <c r="Q1597" s="33">
        <f>IF(DatiStorici[[#This Row],[Calend]]="X",(DatiStorici[[#This Row],[Balanced]]*B$2/DatiStorici[[#This Row],[Bond 3Y]]),Q1596)</f>
        <v>30.258152902446113</v>
      </c>
      <c r="R1597" s="33">
        <f>IF(DatiStorici[[#This Row],[Calend]]="X",(DatiStorici[[#This Row],[Balanced]]*C$2/DatiStorici[[#This Row],[Bond 10Y]]),R1596)</f>
        <v>25.871198211764792</v>
      </c>
      <c r="S1597" s="33">
        <f>IF(DatiStorici[[#This Row],[Calend]]="X",(DatiStorici[[#This Row],[Balanced]]*D$2/DatiStorici[[#This Row],[SXXR]]),S1596)</f>
        <v>24.710095357140805</v>
      </c>
      <c r="T1597" s="33">
        <f>IF(DatiStorici[[#This Row],[Calend]]="X",(DatiStorici[[#This Row],[Balanced]]*E$2/DatiStorici[[#This Row],[Gold]]),T1596)</f>
        <v>23.441371233344491</v>
      </c>
      <c r="U1597" s="34">
        <f>SUMPRODUCT(DatiStorici[[#This Row],[Bond 3Y]:[Gold]],Q1596:T1596)</f>
        <v>15164.584011028564</v>
      </c>
      <c r="V1597" s="32">
        <f t="shared" si="206"/>
        <v>-5.5649735339412384E-4</v>
      </c>
      <c r="W1597" s="32">
        <f>-(1-U1597/MAX(U$5:U1597))</f>
        <v>-8.2408058217922076E-3</v>
      </c>
      <c r="X1597" s="53" t="str">
        <f t="shared" si="207"/>
        <v/>
      </c>
    </row>
    <row r="1598" spans="1:24" x14ac:dyDescent="0.3">
      <c r="A1598" s="4">
        <v>41345</v>
      </c>
      <c r="B1598" s="1">
        <v>126.434831</v>
      </c>
      <c r="C1598" s="1">
        <v>146.84969899999999</v>
      </c>
      <c r="D1598" s="1">
        <v>161.021143</v>
      </c>
      <c r="E1598" s="1">
        <v>153.77733000000001</v>
      </c>
      <c r="F1598" s="3">
        <f t="shared" si="200"/>
        <v>15326.563518382298</v>
      </c>
      <c r="G1598" s="36">
        <f t="shared" si="201"/>
        <v>3.9202578797011939E-4</v>
      </c>
      <c r="H1598" s="31">
        <f t="shared" si="202"/>
        <v>1.8535284860870243E-3</v>
      </c>
      <c r="I1598" s="37">
        <f t="shared" si="203"/>
        <v>3.6734221164069194E-4</v>
      </c>
      <c r="J1598" s="37">
        <f t="shared" si="204"/>
        <v>9.4434944731710685E-3</v>
      </c>
      <c r="K1598" s="39">
        <f t="shared" si="205"/>
        <v>4.3158188698505084E-3</v>
      </c>
      <c r="L1598" s="36">
        <f>-(1-B1598/MAX(B$5:B1598))</f>
        <v>-2.4720044638441019E-3</v>
      </c>
      <c r="M1598" s="37">
        <f>-(1-C1598/MAX(C$5:C1598))</f>
        <v>-1.402734239649428E-4</v>
      </c>
      <c r="N1598" s="37">
        <f>-(1-D1598/MAX(D$5:D1598))</f>
        <v>-0.11958538879050873</v>
      </c>
      <c r="O1598" s="37">
        <f>-(1-E1598/MAX(E$5:E1598))</f>
        <v>-0.16409009371398753</v>
      </c>
      <c r="P1598" s="39">
        <f>-(1-F1598/MAX(F$5:F1598))</f>
        <v>-2.6692068943151348E-2</v>
      </c>
      <c r="Q1598" s="33">
        <f>IF(DatiStorici[[#This Row],[Calend]]="X",(DatiStorici[[#This Row],[Balanced]]*B$2/DatiStorici[[#This Row],[Bond 3Y]]),Q1597)</f>
        <v>30.258152902446113</v>
      </c>
      <c r="R1598" s="33">
        <f>IF(DatiStorici[[#This Row],[Calend]]="X",(DatiStorici[[#This Row],[Balanced]]*C$2/DatiStorici[[#This Row],[Bond 10Y]]),R1597)</f>
        <v>25.871198211764792</v>
      </c>
      <c r="S1598" s="33">
        <f>IF(DatiStorici[[#This Row],[Calend]]="X",(DatiStorici[[#This Row],[Balanced]]*D$2/DatiStorici[[#This Row],[SXXR]]),S1597)</f>
        <v>24.710095357140805</v>
      </c>
      <c r="T1598" s="33">
        <f>IF(DatiStorici[[#This Row],[Calend]]="X",(DatiStorici[[#This Row],[Balanced]]*E$2/DatiStorici[[#This Row],[Gold]]),T1597)</f>
        <v>23.441371233344491</v>
      </c>
      <c r="U1598" s="34">
        <f>SUMPRODUCT(DatiStorici[[#This Row],[Bond 3Y]:[Gold]],Q1597:T1597)</f>
        <v>15208.46139660826</v>
      </c>
      <c r="V1598" s="32">
        <f t="shared" si="206"/>
        <v>2.8892338923311033E-3</v>
      </c>
      <c r="W1598" s="32">
        <f>-(1-U1598/MAX(U$5:U1598))</f>
        <v>-5.371238114988186E-3</v>
      </c>
      <c r="X1598" s="53" t="str">
        <f t="shared" si="207"/>
        <v/>
      </c>
    </row>
    <row r="1599" spans="1:24" x14ac:dyDescent="0.3">
      <c r="A1599" s="4">
        <v>41346</v>
      </c>
      <c r="B1599" s="1">
        <v>126.31565500000001</v>
      </c>
      <c r="C1599" s="1">
        <v>146.863293</v>
      </c>
      <c r="D1599" s="1">
        <v>161.08512099999999</v>
      </c>
      <c r="E1599" s="1">
        <v>153.31734</v>
      </c>
      <c r="F1599" s="3">
        <f t="shared" si="200"/>
        <v>15306.785853976093</v>
      </c>
      <c r="G1599" s="36">
        <f t="shared" si="201"/>
        <v>-9.4303287576701859E-4</v>
      </c>
      <c r="H1599" s="31">
        <f t="shared" si="202"/>
        <v>9.2566555651165061E-5</v>
      </c>
      <c r="I1599" s="37">
        <f t="shared" si="203"/>
        <v>3.9724779050759736E-4</v>
      </c>
      <c r="J1599" s="37">
        <f t="shared" si="204"/>
        <v>-2.995755960316997E-3</v>
      </c>
      <c r="K1599" s="39">
        <f t="shared" si="205"/>
        <v>-1.2912507159298957E-3</v>
      </c>
      <c r="L1599" s="36">
        <f>-(1-B1599/MAX(B$5:B1599))</f>
        <v>-3.412262741217198E-3</v>
      </c>
      <c r="M1599" s="37">
        <f>-(1-C1599/MAX(C$5:C1599))</f>
        <v>-4.7715569126638435E-5</v>
      </c>
      <c r="N1599" s="37">
        <f>-(1-D1599/MAX(D$5:D1599))</f>
        <v>-0.11923557655500649</v>
      </c>
      <c r="O1599" s="37">
        <f>-(1-E1599/MAX(E$5:E1599))</f>
        <v>-0.166590528581679</v>
      </c>
      <c r="P1599" s="39">
        <f>-(1-F1599/MAX(F$5:F1599))</f>
        <v>-2.794804244309812E-2</v>
      </c>
      <c r="Q1599" s="33">
        <f>IF(DatiStorici[[#This Row],[Calend]]="X",(DatiStorici[[#This Row],[Balanced]]*B$2/DatiStorici[[#This Row],[Bond 3Y]]),Q1598)</f>
        <v>30.258152902446113</v>
      </c>
      <c r="R1599" s="33">
        <f>IF(DatiStorici[[#This Row],[Calend]]="X",(DatiStorici[[#This Row],[Balanced]]*C$2/DatiStorici[[#This Row],[Bond 10Y]]),R1598)</f>
        <v>25.871198211764792</v>
      </c>
      <c r="S1599" s="33">
        <f>IF(DatiStorici[[#This Row],[Calend]]="X",(DatiStorici[[#This Row],[Balanced]]*D$2/DatiStorici[[#This Row],[SXXR]]),S1598)</f>
        <v>24.710095357140805</v>
      </c>
      <c r="T1599" s="33">
        <f>IF(DatiStorici[[#This Row],[Calend]]="X",(DatiStorici[[#This Row],[Balanced]]*E$2/DatiStorici[[#This Row],[Gold]]),T1598)</f>
        <v>23.441371233344491</v>
      </c>
      <c r="U1599" s="34">
        <f>SUMPRODUCT(DatiStorici[[#This Row],[Bond 3Y]:[Gold]],Q1598:T1598)</f>
        <v>15196.005150173582</v>
      </c>
      <c r="V1599" s="32">
        <f t="shared" si="206"/>
        <v>-8.1936955627261924E-4</v>
      </c>
      <c r="W1599" s="32">
        <f>-(1-U1599/MAX(U$5:U1599))</f>
        <v>-6.1858728532412366E-3</v>
      </c>
      <c r="X1599" s="53" t="str">
        <f t="shared" si="207"/>
        <v/>
      </c>
    </row>
    <row r="1600" spans="1:24" x14ac:dyDescent="0.3">
      <c r="A1600" s="4">
        <v>41347</v>
      </c>
      <c r="B1600" s="1">
        <v>126.366218</v>
      </c>
      <c r="C1600" s="1">
        <v>146.840833</v>
      </c>
      <c r="D1600" s="1">
        <v>162.80553</v>
      </c>
      <c r="E1600" s="1">
        <v>153.00207</v>
      </c>
      <c r="F1600" s="3">
        <f t="shared" si="200"/>
        <v>15320.911727632538</v>
      </c>
      <c r="G1600" s="36">
        <f t="shared" si="201"/>
        <v>4.0021074780363658E-4</v>
      </c>
      <c r="H1600" s="31">
        <f t="shared" si="202"/>
        <v>-1.5294303385967768E-4</v>
      </c>
      <c r="I1600" s="37">
        <f t="shared" si="203"/>
        <v>1.0623493916277446E-2</v>
      </c>
      <c r="J1600" s="37">
        <f t="shared" si="204"/>
        <v>-2.0584403144496563E-3</v>
      </c>
      <c r="K1600" s="39">
        <f t="shared" si="205"/>
        <v>9.224248489726536E-4</v>
      </c>
      <c r="L1600" s="36">
        <f>-(1-B1600/MAX(B$5:B1600))</f>
        <v>-3.0133377959361551E-3</v>
      </c>
      <c r="M1600" s="37">
        <f>-(1-C1600/MAX(C$5:C1600))</f>
        <v>-2.0063961059091362E-4</v>
      </c>
      <c r="N1600" s="37">
        <f>-(1-D1600/MAX(D$5:D1600))</f>
        <v>-0.10982890366325881</v>
      </c>
      <c r="O1600" s="37">
        <f>-(1-E1600/MAX(E$5:E1600))</f>
        <v>-0.16830428779543827</v>
      </c>
      <c r="P1600" s="39">
        <f>-(1-F1600/MAX(F$5:F1600))</f>
        <v>-2.7050983892012326E-2</v>
      </c>
      <c r="Q1600" s="33">
        <f>IF(DatiStorici[[#This Row],[Calend]]="X",(DatiStorici[[#This Row],[Balanced]]*B$2/DatiStorici[[#This Row],[Bond 3Y]]),Q1599)</f>
        <v>30.258152902446113</v>
      </c>
      <c r="R1600" s="33">
        <f>IF(DatiStorici[[#This Row],[Calend]]="X",(DatiStorici[[#This Row],[Balanced]]*C$2/DatiStorici[[#This Row],[Bond 10Y]]),R1599)</f>
        <v>25.871198211764792</v>
      </c>
      <c r="S1600" s="33">
        <f>IF(DatiStorici[[#This Row],[Calend]]="X",(DatiStorici[[#This Row],[Balanced]]*D$2/DatiStorici[[#This Row],[SXXR]]),S1599)</f>
        <v>24.710095357140805</v>
      </c>
      <c r="T1600" s="33">
        <f>IF(DatiStorici[[#This Row],[Calend]]="X",(DatiStorici[[#This Row],[Balanced]]*E$2/DatiStorici[[#This Row],[Gold]]),T1599)</f>
        <v>23.441371233344491</v>
      </c>
      <c r="U1600" s="34">
        <f>SUMPRODUCT(DatiStorici[[#This Row],[Bond 3Y]:[Gold]],Q1599:T1599)</f>
        <v>15232.075135381499</v>
      </c>
      <c r="V1600" s="32">
        <f t="shared" si="206"/>
        <v>2.3708365276278683E-3</v>
      </c>
      <c r="W1600" s="32">
        <f>-(1-U1600/MAX(U$5:U1600))</f>
        <v>-3.8269067623937225E-3</v>
      </c>
      <c r="X1600" s="53" t="str">
        <f t="shared" si="207"/>
        <v/>
      </c>
    </row>
    <row r="1601" spans="1:24" x14ac:dyDescent="0.3">
      <c r="A1601" s="4">
        <v>41348</v>
      </c>
      <c r="B1601" s="1">
        <v>126.42071199999999</v>
      </c>
      <c r="C1601" s="1">
        <v>147.042416</v>
      </c>
      <c r="D1601" s="1">
        <v>162.247736</v>
      </c>
      <c r="E1601" s="1">
        <v>153.91678999999999</v>
      </c>
      <c r="F1601" s="3">
        <f t="shared" si="200"/>
        <v>15355.046859075515</v>
      </c>
      <c r="G1601" s="36">
        <f t="shared" si="201"/>
        <v>4.3114571504251827E-4</v>
      </c>
      <c r="H1601" s="31">
        <f t="shared" si="202"/>
        <v>1.3718579218158771E-3</v>
      </c>
      <c r="I1601" s="37">
        <f t="shared" si="203"/>
        <v>-3.4320193387004558E-3</v>
      </c>
      <c r="J1601" s="37">
        <f t="shared" si="204"/>
        <v>5.9606809976444188E-3</v>
      </c>
      <c r="K1601" s="39">
        <f t="shared" si="205"/>
        <v>2.2255308133717244E-3</v>
      </c>
      <c r="L1601" s="36">
        <f>-(1-B1601/MAX(B$5:B1601))</f>
        <v>-2.5833985920095115E-3</v>
      </c>
      <c r="M1601" s="37">
        <f>-(1-C1601/MAX(C$5:C1601))</f>
        <v>0</v>
      </c>
      <c r="N1601" s="37">
        <f>-(1-D1601/MAX(D$5:D1601))</f>
        <v>-0.11287875151861149</v>
      </c>
      <c r="O1601" s="37">
        <f>-(1-E1601/MAX(E$5:E1601))</f>
        <v>-0.16333201061077174</v>
      </c>
      <c r="P1601" s="39">
        <f>-(1-F1601/MAX(F$5:F1601))</f>
        <v>-2.4883244586246245E-2</v>
      </c>
      <c r="Q1601" s="33">
        <f>IF(DatiStorici[[#This Row],[Calend]]="X",(DatiStorici[[#This Row],[Balanced]]*B$2/DatiStorici[[#This Row],[Bond 3Y]]),Q1600)</f>
        <v>30.258152902446113</v>
      </c>
      <c r="R1601" s="33">
        <f>IF(DatiStorici[[#This Row],[Calend]]="X",(DatiStorici[[#This Row],[Balanced]]*C$2/DatiStorici[[#This Row],[Bond 10Y]]),R1600)</f>
        <v>25.871198211764792</v>
      </c>
      <c r="S1601" s="33">
        <f>IF(DatiStorici[[#This Row],[Calend]]="X",(DatiStorici[[#This Row],[Balanced]]*D$2/DatiStorici[[#This Row],[SXXR]]),S1600)</f>
        <v>24.710095357140805</v>
      </c>
      <c r="T1601" s="33">
        <f>IF(DatiStorici[[#This Row],[Calend]]="X",(DatiStorici[[#This Row],[Balanced]]*E$2/DatiStorici[[#This Row],[Gold]]),T1600)</f>
        <v>23.441371233344491</v>
      </c>
      <c r="U1601" s="34">
        <f>SUMPRODUCT(DatiStorici[[#This Row],[Bond 3Y]:[Gold]],Q1600:T1600)</f>
        <v>15246.59836507981</v>
      </c>
      <c r="V1601" s="32">
        <f t="shared" si="206"/>
        <v>9.5300937537772499E-4</v>
      </c>
      <c r="W1601" s="32">
        <f>-(1-U1601/MAX(U$5:U1601))</f>
        <v>-2.8770919457139499E-3</v>
      </c>
      <c r="X1601" s="53" t="str">
        <f t="shared" si="207"/>
        <v/>
      </c>
    </row>
    <row r="1602" spans="1:24" x14ac:dyDescent="0.3">
      <c r="A1602" s="4">
        <v>41351</v>
      </c>
      <c r="B1602" s="1">
        <v>126.397423</v>
      </c>
      <c r="C1602" s="1">
        <v>147.37908999999999</v>
      </c>
      <c r="D1602" s="1">
        <v>161.93309600000001</v>
      </c>
      <c r="E1602" s="1">
        <v>154.70739</v>
      </c>
      <c r="F1602" s="3">
        <f t="shared" si="200"/>
        <v>15389.444657050779</v>
      </c>
      <c r="G1602" s="36">
        <f t="shared" si="201"/>
        <v>-1.8423520184471072E-4</v>
      </c>
      <c r="H1602" s="31">
        <f t="shared" si="202"/>
        <v>2.2870214293844418E-3</v>
      </c>
      <c r="I1602" s="37">
        <f t="shared" si="203"/>
        <v>-1.9411394366310368E-3</v>
      </c>
      <c r="J1602" s="37">
        <f t="shared" si="204"/>
        <v>5.1233946049349345E-3</v>
      </c>
      <c r="K1602" s="39">
        <f t="shared" si="205"/>
        <v>2.2376569350649965E-3</v>
      </c>
      <c r="L1602" s="36">
        <f>-(1-B1602/MAX(B$5:B1602))</f>
        <v>-2.7671409144714998E-3</v>
      </c>
      <c r="M1602" s="37">
        <f>-(1-C1602/MAX(C$5:C1602))</f>
        <v>0</v>
      </c>
      <c r="N1602" s="37">
        <f>-(1-D1602/MAX(D$5:D1602))</f>
        <v>-0.11459910729369716</v>
      </c>
      <c r="O1602" s="37">
        <f>-(1-E1602/MAX(E$5:E1602))</f>
        <v>-0.15903443064947487</v>
      </c>
      <c r="P1602" s="39">
        <f>-(1-F1602/MAX(F$5:F1602))</f>
        <v>-2.2698824736352208E-2</v>
      </c>
      <c r="Q1602" s="33">
        <f>IF(DatiStorici[[#This Row],[Calend]]="X",(DatiStorici[[#This Row],[Balanced]]*B$2/DatiStorici[[#This Row],[Bond 3Y]]),Q1601)</f>
        <v>30.258152902446113</v>
      </c>
      <c r="R1602" s="33">
        <f>IF(DatiStorici[[#This Row],[Calend]]="X",(DatiStorici[[#This Row],[Balanced]]*C$2/DatiStorici[[#This Row],[Bond 10Y]]),R1601)</f>
        <v>25.871198211764792</v>
      </c>
      <c r="S1602" s="33">
        <f>IF(DatiStorici[[#This Row],[Calend]]="X",(DatiStorici[[#This Row],[Balanced]]*D$2/DatiStorici[[#This Row],[SXXR]]),S1601)</f>
        <v>24.710095357140805</v>
      </c>
      <c r="T1602" s="33">
        <f>IF(DatiStorici[[#This Row],[Calend]]="X",(DatiStorici[[#This Row],[Balanced]]*E$2/DatiStorici[[#This Row],[Gold]]),T1601)</f>
        <v>23.441371233344491</v>
      </c>
      <c r="U1602" s="34">
        <f>SUMPRODUCT(DatiStorici[[#This Row],[Bond 3Y]:[Gold]],Q1601:T1601)</f>
        <v>15265.361806437524</v>
      </c>
      <c r="V1602" s="32">
        <f t="shared" si="206"/>
        <v>1.229907460385023E-3</v>
      </c>
      <c r="W1602" s="32">
        <f>-(1-U1602/MAX(U$5:U1602))</f>
        <v>-1.6499685727678903E-3</v>
      </c>
      <c r="X1602" s="53" t="str">
        <f t="shared" si="207"/>
        <v/>
      </c>
    </row>
    <row r="1603" spans="1:24" x14ac:dyDescent="0.3">
      <c r="A1603" s="4">
        <v>41352</v>
      </c>
      <c r="B1603" s="1">
        <v>126.262697</v>
      </c>
      <c r="C1603" s="1">
        <v>147.69160400000001</v>
      </c>
      <c r="D1603" s="1">
        <v>161.25182899999999</v>
      </c>
      <c r="E1603" s="1">
        <v>155.38088999999999</v>
      </c>
      <c r="F1603" s="3">
        <f t="shared" si="200"/>
        <v>15410.346021399944</v>
      </c>
      <c r="G1603" s="36">
        <f t="shared" si="201"/>
        <v>-1.0664604510524369E-3</v>
      </c>
      <c r="H1603" s="31">
        <f t="shared" si="202"/>
        <v>2.1182321606753257E-3</v>
      </c>
      <c r="I1603" s="37">
        <f t="shared" si="203"/>
        <v>-4.2159640279615038E-3</v>
      </c>
      <c r="J1603" s="37">
        <f t="shared" si="204"/>
        <v>4.3439310835201314E-3</v>
      </c>
      <c r="K1603" s="39">
        <f t="shared" si="205"/>
        <v>1.357240883609556E-3</v>
      </c>
      <c r="L1603" s="36">
        <f>-(1-B1603/MAX(B$5:B1603))</f>
        <v>-3.8300834253577332E-3</v>
      </c>
      <c r="M1603" s="37">
        <f>-(1-C1603/MAX(C$5:C1603))</f>
        <v>0</v>
      </c>
      <c r="N1603" s="37">
        <f>-(1-D1603/MAX(D$5:D1603))</f>
        <v>-0.11832406794023087</v>
      </c>
      <c r="O1603" s="37">
        <f>-(1-E1603/MAX(E$5:E1603))</f>
        <v>-0.1553733882716184</v>
      </c>
      <c r="P1603" s="39">
        <f>-(1-F1603/MAX(F$5:F1603))</f>
        <v>-2.13714910736853E-2</v>
      </c>
      <c r="Q1603" s="33">
        <f>IF(DatiStorici[[#This Row],[Calend]]="X",(DatiStorici[[#This Row],[Balanced]]*B$2/DatiStorici[[#This Row],[Bond 3Y]]),Q1602)</f>
        <v>30.258152902446113</v>
      </c>
      <c r="R1603" s="33">
        <f>IF(DatiStorici[[#This Row],[Calend]]="X",(DatiStorici[[#This Row],[Balanced]]*C$2/DatiStorici[[#This Row],[Bond 10Y]]),R1602)</f>
        <v>25.871198211764792</v>
      </c>
      <c r="S1603" s="33">
        <f>IF(DatiStorici[[#This Row],[Calend]]="X",(DatiStorici[[#This Row],[Balanced]]*D$2/DatiStorici[[#This Row],[SXXR]]),S1602)</f>
        <v>24.710095357140805</v>
      </c>
      <c r="T1603" s="33">
        <f>IF(DatiStorici[[#This Row],[Calend]]="X",(DatiStorici[[#This Row],[Balanced]]*E$2/DatiStorici[[#This Row],[Gold]]),T1602)</f>
        <v>23.441371233344491</v>
      </c>
      <c r="U1603" s="34">
        <f>SUMPRODUCT(DatiStorici[[#This Row],[Bond 3Y]:[Gold]],Q1602:T1602)</f>
        <v>15268.323949159527</v>
      </c>
      <c r="V1603" s="32">
        <f t="shared" si="206"/>
        <v>1.9402457698718665E-4</v>
      </c>
      <c r="W1603" s="32">
        <f>-(1-U1603/MAX(U$5:U1603))</f>
        <v>-1.4562453373083706E-3</v>
      </c>
      <c r="X1603" s="53" t="str">
        <f t="shared" si="207"/>
        <v/>
      </c>
    </row>
    <row r="1604" spans="1:24" x14ac:dyDescent="0.3">
      <c r="A1604" s="4">
        <v>41353</v>
      </c>
      <c r="B1604" s="1">
        <v>126.35669900000001</v>
      </c>
      <c r="C1604" s="1">
        <v>147.542632</v>
      </c>
      <c r="D1604" s="1">
        <v>161.868652</v>
      </c>
      <c r="E1604" s="1">
        <v>155.06562</v>
      </c>
      <c r="F1604" s="3">
        <f t="shared" si="200"/>
        <v>15405.739408844336</v>
      </c>
      <c r="G1604" s="36">
        <f t="shared" si="201"/>
        <v>7.4421842366111384E-4</v>
      </c>
      <c r="H1604" s="31">
        <f t="shared" si="202"/>
        <v>-1.0091784385283056E-3</v>
      </c>
      <c r="I1604" s="37">
        <f t="shared" si="203"/>
        <v>3.8179179936275722E-3</v>
      </c>
      <c r="J1604" s="37">
        <f t="shared" si="204"/>
        <v>-2.0310752301970045E-3</v>
      </c>
      <c r="K1604" s="39">
        <f t="shared" si="205"/>
        <v>-2.9897454693584208E-4</v>
      </c>
      <c r="L1604" s="36">
        <f>-(1-B1604/MAX(B$5:B1604))</f>
        <v>-3.0884394820333005E-3</v>
      </c>
      <c r="M1604" s="37">
        <f>-(1-C1604/MAX(C$5:C1604))</f>
        <v>-1.0086693892228382E-3</v>
      </c>
      <c r="N1604" s="37">
        <f>-(1-D1604/MAX(D$5:D1604))</f>
        <v>-0.11495146747539575</v>
      </c>
      <c r="O1604" s="37">
        <f>-(1-E1604/MAX(E$5:E1604))</f>
        <v>-0.15708714748537755</v>
      </c>
      <c r="P1604" s="39">
        <f>-(1-F1604/MAX(F$5:F1604))</f>
        <v>-2.166403235538239E-2</v>
      </c>
      <c r="Q1604" s="33">
        <f>IF(DatiStorici[[#This Row],[Calend]]="X",(DatiStorici[[#This Row],[Balanced]]*B$2/DatiStorici[[#This Row],[Bond 3Y]]),Q1603)</f>
        <v>30.258152902446113</v>
      </c>
      <c r="R1604" s="33">
        <f>IF(DatiStorici[[#This Row],[Calend]]="X",(DatiStorici[[#This Row],[Balanced]]*C$2/DatiStorici[[#This Row],[Bond 10Y]]),R1603)</f>
        <v>25.871198211764792</v>
      </c>
      <c r="S1604" s="33">
        <f>IF(DatiStorici[[#This Row],[Calend]]="X",(DatiStorici[[#This Row],[Balanced]]*D$2/DatiStorici[[#This Row],[SXXR]]),S1603)</f>
        <v>24.710095357140805</v>
      </c>
      <c r="T1604" s="33">
        <f>IF(DatiStorici[[#This Row],[Calend]]="X",(DatiStorici[[#This Row],[Balanced]]*E$2/DatiStorici[[#This Row],[Gold]]),T1603)</f>
        <v>23.441371233344491</v>
      </c>
      <c r="U1604" s="34">
        <f>SUMPRODUCT(DatiStorici[[#This Row],[Bond 3Y]:[Gold]],Q1603:T1603)</f>
        <v>15275.165585948398</v>
      </c>
      <c r="V1604" s="32">
        <f t="shared" si="206"/>
        <v>4.4799314075959082E-4</v>
      </c>
      <c r="W1604" s="32">
        <f>-(1-U1604/MAX(U$5:U1604))</f>
        <v>-1.0088043667115798E-3</v>
      </c>
      <c r="X1604" s="53" t="str">
        <f t="shared" si="207"/>
        <v/>
      </c>
    </row>
    <row r="1605" spans="1:24" x14ac:dyDescent="0.3">
      <c r="A1605" s="4">
        <v>41354</v>
      </c>
      <c r="B1605" s="1">
        <v>126.443816</v>
      </c>
      <c r="C1605" s="1">
        <v>147.82701900000001</v>
      </c>
      <c r="D1605" s="1">
        <v>160.84079399999999</v>
      </c>
      <c r="E1605" s="1">
        <v>155.66675000000001</v>
      </c>
      <c r="F1605" s="3">
        <f t="shared" si="200"/>
        <v>15423.336752802985</v>
      </c>
      <c r="G1605" s="36">
        <f t="shared" si="201"/>
        <v>6.8921539537605749E-4</v>
      </c>
      <c r="H1605" s="31">
        <f t="shared" si="202"/>
        <v>1.9256351281483049E-3</v>
      </c>
      <c r="I1605" s="37">
        <f t="shared" si="203"/>
        <v>-6.3701976410131993E-3</v>
      </c>
      <c r="J1605" s="37">
        <f t="shared" si="204"/>
        <v>3.8691221639690632E-3</v>
      </c>
      <c r="K1605" s="39">
        <f t="shared" si="205"/>
        <v>1.1416070840105223E-3</v>
      </c>
      <c r="L1605" s="36">
        <f>-(1-B1605/MAX(B$5:B1605))</f>
        <v>-2.4011158568914004E-3</v>
      </c>
      <c r="M1605" s="37">
        <f>-(1-C1605/MAX(C$5:C1605))</f>
        <v>0</v>
      </c>
      <c r="N1605" s="37">
        <f>-(1-D1605/MAX(D$5:D1605))</f>
        <v>-0.12057148224232961</v>
      </c>
      <c r="O1605" s="37">
        <f>-(1-E1605/MAX(E$5:E1605))</f>
        <v>-0.15381949729294853</v>
      </c>
      <c r="P1605" s="39">
        <f>-(1-F1605/MAX(F$5:F1605))</f>
        <v>-2.0546519325149282E-2</v>
      </c>
      <c r="Q1605" s="33">
        <f>IF(DatiStorici[[#This Row],[Calend]]="X",(DatiStorici[[#This Row],[Balanced]]*B$2/DatiStorici[[#This Row],[Bond 3Y]]),Q1604)</f>
        <v>30.258152902446113</v>
      </c>
      <c r="R1605" s="33">
        <f>IF(DatiStorici[[#This Row],[Calend]]="X",(DatiStorici[[#This Row],[Balanced]]*C$2/DatiStorici[[#This Row],[Bond 10Y]]),R1604)</f>
        <v>25.871198211764792</v>
      </c>
      <c r="S1605" s="33">
        <f>IF(DatiStorici[[#This Row],[Calend]]="X",(DatiStorici[[#This Row],[Balanced]]*D$2/DatiStorici[[#This Row],[SXXR]]),S1604)</f>
        <v>24.710095357140805</v>
      </c>
      <c r="T1605" s="33">
        <f>IF(DatiStorici[[#This Row],[Calend]]="X",(DatiStorici[[#This Row],[Balanced]]*E$2/DatiStorici[[#This Row],[Gold]]),T1604)</f>
        <v>23.441371233344491</v>
      </c>
      <c r="U1605" s="34">
        <f>SUMPRODUCT(DatiStorici[[#This Row],[Bond 3Y]:[Gold]],Q1604:T1604)</f>
        <v>15273.851860196552</v>
      </c>
      <c r="V1605" s="32">
        <f t="shared" si="206"/>
        <v>-8.6007725451232715E-5</v>
      </c>
      <c r="W1605" s="32">
        <f>-(1-U1605/MAX(U$5:U1605))</f>
        <v>-1.0947216323665687E-3</v>
      </c>
      <c r="X1605" s="53" t="str">
        <f t="shared" si="207"/>
        <v/>
      </c>
    </row>
    <row r="1606" spans="1:24" x14ac:dyDescent="0.3">
      <c r="A1606" s="4">
        <v>41355</v>
      </c>
      <c r="B1606" s="1">
        <v>126.498696</v>
      </c>
      <c r="C1606" s="1">
        <v>147.783737</v>
      </c>
      <c r="D1606" s="1">
        <v>160.624717</v>
      </c>
      <c r="E1606" s="1">
        <v>155.08620999999999</v>
      </c>
      <c r="F1606" s="3">
        <f t="shared" si="200"/>
        <v>15397.448200781646</v>
      </c>
      <c r="G1606" s="36">
        <f t="shared" si="201"/>
        <v>4.3393259936581749E-4</v>
      </c>
      <c r="H1606" s="31">
        <f t="shared" si="202"/>
        <v>-2.9283102479051579E-4</v>
      </c>
      <c r="I1606" s="37">
        <f t="shared" si="203"/>
        <v>-1.3443248195999468E-3</v>
      </c>
      <c r="J1606" s="37">
        <f t="shared" si="204"/>
        <v>-3.736348483218915E-3</v>
      </c>
      <c r="K1606" s="39">
        <f t="shared" si="205"/>
        <v>-1.6799415166673431E-3</v>
      </c>
      <c r="L1606" s="36">
        <f>-(1-B1606/MAX(B$5:B1606))</f>
        <v>-1.9681312436955478E-3</v>
      </c>
      <c r="M1606" s="37">
        <f>-(1-C1606/MAX(C$5:C1606))</f>
        <v>-2.9278815397071334E-4</v>
      </c>
      <c r="N1606" s="37">
        <f>-(1-D1606/MAX(D$5:D1606))</f>
        <v>-0.12175292552612438</v>
      </c>
      <c r="O1606" s="37">
        <f>-(1-E1606/MAX(E$5:E1606))</f>
        <v>-0.15697522341327652</v>
      </c>
      <c r="P1606" s="39">
        <f>-(1-F1606/MAX(F$5:F1606))</f>
        <v>-2.2190562556087867E-2</v>
      </c>
      <c r="Q1606" s="33">
        <f>IF(DatiStorici[[#This Row],[Calend]]="X",(DatiStorici[[#This Row],[Balanced]]*B$2/DatiStorici[[#This Row],[Bond 3Y]]),Q1605)</f>
        <v>30.258152902446113</v>
      </c>
      <c r="R1606" s="33">
        <f>IF(DatiStorici[[#This Row],[Calend]]="X",(DatiStorici[[#This Row],[Balanced]]*C$2/DatiStorici[[#This Row],[Bond 10Y]]),R1605)</f>
        <v>25.871198211764792</v>
      </c>
      <c r="S1606" s="33">
        <f>IF(DatiStorici[[#This Row],[Calend]]="X",(DatiStorici[[#This Row],[Balanced]]*D$2/DatiStorici[[#This Row],[SXXR]]),S1605)</f>
        <v>24.710095357140805</v>
      </c>
      <c r="T1606" s="33">
        <f>IF(DatiStorici[[#This Row],[Calend]]="X",(DatiStorici[[#This Row],[Balanced]]*E$2/DatiStorici[[#This Row],[Gold]]),T1605)</f>
        <v>23.441371233344491</v>
      </c>
      <c r="U1606" s="34">
        <f>SUMPRODUCT(DatiStorici[[#This Row],[Bond 3Y]:[Gold]],Q1605:T1605)</f>
        <v>15255.444733496544</v>
      </c>
      <c r="V1606" s="32">
        <f t="shared" si="206"/>
        <v>-1.2058665599465753E-3</v>
      </c>
      <c r="W1606" s="32">
        <f>-(1-U1606/MAX(U$5:U1606))</f>
        <v>-2.2985421347857526E-3</v>
      </c>
      <c r="X1606" s="53" t="str">
        <f t="shared" si="207"/>
        <v/>
      </c>
    </row>
    <row r="1607" spans="1:24" x14ac:dyDescent="0.3">
      <c r="A1607" s="4">
        <v>41358</v>
      </c>
      <c r="B1607" s="1">
        <v>126.418763</v>
      </c>
      <c r="C1607" s="1">
        <v>147.86489599999999</v>
      </c>
      <c r="D1607" s="1">
        <v>160.21097399999999</v>
      </c>
      <c r="E1607" s="1">
        <v>154.26103000000001</v>
      </c>
      <c r="F1607" s="3">
        <f t="shared" ref="F1607:F1670" si="208">SUMPRODUCT(B1607:E1607,B$3:E$3)</f>
        <v>15358.760008532156</v>
      </c>
      <c r="G1607" s="36">
        <f t="shared" ref="G1607:G1670" si="209">LN(B1607/B1606)</f>
        <v>-6.3208766193817163E-4</v>
      </c>
      <c r="H1607" s="31">
        <f t="shared" ref="H1607:H1670" si="210">LN(C1607/C1606)</f>
        <v>5.490233539393669E-4</v>
      </c>
      <c r="I1607" s="37">
        <f t="shared" ref="I1607:I1670" si="211">LN(D1607/D1606)</f>
        <v>-2.5791596194560521E-3</v>
      </c>
      <c r="J1607" s="37">
        <f t="shared" ref="J1607:J1670" si="212">LN(E1607/E1606)</f>
        <v>-5.3349883270036287E-3</v>
      </c>
      <c r="K1607" s="39">
        <f t="shared" ref="K1607:K1670" si="213">LN(F1607/F1606)</f>
        <v>-2.5157985920612586E-3</v>
      </c>
      <c r="L1607" s="36">
        <f>-(1-B1607/MAX(B$5:B1607))</f>
        <v>-2.5987755419205616E-3</v>
      </c>
      <c r="M1607" s="37">
        <f>-(1-C1607/MAX(C$5:C1607))</f>
        <v>0</v>
      </c>
      <c r="N1607" s="37">
        <f>-(1-D1607/MAX(D$5:D1607))</f>
        <v>-0.12401514634817912</v>
      </c>
      <c r="O1607" s="37">
        <f>-(1-E1607/MAX(E$5:E1607))</f>
        <v>-0.16146077493422628</v>
      </c>
      <c r="P1607" s="39">
        <f>-(1-F1607/MAX(F$5:F1607))</f>
        <v>-2.464744235889027E-2</v>
      </c>
      <c r="Q1607" s="33">
        <f>IF(DatiStorici[[#This Row],[Calend]]="X",(DatiStorici[[#This Row],[Balanced]]*B$2/DatiStorici[[#This Row],[Bond 3Y]]),Q1606)</f>
        <v>30.258152902446113</v>
      </c>
      <c r="R1607" s="33">
        <f>IF(DatiStorici[[#This Row],[Calend]]="X",(DatiStorici[[#This Row],[Balanced]]*C$2/DatiStorici[[#This Row],[Bond 10Y]]),R1606)</f>
        <v>25.871198211764792</v>
      </c>
      <c r="S1607" s="33">
        <f>IF(DatiStorici[[#This Row],[Calend]]="X",(DatiStorici[[#This Row],[Balanced]]*D$2/DatiStorici[[#This Row],[SXXR]]),S1606)</f>
        <v>24.710095357140805</v>
      </c>
      <c r="T1607" s="33">
        <f>IF(DatiStorici[[#This Row],[Calend]]="X",(DatiStorici[[#This Row],[Balanced]]*E$2/DatiStorici[[#This Row],[Gold]]),T1606)</f>
        <v>23.441371233344491</v>
      </c>
      <c r="U1607" s="34">
        <f>SUMPRODUCT(DatiStorici[[#This Row],[Bond 3Y]:[Gold]],Q1606:T1606)</f>
        <v>15225.558809438582</v>
      </c>
      <c r="V1607" s="32">
        <f t="shared" ref="V1607:V1670" si="214">LN(U1607/U1606)</f>
        <v>-1.9609547036512627E-3</v>
      </c>
      <c r="W1607" s="32">
        <f>-(1-U1607/MAX(U$5:U1607))</f>
        <v>-4.2530725023475213E-3</v>
      </c>
      <c r="X1607" s="53" t="str">
        <f t="shared" ref="X1607:X1670" si="215">IF(AND(MONTH(A1607)&lt;&gt;MONTH(A1606),MONTH(A1607)=X$2),"X","")</f>
        <v/>
      </c>
    </row>
    <row r="1608" spans="1:24" x14ac:dyDescent="0.3">
      <c r="A1608" s="4">
        <v>41359</v>
      </c>
      <c r="B1608" s="1">
        <v>126.45902100000001</v>
      </c>
      <c r="C1608" s="1">
        <v>147.81481600000001</v>
      </c>
      <c r="D1608" s="1">
        <v>160.493121</v>
      </c>
      <c r="E1608" s="1">
        <v>154.1387</v>
      </c>
      <c r="F1608" s="3">
        <f t="shared" si="208"/>
        <v>15357.905519696833</v>
      </c>
      <c r="G1608" s="36">
        <f t="shared" si="209"/>
        <v>3.1839887002584072E-4</v>
      </c>
      <c r="H1608" s="31">
        <f t="shared" si="210"/>
        <v>-3.3874492192996399E-4</v>
      </c>
      <c r="I1608" s="37">
        <f t="shared" si="211"/>
        <v>1.7595476777065374E-3</v>
      </c>
      <c r="J1608" s="37">
        <f t="shared" si="212"/>
        <v>-7.9332109931351752E-4</v>
      </c>
      <c r="K1608" s="39">
        <f t="shared" si="213"/>
        <v>-5.5636822607461892E-5</v>
      </c>
      <c r="L1608" s="36">
        <f>-(1-B1608/MAX(B$5:B1608))</f>
        <v>-2.2811535565334662E-3</v>
      </c>
      <c r="M1608" s="37">
        <f>-(1-C1608/MAX(C$5:C1608))</f>
        <v>-3.3868755434673936E-4</v>
      </c>
      <c r="N1608" s="37">
        <f>-(1-D1608/MAX(D$5:D1608))</f>
        <v>-0.12247245240947735</v>
      </c>
      <c r="O1608" s="37">
        <f>-(1-E1608/MAX(E$5:E1608))</f>
        <v>-0.16212574199299867</v>
      </c>
      <c r="P1608" s="39">
        <f>-(1-F1608/MAX(F$5:F1608))</f>
        <v>-2.4701706366566989E-2</v>
      </c>
      <c r="Q1608" s="33">
        <f>IF(DatiStorici[[#This Row],[Calend]]="X",(DatiStorici[[#This Row],[Balanced]]*B$2/DatiStorici[[#This Row],[Bond 3Y]]),Q1607)</f>
        <v>30.258152902446113</v>
      </c>
      <c r="R1608" s="33">
        <f>IF(DatiStorici[[#This Row],[Calend]]="X",(DatiStorici[[#This Row],[Balanced]]*C$2/DatiStorici[[#This Row],[Bond 10Y]]),R1607)</f>
        <v>25.871198211764792</v>
      </c>
      <c r="S1608" s="33">
        <f>IF(DatiStorici[[#This Row],[Calend]]="X",(DatiStorici[[#This Row],[Balanced]]*D$2/DatiStorici[[#This Row],[SXXR]]),S1607)</f>
        <v>24.710095357140805</v>
      </c>
      <c r="T1608" s="33">
        <f>IF(DatiStorici[[#This Row],[Calend]]="X",(DatiStorici[[#This Row],[Balanced]]*E$2/DatiStorici[[#This Row],[Gold]]),T1607)</f>
        <v>23.441371233344491</v>
      </c>
      <c r="U1608" s="34">
        <f>SUMPRODUCT(DatiStorici[[#This Row],[Bond 3Y]:[Gold]],Q1607:T1607)</f>
        <v>15229.585608883441</v>
      </c>
      <c r="V1608" s="32">
        <f t="shared" si="214"/>
        <v>2.6444133135692413E-4</v>
      </c>
      <c r="W1608" s="32">
        <f>-(1-U1608/MAX(U$5:U1608))</f>
        <v>-3.9897210401744765E-3</v>
      </c>
      <c r="X1608" s="53" t="str">
        <f t="shared" si="215"/>
        <v/>
      </c>
    </row>
    <row r="1609" spans="1:24" x14ac:dyDescent="0.3">
      <c r="A1609" s="4">
        <v>41360</v>
      </c>
      <c r="B1609" s="1">
        <v>126.19017599999999</v>
      </c>
      <c r="C1609" s="1">
        <v>148.06374500000001</v>
      </c>
      <c r="D1609" s="1">
        <v>159.81293700000001</v>
      </c>
      <c r="E1609" s="1">
        <v>154.61922999999999</v>
      </c>
      <c r="F1609" s="3">
        <f t="shared" si="208"/>
        <v>15366.291588517452</v>
      </c>
      <c r="G1609" s="36">
        <f t="shared" si="209"/>
        <v>-2.1282086360454658E-3</v>
      </c>
      <c r="H1609" s="31">
        <f t="shared" si="210"/>
        <v>1.6826434324350005E-3</v>
      </c>
      <c r="I1609" s="37">
        <f t="shared" si="211"/>
        <v>-4.2470943363728739E-3</v>
      </c>
      <c r="J1609" s="37">
        <f t="shared" si="212"/>
        <v>3.1126675060673E-3</v>
      </c>
      <c r="K1609" s="39">
        <f t="shared" si="213"/>
        <v>5.4589345325021057E-4</v>
      </c>
      <c r="L1609" s="36">
        <f>-(1-B1609/MAX(B$5:B1609))</f>
        <v>-4.4022495538851292E-3</v>
      </c>
      <c r="M1609" s="37">
        <f>-(1-C1609/MAX(C$5:C1609))</f>
        <v>0</v>
      </c>
      <c r="N1609" s="37">
        <f>-(1-D1609/MAX(D$5:D1609))</f>
        <v>-0.12619149154156772</v>
      </c>
      <c r="O1609" s="37">
        <f>-(1-E1609/MAX(E$5:E1609))</f>
        <v>-0.15951365484551328</v>
      </c>
      <c r="P1609" s="39">
        <f>-(1-F1609/MAX(F$5:F1609))</f>
        <v>-2.4169152067378685E-2</v>
      </c>
      <c r="Q1609" s="33">
        <f>IF(DatiStorici[[#This Row],[Calend]]="X",(DatiStorici[[#This Row],[Balanced]]*B$2/DatiStorici[[#This Row],[Bond 3Y]]),Q1608)</f>
        <v>30.258152902446113</v>
      </c>
      <c r="R1609" s="33">
        <f>IF(DatiStorici[[#This Row],[Calend]]="X",(DatiStorici[[#This Row],[Balanced]]*C$2/DatiStorici[[#This Row],[Bond 10Y]]),R1608)</f>
        <v>25.871198211764792</v>
      </c>
      <c r="S1609" s="33">
        <f>IF(DatiStorici[[#This Row],[Calend]]="X",(DatiStorici[[#This Row],[Balanced]]*D$2/DatiStorici[[#This Row],[SXXR]]),S1608)</f>
        <v>24.710095357140805</v>
      </c>
      <c r="T1609" s="33">
        <f>IF(DatiStorici[[#This Row],[Calend]]="X",(DatiStorici[[#This Row],[Balanced]]*E$2/DatiStorici[[#This Row],[Gold]]),T1608)</f>
        <v>23.441371233344491</v>
      </c>
      <c r="U1609" s="34">
        <f>SUMPRODUCT(DatiStorici[[#This Row],[Bond 3Y]:[Gold]],Q1608:T1608)</f>
        <v>15222.347817884396</v>
      </c>
      <c r="V1609" s="32">
        <f t="shared" si="214"/>
        <v>-4.7535839737345711E-4</v>
      </c>
      <c r="W1609" s="32">
        <f>-(1-U1609/MAX(U$5:U1609))</f>
        <v>-4.4630703759440671E-3</v>
      </c>
      <c r="X1609" s="53" t="str">
        <f t="shared" si="215"/>
        <v/>
      </c>
    </row>
    <row r="1610" spans="1:24" x14ac:dyDescent="0.3">
      <c r="A1610" s="4">
        <v>41361</v>
      </c>
      <c r="B1610" s="1">
        <v>126.25097599999999</v>
      </c>
      <c r="C1610" s="1">
        <v>148.07217299999999</v>
      </c>
      <c r="D1610" s="1">
        <v>160.539694</v>
      </c>
      <c r="E1610" s="1">
        <v>154.15931</v>
      </c>
      <c r="F1610" s="3">
        <f t="shared" si="208"/>
        <v>15360.79918694562</v>
      </c>
      <c r="G1610" s="36">
        <f t="shared" si="209"/>
        <v>4.8169643256608868E-4</v>
      </c>
      <c r="H1610" s="31">
        <f t="shared" si="210"/>
        <v>5.6919809384681071E-5</v>
      </c>
      <c r="I1610" s="37">
        <f t="shared" si="211"/>
        <v>4.5372391324848696E-3</v>
      </c>
      <c r="J1610" s="37">
        <f t="shared" si="212"/>
        <v>-2.9789657022138583E-3</v>
      </c>
      <c r="K1610" s="39">
        <f t="shared" si="213"/>
        <v>-3.5749571415420907E-4</v>
      </c>
      <c r="L1610" s="36">
        <f>-(1-B1610/MAX(B$5:B1610))</f>
        <v>-3.9225581456796554E-3</v>
      </c>
      <c r="M1610" s="37">
        <f>-(1-C1610/MAX(C$5:C1610))</f>
        <v>0</v>
      </c>
      <c r="N1610" s="37">
        <f>-(1-D1610/MAX(D$5:D1610))</f>
        <v>-0.12221780541763572</v>
      </c>
      <c r="O1610" s="37">
        <f>-(1-E1610/MAX(E$5:E1610))</f>
        <v>-0.16201370920397462</v>
      </c>
      <c r="P1610" s="39">
        <f>-(1-F1610/MAX(F$5:F1610))</f>
        <v>-2.451794506353866E-2</v>
      </c>
      <c r="Q1610" s="33">
        <f>IF(DatiStorici[[#This Row],[Calend]]="X",(DatiStorici[[#This Row],[Balanced]]*B$2/DatiStorici[[#This Row],[Bond 3Y]]),Q1609)</f>
        <v>30.258152902446113</v>
      </c>
      <c r="R1610" s="33">
        <f>IF(DatiStorici[[#This Row],[Calend]]="X",(DatiStorici[[#This Row],[Balanced]]*C$2/DatiStorici[[#This Row],[Bond 10Y]]),R1609)</f>
        <v>25.871198211764792</v>
      </c>
      <c r="S1610" s="33">
        <f>IF(DatiStorici[[#This Row],[Calend]]="X",(DatiStorici[[#This Row],[Balanced]]*D$2/DatiStorici[[#This Row],[SXXR]]),S1609)</f>
        <v>24.710095357140805</v>
      </c>
      <c r="T1610" s="33">
        <f>IF(DatiStorici[[#This Row],[Calend]]="X",(DatiStorici[[#This Row],[Balanced]]*E$2/DatiStorici[[#This Row],[Gold]]),T1609)</f>
        <v>23.441371233344491</v>
      </c>
      <c r="U1610" s="34">
        <f>SUMPRODUCT(DatiStorici[[#This Row],[Bond 3Y]:[Gold]],Q1609:T1609)</f>
        <v>15231.582635353221</v>
      </c>
      <c r="V1610" s="32">
        <f t="shared" si="214"/>
        <v>6.0647789066601003E-4</v>
      </c>
      <c r="W1610" s="32">
        <f>-(1-U1610/MAX(U$5:U1610))</f>
        <v>-3.859116114844352E-3</v>
      </c>
      <c r="X1610" s="53" t="str">
        <f t="shared" si="215"/>
        <v/>
      </c>
    </row>
    <row r="1611" spans="1:24" x14ac:dyDescent="0.3">
      <c r="A1611" s="4">
        <v>41362</v>
      </c>
      <c r="B1611" s="1">
        <v>126.24829099999999</v>
      </c>
      <c r="C1611" s="1">
        <v>148.07045299999999</v>
      </c>
      <c r="D1611" s="1">
        <v>161.21572599999999</v>
      </c>
      <c r="E1611" s="1">
        <v>154.15581</v>
      </c>
      <c r="F1611" s="3">
        <f t="shared" si="208"/>
        <v>15370.721145732408</v>
      </c>
      <c r="G1611" s="36">
        <f t="shared" si="209"/>
        <v>-2.1267388472060833E-5</v>
      </c>
      <c r="H1611" s="31">
        <f t="shared" si="210"/>
        <v>-1.161602450322105E-5</v>
      </c>
      <c r="I1611" s="37">
        <f t="shared" si="211"/>
        <v>4.2021545109423341E-3</v>
      </c>
      <c r="J1611" s="37">
        <f t="shared" si="212"/>
        <v>-2.2704043837659514E-5</v>
      </c>
      <c r="K1611" s="39">
        <f t="shared" si="213"/>
        <v>6.4571872944321274E-4</v>
      </c>
      <c r="L1611" s="36">
        <f>-(1-B1611/MAX(B$5:B1611))</f>
        <v>-3.9437418863216278E-3</v>
      </c>
      <c r="M1611" s="37">
        <f>-(1-C1611/MAX(C$5:C1611))</f>
        <v>-1.1615957037469649E-5</v>
      </c>
      <c r="N1611" s="37">
        <f>-(1-D1611/MAX(D$5:D1611))</f>
        <v>-0.11852146815809228</v>
      </c>
      <c r="O1611" s="37">
        <f>-(1-E1611/MAX(E$5:E1611))</f>
        <v>-0.16203273466547796</v>
      </c>
      <c r="P1611" s="39">
        <f>-(1-F1611/MAX(F$5:F1611))</f>
        <v>-2.3887854621723825E-2</v>
      </c>
      <c r="Q1611" s="33">
        <f>IF(DatiStorici[[#This Row],[Calend]]="X",(DatiStorici[[#This Row],[Balanced]]*B$2/DatiStorici[[#This Row],[Bond 3Y]]),Q1610)</f>
        <v>30.258152902446113</v>
      </c>
      <c r="R1611" s="33">
        <f>IF(DatiStorici[[#This Row],[Calend]]="X",(DatiStorici[[#This Row],[Balanced]]*C$2/DatiStorici[[#This Row],[Bond 10Y]]),R1610)</f>
        <v>25.871198211764792</v>
      </c>
      <c r="S1611" s="33">
        <f>IF(DatiStorici[[#This Row],[Calend]]="X",(DatiStorici[[#This Row],[Balanced]]*D$2/DatiStorici[[#This Row],[SXXR]]),S1610)</f>
        <v>24.710095357140805</v>
      </c>
      <c r="T1611" s="33">
        <f>IF(DatiStorici[[#This Row],[Calend]]="X",(DatiStorici[[#This Row],[Balanced]]*E$2/DatiStorici[[#This Row],[Gold]]),T1610)</f>
        <v>23.441371233344491</v>
      </c>
      <c r="U1611" s="34">
        <f>SUMPRODUCT(DatiStorici[[#This Row],[Bond 3Y]:[Gold]],Q1610:T1610)</f>
        <v>15248.079664136918</v>
      </c>
      <c r="V1611" s="32">
        <f t="shared" si="214"/>
        <v>1.0824943027599706E-3</v>
      </c>
      <c r="W1611" s="32">
        <f>-(1-U1611/MAX(U$5:U1611))</f>
        <v>-2.7802154367277954E-3</v>
      </c>
      <c r="X1611" s="53" t="str">
        <f t="shared" si="215"/>
        <v/>
      </c>
    </row>
    <row r="1612" spans="1:24" x14ac:dyDescent="0.3">
      <c r="A1612" s="4">
        <v>41365</v>
      </c>
      <c r="B1612" s="1">
        <v>126.24829099999999</v>
      </c>
      <c r="C1612" s="1">
        <v>148.07045299999999</v>
      </c>
      <c r="D1612" s="1">
        <v>161.89175800000001</v>
      </c>
      <c r="E1612" s="1">
        <v>154.15231</v>
      </c>
      <c r="F1612" s="3">
        <f t="shared" si="208"/>
        <v>15380.752933670028</v>
      </c>
      <c r="G1612" s="36">
        <f t="shared" si="209"/>
        <v>0</v>
      </c>
      <c r="H1612" s="31">
        <f t="shared" si="210"/>
        <v>0</v>
      </c>
      <c r="I1612" s="37">
        <f t="shared" si="211"/>
        <v>4.1845702743207461E-3</v>
      </c>
      <c r="J1612" s="37">
        <f t="shared" si="212"/>
        <v>-2.2704559323026871E-5</v>
      </c>
      <c r="K1612" s="39">
        <f t="shared" si="213"/>
        <v>6.5244275884650846E-4</v>
      </c>
      <c r="L1612" s="36">
        <f>-(1-B1612/MAX(B$5:B1612))</f>
        <v>-3.9437418863216278E-3</v>
      </c>
      <c r="M1612" s="37">
        <f>-(1-C1612/MAX(C$5:C1612))</f>
        <v>-1.1615957037469649E-5</v>
      </c>
      <c r="N1612" s="37">
        <f>-(1-D1612/MAX(D$5:D1612))</f>
        <v>-0.11482513089854873</v>
      </c>
      <c r="O1612" s="37">
        <f>-(1-E1612/MAX(E$5:E1612))</f>
        <v>-0.16205176012698141</v>
      </c>
      <c r="P1612" s="39">
        <f>-(1-F1612/MAX(F$5:F1612))</f>
        <v>-2.3250789518991954E-2</v>
      </c>
      <c r="Q1612" s="33">
        <f>IF(DatiStorici[[#This Row],[Calend]]="X",(DatiStorici[[#This Row],[Balanced]]*B$2/DatiStorici[[#This Row],[Bond 3Y]]),Q1611)</f>
        <v>30.258152902446113</v>
      </c>
      <c r="R1612" s="33">
        <f>IF(DatiStorici[[#This Row],[Calend]]="X",(DatiStorici[[#This Row],[Balanced]]*C$2/DatiStorici[[#This Row],[Bond 10Y]]),R1611)</f>
        <v>25.871198211764792</v>
      </c>
      <c r="S1612" s="33">
        <f>IF(DatiStorici[[#This Row],[Calend]]="X",(DatiStorici[[#This Row],[Balanced]]*D$2/DatiStorici[[#This Row],[SXXR]]),S1611)</f>
        <v>24.710095357140805</v>
      </c>
      <c r="T1612" s="33">
        <f>IF(DatiStorici[[#This Row],[Calend]]="X",(DatiStorici[[#This Row],[Balanced]]*E$2/DatiStorici[[#This Row],[Gold]]),T1611)</f>
        <v>23.441371233344491</v>
      </c>
      <c r="U1612" s="34">
        <f>SUMPRODUCT(DatiStorici[[#This Row],[Bond 3Y]:[Gold]],Q1611:T1611)</f>
        <v>15264.70243452208</v>
      </c>
      <c r="V1612" s="32">
        <f t="shared" si="214"/>
        <v>1.0895612190249991E-3</v>
      </c>
      <c r="W1612" s="32">
        <f>-(1-U1612/MAX(U$5:U1612))</f>
        <v>-1.6930912960189115E-3</v>
      </c>
      <c r="X1612" s="53" t="str">
        <f t="shared" si="215"/>
        <v/>
      </c>
    </row>
    <row r="1613" spans="1:24" x14ac:dyDescent="0.3">
      <c r="A1613" s="4">
        <v>41366</v>
      </c>
      <c r="B1613" s="1">
        <v>126.51555</v>
      </c>
      <c r="C1613" s="1">
        <v>148.106201</v>
      </c>
      <c r="D1613" s="1">
        <v>162.56779</v>
      </c>
      <c r="E1613" s="1">
        <v>152.72792000000001</v>
      </c>
      <c r="F1613" s="3">
        <f t="shared" si="208"/>
        <v>15342.24633526941</v>
      </c>
      <c r="G1613" s="36">
        <f t="shared" si="209"/>
        <v>2.1146940839295142E-3</v>
      </c>
      <c r="H1613" s="31">
        <f t="shared" si="210"/>
        <v>2.4139647531840302E-4</v>
      </c>
      <c r="I1613" s="37">
        <f t="shared" si="211"/>
        <v>4.1671325898168573E-3</v>
      </c>
      <c r="J1613" s="37">
        <f t="shared" si="212"/>
        <v>-9.2831019385151738E-3</v>
      </c>
      <c r="K1613" s="39">
        <f t="shared" si="213"/>
        <v>-2.5066965778078767E-3</v>
      </c>
      <c r="L1613" s="36">
        <f>-(1-B1613/MAX(B$5:B1613))</f>
        <v>-1.8351588918222861E-3</v>
      </c>
      <c r="M1613" s="37">
        <f>-(1-C1613/MAX(C$5:C1613))</f>
        <v>0</v>
      </c>
      <c r="N1613" s="37">
        <f>-(1-D1613/MAX(D$5:D1613))</f>
        <v>-0.1111287936390053</v>
      </c>
      <c r="O1613" s="37">
        <f>-(1-E1613/MAX(E$5:E1613))</f>
        <v>-0.16979452501576386</v>
      </c>
      <c r="P1613" s="39">
        <f>-(1-F1613/MAX(F$5:F1613))</f>
        <v>-2.5696137269411667E-2</v>
      </c>
      <c r="Q1613" s="33">
        <f>IF(DatiStorici[[#This Row],[Calend]]="X",(DatiStorici[[#This Row],[Balanced]]*B$2/DatiStorici[[#This Row],[Bond 3Y]]),Q1612)</f>
        <v>30.258152902446113</v>
      </c>
      <c r="R1613" s="33">
        <f>IF(DatiStorici[[#This Row],[Calend]]="X",(DatiStorici[[#This Row],[Balanced]]*C$2/DatiStorici[[#This Row],[Bond 10Y]]),R1612)</f>
        <v>25.871198211764792</v>
      </c>
      <c r="S1613" s="33">
        <f>IF(DatiStorici[[#This Row],[Calend]]="X",(DatiStorici[[#This Row],[Balanced]]*D$2/DatiStorici[[#This Row],[SXXR]]),S1612)</f>
        <v>24.710095357140805</v>
      </c>
      <c r="T1613" s="33">
        <f>IF(DatiStorici[[#This Row],[Calend]]="X",(DatiStorici[[#This Row],[Balanced]]*E$2/DatiStorici[[#This Row],[Gold]]),T1612)</f>
        <v>23.441371233344491</v>
      </c>
      <c r="U1613" s="34">
        <f>SUMPRODUCT(DatiStorici[[#This Row],[Bond 3Y]:[Gold]],Q1612:T1612)</f>
        <v>15257.029202215725</v>
      </c>
      <c r="V1613" s="32">
        <f t="shared" si="214"/>
        <v>-5.028045301843794E-4</v>
      </c>
      <c r="W1613" s="32">
        <f>-(1-U1613/MAX(U$5:U1613))</f>
        <v>-2.1949183611964518E-3</v>
      </c>
      <c r="X1613" s="53" t="str">
        <f t="shared" si="215"/>
        <v/>
      </c>
    </row>
    <row r="1614" spans="1:24" x14ac:dyDescent="0.3">
      <c r="A1614" s="4">
        <v>41367</v>
      </c>
      <c r="B1614" s="1">
        <v>126.668845</v>
      </c>
      <c r="C1614" s="1">
        <v>148.42915500000001</v>
      </c>
      <c r="D1614" s="1">
        <v>161.12889799999999</v>
      </c>
      <c r="E1614" s="1">
        <v>151.88226</v>
      </c>
      <c r="F1614" s="3">
        <f t="shared" si="208"/>
        <v>15299.20796547274</v>
      </c>
      <c r="G1614" s="36">
        <f t="shared" si="209"/>
        <v>1.2109357587555766E-3</v>
      </c>
      <c r="H1614" s="31">
        <f t="shared" si="210"/>
        <v>2.1781829461673678E-3</v>
      </c>
      <c r="I1614" s="37">
        <f t="shared" si="211"/>
        <v>-8.8904306457430662E-3</v>
      </c>
      <c r="J1614" s="37">
        <f t="shared" si="212"/>
        <v>-5.5524222637444711E-3</v>
      </c>
      <c r="K1614" s="39">
        <f t="shared" si="213"/>
        <v>-2.8091615807108116E-3</v>
      </c>
      <c r="L1614" s="36">
        <f>-(1-B1614/MAX(B$5:B1614))</f>
        <v>-6.2571325990046223E-4</v>
      </c>
      <c r="M1614" s="37">
        <f>-(1-C1614/MAX(C$5:C1614))</f>
        <v>0</v>
      </c>
      <c r="N1614" s="37">
        <f>-(1-D1614/MAX(D$5:D1614))</f>
        <v>-0.11899621724034226</v>
      </c>
      <c r="O1614" s="37">
        <f>-(1-E1614/MAX(E$5:E1614))</f>
        <v>-0.17439140266573894</v>
      </c>
      <c r="P1614" s="39">
        <f>-(1-F1614/MAX(F$5:F1614))</f>
        <v>-2.8429273540475641E-2</v>
      </c>
      <c r="Q1614" s="33">
        <f>IF(DatiStorici[[#This Row],[Calend]]="X",(DatiStorici[[#This Row],[Balanced]]*B$2/DatiStorici[[#This Row],[Bond 3Y]]),Q1613)</f>
        <v>30.258152902446113</v>
      </c>
      <c r="R1614" s="33">
        <f>IF(DatiStorici[[#This Row],[Calend]]="X",(DatiStorici[[#This Row],[Balanced]]*C$2/DatiStorici[[#This Row],[Bond 10Y]]),R1613)</f>
        <v>25.871198211764792</v>
      </c>
      <c r="S1614" s="33">
        <f>IF(DatiStorici[[#This Row],[Calend]]="X",(DatiStorici[[#This Row],[Balanced]]*D$2/DatiStorici[[#This Row],[SXXR]]),S1613)</f>
        <v>24.710095357140805</v>
      </c>
      <c r="T1614" s="33">
        <f>IF(DatiStorici[[#This Row],[Calend]]="X",(DatiStorici[[#This Row],[Balanced]]*E$2/DatiStorici[[#This Row],[Gold]]),T1613)</f>
        <v>23.441371233344491</v>
      </c>
      <c r="U1614" s="34">
        <f>SUMPRODUCT(DatiStorici[[#This Row],[Bond 3Y]:[Gold]],Q1613:T1613)</f>
        <v>15214.644244186369</v>
      </c>
      <c r="V1614" s="32">
        <f t="shared" si="214"/>
        <v>-2.7819269879671709E-3</v>
      </c>
      <c r="W1614" s="32">
        <f>-(1-U1614/MAX(U$5:U1614))</f>
        <v>-4.9668817589330061E-3</v>
      </c>
      <c r="X1614" s="53" t="str">
        <f t="shared" si="215"/>
        <v/>
      </c>
    </row>
    <row r="1615" spans="1:24" x14ac:dyDescent="0.3">
      <c r="A1615" s="4">
        <v>41368</v>
      </c>
      <c r="B1615" s="1">
        <v>126.80603499999999</v>
      </c>
      <c r="C1615" s="1">
        <v>149.04033100000001</v>
      </c>
      <c r="D1615" s="1">
        <v>159.47609399999999</v>
      </c>
      <c r="E1615" s="1">
        <v>149.1559</v>
      </c>
      <c r="F1615" s="3">
        <f t="shared" si="208"/>
        <v>15185.675236018244</v>
      </c>
      <c r="G1615" s="36">
        <f t="shared" si="209"/>
        <v>1.0824742348909044E-3</v>
      </c>
      <c r="H1615" s="31">
        <f t="shared" si="210"/>
        <v>4.1091734699197557E-3</v>
      </c>
      <c r="I1615" s="37">
        <f t="shared" si="211"/>
        <v>-1.0310623250032212E-2</v>
      </c>
      <c r="J1615" s="37">
        <f t="shared" si="212"/>
        <v>-1.8113547750609298E-2</v>
      </c>
      <c r="K1615" s="39">
        <f t="shared" si="213"/>
        <v>-7.4484952823363464E-3</v>
      </c>
      <c r="L1615" s="36">
        <f>-(1-B1615/MAX(B$5:B1615))</f>
        <v>0</v>
      </c>
      <c r="M1615" s="37">
        <f>-(1-C1615/MAX(C$5:C1615))</f>
        <v>0</v>
      </c>
      <c r="N1615" s="37">
        <f>-(1-D1615/MAX(D$5:D1615))</f>
        <v>-0.12803324656428328</v>
      </c>
      <c r="O1615" s="37">
        <f>-(1-E1615/MAX(E$5:E1615))</f>
        <v>-0.18921147615837874</v>
      </c>
      <c r="P1615" s="39">
        <f>-(1-F1615/MAX(F$5:F1615))</f>
        <v>-3.5639128892594241E-2</v>
      </c>
      <c r="Q1615" s="33">
        <f>IF(DatiStorici[[#This Row],[Calend]]="X",(DatiStorici[[#This Row],[Balanced]]*B$2/DatiStorici[[#This Row],[Bond 3Y]]),Q1614)</f>
        <v>30.258152902446113</v>
      </c>
      <c r="R1615" s="33">
        <f>IF(DatiStorici[[#This Row],[Calend]]="X",(DatiStorici[[#This Row],[Balanced]]*C$2/DatiStorici[[#This Row],[Bond 10Y]]),R1614)</f>
        <v>25.871198211764792</v>
      </c>
      <c r="S1615" s="33">
        <f>IF(DatiStorici[[#This Row],[Calend]]="X",(DatiStorici[[#This Row],[Balanced]]*D$2/DatiStorici[[#This Row],[SXXR]]),S1614)</f>
        <v>24.710095357140805</v>
      </c>
      <c r="T1615" s="33">
        <f>IF(DatiStorici[[#This Row],[Calend]]="X",(DatiStorici[[#This Row],[Balanced]]*E$2/DatiStorici[[#This Row],[Gold]]),T1614)</f>
        <v>23.441371233344491</v>
      </c>
      <c r="U1615" s="34">
        <f>SUMPRODUCT(DatiStorici[[#This Row],[Bond 3Y]:[Gold]],Q1614:T1614)</f>
        <v>15129.856654298925</v>
      </c>
      <c r="V1615" s="32">
        <f t="shared" si="214"/>
        <v>-5.5883476764416783E-3</v>
      </c>
      <c r="W1615" s="32">
        <f>-(1-U1615/MAX(U$5:U1615))</f>
        <v>-1.0511964417443731E-2</v>
      </c>
      <c r="X1615" s="53" t="str">
        <f t="shared" si="215"/>
        <v/>
      </c>
    </row>
    <row r="1616" spans="1:24" x14ac:dyDescent="0.3">
      <c r="A1616" s="4">
        <v>41369</v>
      </c>
      <c r="B1616" s="1">
        <v>126.998053</v>
      </c>
      <c r="C1616" s="1">
        <v>149.93755400000001</v>
      </c>
      <c r="D1616" s="1">
        <v>157.01313400000001</v>
      </c>
      <c r="E1616" s="1">
        <v>151.2278</v>
      </c>
      <c r="F1616" s="3">
        <f t="shared" si="208"/>
        <v>15257.797708999071</v>
      </c>
      <c r="G1616" s="36">
        <f t="shared" si="209"/>
        <v>1.5131201246526027E-3</v>
      </c>
      <c r="H1616" s="31">
        <f t="shared" si="210"/>
        <v>6.0019535787434282E-3</v>
      </c>
      <c r="I1616" s="37">
        <f t="shared" si="211"/>
        <v>-1.5564572213603764E-2</v>
      </c>
      <c r="J1616" s="37">
        <f t="shared" si="212"/>
        <v>1.3795241607831417E-2</v>
      </c>
      <c r="K1616" s="39">
        <f t="shared" si="213"/>
        <v>4.7381327379810573E-3</v>
      </c>
      <c r="L1616" s="36">
        <f>-(1-B1616/MAX(B$5:B1616))</f>
        <v>0</v>
      </c>
      <c r="M1616" s="37">
        <f>-(1-C1616/MAX(C$5:C1616))</f>
        <v>0</v>
      </c>
      <c r="N1616" s="37">
        <f>-(1-D1616/MAX(D$5:D1616))</f>
        <v>-0.1414999623658505</v>
      </c>
      <c r="O1616" s="37">
        <f>-(1-E1616/MAX(E$5:E1616))</f>
        <v>-0.17794894653301729</v>
      </c>
      <c r="P1616" s="39">
        <f>-(1-F1616/MAX(F$5:F1616))</f>
        <v>-3.1059017057643135E-2</v>
      </c>
      <c r="Q1616" s="33">
        <f>IF(DatiStorici[[#This Row],[Calend]]="X",(DatiStorici[[#This Row],[Balanced]]*B$2/DatiStorici[[#This Row],[Bond 3Y]]),Q1615)</f>
        <v>30.258152902446113</v>
      </c>
      <c r="R1616" s="33">
        <f>IF(DatiStorici[[#This Row],[Calend]]="X",(DatiStorici[[#This Row],[Balanced]]*C$2/DatiStorici[[#This Row],[Bond 10Y]]),R1615)</f>
        <v>25.871198211764792</v>
      </c>
      <c r="S1616" s="33">
        <f>IF(DatiStorici[[#This Row],[Calend]]="X",(DatiStorici[[#This Row],[Balanced]]*D$2/DatiStorici[[#This Row],[SXXR]]),S1615)</f>
        <v>24.710095357140805</v>
      </c>
      <c r="T1616" s="33">
        <f>IF(DatiStorici[[#This Row],[Calend]]="X",(DatiStorici[[#This Row],[Balanced]]*E$2/DatiStorici[[#This Row],[Gold]]),T1615)</f>
        <v>23.441371233344491</v>
      </c>
      <c r="U1616" s="34">
        <f>SUMPRODUCT(DatiStorici[[#This Row],[Bond 3Y]:[Gold]],Q1615:T1615)</f>
        <v>15146.587198973644</v>
      </c>
      <c r="V1616" s="32">
        <f t="shared" si="214"/>
        <v>1.1051856987393243E-3</v>
      </c>
      <c r="W1616" s="32">
        <f>-(1-U1616/MAX(U$5:U1616))</f>
        <v>-9.4177918708908681E-3</v>
      </c>
      <c r="X1616" s="53" t="str">
        <f t="shared" si="215"/>
        <v/>
      </c>
    </row>
    <row r="1617" spans="1:24" x14ac:dyDescent="0.3">
      <c r="A1617" s="4">
        <v>41372</v>
      </c>
      <c r="B1617" s="1">
        <v>127.041248</v>
      </c>
      <c r="C1617" s="1">
        <v>149.92863500000001</v>
      </c>
      <c r="D1617" s="1">
        <v>157.373805</v>
      </c>
      <c r="E1617" s="1">
        <v>151.89775</v>
      </c>
      <c r="F1617" s="3">
        <f t="shared" si="208"/>
        <v>15290.48724180783</v>
      </c>
      <c r="G1617" s="36">
        <f t="shared" si="209"/>
        <v>3.4006549574219053E-4</v>
      </c>
      <c r="H1617" s="31">
        <f t="shared" si="210"/>
        <v>-5.9486533192449102E-5</v>
      </c>
      <c r="I1617" s="37">
        <f t="shared" si="211"/>
        <v>2.2944411073524693E-3</v>
      </c>
      <c r="J1617" s="37">
        <f t="shared" si="212"/>
        <v>4.4202878367900289E-3</v>
      </c>
      <c r="K1617" s="39">
        <f t="shared" si="213"/>
        <v>2.1401885794253427E-3</v>
      </c>
      <c r="L1617" s="36">
        <f>-(1-B1617/MAX(B$5:B1617))</f>
        <v>0</v>
      </c>
      <c r="M1617" s="37">
        <f>-(1-C1617/MAX(C$5:C1617))</f>
        <v>-5.9484763903716598E-5</v>
      </c>
      <c r="N1617" s="37">
        <f>-(1-D1617/MAX(D$5:D1617))</f>
        <v>-0.13952792308999251</v>
      </c>
      <c r="O1617" s="37">
        <f>-(1-E1617/MAX(E$5:E1617))</f>
        <v>-0.17430720140897127</v>
      </c>
      <c r="P1617" s="39">
        <f>-(1-F1617/MAX(F$5:F1617))</f>
        <v>-2.8983079975782089E-2</v>
      </c>
      <c r="Q1617" s="33">
        <f>IF(DatiStorici[[#This Row],[Calend]]="X",(DatiStorici[[#This Row],[Balanced]]*B$2/DatiStorici[[#This Row],[Bond 3Y]]),Q1616)</f>
        <v>30.258152902446113</v>
      </c>
      <c r="R1617" s="33">
        <f>IF(DatiStorici[[#This Row],[Calend]]="X",(DatiStorici[[#This Row],[Balanced]]*C$2/DatiStorici[[#This Row],[Bond 10Y]]),R1616)</f>
        <v>25.871198211764792</v>
      </c>
      <c r="S1617" s="33">
        <f>IF(DatiStorici[[#This Row],[Calend]]="X",(DatiStorici[[#This Row],[Balanced]]*D$2/DatiStorici[[#This Row],[SXXR]]),S1616)</f>
        <v>24.710095357140805</v>
      </c>
      <c r="T1617" s="33">
        <f>IF(DatiStorici[[#This Row],[Calend]]="X",(DatiStorici[[#This Row],[Balanced]]*E$2/DatiStorici[[#This Row],[Gold]]),T1616)</f>
        <v>23.441371233344491</v>
      </c>
      <c r="U1617" s="34">
        <f>SUMPRODUCT(DatiStorici[[#This Row],[Bond 3Y]:[Gold]],Q1616:T1616)</f>
        <v>15172.280216131749</v>
      </c>
      <c r="V1617" s="32">
        <f t="shared" si="214"/>
        <v>1.6948537659181135E-3</v>
      </c>
      <c r="W1617" s="32">
        <f>-(1-U1617/MAX(U$5:U1617))</f>
        <v>-7.737476342670857E-3</v>
      </c>
      <c r="X1617" s="53" t="str">
        <f t="shared" si="215"/>
        <v/>
      </c>
    </row>
    <row r="1618" spans="1:24" x14ac:dyDescent="0.3">
      <c r="A1618" s="4">
        <v>41373</v>
      </c>
      <c r="B1618" s="1">
        <v>126.96185800000001</v>
      </c>
      <c r="C1618" s="1">
        <v>149.626215</v>
      </c>
      <c r="D1618" s="1">
        <v>157.60558700000001</v>
      </c>
      <c r="E1618" s="1">
        <v>152.11301</v>
      </c>
      <c r="F1618" s="3">
        <f t="shared" si="208"/>
        <v>15292.847399927696</v>
      </c>
      <c r="G1618" s="36">
        <f t="shared" si="209"/>
        <v>-6.2511048652461336E-4</v>
      </c>
      <c r="H1618" s="31">
        <f t="shared" si="210"/>
        <v>-2.0191300707989874E-3</v>
      </c>
      <c r="I1618" s="37">
        <f t="shared" si="211"/>
        <v>1.4717282953948872E-3</v>
      </c>
      <c r="J1618" s="37">
        <f t="shared" si="212"/>
        <v>1.416134323496842E-3</v>
      </c>
      <c r="K1618" s="39">
        <f t="shared" si="213"/>
        <v>1.5434275903518878E-4</v>
      </c>
      <c r="L1618" s="36">
        <f>-(1-B1618/MAX(B$5:B1618))</f>
        <v>-6.249151456697577E-4</v>
      </c>
      <c r="M1618" s="37">
        <f>-(1-C1618/MAX(C$5:C1618))</f>
        <v>-2.0764577765487457E-3</v>
      </c>
      <c r="N1618" s="37">
        <f>-(1-D1618/MAX(D$5:D1618))</f>
        <v>-0.13826060964522735</v>
      </c>
      <c r="O1618" s="37">
        <f>-(1-E1618/MAX(E$5:E1618))</f>
        <v>-0.1731370811680546</v>
      </c>
      <c r="P1618" s="39">
        <f>-(1-F1618/MAX(F$5:F1618))</f>
        <v>-2.8833198979049901E-2</v>
      </c>
      <c r="Q1618" s="33">
        <f>IF(DatiStorici[[#This Row],[Calend]]="X",(DatiStorici[[#This Row],[Balanced]]*B$2/DatiStorici[[#This Row],[Bond 3Y]]),Q1617)</f>
        <v>30.258152902446113</v>
      </c>
      <c r="R1618" s="33">
        <f>IF(DatiStorici[[#This Row],[Calend]]="X",(DatiStorici[[#This Row],[Balanced]]*C$2/DatiStorici[[#This Row],[Bond 10Y]]),R1617)</f>
        <v>25.871198211764792</v>
      </c>
      <c r="S1618" s="33">
        <f>IF(DatiStorici[[#This Row],[Calend]]="X",(DatiStorici[[#This Row],[Balanced]]*D$2/DatiStorici[[#This Row],[SXXR]]),S1617)</f>
        <v>24.710095357140805</v>
      </c>
      <c r="T1618" s="33">
        <f>IF(DatiStorici[[#This Row],[Calend]]="X",(DatiStorici[[#This Row],[Balanced]]*E$2/DatiStorici[[#This Row],[Gold]]),T1617)</f>
        <v>23.441371233344491</v>
      </c>
      <c r="U1618" s="34">
        <f>SUMPRODUCT(DatiStorici[[#This Row],[Bond 3Y]:[Gold]],Q1617:T1617)</f>
        <v>15172.827398503379</v>
      </c>
      <c r="V1618" s="32">
        <f t="shared" si="214"/>
        <v>3.6063959873818711E-5</v>
      </c>
      <c r="W1618" s="32">
        <f>-(1-U1618/MAX(U$5:U1618))</f>
        <v>-7.7016907815526947E-3</v>
      </c>
      <c r="X1618" s="53" t="str">
        <f t="shared" si="215"/>
        <v/>
      </c>
    </row>
    <row r="1619" spans="1:24" x14ac:dyDescent="0.3">
      <c r="A1619" s="4">
        <v>41374</v>
      </c>
      <c r="B1619" s="1">
        <v>127.065834</v>
      </c>
      <c r="C1619" s="1">
        <v>149.29911300000001</v>
      </c>
      <c r="D1619" s="1">
        <v>160.432467</v>
      </c>
      <c r="E1619" s="1">
        <v>151.89429000000001</v>
      </c>
      <c r="F1619" s="3">
        <f t="shared" si="208"/>
        <v>15321.031811691249</v>
      </c>
      <c r="G1619" s="36">
        <f t="shared" si="209"/>
        <v>8.186194582793623E-4</v>
      </c>
      <c r="H1619" s="31">
        <f t="shared" si="210"/>
        <v>-2.1885206766949976E-3</v>
      </c>
      <c r="I1619" s="37">
        <f t="shared" si="211"/>
        <v>1.7777460364889593E-2</v>
      </c>
      <c r="J1619" s="37">
        <f t="shared" si="212"/>
        <v>-1.4389130638492182E-3</v>
      </c>
      <c r="K1619" s="39">
        <f t="shared" si="213"/>
        <v>1.8412837871078724E-3</v>
      </c>
      <c r="L1619" s="36">
        <f>-(1-B1619/MAX(B$5:B1619))</f>
        <v>0</v>
      </c>
      <c r="M1619" s="37">
        <f>-(1-C1619/MAX(C$5:C1619))</f>
        <v>-4.2580459862643361E-3</v>
      </c>
      <c r="N1619" s="37">
        <f>-(1-D1619/MAX(D$5:D1619))</f>
        <v>-0.12280409002447246</v>
      </c>
      <c r="O1619" s="37">
        <f>-(1-E1619/MAX(E$5:E1619))</f>
        <v>-0.17432600943662879</v>
      </c>
      <c r="P1619" s="39">
        <f>-(1-F1619/MAX(F$5:F1619))</f>
        <v>-2.7043357996840323E-2</v>
      </c>
      <c r="Q1619" s="33">
        <f>IF(DatiStorici[[#This Row],[Calend]]="X",(DatiStorici[[#This Row],[Balanced]]*B$2/DatiStorici[[#This Row],[Bond 3Y]]),Q1618)</f>
        <v>30.258152902446113</v>
      </c>
      <c r="R1619" s="33">
        <f>IF(DatiStorici[[#This Row],[Calend]]="X",(DatiStorici[[#This Row],[Balanced]]*C$2/DatiStorici[[#This Row],[Bond 10Y]]),R1618)</f>
        <v>25.871198211764792</v>
      </c>
      <c r="S1619" s="33">
        <f>IF(DatiStorici[[#This Row],[Calend]]="X",(DatiStorici[[#This Row],[Balanced]]*D$2/DatiStorici[[#This Row],[SXXR]]),S1618)</f>
        <v>24.710095357140805</v>
      </c>
      <c r="T1619" s="33">
        <f>IF(DatiStorici[[#This Row],[Calend]]="X",(DatiStorici[[#This Row],[Balanced]]*E$2/DatiStorici[[#This Row],[Gold]]),T1618)</f>
        <v>23.441371233344491</v>
      </c>
      <c r="U1619" s="34">
        <f>SUMPRODUCT(DatiStorici[[#This Row],[Bond 3Y]:[Gold]],Q1618:T1618)</f>
        <v>15232.236377179137</v>
      </c>
      <c r="V1619" s="32">
        <f t="shared" si="214"/>
        <v>3.9078394781835273E-3</v>
      </c>
      <c r="W1619" s="32">
        <f>-(1-U1619/MAX(U$5:U1619))</f>
        <v>-3.8163615977405696E-3</v>
      </c>
      <c r="X1619" s="53" t="str">
        <f t="shared" si="215"/>
        <v/>
      </c>
    </row>
    <row r="1620" spans="1:24" x14ac:dyDescent="0.3">
      <c r="A1620" s="4">
        <v>41375</v>
      </c>
      <c r="B1620" s="1">
        <v>127.04225700000001</v>
      </c>
      <c r="C1620" s="1">
        <v>149.27702500000001</v>
      </c>
      <c r="D1620" s="1">
        <v>161.463033</v>
      </c>
      <c r="E1620" s="1">
        <v>150.92816999999999</v>
      </c>
      <c r="F1620" s="3">
        <f t="shared" si="208"/>
        <v>15297.289301692164</v>
      </c>
      <c r="G1620" s="36">
        <f t="shared" si="209"/>
        <v>-1.8556670096461723E-4</v>
      </c>
      <c r="H1620" s="31">
        <f t="shared" si="210"/>
        <v>-1.4795556127327004E-4</v>
      </c>
      <c r="I1620" s="37">
        <f t="shared" si="211"/>
        <v>6.4031309608582566E-3</v>
      </c>
      <c r="J1620" s="37">
        <f t="shared" si="212"/>
        <v>-6.3807901033547379E-3</v>
      </c>
      <c r="K1620" s="39">
        <f t="shared" si="213"/>
        <v>-1.5508697991603614E-3</v>
      </c>
      <c r="L1620" s="36">
        <f>-(1-B1620/MAX(B$5:B1620))</f>
        <v>-1.8554948452931264E-4</v>
      </c>
      <c r="M1620" s="37">
        <f>-(1-C1620/MAX(C$5:C1620))</f>
        <v>-4.4053606476733842E-3</v>
      </c>
      <c r="N1620" s="37">
        <f>-(1-D1620/MAX(D$5:D1620))</f>
        <v>-0.11716926873758271</v>
      </c>
      <c r="O1620" s="37">
        <f>-(1-E1620/MAX(E$5:E1620))</f>
        <v>-0.17957768911308736</v>
      </c>
      <c r="P1620" s="39">
        <f>-(1-F1620/MAX(F$5:F1620))</f>
        <v>-2.8551117597196307E-2</v>
      </c>
      <c r="Q1620" s="33">
        <f>IF(DatiStorici[[#This Row],[Calend]]="X",(DatiStorici[[#This Row],[Balanced]]*B$2/DatiStorici[[#This Row],[Bond 3Y]]),Q1619)</f>
        <v>30.258152902446113</v>
      </c>
      <c r="R1620" s="33">
        <f>IF(DatiStorici[[#This Row],[Calend]]="X",(DatiStorici[[#This Row],[Balanced]]*C$2/DatiStorici[[#This Row],[Bond 10Y]]),R1619)</f>
        <v>25.871198211764792</v>
      </c>
      <c r="S1620" s="33">
        <f>IF(DatiStorici[[#This Row],[Calend]]="X",(DatiStorici[[#This Row],[Balanced]]*D$2/DatiStorici[[#This Row],[SXXR]]),S1619)</f>
        <v>24.710095357140805</v>
      </c>
      <c r="T1620" s="33">
        <f>IF(DatiStorici[[#This Row],[Calend]]="X",(DatiStorici[[#This Row],[Balanced]]*E$2/DatiStorici[[#This Row],[Gold]]),T1619)</f>
        <v>23.441371233344491</v>
      </c>
      <c r="U1620" s="34">
        <f>SUMPRODUCT(DatiStorici[[#This Row],[Bond 3Y]:[Gold]],Q1619:T1619)</f>
        <v>15233.769744237925</v>
      </c>
      <c r="V1620" s="32">
        <f t="shared" si="214"/>
        <v>1.0066085157162305E-4</v>
      </c>
      <c r="W1620" s="32">
        <f>-(1-U1620/MAX(U$5:U1620))</f>
        <v>-3.7160798572394294E-3</v>
      </c>
      <c r="X1620" s="53" t="str">
        <f t="shared" si="215"/>
        <v/>
      </c>
    </row>
    <row r="1621" spans="1:24" x14ac:dyDescent="0.3">
      <c r="A1621" s="4">
        <v>41376</v>
      </c>
      <c r="B1621" s="1">
        <v>127.04194200000001</v>
      </c>
      <c r="C1621" s="1">
        <v>149.67253400000001</v>
      </c>
      <c r="D1621" s="1">
        <v>160.15790200000001</v>
      </c>
      <c r="E1621" s="1">
        <v>148.08152000000001</v>
      </c>
      <c r="F1621" s="3">
        <f t="shared" si="208"/>
        <v>15175.387638914497</v>
      </c>
      <c r="G1621" s="36">
        <f t="shared" si="209"/>
        <v>-2.4794930281838166E-6</v>
      </c>
      <c r="H1621" s="31">
        <f t="shared" si="210"/>
        <v>2.6459930703943224E-3</v>
      </c>
      <c r="I1621" s="37">
        <f t="shared" si="211"/>
        <v>-8.1160025482734325E-3</v>
      </c>
      <c r="J1621" s="37">
        <f t="shared" si="212"/>
        <v>-1.904109533741993E-2</v>
      </c>
      <c r="K1621" s="39">
        <f t="shared" si="213"/>
        <v>-8.0007616843493813E-3</v>
      </c>
      <c r="L1621" s="36">
        <f>-(1-B1621/MAX(B$5:B1621))</f>
        <v>-1.8802851441557245E-4</v>
      </c>
      <c r="M1621" s="37">
        <f>-(1-C1621/MAX(C$5:C1621))</f>
        <v>-1.7675358369524385E-3</v>
      </c>
      <c r="N1621" s="37">
        <f>-(1-D1621/MAX(D$5:D1621))</f>
        <v>-0.12430532789437587</v>
      </c>
      <c r="O1621" s="37">
        <f>-(1-E1621/MAX(E$5:E1621))</f>
        <v>-0.1950516405383661</v>
      </c>
      <c r="P1621" s="39">
        <f>-(1-F1621/MAX(F$5:F1621))</f>
        <v>-3.629243906487023E-2</v>
      </c>
      <c r="Q1621" s="33">
        <f>IF(DatiStorici[[#This Row],[Calend]]="X",(DatiStorici[[#This Row],[Balanced]]*B$2/DatiStorici[[#This Row],[Bond 3Y]]),Q1620)</f>
        <v>30.258152902446113</v>
      </c>
      <c r="R1621" s="33">
        <f>IF(DatiStorici[[#This Row],[Calend]]="X",(DatiStorici[[#This Row],[Balanced]]*C$2/DatiStorici[[#This Row],[Bond 10Y]]),R1620)</f>
        <v>25.871198211764792</v>
      </c>
      <c r="S1621" s="33">
        <f>IF(DatiStorici[[#This Row],[Calend]]="X",(DatiStorici[[#This Row],[Balanced]]*D$2/DatiStorici[[#This Row],[SXXR]]),S1620)</f>
        <v>24.710095357140805</v>
      </c>
      <c r="T1621" s="33">
        <f>IF(DatiStorici[[#This Row],[Calend]]="X",(DatiStorici[[#This Row],[Balanced]]*E$2/DatiStorici[[#This Row],[Gold]]),T1620)</f>
        <v>23.441371233344491</v>
      </c>
      <c r="U1621" s="34">
        <f>SUMPRODUCT(DatiStorici[[#This Row],[Bond 3Y]:[Gold]],Q1620:T1620)</f>
        <v>15145.013213768336</v>
      </c>
      <c r="V1621" s="32">
        <f t="shared" si="214"/>
        <v>-5.8433402772375461E-3</v>
      </c>
      <c r="W1621" s="32">
        <f>-(1-U1621/MAX(U$5:U1621))</f>
        <v>-9.5207300258530747E-3</v>
      </c>
      <c r="X1621" s="53" t="str">
        <f t="shared" si="215"/>
        <v/>
      </c>
    </row>
    <row r="1622" spans="1:24" x14ac:dyDescent="0.3">
      <c r="A1622" s="4">
        <v>41379</v>
      </c>
      <c r="B1622" s="1">
        <v>127.045126</v>
      </c>
      <c r="C1622" s="1">
        <v>149.77651299999999</v>
      </c>
      <c r="D1622" s="1">
        <v>159.224816</v>
      </c>
      <c r="E1622" s="1">
        <v>134.5273</v>
      </c>
      <c r="F1622" s="3">
        <f t="shared" si="208"/>
        <v>14629.473533680895</v>
      </c>
      <c r="G1622" s="36">
        <f t="shared" si="209"/>
        <v>2.5062275110790585E-5</v>
      </c>
      <c r="H1622" s="31">
        <f t="shared" si="210"/>
        <v>6.9446876001546913E-4</v>
      </c>
      <c r="I1622" s="37">
        <f t="shared" si="211"/>
        <v>-5.8430754211764727E-3</v>
      </c>
      <c r="J1622" s="37">
        <f t="shared" si="212"/>
        <v>-9.5995780511174189E-2</v>
      </c>
      <c r="K1622" s="39">
        <f t="shared" si="213"/>
        <v>-3.6636652203362395E-2</v>
      </c>
      <c r="L1622" s="36">
        <f>-(1-B1622/MAX(B$5:B1622))</f>
        <v>-1.6297063772463538E-4</v>
      </c>
      <c r="M1622" s="37">
        <f>-(1-C1622/MAX(C$5:C1622))</f>
        <v>-1.0740538024250901E-3</v>
      </c>
      <c r="N1622" s="37">
        <f>-(1-D1622/MAX(D$5:D1622))</f>
        <v>-0.12940715820441795</v>
      </c>
      <c r="O1622" s="37">
        <f>-(1-E1622/MAX(E$5:E1622))</f>
        <v>-0.26873029505772872</v>
      </c>
      <c r="P1622" s="39">
        <f>-(1-F1622/MAX(F$5:F1622))</f>
        <v>-7.0960518942162265E-2</v>
      </c>
      <c r="Q1622" s="33">
        <f>IF(DatiStorici[[#This Row],[Calend]]="X",(DatiStorici[[#This Row],[Balanced]]*B$2/DatiStorici[[#This Row],[Bond 3Y]]),Q1621)</f>
        <v>30.258152902446113</v>
      </c>
      <c r="R1622" s="33">
        <f>IF(DatiStorici[[#This Row],[Calend]]="X",(DatiStorici[[#This Row],[Balanced]]*C$2/DatiStorici[[#This Row],[Bond 10Y]]),R1621)</f>
        <v>25.871198211764792</v>
      </c>
      <c r="S1622" s="33">
        <f>IF(DatiStorici[[#This Row],[Calend]]="X",(DatiStorici[[#This Row],[Balanced]]*D$2/DatiStorici[[#This Row],[SXXR]]),S1621)</f>
        <v>24.710095357140805</v>
      </c>
      <c r="T1622" s="33">
        <f>IF(DatiStorici[[#This Row],[Calend]]="X",(DatiStorici[[#This Row],[Balanced]]*E$2/DatiStorici[[#This Row],[Gold]]),T1621)</f>
        <v>23.441371233344491</v>
      </c>
      <c r="U1622" s="34">
        <f>SUMPRODUCT(DatiStorici[[#This Row],[Bond 3Y]:[Gold]],Q1621:T1621)</f>
        <v>14807.013470211201</v>
      </c>
      <c r="V1622" s="32">
        <f t="shared" si="214"/>
        <v>-2.2570365317397353E-2</v>
      </c>
      <c r="W1622" s="32">
        <f>-(1-U1622/MAX(U$5:U1622))</f>
        <v>-3.1625810723014181E-2</v>
      </c>
      <c r="X1622" s="53" t="str">
        <f t="shared" si="215"/>
        <v/>
      </c>
    </row>
    <row r="1623" spans="1:24" x14ac:dyDescent="0.3">
      <c r="A1623" s="4">
        <v>41380</v>
      </c>
      <c r="B1623" s="1">
        <v>127.08313800000001</v>
      </c>
      <c r="C1623" s="1">
        <v>149.58915999999999</v>
      </c>
      <c r="D1623" s="1">
        <v>158.008499</v>
      </c>
      <c r="E1623" s="1">
        <v>133.07926</v>
      </c>
      <c r="F1623" s="3">
        <f t="shared" si="208"/>
        <v>14550.259036730928</v>
      </c>
      <c r="G1623" s="36">
        <f t="shared" si="209"/>
        <v>2.9915602212198504E-4</v>
      </c>
      <c r="H1623" s="31">
        <f t="shared" si="210"/>
        <v>-1.2516667163774923E-3</v>
      </c>
      <c r="I1623" s="37">
        <f t="shared" si="211"/>
        <v>-7.6683179398209303E-3</v>
      </c>
      <c r="J1623" s="37">
        <f t="shared" si="212"/>
        <v>-1.0822261853415688E-2</v>
      </c>
      <c r="K1623" s="39">
        <f t="shared" si="213"/>
        <v>-5.4294323194353693E-3</v>
      </c>
      <c r="L1623" s="36">
        <f>-(1-B1623/MAX(B$5:B1623))</f>
        <v>0</v>
      </c>
      <c r="M1623" s="37">
        <f>-(1-C1623/MAX(C$5:C1623))</f>
        <v>-2.3235939943372363E-3</v>
      </c>
      <c r="N1623" s="37">
        <f>-(1-D1623/MAX(D$5:D1623))</f>
        <v>-0.13605760943530065</v>
      </c>
      <c r="O1623" s="37">
        <f>-(1-E1623/MAX(E$5:E1623))</f>
        <v>-0.27660161770781233</v>
      </c>
      <c r="P1623" s="39">
        <f>-(1-F1623/MAX(F$5:F1623))</f>
        <v>-7.5991007221130391E-2</v>
      </c>
      <c r="Q1623" s="33">
        <f>IF(DatiStorici[[#This Row],[Calend]]="X",(DatiStorici[[#This Row],[Balanced]]*B$2/DatiStorici[[#This Row],[Bond 3Y]]),Q1622)</f>
        <v>30.258152902446113</v>
      </c>
      <c r="R1623" s="33">
        <f>IF(DatiStorici[[#This Row],[Calend]]="X",(DatiStorici[[#This Row],[Balanced]]*C$2/DatiStorici[[#This Row],[Bond 10Y]]),R1622)</f>
        <v>25.871198211764792</v>
      </c>
      <c r="S1623" s="33">
        <f>IF(DatiStorici[[#This Row],[Calend]]="X",(DatiStorici[[#This Row],[Balanced]]*D$2/DatiStorici[[#This Row],[SXXR]]),S1622)</f>
        <v>24.710095357140805</v>
      </c>
      <c r="T1623" s="33">
        <f>IF(DatiStorici[[#This Row],[Calend]]="X",(DatiStorici[[#This Row],[Balanced]]*E$2/DatiStorici[[#This Row],[Gold]]),T1622)</f>
        <v>23.441371233344491</v>
      </c>
      <c r="U1623" s="34">
        <f>SUMPRODUCT(DatiStorici[[#This Row],[Bond 3Y]:[Gold]],Q1622:T1622)</f>
        <v>14739.317244265516</v>
      </c>
      <c r="V1623" s="32">
        <f t="shared" si="214"/>
        <v>-4.5823858846239761E-3</v>
      </c>
      <c r="W1623" s="32">
        <f>-(1-U1623/MAX(U$5:U1623))</f>
        <v>-3.6053123364361395E-2</v>
      </c>
      <c r="X1623" s="53" t="str">
        <f t="shared" si="215"/>
        <v/>
      </c>
    </row>
    <row r="1624" spans="1:24" x14ac:dyDescent="0.3">
      <c r="A1624" s="4">
        <v>41381</v>
      </c>
      <c r="B1624" s="1">
        <v>127.208201</v>
      </c>
      <c r="C1624" s="1">
        <v>150.08072000000001</v>
      </c>
      <c r="D1624" s="1">
        <v>155.65330700000001</v>
      </c>
      <c r="E1624" s="1">
        <v>134.23495</v>
      </c>
      <c r="F1624" s="3">
        <f t="shared" si="208"/>
        <v>14575.94305550593</v>
      </c>
      <c r="G1624" s="36">
        <f t="shared" si="209"/>
        <v>9.8361989499990083E-4</v>
      </c>
      <c r="H1624" s="31">
        <f t="shared" si="210"/>
        <v>3.2806796657877985E-3</v>
      </c>
      <c r="I1624" s="37">
        <f t="shared" si="211"/>
        <v>-1.5017679671477109E-2</v>
      </c>
      <c r="J1624" s="37">
        <f t="shared" si="212"/>
        <v>8.6467322520229033E-3</v>
      </c>
      <c r="K1624" s="39">
        <f t="shared" si="213"/>
        <v>1.7636371093627361E-3</v>
      </c>
      <c r="L1624" s="36">
        <f>-(1-B1624/MAX(B$5:B1624))</f>
        <v>0</v>
      </c>
      <c r="M1624" s="37">
        <f>-(1-C1624/MAX(C$5:C1624))</f>
        <v>0</v>
      </c>
      <c r="N1624" s="37">
        <f>-(1-D1624/MAX(D$5:D1624))</f>
        <v>-0.14893508260665744</v>
      </c>
      <c r="O1624" s="37">
        <f>-(1-E1624/MAX(E$5:E1624))</f>
        <v>-0.27031946467787171</v>
      </c>
      <c r="P1624" s="39">
        <f>-(1-F1624/MAX(F$5:F1624))</f>
        <v>-7.4359952800800655E-2</v>
      </c>
      <c r="Q1624" s="33">
        <f>IF(DatiStorici[[#This Row],[Calend]]="X",(DatiStorici[[#This Row],[Balanced]]*B$2/DatiStorici[[#This Row],[Bond 3Y]]),Q1623)</f>
        <v>30.258152902446113</v>
      </c>
      <c r="R1624" s="33">
        <f>IF(DatiStorici[[#This Row],[Calend]]="X",(DatiStorici[[#This Row],[Balanced]]*C$2/DatiStorici[[#This Row],[Bond 10Y]]),R1623)</f>
        <v>25.871198211764792</v>
      </c>
      <c r="S1624" s="33">
        <f>IF(DatiStorici[[#This Row],[Calend]]="X",(DatiStorici[[#This Row],[Balanced]]*D$2/DatiStorici[[#This Row],[SXXR]]),S1623)</f>
        <v>24.710095357140805</v>
      </c>
      <c r="T1624" s="33">
        <f>IF(DatiStorici[[#This Row],[Calend]]="X",(DatiStorici[[#This Row],[Balanced]]*E$2/DatiStorici[[#This Row],[Gold]]),T1623)</f>
        <v>23.441371233344491</v>
      </c>
      <c r="U1624" s="34">
        <f>SUMPRODUCT(DatiStorici[[#This Row],[Bond 3Y]:[Gold]],Q1623:T1623)</f>
        <v>14724.712605251219</v>
      </c>
      <c r="V1624" s="32">
        <f t="shared" si="214"/>
        <v>-9.9135388370060005E-4</v>
      </c>
      <c r="W1624" s="32">
        <f>-(1-U1624/MAX(U$5:U1624))</f>
        <v>-3.7008262325611385E-2</v>
      </c>
      <c r="X1624" s="53" t="str">
        <f t="shared" si="215"/>
        <v/>
      </c>
    </row>
    <row r="1625" spans="1:24" x14ac:dyDescent="0.3">
      <c r="A1625" s="4">
        <v>41382</v>
      </c>
      <c r="B1625" s="1">
        <v>127.24530900000001</v>
      </c>
      <c r="C1625" s="1">
        <v>150.06865500000001</v>
      </c>
      <c r="D1625" s="1">
        <v>155.654391</v>
      </c>
      <c r="E1625" s="1">
        <v>134.40217999999999</v>
      </c>
      <c r="F1625" s="3">
        <f t="shared" si="208"/>
        <v>14583.165606959305</v>
      </c>
      <c r="G1625" s="36">
        <f t="shared" si="209"/>
        <v>2.9166821289335179E-4</v>
      </c>
      <c r="H1625" s="31">
        <f t="shared" si="210"/>
        <v>-8.0393304210594162E-5</v>
      </c>
      <c r="I1625" s="37">
        <f t="shared" si="211"/>
        <v>6.9641708635849195E-6</v>
      </c>
      <c r="J1625" s="37">
        <f t="shared" si="212"/>
        <v>1.2450253738324384E-3</v>
      </c>
      <c r="K1625" s="39">
        <f t="shared" si="213"/>
        <v>4.9538905216117289E-4</v>
      </c>
      <c r="L1625" s="36">
        <f>-(1-B1625/MAX(B$5:B1625))</f>
        <v>0</v>
      </c>
      <c r="M1625" s="37">
        <f>-(1-C1625/MAX(C$5:C1625))</f>
        <v>-8.0390072755509578E-5</v>
      </c>
      <c r="N1625" s="37">
        <f>-(1-D1625/MAX(D$5:D1625))</f>
        <v>-0.14892915562451847</v>
      </c>
      <c r="O1625" s="37">
        <f>-(1-E1625/MAX(E$5:E1625))</f>
        <v>-0.26941042812724236</v>
      </c>
      <c r="P1625" s="39">
        <f>-(1-F1625/MAX(F$5:F1625))</f>
        <v>-7.3901287255611403E-2</v>
      </c>
      <c r="Q1625" s="33">
        <f>IF(DatiStorici[[#This Row],[Calend]]="X",(DatiStorici[[#This Row],[Balanced]]*B$2/DatiStorici[[#This Row],[Bond 3Y]]),Q1624)</f>
        <v>30.258152902446113</v>
      </c>
      <c r="R1625" s="33">
        <f>IF(DatiStorici[[#This Row],[Calend]]="X",(DatiStorici[[#This Row],[Balanced]]*C$2/DatiStorici[[#This Row],[Bond 10Y]]),R1624)</f>
        <v>25.871198211764792</v>
      </c>
      <c r="S1625" s="33">
        <f>IF(DatiStorici[[#This Row],[Calend]]="X",(DatiStorici[[#This Row],[Balanced]]*D$2/DatiStorici[[#This Row],[SXXR]]),S1624)</f>
        <v>24.710095357140805</v>
      </c>
      <c r="T1625" s="33">
        <f>IF(DatiStorici[[#This Row],[Calend]]="X",(DatiStorici[[#This Row],[Balanced]]*E$2/DatiStorici[[#This Row],[Gold]]),T1624)</f>
        <v>23.441371233344491</v>
      </c>
      <c r="U1625" s="34">
        <f>SUMPRODUCT(DatiStorici[[#This Row],[Bond 3Y]:[Gold]],Q1624:T1624)</f>
        <v>14729.470175037419</v>
      </c>
      <c r="V1625" s="32">
        <f t="shared" si="214"/>
        <v>3.2304884254053158E-4</v>
      </c>
      <c r="W1625" s="32">
        <f>-(1-U1625/MAX(U$5:U1625))</f>
        <v>-3.6697118704792198E-2</v>
      </c>
      <c r="X1625" s="53" t="str">
        <f t="shared" si="215"/>
        <v/>
      </c>
    </row>
    <row r="1626" spans="1:24" x14ac:dyDescent="0.3">
      <c r="A1626" s="4">
        <v>41383</v>
      </c>
      <c r="B1626" s="1">
        <v>127.29737799999999</v>
      </c>
      <c r="C1626" s="1">
        <v>149.98347699999999</v>
      </c>
      <c r="D1626" s="1">
        <v>156.54144600000001</v>
      </c>
      <c r="E1626" s="1">
        <v>135.53371000000001</v>
      </c>
      <c r="F1626" s="3">
        <f t="shared" si="208"/>
        <v>14640.267101634843</v>
      </c>
      <c r="G1626" s="36">
        <f t="shared" si="209"/>
        <v>4.0911802527066158E-4</v>
      </c>
      <c r="H1626" s="31">
        <f t="shared" si="210"/>
        <v>-5.6775468796251634E-4</v>
      </c>
      <c r="I1626" s="37">
        <f t="shared" si="211"/>
        <v>5.6826983707802909E-3</v>
      </c>
      <c r="J1626" s="37">
        <f t="shared" si="212"/>
        <v>8.3837434707991747E-3</v>
      </c>
      <c r="K1626" s="39">
        <f t="shared" si="213"/>
        <v>3.9079301816249846E-3</v>
      </c>
      <c r="L1626" s="36">
        <f>-(1-B1626/MAX(B$5:B1626))</f>
        <v>0</v>
      </c>
      <c r="M1626" s="37">
        <f>-(1-C1626/MAX(C$5:C1626))</f>
        <v>-6.4793798963669325E-4</v>
      </c>
      <c r="N1626" s="37">
        <f>-(1-D1626/MAX(D$5:D1626))</f>
        <v>-0.1440790088152486</v>
      </c>
      <c r="O1626" s="37">
        <f>-(1-E1626/MAX(E$5:E1626))</f>
        <v>-0.26325960514013602</v>
      </c>
      <c r="P1626" s="39">
        <f>-(1-F1626/MAX(F$5:F1626))</f>
        <v>-7.0275077272124564E-2</v>
      </c>
      <c r="Q1626" s="33">
        <f>IF(DatiStorici[[#This Row],[Calend]]="X",(DatiStorici[[#This Row],[Balanced]]*B$2/DatiStorici[[#This Row],[Bond 3Y]]),Q1625)</f>
        <v>30.258152902446113</v>
      </c>
      <c r="R1626" s="33">
        <f>IF(DatiStorici[[#This Row],[Calend]]="X",(DatiStorici[[#This Row],[Balanced]]*C$2/DatiStorici[[#This Row],[Bond 10Y]]),R1625)</f>
        <v>25.871198211764792</v>
      </c>
      <c r="S1626" s="33">
        <f>IF(DatiStorici[[#This Row],[Calend]]="X",(DatiStorici[[#This Row],[Balanced]]*D$2/DatiStorici[[#This Row],[SXXR]]),S1625)</f>
        <v>24.710095357140805</v>
      </c>
      <c r="T1626" s="33">
        <f>IF(DatiStorici[[#This Row],[Calend]]="X",(DatiStorici[[#This Row],[Balanced]]*E$2/DatiStorici[[#This Row],[Gold]]),T1625)</f>
        <v>23.441371233344491</v>
      </c>
      <c r="U1626" s="34">
        <f>SUMPRODUCT(DatiStorici[[#This Row],[Bond 3Y]:[Gold]],Q1625:T1625)</f>
        <v>14777.285858308307</v>
      </c>
      <c r="V1626" s="32">
        <f t="shared" si="214"/>
        <v>3.2410018283185655E-3</v>
      </c>
      <c r="W1626" s="32">
        <f>-(1-U1626/MAX(U$5:U1626))</f>
        <v>-3.3569987523658029E-2</v>
      </c>
      <c r="X1626" s="53" t="str">
        <f t="shared" si="215"/>
        <v/>
      </c>
    </row>
    <row r="1627" spans="1:24" x14ac:dyDescent="0.3">
      <c r="A1627" s="4">
        <v>41386</v>
      </c>
      <c r="B1627" s="1">
        <v>127.467139</v>
      </c>
      <c r="C1627" s="1">
        <v>150.529088</v>
      </c>
      <c r="D1627" s="1">
        <v>156.82900799999999</v>
      </c>
      <c r="E1627" s="1">
        <v>137.36122</v>
      </c>
      <c r="F1627" s="3">
        <f t="shared" si="208"/>
        <v>14734.676145697778</v>
      </c>
      <c r="G1627" s="36">
        <f t="shared" si="209"/>
        <v>1.3326897098900946E-3</v>
      </c>
      <c r="H1627" s="31">
        <f t="shared" si="210"/>
        <v>3.6312065654892389E-3</v>
      </c>
      <c r="I1627" s="37">
        <f t="shared" si="211"/>
        <v>1.8352852162351466E-3</v>
      </c>
      <c r="J1627" s="37">
        <f t="shared" si="212"/>
        <v>1.3393706653910532E-2</v>
      </c>
      <c r="K1627" s="39">
        <f t="shared" si="213"/>
        <v>6.4278843592303148E-3</v>
      </c>
      <c r="L1627" s="36">
        <f>-(1-B1627/MAX(B$5:B1627))</f>
        <v>0</v>
      </c>
      <c r="M1627" s="37">
        <f>-(1-C1627/MAX(C$5:C1627))</f>
        <v>0</v>
      </c>
      <c r="N1627" s="37">
        <f>-(1-D1627/MAX(D$5:D1627))</f>
        <v>-0.1425067073043309</v>
      </c>
      <c r="O1627" s="37">
        <f>-(1-E1627/MAX(E$5:E1627))</f>
        <v>-0.25332554195386048</v>
      </c>
      <c r="P1627" s="39">
        <f>-(1-F1627/MAX(F$5:F1627))</f>
        <v>-6.4279664716678564E-2</v>
      </c>
      <c r="Q1627" s="33">
        <f>IF(DatiStorici[[#This Row],[Calend]]="X",(DatiStorici[[#This Row],[Balanced]]*B$2/DatiStorici[[#This Row],[Bond 3Y]]),Q1626)</f>
        <v>30.258152902446113</v>
      </c>
      <c r="R1627" s="33">
        <f>IF(DatiStorici[[#This Row],[Calend]]="X",(DatiStorici[[#This Row],[Balanced]]*C$2/DatiStorici[[#This Row],[Bond 10Y]]),R1626)</f>
        <v>25.871198211764792</v>
      </c>
      <c r="S1627" s="33">
        <f>IF(DatiStorici[[#This Row],[Calend]]="X",(DatiStorici[[#This Row],[Balanced]]*D$2/DatiStorici[[#This Row],[SXXR]]),S1626)</f>
        <v>24.710095357140805</v>
      </c>
      <c r="T1627" s="33">
        <f>IF(DatiStorici[[#This Row],[Calend]]="X",(DatiStorici[[#This Row],[Balanced]]*E$2/DatiStorici[[#This Row],[Gold]]),T1626)</f>
        <v>23.441371233344491</v>
      </c>
      <c r="U1627" s="34">
        <f>SUMPRODUCT(DatiStorici[[#This Row],[Bond 3Y]:[Gold]],Q1626:T1626)</f>
        <v>14846.483147714438</v>
      </c>
      <c r="V1627" s="32">
        <f t="shared" si="214"/>
        <v>4.6717495836531451E-3</v>
      </c>
      <c r="W1627" s="32">
        <f>-(1-U1627/MAX(U$5:U1627))</f>
        <v>-2.9044505787341968E-2</v>
      </c>
      <c r="X1627" s="53" t="str">
        <f t="shared" si="215"/>
        <v/>
      </c>
    </row>
    <row r="1628" spans="1:24" x14ac:dyDescent="0.3">
      <c r="A1628" s="4">
        <v>41387</v>
      </c>
      <c r="B1628" s="1">
        <v>127.628525</v>
      </c>
      <c r="C1628" s="1">
        <v>150.76689500000001</v>
      </c>
      <c r="D1628" s="1">
        <v>160.60684599999999</v>
      </c>
      <c r="E1628" s="1">
        <v>135.76862</v>
      </c>
      <c r="F1628" s="3">
        <f t="shared" si="208"/>
        <v>14738.699276168934</v>
      </c>
      <c r="G1628" s="36">
        <f t="shared" si="209"/>
        <v>1.2652980376121484E-3</v>
      </c>
      <c r="H1628" s="31">
        <f t="shared" si="210"/>
        <v>1.5785610349919692E-3</v>
      </c>
      <c r="I1628" s="37">
        <f t="shared" si="211"/>
        <v>2.3803337444537491E-2</v>
      </c>
      <c r="J1628" s="37">
        <f t="shared" si="212"/>
        <v>-1.1661985008135051E-2</v>
      </c>
      <c r="K1628" s="39">
        <f t="shared" si="213"/>
        <v>2.7300100097521978E-4</v>
      </c>
      <c r="L1628" s="36">
        <f>-(1-B1628/MAX(B$5:B1628))</f>
        <v>0</v>
      </c>
      <c r="M1628" s="37">
        <f>-(1-C1628/MAX(C$5:C1628))</f>
        <v>0</v>
      </c>
      <c r="N1628" s="37">
        <f>-(1-D1628/MAX(D$5:D1628))</f>
        <v>-0.12185063871598134</v>
      </c>
      <c r="O1628" s="37">
        <f>-(1-E1628/MAX(E$5:E1628))</f>
        <v>-0.26198267052249358</v>
      </c>
      <c r="P1628" s="39">
        <f>-(1-F1628/MAX(F$5:F1628))</f>
        <v>-6.4024177255934012E-2</v>
      </c>
      <c r="Q1628" s="33">
        <f>IF(DatiStorici[[#This Row],[Calend]]="X",(DatiStorici[[#This Row],[Balanced]]*B$2/DatiStorici[[#This Row],[Bond 3Y]]),Q1627)</f>
        <v>30.258152902446113</v>
      </c>
      <c r="R1628" s="33">
        <f>IF(DatiStorici[[#This Row],[Calend]]="X",(DatiStorici[[#This Row],[Balanced]]*C$2/DatiStorici[[#This Row],[Bond 10Y]]),R1627)</f>
        <v>25.871198211764792</v>
      </c>
      <c r="S1628" s="33">
        <f>IF(DatiStorici[[#This Row],[Calend]]="X",(DatiStorici[[#This Row],[Balanced]]*D$2/DatiStorici[[#This Row],[SXXR]]),S1627)</f>
        <v>24.710095357140805</v>
      </c>
      <c r="T1628" s="33">
        <f>IF(DatiStorici[[#This Row],[Calend]]="X",(DatiStorici[[#This Row],[Balanced]]*E$2/DatiStorici[[#This Row],[Gold]]),T1627)</f>
        <v>23.441371233344491</v>
      </c>
      <c r="U1628" s="34">
        <f>SUMPRODUCT(DatiStorici[[#This Row],[Bond 3Y]:[Gold]],Q1627:T1627)</f>
        <v>14913.536751409503</v>
      </c>
      <c r="V1628" s="32">
        <f t="shared" si="214"/>
        <v>4.5062951834091199E-3</v>
      </c>
      <c r="W1628" s="32">
        <f>-(1-U1628/MAX(U$5:U1628))</f>
        <v>-2.4659220446247243E-2</v>
      </c>
      <c r="X1628" s="53" t="str">
        <f t="shared" si="215"/>
        <v/>
      </c>
    </row>
    <row r="1629" spans="1:24" x14ac:dyDescent="0.3">
      <c r="A1629" s="4">
        <v>41388</v>
      </c>
      <c r="B1629" s="1">
        <v>127.577251</v>
      </c>
      <c r="C1629" s="1">
        <v>150.79383300000001</v>
      </c>
      <c r="D1629" s="1">
        <v>161.81937099999999</v>
      </c>
      <c r="E1629" s="1">
        <v>137.74379999999999</v>
      </c>
      <c r="F1629" s="3">
        <f t="shared" si="208"/>
        <v>14834.258657128885</v>
      </c>
      <c r="G1629" s="36">
        <f t="shared" si="209"/>
        <v>-4.0182476661421613E-4</v>
      </c>
      <c r="H1629" s="31">
        <f t="shared" si="210"/>
        <v>1.7865721607922434E-4</v>
      </c>
      <c r="I1629" s="37">
        <f t="shared" si="211"/>
        <v>7.5212910867065953E-3</v>
      </c>
      <c r="J1629" s="37">
        <f t="shared" si="212"/>
        <v>1.4443324633502645E-2</v>
      </c>
      <c r="K1629" s="39">
        <f t="shared" si="213"/>
        <v>6.4626415637947035E-3</v>
      </c>
      <c r="L1629" s="36">
        <f>-(1-B1629/MAX(B$5:B1629))</f>
        <v>-4.0174404585491263E-4</v>
      </c>
      <c r="M1629" s="37">
        <f>-(1-C1629/MAX(C$5:C1629))</f>
        <v>0</v>
      </c>
      <c r="N1629" s="37">
        <f>-(1-D1629/MAX(D$5:D1629))</f>
        <v>-0.11522092098719339</v>
      </c>
      <c r="O1629" s="37">
        <f>-(1-E1629/MAX(E$5:E1629))</f>
        <v>-0.25124589593616142</v>
      </c>
      <c r="P1629" s="39">
        <f>-(1-F1629/MAX(F$5:F1629))</f>
        <v>-5.7955712967533657E-2</v>
      </c>
      <c r="Q1629" s="33">
        <f>IF(DatiStorici[[#This Row],[Calend]]="X",(DatiStorici[[#This Row],[Balanced]]*B$2/DatiStorici[[#This Row],[Bond 3Y]]),Q1628)</f>
        <v>30.258152902446113</v>
      </c>
      <c r="R1629" s="33">
        <f>IF(DatiStorici[[#This Row],[Calend]]="X",(DatiStorici[[#This Row],[Balanced]]*C$2/DatiStorici[[#This Row],[Bond 10Y]]),R1628)</f>
        <v>25.871198211764792</v>
      </c>
      <c r="S1629" s="33">
        <f>IF(DatiStorici[[#This Row],[Calend]]="X",(DatiStorici[[#This Row],[Balanced]]*D$2/DatiStorici[[#This Row],[SXXR]]),S1628)</f>
        <v>24.710095357140805</v>
      </c>
      <c r="T1629" s="33">
        <f>IF(DatiStorici[[#This Row],[Calend]]="X",(DatiStorici[[#This Row],[Balanced]]*E$2/DatiStorici[[#This Row],[Gold]]),T1628)</f>
        <v>23.441371233344491</v>
      </c>
      <c r="U1629" s="34">
        <f>SUMPRODUCT(DatiStorici[[#This Row],[Bond 3Y]:[Gold]],Q1628:T1628)</f>
        <v>14988.944749220607</v>
      </c>
      <c r="V1629" s="32">
        <f t="shared" si="214"/>
        <v>5.0436053383428664E-3</v>
      </c>
      <c r="W1629" s="32">
        <f>-(1-U1629/MAX(U$5:U1629))</f>
        <v>-1.9727560264250599E-2</v>
      </c>
      <c r="X1629" s="53" t="str">
        <f t="shared" si="215"/>
        <v/>
      </c>
    </row>
    <row r="1630" spans="1:24" x14ac:dyDescent="0.3">
      <c r="A1630" s="4">
        <v>41389</v>
      </c>
      <c r="B1630" s="1">
        <v>127.460661</v>
      </c>
      <c r="C1630" s="1">
        <v>150.69775300000001</v>
      </c>
      <c r="D1630" s="1">
        <v>163.09309200000001</v>
      </c>
      <c r="E1630" s="1">
        <v>139.91177999999999</v>
      </c>
      <c r="F1630" s="3">
        <f t="shared" si="208"/>
        <v>14933.615794521629</v>
      </c>
      <c r="G1630" s="36">
        <f t="shared" si="209"/>
        <v>-9.1429550381376553E-4</v>
      </c>
      <c r="H1630" s="31">
        <f t="shared" si="210"/>
        <v>-6.3736440891969798E-4</v>
      </c>
      <c r="I1630" s="37">
        <f t="shared" si="211"/>
        <v>7.8404350090205636E-3</v>
      </c>
      <c r="J1630" s="37">
        <f t="shared" si="212"/>
        <v>1.561664318303122E-2</v>
      </c>
      <c r="K1630" s="39">
        <f t="shared" si="213"/>
        <v>6.6754854477404542E-3</v>
      </c>
      <c r="L1630" s="36">
        <f>-(1-B1630/MAX(B$5:B1630))</f>
        <v>-1.3152545639777413E-3</v>
      </c>
      <c r="M1630" s="37">
        <f>-(1-C1630/MAX(C$5:C1630))</f>
        <v>-6.3716133537106145E-4</v>
      </c>
      <c r="N1630" s="37">
        <f>-(1-D1630/MAX(D$5:D1630))</f>
        <v>-0.1082566021523409</v>
      </c>
      <c r="O1630" s="37">
        <f>-(1-E1630/MAX(E$5:E1630))</f>
        <v>-0.23946109021330264</v>
      </c>
      <c r="P1630" s="39">
        <f>-(1-F1630/MAX(F$5:F1630))</f>
        <v>-5.1646073516036339E-2</v>
      </c>
      <c r="Q1630" s="33">
        <f>IF(DatiStorici[[#This Row],[Calend]]="X",(DatiStorici[[#This Row],[Balanced]]*B$2/DatiStorici[[#This Row],[Bond 3Y]]),Q1629)</f>
        <v>30.258152902446113</v>
      </c>
      <c r="R1630" s="33">
        <f>IF(DatiStorici[[#This Row],[Calend]]="X",(DatiStorici[[#This Row],[Balanced]]*C$2/DatiStorici[[#This Row],[Bond 10Y]]),R1629)</f>
        <v>25.871198211764792</v>
      </c>
      <c r="S1630" s="33">
        <f>IF(DatiStorici[[#This Row],[Calend]]="X",(DatiStorici[[#This Row],[Balanced]]*D$2/DatiStorici[[#This Row],[SXXR]]),S1629)</f>
        <v>24.710095357140805</v>
      </c>
      <c r="T1630" s="33">
        <f>IF(DatiStorici[[#This Row],[Calend]]="X",(DatiStorici[[#This Row],[Balanced]]*E$2/DatiStorici[[#This Row],[Gold]]),T1629)</f>
        <v>23.441371233344491</v>
      </c>
      <c r="U1630" s="34">
        <f>SUMPRODUCT(DatiStorici[[#This Row],[Bond 3Y]:[Gold]],Q1629:T1629)</f>
        <v>15065.225437824385</v>
      </c>
      <c r="V1630" s="32">
        <f t="shared" si="214"/>
        <v>5.076224159866043E-3</v>
      </c>
      <c r="W1630" s="32">
        <f>-(1-U1630/MAX(U$5:U1630))</f>
        <v>-1.4738826369141922E-2</v>
      </c>
      <c r="X1630" s="53" t="str">
        <f t="shared" si="215"/>
        <v/>
      </c>
    </row>
    <row r="1631" spans="1:24" x14ac:dyDescent="0.3">
      <c r="A1631" s="4">
        <v>41390</v>
      </c>
      <c r="B1631" s="1">
        <v>127.510712</v>
      </c>
      <c r="C1631" s="1">
        <v>150.88001700000001</v>
      </c>
      <c r="D1631" s="1">
        <v>162.679349</v>
      </c>
      <c r="E1631" s="1">
        <v>141.88686999999999</v>
      </c>
      <c r="F1631" s="3">
        <f t="shared" si="208"/>
        <v>15011.140916988559</v>
      </c>
      <c r="G1631" s="36">
        <f t="shared" si="209"/>
        <v>3.9260094224681877E-4</v>
      </c>
      <c r="H1631" s="31">
        <f t="shared" si="210"/>
        <v>1.2087364542241478E-3</v>
      </c>
      <c r="I1631" s="37">
        <f t="shared" si="211"/>
        <v>-2.5400750363359561E-3</v>
      </c>
      <c r="J1631" s="37">
        <f t="shared" si="212"/>
        <v>1.4017968805461332E-2</v>
      </c>
      <c r="K1631" s="39">
        <f t="shared" si="213"/>
        <v>5.1778878299901694E-3</v>
      </c>
      <c r="L1631" s="36">
        <f>-(1-B1631/MAX(B$5:B1631))</f>
        <v>-9.2309301545245859E-4</v>
      </c>
      <c r="M1631" s="37">
        <f>-(1-C1631/MAX(C$5:C1631))</f>
        <v>0</v>
      </c>
      <c r="N1631" s="37">
        <f>-(1-D1631/MAX(D$5:D1631))</f>
        <v>-0.11051882297439564</v>
      </c>
      <c r="O1631" s="37">
        <f>-(1-E1631/MAX(E$5:E1631))</f>
        <v>-0.22872480485312352</v>
      </c>
      <c r="P1631" s="39">
        <f>-(1-F1631/MAX(F$5:F1631))</f>
        <v>-4.6722868359008407E-2</v>
      </c>
      <c r="Q1631" s="33">
        <f>IF(DatiStorici[[#This Row],[Calend]]="X",(DatiStorici[[#This Row],[Balanced]]*B$2/DatiStorici[[#This Row],[Bond 3Y]]),Q1630)</f>
        <v>30.258152902446113</v>
      </c>
      <c r="R1631" s="33">
        <f>IF(DatiStorici[[#This Row],[Calend]]="X",(DatiStorici[[#This Row],[Balanced]]*C$2/DatiStorici[[#This Row],[Bond 10Y]]),R1630)</f>
        <v>25.871198211764792</v>
      </c>
      <c r="S1631" s="33">
        <f>IF(DatiStorici[[#This Row],[Calend]]="X",(DatiStorici[[#This Row],[Balanced]]*D$2/DatiStorici[[#This Row],[SXXR]]),S1630)</f>
        <v>24.710095357140805</v>
      </c>
      <c r="T1631" s="33">
        <f>IF(DatiStorici[[#This Row],[Calend]]="X",(DatiStorici[[#This Row],[Balanced]]*E$2/DatiStorici[[#This Row],[Gold]]),T1630)</f>
        <v>23.441371233344491</v>
      </c>
      <c r="U1631" s="34">
        <f>SUMPRODUCT(DatiStorici[[#This Row],[Bond 3Y]:[Gold]],Q1630:T1630)</f>
        <v>15107.53046563209</v>
      </c>
      <c r="V1631" s="32">
        <f t="shared" si="214"/>
        <v>2.8041890283481553E-3</v>
      </c>
      <c r="W1631" s="32">
        <f>-(1-U1631/MAX(U$5:U1631))</f>
        <v>-1.1972090383654765E-2</v>
      </c>
      <c r="X1631" s="53" t="str">
        <f t="shared" si="215"/>
        <v/>
      </c>
    </row>
    <row r="1632" spans="1:24" x14ac:dyDescent="0.3">
      <c r="A1632" s="4">
        <v>41393</v>
      </c>
      <c r="B1632" s="1">
        <v>127.753067</v>
      </c>
      <c r="C1632" s="1">
        <v>151.18912599999999</v>
      </c>
      <c r="D1632" s="1">
        <v>163.638431</v>
      </c>
      <c r="E1632" s="1">
        <v>141.49635000000001</v>
      </c>
      <c r="F1632" s="3">
        <f t="shared" si="208"/>
        <v>15023.975301652727</v>
      </c>
      <c r="G1632" s="36">
        <f t="shared" si="209"/>
        <v>1.8988598677839718E-3</v>
      </c>
      <c r="H1632" s="31">
        <f t="shared" si="210"/>
        <v>2.046611612328505E-3</v>
      </c>
      <c r="I1632" s="37">
        <f t="shared" si="211"/>
        <v>5.8782255851209777E-3</v>
      </c>
      <c r="J1632" s="37">
        <f t="shared" si="212"/>
        <v>-2.7561282365767504E-3</v>
      </c>
      <c r="K1632" s="39">
        <f t="shared" si="213"/>
        <v>8.5462532269947643E-4</v>
      </c>
      <c r="L1632" s="36">
        <f>-(1-B1632/MAX(B$5:B1632))</f>
        <v>0</v>
      </c>
      <c r="M1632" s="37">
        <f>-(1-C1632/MAX(C$5:C1632))</f>
        <v>0</v>
      </c>
      <c r="N1632" s="37">
        <f>-(1-D1632/MAX(D$5:D1632))</f>
        <v>-0.1052748544469333</v>
      </c>
      <c r="O1632" s="37">
        <f>-(1-E1632/MAX(E$5:E1632))</f>
        <v>-0.23084761148920441</v>
      </c>
      <c r="P1632" s="39">
        <f>-(1-F1632/MAX(F$5:F1632))</f>
        <v>-4.590782535417004E-2</v>
      </c>
      <c r="Q1632" s="33">
        <f>IF(DatiStorici[[#This Row],[Calend]]="X",(DatiStorici[[#This Row],[Balanced]]*B$2/DatiStorici[[#This Row],[Bond 3Y]]),Q1631)</f>
        <v>30.258152902446113</v>
      </c>
      <c r="R1632" s="33">
        <f>IF(DatiStorici[[#This Row],[Calend]]="X",(DatiStorici[[#This Row],[Balanced]]*C$2/DatiStorici[[#This Row],[Bond 10Y]]),R1631)</f>
        <v>25.871198211764792</v>
      </c>
      <c r="S1632" s="33">
        <f>IF(DatiStorici[[#This Row],[Calend]]="X",(DatiStorici[[#This Row],[Balanced]]*D$2/DatiStorici[[#This Row],[SXXR]]),S1631)</f>
        <v>24.710095357140805</v>
      </c>
      <c r="T1632" s="33">
        <f>IF(DatiStorici[[#This Row],[Calend]]="X",(DatiStorici[[#This Row],[Balanced]]*E$2/DatiStorici[[#This Row],[Gold]]),T1631)</f>
        <v>23.441371233344491</v>
      </c>
      <c r="U1632" s="34">
        <f>SUMPRODUCT(DatiStorici[[#This Row],[Bond 3Y]:[Gold]],Q1631:T1631)</f>
        <v>15137.405383868074</v>
      </c>
      <c r="V1632" s="32">
        <f t="shared" si="214"/>
        <v>1.9755325718517104E-3</v>
      </c>
      <c r="W1632" s="32">
        <f>-(1-U1632/MAX(U$5:U1632))</f>
        <v>-1.0018279793511775E-2</v>
      </c>
      <c r="X1632" s="53" t="str">
        <f t="shared" si="215"/>
        <v/>
      </c>
    </row>
    <row r="1633" spans="1:24" x14ac:dyDescent="0.3">
      <c r="A1633" s="4">
        <v>41394</v>
      </c>
      <c r="B1633" s="1">
        <v>127.84456</v>
      </c>
      <c r="C1633" s="1">
        <v>151.29595699999999</v>
      </c>
      <c r="D1633" s="1">
        <v>163.32216700000001</v>
      </c>
      <c r="E1633" s="1">
        <v>141.63937000000001</v>
      </c>
      <c r="F1633" s="3">
        <f t="shared" si="208"/>
        <v>15029.821807557029</v>
      </c>
      <c r="G1633" s="36">
        <f t="shared" si="209"/>
        <v>7.1591434538458433E-4</v>
      </c>
      <c r="H1633" s="31">
        <f t="shared" si="210"/>
        <v>7.0635552260826806E-4</v>
      </c>
      <c r="I1633" s="37">
        <f t="shared" si="211"/>
        <v>-1.934570101541381E-3</v>
      </c>
      <c r="J1633" s="37">
        <f t="shared" si="212"/>
        <v>1.0102576401458624E-3</v>
      </c>
      <c r="K1633" s="39">
        <f t="shared" si="213"/>
        <v>3.8906937162113954E-4</v>
      </c>
      <c r="L1633" s="36">
        <f>-(1-B1633/MAX(B$5:B1633))</f>
        <v>0</v>
      </c>
      <c r="M1633" s="37">
        <f>-(1-C1633/MAX(C$5:C1633))</f>
        <v>0</v>
      </c>
      <c r="N1633" s="37">
        <f>-(1-D1633/MAX(D$5:D1633))</f>
        <v>-0.10700408975983589</v>
      </c>
      <c r="O1633" s="37">
        <f>-(1-E1633/MAX(E$5:E1633))</f>
        <v>-0.23007017677371655</v>
      </c>
      <c r="P1633" s="39">
        <f>-(1-F1633/MAX(F$5:F1633))</f>
        <v>-4.5536545089105873E-2</v>
      </c>
      <c r="Q1633" s="33">
        <f>IF(DatiStorici[[#This Row],[Calend]]="X",(DatiStorici[[#This Row],[Balanced]]*B$2/DatiStorici[[#This Row],[Bond 3Y]]),Q1632)</f>
        <v>30.258152902446113</v>
      </c>
      <c r="R1633" s="33">
        <f>IF(DatiStorici[[#This Row],[Calend]]="X",(DatiStorici[[#This Row],[Balanced]]*C$2/DatiStorici[[#This Row],[Bond 10Y]]),R1632)</f>
        <v>25.871198211764792</v>
      </c>
      <c r="S1633" s="33">
        <f>IF(DatiStorici[[#This Row],[Calend]]="X",(DatiStorici[[#This Row],[Balanced]]*D$2/DatiStorici[[#This Row],[SXXR]]),S1632)</f>
        <v>24.710095357140805</v>
      </c>
      <c r="T1633" s="33">
        <f>IF(DatiStorici[[#This Row],[Calend]]="X",(DatiStorici[[#This Row],[Balanced]]*E$2/DatiStorici[[#This Row],[Gold]]),T1632)</f>
        <v>23.441371233344491</v>
      </c>
      <c r="U1633" s="34">
        <f>SUMPRODUCT(DatiStorici[[#This Row],[Bond 3Y]:[Gold]],Q1632:T1632)</f>
        <v>15138.475310343503</v>
      </c>
      <c r="V1633" s="32">
        <f t="shared" si="214"/>
        <v>7.0678470871289866E-5</v>
      </c>
      <c r="W1633" s="32">
        <f>-(1-U1633/MAX(U$5:U1633))</f>
        <v>-9.948306926578554E-3</v>
      </c>
      <c r="X1633" s="53" t="str">
        <f t="shared" si="215"/>
        <v/>
      </c>
    </row>
    <row r="1634" spans="1:24" x14ac:dyDescent="0.3">
      <c r="A1634" s="4">
        <v>41395</v>
      </c>
      <c r="B1634" s="1">
        <v>127.882993</v>
      </c>
      <c r="C1634" s="1">
        <v>151.33780999999999</v>
      </c>
      <c r="D1634" s="1">
        <v>163.688524</v>
      </c>
      <c r="E1634" s="1">
        <v>140.26381000000001</v>
      </c>
      <c r="F1634" s="3">
        <f t="shared" si="208"/>
        <v>14983.088365565083</v>
      </c>
      <c r="G1634" s="36">
        <f t="shared" si="209"/>
        <v>3.0057770340724782E-4</v>
      </c>
      <c r="H1634" s="31">
        <f t="shared" si="210"/>
        <v>2.7659174111154032E-4</v>
      </c>
      <c r="I1634" s="37">
        <f t="shared" si="211"/>
        <v>2.2406432777700006E-3</v>
      </c>
      <c r="J1634" s="37">
        <f t="shared" si="212"/>
        <v>-9.7591727593171022E-3</v>
      </c>
      <c r="K1634" s="39">
        <f t="shared" si="213"/>
        <v>-3.1142251446015182E-3</v>
      </c>
      <c r="L1634" s="36">
        <f>-(1-B1634/MAX(B$5:B1634))</f>
        <v>0</v>
      </c>
      <c r="M1634" s="37">
        <f>-(1-C1634/MAX(C$5:C1634))</f>
        <v>0</v>
      </c>
      <c r="N1634" s="37">
        <f>-(1-D1634/MAX(D$5:D1634))</f>
        <v>-0.10500096116622715</v>
      </c>
      <c r="O1634" s="37">
        <f>-(1-E1634/MAX(E$5:E1634))</f>
        <v>-0.23754750929529689</v>
      </c>
      <c r="P1634" s="39">
        <f>-(1-F1634/MAX(F$5:F1634))</f>
        <v>-4.8504335597512438E-2</v>
      </c>
      <c r="Q1634" s="33">
        <f>IF(DatiStorici[[#This Row],[Calend]]="X",(DatiStorici[[#This Row],[Balanced]]*B$2/DatiStorici[[#This Row],[Bond 3Y]]),Q1633)</f>
        <v>30.258152902446113</v>
      </c>
      <c r="R1634" s="33">
        <f>IF(DatiStorici[[#This Row],[Calend]]="X",(DatiStorici[[#This Row],[Balanced]]*C$2/DatiStorici[[#This Row],[Bond 10Y]]),R1633)</f>
        <v>25.871198211764792</v>
      </c>
      <c r="S1634" s="33">
        <f>IF(DatiStorici[[#This Row],[Calend]]="X",(DatiStorici[[#This Row],[Balanced]]*D$2/DatiStorici[[#This Row],[SXXR]]),S1633)</f>
        <v>24.710095357140805</v>
      </c>
      <c r="T1634" s="33">
        <f>IF(DatiStorici[[#This Row],[Calend]]="X",(DatiStorici[[#This Row],[Balanced]]*E$2/DatiStorici[[#This Row],[Gold]]),T1633)</f>
        <v>23.441371233344491</v>
      </c>
      <c r="U1634" s="34">
        <f>SUMPRODUCT(DatiStorici[[#This Row],[Bond 3Y]:[Gold]],Q1633:T1633)</f>
        <v>15117.528712983774</v>
      </c>
      <c r="V1634" s="32">
        <f t="shared" si="214"/>
        <v>-1.3846243998461368E-3</v>
      </c>
      <c r="W1634" s="32">
        <f>-(1-U1634/MAX(U$5:U1634))</f>
        <v>-1.131820803980077E-2</v>
      </c>
      <c r="X1634" s="53" t="str">
        <f t="shared" si="215"/>
        <v/>
      </c>
    </row>
    <row r="1635" spans="1:24" x14ac:dyDescent="0.3">
      <c r="A1635" s="4">
        <v>41396</v>
      </c>
      <c r="B1635" s="1">
        <v>128.06992600000001</v>
      </c>
      <c r="C1635" s="1">
        <v>151.996703</v>
      </c>
      <c r="D1635" s="1">
        <v>164.05488099999999</v>
      </c>
      <c r="E1635" s="1">
        <v>141.66024999999999</v>
      </c>
      <c r="F1635" s="3">
        <f t="shared" si="208"/>
        <v>15064.973078923927</v>
      </c>
      <c r="G1635" s="36">
        <f t="shared" si="209"/>
        <v>1.4606829565918611E-3</v>
      </c>
      <c r="H1635" s="31">
        <f t="shared" si="210"/>
        <v>4.3443393880423144E-3</v>
      </c>
      <c r="I1635" s="37">
        <f t="shared" si="211"/>
        <v>2.2356340173464218E-3</v>
      </c>
      <c r="J1635" s="37">
        <f t="shared" si="212"/>
        <v>9.9065785344310403E-3</v>
      </c>
      <c r="K1635" s="39">
        <f t="shared" si="213"/>
        <v>5.4502628205344E-3</v>
      </c>
      <c r="L1635" s="36">
        <f>-(1-B1635/MAX(B$5:B1635))</f>
        <v>0</v>
      </c>
      <c r="M1635" s="37">
        <f>-(1-C1635/MAX(C$5:C1635))</f>
        <v>0</v>
      </c>
      <c r="N1635" s="37">
        <f>-(1-D1635/MAX(D$5:D1635))</f>
        <v>-0.1029978325726183</v>
      </c>
      <c r="O1635" s="37">
        <f>-(1-E1635/MAX(E$5:E1635))</f>
        <v>-0.22995667630623384</v>
      </c>
      <c r="P1635" s="39">
        <f>-(1-F1635/MAX(F$5:F1635))</f>
        <v>-4.3304276181134416E-2</v>
      </c>
      <c r="Q1635" s="33">
        <f>IF(DatiStorici[[#This Row],[Calend]]="X",(DatiStorici[[#This Row],[Balanced]]*B$2/DatiStorici[[#This Row],[Bond 3Y]]),Q1634)</f>
        <v>30.258152902446113</v>
      </c>
      <c r="R1635" s="33">
        <f>IF(DatiStorici[[#This Row],[Calend]]="X",(DatiStorici[[#This Row],[Balanced]]*C$2/DatiStorici[[#This Row],[Bond 10Y]]),R1634)</f>
        <v>25.871198211764792</v>
      </c>
      <c r="S1635" s="33">
        <f>IF(DatiStorici[[#This Row],[Calend]]="X",(DatiStorici[[#This Row],[Balanced]]*D$2/DatiStorici[[#This Row],[SXXR]]),S1634)</f>
        <v>24.710095357140805</v>
      </c>
      <c r="T1635" s="33">
        <f>IF(DatiStorici[[#This Row],[Calend]]="X",(DatiStorici[[#This Row],[Balanced]]*E$2/DatiStorici[[#This Row],[Gold]]),T1634)</f>
        <v>23.441371233344491</v>
      </c>
      <c r="U1635" s="34">
        <f>SUMPRODUCT(DatiStorici[[#This Row],[Bond 3Y]:[Gold]],Q1634:T1634)</f>
        <v>15182.018496533481</v>
      </c>
      <c r="V1635" s="32">
        <f t="shared" si="214"/>
        <v>4.2568214294526228E-3</v>
      </c>
      <c r="W1635" s="32">
        <f>-(1-U1635/MAX(U$5:U1635))</f>
        <v>-7.100595758483319E-3</v>
      </c>
      <c r="X1635" s="53" t="str">
        <f t="shared" si="215"/>
        <v/>
      </c>
    </row>
    <row r="1636" spans="1:24" x14ac:dyDescent="0.3">
      <c r="A1636" s="4">
        <v>41397</v>
      </c>
      <c r="B1636" s="1">
        <v>128.08002999999999</v>
      </c>
      <c r="C1636" s="1">
        <v>151.36451199999999</v>
      </c>
      <c r="D1636" s="1">
        <v>165.79216600000001</v>
      </c>
      <c r="E1636" s="1">
        <v>141.65863999999999</v>
      </c>
      <c r="F1636" s="3">
        <f t="shared" si="208"/>
        <v>15075.287516436587</v>
      </c>
      <c r="G1636" s="36">
        <f t="shared" si="209"/>
        <v>7.8891288236158168E-5</v>
      </c>
      <c r="H1636" s="31">
        <f t="shared" si="210"/>
        <v>-4.16791523712845E-3</v>
      </c>
      <c r="I1636" s="37">
        <f t="shared" si="211"/>
        <v>1.0533979797917934E-2</v>
      </c>
      <c r="J1636" s="37">
        <f t="shared" si="212"/>
        <v>-1.1365285244640878E-5</v>
      </c>
      <c r="K1636" s="39">
        <f t="shared" si="213"/>
        <v>6.844292459031536E-4</v>
      </c>
      <c r="L1636" s="36">
        <f>-(1-B1636/MAX(B$5:B1636))</f>
        <v>0</v>
      </c>
      <c r="M1636" s="37">
        <f>-(1-C1636/MAX(C$5:C1636))</f>
        <v>-4.1592415330219401E-3</v>
      </c>
      <c r="N1636" s="37">
        <f>-(1-D1636/MAX(D$5:D1636))</f>
        <v>-9.3498886848235485E-2</v>
      </c>
      <c r="O1636" s="37">
        <f>-(1-E1636/MAX(E$5:E1636))</f>
        <v>-0.22996542801852538</v>
      </c>
      <c r="P1636" s="39">
        <f>-(1-F1636/MAX(F$5:F1636))</f>
        <v>-4.2649261518296178E-2</v>
      </c>
      <c r="Q1636" s="33">
        <f>IF(DatiStorici[[#This Row],[Calend]]="X",(DatiStorici[[#This Row],[Balanced]]*B$2/DatiStorici[[#This Row],[Bond 3Y]]),Q1635)</f>
        <v>30.258152902446113</v>
      </c>
      <c r="R1636" s="33">
        <f>IF(DatiStorici[[#This Row],[Calend]]="X",(DatiStorici[[#This Row],[Balanced]]*C$2/DatiStorici[[#This Row],[Bond 10Y]]),R1635)</f>
        <v>25.871198211764792</v>
      </c>
      <c r="S1636" s="33">
        <f>IF(DatiStorici[[#This Row],[Calend]]="X",(DatiStorici[[#This Row],[Balanced]]*D$2/DatiStorici[[#This Row],[SXXR]]),S1635)</f>
        <v>24.710095357140805</v>
      </c>
      <c r="T1636" s="33">
        <f>IF(DatiStorici[[#This Row],[Calend]]="X",(DatiStorici[[#This Row],[Balanced]]*E$2/DatiStorici[[#This Row],[Gold]]),T1635)</f>
        <v>23.441371233344491</v>
      </c>
      <c r="U1636" s="34">
        <f>SUMPRODUCT(DatiStorici[[#This Row],[Bond 3Y]:[Gold]],Q1635:T1635)</f>
        <v>15208.859423646558</v>
      </c>
      <c r="V1636" s="32">
        <f t="shared" si="214"/>
        <v>1.7663809622374157E-3</v>
      </c>
      <c r="W1636" s="32">
        <f>-(1-U1636/MAX(U$5:U1636))</f>
        <v>-5.3452072674240458E-3</v>
      </c>
      <c r="X1636" s="53" t="str">
        <f t="shared" si="215"/>
        <v/>
      </c>
    </row>
    <row r="1637" spans="1:24" x14ac:dyDescent="0.3">
      <c r="A1637" s="4">
        <v>41400</v>
      </c>
      <c r="B1637" s="1">
        <v>128.08002999999999</v>
      </c>
      <c r="C1637" s="1">
        <v>151.36451199999999</v>
      </c>
      <c r="D1637" s="1">
        <v>165.84036399999999</v>
      </c>
      <c r="E1637" s="1">
        <v>141.65380999999999</v>
      </c>
      <c r="F1637" s="3">
        <f t="shared" si="208"/>
        <v>15075.822080207992</v>
      </c>
      <c r="G1637" s="36">
        <f t="shared" si="209"/>
        <v>0</v>
      </c>
      <c r="H1637" s="31">
        <f t="shared" si="210"/>
        <v>0</v>
      </c>
      <c r="I1637" s="37">
        <f t="shared" si="211"/>
        <v>2.9067112529240497E-4</v>
      </c>
      <c r="J1637" s="37">
        <f t="shared" si="212"/>
        <v>-3.4096630772626887E-5</v>
      </c>
      <c r="K1637" s="39">
        <f t="shared" si="213"/>
        <v>3.545897836675992E-5</v>
      </c>
      <c r="L1637" s="36">
        <f>-(1-B1637/MAX(B$5:B1637))</f>
        <v>0</v>
      </c>
      <c r="M1637" s="37">
        <f>-(1-C1637/MAX(C$5:C1637))</f>
        <v>-4.1592415330219401E-3</v>
      </c>
      <c r="N1637" s="37">
        <f>-(1-D1637/MAX(D$5:D1637))</f>
        <v>-9.3235354850881191E-2</v>
      </c>
      <c r="O1637" s="37">
        <f>-(1-E1637/MAX(E$5:E1637))</f>
        <v>-0.22999168315539997</v>
      </c>
      <c r="P1637" s="39">
        <f>-(1-F1637/MAX(F$5:F1637))</f>
        <v>-4.2615314237306579E-2</v>
      </c>
      <c r="Q1637" s="33">
        <f>IF(DatiStorici[[#This Row],[Calend]]="X",(DatiStorici[[#This Row],[Balanced]]*B$2/DatiStorici[[#This Row],[Bond 3Y]]),Q1636)</f>
        <v>30.258152902446113</v>
      </c>
      <c r="R1637" s="33">
        <f>IF(DatiStorici[[#This Row],[Calend]]="X",(DatiStorici[[#This Row],[Balanced]]*C$2/DatiStorici[[#This Row],[Bond 10Y]]),R1636)</f>
        <v>25.871198211764792</v>
      </c>
      <c r="S1637" s="33">
        <f>IF(DatiStorici[[#This Row],[Calend]]="X",(DatiStorici[[#This Row],[Balanced]]*D$2/DatiStorici[[#This Row],[SXXR]]),S1636)</f>
        <v>24.710095357140805</v>
      </c>
      <c r="T1637" s="33">
        <f>IF(DatiStorici[[#This Row],[Calend]]="X",(DatiStorici[[#This Row],[Balanced]]*E$2/DatiStorici[[#This Row],[Gold]]),T1636)</f>
        <v>23.441371233344491</v>
      </c>
      <c r="U1637" s="34">
        <f>SUMPRODUCT(DatiStorici[[#This Row],[Bond 3Y]:[Gold]],Q1636:T1636)</f>
        <v>15209.937178999522</v>
      </c>
      <c r="V1637" s="32">
        <f t="shared" si="214"/>
        <v>7.086114335770945E-5</v>
      </c>
      <c r="W1637" s="32">
        <f>-(1-U1637/MAX(U$5:U1637))</f>
        <v>-5.2747223942749555E-3</v>
      </c>
      <c r="X1637" s="53" t="str">
        <f t="shared" si="215"/>
        <v/>
      </c>
    </row>
    <row r="1638" spans="1:24" x14ac:dyDescent="0.3">
      <c r="A1638" s="4">
        <v>41401</v>
      </c>
      <c r="B1638" s="1">
        <v>128.03117700000001</v>
      </c>
      <c r="C1638" s="1">
        <v>150.80526499999999</v>
      </c>
      <c r="D1638" s="1">
        <v>166.28226699999999</v>
      </c>
      <c r="E1638" s="1">
        <v>139.24191999999999</v>
      </c>
      <c r="F1638" s="3">
        <f t="shared" si="208"/>
        <v>14971.977757235825</v>
      </c>
      <c r="G1638" s="36">
        <f t="shared" si="209"/>
        <v>-3.8149834335433577E-4</v>
      </c>
      <c r="H1638" s="31">
        <f t="shared" si="210"/>
        <v>-3.7015458269388036E-3</v>
      </c>
      <c r="I1638" s="37">
        <f t="shared" si="211"/>
        <v>2.6610849097680866E-3</v>
      </c>
      <c r="J1638" s="37">
        <f t="shared" si="212"/>
        <v>-1.7173271207613101E-2</v>
      </c>
      <c r="K1638" s="39">
        <f t="shared" si="213"/>
        <v>-6.9119693932079805E-3</v>
      </c>
      <c r="L1638" s="36">
        <f>-(1-B1638/MAX(B$5:B1638))</f>
        <v>-3.8142558211440303E-4</v>
      </c>
      <c r="M1638" s="37">
        <f>-(1-C1638/MAX(C$5:C1638))</f>
        <v>-7.8385779196803451E-3</v>
      </c>
      <c r="N1638" s="37">
        <f>-(1-D1638/MAX(D$5:D1638))</f>
        <v>-9.08191637179111E-2</v>
      </c>
      <c r="O1638" s="37">
        <f>-(1-E1638/MAX(E$5:E1638))</f>
        <v>-0.24310234611119574</v>
      </c>
      <c r="P1638" s="39">
        <f>-(1-F1638/MAX(F$5:F1638))</f>
        <v>-4.9209910803119539E-2</v>
      </c>
      <c r="Q1638" s="33">
        <f>IF(DatiStorici[[#This Row],[Calend]]="X",(DatiStorici[[#This Row],[Balanced]]*B$2/DatiStorici[[#This Row],[Bond 3Y]]),Q1637)</f>
        <v>30.258152902446113</v>
      </c>
      <c r="R1638" s="33">
        <f>IF(DatiStorici[[#This Row],[Calend]]="X",(DatiStorici[[#This Row],[Balanced]]*C$2/DatiStorici[[#This Row],[Bond 10Y]]),R1637)</f>
        <v>25.871198211764792</v>
      </c>
      <c r="S1638" s="33">
        <f>IF(DatiStorici[[#This Row],[Calend]]="X",(DatiStorici[[#This Row],[Balanced]]*D$2/DatiStorici[[#This Row],[SXXR]]),S1637)</f>
        <v>24.710095357140805</v>
      </c>
      <c r="T1638" s="33">
        <f>IF(DatiStorici[[#This Row],[Calend]]="X",(DatiStorici[[#This Row],[Balanced]]*E$2/DatiStorici[[#This Row],[Gold]]),T1637)</f>
        <v>23.441371233344491</v>
      </c>
      <c r="U1638" s="34">
        <f>SUMPRODUCT(DatiStorici[[#This Row],[Bond 3Y]:[Gold]],Q1637:T1637)</f>
        <v>15148.37204387406</v>
      </c>
      <c r="V1638" s="32">
        <f t="shared" si="214"/>
        <v>-4.0559056876919497E-3</v>
      </c>
      <c r="W1638" s="32">
        <f>-(1-U1638/MAX(U$5:U1638))</f>
        <v>-9.3010635558323784E-3</v>
      </c>
      <c r="X1638" s="53" t="str">
        <f t="shared" si="215"/>
        <v/>
      </c>
    </row>
    <row r="1639" spans="1:24" x14ac:dyDescent="0.3">
      <c r="A1639" s="4">
        <v>41402</v>
      </c>
      <c r="B1639" s="1">
        <v>128.06421700000001</v>
      </c>
      <c r="C1639" s="1">
        <v>151.121916</v>
      </c>
      <c r="D1639" s="1">
        <v>167.496959</v>
      </c>
      <c r="E1639" s="1">
        <v>141.53008</v>
      </c>
      <c r="F1639" s="3">
        <f t="shared" si="208"/>
        <v>15089.330379311959</v>
      </c>
      <c r="G1639" s="36">
        <f t="shared" si="209"/>
        <v>2.5802885141544736E-4</v>
      </c>
      <c r="H1639" s="31">
        <f t="shared" si="210"/>
        <v>2.0975330213544923E-3</v>
      </c>
      <c r="I1639" s="37">
        <f t="shared" si="211"/>
        <v>7.2784479549113171E-3</v>
      </c>
      <c r="J1639" s="37">
        <f t="shared" si="212"/>
        <v>1.6299422007551082E-2</v>
      </c>
      <c r="K1639" s="39">
        <f t="shared" si="213"/>
        <v>7.807592249751371E-3</v>
      </c>
      <c r="L1639" s="36">
        <f>-(1-B1639/MAX(B$5:B1639))</f>
        <v>-1.2346186989475871E-4</v>
      </c>
      <c r="M1639" s="37">
        <f>-(1-C1639/MAX(C$5:C1639))</f>
        <v>-5.7553024686330945E-3</v>
      </c>
      <c r="N1639" s="37">
        <f>-(1-D1639/MAX(D$5:D1639))</f>
        <v>-8.4177597492540945E-2</v>
      </c>
      <c r="O1639" s="37">
        <f>-(1-E1639/MAX(E$5:E1639))</f>
        <v>-0.23066426039877364</v>
      </c>
      <c r="P1639" s="39">
        <f>-(1-F1639/MAX(F$5:F1639))</f>
        <v>-4.1757474537153949E-2</v>
      </c>
      <c r="Q1639" s="33">
        <f>IF(DatiStorici[[#This Row],[Calend]]="X",(DatiStorici[[#This Row],[Balanced]]*B$2/DatiStorici[[#This Row],[Bond 3Y]]),Q1638)</f>
        <v>30.258152902446113</v>
      </c>
      <c r="R1639" s="33">
        <f>IF(DatiStorici[[#This Row],[Calend]]="X",(DatiStorici[[#This Row],[Balanced]]*C$2/DatiStorici[[#This Row],[Bond 10Y]]),R1638)</f>
        <v>25.871198211764792</v>
      </c>
      <c r="S1639" s="33">
        <f>IF(DatiStorici[[#This Row],[Calend]]="X",(DatiStorici[[#This Row],[Balanced]]*D$2/DatiStorici[[#This Row],[SXXR]]),S1638)</f>
        <v>24.710095357140805</v>
      </c>
      <c r="T1639" s="33">
        <f>IF(DatiStorici[[#This Row],[Calend]]="X",(DatiStorici[[#This Row],[Balanced]]*E$2/DatiStorici[[#This Row],[Gold]]),T1638)</f>
        <v>23.441371233344491</v>
      </c>
      <c r="U1639" s="34">
        <f>SUMPRODUCT(DatiStorici[[#This Row],[Bond 3Y]:[Gold]],Q1638:T1638)</f>
        <v>15241.216677181756</v>
      </c>
      <c r="V1639" s="32">
        <f t="shared" si="214"/>
        <v>6.1103112009567246E-3</v>
      </c>
      <c r="W1639" s="32">
        <f>-(1-U1639/MAX(U$5:U1639))</f>
        <v>-3.2290527017235782E-3</v>
      </c>
      <c r="X1639" s="53" t="str">
        <f t="shared" si="215"/>
        <v/>
      </c>
    </row>
    <row r="1640" spans="1:24" x14ac:dyDescent="0.3">
      <c r="A1640" s="4">
        <v>41403</v>
      </c>
      <c r="B1640" s="1">
        <v>128.007025</v>
      </c>
      <c r="C1640" s="1">
        <v>150.94026600000001</v>
      </c>
      <c r="D1640" s="1">
        <v>167.65834000000001</v>
      </c>
      <c r="E1640" s="1">
        <v>141.28745000000001</v>
      </c>
      <c r="F1640" s="3">
        <f t="shared" si="208"/>
        <v>15076.177644612533</v>
      </c>
      <c r="G1640" s="36">
        <f t="shared" si="209"/>
        <v>-4.4668819898942486E-4</v>
      </c>
      <c r="H1640" s="31">
        <f t="shared" si="210"/>
        <v>-1.2027326340202388E-3</v>
      </c>
      <c r="I1640" s="37">
        <f t="shared" si="211"/>
        <v>9.6302229416464968E-4</v>
      </c>
      <c r="J1640" s="37">
        <f t="shared" si="212"/>
        <v>-1.7158063683326023E-3</v>
      </c>
      <c r="K1640" s="39">
        <f t="shared" si="213"/>
        <v>-8.720380589974173E-4</v>
      </c>
      <c r="L1640" s="36">
        <f>-(1-B1640/MAX(B$5:B1640))</f>
        <v>-5.6999518191869214E-4</v>
      </c>
      <c r="M1640" s="37">
        <f>-(1-C1640/MAX(C$5:C1640))</f>
        <v>-6.9503941805895142E-3</v>
      </c>
      <c r="N1640" s="37">
        <f>-(1-D1640/MAX(D$5:D1640))</f>
        <v>-8.3295215292759961E-2</v>
      </c>
      <c r="O1640" s="37">
        <f>-(1-E1640/MAX(E$5:E1640))</f>
        <v>-0.23198315974864647</v>
      </c>
      <c r="P1640" s="39">
        <f>-(1-F1640/MAX(F$5:F1640))</f>
        <v>-4.2592734247048014E-2</v>
      </c>
      <c r="Q1640" s="33">
        <f>IF(DatiStorici[[#This Row],[Calend]]="X",(DatiStorici[[#This Row],[Balanced]]*B$2/DatiStorici[[#This Row],[Bond 3Y]]),Q1639)</f>
        <v>30.258152902446113</v>
      </c>
      <c r="R1640" s="33">
        <f>IF(DatiStorici[[#This Row],[Calend]]="X",(DatiStorici[[#This Row],[Balanced]]*C$2/DatiStorici[[#This Row],[Bond 10Y]]),R1639)</f>
        <v>25.871198211764792</v>
      </c>
      <c r="S1640" s="33">
        <f>IF(DatiStorici[[#This Row],[Calend]]="X",(DatiStorici[[#This Row],[Balanced]]*D$2/DatiStorici[[#This Row],[SXXR]]),S1639)</f>
        <v>24.710095357140805</v>
      </c>
      <c r="T1640" s="33">
        <f>IF(DatiStorici[[#This Row],[Calend]]="X",(DatiStorici[[#This Row],[Balanced]]*E$2/DatiStorici[[#This Row],[Gold]]),T1639)</f>
        <v>23.441371233344491</v>
      </c>
      <c r="U1640" s="34">
        <f>SUMPRODUCT(DatiStorici[[#This Row],[Bond 3Y]:[Gold]],Q1639:T1639)</f>
        <v>15233.086809742279</v>
      </c>
      <c r="V1640" s="32">
        <f t="shared" si="214"/>
        <v>-5.3355559944681533E-4</v>
      </c>
      <c r="W1640" s="32">
        <f>-(1-U1640/MAX(U$5:U1640))</f>
        <v>-3.7607435660880206E-3</v>
      </c>
      <c r="X1640" s="53" t="str">
        <f t="shared" si="215"/>
        <v/>
      </c>
    </row>
    <row r="1641" spans="1:24" x14ac:dyDescent="0.3">
      <c r="A1641" s="4">
        <v>41404</v>
      </c>
      <c r="B1641" s="1">
        <v>127.952887</v>
      </c>
      <c r="C1641" s="1">
        <v>149.95979500000001</v>
      </c>
      <c r="D1641" s="1">
        <v>168.35314600000001</v>
      </c>
      <c r="E1641" s="1">
        <v>137.52592999999999</v>
      </c>
      <c r="F1641" s="3">
        <f t="shared" si="208"/>
        <v>14912.112172697431</v>
      </c>
      <c r="G1641" s="36">
        <f t="shared" si="209"/>
        <v>-4.2301937349714175E-4</v>
      </c>
      <c r="H1641" s="31">
        <f t="shared" si="210"/>
        <v>-6.5169443092524121E-3</v>
      </c>
      <c r="I1641" s="37">
        <f t="shared" si="211"/>
        <v>4.135614520568957E-3</v>
      </c>
      <c r="J1641" s="37">
        <f t="shared" si="212"/>
        <v>-2.6983986482946878E-2</v>
      </c>
      <c r="K1641" s="39">
        <f t="shared" si="213"/>
        <v>-1.0942078382061723E-2</v>
      </c>
      <c r="L1641" s="36">
        <f>-(1-B1641/MAX(B$5:B1641))</f>
        <v>-9.9268402732255456E-4</v>
      </c>
      <c r="M1641" s="37">
        <f>-(1-C1641/MAX(C$5:C1641))</f>
        <v>-1.3401001204611518E-2</v>
      </c>
      <c r="N1641" s="37">
        <f>-(1-D1641/MAX(D$5:D1641))</f>
        <v>-7.9496227514142426E-2</v>
      </c>
      <c r="O1641" s="37">
        <f>-(1-E1641/MAX(E$5:E1641))</f>
        <v>-0.2524302037355135</v>
      </c>
      <c r="P1641" s="39">
        <f>-(1-F1641/MAX(F$5:F1641))</f>
        <v>-5.3011653324115171E-2</v>
      </c>
      <c r="Q1641" s="33">
        <f>IF(DatiStorici[[#This Row],[Calend]]="X",(DatiStorici[[#This Row],[Balanced]]*B$2/DatiStorici[[#This Row],[Bond 3Y]]),Q1640)</f>
        <v>30.258152902446113</v>
      </c>
      <c r="R1641" s="33">
        <f>IF(DatiStorici[[#This Row],[Calend]]="X",(DatiStorici[[#This Row],[Balanced]]*C$2/DatiStorici[[#This Row],[Bond 10Y]]),R1640)</f>
        <v>25.871198211764792</v>
      </c>
      <c r="S1641" s="33">
        <f>IF(DatiStorici[[#This Row],[Calend]]="X",(DatiStorici[[#This Row],[Balanced]]*D$2/DatiStorici[[#This Row],[SXXR]]),S1640)</f>
        <v>24.710095357140805</v>
      </c>
      <c r="T1641" s="33">
        <f>IF(DatiStorici[[#This Row],[Calend]]="X",(DatiStorici[[#This Row],[Balanced]]*E$2/DatiStorici[[#This Row],[Gold]]),T1640)</f>
        <v>23.441371233344491</v>
      </c>
      <c r="U1641" s="34">
        <f>SUMPRODUCT(DatiStorici[[#This Row],[Bond 3Y]:[Gold]],Q1640:T1640)</f>
        <v>15135.07627007162</v>
      </c>
      <c r="V1641" s="32">
        <f t="shared" si="214"/>
        <v>-6.4548441546297651E-3</v>
      </c>
      <c r="W1641" s="32">
        <f>-(1-U1641/MAX(U$5:U1641))</f>
        <v>-1.0170603129268319E-2</v>
      </c>
      <c r="X1641" s="53" t="str">
        <f t="shared" si="215"/>
        <v/>
      </c>
    </row>
    <row r="1642" spans="1:24" x14ac:dyDescent="0.3">
      <c r="A1642" s="4">
        <v>41407</v>
      </c>
      <c r="B1642" s="1">
        <v>127.841993</v>
      </c>
      <c r="C1642" s="1">
        <v>149.99325099999999</v>
      </c>
      <c r="D1642" s="1">
        <v>168.071541</v>
      </c>
      <c r="E1642" s="1">
        <v>137.93096</v>
      </c>
      <c r="F1642" s="3">
        <f t="shared" si="208"/>
        <v>14921.960116009461</v>
      </c>
      <c r="G1642" s="36">
        <f t="shared" si="209"/>
        <v>-8.6705415641899833E-4</v>
      </c>
      <c r="H1642" s="31">
        <f t="shared" si="210"/>
        <v>2.2307491512336259E-4</v>
      </c>
      <c r="I1642" s="37">
        <f t="shared" si="211"/>
        <v>-1.6741046460093782E-3</v>
      </c>
      <c r="J1642" s="37">
        <f t="shared" si="212"/>
        <v>2.9407889699160266E-3</v>
      </c>
      <c r="K1642" s="39">
        <f t="shared" si="213"/>
        <v>6.6018098866335584E-4</v>
      </c>
      <c r="L1642" s="36">
        <f>-(1-B1642/MAX(B$5:B1642))</f>
        <v>-1.8585020631241012E-3</v>
      </c>
      <c r="M1642" s="37">
        <f>-(1-C1642/MAX(C$5:C1642))</f>
        <v>-1.3180891167093312E-2</v>
      </c>
      <c r="N1642" s="37">
        <f>-(1-D1642/MAX(D$5:D1642))</f>
        <v>-8.1035957961774763E-2</v>
      </c>
      <c r="O1642" s="37">
        <f>-(1-E1642/MAX(E$5:E1642))</f>
        <v>-0.2502285229718858</v>
      </c>
      <c r="P1642" s="39">
        <f>-(1-F1642/MAX(F$5:F1642))</f>
        <v>-5.2386263208535677E-2</v>
      </c>
      <c r="Q1642" s="33">
        <f>IF(DatiStorici[[#This Row],[Calend]]="X",(DatiStorici[[#This Row],[Balanced]]*B$2/DatiStorici[[#This Row],[Bond 3Y]]),Q1641)</f>
        <v>30.258152902446113</v>
      </c>
      <c r="R1642" s="33">
        <f>IF(DatiStorici[[#This Row],[Calend]]="X",(DatiStorici[[#This Row],[Balanced]]*C$2/DatiStorici[[#This Row],[Bond 10Y]]),R1641)</f>
        <v>25.871198211764792</v>
      </c>
      <c r="S1642" s="33">
        <f>IF(DatiStorici[[#This Row],[Calend]]="X",(DatiStorici[[#This Row],[Balanced]]*D$2/DatiStorici[[#This Row],[SXXR]]),S1641)</f>
        <v>24.710095357140805</v>
      </c>
      <c r="T1642" s="33">
        <f>IF(DatiStorici[[#This Row],[Calend]]="X",(DatiStorici[[#This Row],[Balanced]]*E$2/DatiStorici[[#This Row],[Gold]]),T1641)</f>
        <v>23.441371233344491</v>
      </c>
      <c r="U1642" s="34">
        <f>SUMPRODUCT(DatiStorici[[#This Row],[Bond 3Y]:[Gold]],Q1641:T1641)</f>
        <v>15135.122341458624</v>
      </c>
      <c r="V1642" s="32">
        <f t="shared" si="214"/>
        <v>3.0440095617067595E-6</v>
      </c>
      <c r="W1642" s="32">
        <f>-(1-U1642/MAX(U$5:U1642))</f>
        <v>-1.0167590074533939E-2</v>
      </c>
      <c r="X1642" s="53" t="str">
        <f t="shared" si="215"/>
        <v/>
      </c>
    </row>
    <row r="1643" spans="1:24" x14ac:dyDescent="0.3">
      <c r="A1643" s="4">
        <v>41408</v>
      </c>
      <c r="B1643" s="1">
        <v>127.770861</v>
      </c>
      <c r="C1643" s="1">
        <v>149.81530100000001</v>
      </c>
      <c r="D1643" s="1">
        <v>168.77717799999999</v>
      </c>
      <c r="E1643" s="1">
        <v>138.21861000000001</v>
      </c>
      <c r="F1643" s="3">
        <f t="shared" si="208"/>
        <v>14937.659047635685</v>
      </c>
      <c r="G1643" s="36">
        <f t="shared" si="209"/>
        <v>-5.5656044461799097E-4</v>
      </c>
      <c r="H1643" s="31">
        <f t="shared" si="210"/>
        <v>-1.1870910266563446E-3</v>
      </c>
      <c r="I1643" s="37">
        <f t="shared" si="211"/>
        <v>4.1896435543629434E-3</v>
      </c>
      <c r="J1643" s="37">
        <f t="shared" si="212"/>
        <v>2.0832920654988672E-3</v>
      </c>
      <c r="K1643" s="39">
        <f t="shared" si="213"/>
        <v>1.0515159611844552E-3</v>
      </c>
      <c r="L1643" s="36">
        <f>-(1-B1643/MAX(B$5:B1643))</f>
        <v>-2.4138735757635033E-3</v>
      </c>
      <c r="M1643" s="37">
        <f>-(1-C1643/MAX(C$5:C1643))</f>
        <v>-1.435164024577551E-2</v>
      </c>
      <c r="N1643" s="37">
        <f>-(1-D1643/MAX(D$5:D1643))</f>
        <v>-7.7177749571029297E-2</v>
      </c>
      <c r="O1643" s="37">
        <f>-(1-E1643/MAX(E$5:E1643))</f>
        <v>-0.24866490182861856</v>
      </c>
      <c r="P1643" s="39">
        <f>-(1-F1643/MAX(F$5:F1643))</f>
        <v>-5.138930817405607E-2</v>
      </c>
      <c r="Q1643" s="33">
        <f>IF(DatiStorici[[#This Row],[Calend]]="X",(DatiStorici[[#This Row],[Balanced]]*B$2/DatiStorici[[#This Row],[Bond 3Y]]),Q1642)</f>
        <v>30.258152902446113</v>
      </c>
      <c r="R1643" s="33">
        <f>IF(DatiStorici[[#This Row],[Calend]]="X",(DatiStorici[[#This Row],[Balanced]]*C$2/DatiStorici[[#This Row],[Bond 10Y]]),R1642)</f>
        <v>25.871198211764792</v>
      </c>
      <c r="S1643" s="33">
        <f>IF(DatiStorici[[#This Row],[Calend]]="X",(DatiStorici[[#This Row],[Balanced]]*D$2/DatiStorici[[#This Row],[SXXR]]),S1642)</f>
        <v>24.710095357140805</v>
      </c>
      <c r="T1643" s="33">
        <f>IF(DatiStorici[[#This Row],[Calend]]="X",(DatiStorici[[#This Row],[Balanced]]*E$2/DatiStorici[[#This Row],[Gold]]),T1642)</f>
        <v>23.441371233344491</v>
      </c>
      <c r="U1643" s="34">
        <f>SUMPRODUCT(DatiStorici[[#This Row],[Bond 3Y]:[Gold]],Q1642:T1642)</f>
        <v>15152.545506797382</v>
      </c>
      <c r="V1643" s="32">
        <f t="shared" si="214"/>
        <v>1.150512304079633E-3</v>
      </c>
      <c r="W1643" s="32">
        <f>-(1-U1643/MAX(U$5:U1643))</f>
        <v>-9.0281203466578974E-3</v>
      </c>
      <c r="X1643" s="53" t="str">
        <f t="shared" si="215"/>
        <v/>
      </c>
    </row>
    <row r="1644" spans="1:24" x14ac:dyDescent="0.3">
      <c r="A1644" s="4">
        <v>41409</v>
      </c>
      <c r="B1644" s="1">
        <v>127.709791</v>
      </c>
      <c r="C1644" s="1">
        <v>149.64930100000001</v>
      </c>
      <c r="D1644" s="1">
        <v>170.19495000000001</v>
      </c>
      <c r="E1644" s="1">
        <v>135.92748</v>
      </c>
      <c r="F1644" s="3">
        <f t="shared" si="208"/>
        <v>14862.912868264426</v>
      </c>
      <c r="G1644" s="36">
        <f t="shared" si="209"/>
        <v>-4.7807926498624759E-4</v>
      </c>
      <c r="H1644" s="31">
        <f t="shared" si="210"/>
        <v>-1.1086453349999756E-3</v>
      </c>
      <c r="I1644" s="37">
        <f t="shared" si="211"/>
        <v>8.3651731242388363E-3</v>
      </c>
      <c r="J1644" s="37">
        <f t="shared" si="212"/>
        <v>-1.6715053959471985E-2</v>
      </c>
      <c r="K1644" s="39">
        <f t="shared" si="213"/>
        <v>-5.0164363508740624E-3</v>
      </c>
      <c r="L1644" s="36">
        <f>-(1-B1644/MAX(B$5:B1644))</f>
        <v>-2.8906848319757428E-3</v>
      </c>
      <c r="M1644" s="37">
        <f>-(1-C1644/MAX(C$5:C1644))</f>
        <v>-1.5443769198072554E-2</v>
      </c>
      <c r="N1644" s="37">
        <f>-(1-D1644/MAX(D$5:D1644))</f>
        <v>-6.9425803702878763E-2</v>
      </c>
      <c r="O1644" s="37">
        <f>-(1-E1644/MAX(E$5:E1644))</f>
        <v>-0.26111913200408776</v>
      </c>
      <c r="P1644" s="39">
        <f>-(1-F1644/MAX(F$5:F1644))</f>
        <v>-5.6136037544341044E-2</v>
      </c>
      <c r="Q1644" s="33">
        <f>IF(DatiStorici[[#This Row],[Calend]]="X",(DatiStorici[[#This Row],[Balanced]]*B$2/DatiStorici[[#This Row],[Bond 3Y]]),Q1643)</f>
        <v>30.258152902446113</v>
      </c>
      <c r="R1644" s="33">
        <f>IF(DatiStorici[[#This Row],[Calend]]="X",(DatiStorici[[#This Row],[Balanced]]*C$2/DatiStorici[[#This Row],[Bond 10Y]]),R1643)</f>
        <v>25.871198211764792</v>
      </c>
      <c r="S1644" s="33">
        <f>IF(DatiStorici[[#This Row],[Calend]]="X",(DatiStorici[[#This Row],[Balanced]]*D$2/DatiStorici[[#This Row],[SXXR]]),S1643)</f>
        <v>24.710095357140805</v>
      </c>
      <c r="T1644" s="33">
        <f>IF(DatiStorici[[#This Row],[Calend]]="X",(DatiStorici[[#This Row],[Balanced]]*E$2/DatiStorici[[#This Row],[Gold]]),T1643)</f>
        <v>23.441371233344491</v>
      </c>
      <c r="U1644" s="34">
        <f>SUMPRODUCT(DatiStorici[[#This Row],[Bond 3Y]:[Gold]],Q1643:T1643)</f>
        <v>15127.729074937308</v>
      </c>
      <c r="V1644" s="32">
        <f t="shared" si="214"/>
        <v>-1.6391157450888103E-3</v>
      </c>
      <c r="W1644" s="32">
        <f>-(1-U1644/MAX(U$5:U1644))</f>
        <v>-1.0651107462297027E-2</v>
      </c>
      <c r="X1644" s="53" t="str">
        <f t="shared" si="215"/>
        <v/>
      </c>
    </row>
    <row r="1645" spans="1:24" x14ac:dyDescent="0.3">
      <c r="A1645" s="4">
        <v>41410</v>
      </c>
      <c r="B1645" s="1">
        <v>127.840197</v>
      </c>
      <c r="C1645" s="1">
        <v>150.314661</v>
      </c>
      <c r="D1645" s="1">
        <v>170.19982400000001</v>
      </c>
      <c r="E1645" s="1">
        <v>133.13029</v>
      </c>
      <c r="F1645" s="3">
        <f t="shared" si="208"/>
        <v>14772.728085408504</v>
      </c>
      <c r="G1645" s="36">
        <f t="shared" si="209"/>
        <v>1.0205910189228702E-3</v>
      </c>
      <c r="H1645" s="31">
        <f t="shared" si="210"/>
        <v>4.4362735228775738E-3</v>
      </c>
      <c r="I1645" s="37">
        <f t="shared" si="211"/>
        <v>2.8637337424727628E-5</v>
      </c>
      <c r="J1645" s="37">
        <f t="shared" si="212"/>
        <v>-2.0793235458040415E-2</v>
      </c>
      <c r="K1645" s="39">
        <f t="shared" si="213"/>
        <v>-6.0862568409469249E-3</v>
      </c>
      <c r="L1645" s="36">
        <f>-(1-B1645/MAX(B$5:B1645))</f>
        <v>-1.872524545785903E-3</v>
      </c>
      <c r="M1645" s="37">
        <f>-(1-C1645/MAX(C$5:C1645))</f>
        <v>-1.1066305826383571E-2</v>
      </c>
      <c r="N1645" s="37">
        <f>-(1-D1645/MAX(D$5:D1645))</f>
        <v>-6.9399154154036413E-2</v>
      </c>
      <c r="O1645" s="37">
        <f>-(1-E1645/MAX(E$5:E1645))</f>
        <v>-0.27632422647909372</v>
      </c>
      <c r="P1645" s="39">
        <f>-(1-F1645/MAX(F$5:F1645))</f>
        <v>-6.1863189903643923E-2</v>
      </c>
      <c r="Q1645" s="33">
        <f>IF(DatiStorici[[#This Row],[Calend]]="X",(DatiStorici[[#This Row],[Balanced]]*B$2/DatiStorici[[#This Row],[Bond 3Y]]),Q1644)</f>
        <v>30.258152902446113</v>
      </c>
      <c r="R1645" s="33">
        <f>IF(DatiStorici[[#This Row],[Calend]]="X",(DatiStorici[[#This Row],[Balanced]]*C$2/DatiStorici[[#This Row],[Bond 10Y]]),R1644)</f>
        <v>25.871198211764792</v>
      </c>
      <c r="S1645" s="33">
        <f>IF(DatiStorici[[#This Row],[Calend]]="X",(DatiStorici[[#This Row],[Balanced]]*D$2/DatiStorici[[#This Row],[SXXR]]),S1644)</f>
        <v>24.710095357140805</v>
      </c>
      <c r="T1645" s="33">
        <f>IF(DatiStorici[[#This Row],[Calend]]="X",(DatiStorici[[#This Row],[Balanced]]*E$2/DatiStorici[[#This Row],[Gold]]),T1644)</f>
        <v>23.441371233344491</v>
      </c>
      <c r="U1645" s="34">
        <f>SUMPRODUCT(DatiStorici[[#This Row],[Bond 3Y]:[Gold]],Q1644:T1644)</f>
        <v>15083.439047871458</v>
      </c>
      <c r="V1645" s="32">
        <f t="shared" si="214"/>
        <v>-2.9320321951953787E-3</v>
      </c>
      <c r="W1645" s="32">
        <f>-(1-U1645/MAX(U$5:U1645))</f>
        <v>-1.3547661797121746E-2</v>
      </c>
      <c r="X1645" s="53" t="str">
        <f t="shared" si="215"/>
        <v/>
      </c>
    </row>
    <row r="1646" spans="1:24" x14ac:dyDescent="0.3">
      <c r="A1646" s="4">
        <v>41411</v>
      </c>
      <c r="B1646" s="1">
        <v>128.029821</v>
      </c>
      <c r="C1646" s="1">
        <v>150.67782</v>
      </c>
      <c r="D1646" s="1">
        <v>170.672596</v>
      </c>
      <c r="E1646" s="1">
        <v>131.94788</v>
      </c>
      <c r="F1646" s="3">
        <f t="shared" si="208"/>
        <v>14747.080743825616</v>
      </c>
      <c r="G1646" s="36">
        <f t="shared" si="209"/>
        <v>1.4821903417790729E-3</v>
      </c>
      <c r="H1646" s="31">
        <f t="shared" si="210"/>
        <v>2.4130780610512855E-3</v>
      </c>
      <c r="I1646" s="37">
        <f t="shared" si="211"/>
        <v>2.7738958942190215E-3</v>
      </c>
      <c r="J1646" s="37">
        <f t="shared" si="212"/>
        <v>-8.921276635060614E-3</v>
      </c>
      <c r="K1646" s="39">
        <f t="shared" si="213"/>
        <v>-1.7376364585901787E-3</v>
      </c>
      <c r="L1646" s="36">
        <f>-(1-B1646/MAX(B$5:B1646))</f>
        <v>-3.9201271267652604E-4</v>
      </c>
      <c r="M1646" s="37">
        <f>-(1-C1646/MAX(C$5:C1646))</f>
        <v>-8.677050054171187E-3</v>
      </c>
      <c r="N1646" s="37">
        <f>-(1-D1646/MAX(D$5:D1646))</f>
        <v>-6.6814180722499339E-2</v>
      </c>
      <c r="O1646" s="37">
        <f>-(1-E1646/MAX(E$5:E1646))</f>
        <v>-0.28275162531799702</v>
      </c>
      <c r="P1646" s="39">
        <f>-(1-F1646/MAX(F$5:F1646))</f>
        <v>-6.34919151520148E-2</v>
      </c>
      <c r="Q1646" s="33">
        <f>IF(DatiStorici[[#This Row],[Calend]]="X",(DatiStorici[[#This Row],[Balanced]]*B$2/DatiStorici[[#This Row],[Bond 3Y]]),Q1645)</f>
        <v>30.258152902446113</v>
      </c>
      <c r="R1646" s="33">
        <f>IF(DatiStorici[[#This Row],[Calend]]="X",(DatiStorici[[#This Row],[Balanced]]*C$2/DatiStorici[[#This Row],[Bond 10Y]]),R1645)</f>
        <v>25.871198211764792</v>
      </c>
      <c r="S1646" s="33">
        <f>IF(DatiStorici[[#This Row],[Calend]]="X",(DatiStorici[[#This Row],[Balanced]]*D$2/DatiStorici[[#This Row],[SXXR]]),S1645)</f>
        <v>24.710095357140805</v>
      </c>
      <c r="T1646" s="33">
        <f>IF(DatiStorici[[#This Row],[Calend]]="X",(DatiStorici[[#This Row],[Balanced]]*E$2/DatiStorici[[#This Row],[Gold]]),T1645)</f>
        <v>23.441371233344491</v>
      </c>
      <c r="U1646" s="34">
        <f>SUMPRODUCT(DatiStorici[[#This Row],[Bond 3Y]:[Gold]],Q1645:T1645)</f>
        <v>15082.537007770981</v>
      </c>
      <c r="V1646" s="32">
        <f t="shared" si="214"/>
        <v>-5.9805132715202923E-5</v>
      </c>
      <c r="W1646" s="32">
        <f>-(1-U1646/MAX(U$5:U1646))</f>
        <v>-1.3606654946060948E-2</v>
      </c>
      <c r="X1646" s="53" t="str">
        <f t="shared" si="215"/>
        <v/>
      </c>
    </row>
    <row r="1647" spans="1:24" x14ac:dyDescent="0.3">
      <c r="A1647" s="4">
        <v>41414</v>
      </c>
      <c r="B1647" s="1">
        <v>128.009264</v>
      </c>
      <c r="C1647" s="1">
        <v>150.3536</v>
      </c>
      <c r="D1647" s="1">
        <v>171.346823</v>
      </c>
      <c r="E1647" s="1">
        <v>130.59381999999999</v>
      </c>
      <c r="F1647" s="3">
        <f t="shared" si="208"/>
        <v>14695.102029230415</v>
      </c>
      <c r="G1647" s="36">
        <f t="shared" si="209"/>
        <v>-1.6057704661903347E-4</v>
      </c>
      <c r="H1647" s="31">
        <f t="shared" si="210"/>
        <v>-2.1540616947198607E-3</v>
      </c>
      <c r="I1647" s="37">
        <f t="shared" si="211"/>
        <v>3.9426291953717496E-3</v>
      </c>
      <c r="J1647" s="37">
        <f t="shared" si="212"/>
        <v>-1.0315100466888119E-2</v>
      </c>
      <c r="K1647" s="39">
        <f t="shared" si="213"/>
        <v>-3.5309045527395088E-3</v>
      </c>
      <c r="L1647" s="36">
        <f>-(1-B1647/MAX(B$5:B1647))</f>
        <v>-5.5251392430177848E-4</v>
      </c>
      <c r="M1647" s="37">
        <f>-(1-C1647/MAX(C$5:C1647))</f>
        <v>-1.0810122637989084E-2</v>
      </c>
      <c r="N1647" s="37">
        <f>-(1-D1647/MAX(D$5:D1647))</f>
        <v>-6.3127712653694656E-2</v>
      </c>
      <c r="O1647" s="37">
        <f>-(1-E1647/MAX(E$5:E1647))</f>
        <v>-0.29011208714748538</v>
      </c>
      <c r="P1647" s="39">
        <f>-(1-F1647/MAX(F$5:F1647))</f>
        <v>-6.6792804819876261E-2</v>
      </c>
      <c r="Q1647" s="33">
        <f>IF(DatiStorici[[#This Row],[Calend]]="X",(DatiStorici[[#This Row],[Balanced]]*B$2/DatiStorici[[#This Row],[Bond 3Y]]),Q1646)</f>
        <v>30.258152902446113</v>
      </c>
      <c r="R1647" s="33">
        <f>IF(DatiStorici[[#This Row],[Calend]]="X",(DatiStorici[[#This Row],[Balanced]]*C$2/DatiStorici[[#This Row],[Bond 10Y]]),R1646)</f>
        <v>25.871198211764792</v>
      </c>
      <c r="S1647" s="33">
        <f>IF(DatiStorici[[#This Row],[Calend]]="X",(DatiStorici[[#This Row],[Balanced]]*D$2/DatiStorici[[#This Row],[SXXR]]),S1646)</f>
        <v>24.710095357140805</v>
      </c>
      <c r="T1647" s="33">
        <f>IF(DatiStorici[[#This Row],[Calend]]="X",(DatiStorici[[#This Row],[Balanced]]*E$2/DatiStorici[[#This Row],[Gold]]),T1646)</f>
        <v>23.441371233344491</v>
      </c>
      <c r="U1647" s="34">
        <f>SUMPRODUCT(DatiStorici[[#This Row],[Bond 3Y]:[Gold]],Q1646:T1646)</f>
        <v>15058.446221367683</v>
      </c>
      <c r="V1647" s="32">
        <f t="shared" si="214"/>
        <v>-1.5985405220626252E-3</v>
      </c>
      <c r="W1647" s="32">
        <f>-(1-U1647/MAX(U$5:U1647))</f>
        <v>-1.5182185068949861E-2</v>
      </c>
      <c r="X1647" s="53" t="str">
        <f t="shared" si="215"/>
        <v/>
      </c>
    </row>
    <row r="1648" spans="1:24" x14ac:dyDescent="0.3">
      <c r="A1648" s="4">
        <v>41415</v>
      </c>
      <c r="B1648" s="1">
        <v>127.93553900000001</v>
      </c>
      <c r="C1648" s="1">
        <v>149.889366</v>
      </c>
      <c r="D1648" s="1">
        <v>171.504955</v>
      </c>
      <c r="E1648" s="1">
        <v>131.17071000000001</v>
      </c>
      <c r="F1648" s="3">
        <f t="shared" si="208"/>
        <v>14706.660137023013</v>
      </c>
      <c r="G1648" s="36">
        <f t="shared" si="209"/>
        <v>-5.7610079341249094E-4</v>
      </c>
      <c r="H1648" s="31">
        <f t="shared" si="210"/>
        <v>-3.0923913131824742E-3</v>
      </c>
      <c r="I1648" s="37">
        <f t="shared" si="211"/>
        <v>9.2245116613097586E-4</v>
      </c>
      <c r="J1648" s="37">
        <f t="shared" si="212"/>
        <v>4.4077089740137678E-3</v>
      </c>
      <c r="K1648" s="39">
        <f t="shared" si="213"/>
        <v>7.8621875264624881E-4</v>
      </c>
      <c r="L1648" s="36">
        <f>-(1-B1648/MAX(B$5:B1648))</f>
        <v>-1.128130591474652E-3</v>
      </c>
      <c r="M1648" s="37">
        <f>-(1-C1648/MAX(C$5:C1648))</f>
        <v>-1.3864359939438908E-2</v>
      </c>
      <c r="N1648" s="37">
        <f>-(1-D1648/MAX(D$5:D1648))</f>
        <v>-6.2263094997243251E-2</v>
      </c>
      <c r="O1648" s="37">
        <f>-(1-E1648/MAX(E$5:E1648))</f>
        <v>-0.28697620186558237</v>
      </c>
      <c r="P1648" s="39">
        <f>-(1-F1648/MAX(F$5:F1648))</f>
        <v>-6.6058811321003996E-2</v>
      </c>
      <c r="Q1648" s="33">
        <f>IF(DatiStorici[[#This Row],[Calend]]="X",(DatiStorici[[#This Row],[Balanced]]*B$2/DatiStorici[[#This Row],[Bond 3Y]]),Q1647)</f>
        <v>30.258152902446113</v>
      </c>
      <c r="R1648" s="33">
        <f>IF(DatiStorici[[#This Row],[Calend]]="X",(DatiStorici[[#This Row],[Balanced]]*C$2/DatiStorici[[#This Row],[Bond 10Y]]),R1647)</f>
        <v>25.871198211764792</v>
      </c>
      <c r="S1648" s="33">
        <f>IF(DatiStorici[[#This Row],[Calend]]="X",(DatiStorici[[#This Row],[Balanced]]*D$2/DatiStorici[[#This Row],[SXXR]]),S1647)</f>
        <v>24.710095357140805</v>
      </c>
      <c r="T1648" s="33">
        <f>IF(DatiStorici[[#This Row],[Calend]]="X",(DatiStorici[[#This Row],[Balanced]]*E$2/DatiStorici[[#This Row],[Gold]]),T1647)</f>
        <v>23.441371233344491</v>
      </c>
      <c r="U1648" s="34">
        <f>SUMPRODUCT(DatiStorici[[#This Row],[Bond 3Y]:[Gold]],Q1647:T1647)</f>
        <v>15061.635698664131</v>
      </c>
      <c r="V1648" s="32">
        <f t="shared" si="214"/>
        <v>2.1178410582259951E-4</v>
      </c>
      <c r="W1648" s="32">
        <f>-(1-U1648/MAX(U$5:U1648))</f>
        <v>-1.4973594221283082E-2</v>
      </c>
      <c r="X1648" s="53" t="str">
        <f t="shared" si="215"/>
        <v/>
      </c>
    </row>
    <row r="1649" spans="1:24" x14ac:dyDescent="0.3">
      <c r="A1649" s="4">
        <v>41416</v>
      </c>
      <c r="B1649" s="1">
        <v>127.962249</v>
      </c>
      <c r="C1649" s="1">
        <v>150.180307</v>
      </c>
      <c r="D1649" s="1">
        <v>171.89811800000001</v>
      </c>
      <c r="E1649" s="1">
        <v>135.77207000000001</v>
      </c>
      <c r="F1649" s="3">
        <f t="shared" si="208"/>
        <v>14902.081281405812</v>
      </c>
      <c r="G1649" s="36">
        <f t="shared" si="209"/>
        <v>2.0875522454291299E-4</v>
      </c>
      <c r="H1649" s="31">
        <f t="shared" si="210"/>
        <v>1.9391569181968814E-3</v>
      </c>
      <c r="I1649" s="37">
        <f t="shared" si="211"/>
        <v>2.2898057862538001E-3</v>
      </c>
      <c r="J1649" s="37">
        <f t="shared" si="212"/>
        <v>3.4477919233047737E-2</v>
      </c>
      <c r="K1649" s="39">
        <f t="shared" si="213"/>
        <v>1.3200424787429249E-2</v>
      </c>
      <c r="L1649" s="36">
        <f>-(1-B1649/MAX(B$5:B1649))</f>
        <v>-9.1958910378142633E-4</v>
      </c>
      <c r="M1649" s="37">
        <f>-(1-C1649/MAX(C$5:C1649))</f>
        <v>-1.1950232894196389E-2</v>
      </c>
      <c r="N1649" s="37">
        <f>-(1-D1649/MAX(D$5:D1649))</f>
        <v>-6.0113399352696995E-2</v>
      </c>
      <c r="O1649" s="37">
        <f>-(1-E1649/MAX(E$5:E1649))</f>
        <v>-0.26196391685329734</v>
      </c>
      <c r="P1649" s="39">
        <f>-(1-F1649/MAX(F$5:F1649))</f>
        <v>-5.3648661485663718E-2</v>
      </c>
      <c r="Q1649" s="33">
        <f>IF(DatiStorici[[#This Row],[Calend]]="X",(DatiStorici[[#This Row],[Balanced]]*B$2/DatiStorici[[#This Row],[Bond 3Y]]),Q1648)</f>
        <v>30.258152902446113</v>
      </c>
      <c r="R1649" s="33">
        <f>IF(DatiStorici[[#This Row],[Calend]]="X",(DatiStorici[[#This Row],[Balanced]]*C$2/DatiStorici[[#This Row],[Bond 10Y]]),R1648)</f>
        <v>25.871198211764792</v>
      </c>
      <c r="S1649" s="33">
        <f>IF(DatiStorici[[#This Row],[Calend]]="X",(DatiStorici[[#This Row],[Balanced]]*D$2/DatiStorici[[#This Row],[SXXR]]),S1648)</f>
        <v>24.710095357140805</v>
      </c>
      <c r="T1649" s="33">
        <f>IF(DatiStorici[[#This Row],[Calend]]="X",(DatiStorici[[#This Row],[Balanced]]*E$2/DatiStorici[[#This Row],[Gold]]),T1648)</f>
        <v>23.441371233344491</v>
      </c>
      <c r="U1649" s="34">
        <f>SUMPRODUCT(DatiStorici[[#This Row],[Bond 3Y]:[Gold]],Q1648:T1648)</f>
        <v>15187.548169366246</v>
      </c>
      <c r="V1649" s="32">
        <f t="shared" si="214"/>
        <v>8.3250641382820144E-3</v>
      </c>
      <c r="W1649" s="32">
        <f>-(1-U1649/MAX(U$5:U1649))</f>
        <v>-6.7389568326345906E-3</v>
      </c>
      <c r="X1649" s="53" t="str">
        <f t="shared" si="215"/>
        <v/>
      </c>
    </row>
    <row r="1650" spans="1:24" x14ac:dyDescent="0.3">
      <c r="A1650" s="4">
        <v>41417</v>
      </c>
      <c r="B1650" s="1">
        <v>127.762306</v>
      </c>
      <c r="C1650" s="1">
        <v>149.68187</v>
      </c>
      <c r="D1650" s="1">
        <v>168.33040099999999</v>
      </c>
      <c r="E1650" s="1">
        <v>133.07149999999999</v>
      </c>
      <c r="F1650" s="3">
        <f t="shared" si="208"/>
        <v>14724.342681407707</v>
      </c>
      <c r="G1650" s="36">
        <f t="shared" si="209"/>
        <v>-1.5637375201843402E-3</v>
      </c>
      <c r="H1650" s="31">
        <f t="shared" si="210"/>
        <v>-3.3244436763847683E-3</v>
      </c>
      <c r="I1650" s="37">
        <f t="shared" si="211"/>
        <v>-2.0973243449615351E-2</v>
      </c>
      <c r="J1650" s="37">
        <f t="shared" si="212"/>
        <v>-2.0090946113668576E-2</v>
      </c>
      <c r="K1650" s="39">
        <f t="shared" si="213"/>
        <v>-1.1998797603914783E-2</v>
      </c>
      <c r="L1650" s="36">
        <f>-(1-B1650/MAX(B$5:B1650))</f>
        <v>-2.4806677512489994E-3</v>
      </c>
      <c r="M1650" s="37">
        <f>-(1-C1650/MAX(C$5:C1650))</f>
        <v>-1.5229494813449929E-2</v>
      </c>
      <c r="N1650" s="37">
        <f>-(1-D1650/MAX(D$5:D1650))</f>
        <v>-7.9620590252841739E-2</v>
      </c>
      <c r="O1650" s="37">
        <f>-(1-E1650/MAX(E$5:E1650))</f>
        <v>-0.27664379987388843</v>
      </c>
      <c r="P1650" s="39">
        <f>-(1-F1650/MAX(F$5:F1650))</f>
        <v>-6.4935887668206904E-2</v>
      </c>
      <c r="Q1650" s="33">
        <f>IF(DatiStorici[[#This Row],[Calend]]="X",(DatiStorici[[#This Row],[Balanced]]*B$2/DatiStorici[[#This Row],[Bond 3Y]]),Q1649)</f>
        <v>30.258152902446113</v>
      </c>
      <c r="R1650" s="33">
        <f>IF(DatiStorici[[#This Row],[Calend]]="X",(DatiStorici[[#This Row],[Balanced]]*C$2/DatiStorici[[#This Row],[Bond 10Y]]),R1649)</f>
        <v>25.871198211764792</v>
      </c>
      <c r="S1650" s="33">
        <f>IF(DatiStorici[[#This Row],[Calend]]="X",(DatiStorici[[#This Row],[Balanced]]*D$2/DatiStorici[[#This Row],[SXXR]]),S1649)</f>
        <v>24.710095357140805</v>
      </c>
      <c r="T1650" s="33">
        <f>IF(DatiStorici[[#This Row],[Calend]]="X",(DatiStorici[[#This Row],[Balanced]]*E$2/DatiStorici[[#This Row],[Gold]]),T1649)</f>
        <v>23.441371233344491</v>
      </c>
      <c r="U1650" s="34">
        <f>SUMPRODUCT(DatiStorici[[#This Row],[Bond 3Y]:[Gold]],Q1649:T1649)</f>
        <v>15017.13940988847</v>
      </c>
      <c r="V1650" s="32">
        <f t="shared" si="214"/>
        <v>-1.1283716614901925E-2</v>
      </c>
      <c r="W1650" s="32">
        <f>-(1-U1650/MAX(U$5:U1650))</f>
        <v>-1.7883638009360325E-2</v>
      </c>
      <c r="X1650" s="53" t="str">
        <f t="shared" si="215"/>
        <v/>
      </c>
    </row>
    <row r="1651" spans="1:24" x14ac:dyDescent="0.3">
      <c r="A1651" s="4">
        <v>41418</v>
      </c>
      <c r="B1651" s="1">
        <v>127.595714</v>
      </c>
      <c r="C1651" s="1">
        <v>149.38556</v>
      </c>
      <c r="D1651" s="1">
        <v>168.01684499999999</v>
      </c>
      <c r="E1651" s="1">
        <v>134.00981999999999</v>
      </c>
      <c r="F1651" s="3">
        <f t="shared" si="208"/>
        <v>14745.0191689325</v>
      </c>
      <c r="G1651" s="36">
        <f t="shared" si="209"/>
        <v>-1.3047722067571189E-3</v>
      </c>
      <c r="H1651" s="31">
        <f t="shared" si="210"/>
        <v>-1.9815604591721658E-3</v>
      </c>
      <c r="I1651" s="37">
        <f t="shared" si="211"/>
        <v>-1.8644784196272515E-3</v>
      </c>
      <c r="J1651" s="37">
        <f t="shared" si="212"/>
        <v>7.0265030930519992E-3</v>
      </c>
      <c r="K1651" s="39">
        <f t="shared" si="213"/>
        <v>1.4032533872074403E-3</v>
      </c>
      <c r="L1651" s="36">
        <f>-(1-B1651/MAX(B$5:B1651))</f>
        <v>-3.7813545171717644E-3</v>
      </c>
      <c r="M1651" s="37">
        <f>-(1-C1651/MAX(C$5:C1651))</f>
        <v>-1.7178944993300305E-2</v>
      </c>
      <c r="N1651" s="37">
        <f>-(1-D1651/MAX(D$5:D1651))</f>
        <v>-8.1335019045788548E-2</v>
      </c>
      <c r="O1651" s="37">
        <f>-(1-E1651/MAX(E$5:E1651))</f>
        <v>-0.27154323672022795</v>
      </c>
      <c r="P1651" s="39">
        <f>-(1-F1651/MAX(F$5:F1651))</f>
        <v>-6.3622834727791289E-2</v>
      </c>
      <c r="Q1651" s="33">
        <f>IF(DatiStorici[[#This Row],[Calend]]="X",(DatiStorici[[#This Row],[Balanced]]*B$2/DatiStorici[[#This Row],[Bond 3Y]]),Q1650)</f>
        <v>30.258152902446113</v>
      </c>
      <c r="R1651" s="33">
        <f>IF(DatiStorici[[#This Row],[Calend]]="X",(DatiStorici[[#This Row],[Balanced]]*C$2/DatiStorici[[#This Row],[Bond 10Y]]),R1650)</f>
        <v>25.871198211764792</v>
      </c>
      <c r="S1651" s="33">
        <f>IF(DatiStorici[[#This Row],[Calend]]="X",(DatiStorici[[#This Row],[Balanced]]*D$2/DatiStorici[[#This Row],[SXXR]]),S1650)</f>
        <v>24.710095357140805</v>
      </c>
      <c r="T1651" s="33">
        <f>IF(DatiStorici[[#This Row],[Calend]]="X",(DatiStorici[[#This Row],[Balanced]]*E$2/DatiStorici[[#This Row],[Gold]]),T1650)</f>
        <v>23.441371233344491</v>
      </c>
      <c r="U1651" s="34">
        <f>SUMPRODUCT(DatiStorici[[#This Row],[Bond 3Y]:[Gold]],Q1650:T1650)</f>
        <v>15018.680257733884</v>
      </c>
      <c r="V1651" s="32">
        <f t="shared" si="214"/>
        <v>1.0260068570238779E-4</v>
      </c>
      <c r="W1651" s="32">
        <f>-(1-U1651/MAX(U$5:U1651))</f>
        <v>-1.7782867027683058E-2</v>
      </c>
      <c r="X1651" s="53" t="str">
        <f t="shared" si="215"/>
        <v/>
      </c>
    </row>
    <row r="1652" spans="1:24" x14ac:dyDescent="0.3">
      <c r="A1652" s="4">
        <v>41421</v>
      </c>
      <c r="B1652" s="1">
        <v>127.595714</v>
      </c>
      <c r="C1652" s="1">
        <v>149.38556</v>
      </c>
      <c r="D1652" s="1">
        <v>168.55622700000001</v>
      </c>
      <c r="E1652" s="1">
        <v>134.00524999999999</v>
      </c>
      <c r="F1652" s="3">
        <f t="shared" si="208"/>
        <v>14752.953072492495</v>
      </c>
      <c r="G1652" s="36">
        <f t="shared" si="209"/>
        <v>0</v>
      </c>
      <c r="H1652" s="31">
        <f t="shared" si="210"/>
        <v>0</v>
      </c>
      <c r="I1652" s="37">
        <f t="shared" si="211"/>
        <v>3.2051432905680988E-3</v>
      </c>
      <c r="J1652" s="37">
        <f t="shared" si="212"/>
        <v>-3.410255998253632E-5</v>
      </c>
      <c r="K1652" s="39">
        <f t="shared" si="213"/>
        <v>5.3792875567025382E-4</v>
      </c>
      <c r="L1652" s="36">
        <f>-(1-B1652/MAX(B$5:B1652))</f>
        <v>-3.7813545171717644E-3</v>
      </c>
      <c r="M1652" s="37">
        <f>-(1-C1652/MAX(C$5:C1652))</f>
        <v>-1.7178944993300305E-2</v>
      </c>
      <c r="N1652" s="37">
        <f>-(1-D1652/MAX(D$5:D1652))</f>
        <v>-7.8385842403666417E-2</v>
      </c>
      <c r="O1652" s="37">
        <f>-(1-E1652/MAX(E$5:E1652))</f>
        <v>-0.27156807853710518</v>
      </c>
      <c r="P1652" s="39">
        <f>-(1-F1652/MAX(F$5:F1652))</f>
        <v>-6.3118995021654856E-2</v>
      </c>
      <c r="Q1652" s="33">
        <f>IF(DatiStorici[[#This Row],[Calend]]="X",(DatiStorici[[#This Row],[Balanced]]*B$2/DatiStorici[[#This Row],[Bond 3Y]]),Q1651)</f>
        <v>30.258152902446113</v>
      </c>
      <c r="R1652" s="33">
        <f>IF(DatiStorici[[#This Row],[Calend]]="X",(DatiStorici[[#This Row],[Balanced]]*C$2/DatiStorici[[#This Row],[Bond 10Y]]),R1651)</f>
        <v>25.871198211764792</v>
      </c>
      <c r="S1652" s="33">
        <f>IF(DatiStorici[[#This Row],[Calend]]="X",(DatiStorici[[#This Row],[Balanced]]*D$2/DatiStorici[[#This Row],[SXXR]]),S1651)</f>
        <v>24.710095357140805</v>
      </c>
      <c r="T1652" s="33">
        <f>IF(DatiStorici[[#This Row],[Calend]]="X",(DatiStorici[[#This Row],[Balanced]]*E$2/DatiStorici[[#This Row],[Gold]]),T1651)</f>
        <v>23.441371233344491</v>
      </c>
      <c r="U1652" s="34">
        <f>SUMPRODUCT(DatiStorici[[#This Row],[Bond 3Y]:[Gold]],Q1651:T1651)</f>
        <v>15031.901311321275</v>
      </c>
      <c r="V1652" s="32">
        <f t="shared" si="214"/>
        <v>8.7992003815643414E-4</v>
      </c>
      <c r="W1652" s="32">
        <f>-(1-U1652/MAX(U$5:U1652))</f>
        <v>-1.6918214133645137E-2</v>
      </c>
      <c r="X1652" s="53" t="str">
        <f t="shared" si="215"/>
        <v/>
      </c>
    </row>
    <row r="1653" spans="1:24" x14ac:dyDescent="0.3">
      <c r="A1653" s="4">
        <v>41422</v>
      </c>
      <c r="B1653" s="1">
        <v>127.764702</v>
      </c>
      <c r="C1653" s="1">
        <v>149.170715</v>
      </c>
      <c r="D1653" s="1">
        <v>170.68126000000001</v>
      </c>
      <c r="E1653" s="1">
        <v>132.67838</v>
      </c>
      <c r="F1653" s="3">
        <f t="shared" si="208"/>
        <v>14731.320106515603</v>
      </c>
      <c r="G1653" s="36">
        <f t="shared" si="209"/>
        <v>1.3235256060070691E-3</v>
      </c>
      <c r="H1653" s="31">
        <f t="shared" si="210"/>
        <v>-1.4392264043710842E-3</v>
      </c>
      <c r="I1653" s="37">
        <f t="shared" si="211"/>
        <v>1.2528455003829365E-2</v>
      </c>
      <c r="J1653" s="37">
        <f t="shared" si="212"/>
        <v>-9.9509741117546485E-3</v>
      </c>
      <c r="K1653" s="39">
        <f t="shared" si="213"/>
        <v>-1.4674243266889994E-3</v>
      </c>
      <c r="L1653" s="36">
        <f>-(1-B1653/MAX(B$5:B1653))</f>
        <v>-2.4619606975418984E-3</v>
      </c>
      <c r="M1653" s="37">
        <f>-(1-C1653/MAX(C$5:C1653))</f>
        <v>-1.8592429600265747E-2</v>
      </c>
      <c r="N1653" s="37">
        <f>-(1-D1653/MAX(D$5:D1653))</f>
        <v>-6.6766808606953498E-2</v>
      </c>
      <c r="O1653" s="37">
        <f>-(1-E1653/MAX(E$5:E1653))</f>
        <v>-0.27878073970994321</v>
      </c>
      <c r="P1653" s="39">
        <f>-(1-F1653/MAX(F$5:F1653))</f>
        <v>-6.4492788783859778E-2</v>
      </c>
      <c r="Q1653" s="33">
        <f>IF(DatiStorici[[#This Row],[Calend]]="X",(DatiStorici[[#This Row],[Balanced]]*B$2/DatiStorici[[#This Row],[Bond 3Y]]),Q1652)</f>
        <v>30.258152902446113</v>
      </c>
      <c r="R1653" s="33">
        <f>IF(DatiStorici[[#This Row],[Calend]]="X",(DatiStorici[[#This Row],[Balanced]]*C$2/DatiStorici[[#This Row],[Bond 10Y]]),R1652)</f>
        <v>25.871198211764792</v>
      </c>
      <c r="S1653" s="33">
        <f>IF(DatiStorici[[#This Row],[Calend]]="X",(DatiStorici[[#This Row],[Balanced]]*D$2/DatiStorici[[#This Row],[SXXR]]),S1652)</f>
        <v>24.710095357140805</v>
      </c>
      <c r="T1653" s="33">
        <f>IF(DatiStorici[[#This Row],[Calend]]="X",(DatiStorici[[#This Row],[Balanced]]*E$2/DatiStorici[[#This Row],[Gold]]),T1652)</f>
        <v>23.441371233344491</v>
      </c>
      <c r="U1653" s="34">
        <f>SUMPRODUCT(DatiStorici[[#This Row],[Bond 3Y]:[Gold]],Q1652:T1652)</f>
        <v>15052.862394302829</v>
      </c>
      <c r="V1653" s="32">
        <f t="shared" si="214"/>
        <v>1.3934685728914909E-3</v>
      </c>
      <c r="W1653" s="32">
        <f>-(1-U1653/MAX(U$5:U1653))</f>
        <v>-1.5547365665149693E-2</v>
      </c>
      <c r="X1653" s="53" t="str">
        <f t="shared" si="215"/>
        <v/>
      </c>
    </row>
    <row r="1654" spans="1:24" x14ac:dyDescent="0.3">
      <c r="A1654" s="4">
        <v>41423</v>
      </c>
      <c r="B1654" s="1">
        <v>127.57055</v>
      </c>
      <c r="C1654" s="1">
        <v>148.55846099999999</v>
      </c>
      <c r="D1654" s="1">
        <v>167.599853</v>
      </c>
      <c r="E1654" s="1">
        <v>133.2552</v>
      </c>
      <c r="F1654" s="3">
        <f t="shared" si="208"/>
        <v>14687.421234868483</v>
      </c>
      <c r="G1654" s="36">
        <f t="shared" si="209"/>
        <v>-1.5207617114945087E-3</v>
      </c>
      <c r="H1654" s="31">
        <f t="shared" si="210"/>
        <v>-4.1128308032670003E-3</v>
      </c>
      <c r="I1654" s="37">
        <f t="shared" si="211"/>
        <v>-1.8218529569021015E-2</v>
      </c>
      <c r="J1654" s="37">
        <f t="shared" si="212"/>
        <v>4.3380824986129019E-3</v>
      </c>
      <c r="K1654" s="39">
        <f t="shared" si="213"/>
        <v>-2.9844175670681442E-3</v>
      </c>
      <c r="L1654" s="36">
        <f>-(1-B1654/MAX(B$5:B1654))</f>
        <v>-3.9778254268053592E-3</v>
      </c>
      <c r="M1654" s="37">
        <f>-(1-C1654/MAX(C$5:C1654))</f>
        <v>-2.2620503814480775E-2</v>
      </c>
      <c r="N1654" s="37">
        <f>-(1-D1654/MAX(D$5:D1654))</f>
        <v>-8.3615004411172866E-2</v>
      </c>
      <c r="O1654" s="37">
        <f>-(1-E1654/MAX(E$5:E1654))</f>
        <v>-0.27564523493727033</v>
      </c>
      <c r="P1654" s="39">
        <f>-(1-F1654/MAX(F$5:F1654))</f>
        <v>-6.7280570916974147E-2</v>
      </c>
      <c r="Q1654" s="33">
        <f>IF(DatiStorici[[#This Row],[Calend]]="X",(DatiStorici[[#This Row],[Balanced]]*B$2/DatiStorici[[#This Row],[Bond 3Y]]),Q1653)</f>
        <v>30.258152902446113</v>
      </c>
      <c r="R1654" s="33">
        <f>IF(DatiStorici[[#This Row],[Calend]]="X",(DatiStorici[[#This Row],[Balanced]]*C$2/DatiStorici[[#This Row],[Bond 10Y]]),R1653)</f>
        <v>25.871198211764792</v>
      </c>
      <c r="S1654" s="33">
        <f>IF(DatiStorici[[#This Row],[Calend]]="X",(DatiStorici[[#This Row],[Balanced]]*D$2/DatiStorici[[#This Row],[SXXR]]),S1653)</f>
        <v>24.710095357140805</v>
      </c>
      <c r="T1654" s="33">
        <f>IF(DatiStorici[[#This Row],[Calend]]="X",(DatiStorici[[#This Row],[Balanced]]*E$2/DatiStorici[[#This Row],[Gold]]),T1653)</f>
        <v>23.441371233344491</v>
      </c>
      <c r="U1654" s="34">
        <f>SUMPRODUCT(DatiStorici[[#This Row],[Bond 3Y]:[Gold]],Q1653:T1653)</f>
        <v>14968.527559761224</v>
      </c>
      <c r="V1654" s="32">
        <f t="shared" si="214"/>
        <v>-5.6183312305542136E-3</v>
      </c>
      <c r="W1654" s="32">
        <f>-(1-U1654/MAX(U$5:U1654))</f>
        <v>-2.1062838261384997E-2</v>
      </c>
      <c r="X1654" s="53" t="str">
        <f t="shared" si="215"/>
        <v/>
      </c>
    </row>
    <row r="1655" spans="1:24" x14ac:dyDescent="0.3">
      <c r="A1655" s="4">
        <v>41424</v>
      </c>
      <c r="B1655" s="1">
        <v>127.676466</v>
      </c>
      <c r="C1655" s="1">
        <v>148.78157999999999</v>
      </c>
      <c r="D1655" s="1">
        <v>168.22479899999999</v>
      </c>
      <c r="E1655" s="1">
        <v>136.24164999999999</v>
      </c>
      <c r="F1655" s="3">
        <f t="shared" si="208"/>
        <v>14822.874036820653</v>
      </c>
      <c r="G1655" s="36">
        <f t="shared" si="209"/>
        <v>8.2990984763675428E-4</v>
      </c>
      <c r="H1655" s="31">
        <f t="shared" si="210"/>
        <v>1.500766873692479E-3</v>
      </c>
      <c r="I1655" s="37">
        <f t="shared" si="211"/>
        <v>3.7218632860203508E-3</v>
      </c>
      <c r="J1655" s="37">
        <f t="shared" si="212"/>
        <v>2.2164060586951702E-2</v>
      </c>
      <c r="K1655" s="39">
        <f t="shared" si="213"/>
        <v>9.1801015184156797E-3</v>
      </c>
      <c r="L1655" s="36">
        <f>-(1-B1655/MAX(B$5:B1655))</f>
        <v>-3.1508737154417599E-3</v>
      </c>
      <c r="M1655" s="37">
        <f>-(1-C1655/MAX(C$5:C1655))</f>
        <v>-2.115258381624241E-2</v>
      </c>
      <c r="N1655" s="37">
        <f>-(1-D1655/MAX(D$5:D1655))</f>
        <v>-8.0197989854165819E-2</v>
      </c>
      <c r="O1655" s="37">
        <f>-(1-E1655/MAX(E$5:E1655))</f>
        <v>-0.2594113522210868</v>
      </c>
      <c r="P1655" s="39">
        <f>-(1-F1655/MAX(F$5:F1655))</f>
        <v>-5.8678689205800105E-2</v>
      </c>
      <c r="Q1655" s="33">
        <f>IF(DatiStorici[[#This Row],[Calend]]="X",(DatiStorici[[#This Row],[Balanced]]*B$2/DatiStorici[[#This Row],[Bond 3Y]]),Q1654)</f>
        <v>30.258152902446113</v>
      </c>
      <c r="R1655" s="33">
        <f>IF(DatiStorici[[#This Row],[Calend]]="X",(DatiStorici[[#This Row],[Balanced]]*C$2/DatiStorici[[#This Row],[Bond 10Y]]),R1654)</f>
        <v>25.871198211764792</v>
      </c>
      <c r="S1655" s="33">
        <f>IF(DatiStorici[[#This Row],[Calend]]="X",(DatiStorici[[#This Row],[Balanced]]*D$2/DatiStorici[[#This Row],[SXXR]]),S1654)</f>
        <v>24.710095357140805</v>
      </c>
      <c r="T1655" s="33">
        <f>IF(DatiStorici[[#This Row],[Calend]]="X",(DatiStorici[[#This Row],[Balanced]]*E$2/DatiStorici[[#This Row],[Gold]]),T1654)</f>
        <v>23.441371233344491</v>
      </c>
      <c r="U1655" s="34">
        <f>SUMPRODUCT(DatiStorici[[#This Row],[Bond 3Y]:[Gold]],Q1654:T1654)</f>
        <v>15062.953696530736</v>
      </c>
      <c r="V1655" s="32">
        <f t="shared" si="214"/>
        <v>6.2884975362028361E-3</v>
      </c>
      <c r="W1655" s="32">
        <f>-(1-U1655/MAX(U$5:U1655))</f>
        <v>-1.4887397560618854E-2</v>
      </c>
      <c r="X1655" s="53" t="str">
        <f t="shared" si="215"/>
        <v/>
      </c>
    </row>
    <row r="1656" spans="1:24" x14ac:dyDescent="0.3">
      <c r="A1656" s="4">
        <v>41425</v>
      </c>
      <c r="B1656" s="1">
        <v>127.61832200000001</v>
      </c>
      <c r="C1656" s="1">
        <v>148.69845699999999</v>
      </c>
      <c r="D1656" s="1">
        <v>166.762079</v>
      </c>
      <c r="E1656" s="1">
        <v>134.40879000000001</v>
      </c>
      <c r="F1656" s="3">
        <f t="shared" si="208"/>
        <v>14725.040487207345</v>
      </c>
      <c r="G1656" s="36">
        <f t="shared" si="209"/>
        <v>-4.5550480259182787E-4</v>
      </c>
      <c r="H1656" s="31">
        <f t="shared" si="210"/>
        <v>-5.5884759865991787E-4</v>
      </c>
      <c r="I1656" s="37">
        <f t="shared" si="211"/>
        <v>-8.7330542919598388E-3</v>
      </c>
      <c r="J1656" s="37">
        <f t="shared" si="212"/>
        <v>-1.3544319525557917E-2</v>
      </c>
      <c r="K1656" s="39">
        <f t="shared" si="213"/>
        <v>-6.6220515865078825E-3</v>
      </c>
      <c r="L1656" s="36">
        <f>-(1-B1656/MAX(B$5:B1656))</f>
        <v>-3.6048398801904469E-3</v>
      </c>
      <c r="M1656" s="37">
        <f>-(1-C1656/MAX(C$5:C1656))</f>
        <v>-2.1699457520470089E-2</v>
      </c>
      <c r="N1656" s="37">
        <f>-(1-D1656/MAX(D$5:D1656))</f>
        <v>-8.8195697708645104E-2</v>
      </c>
      <c r="O1656" s="37">
        <f>-(1-E1656/MAX(E$5:E1656))</f>
        <v>-0.26937449718423168</v>
      </c>
      <c r="P1656" s="39">
        <f>-(1-F1656/MAX(F$5:F1656))</f>
        <v>-6.4891573760636478E-2</v>
      </c>
      <c r="Q1656" s="33">
        <f>IF(DatiStorici[[#This Row],[Calend]]="X",(DatiStorici[[#This Row],[Balanced]]*B$2/DatiStorici[[#This Row],[Bond 3Y]]),Q1655)</f>
        <v>30.258152902446113</v>
      </c>
      <c r="R1656" s="33">
        <f>IF(DatiStorici[[#This Row],[Calend]]="X",(DatiStorici[[#This Row],[Balanced]]*C$2/DatiStorici[[#This Row],[Bond 10Y]]),R1655)</f>
        <v>25.871198211764792</v>
      </c>
      <c r="S1656" s="33">
        <f>IF(DatiStorici[[#This Row],[Calend]]="X",(DatiStorici[[#This Row],[Balanced]]*D$2/DatiStorici[[#This Row],[SXXR]]),S1655)</f>
        <v>24.710095357140805</v>
      </c>
      <c r="T1656" s="33">
        <f>IF(DatiStorici[[#This Row],[Calend]]="X",(DatiStorici[[#This Row],[Balanced]]*E$2/DatiStorici[[#This Row],[Gold]]),T1655)</f>
        <v>23.441371233344491</v>
      </c>
      <c r="U1656" s="34">
        <f>SUMPRODUCT(DatiStorici[[#This Row],[Bond 3Y]:[Gold]],Q1655:T1655)</f>
        <v>14979.935172519876</v>
      </c>
      <c r="V1656" s="32">
        <f t="shared" si="214"/>
        <v>-5.5266812511838952E-3</v>
      </c>
      <c r="W1656" s="32">
        <f>-(1-U1656/MAX(U$5:U1656))</f>
        <v>-2.0316783847443176E-2</v>
      </c>
      <c r="X1656" s="53" t="str">
        <f t="shared" si="215"/>
        <v/>
      </c>
    </row>
    <row r="1657" spans="1:24" x14ac:dyDescent="0.3">
      <c r="A1657" s="4">
        <v>41428</v>
      </c>
      <c r="B1657" s="1">
        <v>127.60389600000001</v>
      </c>
      <c r="C1657" s="1">
        <v>148.508015</v>
      </c>
      <c r="D1657" s="1">
        <v>165.53926300000001</v>
      </c>
      <c r="E1657" s="1">
        <v>135.17526000000001</v>
      </c>
      <c r="F1657" s="3">
        <f t="shared" si="208"/>
        <v>14731.697463538552</v>
      </c>
      <c r="G1657" s="36">
        <f t="shared" si="209"/>
        <v>-1.1304658448952262E-4</v>
      </c>
      <c r="H1657" s="31">
        <f t="shared" si="210"/>
        <v>-1.2815469648625975E-3</v>
      </c>
      <c r="I1657" s="37">
        <f t="shared" si="211"/>
        <v>-7.3597146021841383E-3</v>
      </c>
      <c r="J1657" s="37">
        <f t="shared" si="212"/>
        <v>5.6863309626462907E-3</v>
      </c>
      <c r="K1657" s="39">
        <f t="shared" si="213"/>
        <v>4.5198327497554286E-4</v>
      </c>
      <c r="L1657" s="36">
        <f>-(1-B1657/MAX(B$5:B1657))</f>
        <v>-3.7174725833526434E-3</v>
      </c>
      <c r="M1657" s="37">
        <f>-(1-C1657/MAX(C$5:C1657))</f>
        <v>-2.2952392592357707E-2</v>
      </c>
      <c r="N1657" s="37">
        <f>-(1-D1657/MAX(D$5:D1657))</f>
        <v>-9.4881683493882929E-2</v>
      </c>
      <c r="O1657" s="37">
        <f>-(1-E1657/MAX(E$5:E1657))</f>
        <v>-0.265208084190385</v>
      </c>
      <c r="P1657" s="39">
        <f>-(1-F1657/MAX(F$5:F1657))</f>
        <v>-6.4468824861168561E-2</v>
      </c>
      <c r="Q1657" s="33">
        <f>IF(DatiStorici[[#This Row],[Calend]]="X",(DatiStorici[[#This Row],[Balanced]]*B$2/DatiStorici[[#This Row],[Bond 3Y]]),Q1656)</f>
        <v>30.258152902446113</v>
      </c>
      <c r="R1657" s="33">
        <f>IF(DatiStorici[[#This Row],[Calend]]="X",(DatiStorici[[#This Row],[Balanced]]*C$2/DatiStorici[[#This Row],[Bond 10Y]]),R1656)</f>
        <v>25.871198211764792</v>
      </c>
      <c r="S1657" s="33">
        <f>IF(DatiStorici[[#This Row],[Calend]]="X",(DatiStorici[[#This Row],[Balanced]]*D$2/DatiStorici[[#This Row],[SXXR]]),S1656)</f>
        <v>24.710095357140805</v>
      </c>
      <c r="T1657" s="33">
        <f>IF(DatiStorici[[#This Row],[Calend]]="X",(DatiStorici[[#This Row],[Balanced]]*E$2/DatiStorici[[#This Row],[Gold]]),T1656)</f>
        <v>23.441371233344491</v>
      </c>
      <c r="U1657" s="34">
        <f>SUMPRODUCT(DatiStorici[[#This Row],[Bond 3Y]:[Gold]],Q1656:T1656)</f>
        <v>14962.322913521244</v>
      </c>
      <c r="V1657" s="32">
        <f t="shared" si="214"/>
        <v>-1.1764150171461422E-3</v>
      </c>
      <c r="W1657" s="32">
        <f>-(1-U1657/MAX(U$5:U1657))</f>
        <v>-2.1468620243313863E-2</v>
      </c>
      <c r="X1657" s="53" t="str">
        <f t="shared" si="215"/>
        <v/>
      </c>
    </row>
    <row r="1658" spans="1:24" x14ac:dyDescent="0.3">
      <c r="A1658" s="4">
        <v>41429</v>
      </c>
      <c r="B1658" s="1">
        <v>127.67407900000001</v>
      </c>
      <c r="C1658" s="1">
        <v>148.45017999999999</v>
      </c>
      <c r="D1658" s="1">
        <v>166.08514400000001</v>
      </c>
      <c r="E1658" s="1">
        <v>134.88458</v>
      </c>
      <c r="F1658" s="3">
        <f t="shared" si="208"/>
        <v>14728.712960442506</v>
      </c>
      <c r="G1658" s="36">
        <f t="shared" si="209"/>
        <v>5.4985551940590341E-4</v>
      </c>
      <c r="H1658" s="31">
        <f t="shared" si="210"/>
        <v>-3.8951611172914874E-4</v>
      </c>
      <c r="I1658" s="37">
        <f t="shared" si="211"/>
        <v>3.2921671717487011E-3</v>
      </c>
      <c r="J1658" s="37">
        <f t="shared" si="212"/>
        <v>-2.1527089126225081E-3</v>
      </c>
      <c r="K1658" s="39">
        <f t="shared" si="213"/>
        <v>-2.0261110169918141E-4</v>
      </c>
      <c r="L1658" s="36">
        <f>-(1-B1658/MAX(B$5:B1658))</f>
        <v>-3.169510500583006E-3</v>
      </c>
      <c r="M1658" s="37">
        <f>-(1-C1658/MAX(C$5:C1658))</f>
        <v>-2.3332894266792192E-2</v>
      </c>
      <c r="N1658" s="37">
        <f>-(1-D1658/MAX(D$5:D1658))</f>
        <v>-9.1896972297405677E-2</v>
      </c>
      <c r="O1658" s="37">
        <f>-(1-E1658/MAX(E$5:E1658))</f>
        <v>-0.26678817594746795</v>
      </c>
      <c r="P1658" s="39">
        <f>-(1-F1658/MAX(F$5:F1658))</f>
        <v>-6.4658354662168072E-2</v>
      </c>
      <c r="Q1658" s="33">
        <f>IF(DatiStorici[[#This Row],[Calend]]="X",(DatiStorici[[#This Row],[Balanced]]*B$2/DatiStorici[[#This Row],[Bond 3Y]]),Q1657)</f>
        <v>30.258152902446113</v>
      </c>
      <c r="R1658" s="33">
        <f>IF(DatiStorici[[#This Row],[Calend]]="X",(DatiStorici[[#This Row],[Balanced]]*C$2/DatiStorici[[#This Row],[Bond 10Y]]),R1657)</f>
        <v>25.871198211764792</v>
      </c>
      <c r="S1658" s="33">
        <f>IF(DatiStorici[[#This Row],[Calend]]="X",(DatiStorici[[#This Row],[Balanced]]*D$2/DatiStorici[[#This Row],[SXXR]]),S1657)</f>
        <v>24.710095357140805</v>
      </c>
      <c r="T1658" s="33">
        <f>IF(DatiStorici[[#This Row],[Calend]]="X",(DatiStorici[[#This Row],[Balanced]]*E$2/DatiStorici[[#This Row],[Gold]]),T1657)</f>
        <v>23.441371233344491</v>
      </c>
      <c r="U1658" s="34">
        <f>SUMPRODUCT(DatiStorici[[#This Row],[Bond 3Y]:[Gold]],Q1657:T1657)</f>
        <v>14969.625094491361</v>
      </c>
      <c r="V1658" s="32">
        <f t="shared" si="214"/>
        <v>4.8791886936520596E-4</v>
      </c>
      <c r="W1658" s="32">
        <f>-(1-U1658/MAX(U$5:U1658))</f>
        <v>-2.0991059822968672E-2</v>
      </c>
      <c r="X1658" s="53" t="str">
        <f t="shared" si="215"/>
        <v/>
      </c>
    </row>
    <row r="1659" spans="1:24" x14ac:dyDescent="0.3">
      <c r="A1659" s="4">
        <v>41430</v>
      </c>
      <c r="B1659" s="1">
        <v>127.658783</v>
      </c>
      <c r="C1659" s="1">
        <v>148.73029399999999</v>
      </c>
      <c r="D1659" s="1">
        <v>163.733743</v>
      </c>
      <c r="E1659" s="1">
        <v>135.31675000000001</v>
      </c>
      <c r="F1659" s="3">
        <f t="shared" si="208"/>
        <v>14717.09946335417</v>
      </c>
      <c r="G1659" s="36">
        <f t="shared" si="209"/>
        <v>-1.1981223175501872E-4</v>
      </c>
      <c r="H1659" s="31">
        <f t="shared" si="210"/>
        <v>1.8851446004157311E-3</v>
      </c>
      <c r="I1659" s="37">
        <f t="shared" si="211"/>
        <v>-1.4258982325394251E-2</v>
      </c>
      <c r="J1659" s="37">
        <f t="shared" si="212"/>
        <v>3.198876693361627E-3</v>
      </c>
      <c r="K1659" s="39">
        <f t="shared" si="213"/>
        <v>-7.8880470495175804E-4</v>
      </c>
      <c r="L1659" s="36">
        <f>-(1-B1659/MAX(B$5:B1659))</f>
        <v>-3.2889358317608197E-3</v>
      </c>
      <c r="M1659" s="37">
        <f>-(1-C1659/MAX(C$5:C1659))</f>
        <v>-2.1489999029781659E-2</v>
      </c>
      <c r="N1659" s="37">
        <f>-(1-D1659/MAX(D$5:D1659))</f>
        <v>-0.10475371743436335</v>
      </c>
      <c r="O1659" s="37">
        <f>-(1-E1659/MAX(E$5:E1659))</f>
        <v>-0.26443896631949726</v>
      </c>
      <c r="P1659" s="39">
        <f>-(1-F1659/MAX(F$5:F1659))</f>
        <v>-6.5395865638443129E-2</v>
      </c>
      <c r="Q1659" s="33">
        <f>IF(DatiStorici[[#This Row],[Calend]]="X",(DatiStorici[[#This Row],[Balanced]]*B$2/DatiStorici[[#This Row],[Bond 3Y]]),Q1658)</f>
        <v>30.258152902446113</v>
      </c>
      <c r="R1659" s="33">
        <f>IF(DatiStorici[[#This Row],[Calend]]="X",(DatiStorici[[#This Row],[Balanced]]*C$2/DatiStorici[[#This Row],[Bond 10Y]]),R1658)</f>
        <v>25.871198211764792</v>
      </c>
      <c r="S1659" s="33">
        <f>IF(DatiStorici[[#This Row],[Calend]]="X",(DatiStorici[[#This Row],[Balanced]]*D$2/DatiStorici[[#This Row],[SXXR]]),S1658)</f>
        <v>24.710095357140805</v>
      </c>
      <c r="T1659" s="33">
        <f>IF(DatiStorici[[#This Row],[Calend]]="X",(DatiStorici[[#This Row],[Balanced]]*E$2/DatiStorici[[#This Row],[Gold]]),T1658)</f>
        <v>23.441371233344491</v>
      </c>
      <c r="U1659" s="34">
        <f>SUMPRODUCT(DatiStorici[[#This Row],[Bond 3Y]:[Gold]],Q1658:T1658)</f>
        <v>14928.436465073493</v>
      </c>
      <c r="V1659" s="32">
        <f t="shared" si="214"/>
        <v>-2.7552726381846675E-3</v>
      </c>
      <c r="W1659" s="32">
        <f>-(1-U1659/MAX(U$5:U1659))</f>
        <v>-2.3684783692417444E-2</v>
      </c>
      <c r="X1659" s="53" t="str">
        <f t="shared" si="215"/>
        <v/>
      </c>
    </row>
    <row r="1660" spans="1:24" x14ac:dyDescent="0.3">
      <c r="A1660" s="4">
        <v>41431</v>
      </c>
      <c r="B1660" s="1">
        <v>127.324659</v>
      </c>
      <c r="C1660" s="1">
        <v>147.905979</v>
      </c>
      <c r="D1660" s="1">
        <v>161.89031399999999</v>
      </c>
      <c r="E1660" s="1">
        <v>134.9297</v>
      </c>
      <c r="F1660" s="3">
        <f t="shared" si="208"/>
        <v>14644.983864068836</v>
      </c>
      <c r="G1660" s="36">
        <f t="shared" si="209"/>
        <v>-2.6207520662442606E-3</v>
      </c>
      <c r="H1660" s="31">
        <f t="shared" si="210"/>
        <v>-5.5577634757848684E-3</v>
      </c>
      <c r="I1660" s="37">
        <f t="shared" si="211"/>
        <v>-1.1322558357380585E-2</v>
      </c>
      <c r="J1660" s="37">
        <f t="shared" si="212"/>
        <v>-2.8644244144045059E-3</v>
      </c>
      <c r="K1660" s="39">
        <f t="shared" si="213"/>
        <v>-4.9121680835732496E-3</v>
      </c>
      <c r="L1660" s="36">
        <f>-(1-B1660/MAX(B$5:B1660))</f>
        <v>-5.8976485249104815E-3</v>
      </c>
      <c r="M1660" s="37">
        <f>-(1-C1660/MAX(C$5:C1660))</f>
        <v>-2.6913241664195842E-2</v>
      </c>
      <c r="N1660" s="37">
        <f>-(1-D1660/MAX(D$5:D1660))</f>
        <v>-0.11483302625113978</v>
      </c>
      <c r="O1660" s="37">
        <f>-(1-E1660/MAX(E$5:E1660))</f>
        <v>-0.26654291056945922</v>
      </c>
      <c r="P1660" s="39">
        <f>-(1-F1660/MAX(F$5:F1660))</f>
        <v>-6.9975540961821903E-2</v>
      </c>
      <c r="Q1660" s="33">
        <f>IF(DatiStorici[[#This Row],[Calend]]="X",(DatiStorici[[#This Row],[Balanced]]*B$2/DatiStorici[[#This Row],[Bond 3Y]]),Q1659)</f>
        <v>30.258152902446113</v>
      </c>
      <c r="R1660" s="33">
        <f>IF(DatiStorici[[#This Row],[Calend]]="X",(DatiStorici[[#This Row],[Balanced]]*C$2/DatiStorici[[#This Row],[Bond 10Y]]),R1659)</f>
        <v>25.871198211764792</v>
      </c>
      <c r="S1660" s="33">
        <f>IF(DatiStorici[[#This Row],[Calend]]="X",(DatiStorici[[#This Row],[Balanced]]*D$2/DatiStorici[[#This Row],[SXXR]]),S1659)</f>
        <v>24.710095357140805</v>
      </c>
      <c r="T1660" s="33">
        <f>IF(DatiStorici[[#This Row],[Calend]]="X",(DatiStorici[[#This Row],[Balanced]]*E$2/DatiStorici[[#This Row],[Gold]]),T1659)</f>
        <v>23.441371233344491</v>
      </c>
      <c r="U1660" s="34">
        <f>SUMPRODUCT(DatiStorici[[#This Row],[Bond 3Y]:[Gold]],Q1659:T1659)</f>
        <v>14842.376184129202</v>
      </c>
      <c r="V1660" s="32">
        <f t="shared" si="214"/>
        <v>-5.7815365458999124E-3</v>
      </c>
      <c r="W1660" s="32">
        <f>-(1-U1660/MAX(U$5:U1660))</f>
        <v>-2.9313099959978106E-2</v>
      </c>
      <c r="X1660" s="53" t="str">
        <f t="shared" si="215"/>
        <v/>
      </c>
    </row>
    <row r="1661" spans="1:24" x14ac:dyDescent="0.3">
      <c r="A1661" s="4">
        <v>41432</v>
      </c>
      <c r="B1661" s="1">
        <v>127.40009499999999</v>
      </c>
      <c r="C1661" s="1">
        <v>148.07821000000001</v>
      </c>
      <c r="D1661" s="1">
        <v>163.90487200000001</v>
      </c>
      <c r="E1661" s="1">
        <v>133.57888</v>
      </c>
      <c r="F1661" s="3">
        <f t="shared" si="208"/>
        <v>14628.235192846061</v>
      </c>
      <c r="G1661" s="36">
        <f t="shared" si="209"/>
        <v>5.9229423933673819E-4</v>
      </c>
      <c r="H1661" s="31">
        <f t="shared" si="210"/>
        <v>1.1637852685373914E-3</v>
      </c>
      <c r="I1661" s="37">
        <f t="shared" si="211"/>
        <v>1.2367178910191798E-2</v>
      </c>
      <c r="J1661" s="37">
        <f t="shared" si="212"/>
        <v>-1.0061737291496842E-2</v>
      </c>
      <c r="K1661" s="39">
        <f t="shared" si="213"/>
        <v>-1.1443000523995216E-3</v>
      </c>
      <c r="L1661" s="36">
        <f>-(1-B1661/MAX(B$5:B1661))</f>
        <v>-5.3086730226405976E-3</v>
      </c>
      <c r="M1661" s="37">
        <f>-(1-C1661/MAX(C$5:C1661))</f>
        <v>-2.5780118401647067E-2</v>
      </c>
      <c r="N1661" s="37">
        <f>-(1-D1661/MAX(D$5:D1661))</f>
        <v>-0.10381803613689755</v>
      </c>
      <c r="O1661" s="37">
        <f>-(1-E1661/MAX(E$5:E1661))</f>
        <v>-0.27388576025744171</v>
      </c>
      <c r="P1661" s="39">
        <f>-(1-F1661/MAX(F$5:F1661))</f>
        <v>-7.1039159333692314E-2</v>
      </c>
      <c r="Q1661" s="33">
        <f>IF(DatiStorici[[#This Row],[Calend]]="X",(DatiStorici[[#This Row],[Balanced]]*B$2/DatiStorici[[#This Row],[Bond 3Y]]),Q1660)</f>
        <v>30.258152902446113</v>
      </c>
      <c r="R1661" s="33">
        <f>IF(DatiStorici[[#This Row],[Calend]]="X",(DatiStorici[[#This Row],[Balanced]]*C$2/DatiStorici[[#This Row],[Bond 10Y]]),R1660)</f>
        <v>25.871198211764792</v>
      </c>
      <c r="S1661" s="33">
        <f>IF(DatiStorici[[#This Row],[Calend]]="X",(DatiStorici[[#This Row],[Balanced]]*D$2/DatiStorici[[#This Row],[SXXR]]),S1660)</f>
        <v>24.710095357140805</v>
      </c>
      <c r="T1661" s="33">
        <f>IF(DatiStorici[[#This Row],[Calend]]="X",(DatiStorici[[#This Row],[Balanced]]*E$2/DatiStorici[[#This Row],[Gold]]),T1660)</f>
        <v>23.441371233344491</v>
      </c>
      <c r="U1661" s="34">
        <f>SUMPRODUCT(DatiStorici[[#This Row],[Bond 3Y]:[Gold]],Q1660:T1660)</f>
        <v>14867.229407683826</v>
      </c>
      <c r="V1661" s="32">
        <f t="shared" si="214"/>
        <v>1.6730770306068923E-3</v>
      </c>
      <c r="W1661" s="32">
        <f>-(1-U1661/MAX(U$5:U1661))</f>
        <v>-2.7687706678676038E-2</v>
      </c>
      <c r="X1661" s="53" t="str">
        <f t="shared" si="215"/>
        <v/>
      </c>
    </row>
    <row r="1662" spans="1:24" x14ac:dyDescent="0.3">
      <c r="A1662" s="4">
        <v>41435</v>
      </c>
      <c r="B1662" s="1">
        <v>127.316148</v>
      </c>
      <c r="C1662" s="1">
        <v>147.590777</v>
      </c>
      <c r="D1662" s="1">
        <v>163.81172599999999</v>
      </c>
      <c r="E1662" s="1">
        <v>133.30930000000001</v>
      </c>
      <c r="F1662" s="3">
        <f t="shared" si="208"/>
        <v>14601.788111987364</v>
      </c>
      <c r="G1662" s="36">
        <f t="shared" si="209"/>
        <v>-6.5914134136581249E-4</v>
      </c>
      <c r="H1662" s="31">
        <f t="shared" si="210"/>
        <v>-3.2971563675250142E-3</v>
      </c>
      <c r="I1662" s="37">
        <f t="shared" si="211"/>
        <v>-5.6845459202701652E-4</v>
      </c>
      <c r="J1662" s="37">
        <f t="shared" si="212"/>
        <v>-2.0201725807552869E-3</v>
      </c>
      <c r="K1662" s="39">
        <f t="shared" si="213"/>
        <v>-1.8095837830739521E-3</v>
      </c>
      <c r="L1662" s="36">
        <f>-(1-B1662/MAX(B$5:B1662))</f>
        <v>-5.964099165186032E-3</v>
      </c>
      <c r="M1662" s="37">
        <f>-(1-C1662/MAX(C$5:C1662))</f>
        <v>-2.898698401372557E-2</v>
      </c>
      <c r="N1662" s="37">
        <f>-(1-D1662/MAX(D$5:D1662))</f>
        <v>-0.10432733012058104</v>
      </c>
      <c r="O1662" s="37">
        <f>-(1-E1662/MAX(E$5:E1662))</f>
        <v>-0.27535115566089008</v>
      </c>
      <c r="P1662" s="39">
        <f>-(1-F1662/MAX(F$5:F1662))</f>
        <v>-7.2718671738557172E-2</v>
      </c>
      <c r="Q1662" s="33">
        <f>IF(DatiStorici[[#This Row],[Calend]]="X",(DatiStorici[[#This Row],[Balanced]]*B$2/DatiStorici[[#This Row],[Bond 3Y]]),Q1661)</f>
        <v>30.258152902446113</v>
      </c>
      <c r="R1662" s="33">
        <f>IF(DatiStorici[[#This Row],[Calend]]="X",(DatiStorici[[#This Row],[Balanced]]*C$2/DatiStorici[[#This Row],[Bond 10Y]]),R1661)</f>
        <v>25.871198211764792</v>
      </c>
      <c r="S1662" s="33">
        <f>IF(DatiStorici[[#This Row],[Calend]]="X",(DatiStorici[[#This Row],[Balanced]]*D$2/DatiStorici[[#This Row],[SXXR]]),S1661)</f>
        <v>24.710095357140805</v>
      </c>
      <c r="T1662" s="33">
        <f>IF(DatiStorici[[#This Row],[Calend]]="X",(DatiStorici[[#This Row],[Balanced]]*E$2/DatiStorici[[#This Row],[Gold]]),T1661)</f>
        <v>23.441371233344491</v>
      </c>
      <c r="U1662" s="34">
        <f>SUMPRODUCT(DatiStorici[[#This Row],[Bond 3Y]:[Gold]],Q1661:T1661)</f>
        <v>14843.457879364947</v>
      </c>
      <c r="V1662" s="32">
        <f t="shared" si="214"/>
        <v>-1.6002008409797576E-3</v>
      </c>
      <c r="W1662" s="32">
        <f>-(1-U1662/MAX(U$5:U1662))</f>
        <v>-2.9242357419690168E-2</v>
      </c>
      <c r="X1662" s="53" t="str">
        <f t="shared" si="215"/>
        <v/>
      </c>
    </row>
    <row r="1663" spans="1:24" x14ac:dyDescent="0.3">
      <c r="A1663" s="4">
        <v>41436</v>
      </c>
      <c r="B1663" s="1">
        <v>127.20823</v>
      </c>
      <c r="C1663" s="1">
        <v>147.25881899999999</v>
      </c>
      <c r="D1663" s="1">
        <v>161.92497299999999</v>
      </c>
      <c r="E1663" s="1">
        <v>132.44042999999999</v>
      </c>
      <c r="F1663" s="3">
        <f t="shared" si="208"/>
        <v>14528.067279434094</v>
      </c>
      <c r="G1663" s="36">
        <f t="shared" si="209"/>
        <v>-8.4799740846025202E-4</v>
      </c>
      <c r="H1663" s="31">
        <f t="shared" si="210"/>
        <v>-2.2517116846105501E-3</v>
      </c>
      <c r="I1663" s="37">
        <f t="shared" si="211"/>
        <v>-1.1584657833203787E-2</v>
      </c>
      <c r="J1663" s="37">
        <f t="shared" si="212"/>
        <v>-6.5390327658672153E-3</v>
      </c>
      <c r="K1663" s="39">
        <f t="shared" si="213"/>
        <v>-5.0615417722950371E-3</v>
      </c>
      <c r="L1663" s="36">
        <f>-(1-B1663/MAX(B$5:B1663))</f>
        <v>-6.8066817286035475E-3</v>
      </c>
      <c r="M1663" s="37">
        <f>-(1-C1663/MAX(C$5:C1663))</f>
        <v>-3.1170965596536759E-2</v>
      </c>
      <c r="N1663" s="37">
        <f>-(1-D1663/MAX(D$5:D1663))</f>
        <v>-0.11464352138586931</v>
      </c>
      <c r="O1663" s="37">
        <f>-(1-E1663/MAX(E$5:E1663))</f>
        <v>-0.2800741992998631</v>
      </c>
      <c r="P1663" s="39">
        <f>-(1-F1663/MAX(F$5:F1663))</f>
        <v>-7.7400286826124098E-2</v>
      </c>
      <c r="Q1663" s="33">
        <f>IF(DatiStorici[[#This Row],[Calend]]="X",(DatiStorici[[#This Row],[Balanced]]*B$2/DatiStorici[[#This Row],[Bond 3Y]]),Q1662)</f>
        <v>30.258152902446113</v>
      </c>
      <c r="R1663" s="33">
        <f>IF(DatiStorici[[#This Row],[Calend]]="X",(DatiStorici[[#This Row],[Balanced]]*C$2/DatiStorici[[#This Row],[Bond 10Y]]),R1662)</f>
        <v>25.871198211764792</v>
      </c>
      <c r="S1663" s="33">
        <f>IF(DatiStorici[[#This Row],[Calend]]="X",(DatiStorici[[#This Row],[Balanced]]*D$2/DatiStorici[[#This Row],[SXXR]]),S1662)</f>
        <v>24.710095357140805</v>
      </c>
      <c r="T1663" s="33">
        <f>IF(DatiStorici[[#This Row],[Calend]]="X",(DatiStorici[[#This Row],[Balanced]]*E$2/DatiStorici[[#This Row],[Gold]]),T1662)</f>
        <v>23.441371233344491</v>
      </c>
      <c r="U1663" s="34">
        <f>SUMPRODUCT(DatiStorici[[#This Row],[Bond 3Y]:[Gold]],Q1662:T1662)</f>
        <v>14764.614978035152</v>
      </c>
      <c r="V1663" s="32">
        <f t="shared" si="214"/>
        <v>-5.3257831448571382E-3</v>
      </c>
      <c r="W1663" s="32">
        <f>-(1-U1663/MAX(U$5:U1663))</f>
        <v>-3.439865924983887E-2</v>
      </c>
      <c r="X1663" s="53" t="str">
        <f t="shared" si="215"/>
        <v/>
      </c>
    </row>
    <row r="1664" spans="1:24" x14ac:dyDescent="0.3">
      <c r="A1664" s="4">
        <v>41437</v>
      </c>
      <c r="B1664" s="1">
        <v>127.209895</v>
      </c>
      <c r="C1664" s="1">
        <v>147.380357</v>
      </c>
      <c r="D1664" s="1">
        <v>161.48307</v>
      </c>
      <c r="E1664" s="1">
        <v>133.25808000000001</v>
      </c>
      <c r="F1664" s="3">
        <f t="shared" si="208"/>
        <v>14556.786545432089</v>
      </c>
      <c r="G1664" s="36">
        <f t="shared" si="209"/>
        <v>1.3088690123933188E-5</v>
      </c>
      <c r="H1664" s="31">
        <f t="shared" si="210"/>
        <v>8.2499556605757497E-4</v>
      </c>
      <c r="I1664" s="37">
        <f t="shared" si="211"/>
        <v>-2.7327908787742024E-3</v>
      </c>
      <c r="J1664" s="37">
        <f t="shared" si="212"/>
        <v>6.1547396792159962E-3</v>
      </c>
      <c r="K1664" s="39">
        <f t="shared" si="213"/>
        <v>1.974861245985525E-3</v>
      </c>
      <c r="L1664" s="36">
        <f>-(1-B1664/MAX(B$5:B1664))</f>
        <v>-6.793682043953253E-3</v>
      </c>
      <c r="M1664" s="37">
        <f>-(1-C1664/MAX(C$5:C1664))</f>
        <v>-3.0371356147113171E-2</v>
      </c>
      <c r="N1664" s="37">
        <f>-(1-D1664/MAX(D$5:D1664))</f>
        <v>-0.1170597125188394</v>
      </c>
      <c r="O1664" s="37">
        <f>-(1-E1664/MAX(E$5:E1664))</f>
        <v>-0.27562957970037616</v>
      </c>
      <c r="P1664" s="39">
        <f>-(1-F1664/MAX(F$5:F1664))</f>
        <v>-7.5576480117173661E-2</v>
      </c>
      <c r="Q1664" s="33">
        <f>IF(DatiStorici[[#This Row],[Calend]]="X",(DatiStorici[[#This Row],[Balanced]]*B$2/DatiStorici[[#This Row],[Bond 3Y]]),Q1663)</f>
        <v>30.258152902446113</v>
      </c>
      <c r="R1664" s="33">
        <f>IF(DatiStorici[[#This Row],[Calend]]="X",(DatiStorici[[#This Row],[Balanced]]*C$2/DatiStorici[[#This Row],[Bond 10Y]]),R1663)</f>
        <v>25.871198211764792</v>
      </c>
      <c r="S1664" s="33">
        <f>IF(DatiStorici[[#This Row],[Calend]]="X",(DatiStorici[[#This Row],[Balanced]]*D$2/DatiStorici[[#This Row],[SXXR]]),S1663)</f>
        <v>24.710095357140805</v>
      </c>
      <c r="T1664" s="33">
        <f>IF(DatiStorici[[#This Row],[Calend]]="X",(DatiStorici[[#This Row],[Balanced]]*E$2/DatiStorici[[#This Row],[Gold]]),T1663)</f>
        <v>23.441371233344491</v>
      </c>
      <c r="U1664" s="34">
        <f>SUMPRODUCT(DatiStorici[[#This Row],[Bond 3Y]:[Gold]],Q1663:T1663)</f>
        <v>14776.057063468335</v>
      </c>
      <c r="V1664" s="32">
        <f t="shared" si="214"/>
        <v>7.7466660130936366E-4</v>
      </c>
      <c r="W1664" s="32">
        <f>-(1-U1664/MAX(U$5:U1664))</f>
        <v>-3.3650350333439993E-2</v>
      </c>
      <c r="X1664" s="53" t="str">
        <f t="shared" si="215"/>
        <v/>
      </c>
    </row>
    <row r="1665" spans="1:24" x14ac:dyDescent="0.3">
      <c r="A1665" s="4">
        <v>41438</v>
      </c>
      <c r="B1665" s="1">
        <v>127.143123</v>
      </c>
      <c r="C1665" s="1">
        <v>147.71884299999999</v>
      </c>
      <c r="D1665" s="1">
        <v>161.40292099999999</v>
      </c>
      <c r="E1665" s="1">
        <v>133.4734</v>
      </c>
      <c r="F1665" s="3">
        <f t="shared" si="208"/>
        <v>14570.994886474869</v>
      </c>
      <c r="G1665" s="36">
        <f t="shared" si="209"/>
        <v>-5.2503408104922383E-4</v>
      </c>
      <c r="H1665" s="31">
        <f t="shared" si="210"/>
        <v>2.2940499224995275E-3</v>
      </c>
      <c r="I1665" s="37">
        <f t="shared" si="211"/>
        <v>-4.964538808138214E-4</v>
      </c>
      <c r="J1665" s="37">
        <f t="shared" si="212"/>
        <v>1.6145079446320619E-3</v>
      </c>
      <c r="K1665" s="39">
        <f t="shared" si="213"/>
        <v>9.7558698062312835E-4</v>
      </c>
      <c r="L1665" s="36">
        <f>-(1-B1665/MAX(B$5:B1665))</f>
        <v>-7.3150123403311618E-3</v>
      </c>
      <c r="M1665" s="37">
        <f>-(1-C1665/MAX(C$5:C1665))</f>
        <v>-2.8144426264298694E-2</v>
      </c>
      <c r="N1665" s="37">
        <f>-(1-D1665/MAX(D$5:D1665))</f>
        <v>-0.11749794286150828</v>
      </c>
      <c r="O1665" s="37">
        <f>-(1-E1665/MAX(E$5:E1665))</f>
        <v>-0.27445913330869087</v>
      </c>
      <c r="P1665" s="39">
        <f>-(1-F1665/MAX(F$5:F1665))</f>
        <v>-7.4674184504232688E-2</v>
      </c>
      <c r="Q1665" s="33">
        <f>IF(DatiStorici[[#This Row],[Calend]]="X",(DatiStorici[[#This Row],[Balanced]]*B$2/DatiStorici[[#This Row],[Bond 3Y]]),Q1664)</f>
        <v>30.258152902446113</v>
      </c>
      <c r="R1665" s="33">
        <f>IF(DatiStorici[[#This Row],[Calend]]="X",(DatiStorici[[#This Row],[Balanced]]*C$2/DatiStorici[[#This Row],[Bond 10Y]]),R1664)</f>
        <v>25.871198211764792</v>
      </c>
      <c r="S1665" s="33">
        <f>IF(DatiStorici[[#This Row],[Calend]]="X",(DatiStorici[[#This Row],[Balanced]]*D$2/DatiStorici[[#This Row],[SXXR]]),S1664)</f>
        <v>24.710095357140805</v>
      </c>
      <c r="T1665" s="33">
        <f>IF(DatiStorici[[#This Row],[Calend]]="X",(DatiStorici[[#This Row],[Balanced]]*E$2/DatiStorici[[#This Row],[Gold]]),T1664)</f>
        <v>23.441371233344491</v>
      </c>
      <c r="U1665" s="34">
        <f>SUMPRODUCT(DatiStorici[[#This Row],[Bond 3Y]:[Gold]],Q1664:T1664)</f>
        <v>14785.860611101823</v>
      </c>
      <c r="V1665" s="32">
        <f t="shared" si="214"/>
        <v>6.632552123849155E-4</v>
      </c>
      <c r="W1665" s="32">
        <f>-(1-U1665/MAX(U$5:U1665))</f>
        <v>-3.3009201292094392E-2</v>
      </c>
      <c r="X1665" s="53" t="str">
        <f t="shared" si="215"/>
        <v/>
      </c>
    </row>
    <row r="1666" spans="1:24" x14ac:dyDescent="0.3">
      <c r="A1666" s="4">
        <v>41439</v>
      </c>
      <c r="B1666" s="1">
        <v>127.233716</v>
      </c>
      <c r="C1666" s="1">
        <v>148.363373</v>
      </c>
      <c r="D1666" s="1">
        <v>161.73868100000001</v>
      </c>
      <c r="E1666" s="1">
        <v>134.07418999999999</v>
      </c>
      <c r="F1666" s="3">
        <f t="shared" si="208"/>
        <v>14618.29641580864</v>
      </c>
      <c r="G1666" s="36">
        <f t="shared" si="209"/>
        <v>7.1227399621914518E-4</v>
      </c>
      <c r="H1666" s="31">
        <f t="shared" si="210"/>
        <v>4.3537300334624525E-3</v>
      </c>
      <c r="I1666" s="37">
        <f t="shared" si="211"/>
        <v>2.0780990052251427E-3</v>
      </c>
      <c r="J1666" s="37">
        <f t="shared" si="212"/>
        <v>4.4910964051281116E-3</v>
      </c>
      <c r="K1666" s="39">
        <f t="shared" si="213"/>
        <v>3.2410222125231077E-3</v>
      </c>
      <c r="L1666" s="36">
        <f>-(1-B1666/MAX(B$5:B1666))</f>
        <v>-6.6076967658423857E-3</v>
      </c>
      <c r="M1666" s="37">
        <f>-(1-C1666/MAX(C$5:C1666))</f>
        <v>-2.3904005338852619E-2</v>
      </c>
      <c r="N1666" s="37">
        <f>-(1-D1666/MAX(D$5:D1666))</f>
        <v>-0.11566210935323595</v>
      </c>
      <c r="O1666" s="37">
        <f>-(1-E1666/MAX(E$5:E1666))</f>
        <v>-0.27119333130395085</v>
      </c>
      <c r="P1666" s="39">
        <f>-(1-F1666/MAX(F$5:F1666))</f>
        <v>-7.1670317812494555E-2</v>
      </c>
      <c r="Q1666" s="33">
        <f>IF(DatiStorici[[#This Row],[Calend]]="X",(DatiStorici[[#This Row],[Balanced]]*B$2/DatiStorici[[#This Row],[Bond 3Y]]),Q1665)</f>
        <v>30.258152902446113</v>
      </c>
      <c r="R1666" s="33">
        <f>IF(DatiStorici[[#This Row],[Calend]]="X",(DatiStorici[[#This Row],[Balanced]]*C$2/DatiStorici[[#This Row],[Bond 10Y]]),R1665)</f>
        <v>25.871198211764792</v>
      </c>
      <c r="S1666" s="33">
        <f>IF(DatiStorici[[#This Row],[Calend]]="X",(DatiStorici[[#This Row],[Balanced]]*D$2/DatiStorici[[#This Row],[SXXR]]),S1665)</f>
        <v>24.710095357140805</v>
      </c>
      <c r="T1666" s="33">
        <f>IF(DatiStorici[[#This Row],[Calend]]="X",(DatiStorici[[#This Row],[Balanced]]*E$2/DatiStorici[[#This Row],[Gold]]),T1665)</f>
        <v>23.441371233344491</v>
      </c>
      <c r="U1666" s="34">
        <f>SUMPRODUCT(DatiStorici[[#This Row],[Bond 3Y]:[Gold]],Q1665:T1665)</f>
        <v>14827.656554371537</v>
      </c>
      <c r="V1666" s="32">
        <f t="shared" si="214"/>
        <v>2.8227630503083515E-3</v>
      </c>
      <c r="W1666" s="32">
        <f>-(1-U1666/MAX(U$5:U1666))</f>
        <v>-3.0275759280962156E-2</v>
      </c>
      <c r="X1666" s="53" t="str">
        <f t="shared" si="215"/>
        <v/>
      </c>
    </row>
    <row r="1667" spans="1:24" x14ac:dyDescent="0.3">
      <c r="A1667" s="4">
        <v>41442</v>
      </c>
      <c r="B1667" s="1">
        <v>127.230693</v>
      </c>
      <c r="C1667" s="1">
        <v>148.352586</v>
      </c>
      <c r="D1667" s="1">
        <v>162.90507099999999</v>
      </c>
      <c r="E1667" s="1">
        <v>133.44324</v>
      </c>
      <c r="F1667" s="3">
        <f t="shared" si="208"/>
        <v>14610.61003232483</v>
      </c>
      <c r="G1667" s="36">
        <f t="shared" si="209"/>
        <v>-2.3759707787968477E-5</v>
      </c>
      <c r="H1667" s="31">
        <f t="shared" si="210"/>
        <v>-7.2709267415865803E-5</v>
      </c>
      <c r="I1667" s="37">
        <f t="shared" si="211"/>
        <v>7.185692080062105E-3</v>
      </c>
      <c r="J1667" s="37">
        <f t="shared" si="212"/>
        <v>-4.7170845647898987E-3</v>
      </c>
      <c r="K1667" s="39">
        <f t="shared" si="213"/>
        <v>-5.2594397772838097E-4</v>
      </c>
      <c r="L1667" s="36">
        <f>-(1-B1667/MAX(B$5:B1667))</f>
        <v>-6.6312991962914625E-3</v>
      </c>
      <c r="M1667" s="37">
        <f>-(1-C1667/MAX(C$5:C1667))</f>
        <v>-2.3974973983481696E-2</v>
      </c>
      <c r="N1667" s="37">
        <f>-(1-D1667/MAX(D$5:D1667))</f>
        <v>-0.10928464376557323</v>
      </c>
      <c r="O1667" s="37">
        <f>-(1-E1667/MAX(E$5:E1667))</f>
        <v>-0.27462307842838818</v>
      </c>
      <c r="P1667" s="39">
        <f>-(1-F1667/MAX(F$5:F1667))</f>
        <v>-7.2158438844777129E-2</v>
      </c>
      <c r="Q1667" s="33">
        <f>IF(DatiStorici[[#This Row],[Calend]]="X",(DatiStorici[[#This Row],[Balanced]]*B$2/DatiStorici[[#This Row],[Bond 3Y]]),Q1666)</f>
        <v>30.258152902446113</v>
      </c>
      <c r="R1667" s="33">
        <f>IF(DatiStorici[[#This Row],[Calend]]="X",(DatiStorici[[#This Row],[Balanced]]*C$2/DatiStorici[[#This Row],[Bond 10Y]]),R1666)</f>
        <v>25.871198211764792</v>
      </c>
      <c r="S1667" s="33">
        <f>IF(DatiStorici[[#This Row],[Calend]]="X",(DatiStorici[[#This Row],[Balanced]]*D$2/DatiStorici[[#This Row],[SXXR]]),S1666)</f>
        <v>24.710095357140805</v>
      </c>
      <c r="T1667" s="33">
        <f>IF(DatiStorici[[#This Row],[Calend]]="X",(DatiStorici[[#This Row],[Balanced]]*E$2/DatiStorici[[#This Row],[Gold]]),T1666)</f>
        <v>23.441371233344491</v>
      </c>
      <c r="U1667" s="34">
        <f>SUMPRODUCT(DatiStorici[[#This Row],[Bond 3Y]:[Gold]],Q1666:T1666)</f>
        <v>14841.317286304142</v>
      </c>
      <c r="V1667" s="32">
        <f t="shared" si="214"/>
        <v>9.2087666876108215E-4</v>
      </c>
      <c r="W1667" s="32">
        <f>-(1-U1667/MAX(U$5:U1667))</f>
        <v>-2.938235155652269E-2</v>
      </c>
      <c r="X1667" s="53" t="str">
        <f t="shared" si="215"/>
        <v/>
      </c>
    </row>
    <row r="1668" spans="1:24" x14ac:dyDescent="0.3">
      <c r="A1668" s="4">
        <v>41443</v>
      </c>
      <c r="B1668" s="1">
        <v>127.185456</v>
      </c>
      <c r="C1668" s="1">
        <v>147.96398300000001</v>
      </c>
      <c r="D1668" s="1">
        <v>162.76936699999999</v>
      </c>
      <c r="E1668" s="1">
        <v>131.70714000000001</v>
      </c>
      <c r="F1668" s="3">
        <f t="shared" si="208"/>
        <v>14529.139916651486</v>
      </c>
      <c r="G1668" s="36">
        <f t="shared" si="209"/>
        <v>-3.5561422224603302E-4</v>
      </c>
      <c r="H1668" s="31">
        <f t="shared" si="210"/>
        <v>-2.6228922945237087E-3</v>
      </c>
      <c r="I1668" s="37">
        <f t="shared" si="211"/>
        <v>-8.3337217797846202E-4</v>
      </c>
      <c r="J1668" s="37">
        <f t="shared" si="212"/>
        <v>-1.3095397488497968E-2</v>
      </c>
      <c r="K1668" s="39">
        <f t="shared" si="213"/>
        <v>-5.5916971211890151E-3</v>
      </c>
      <c r="L1668" s="36">
        <f>-(1-B1668/MAX(B$5:B1668))</f>
        <v>-6.9844924302405742E-3</v>
      </c>
      <c r="M1668" s="37">
        <f>-(1-C1668/MAX(C$5:C1668))</f>
        <v>-2.653162812353882E-2</v>
      </c>
      <c r="N1668" s="37">
        <f>-(1-D1668/MAX(D$5:D1668))</f>
        <v>-0.11002663194286233</v>
      </c>
      <c r="O1668" s="37">
        <f>-(1-E1668/MAX(E$5:E1668))</f>
        <v>-0.28406025091865794</v>
      </c>
      <c r="P1668" s="39">
        <f>-(1-F1668/MAX(F$5:F1668))</f>
        <v>-7.7332169383516614E-2</v>
      </c>
      <c r="Q1668" s="33">
        <f>IF(DatiStorici[[#This Row],[Calend]]="X",(DatiStorici[[#This Row],[Balanced]]*B$2/DatiStorici[[#This Row],[Bond 3Y]]),Q1667)</f>
        <v>30.258152902446113</v>
      </c>
      <c r="R1668" s="33">
        <f>IF(DatiStorici[[#This Row],[Calend]]="X",(DatiStorici[[#This Row],[Balanced]]*C$2/DatiStorici[[#This Row],[Bond 10Y]]),R1667)</f>
        <v>25.871198211764792</v>
      </c>
      <c r="S1668" s="33">
        <f>IF(DatiStorici[[#This Row],[Calend]]="X",(DatiStorici[[#This Row],[Balanced]]*D$2/DatiStorici[[#This Row],[SXXR]]),S1667)</f>
        <v>24.710095357140805</v>
      </c>
      <c r="T1668" s="33">
        <f>IF(DatiStorici[[#This Row],[Calend]]="X",(DatiStorici[[#This Row],[Balanced]]*E$2/DatiStorici[[#This Row],[Gold]]),T1667)</f>
        <v>23.441371233344491</v>
      </c>
      <c r="U1668" s="34">
        <f>SUMPRODUCT(DatiStorici[[#This Row],[Bond 3Y]:[Gold]],Q1667:T1667)</f>
        <v>14785.845049624051</v>
      </c>
      <c r="V1668" s="32">
        <f t="shared" si="214"/>
        <v>-3.7446921763033248E-3</v>
      </c>
      <c r="W1668" s="32">
        <f>-(1-U1668/MAX(U$5:U1668))</f>
        <v>-3.3010219008020147E-2</v>
      </c>
      <c r="X1668" s="53" t="str">
        <f t="shared" si="215"/>
        <v/>
      </c>
    </row>
    <row r="1669" spans="1:24" x14ac:dyDescent="0.3">
      <c r="A1669" s="4">
        <v>41444</v>
      </c>
      <c r="B1669" s="1">
        <v>127.314905</v>
      </c>
      <c r="C1669" s="1">
        <v>148.19816299999999</v>
      </c>
      <c r="D1669" s="1">
        <v>162.42763600000001</v>
      </c>
      <c r="E1669" s="1">
        <v>132.28382999999999</v>
      </c>
      <c r="F1669" s="3">
        <f t="shared" si="208"/>
        <v>14555.868847979369</v>
      </c>
      <c r="G1669" s="36">
        <f t="shared" si="209"/>
        <v>1.0172795877759031E-3</v>
      </c>
      <c r="H1669" s="31">
        <f t="shared" si="210"/>
        <v>1.5814313339390981E-3</v>
      </c>
      <c r="I1669" s="37">
        <f t="shared" si="211"/>
        <v>-2.1016868091367279E-3</v>
      </c>
      <c r="J1669" s="37">
        <f t="shared" si="212"/>
        <v>4.3690200262334784E-3</v>
      </c>
      <c r="K1669" s="39">
        <f t="shared" si="213"/>
        <v>1.8379873335311527E-3</v>
      </c>
      <c r="L1669" s="36">
        <f>-(1-B1669/MAX(B$5:B1669))</f>
        <v>-5.9738040348679133E-3</v>
      </c>
      <c r="M1669" s="37">
        <f>-(1-C1669/MAX(C$5:C1669))</f>
        <v>-2.4990936809991204E-2</v>
      </c>
      <c r="N1669" s="37">
        <f>-(1-D1669/MAX(D$5:D1669))</f>
        <v>-0.11189511306215993</v>
      </c>
      <c r="O1669" s="37">
        <f>-(1-E1669/MAX(E$5:E1669))</f>
        <v>-0.2809254528059838</v>
      </c>
      <c r="P1669" s="39">
        <f>-(1-F1669/MAX(F$5:F1669))</f>
        <v>-7.5634758165476712E-2</v>
      </c>
      <c r="Q1669" s="33">
        <f>IF(DatiStorici[[#This Row],[Calend]]="X",(DatiStorici[[#This Row],[Balanced]]*B$2/DatiStorici[[#This Row],[Bond 3Y]]),Q1668)</f>
        <v>30.258152902446113</v>
      </c>
      <c r="R1669" s="33">
        <f>IF(DatiStorici[[#This Row],[Calend]]="X",(DatiStorici[[#This Row],[Balanced]]*C$2/DatiStorici[[#This Row],[Bond 10Y]]),R1668)</f>
        <v>25.871198211764792</v>
      </c>
      <c r="S1669" s="33">
        <f>IF(DatiStorici[[#This Row],[Calend]]="X",(DatiStorici[[#This Row],[Balanced]]*D$2/DatiStorici[[#This Row],[SXXR]]),S1668)</f>
        <v>24.710095357140805</v>
      </c>
      <c r="T1669" s="33">
        <f>IF(DatiStorici[[#This Row],[Calend]]="X",(DatiStorici[[#This Row],[Balanced]]*E$2/DatiStorici[[#This Row],[Gold]]),T1668)</f>
        <v>23.441371233344491</v>
      </c>
      <c r="U1669" s="34">
        <f>SUMPRODUCT(DatiStorici[[#This Row],[Bond 3Y]:[Gold]],Q1668:T1668)</f>
        <v>14800.894653236419</v>
      </c>
      <c r="V1669" s="32">
        <f t="shared" si="214"/>
        <v>1.0173209391412972E-3</v>
      </c>
      <c r="W1669" s="32">
        <f>-(1-U1669/MAX(U$5:U1669))</f>
        <v>-3.2025979497035229E-2</v>
      </c>
      <c r="X1669" s="53" t="str">
        <f t="shared" si="215"/>
        <v/>
      </c>
    </row>
    <row r="1670" spans="1:24" x14ac:dyDescent="0.3">
      <c r="A1670" s="4">
        <v>41445</v>
      </c>
      <c r="B1670" s="1">
        <v>126.88489300000001</v>
      </c>
      <c r="C1670" s="1">
        <v>146.29028</v>
      </c>
      <c r="D1670" s="1">
        <v>157.66593</v>
      </c>
      <c r="E1670" s="1">
        <v>124.5492</v>
      </c>
      <c r="F1670" s="3">
        <f t="shared" si="208"/>
        <v>14120.25689590854</v>
      </c>
      <c r="G1670" s="36">
        <f t="shared" si="209"/>
        <v>-3.3832631934391367E-3</v>
      </c>
      <c r="H1670" s="31">
        <f t="shared" si="210"/>
        <v>-1.2957450378968201E-2</v>
      </c>
      <c r="I1670" s="37">
        <f t="shared" si="211"/>
        <v>-2.9754158155219652E-2</v>
      </c>
      <c r="J1670" s="37">
        <f t="shared" si="212"/>
        <v>-6.0249022864625842E-2</v>
      </c>
      <c r="K1670" s="39">
        <f t="shared" si="213"/>
        <v>-3.0383843879456106E-2</v>
      </c>
      <c r="L1670" s="36">
        <f>-(1-B1670/MAX(B$5:B1670))</f>
        <v>-9.3311736419798841E-3</v>
      </c>
      <c r="M1670" s="37">
        <f>-(1-C1670/MAX(C$5:C1670))</f>
        <v>-3.7543070917794852E-2</v>
      </c>
      <c r="N1670" s="37">
        <f>-(1-D1670/MAX(D$5:D1670))</f>
        <v>-0.13793067248359503</v>
      </c>
      <c r="O1670" s="37">
        <f>-(1-E1670/MAX(E$5:E1670))</f>
        <v>-0.32296971146528664</v>
      </c>
      <c r="P1670" s="39">
        <f>-(1-F1670/MAX(F$5:F1670))</f>
        <v>-0.10329813928187481</v>
      </c>
      <c r="Q1670" s="33">
        <f>IF(DatiStorici[[#This Row],[Calend]]="X",(DatiStorici[[#This Row],[Balanced]]*B$2/DatiStorici[[#This Row],[Bond 3Y]]),Q1669)</f>
        <v>30.258152902446113</v>
      </c>
      <c r="R1670" s="33">
        <f>IF(DatiStorici[[#This Row],[Calend]]="X",(DatiStorici[[#This Row],[Balanced]]*C$2/DatiStorici[[#This Row],[Bond 10Y]]),R1669)</f>
        <v>25.871198211764792</v>
      </c>
      <c r="S1670" s="33">
        <f>IF(DatiStorici[[#This Row],[Calend]]="X",(DatiStorici[[#This Row],[Balanced]]*D$2/DatiStorici[[#This Row],[SXXR]]),S1669)</f>
        <v>24.710095357140805</v>
      </c>
      <c r="T1670" s="33">
        <f>IF(DatiStorici[[#This Row],[Calend]]="X",(DatiStorici[[#This Row],[Balanced]]*E$2/DatiStorici[[#This Row],[Gold]]),T1669)</f>
        <v>23.441371233344491</v>
      </c>
      <c r="U1670" s="34">
        <f>SUMPRODUCT(DatiStorici[[#This Row],[Bond 3Y]:[Gold]],Q1669:T1669)</f>
        <v>14439.551522627444</v>
      </c>
      <c r="V1670" s="32">
        <f t="shared" si="214"/>
        <v>-2.4716553493489106E-2</v>
      </c>
      <c r="W1670" s="32">
        <f>-(1-U1670/MAX(U$5:U1670))</f>
        <v>-5.5657710626221824E-2</v>
      </c>
      <c r="X1670" s="53" t="str">
        <f t="shared" si="215"/>
        <v/>
      </c>
    </row>
    <row r="1671" spans="1:24" x14ac:dyDescent="0.3">
      <c r="A1671" s="4">
        <v>41446</v>
      </c>
      <c r="B1671" s="1">
        <v>126.84011</v>
      </c>
      <c r="C1671" s="1">
        <v>145.71522899999999</v>
      </c>
      <c r="D1671" s="1">
        <v>155.86717300000001</v>
      </c>
      <c r="E1671" s="1">
        <v>124.81277</v>
      </c>
      <c r="F1671" s="3">
        <f t="shared" ref="F1671:F1734" si="216">SUMPRODUCT(B1671:E1671,B$3:E$3)</f>
        <v>14087.927858439194</v>
      </c>
      <c r="G1671" s="36">
        <f t="shared" ref="G1671:G1734" si="217">LN(B1671/B1670)</f>
        <v>-3.5300423636252441E-4</v>
      </c>
      <c r="H1671" s="31">
        <f t="shared" ref="H1671:H1734" si="218">LN(C1671/C1670)</f>
        <v>-3.9386362631266469E-3</v>
      </c>
      <c r="I1671" s="37">
        <f t="shared" ref="I1671:I1734" si="219">LN(D1671/D1670)</f>
        <v>-1.1474238080947002E-2</v>
      </c>
      <c r="J1671" s="37">
        <f t="shared" ref="J1671:J1734" si="220">LN(E1671/E1670)</f>
        <v>2.1139558542440434E-3</v>
      </c>
      <c r="K1671" s="39">
        <f t="shared" ref="K1671:K1734" si="221">LN(F1671/F1670)</f>
        <v>-2.2921752608894065E-3</v>
      </c>
      <c r="L1671" s="36">
        <f>-(1-B1671/MAX(B$5:B1671))</f>
        <v>-9.6808222171715919E-3</v>
      </c>
      <c r="M1671" s="37">
        <f>-(1-C1671/MAX(C$5:C1671))</f>
        <v>-4.1326383243983966E-2</v>
      </c>
      <c r="N1671" s="37">
        <f>-(1-D1671/MAX(D$5:D1671))</f>
        <v>-0.14776572839805557</v>
      </c>
      <c r="O1671" s="37">
        <f>-(1-E1671/MAX(E$5:E1671))</f>
        <v>-0.32153698549716248</v>
      </c>
      <c r="P1671" s="39">
        <f>-(1-F1671/MAX(F$5:F1671))</f>
        <v>-0.10535118323622306</v>
      </c>
      <c r="Q1671" s="33">
        <f>IF(DatiStorici[[#This Row],[Calend]]="X",(DatiStorici[[#This Row],[Balanced]]*B$2/DatiStorici[[#This Row],[Bond 3Y]]),Q1670)</f>
        <v>30.258152902446113</v>
      </c>
      <c r="R1671" s="33">
        <f>IF(DatiStorici[[#This Row],[Calend]]="X",(DatiStorici[[#This Row],[Balanced]]*C$2/DatiStorici[[#This Row],[Bond 10Y]]),R1670)</f>
        <v>25.871198211764792</v>
      </c>
      <c r="S1671" s="33">
        <f>IF(DatiStorici[[#This Row],[Calend]]="X",(DatiStorici[[#This Row],[Balanced]]*D$2/DatiStorici[[#This Row],[SXXR]]),S1670)</f>
        <v>24.710095357140805</v>
      </c>
      <c r="T1671" s="33">
        <f>IF(DatiStorici[[#This Row],[Calend]]="X",(DatiStorici[[#This Row],[Balanced]]*E$2/DatiStorici[[#This Row],[Gold]]),T1670)</f>
        <v>23.441371233344491</v>
      </c>
      <c r="U1671" s="34">
        <f>SUMPRODUCT(DatiStorici[[#This Row],[Bond 3Y]:[Gold]],Q1670:T1670)</f>
        <v>14385.050198584784</v>
      </c>
      <c r="V1671" s="32">
        <f t="shared" ref="V1671:V1734" si="222">LN(U1671/U1670)</f>
        <v>-3.7815883472770533E-3</v>
      </c>
      <c r="W1671" s="32">
        <f>-(1-U1671/MAX(U$5:U1671))</f>
        <v>-5.9222080685755518E-2</v>
      </c>
      <c r="X1671" s="53" t="str">
        <f t="shared" ref="X1671:X1734" si="223">IF(AND(MONTH(A1671)&lt;&gt;MONTH(A1670),MONTH(A1671)=X$2),"X","")</f>
        <v/>
      </c>
    </row>
    <row r="1672" spans="1:24" x14ac:dyDescent="0.3">
      <c r="A1672" s="4">
        <v>41449</v>
      </c>
      <c r="B1672" s="1">
        <v>126.450947</v>
      </c>
      <c r="C1672" s="1">
        <v>144.31539000000001</v>
      </c>
      <c r="D1672" s="1">
        <v>153.31408099999999</v>
      </c>
      <c r="E1672" s="1">
        <v>123.98947</v>
      </c>
      <c r="F1672" s="3">
        <f t="shared" si="216"/>
        <v>13972.000342521858</v>
      </c>
      <c r="G1672" s="36">
        <f t="shared" si="217"/>
        <v>-3.0728546900137925E-3</v>
      </c>
      <c r="H1672" s="31">
        <f t="shared" si="218"/>
        <v>-9.6531178319902156E-3</v>
      </c>
      <c r="I1672" s="37">
        <f t="shared" si="219"/>
        <v>-1.6515555191295512E-2</v>
      </c>
      <c r="J1672" s="37">
        <f t="shared" si="220"/>
        <v>-6.618131774215899E-3</v>
      </c>
      <c r="K1672" s="39">
        <f t="shared" si="221"/>
        <v>-8.2628989404681559E-3</v>
      </c>
      <c r="L1672" s="36">
        <f>-(1-B1672/MAX(B$5:B1672))</f>
        <v>-1.2719258419911283E-2</v>
      </c>
      <c r="M1672" s="37">
        <f>-(1-C1672/MAX(C$5:C1672))</f>
        <v>-5.0536050114192155E-2</v>
      </c>
      <c r="N1672" s="37">
        <f>-(1-D1672/MAX(D$5:D1672))</f>
        <v>-0.1617252585484662</v>
      </c>
      <c r="O1672" s="37">
        <f>-(1-E1672/MAX(E$5:E1672))</f>
        <v>-0.32601231762736194</v>
      </c>
      <c r="P1672" s="39">
        <f>-(1-F1672/MAX(F$5:F1672))</f>
        <v>-0.11271311864560118</v>
      </c>
      <c r="Q1672" s="33">
        <f>IF(DatiStorici[[#This Row],[Calend]]="X",(DatiStorici[[#This Row],[Balanced]]*B$2/DatiStorici[[#This Row],[Bond 3Y]]),Q1671)</f>
        <v>30.258152902446113</v>
      </c>
      <c r="R1672" s="33">
        <f>IF(DatiStorici[[#This Row],[Calend]]="X",(DatiStorici[[#This Row],[Balanced]]*C$2/DatiStorici[[#This Row],[Bond 10Y]]),R1671)</f>
        <v>25.871198211764792</v>
      </c>
      <c r="S1672" s="33">
        <f>IF(DatiStorici[[#This Row],[Calend]]="X",(DatiStorici[[#This Row],[Balanced]]*D$2/DatiStorici[[#This Row],[SXXR]]),S1671)</f>
        <v>24.710095357140805</v>
      </c>
      <c r="T1672" s="33">
        <f>IF(DatiStorici[[#This Row],[Calend]]="X",(DatiStorici[[#This Row],[Balanced]]*E$2/DatiStorici[[#This Row],[Gold]]),T1671)</f>
        <v>23.441371233344491</v>
      </c>
      <c r="U1672" s="34">
        <f>SUMPRODUCT(DatiStorici[[#This Row],[Bond 3Y]:[Gold]],Q1671:T1671)</f>
        <v>14254.672905081286</v>
      </c>
      <c r="V1672" s="32">
        <f t="shared" si="222"/>
        <v>-9.1047105220951972E-3</v>
      </c>
      <c r="W1672" s="32">
        <f>-(1-U1672/MAX(U$5:U1672))</f>
        <v>-6.7748716131220243E-2</v>
      </c>
      <c r="X1672" s="53" t="str">
        <f t="shared" si="223"/>
        <v/>
      </c>
    </row>
    <row r="1673" spans="1:24" x14ac:dyDescent="0.3">
      <c r="A1673" s="4">
        <v>41450</v>
      </c>
      <c r="B1673" s="1">
        <v>126.39597000000001</v>
      </c>
      <c r="C1673" s="1">
        <v>144.41981999999999</v>
      </c>
      <c r="D1673" s="1">
        <v>155.52214599999999</v>
      </c>
      <c r="E1673" s="1">
        <v>123.24129000000001</v>
      </c>
      <c r="F1673" s="3">
        <f t="shared" si="216"/>
        <v>13976.995281570955</v>
      </c>
      <c r="G1673" s="36">
        <f t="shared" si="217"/>
        <v>-4.3486392097376184E-4</v>
      </c>
      <c r="H1673" s="31">
        <f t="shared" si="218"/>
        <v>7.2336175801764925E-4</v>
      </c>
      <c r="I1673" s="37">
        <f t="shared" si="219"/>
        <v>1.4299505249012207E-2</v>
      </c>
      <c r="J1673" s="37">
        <f t="shared" si="220"/>
        <v>-6.052501589940495E-3</v>
      </c>
      <c r="K1673" s="39">
        <f t="shared" si="221"/>
        <v>3.5743245799997521E-4</v>
      </c>
      <c r="L1673" s="36">
        <f>-(1-B1673/MAX(B$5:B1673))</f>
        <v>-1.3148497857159991E-2</v>
      </c>
      <c r="M1673" s="37">
        <f>-(1-C1673/MAX(C$5:C1673))</f>
        <v>-4.9848995737756252E-2</v>
      </c>
      <c r="N1673" s="37">
        <f>-(1-D1673/MAX(D$5:D1673))</f>
        <v>-0.1496522310423809</v>
      </c>
      <c r="O1673" s="37">
        <f>-(1-E1673/MAX(E$5:E1673))</f>
        <v>-0.33007930899523819</v>
      </c>
      <c r="P1673" s="39">
        <f>-(1-F1673/MAX(F$5:F1673))</f>
        <v>-0.11239591682891215</v>
      </c>
      <c r="Q1673" s="33">
        <f>IF(DatiStorici[[#This Row],[Calend]]="X",(DatiStorici[[#This Row],[Balanced]]*B$2/DatiStorici[[#This Row],[Bond 3Y]]),Q1672)</f>
        <v>30.258152902446113</v>
      </c>
      <c r="R1673" s="33">
        <f>IF(DatiStorici[[#This Row],[Calend]]="X",(DatiStorici[[#This Row],[Balanced]]*C$2/DatiStorici[[#This Row],[Bond 10Y]]),R1672)</f>
        <v>25.871198211764792</v>
      </c>
      <c r="S1673" s="33">
        <f>IF(DatiStorici[[#This Row],[Calend]]="X",(DatiStorici[[#This Row],[Balanced]]*D$2/DatiStorici[[#This Row],[SXXR]]),S1672)</f>
        <v>24.710095357140805</v>
      </c>
      <c r="T1673" s="33">
        <f>IF(DatiStorici[[#This Row],[Calend]]="X",(DatiStorici[[#This Row],[Balanced]]*E$2/DatiStorici[[#This Row],[Gold]]),T1672)</f>
        <v>23.441371233344491</v>
      </c>
      <c r="U1673" s="34">
        <f>SUMPRODUCT(DatiStorici[[#This Row],[Bond 3Y]:[Gold]],Q1672:T1672)</f>
        <v>14292.734263413826</v>
      </c>
      <c r="V1673" s="32">
        <f t="shared" si="222"/>
        <v>2.6665385518621909E-3</v>
      </c>
      <c r="W1673" s="32">
        <f>-(1-U1673/MAX(U$5:U1673))</f>
        <v>-6.525951484210113E-2</v>
      </c>
      <c r="X1673" s="53" t="str">
        <f t="shared" si="223"/>
        <v/>
      </c>
    </row>
    <row r="1674" spans="1:24" x14ac:dyDescent="0.3">
      <c r="A1674" s="4">
        <v>41451</v>
      </c>
      <c r="B1674" s="1">
        <v>126.724287</v>
      </c>
      <c r="C1674" s="1">
        <v>145.379659</v>
      </c>
      <c r="D1674" s="1">
        <v>158.209293</v>
      </c>
      <c r="E1674" s="1">
        <v>119.12065</v>
      </c>
      <c r="F1674" s="3">
        <f t="shared" si="216"/>
        <v>13887.304566675914</v>
      </c>
      <c r="G1674" s="36">
        <f t="shared" si="217"/>
        <v>2.5941596932079329E-3</v>
      </c>
      <c r="H1674" s="31">
        <f t="shared" si="218"/>
        <v>6.6241838191409934E-3</v>
      </c>
      <c r="I1674" s="37">
        <f t="shared" si="219"/>
        <v>1.7130656221675238E-2</v>
      </c>
      <c r="J1674" s="37">
        <f t="shared" si="220"/>
        <v>-3.4007296011202073E-2</v>
      </c>
      <c r="K1674" s="39">
        <f t="shared" si="221"/>
        <v>-6.4377016573285324E-3</v>
      </c>
      <c r="L1674" s="36">
        <f>-(1-B1674/MAX(B$5:B1674))</f>
        <v>-1.0585124004108937E-2</v>
      </c>
      <c r="M1674" s="37">
        <f>-(1-C1674/MAX(C$5:C1674))</f>
        <v>-4.3534128500142488E-2</v>
      </c>
      <c r="N1674" s="37">
        <f>-(1-D1674/MAX(D$5:D1674))</f>
        <v>-0.13495972894489083</v>
      </c>
      <c r="O1674" s="37">
        <f>-(1-E1674/MAX(E$5:E1674))</f>
        <v>-0.35247847404927046</v>
      </c>
      <c r="P1674" s="39">
        <f>-(1-F1674/MAX(F$5:F1674))</f>
        <v>-0.11809169357917981</v>
      </c>
      <c r="Q1674" s="33">
        <f>IF(DatiStorici[[#This Row],[Calend]]="X",(DatiStorici[[#This Row],[Balanced]]*B$2/DatiStorici[[#This Row],[Bond 3Y]]),Q1673)</f>
        <v>30.258152902446113</v>
      </c>
      <c r="R1674" s="33">
        <f>IF(DatiStorici[[#This Row],[Calend]]="X",(DatiStorici[[#This Row],[Balanced]]*C$2/DatiStorici[[#This Row],[Bond 10Y]]),R1673)</f>
        <v>25.871198211764792</v>
      </c>
      <c r="S1674" s="33">
        <f>IF(DatiStorici[[#This Row],[Calend]]="X",(DatiStorici[[#This Row],[Balanced]]*D$2/DatiStorici[[#This Row],[SXXR]]),S1673)</f>
        <v>24.710095357140805</v>
      </c>
      <c r="T1674" s="33">
        <f>IF(DatiStorici[[#This Row],[Calend]]="X",(DatiStorici[[#This Row],[Balanced]]*E$2/DatiStorici[[#This Row],[Gold]]),T1673)</f>
        <v>23.441371233344491</v>
      </c>
      <c r="U1674" s="34">
        <f>SUMPRODUCT(DatiStorici[[#This Row],[Bond 3Y]:[Gold]],Q1673:T1673)</f>
        <v>14297.306921070365</v>
      </c>
      <c r="V1674" s="32">
        <f t="shared" si="222"/>
        <v>3.1987765711996504E-4</v>
      </c>
      <c r="W1674" s="32">
        <f>-(1-U1674/MAX(U$5:U1674))</f>
        <v>-6.4960464418469144E-2</v>
      </c>
      <c r="X1674" s="53" t="str">
        <f t="shared" si="223"/>
        <v/>
      </c>
    </row>
    <row r="1675" spans="1:24" x14ac:dyDescent="0.3">
      <c r="A1675" s="4">
        <v>41452</v>
      </c>
      <c r="B1675" s="1">
        <v>126.98421</v>
      </c>
      <c r="C1675" s="1">
        <v>145.941281</v>
      </c>
      <c r="D1675" s="1">
        <v>159.23009099999999</v>
      </c>
      <c r="E1675" s="1">
        <v>118.78205</v>
      </c>
      <c r="F1675" s="3">
        <f t="shared" si="216"/>
        <v>13909.942087463942</v>
      </c>
      <c r="G1675" s="36">
        <f t="shared" si="217"/>
        <v>2.0489900339247776E-3</v>
      </c>
      <c r="H1675" s="31">
        <f t="shared" si="218"/>
        <v>3.8556974021484495E-3</v>
      </c>
      <c r="I1675" s="37">
        <f t="shared" si="219"/>
        <v>6.4314736616032896E-3</v>
      </c>
      <c r="J1675" s="37">
        <f t="shared" si="220"/>
        <v>-2.8465438066427981E-3</v>
      </c>
      <c r="K1675" s="39">
        <f t="shared" si="221"/>
        <v>1.6287602922839923E-3</v>
      </c>
      <c r="L1675" s="36">
        <f>-(1-B1675/MAX(B$5:B1675))</f>
        <v>-8.5557444044944697E-3</v>
      </c>
      <c r="M1675" s="37">
        <f>-(1-C1675/MAX(C$5:C1675))</f>
        <v>-3.9839166774558232E-2</v>
      </c>
      <c r="N1675" s="37">
        <f>-(1-D1675/MAX(D$5:D1675))</f>
        <v>-0.12937831610959982</v>
      </c>
      <c r="O1675" s="37">
        <f>-(1-E1675/MAX(E$5:E1675))</f>
        <v>-0.3543190515535648</v>
      </c>
      <c r="P1675" s="39">
        <f>-(1-F1675/MAX(F$5:F1675))</f>
        <v>-0.11665410592321068</v>
      </c>
      <c r="Q1675" s="33">
        <f>IF(DatiStorici[[#This Row],[Calend]]="X",(DatiStorici[[#This Row],[Balanced]]*B$2/DatiStorici[[#This Row],[Bond 3Y]]),Q1674)</f>
        <v>30.258152902446113</v>
      </c>
      <c r="R1675" s="33">
        <f>IF(DatiStorici[[#This Row],[Calend]]="X",(DatiStorici[[#This Row],[Balanced]]*C$2/DatiStorici[[#This Row],[Bond 10Y]]),R1674)</f>
        <v>25.871198211764792</v>
      </c>
      <c r="S1675" s="33">
        <f>IF(DatiStorici[[#This Row],[Calend]]="X",(DatiStorici[[#This Row],[Balanced]]*D$2/DatiStorici[[#This Row],[SXXR]]),S1674)</f>
        <v>24.710095357140805</v>
      </c>
      <c r="T1675" s="33">
        <f>IF(DatiStorici[[#This Row],[Calend]]="X",(DatiStorici[[#This Row],[Balanced]]*E$2/DatiStorici[[#This Row],[Gold]]),T1674)</f>
        <v>23.441371233344491</v>
      </c>
      <c r="U1675" s="34">
        <f>SUMPRODUCT(DatiStorici[[#This Row],[Bond 3Y]:[Gold]],Q1674:T1674)</f>
        <v>14336.988312650084</v>
      </c>
      <c r="V1675" s="32">
        <f t="shared" si="222"/>
        <v>2.7716007436377472E-3</v>
      </c>
      <c r="W1675" s="32">
        <f>-(1-U1675/MAX(U$5:U1675))</f>
        <v>-6.2365313446417936E-2</v>
      </c>
      <c r="X1675" s="53" t="str">
        <f t="shared" si="223"/>
        <v/>
      </c>
    </row>
    <row r="1676" spans="1:24" x14ac:dyDescent="0.3">
      <c r="A1676" s="4">
        <v>41453</v>
      </c>
      <c r="B1676" s="1">
        <v>126.997606</v>
      </c>
      <c r="C1676" s="1">
        <v>145.96363700000001</v>
      </c>
      <c r="D1676" s="1">
        <v>158.47465700000001</v>
      </c>
      <c r="E1676" s="1">
        <v>114.85426</v>
      </c>
      <c r="F1676" s="3">
        <f t="shared" si="216"/>
        <v>13744.55953658155</v>
      </c>
      <c r="G1676" s="36">
        <f t="shared" si="217"/>
        <v>1.0548786699292385E-4</v>
      </c>
      <c r="H1676" s="31">
        <f t="shared" si="218"/>
        <v>1.5317316472014106E-4</v>
      </c>
      <c r="I1676" s="37">
        <f t="shared" si="219"/>
        <v>-4.7555815798684406E-3</v>
      </c>
      <c r="J1676" s="37">
        <f t="shared" si="220"/>
        <v>-3.3626280930392549E-2</v>
      </c>
      <c r="K1676" s="39">
        <f t="shared" si="221"/>
        <v>-1.1960766804688498E-2</v>
      </c>
      <c r="L1676" s="36">
        <f>-(1-B1676/MAX(B$5:B1676))</f>
        <v>-8.4511535482930666E-3</v>
      </c>
      <c r="M1676" s="37">
        <f>-(1-C1676/MAX(C$5:C1676))</f>
        <v>-3.9692084636862135E-2</v>
      </c>
      <c r="N1676" s="37">
        <f>-(1-D1676/MAX(D$5:D1676))</f>
        <v>-0.1335087993431241</v>
      </c>
      <c r="O1676" s="37">
        <f>-(1-E1676/MAX(E$5:E1676))</f>
        <v>-0.37566991367876323</v>
      </c>
      <c r="P1676" s="39">
        <f>-(1-F1676/MAX(F$5:F1676))</f>
        <v>-0.12715666562873007</v>
      </c>
      <c r="Q1676" s="33">
        <f>IF(DatiStorici[[#This Row],[Calend]]="X",(DatiStorici[[#This Row],[Balanced]]*B$2/DatiStorici[[#This Row],[Bond 3Y]]),Q1675)</f>
        <v>30.258152902446113</v>
      </c>
      <c r="R1676" s="33">
        <f>IF(DatiStorici[[#This Row],[Calend]]="X",(DatiStorici[[#This Row],[Balanced]]*C$2/DatiStorici[[#This Row],[Bond 10Y]]),R1675)</f>
        <v>25.871198211764792</v>
      </c>
      <c r="S1676" s="33">
        <f>IF(DatiStorici[[#This Row],[Calend]]="X",(DatiStorici[[#This Row],[Balanced]]*D$2/DatiStorici[[#This Row],[SXXR]]),S1675)</f>
        <v>24.710095357140805</v>
      </c>
      <c r="T1676" s="33">
        <f>IF(DatiStorici[[#This Row],[Calend]]="X",(DatiStorici[[#This Row],[Balanced]]*E$2/DatiStorici[[#This Row],[Gold]]),T1675)</f>
        <v>23.441371233344491</v>
      </c>
      <c r="U1676" s="34">
        <f>SUMPRODUCT(DatiStorici[[#This Row],[Bond 3Y]:[Gold]],Q1675:T1675)</f>
        <v>14227.232397680944</v>
      </c>
      <c r="V1676" s="32">
        <f t="shared" si="222"/>
        <v>-7.6848905658026996E-3</v>
      </c>
      <c r="W1676" s="32">
        <f>-(1-U1676/MAX(U$5:U1676))</f>
        <v>-6.9543316991185322E-2</v>
      </c>
      <c r="X1676" s="53" t="str">
        <f t="shared" si="223"/>
        <v/>
      </c>
    </row>
    <row r="1677" spans="1:24" x14ac:dyDescent="0.3">
      <c r="A1677" s="4">
        <v>41456</v>
      </c>
      <c r="B1677" s="1">
        <v>127.168329</v>
      </c>
      <c r="C1677" s="1">
        <v>146.28779800000001</v>
      </c>
      <c r="D1677" s="1">
        <v>160.281791</v>
      </c>
      <c r="E1677" s="1">
        <v>119.74015</v>
      </c>
      <c r="F1677" s="3">
        <f t="shared" si="216"/>
        <v>13976.869858145536</v>
      </c>
      <c r="G1677" s="36">
        <f t="shared" si="217"/>
        <v>1.3433981676228145E-3</v>
      </c>
      <c r="H1677" s="31">
        <f t="shared" si="218"/>
        <v>2.2183715398193631E-3</v>
      </c>
      <c r="I1677" s="37">
        <f t="shared" si="219"/>
        <v>1.1338772112023188E-2</v>
      </c>
      <c r="J1677" s="37">
        <f t="shared" si="220"/>
        <v>4.1659957904467762E-2</v>
      </c>
      <c r="K1677" s="39">
        <f t="shared" si="221"/>
        <v>1.6760734568065334E-2</v>
      </c>
      <c r="L1677" s="36">
        <f>-(1-B1677/MAX(B$5:B1677))</f>
        <v>-7.1182135107245026E-3</v>
      </c>
      <c r="M1677" s="37">
        <f>-(1-C1677/MAX(C$5:C1677))</f>
        <v>-3.7559400219358663E-2</v>
      </c>
      <c r="N1677" s="37">
        <f>-(1-D1677/MAX(D$5:D1677))</f>
        <v>-0.12362794054178372</v>
      </c>
      <c r="O1677" s="37">
        <f>-(1-E1677/MAX(E$5:E1677))</f>
        <v>-0.3491109673631797</v>
      </c>
      <c r="P1677" s="39">
        <f>-(1-F1677/MAX(F$5:F1677))</f>
        <v>-0.11240388179865601</v>
      </c>
      <c r="Q1677" s="33">
        <f>IF(DatiStorici[[#This Row],[Calend]]="X",(DatiStorici[[#This Row],[Balanced]]*B$2/DatiStorici[[#This Row],[Bond 3Y]]),Q1676)</f>
        <v>30.258152902446113</v>
      </c>
      <c r="R1677" s="33">
        <f>IF(DatiStorici[[#This Row],[Calend]]="X",(DatiStorici[[#This Row],[Balanced]]*C$2/DatiStorici[[#This Row],[Bond 10Y]]),R1676)</f>
        <v>25.871198211764792</v>
      </c>
      <c r="S1677" s="33">
        <f>IF(DatiStorici[[#This Row],[Calend]]="X",(DatiStorici[[#This Row],[Balanced]]*D$2/DatiStorici[[#This Row],[SXXR]]),S1676)</f>
        <v>24.710095357140805</v>
      </c>
      <c r="T1677" s="33">
        <f>IF(DatiStorici[[#This Row],[Calend]]="X",(DatiStorici[[#This Row],[Balanced]]*E$2/DatiStorici[[#This Row],[Gold]]),T1676)</f>
        <v>23.441371233344491</v>
      </c>
      <c r="U1677" s="34">
        <f>SUMPRODUCT(DatiStorici[[#This Row],[Bond 3Y]:[Gold]],Q1676:T1676)</f>
        <v>14399.971008560848</v>
      </c>
      <c r="V1677" s="32">
        <f t="shared" si="222"/>
        <v>1.206829077551602E-2</v>
      </c>
      <c r="W1677" s="32">
        <f>-(1-U1677/MAX(U$5:U1677))</f>
        <v>-5.8246264239515733E-2</v>
      </c>
      <c r="X1677" s="53" t="str">
        <f t="shared" si="223"/>
        <v/>
      </c>
    </row>
    <row r="1678" spans="1:24" x14ac:dyDescent="0.3">
      <c r="A1678" s="4">
        <v>41457</v>
      </c>
      <c r="B1678" s="1">
        <v>127.305521</v>
      </c>
      <c r="C1678" s="1">
        <v>146.53094999999999</v>
      </c>
      <c r="D1678" s="1">
        <v>159.64063300000001</v>
      </c>
      <c r="E1678" s="1">
        <v>120.6782</v>
      </c>
      <c r="F1678" s="3">
        <f t="shared" si="216"/>
        <v>14013.764991423406</v>
      </c>
      <c r="G1678" s="36">
        <f t="shared" si="217"/>
        <v>1.0782405602119181E-3</v>
      </c>
      <c r="H1678" s="31">
        <f t="shared" si="218"/>
        <v>1.6607683595962438E-3</v>
      </c>
      <c r="I1678" s="37">
        <f t="shared" si="219"/>
        <v>-4.008214556363362E-3</v>
      </c>
      <c r="J1678" s="37">
        <f t="shared" si="220"/>
        <v>7.8035204900355187E-3</v>
      </c>
      <c r="K1678" s="39">
        <f t="shared" si="221"/>
        <v>2.6362499345950999E-3</v>
      </c>
      <c r="L1678" s="36">
        <f>-(1-B1678/MAX(B$5:B1678))</f>
        <v>-6.0470707260139589E-3</v>
      </c>
      <c r="M1678" s="37">
        <f>-(1-C1678/MAX(C$5:C1678))</f>
        <v>-3.5959681309666314E-2</v>
      </c>
      <c r="N1678" s="37">
        <f>-(1-D1678/MAX(D$5:D1678))</f>
        <v>-0.12713359738148111</v>
      </c>
      <c r="O1678" s="37">
        <f>-(1-E1678/MAX(E$5:E1678))</f>
        <v>-0.3440118718879781</v>
      </c>
      <c r="P1678" s="39">
        <f>-(1-F1678/MAX(F$5:F1678))</f>
        <v>-0.11006086956413375</v>
      </c>
      <c r="Q1678" s="33">
        <f>IF(DatiStorici[[#This Row],[Calend]]="X",(DatiStorici[[#This Row],[Balanced]]*B$2/DatiStorici[[#This Row],[Bond 3Y]]),Q1677)</f>
        <v>30.258152902446113</v>
      </c>
      <c r="R1678" s="33">
        <f>IF(DatiStorici[[#This Row],[Calend]]="X",(DatiStorici[[#This Row],[Balanced]]*C$2/DatiStorici[[#This Row],[Bond 10Y]]),R1677)</f>
        <v>25.871198211764792</v>
      </c>
      <c r="S1678" s="33">
        <f>IF(DatiStorici[[#This Row],[Calend]]="X",(DatiStorici[[#This Row],[Balanced]]*D$2/DatiStorici[[#This Row],[SXXR]]),S1677)</f>
        <v>24.710095357140805</v>
      </c>
      <c r="T1678" s="33">
        <f>IF(DatiStorici[[#This Row],[Calend]]="X",(DatiStorici[[#This Row],[Balanced]]*E$2/DatiStorici[[#This Row],[Gold]]),T1677)</f>
        <v>23.441371233344491</v>
      </c>
      <c r="U1678" s="34">
        <f>SUMPRODUCT(DatiStorici[[#This Row],[Bond 3Y]:[Gold]],Q1677:T1677)</f>
        <v>14416.558921627873</v>
      </c>
      <c r="V1678" s="32">
        <f t="shared" si="222"/>
        <v>1.151277751998694E-3</v>
      </c>
      <c r="W1678" s="32">
        <f>-(1-U1678/MAX(U$5:U1678))</f>
        <v>-5.7161419756838971E-2</v>
      </c>
      <c r="X1678" s="53" t="str">
        <f t="shared" si="223"/>
        <v/>
      </c>
    </row>
    <row r="1679" spans="1:24" x14ac:dyDescent="0.3">
      <c r="A1679" s="4">
        <v>41458</v>
      </c>
      <c r="B1679" s="1">
        <v>127.169123</v>
      </c>
      <c r="C1679" s="1">
        <v>146.52470299999999</v>
      </c>
      <c r="D1679" s="1">
        <v>158.76817500000001</v>
      </c>
      <c r="E1679" s="1">
        <v>120.43595999999999</v>
      </c>
      <c r="F1679" s="3">
        <f t="shared" si="216"/>
        <v>13987.560868791899</v>
      </c>
      <c r="G1679" s="36">
        <f t="shared" si="217"/>
        <v>-1.0719968867477659E-3</v>
      </c>
      <c r="H1679" s="31">
        <f t="shared" si="218"/>
        <v>-4.263354033272016E-5</v>
      </c>
      <c r="I1679" s="37">
        <f t="shared" si="219"/>
        <v>-5.4801259358031292E-3</v>
      </c>
      <c r="J1679" s="37">
        <f t="shared" si="220"/>
        <v>-2.0093393229376855E-3</v>
      </c>
      <c r="K1679" s="39">
        <f t="shared" si="221"/>
        <v>-1.8716349655568344E-3</v>
      </c>
      <c r="L1679" s="36">
        <f>-(1-B1679/MAX(B$5:B1679))</f>
        <v>-7.112014261708044E-3</v>
      </c>
      <c r="M1679" s="37">
        <f>-(1-C1679/MAX(C$5:C1679))</f>
        <v>-3.6000780885359074E-2</v>
      </c>
      <c r="N1679" s="37">
        <f>-(1-D1679/MAX(D$5:D1679))</f>
        <v>-0.13190393223661634</v>
      </c>
      <c r="O1679" s="37">
        <f>-(1-E1679/MAX(E$5:E1679))</f>
        <v>-0.34532865125785484</v>
      </c>
      <c r="P1679" s="39">
        <f>-(1-F1679/MAX(F$5:F1679))</f>
        <v>-0.11172495299373253</v>
      </c>
      <c r="Q1679" s="33">
        <f>IF(DatiStorici[[#This Row],[Calend]]="X",(DatiStorici[[#This Row],[Balanced]]*B$2/DatiStorici[[#This Row],[Bond 3Y]]),Q1678)</f>
        <v>30.258152902446113</v>
      </c>
      <c r="R1679" s="33">
        <f>IF(DatiStorici[[#This Row],[Calend]]="X",(DatiStorici[[#This Row],[Balanced]]*C$2/DatiStorici[[#This Row],[Bond 10Y]]),R1678)</f>
        <v>25.871198211764792</v>
      </c>
      <c r="S1679" s="33">
        <f>IF(DatiStorici[[#This Row],[Calend]]="X",(DatiStorici[[#This Row],[Balanced]]*D$2/DatiStorici[[#This Row],[SXXR]]),S1678)</f>
        <v>24.710095357140805</v>
      </c>
      <c r="T1679" s="33">
        <f>IF(DatiStorici[[#This Row],[Calend]]="X",(DatiStorici[[#This Row],[Balanced]]*E$2/DatiStorici[[#This Row],[Gold]]),T1678)</f>
        <v>23.441371233344491</v>
      </c>
      <c r="U1679" s="34">
        <f>SUMPRODUCT(DatiStorici[[#This Row],[Bond 3Y]:[Gold]],Q1678:T1678)</f>
        <v>14385.033194570391</v>
      </c>
      <c r="V1679" s="32">
        <f t="shared" si="222"/>
        <v>-2.1891664544618199E-3</v>
      </c>
      <c r="W1679" s="32">
        <f>-(1-U1679/MAX(U$5:U1679))</f>
        <v>-5.9223192743138697E-2</v>
      </c>
      <c r="X1679" s="53" t="str">
        <f t="shared" si="223"/>
        <v/>
      </c>
    </row>
    <row r="1680" spans="1:24" x14ac:dyDescent="0.3">
      <c r="A1680" s="4">
        <v>41459</v>
      </c>
      <c r="B1680" s="1">
        <v>127.52327099999999</v>
      </c>
      <c r="C1680" s="1">
        <v>146.867211</v>
      </c>
      <c r="D1680" s="1">
        <v>162.44590500000001</v>
      </c>
      <c r="E1680" s="1">
        <v>120.6032</v>
      </c>
      <c r="F1680" s="3">
        <f t="shared" si="216"/>
        <v>14066.896781572857</v>
      </c>
      <c r="G1680" s="36">
        <f t="shared" si="217"/>
        <v>2.7809878629135587E-3</v>
      </c>
      <c r="H1680" s="31">
        <f t="shared" si="218"/>
        <v>2.3348166002610114E-3</v>
      </c>
      <c r="I1680" s="37">
        <f t="shared" si="219"/>
        <v>2.2899934632650814E-2</v>
      </c>
      <c r="J1680" s="37">
        <f t="shared" si="220"/>
        <v>1.387658560014909E-3</v>
      </c>
      <c r="K1680" s="39">
        <f t="shared" si="221"/>
        <v>5.6558658348058741E-3</v>
      </c>
      <c r="L1680" s="36">
        <f>-(1-B1680/MAX(B$5:B1680))</f>
        <v>-4.3469618175449032E-3</v>
      </c>
      <c r="M1680" s="37">
        <f>-(1-C1680/MAX(C$5:C1680))</f>
        <v>-3.3747389902266445E-2</v>
      </c>
      <c r="N1680" s="37">
        <f>-(1-D1680/MAX(D$5:D1680))</f>
        <v>-0.11179522372941442</v>
      </c>
      <c r="O1680" s="37">
        <f>-(1-E1680/MAX(E$5:E1680))</f>
        <v>-0.34441956034876386</v>
      </c>
      <c r="P1680" s="39">
        <f>-(1-F1680/MAX(F$5:F1680))</f>
        <v>-0.10668675424587049</v>
      </c>
      <c r="Q1680" s="33">
        <f>IF(DatiStorici[[#This Row],[Calend]]="X",(DatiStorici[[#This Row],[Balanced]]*B$2/DatiStorici[[#This Row],[Bond 3Y]]),Q1679)</f>
        <v>30.258152902446113</v>
      </c>
      <c r="R1680" s="33">
        <f>IF(DatiStorici[[#This Row],[Calend]]="X",(DatiStorici[[#This Row],[Balanced]]*C$2/DatiStorici[[#This Row],[Bond 10Y]]),R1679)</f>
        <v>25.871198211764792</v>
      </c>
      <c r="S1680" s="33">
        <f>IF(DatiStorici[[#This Row],[Calend]]="X",(DatiStorici[[#This Row],[Balanced]]*D$2/DatiStorici[[#This Row],[SXXR]]),S1679)</f>
        <v>24.710095357140805</v>
      </c>
      <c r="T1680" s="33">
        <f>IF(DatiStorici[[#This Row],[Calend]]="X",(DatiStorici[[#This Row],[Balanced]]*E$2/DatiStorici[[#This Row],[Gold]]),T1679)</f>
        <v>23.441371233344491</v>
      </c>
      <c r="U1680" s="34">
        <f>SUMPRODUCT(DatiStorici[[#This Row],[Bond 3Y]:[Gold]],Q1679:T1679)</f>
        <v>14499.407545184484</v>
      </c>
      <c r="V1680" s="32">
        <f t="shared" si="222"/>
        <v>7.9194850559050189E-3</v>
      </c>
      <c r="W1680" s="32">
        <f>-(1-U1680/MAX(U$5:U1680))</f>
        <v>-5.1743144908183658E-2</v>
      </c>
      <c r="X1680" s="53" t="str">
        <f t="shared" si="223"/>
        <v/>
      </c>
    </row>
    <row r="1681" spans="1:24" x14ac:dyDescent="0.3">
      <c r="A1681" s="4">
        <v>41460</v>
      </c>
      <c r="B1681" s="1">
        <v>127.635068</v>
      </c>
      <c r="C1681" s="1">
        <v>146.58190400000001</v>
      </c>
      <c r="D1681" s="1">
        <v>160.330139</v>
      </c>
      <c r="E1681" s="1">
        <v>116.84430999999999</v>
      </c>
      <c r="F1681" s="3">
        <f t="shared" si="216"/>
        <v>13882.35123690659</v>
      </c>
      <c r="G1681" s="36">
        <f t="shared" si="217"/>
        <v>8.762951474929325E-4</v>
      </c>
      <c r="H1681" s="31">
        <f t="shared" si="218"/>
        <v>-1.9445080957092868E-3</v>
      </c>
      <c r="I1681" s="37">
        <f t="shared" si="219"/>
        <v>-1.3109995878894594E-2</v>
      </c>
      <c r="J1681" s="37">
        <f t="shared" si="220"/>
        <v>-3.1663453046518429E-2</v>
      </c>
      <c r="K1681" s="39">
        <f t="shared" si="221"/>
        <v>-1.3205952915455184E-2</v>
      </c>
      <c r="L1681" s="36">
        <f>-(1-B1681/MAX(B$5:B1681))</f>
        <v>-3.4740935023203079E-3</v>
      </c>
      <c r="M1681" s="37">
        <f>-(1-C1681/MAX(C$5:C1681))</f>
        <v>-3.5624450354031612E-2</v>
      </c>
      <c r="N1681" s="37">
        <f>-(1-D1681/MAX(D$5:D1681))</f>
        <v>-0.12336358839007433</v>
      </c>
      <c r="O1681" s="37">
        <f>-(1-E1681/MAX(E$5:E1681))</f>
        <v>-0.36485230806027269</v>
      </c>
      <c r="P1681" s="39">
        <f>-(1-F1681/MAX(F$5:F1681))</f>
        <v>-0.11840625301344831</v>
      </c>
      <c r="Q1681" s="33">
        <f>IF(DatiStorici[[#This Row],[Calend]]="X",(DatiStorici[[#This Row],[Balanced]]*B$2/DatiStorici[[#This Row],[Bond 3Y]]),Q1680)</f>
        <v>30.258152902446113</v>
      </c>
      <c r="R1681" s="33">
        <f>IF(DatiStorici[[#This Row],[Calend]]="X",(DatiStorici[[#This Row],[Balanced]]*C$2/DatiStorici[[#This Row],[Bond 10Y]]),R1680)</f>
        <v>25.871198211764792</v>
      </c>
      <c r="S1681" s="33">
        <f>IF(DatiStorici[[#This Row],[Calend]]="X",(DatiStorici[[#This Row],[Balanced]]*D$2/DatiStorici[[#This Row],[SXXR]]),S1680)</f>
        <v>24.710095357140805</v>
      </c>
      <c r="T1681" s="33">
        <f>IF(DatiStorici[[#This Row],[Calend]]="X",(DatiStorici[[#This Row],[Balanced]]*E$2/DatiStorici[[#This Row],[Gold]]),T1680)</f>
        <v>23.441371233344491</v>
      </c>
      <c r="U1681" s="34">
        <f>SUMPRODUCT(DatiStorici[[#This Row],[Bond 3Y]:[Gold]],Q1680:T1680)</f>
        <v>14355.014766427612</v>
      </c>
      <c r="V1681" s="32">
        <f t="shared" si="222"/>
        <v>-1.0008447405559243E-2</v>
      </c>
      <c r="W1681" s="32">
        <f>-(1-U1681/MAX(U$5:U1681))</f>
        <v>-6.1186388837652594E-2</v>
      </c>
      <c r="X1681" s="53" t="str">
        <f t="shared" si="223"/>
        <v/>
      </c>
    </row>
    <row r="1682" spans="1:24" x14ac:dyDescent="0.3">
      <c r="A1682" s="4">
        <v>41463</v>
      </c>
      <c r="B1682" s="1">
        <v>127.739625</v>
      </c>
      <c r="C1682" s="1">
        <v>146.890432</v>
      </c>
      <c r="D1682" s="1">
        <v>162.56732400000001</v>
      </c>
      <c r="E1682" s="1">
        <v>119.00805</v>
      </c>
      <c r="F1682" s="3">
        <f t="shared" si="216"/>
        <v>14011.738215113804</v>
      </c>
      <c r="G1682" s="36">
        <f t="shared" si="217"/>
        <v>8.1885173988070434E-4</v>
      </c>
      <c r="H1682" s="31">
        <f t="shared" si="218"/>
        <v>2.1026044081064537E-3</v>
      </c>
      <c r="I1682" s="37">
        <f t="shared" si="219"/>
        <v>1.3857159346807152E-2</v>
      </c>
      <c r="J1682" s="37">
        <f t="shared" si="220"/>
        <v>1.8348772991164029E-2</v>
      </c>
      <c r="K1682" s="39">
        <f t="shared" si="221"/>
        <v>9.2770840500067536E-3</v>
      </c>
      <c r="L1682" s="36">
        <f>-(1-B1682/MAX(B$5:B1682))</f>
        <v>-2.6577523443739315E-3</v>
      </c>
      <c r="M1682" s="37">
        <f>-(1-C1682/MAX(C$5:C1682))</f>
        <v>-3.3594616851656212E-2</v>
      </c>
      <c r="N1682" s="37">
        <f>-(1-D1682/MAX(D$5:D1682))</f>
        <v>-0.11113134158520155</v>
      </c>
      <c r="O1682" s="37">
        <f>-(1-E1682/MAX(E$5:E1682))</f>
        <v>-0.35309055032506365</v>
      </c>
      <c r="P1682" s="39">
        <f>-(1-F1682/MAX(F$5:F1682))</f>
        <v>-0.11018957926831818</v>
      </c>
      <c r="Q1682" s="33">
        <f>IF(DatiStorici[[#This Row],[Calend]]="X",(DatiStorici[[#This Row],[Balanced]]*B$2/DatiStorici[[#This Row],[Bond 3Y]]),Q1681)</f>
        <v>30.258152902446113</v>
      </c>
      <c r="R1682" s="33">
        <f>IF(DatiStorici[[#This Row],[Calend]]="X",(DatiStorici[[#This Row],[Balanced]]*C$2/DatiStorici[[#This Row],[Bond 10Y]]),R1681)</f>
        <v>25.871198211764792</v>
      </c>
      <c r="S1682" s="33">
        <f>IF(DatiStorici[[#This Row],[Calend]]="X",(DatiStorici[[#This Row],[Balanced]]*D$2/DatiStorici[[#This Row],[SXXR]]),S1681)</f>
        <v>24.710095357140805</v>
      </c>
      <c r="T1682" s="33">
        <f>IF(DatiStorici[[#This Row],[Calend]]="X",(DatiStorici[[#This Row],[Balanced]]*E$2/DatiStorici[[#This Row],[Gold]]),T1681)</f>
        <v>23.441371233344491</v>
      </c>
      <c r="U1682" s="34">
        <f>SUMPRODUCT(DatiStorici[[#This Row],[Bond 3Y]:[Gold]],Q1681:T1681)</f>
        <v>14472.162544436513</v>
      </c>
      <c r="V1682" s="32">
        <f t="shared" si="222"/>
        <v>8.1276374463358034E-3</v>
      </c>
      <c r="W1682" s="32">
        <f>-(1-U1682/MAX(U$5:U1682))</f>
        <v>-5.3524959692390128E-2</v>
      </c>
      <c r="X1682" s="53" t="str">
        <f t="shared" si="223"/>
        <v/>
      </c>
    </row>
    <row r="1683" spans="1:24" x14ac:dyDescent="0.3">
      <c r="A1683" s="4">
        <v>41464</v>
      </c>
      <c r="B1683" s="1">
        <v>127.711005</v>
      </c>
      <c r="C1683" s="1">
        <v>147.221395</v>
      </c>
      <c r="D1683" s="1">
        <v>163.77876599999999</v>
      </c>
      <c r="E1683" s="1">
        <v>120.95762000000001</v>
      </c>
      <c r="F1683" s="3">
        <f t="shared" si="216"/>
        <v>14114.527943007315</v>
      </c>
      <c r="G1683" s="36">
        <f t="shared" si="217"/>
        <v>-2.2407460979646514E-4</v>
      </c>
      <c r="H1683" s="31">
        <f t="shared" si="218"/>
        <v>2.250593885153143E-3</v>
      </c>
      <c r="I1683" s="37">
        <f t="shared" si="219"/>
        <v>7.4243118070925363E-3</v>
      </c>
      <c r="J1683" s="37">
        <f t="shared" si="220"/>
        <v>1.624909842932961E-2</v>
      </c>
      <c r="K1683" s="39">
        <f t="shared" si="221"/>
        <v>7.3091952510136301E-3</v>
      </c>
      <c r="L1683" s="36">
        <f>-(1-B1683/MAX(B$5:B1683))</f>
        <v>-2.8812063832276413E-3</v>
      </c>
      <c r="M1683" s="37">
        <f>-(1-C1683/MAX(C$5:C1683))</f>
        <v>-3.1417181463468946E-2</v>
      </c>
      <c r="N1683" s="37">
        <f>-(1-D1683/MAX(D$5:D1683))</f>
        <v>-0.10450754537085694</v>
      </c>
      <c r="O1683" s="37">
        <f>-(1-E1683/MAX(E$5:E1683))</f>
        <v>-0.34249298775847448</v>
      </c>
      <c r="P1683" s="39">
        <f>-(1-F1683/MAX(F$5:F1683))</f>
        <v>-0.10366195438554926</v>
      </c>
      <c r="Q1683" s="33">
        <f>IF(DatiStorici[[#This Row],[Calend]]="X",(DatiStorici[[#This Row],[Balanced]]*B$2/DatiStorici[[#This Row],[Bond 3Y]]),Q1682)</f>
        <v>30.258152902446113</v>
      </c>
      <c r="R1683" s="33">
        <f>IF(DatiStorici[[#This Row],[Calend]]="X",(DatiStorici[[#This Row],[Balanced]]*C$2/DatiStorici[[#This Row],[Bond 10Y]]),R1682)</f>
        <v>25.871198211764792</v>
      </c>
      <c r="S1683" s="33">
        <f>IF(DatiStorici[[#This Row],[Calend]]="X",(DatiStorici[[#This Row],[Balanced]]*D$2/DatiStorici[[#This Row],[SXXR]]),S1682)</f>
        <v>24.710095357140805</v>
      </c>
      <c r="T1683" s="33">
        <f>IF(DatiStorici[[#This Row],[Calend]]="X",(DatiStorici[[#This Row],[Balanced]]*E$2/DatiStorici[[#This Row],[Gold]]),T1682)</f>
        <v>23.441371233344491</v>
      </c>
      <c r="U1683" s="34">
        <f>SUMPRODUCT(DatiStorici[[#This Row],[Bond 3Y]:[Gold]],Q1682:T1682)</f>
        <v>14555.494406929243</v>
      </c>
      <c r="V1683" s="32">
        <f t="shared" si="222"/>
        <v>5.7415651256836672E-3</v>
      </c>
      <c r="W1683" s="32">
        <f>-(1-U1683/MAX(U$5:U1683))</f>
        <v>-4.8075081163901912E-2</v>
      </c>
      <c r="X1683" s="53" t="str">
        <f t="shared" si="223"/>
        <v/>
      </c>
    </row>
    <row r="1684" spans="1:24" x14ac:dyDescent="0.3">
      <c r="A1684" s="4">
        <v>41465</v>
      </c>
      <c r="B1684" s="1">
        <v>127.58558600000001</v>
      </c>
      <c r="C1684" s="1">
        <v>147.044014</v>
      </c>
      <c r="D1684" s="1">
        <v>163.93919299999999</v>
      </c>
      <c r="E1684" s="1">
        <v>121.00442</v>
      </c>
      <c r="F1684" s="3">
        <f t="shared" si="216"/>
        <v>14111.200043357472</v>
      </c>
      <c r="G1684" s="36">
        <f t="shared" si="217"/>
        <v>-9.825357212834829E-4</v>
      </c>
      <c r="H1684" s="31">
        <f t="shared" si="218"/>
        <v>-1.2055852713855838E-3</v>
      </c>
      <c r="I1684" s="37">
        <f t="shared" si="219"/>
        <v>9.7905536397382411E-4</v>
      </c>
      <c r="J1684" s="37">
        <f t="shared" si="220"/>
        <v>3.8683754347256595E-4</v>
      </c>
      <c r="K1684" s="39">
        <f t="shared" si="221"/>
        <v>-2.3580611751593849E-4</v>
      </c>
      <c r="L1684" s="36">
        <f>-(1-B1684/MAX(B$5:B1684))</f>
        <v>-3.86043007641379E-3</v>
      </c>
      <c r="M1684" s="37">
        <f>-(1-C1684/MAX(C$5:C1684))</f>
        <v>-3.2584187039899071E-2</v>
      </c>
      <c r="N1684" s="37">
        <f>-(1-D1684/MAX(D$5:D1684))</f>
        <v>-0.10363037935277386</v>
      </c>
      <c r="O1684" s="37">
        <f>-(1-E1684/MAX(E$5:E1684))</f>
        <v>-0.3422385901589442</v>
      </c>
      <c r="P1684" s="39">
        <f>-(1-F1684/MAX(F$5:F1684))</f>
        <v>-0.10387329146180047</v>
      </c>
      <c r="Q1684" s="33">
        <f>IF(DatiStorici[[#This Row],[Calend]]="X",(DatiStorici[[#This Row],[Balanced]]*B$2/DatiStorici[[#This Row],[Bond 3Y]]),Q1683)</f>
        <v>30.258152902446113</v>
      </c>
      <c r="R1684" s="33">
        <f>IF(DatiStorici[[#This Row],[Calend]]="X",(DatiStorici[[#This Row],[Balanced]]*C$2/DatiStorici[[#This Row],[Bond 10Y]]),R1683)</f>
        <v>25.871198211764792</v>
      </c>
      <c r="S1684" s="33">
        <f>IF(DatiStorici[[#This Row],[Calend]]="X",(DatiStorici[[#This Row],[Balanced]]*D$2/DatiStorici[[#This Row],[SXXR]]),S1683)</f>
        <v>24.710095357140805</v>
      </c>
      <c r="T1684" s="33">
        <f>IF(DatiStorici[[#This Row],[Calend]]="X",(DatiStorici[[#This Row],[Balanced]]*E$2/DatiStorici[[#This Row],[Gold]]),T1683)</f>
        <v>23.441371233344491</v>
      </c>
      <c r="U1684" s="34">
        <f>SUMPRODUCT(DatiStorici[[#This Row],[Bond 3Y]:[Gold]],Q1683:T1683)</f>
        <v>14552.171623281951</v>
      </c>
      <c r="V1684" s="32">
        <f t="shared" si="222"/>
        <v>-2.2830986574309326E-4</v>
      </c>
      <c r="W1684" s="32">
        <f>-(1-U1684/MAX(U$5:U1684))</f>
        <v>-4.8292390206475799E-2</v>
      </c>
      <c r="X1684" s="53" t="str">
        <f t="shared" si="223"/>
        <v/>
      </c>
    </row>
    <row r="1685" spans="1:24" x14ac:dyDescent="0.3">
      <c r="A1685" s="4">
        <v>41466</v>
      </c>
      <c r="B1685" s="1">
        <v>127.442497</v>
      </c>
      <c r="C1685" s="1">
        <v>147.14173</v>
      </c>
      <c r="D1685" s="1">
        <v>164.87153699999999</v>
      </c>
      <c r="E1685" s="1">
        <v>123.79689999999999</v>
      </c>
      <c r="F1685" s="3">
        <f t="shared" si="216"/>
        <v>14234.30494405717</v>
      </c>
      <c r="G1685" s="36">
        <f t="shared" si="217"/>
        <v>-1.1221432034594153E-3</v>
      </c>
      <c r="H1685" s="31">
        <f t="shared" si="218"/>
        <v>6.6431501584658594E-4</v>
      </c>
      <c r="I1685" s="37">
        <f t="shared" si="219"/>
        <v>5.6710223460103987E-3</v>
      </c>
      <c r="J1685" s="37">
        <f t="shared" si="220"/>
        <v>2.2815245694061764E-2</v>
      </c>
      <c r="K1685" s="39">
        <f t="shared" si="221"/>
        <v>8.6860808974785972E-3</v>
      </c>
      <c r="L1685" s="36">
        <f>-(1-B1685/MAX(B$5:B1685))</f>
        <v>-4.977614386879714E-3</v>
      </c>
      <c r="M1685" s="37">
        <f>-(1-C1685/MAX(C$5:C1685))</f>
        <v>-3.1941304674220516E-2</v>
      </c>
      <c r="N1685" s="37">
        <f>-(1-D1685/MAX(D$5:D1685))</f>
        <v>-9.8532606072941231E-2</v>
      </c>
      <c r="O1685" s="37">
        <f>-(1-E1685/MAX(E$5:E1685))</f>
        <v>-0.3270590985192755</v>
      </c>
      <c r="P1685" s="39">
        <f>-(1-F1685/MAX(F$5:F1685))</f>
        <v>-9.6055558800511198E-2</v>
      </c>
      <c r="Q1685" s="33">
        <f>IF(DatiStorici[[#This Row],[Calend]]="X",(DatiStorici[[#This Row],[Balanced]]*B$2/DatiStorici[[#This Row],[Bond 3Y]]),Q1684)</f>
        <v>30.258152902446113</v>
      </c>
      <c r="R1685" s="33">
        <f>IF(DatiStorici[[#This Row],[Calend]]="X",(DatiStorici[[#This Row],[Balanced]]*C$2/DatiStorici[[#This Row],[Bond 10Y]]),R1684)</f>
        <v>25.871198211764792</v>
      </c>
      <c r="S1685" s="33">
        <f>IF(DatiStorici[[#This Row],[Calend]]="X",(DatiStorici[[#This Row],[Balanced]]*D$2/DatiStorici[[#This Row],[SXXR]]),S1684)</f>
        <v>24.710095357140805</v>
      </c>
      <c r="T1685" s="33">
        <f>IF(DatiStorici[[#This Row],[Calend]]="X",(DatiStorici[[#This Row],[Balanced]]*E$2/DatiStorici[[#This Row],[Gold]]),T1684)</f>
        <v>23.441371233344491</v>
      </c>
      <c r="U1685" s="34">
        <f>SUMPRODUCT(DatiStorici[[#This Row],[Bond 3Y]:[Gold]],Q1684:T1684)</f>
        <v>14638.867913933103</v>
      </c>
      <c r="V1685" s="32">
        <f t="shared" si="222"/>
        <v>5.9399423202197467E-3</v>
      </c>
      <c r="W1685" s="32">
        <f>-(1-U1685/MAX(U$5:U1685))</f>
        <v>-4.2622479097018662E-2</v>
      </c>
      <c r="X1685" s="53" t="str">
        <f t="shared" si="223"/>
        <v/>
      </c>
    </row>
    <row r="1686" spans="1:24" x14ac:dyDescent="0.3">
      <c r="A1686" s="4">
        <v>41467</v>
      </c>
      <c r="B1686" s="1">
        <v>127.435092</v>
      </c>
      <c r="C1686" s="1">
        <v>147.66057599999999</v>
      </c>
      <c r="D1686" s="1">
        <v>164.68034299999999</v>
      </c>
      <c r="E1686" s="1">
        <v>123.28971</v>
      </c>
      <c r="F1686" s="3">
        <f t="shared" si="216"/>
        <v>14224.378437051757</v>
      </c>
      <c r="G1686" s="36">
        <f t="shared" si="217"/>
        <v>-5.8106324931479376E-5</v>
      </c>
      <c r="H1686" s="31">
        <f t="shared" si="218"/>
        <v>3.5199625318687901E-3</v>
      </c>
      <c r="I1686" s="37">
        <f t="shared" si="219"/>
        <v>-1.1603272993090828E-3</v>
      </c>
      <c r="J1686" s="37">
        <f t="shared" si="220"/>
        <v>-4.1053678493549765E-3</v>
      </c>
      <c r="K1686" s="39">
        <f t="shared" si="221"/>
        <v>-6.9760833802803249E-4</v>
      </c>
      <c r="L1686" s="36">
        <f>-(1-B1686/MAX(B$5:B1686))</f>
        <v>-5.0354298011953125E-3</v>
      </c>
      <c r="M1686" s="37">
        <f>-(1-C1686/MAX(C$5:C1686))</f>
        <v>-2.8527770105645001E-2</v>
      </c>
      <c r="N1686" s="37">
        <f>-(1-D1686/MAX(D$5:D1686))</f>
        <v>-9.9577996684629966E-2</v>
      </c>
      <c r="O1686" s="37">
        <f>-(1-E1686/MAX(E$5:E1686))</f>
        <v>-0.32981610532495487</v>
      </c>
      <c r="P1686" s="39">
        <f>-(1-F1686/MAX(F$5:F1686))</f>
        <v>-9.6685938075322109E-2</v>
      </c>
      <c r="Q1686" s="33">
        <f>IF(DatiStorici[[#This Row],[Calend]]="X",(DatiStorici[[#This Row],[Balanced]]*B$2/DatiStorici[[#This Row],[Bond 3Y]]),Q1685)</f>
        <v>30.258152902446113</v>
      </c>
      <c r="R1686" s="33">
        <f>IF(DatiStorici[[#This Row],[Calend]]="X",(DatiStorici[[#This Row],[Balanced]]*C$2/DatiStorici[[#This Row],[Bond 10Y]]),R1685)</f>
        <v>25.871198211764792</v>
      </c>
      <c r="S1686" s="33">
        <f>IF(DatiStorici[[#This Row],[Calend]]="X",(DatiStorici[[#This Row],[Balanced]]*D$2/DatiStorici[[#This Row],[SXXR]]),S1685)</f>
        <v>24.710095357140805</v>
      </c>
      <c r="T1686" s="33">
        <f>IF(DatiStorici[[#This Row],[Calend]]="X",(DatiStorici[[#This Row],[Balanced]]*E$2/DatiStorici[[#This Row],[Gold]]),T1685)</f>
        <v>23.441371233344491</v>
      </c>
      <c r="U1686" s="34">
        <f>SUMPRODUCT(DatiStorici[[#This Row],[Bond 3Y]:[Gold]],Q1685:T1685)</f>
        <v>14635.453368970686</v>
      </c>
      <c r="V1686" s="32">
        <f t="shared" si="222"/>
        <v>-2.3327918997023537E-4</v>
      </c>
      <c r="W1686" s="32">
        <f>-(1-U1686/MAX(U$5:U1686))</f>
        <v>-4.284578930176608E-2</v>
      </c>
      <c r="X1686" s="53" t="str">
        <f t="shared" si="223"/>
        <v/>
      </c>
    </row>
    <row r="1687" spans="1:24" x14ac:dyDescent="0.3">
      <c r="A1687" s="4">
        <v>41470</v>
      </c>
      <c r="B1687" s="1">
        <v>127.46172900000001</v>
      </c>
      <c r="C1687" s="1">
        <v>147.580074</v>
      </c>
      <c r="D1687" s="1">
        <v>165.37259599999999</v>
      </c>
      <c r="E1687" s="1">
        <v>123.76718</v>
      </c>
      <c r="F1687" s="3">
        <f t="shared" si="216"/>
        <v>14252.24341437345</v>
      </c>
      <c r="G1687" s="36">
        <f t="shared" si="217"/>
        <v>2.0900221503325432E-4</v>
      </c>
      <c r="H1687" s="31">
        <f t="shared" si="218"/>
        <v>-5.4533142367095685E-4</v>
      </c>
      <c r="I1687" s="37">
        <f t="shared" si="219"/>
        <v>4.1948059435170416E-3</v>
      </c>
      <c r="J1687" s="37">
        <f t="shared" si="220"/>
        <v>3.8652683959707868E-3</v>
      </c>
      <c r="K1687" s="39">
        <f t="shared" si="221"/>
        <v>1.9570429639224271E-3</v>
      </c>
      <c r="L1687" s="36">
        <f>-(1-B1687/MAX(B$5:B1687))</f>
        <v>-4.8274582696458124E-3</v>
      </c>
      <c r="M1687" s="37">
        <f>-(1-C1687/MAX(C$5:C1687))</f>
        <v>-2.9057400014788515E-2</v>
      </c>
      <c r="N1687" s="37">
        <f>-(1-D1687/MAX(D$5:D1687))</f>
        <v>-9.5792967933134854E-2</v>
      </c>
      <c r="O1687" s="37">
        <f>-(1-E1687/MAX(E$5:E1687))</f>
        <v>-0.3272206518666696</v>
      </c>
      <c r="P1687" s="39">
        <f>-(1-F1687/MAX(F$5:F1687))</f>
        <v>-9.4916382663021492E-2</v>
      </c>
      <c r="Q1687" s="33">
        <f>IF(DatiStorici[[#This Row],[Calend]]="X",(DatiStorici[[#This Row],[Balanced]]*B$2/DatiStorici[[#This Row],[Bond 3Y]]),Q1686)</f>
        <v>30.258152902446113</v>
      </c>
      <c r="R1687" s="33">
        <f>IF(DatiStorici[[#This Row],[Calend]]="X",(DatiStorici[[#This Row],[Balanced]]*C$2/DatiStorici[[#This Row],[Bond 10Y]]),R1686)</f>
        <v>25.871198211764792</v>
      </c>
      <c r="S1687" s="33">
        <f>IF(DatiStorici[[#This Row],[Calend]]="X",(DatiStorici[[#This Row],[Balanced]]*D$2/DatiStorici[[#This Row],[SXXR]]),S1686)</f>
        <v>24.710095357140805</v>
      </c>
      <c r="T1687" s="33">
        <f>IF(DatiStorici[[#This Row],[Calend]]="X",(DatiStorici[[#This Row],[Balanced]]*E$2/DatiStorici[[#This Row],[Gold]]),T1686)</f>
        <v>23.441371233344491</v>
      </c>
      <c r="U1687" s="34">
        <f>SUMPRODUCT(DatiStorici[[#This Row],[Bond 3Y]:[Gold]],Q1686:T1686)</f>
        <v>14662.474861355156</v>
      </c>
      <c r="V1687" s="32">
        <f t="shared" si="222"/>
        <v>1.8446014225908546E-3</v>
      </c>
      <c r="W1687" s="32">
        <f>-(1-U1687/MAX(U$5:U1687))</f>
        <v>-4.1078591896731798E-2</v>
      </c>
      <c r="X1687" s="53" t="str">
        <f t="shared" si="223"/>
        <v/>
      </c>
    </row>
    <row r="1688" spans="1:24" x14ac:dyDescent="0.3">
      <c r="A1688" s="4">
        <v>41471</v>
      </c>
      <c r="B1688" s="1">
        <v>127.47429</v>
      </c>
      <c r="C1688" s="1">
        <v>147.787081</v>
      </c>
      <c r="D1688" s="1">
        <v>164.23477399999999</v>
      </c>
      <c r="E1688" s="1">
        <v>124.41603000000001</v>
      </c>
      <c r="F1688" s="3">
        <f t="shared" si="216"/>
        <v>14266.269014702979</v>
      </c>
      <c r="G1688" s="36">
        <f t="shared" si="217"/>
        <v>9.8542371999362039E-5</v>
      </c>
      <c r="H1688" s="31">
        <f t="shared" si="218"/>
        <v>1.4016929803380726E-3</v>
      </c>
      <c r="I1688" s="37">
        <f t="shared" si="219"/>
        <v>-6.9041327547651596E-3</v>
      </c>
      <c r="J1688" s="37">
        <f t="shared" si="220"/>
        <v>5.2288104285596925E-3</v>
      </c>
      <c r="K1688" s="39">
        <f t="shared" si="221"/>
        <v>9.8361381893382824E-4</v>
      </c>
      <c r="L1688" s="36">
        <f>-(1-B1688/MAX(B$5:B1688))</f>
        <v>-4.7293867748157137E-3</v>
      </c>
      <c r="M1688" s="37">
        <f>-(1-C1688/MAX(C$5:C1688))</f>
        <v>-2.7695482315823639E-2</v>
      </c>
      <c r="N1688" s="37">
        <f>-(1-D1688/MAX(D$5:D1688))</f>
        <v>-0.10201423239003671</v>
      </c>
      <c r="O1688" s="37">
        <f>-(1-E1688/MAX(E$5:E1688))</f>
        <v>-0.32369360309625794</v>
      </c>
      <c r="P1688" s="39">
        <f>-(1-F1688/MAX(F$5:F1688))</f>
        <v>-9.4025691933674937E-2</v>
      </c>
      <c r="Q1688" s="33">
        <f>IF(DatiStorici[[#This Row],[Calend]]="X",(DatiStorici[[#This Row],[Balanced]]*B$2/DatiStorici[[#This Row],[Bond 3Y]]),Q1687)</f>
        <v>30.258152902446113</v>
      </c>
      <c r="R1688" s="33">
        <f>IF(DatiStorici[[#This Row],[Calend]]="X",(DatiStorici[[#This Row],[Balanced]]*C$2/DatiStorici[[#This Row],[Bond 10Y]]),R1687)</f>
        <v>25.871198211764792</v>
      </c>
      <c r="S1688" s="33">
        <f>IF(DatiStorici[[#This Row],[Calend]]="X",(DatiStorici[[#This Row],[Balanced]]*D$2/DatiStorici[[#This Row],[SXXR]]),S1687)</f>
        <v>24.710095357140805</v>
      </c>
      <c r="T1688" s="33">
        <f>IF(DatiStorici[[#This Row],[Calend]]="X",(DatiStorici[[#This Row],[Balanced]]*E$2/DatiStorici[[#This Row],[Gold]]),T1687)</f>
        <v>23.441371233344491</v>
      </c>
      <c r="U1688" s="34">
        <f>SUMPRODUCT(DatiStorici[[#This Row],[Bond 3Y]:[Gold]],Q1687:T1687)</f>
        <v>14655.304696747291</v>
      </c>
      <c r="V1688" s="32">
        <f t="shared" si="222"/>
        <v>-4.8913422905112161E-4</v>
      </c>
      <c r="W1688" s="32">
        <f>-(1-U1688/MAX(U$5:U1688))</f>
        <v>-4.1547518487032531E-2</v>
      </c>
      <c r="X1688" s="53" t="str">
        <f t="shared" si="223"/>
        <v/>
      </c>
    </row>
    <row r="1689" spans="1:24" x14ac:dyDescent="0.3">
      <c r="A1689" s="4">
        <v>41472</v>
      </c>
      <c r="B1689" s="1">
        <v>127.45786699999999</v>
      </c>
      <c r="C1689" s="1">
        <v>147.88314700000001</v>
      </c>
      <c r="D1689" s="1">
        <v>165.19513699999999</v>
      </c>
      <c r="E1689" s="1">
        <v>124.96854</v>
      </c>
      <c r="F1689" s="3">
        <f t="shared" si="216"/>
        <v>14304.534402147579</v>
      </c>
      <c r="G1689" s="36">
        <f t="shared" si="217"/>
        <v>-1.2884212188833463E-4</v>
      </c>
      <c r="H1689" s="31">
        <f t="shared" si="218"/>
        <v>6.4981857679925119E-4</v>
      </c>
      <c r="I1689" s="37">
        <f t="shared" si="219"/>
        <v>5.8304706920063063E-3</v>
      </c>
      <c r="J1689" s="37">
        <f t="shared" si="220"/>
        <v>4.430995101141544E-3</v>
      </c>
      <c r="K1689" s="39">
        <f t="shared" si="221"/>
        <v>2.6786373323934133E-3</v>
      </c>
      <c r="L1689" s="36">
        <f>-(1-B1689/MAX(B$5:B1689))</f>
        <v>-4.8576112919398451E-3</v>
      </c>
      <c r="M1689" s="37">
        <f>-(1-C1689/MAX(C$5:C1689))</f>
        <v>-2.7063455448767093E-2</v>
      </c>
      <c r="N1689" s="37">
        <f>-(1-D1689/MAX(D$5:D1689))</f>
        <v>-9.676325974438249E-2</v>
      </c>
      <c r="O1689" s="37">
        <f>-(1-E1689/MAX(E$5:E1689))</f>
        <v>-0.3206902437433411</v>
      </c>
      <c r="P1689" s="39">
        <f>-(1-F1689/MAX(F$5:F1689))</f>
        <v>-9.1595662198690753E-2</v>
      </c>
      <c r="Q1689" s="33">
        <f>IF(DatiStorici[[#This Row],[Calend]]="X",(DatiStorici[[#This Row],[Balanced]]*B$2/DatiStorici[[#This Row],[Bond 3Y]]),Q1688)</f>
        <v>30.258152902446113</v>
      </c>
      <c r="R1689" s="33">
        <f>IF(DatiStorici[[#This Row],[Calend]]="X",(DatiStorici[[#This Row],[Balanced]]*C$2/DatiStorici[[#This Row],[Bond 10Y]]),R1688)</f>
        <v>25.871198211764792</v>
      </c>
      <c r="S1689" s="33">
        <f>IF(DatiStorici[[#This Row],[Calend]]="X",(DatiStorici[[#This Row],[Balanced]]*D$2/DatiStorici[[#This Row],[SXXR]]),S1688)</f>
        <v>24.710095357140805</v>
      </c>
      <c r="T1689" s="33">
        <f>IF(DatiStorici[[#This Row],[Calend]]="X",(DatiStorici[[#This Row],[Balanced]]*E$2/DatiStorici[[#This Row],[Gold]]),T1688)</f>
        <v>23.441371233344491</v>
      </c>
      <c r="U1689" s="34">
        <f>SUMPRODUCT(DatiStorici[[#This Row],[Bond 3Y]:[Gold]],Q1688:T1688)</f>
        <v>14693.97536295719</v>
      </c>
      <c r="V1689" s="32">
        <f t="shared" si="222"/>
        <v>2.6352052595255875E-3</v>
      </c>
      <c r="W1689" s="32">
        <f>-(1-U1689/MAX(U$5:U1689))</f>
        <v>-3.9018468647566307E-2</v>
      </c>
      <c r="X1689" s="53" t="str">
        <f t="shared" si="223"/>
        <v/>
      </c>
    </row>
    <row r="1690" spans="1:24" x14ac:dyDescent="0.3">
      <c r="A1690" s="4">
        <v>41473</v>
      </c>
      <c r="B1690" s="1">
        <v>127.598412</v>
      </c>
      <c r="C1690" s="1">
        <v>148.21622400000001</v>
      </c>
      <c r="D1690" s="1">
        <v>166.69007400000001</v>
      </c>
      <c r="E1690" s="1">
        <v>123.61846</v>
      </c>
      <c r="F1690" s="3">
        <f t="shared" si="216"/>
        <v>14285.677699823562</v>
      </c>
      <c r="G1690" s="36">
        <f t="shared" si="217"/>
        <v>1.1020706079148605E-3</v>
      </c>
      <c r="H1690" s="31">
        <f t="shared" si="218"/>
        <v>2.2497659442012388E-3</v>
      </c>
      <c r="I1690" s="37">
        <f t="shared" si="219"/>
        <v>9.0088202851523434E-3</v>
      </c>
      <c r="J1690" s="37">
        <f t="shared" si="220"/>
        <v>-1.0862139003187127E-2</v>
      </c>
      <c r="K1690" s="39">
        <f t="shared" si="221"/>
        <v>-1.3191021452399433E-3</v>
      </c>
      <c r="L1690" s="36">
        <f>-(1-B1690/MAX(B$5:B1690))</f>
        <v>-3.7602895627054655E-3</v>
      </c>
      <c r="M1690" s="37">
        <f>-(1-C1690/MAX(C$5:C1690))</f>
        <v>-2.487211186416316E-2</v>
      </c>
      <c r="N1690" s="37">
        <f>-(1-D1690/MAX(D$5:D1690))</f>
        <v>-8.8589399137532165E-2</v>
      </c>
      <c r="O1690" s="37">
        <f>-(1-E1690/MAX(E$5:E1690))</f>
        <v>-0.32802907090517708</v>
      </c>
      <c r="P1690" s="39">
        <f>-(1-F1690/MAX(F$5:F1690))</f>
        <v>-9.2793150331208607E-2</v>
      </c>
      <c r="Q1690" s="33">
        <f>IF(DatiStorici[[#This Row],[Calend]]="X",(DatiStorici[[#This Row],[Balanced]]*B$2/DatiStorici[[#This Row],[Bond 3Y]]),Q1689)</f>
        <v>30.258152902446113</v>
      </c>
      <c r="R1690" s="33">
        <f>IF(DatiStorici[[#This Row],[Calend]]="X",(DatiStorici[[#This Row],[Balanced]]*C$2/DatiStorici[[#This Row],[Bond 10Y]]),R1689)</f>
        <v>25.871198211764792</v>
      </c>
      <c r="S1690" s="33">
        <f>IF(DatiStorici[[#This Row],[Calend]]="X",(DatiStorici[[#This Row],[Balanced]]*D$2/DatiStorici[[#This Row],[SXXR]]),S1689)</f>
        <v>24.710095357140805</v>
      </c>
      <c r="T1690" s="33">
        <f>IF(DatiStorici[[#This Row],[Calend]]="X",(DatiStorici[[#This Row],[Balanced]]*E$2/DatiStorici[[#This Row],[Gold]]),T1689)</f>
        <v>23.441371233344491</v>
      </c>
      <c r="U1690" s="34">
        <f>SUMPRODUCT(DatiStorici[[#This Row],[Bond 3Y]:[Gold]],Q1689:T1689)</f>
        <v>14712.137405491849</v>
      </c>
      <c r="V1690" s="32">
        <f t="shared" si="222"/>
        <v>1.2352564235242509E-3</v>
      </c>
      <c r="W1690" s="32">
        <f>-(1-U1690/MAX(U$5:U1690))</f>
        <v>-3.7830676575215105E-2</v>
      </c>
      <c r="X1690" s="53" t="str">
        <f t="shared" si="223"/>
        <v/>
      </c>
    </row>
    <row r="1691" spans="1:24" x14ac:dyDescent="0.3">
      <c r="A1691" s="4">
        <v>41474</v>
      </c>
      <c r="B1691" s="1">
        <v>127.66646299999999</v>
      </c>
      <c r="C1691" s="1">
        <v>148.18074899999999</v>
      </c>
      <c r="D1691" s="1">
        <v>166.73787200000001</v>
      </c>
      <c r="E1691" s="1">
        <v>124.8212</v>
      </c>
      <c r="F1691" s="3">
        <f t="shared" si="216"/>
        <v>14334.61541508244</v>
      </c>
      <c r="G1691" s="36">
        <f t="shared" si="217"/>
        <v>5.3317951882045464E-4</v>
      </c>
      <c r="H1691" s="31">
        <f t="shared" si="218"/>
        <v>-2.393749154072479E-4</v>
      </c>
      <c r="I1691" s="37">
        <f t="shared" si="219"/>
        <v>2.867066237299497E-4</v>
      </c>
      <c r="J1691" s="37">
        <f t="shared" si="220"/>
        <v>9.682426681231723E-3</v>
      </c>
      <c r="K1691" s="39">
        <f t="shared" si="221"/>
        <v>3.4197946720011486E-3</v>
      </c>
      <c r="L1691" s="36">
        <f>-(1-B1691/MAX(B$5:B1691))</f>
        <v>-3.228973322382922E-3</v>
      </c>
      <c r="M1691" s="37">
        <f>-(1-C1691/MAX(C$5:C1691))</f>
        <v>-2.5105505084541235E-2</v>
      </c>
      <c r="N1691" s="37">
        <f>-(1-D1691/MAX(D$5:D1691))</f>
        <v>-8.8328054218457908E-2</v>
      </c>
      <c r="O1691" s="37">
        <f>-(1-E1691/MAX(E$5:E1691))</f>
        <v>-0.3214911613141701</v>
      </c>
      <c r="P1691" s="39">
        <f>-(1-F1691/MAX(F$5:F1691))</f>
        <v>-8.9685378237866153E-2</v>
      </c>
      <c r="Q1691" s="33">
        <f>IF(DatiStorici[[#This Row],[Calend]]="X",(DatiStorici[[#This Row],[Balanced]]*B$2/DatiStorici[[#This Row],[Bond 3Y]]),Q1690)</f>
        <v>30.258152902446113</v>
      </c>
      <c r="R1691" s="33">
        <f>IF(DatiStorici[[#This Row],[Calend]]="X",(DatiStorici[[#This Row],[Balanced]]*C$2/DatiStorici[[#This Row],[Bond 10Y]]),R1690)</f>
        <v>25.871198211764792</v>
      </c>
      <c r="S1691" s="33">
        <f>IF(DatiStorici[[#This Row],[Calend]]="X",(DatiStorici[[#This Row],[Balanced]]*D$2/DatiStorici[[#This Row],[SXXR]]),S1690)</f>
        <v>24.710095357140805</v>
      </c>
      <c r="T1691" s="33">
        <f>IF(DatiStorici[[#This Row],[Calend]]="X",(DatiStorici[[#This Row],[Balanced]]*E$2/DatiStorici[[#This Row],[Gold]]),T1690)</f>
        <v>23.441371233344491</v>
      </c>
      <c r="U1691" s="34">
        <f>SUMPRODUCT(DatiStorici[[#This Row],[Bond 3Y]:[Gold]],Q1690:T1690)</f>
        <v>14742.653690273524</v>
      </c>
      <c r="V1691" s="32">
        <f t="shared" si="222"/>
        <v>2.0720768720400686E-3</v>
      </c>
      <c r="W1691" s="32">
        <f>-(1-U1691/MAX(U$5:U1691))</f>
        <v>-3.5834920807541137E-2</v>
      </c>
      <c r="X1691" s="53" t="str">
        <f t="shared" si="223"/>
        <v/>
      </c>
    </row>
    <row r="1692" spans="1:24" x14ac:dyDescent="0.3">
      <c r="A1692" s="4">
        <v>41477</v>
      </c>
      <c r="B1692" s="1">
        <v>127.78125300000001</v>
      </c>
      <c r="C1692" s="1">
        <v>148.29930400000001</v>
      </c>
      <c r="D1692" s="1">
        <v>166.98675299999999</v>
      </c>
      <c r="E1692" s="1">
        <v>127.82718</v>
      </c>
      <c r="F1692" s="3">
        <f t="shared" si="216"/>
        <v>14462.752840026074</v>
      </c>
      <c r="G1692" s="36">
        <f t="shared" si="217"/>
        <v>8.9873583153571876E-4</v>
      </c>
      <c r="H1692" s="31">
        <f t="shared" si="218"/>
        <v>7.9975030440922201E-4</v>
      </c>
      <c r="I1692" s="37">
        <f t="shared" si="219"/>
        <v>1.4915354007214929E-3</v>
      </c>
      <c r="J1692" s="37">
        <f t="shared" si="220"/>
        <v>2.3796882083806377E-2</v>
      </c>
      <c r="K1692" s="39">
        <f t="shared" si="221"/>
        <v>8.8993042342564513E-3</v>
      </c>
      <c r="L1692" s="36">
        <f>-(1-B1692/MAX(B$5:B1692))</f>
        <v>-2.3327368052614705E-3</v>
      </c>
      <c r="M1692" s="37">
        <f>-(1-C1692/MAX(C$5:C1692))</f>
        <v>-2.4325521060808764E-2</v>
      </c>
      <c r="N1692" s="37">
        <f>-(1-D1692/MAX(D$5:D1692))</f>
        <v>-8.6967248644916451E-2</v>
      </c>
      <c r="O1692" s="37">
        <f>-(1-E1692/MAX(E$5:E1692))</f>
        <v>-0.30515111652279792</v>
      </c>
      <c r="P1692" s="39">
        <f>-(1-F1692/MAX(F$5:F1692))</f>
        <v>-8.1548056925540791E-2</v>
      </c>
      <c r="Q1692" s="33">
        <f>IF(DatiStorici[[#This Row],[Calend]]="X",(DatiStorici[[#This Row],[Balanced]]*B$2/DatiStorici[[#This Row],[Bond 3Y]]),Q1691)</f>
        <v>30.258152902446113</v>
      </c>
      <c r="R1692" s="33">
        <f>IF(DatiStorici[[#This Row],[Calend]]="X",(DatiStorici[[#This Row],[Balanced]]*C$2/DatiStorici[[#This Row],[Bond 10Y]]),R1691)</f>
        <v>25.871198211764792</v>
      </c>
      <c r="S1692" s="33">
        <f>IF(DatiStorici[[#This Row],[Calend]]="X",(DatiStorici[[#This Row],[Balanced]]*D$2/DatiStorici[[#This Row],[SXXR]]),S1691)</f>
        <v>24.710095357140805</v>
      </c>
      <c r="T1692" s="33">
        <f>IF(DatiStorici[[#This Row],[Calend]]="X",(DatiStorici[[#This Row],[Balanced]]*E$2/DatiStorici[[#This Row],[Gold]]),T1691)</f>
        <v>23.441371233344491</v>
      </c>
      <c r="U1692" s="34">
        <f>SUMPRODUCT(DatiStorici[[#This Row],[Bond 3Y]:[Gold]],Q1691:T1691)</f>
        <v>14825.808349891782</v>
      </c>
      <c r="V1692" s="32">
        <f t="shared" si="222"/>
        <v>5.6245657096929986E-3</v>
      </c>
      <c r="W1692" s="32">
        <f>-(1-U1692/MAX(U$5:U1692))</f>
        <v>-3.03966312932894E-2</v>
      </c>
      <c r="X1692" s="53" t="str">
        <f t="shared" si="223"/>
        <v/>
      </c>
    </row>
    <row r="1693" spans="1:24" x14ac:dyDescent="0.3">
      <c r="A1693" s="4">
        <v>41478</v>
      </c>
      <c r="B1693" s="1">
        <v>127.707038</v>
      </c>
      <c r="C1693" s="1">
        <v>147.96476899999999</v>
      </c>
      <c r="D1693" s="1">
        <v>166.51536200000001</v>
      </c>
      <c r="E1693" s="1">
        <v>128.45185000000001</v>
      </c>
      <c r="F1693" s="3">
        <f t="shared" si="216"/>
        <v>14469.996950724046</v>
      </c>
      <c r="G1693" s="36">
        <f t="shared" si="217"/>
        <v>-5.809659753639037E-4</v>
      </c>
      <c r="H1693" s="31">
        <f t="shared" si="218"/>
        <v>-2.2583578143300443E-3</v>
      </c>
      <c r="I1693" s="37">
        <f t="shared" si="219"/>
        <v>-2.8269164885207031E-3</v>
      </c>
      <c r="J1693" s="37">
        <f t="shared" si="220"/>
        <v>4.8749305559934479E-3</v>
      </c>
      <c r="K1693" s="39">
        <f t="shared" si="221"/>
        <v>5.0075508907648553E-4</v>
      </c>
      <c r="L1693" s="36">
        <f>-(1-B1693/MAX(B$5:B1693))</f>
        <v>-2.9121792054546125E-3</v>
      </c>
      <c r="M1693" s="37">
        <f>-(1-C1693/MAX(C$5:C1693))</f>
        <v>-2.6526456958740785E-2</v>
      </c>
      <c r="N1693" s="37">
        <f>-(1-D1693/MAX(D$5:D1693))</f>
        <v>-8.9544671188691582E-2</v>
      </c>
      <c r="O1693" s="37">
        <f>-(1-E1693/MAX(E$5:E1693))</f>
        <v>-0.30175550651214367</v>
      </c>
      <c r="P1693" s="39">
        <f>-(1-F1693/MAX(F$5:F1693))</f>
        <v>-8.1088022268239301E-2</v>
      </c>
      <c r="Q1693" s="33">
        <f>IF(DatiStorici[[#This Row],[Calend]]="X",(DatiStorici[[#This Row],[Balanced]]*B$2/DatiStorici[[#This Row],[Bond 3Y]]),Q1692)</f>
        <v>30.258152902446113</v>
      </c>
      <c r="R1693" s="33">
        <f>IF(DatiStorici[[#This Row],[Calend]]="X",(DatiStorici[[#This Row],[Balanced]]*C$2/DatiStorici[[#This Row],[Bond 10Y]]),R1692)</f>
        <v>25.871198211764792</v>
      </c>
      <c r="S1693" s="33">
        <f>IF(DatiStorici[[#This Row],[Calend]]="X",(DatiStorici[[#This Row],[Balanced]]*D$2/DatiStorici[[#This Row],[SXXR]]),S1692)</f>
        <v>24.710095357140805</v>
      </c>
      <c r="T1693" s="33">
        <f>IF(DatiStorici[[#This Row],[Calend]]="X",(DatiStorici[[#This Row],[Balanced]]*E$2/DatiStorici[[#This Row],[Gold]]),T1692)</f>
        <v>23.441371233344491</v>
      </c>
      <c r="U1693" s="34">
        <f>SUMPRODUCT(DatiStorici[[#This Row],[Bond 3Y]:[Gold]],Q1692:T1692)</f>
        <v>14817.90292458819</v>
      </c>
      <c r="V1693" s="32">
        <f t="shared" si="222"/>
        <v>-5.3336273706092847E-4</v>
      </c>
      <c r="W1693" s="32">
        <f>-(1-U1693/MAX(U$5:U1693))</f>
        <v>-3.0913643710051009E-2</v>
      </c>
      <c r="X1693" s="53" t="str">
        <f t="shared" si="223"/>
        <v/>
      </c>
    </row>
    <row r="1694" spans="1:24" x14ac:dyDescent="0.3">
      <c r="A1694" s="4">
        <v>41479</v>
      </c>
      <c r="B1694" s="1">
        <v>127.730678</v>
      </c>
      <c r="C1694" s="1">
        <v>147.26676900000001</v>
      </c>
      <c r="D1694" s="1">
        <v>167.43726699999999</v>
      </c>
      <c r="E1694" s="1">
        <v>128.59487999999999</v>
      </c>
      <c r="F1694" s="3">
        <f t="shared" si="216"/>
        <v>14472.417951325639</v>
      </c>
      <c r="G1694" s="36">
        <f t="shared" si="217"/>
        <v>1.8509404513695034E-4</v>
      </c>
      <c r="H1694" s="31">
        <f t="shared" si="218"/>
        <v>-4.7285009268336836E-3</v>
      </c>
      <c r="I1694" s="37">
        <f t="shared" si="219"/>
        <v>5.5211863111654519E-3</v>
      </c>
      <c r="J1694" s="37">
        <f t="shared" si="220"/>
        <v>1.1128716927204471E-3</v>
      </c>
      <c r="K1694" s="39">
        <f t="shared" si="221"/>
        <v>1.6729776111870103E-4</v>
      </c>
      <c r="L1694" s="36">
        <f>-(1-B1694/MAX(B$5:B1694))</f>
        <v>-2.7276071062756202E-3</v>
      </c>
      <c r="M1694" s="37">
        <f>-(1-C1694/MAX(C$5:C1694))</f>
        <v>-3.1118661830447647E-2</v>
      </c>
      <c r="N1694" s="37">
        <f>-(1-D1694/MAX(D$5:D1694))</f>
        <v>-8.4503975184272662E-2</v>
      </c>
      <c r="O1694" s="37">
        <f>-(1-E1694/MAX(E$5:E1694))</f>
        <v>-0.30097801743819452</v>
      </c>
      <c r="P1694" s="39">
        <f>-(1-F1694/MAX(F$5:F1694))</f>
        <v>-8.0934277491479856E-2</v>
      </c>
      <c r="Q1694" s="33">
        <f>IF(DatiStorici[[#This Row],[Calend]]="X",(DatiStorici[[#This Row],[Balanced]]*B$2/DatiStorici[[#This Row],[Bond 3Y]]),Q1693)</f>
        <v>30.258152902446113</v>
      </c>
      <c r="R1694" s="33">
        <f>IF(DatiStorici[[#This Row],[Calend]]="X",(DatiStorici[[#This Row],[Balanced]]*C$2/DatiStorici[[#This Row],[Bond 10Y]]),R1693)</f>
        <v>25.871198211764792</v>
      </c>
      <c r="S1694" s="33">
        <f>IF(DatiStorici[[#This Row],[Calend]]="X",(DatiStorici[[#This Row],[Balanced]]*D$2/DatiStorici[[#This Row],[SXXR]]),S1693)</f>
        <v>24.710095357140805</v>
      </c>
      <c r="T1694" s="33">
        <f>IF(DatiStorici[[#This Row],[Calend]]="X",(DatiStorici[[#This Row],[Balanced]]*E$2/DatiStorici[[#This Row],[Gold]]),T1693)</f>
        <v>23.441371233344491</v>
      </c>
      <c r="U1694" s="34">
        <f>SUMPRODUCT(DatiStorici[[#This Row],[Bond 3Y]:[Gold]],Q1693:T1693)</f>
        <v>14826.693310758721</v>
      </c>
      <c r="V1694" s="32">
        <f t="shared" si="222"/>
        <v>5.930515199724228E-4</v>
      </c>
      <c r="W1694" s="32">
        <f>-(1-U1694/MAX(U$5:U1694))</f>
        <v>-3.0338755121042449E-2</v>
      </c>
      <c r="X1694" s="53" t="str">
        <f t="shared" si="223"/>
        <v/>
      </c>
    </row>
    <row r="1695" spans="1:24" x14ac:dyDescent="0.3">
      <c r="A1695" s="4">
        <v>41480</v>
      </c>
      <c r="B1695" s="1">
        <v>127.72030100000001</v>
      </c>
      <c r="C1695" s="1">
        <v>147.05921900000001</v>
      </c>
      <c r="D1695" s="1">
        <v>166.62634199999999</v>
      </c>
      <c r="E1695" s="1">
        <v>127.7265</v>
      </c>
      <c r="F1695" s="3">
        <f t="shared" si="216"/>
        <v>14420.458278727092</v>
      </c>
      <c r="G1695" s="36">
        <f t="shared" si="217"/>
        <v>-8.1244550686978612E-5</v>
      </c>
      <c r="H1695" s="31">
        <f t="shared" si="218"/>
        <v>-1.4103412057686487E-3</v>
      </c>
      <c r="I1695" s="37">
        <f t="shared" si="219"/>
        <v>-4.8549232599001159E-3</v>
      </c>
      <c r="J1695" s="37">
        <f t="shared" si="220"/>
        <v>-6.7757385070286091E-3</v>
      </c>
      <c r="K1695" s="39">
        <f t="shared" si="221"/>
        <v>-3.596715550152597E-3</v>
      </c>
      <c r="L1695" s="36">
        <f>-(1-B1695/MAX(B$5:B1695))</f>
        <v>-2.8086267625014871E-3</v>
      </c>
      <c r="M1695" s="37">
        <f>-(1-C1695/MAX(C$5:C1695))</f>
        <v>-3.2484151975322728E-2</v>
      </c>
      <c r="N1695" s="37">
        <f>-(1-D1695/MAX(D$5:D1695))</f>
        <v>-8.8937866319892311E-2</v>
      </c>
      <c r="O1695" s="37">
        <f>-(1-E1695/MAX(E$5:E1695))</f>
        <v>-0.30569839751255679</v>
      </c>
      <c r="P1695" s="39">
        <f>-(1-F1695/MAX(F$5:F1695))</f>
        <v>-8.4233957904158552E-2</v>
      </c>
      <c r="Q1695" s="33">
        <f>IF(DatiStorici[[#This Row],[Calend]]="X",(DatiStorici[[#This Row],[Balanced]]*B$2/DatiStorici[[#This Row],[Bond 3Y]]),Q1694)</f>
        <v>30.258152902446113</v>
      </c>
      <c r="R1695" s="33">
        <f>IF(DatiStorici[[#This Row],[Calend]]="X",(DatiStorici[[#This Row],[Balanced]]*C$2/DatiStorici[[#This Row],[Bond 10Y]]),R1694)</f>
        <v>25.871198211764792</v>
      </c>
      <c r="S1695" s="33">
        <f>IF(DatiStorici[[#This Row],[Calend]]="X",(DatiStorici[[#This Row],[Balanced]]*D$2/DatiStorici[[#This Row],[SXXR]]),S1694)</f>
        <v>24.710095357140805</v>
      </c>
      <c r="T1695" s="33">
        <f>IF(DatiStorici[[#This Row],[Calend]]="X",(DatiStorici[[#This Row],[Balanced]]*E$2/DatiStorici[[#This Row],[Gold]]),T1694)</f>
        <v>23.441371233344491</v>
      </c>
      <c r="U1695" s="34">
        <f>SUMPRODUCT(DatiStorici[[#This Row],[Bond 3Y]:[Gold]],Q1694:T1694)</f>
        <v>14780.615702688097</v>
      </c>
      <c r="V1695" s="32">
        <f t="shared" si="222"/>
        <v>-3.1125858314520298E-3</v>
      </c>
      <c r="W1695" s="32">
        <f>-(1-U1695/MAX(U$5:U1695))</f>
        <v>-3.3352216711320604E-2</v>
      </c>
      <c r="X1695" s="53" t="str">
        <f t="shared" si="223"/>
        <v/>
      </c>
    </row>
    <row r="1696" spans="1:24" x14ac:dyDescent="0.3">
      <c r="A1696" s="4">
        <v>41481</v>
      </c>
      <c r="B1696" s="1">
        <v>127.698487</v>
      </c>
      <c r="C1696" s="1">
        <v>147.15806900000001</v>
      </c>
      <c r="D1696" s="1">
        <v>166.229671</v>
      </c>
      <c r="E1696" s="1">
        <v>128.20666</v>
      </c>
      <c r="F1696" s="3">
        <f t="shared" si="216"/>
        <v>14435.393107808102</v>
      </c>
      <c r="G1696" s="36">
        <f t="shared" si="217"/>
        <v>-1.7080967476080044E-4</v>
      </c>
      <c r="H1696" s="31">
        <f t="shared" si="218"/>
        <v>6.7195238180155713E-4</v>
      </c>
      <c r="I1696" s="37">
        <f t="shared" si="219"/>
        <v>-2.3834401199992203E-3</v>
      </c>
      <c r="J1696" s="37">
        <f t="shared" si="220"/>
        <v>3.7522340861028871E-3</v>
      </c>
      <c r="K1696" s="39">
        <f t="shared" si="221"/>
        <v>1.0351335827531402E-3</v>
      </c>
      <c r="L1696" s="36">
        <f>-(1-B1696/MAX(B$5:B1696))</f>
        <v>-2.978942150466346E-3</v>
      </c>
      <c r="M1696" s="37">
        <f>-(1-C1696/MAX(C$5:C1696))</f>
        <v>-3.1833808921500006E-2</v>
      </c>
      <c r="N1696" s="37">
        <f>-(1-D1696/MAX(D$5:D1696))</f>
        <v>-9.110674264095453E-2</v>
      </c>
      <c r="O1696" s="37">
        <f>-(1-E1696/MAX(E$5:E1696))</f>
        <v>-0.30308832162814459</v>
      </c>
      <c r="P1696" s="39">
        <f>-(1-F1696/MAX(F$5:F1696))</f>
        <v>-8.328552692835034E-2</v>
      </c>
      <c r="Q1696" s="33">
        <f>IF(DatiStorici[[#This Row],[Calend]]="X",(DatiStorici[[#This Row],[Balanced]]*B$2/DatiStorici[[#This Row],[Bond 3Y]]),Q1695)</f>
        <v>30.258152902446113</v>
      </c>
      <c r="R1696" s="33">
        <f>IF(DatiStorici[[#This Row],[Calend]]="X",(DatiStorici[[#This Row],[Balanced]]*C$2/DatiStorici[[#This Row],[Bond 10Y]]),R1695)</f>
        <v>25.871198211764792</v>
      </c>
      <c r="S1696" s="33">
        <f>IF(DatiStorici[[#This Row],[Calend]]="X",(DatiStorici[[#This Row],[Balanced]]*D$2/DatiStorici[[#This Row],[SXXR]]),S1695)</f>
        <v>24.710095357140805</v>
      </c>
      <c r="T1696" s="33">
        <f>IF(DatiStorici[[#This Row],[Calend]]="X",(DatiStorici[[#This Row],[Balanced]]*E$2/DatiStorici[[#This Row],[Gold]]),T1695)</f>
        <v>23.441371233344491</v>
      </c>
      <c r="U1696" s="34">
        <f>SUMPRODUCT(DatiStorici[[#This Row],[Bond 3Y]:[Gold]],Q1695:T1695)</f>
        <v>14783.966849859908</v>
      </c>
      <c r="V1696" s="32">
        <f t="shared" si="222"/>
        <v>2.2670011864404458E-4</v>
      </c>
      <c r="W1696" s="32">
        <f>-(1-U1696/MAX(U$5:U1696))</f>
        <v>-3.3133052702847388E-2</v>
      </c>
      <c r="X1696" s="53" t="str">
        <f t="shared" si="223"/>
        <v/>
      </c>
    </row>
    <row r="1697" spans="1:24" x14ac:dyDescent="0.3">
      <c r="A1697" s="4">
        <v>41484</v>
      </c>
      <c r="B1697" s="1">
        <v>127.63137</v>
      </c>
      <c r="C1697" s="1">
        <v>147.03494599999999</v>
      </c>
      <c r="D1697" s="1">
        <v>166.31372999999999</v>
      </c>
      <c r="E1697" s="1">
        <v>128.08188000000001</v>
      </c>
      <c r="F1697" s="3">
        <f t="shared" si="216"/>
        <v>14426.962093292765</v>
      </c>
      <c r="G1697" s="36">
        <f t="shared" si="217"/>
        <v>-5.2572779646259946E-4</v>
      </c>
      <c r="H1697" s="31">
        <f t="shared" si="218"/>
        <v>-8.3702196116666803E-4</v>
      </c>
      <c r="I1697" s="37">
        <f t="shared" si="219"/>
        <v>5.0555206651245867E-4</v>
      </c>
      <c r="J1697" s="37">
        <f t="shared" si="220"/>
        <v>-9.7374630843420824E-4</v>
      </c>
      <c r="K1697" s="39">
        <f t="shared" si="221"/>
        <v>-5.8422222971042073E-4</v>
      </c>
      <c r="L1697" s="36">
        <f>-(1-B1697/MAX(B$5:B1697))</f>
        <v>-3.5029660751952907E-3</v>
      </c>
      <c r="M1697" s="37">
        <f>-(1-C1697/MAX(C$5:C1697))</f>
        <v>-3.2643846228690987E-2</v>
      </c>
      <c r="N1697" s="37">
        <f>-(1-D1697/MAX(D$5:D1697))</f>
        <v>-9.0647133608098174E-2</v>
      </c>
      <c r="O1697" s="37">
        <f>-(1-E1697/MAX(E$5:E1697))</f>
        <v>-0.30376660650996923</v>
      </c>
      <c r="P1697" s="39">
        <f>-(1-F1697/MAX(F$5:F1697))</f>
        <v>-8.3820935487796233E-2</v>
      </c>
      <c r="Q1697" s="33">
        <f>IF(DatiStorici[[#This Row],[Calend]]="X",(DatiStorici[[#This Row],[Balanced]]*B$2/DatiStorici[[#This Row],[Bond 3Y]]),Q1696)</f>
        <v>30.258152902446113</v>
      </c>
      <c r="R1697" s="33">
        <f>IF(DatiStorici[[#This Row],[Calend]]="X",(DatiStorici[[#This Row],[Balanced]]*C$2/DatiStorici[[#This Row],[Bond 10Y]]),R1696)</f>
        <v>25.871198211764792</v>
      </c>
      <c r="S1697" s="33">
        <f>IF(DatiStorici[[#This Row],[Calend]]="X",(DatiStorici[[#This Row],[Balanced]]*D$2/DatiStorici[[#This Row],[SXXR]]),S1696)</f>
        <v>24.710095357140805</v>
      </c>
      <c r="T1697" s="33">
        <f>IF(DatiStorici[[#This Row],[Calend]]="X",(DatiStorici[[#This Row],[Balanced]]*E$2/DatiStorici[[#This Row],[Gold]]),T1696)</f>
        <v>23.441371233344491</v>
      </c>
      <c r="U1697" s="34">
        <f>SUMPRODUCT(DatiStorici[[#This Row],[Bond 3Y]:[Gold]],Q1696:T1696)</f>
        <v>14777.902765477256</v>
      </c>
      <c r="V1697" s="32">
        <f t="shared" si="222"/>
        <v>-4.1026393435965834E-4</v>
      </c>
      <c r="W1697" s="32">
        <f>-(1-U1697/MAX(U$5:U1697))</f>
        <v>-3.352964198194619E-2</v>
      </c>
      <c r="X1697" s="53" t="str">
        <f t="shared" si="223"/>
        <v/>
      </c>
    </row>
    <row r="1698" spans="1:24" x14ac:dyDescent="0.3">
      <c r="A1698" s="4">
        <v>41485</v>
      </c>
      <c r="B1698" s="1">
        <v>127.665041</v>
      </c>
      <c r="C1698" s="1">
        <v>147.13626500000001</v>
      </c>
      <c r="D1698" s="1">
        <v>166.519757</v>
      </c>
      <c r="E1698" s="1">
        <v>127.54104</v>
      </c>
      <c r="F1698" s="3">
        <f t="shared" si="216"/>
        <v>14412.12675952077</v>
      </c>
      <c r="G1698" s="36">
        <f t="shared" si="217"/>
        <v>2.6377965959910451E-4</v>
      </c>
      <c r="H1698" s="31">
        <f t="shared" si="218"/>
        <v>6.8884377680590494E-4</v>
      </c>
      <c r="I1698" s="37">
        <f t="shared" si="219"/>
        <v>1.2380186150838873E-3</v>
      </c>
      <c r="J1698" s="37">
        <f t="shared" si="220"/>
        <v>-4.2315517483687056E-3</v>
      </c>
      <c r="K1698" s="39">
        <f t="shared" si="221"/>
        <v>-1.0288352143378596E-3</v>
      </c>
      <c r="L1698" s="36">
        <f>-(1-B1698/MAX(B$5:B1698))</f>
        <v>-3.240075755759797E-3</v>
      </c>
      <c r="M1698" s="37">
        <f>-(1-C1698/MAX(C$5:C1698))</f>
        <v>-3.1977259401475222E-2</v>
      </c>
      <c r="N1698" s="37">
        <f>-(1-D1698/MAX(D$5:D1698))</f>
        <v>-8.9520640666089557E-2</v>
      </c>
      <c r="O1698" s="37">
        <f>-(1-E1698/MAX(E$5:E1698))</f>
        <v>-0.30670652953838795</v>
      </c>
      <c r="P1698" s="39">
        <f>-(1-F1698/MAX(F$5:F1698))</f>
        <v>-8.4763048049613543E-2</v>
      </c>
      <c r="Q1698" s="33">
        <f>IF(DatiStorici[[#This Row],[Calend]]="X",(DatiStorici[[#This Row],[Balanced]]*B$2/DatiStorici[[#This Row],[Bond 3Y]]),Q1697)</f>
        <v>30.258152902446113</v>
      </c>
      <c r="R1698" s="33">
        <f>IF(DatiStorici[[#This Row],[Calend]]="X",(DatiStorici[[#This Row],[Balanced]]*C$2/DatiStorici[[#This Row],[Bond 10Y]]),R1697)</f>
        <v>25.871198211764792</v>
      </c>
      <c r="S1698" s="33">
        <f>IF(DatiStorici[[#This Row],[Calend]]="X",(DatiStorici[[#This Row],[Balanced]]*D$2/DatiStorici[[#This Row],[SXXR]]),S1697)</f>
        <v>24.710095357140805</v>
      </c>
      <c r="T1698" s="33">
        <f>IF(DatiStorici[[#This Row],[Calend]]="X",(DatiStorici[[#This Row],[Balanced]]*E$2/DatiStorici[[#This Row],[Gold]]),T1697)</f>
        <v>23.441371233344491</v>
      </c>
      <c r="U1698" s="34">
        <f>SUMPRODUCT(DatiStorici[[#This Row],[Bond 3Y]:[Gold]],Q1697:T1697)</f>
        <v>14773.955747273558</v>
      </c>
      <c r="V1698" s="32">
        <f t="shared" si="222"/>
        <v>-2.6712487307465433E-4</v>
      </c>
      <c r="W1698" s="32">
        <f>-(1-U1698/MAX(U$5:U1698))</f>
        <v>-3.3787775775148798E-2</v>
      </c>
      <c r="X1698" s="53" t="str">
        <f t="shared" si="223"/>
        <v/>
      </c>
    </row>
    <row r="1699" spans="1:24" x14ac:dyDescent="0.3">
      <c r="A1699" s="4">
        <v>41486</v>
      </c>
      <c r="B1699" s="1">
        <v>127.693012</v>
      </c>
      <c r="C1699" s="1">
        <v>147.17527000000001</v>
      </c>
      <c r="D1699" s="1">
        <v>166.62579299999999</v>
      </c>
      <c r="E1699" s="1">
        <v>126.61011999999999</v>
      </c>
      <c r="F1699" s="3">
        <f t="shared" si="216"/>
        <v>14378.683762980425</v>
      </c>
      <c r="G1699" s="36">
        <f t="shared" si="217"/>
        <v>2.1907278649136965E-4</v>
      </c>
      <c r="H1699" s="31">
        <f t="shared" si="218"/>
        <v>2.6505926944645207E-4</v>
      </c>
      <c r="I1699" s="37">
        <f t="shared" si="219"/>
        <v>6.3657463580527691E-4</v>
      </c>
      <c r="J1699" s="37">
        <f t="shared" si="220"/>
        <v>-7.3257518342652117E-3</v>
      </c>
      <c r="K1699" s="39">
        <f t="shared" si="221"/>
        <v>-2.3231726356269257E-3</v>
      </c>
      <c r="L1699" s="36">
        <f>-(1-B1699/MAX(B$5:B1699))</f>
        <v>-3.0216888612534243E-3</v>
      </c>
      <c r="M1699" s="37">
        <f>-(1-C1699/MAX(C$5:C1699))</f>
        <v>-3.1720641993135734E-2</v>
      </c>
      <c r="N1699" s="37">
        <f>-(1-D1699/MAX(D$5:D1699))</f>
        <v>-8.8940868084831703E-2</v>
      </c>
      <c r="O1699" s="37">
        <f>-(1-E1699/MAX(E$5:E1699))</f>
        <v>-0.31176686743058424</v>
      </c>
      <c r="P1699" s="39">
        <f>-(1-F1699/MAX(F$5:F1699))</f>
        <v>-8.6886833576094058E-2</v>
      </c>
      <c r="Q1699" s="33">
        <f>IF(DatiStorici[[#This Row],[Calend]]="X",(DatiStorici[[#This Row],[Balanced]]*B$2/DatiStorici[[#This Row],[Bond 3Y]]),Q1698)</f>
        <v>30.258152902446113</v>
      </c>
      <c r="R1699" s="33">
        <f>IF(DatiStorici[[#This Row],[Calend]]="X",(DatiStorici[[#This Row],[Balanced]]*C$2/DatiStorici[[#This Row],[Bond 10Y]]),R1698)</f>
        <v>25.871198211764792</v>
      </c>
      <c r="S1699" s="33">
        <f>IF(DatiStorici[[#This Row],[Calend]]="X",(DatiStorici[[#This Row],[Balanced]]*D$2/DatiStorici[[#This Row],[SXXR]]),S1698)</f>
        <v>24.710095357140805</v>
      </c>
      <c r="T1699" s="33">
        <f>IF(DatiStorici[[#This Row],[Calend]]="X",(DatiStorici[[#This Row],[Balanced]]*E$2/DatiStorici[[#This Row],[Gold]]),T1698)</f>
        <v>23.441371233344491</v>
      </c>
      <c r="U1699" s="34">
        <f>SUMPRODUCT(DatiStorici[[#This Row],[Bond 3Y]:[Gold]],Q1698:T1698)</f>
        <v>14756.609322517386</v>
      </c>
      <c r="V1699" s="32">
        <f t="shared" si="222"/>
        <v>-1.1748117051114944E-3</v>
      </c>
      <c r="W1699" s="32">
        <f>-(1-U1699/MAX(U$5:U1699))</f>
        <v>-3.4922226692202796E-2</v>
      </c>
      <c r="X1699" s="53" t="str">
        <f t="shared" si="223"/>
        <v/>
      </c>
    </row>
    <row r="1700" spans="1:24" x14ac:dyDescent="0.3">
      <c r="A1700" s="4">
        <v>41487</v>
      </c>
      <c r="B1700" s="1">
        <v>127.751493</v>
      </c>
      <c r="C1700" s="1">
        <v>147.305273</v>
      </c>
      <c r="D1700" s="1">
        <v>168.67068599999999</v>
      </c>
      <c r="E1700" s="1">
        <v>126.65684</v>
      </c>
      <c r="F1700" s="3">
        <f t="shared" si="216"/>
        <v>14416.02374950581</v>
      </c>
      <c r="G1700" s="36">
        <f t="shared" si="217"/>
        <v>4.5787636748505781E-4</v>
      </c>
      <c r="H1700" s="31">
        <f t="shared" si="218"/>
        <v>8.8293105630059276E-4</v>
      </c>
      <c r="I1700" s="37">
        <f t="shared" si="219"/>
        <v>1.2197672697605296E-2</v>
      </c>
      <c r="J1700" s="37">
        <f t="shared" si="220"/>
        <v>3.6893877140500961E-4</v>
      </c>
      <c r="K1700" s="39">
        <f t="shared" si="221"/>
        <v>2.5935326788463042E-3</v>
      </c>
      <c r="L1700" s="36">
        <f>-(1-B1700/MAX(B$5:B1700))</f>
        <v>-2.5650915291010046E-3</v>
      </c>
      <c r="M1700" s="37">
        <f>-(1-C1700/MAX(C$5:C1700))</f>
        <v>-3.0865340546235354E-2</v>
      </c>
      <c r="N1700" s="37">
        <f>-(1-D1700/MAX(D$5:D1700))</f>
        <v>-7.7760015421526441E-2</v>
      </c>
      <c r="O1700" s="37">
        <f>-(1-E1700/MAX(E$5:E1700))</f>
        <v>-0.31151290469874537</v>
      </c>
      <c r="P1700" s="39">
        <f>-(1-F1700/MAX(F$5:F1700))</f>
        <v>-8.4515571095295616E-2</v>
      </c>
      <c r="Q1700" s="33">
        <f>IF(DatiStorici[[#This Row],[Calend]]="X",(DatiStorici[[#This Row],[Balanced]]*B$2/DatiStorici[[#This Row],[Bond 3Y]]),Q1699)</f>
        <v>30.258152902446113</v>
      </c>
      <c r="R1700" s="33">
        <f>IF(DatiStorici[[#This Row],[Calend]]="X",(DatiStorici[[#This Row],[Balanced]]*C$2/DatiStorici[[#This Row],[Bond 10Y]]),R1699)</f>
        <v>25.871198211764792</v>
      </c>
      <c r="S1700" s="33">
        <f>IF(DatiStorici[[#This Row],[Calend]]="X",(DatiStorici[[#This Row],[Balanced]]*D$2/DatiStorici[[#This Row],[SXXR]]),S1699)</f>
        <v>24.710095357140805</v>
      </c>
      <c r="T1700" s="33">
        <f>IF(DatiStorici[[#This Row],[Calend]]="X",(DatiStorici[[#This Row],[Balanced]]*E$2/DatiStorici[[#This Row],[Gold]]),T1699)</f>
        <v>23.441371233344491</v>
      </c>
      <c r="U1700" s="34">
        <f>SUMPRODUCT(DatiStorici[[#This Row],[Bond 3Y]:[Gold]],Q1699:T1699)</f>
        <v>14813.366864827569</v>
      </c>
      <c r="V1700" s="32">
        <f t="shared" si="222"/>
        <v>3.8388676171472263E-3</v>
      </c>
      <c r="W1700" s="32">
        <f>-(1-U1700/MAX(U$5:U1700))</f>
        <v>-3.1210300642391942E-2</v>
      </c>
      <c r="X1700" s="53" t="str">
        <f t="shared" si="223"/>
        <v/>
      </c>
    </row>
    <row r="1701" spans="1:24" x14ac:dyDescent="0.3">
      <c r="A1701" s="4">
        <v>41488</v>
      </c>
      <c r="B1701" s="1">
        <v>127.851617</v>
      </c>
      <c r="C1701" s="1">
        <v>147.61806899999999</v>
      </c>
      <c r="D1701" s="1">
        <v>169.141527</v>
      </c>
      <c r="E1701" s="1">
        <v>126.10158</v>
      </c>
      <c r="F1701" s="3">
        <f t="shared" si="216"/>
        <v>14411.598128344274</v>
      </c>
      <c r="G1701" s="36">
        <f t="shared" si="217"/>
        <v>7.8343338718433444E-4</v>
      </c>
      <c r="H1701" s="31">
        <f t="shared" si="218"/>
        <v>2.1212028533536612E-3</v>
      </c>
      <c r="I1701" s="37">
        <f t="shared" si="219"/>
        <v>2.7875919624951403E-3</v>
      </c>
      <c r="J1701" s="37">
        <f t="shared" si="220"/>
        <v>-4.3936094648709175E-3</v>
      </c>
      <c r="K1701" s="39">
        <f t="shared" si="221"/>
        <v>-3.0704032507830652E-4</v>
      </c>
      <c r="L1701" s="36">
        <f>-(1-B1701/MAX(B$5:B1701))</f>
        <v>-1.7833615435598471E-3</v>
      </c>
      <c r="M1701" s="37">
        <f>-(1-C1701/MAX(C$5:C1701))</f>
        <v>-2.8807427487423931E-2</v>
      </c>
      <c r="N1701" s="37">
        <f>-(1-D1701/MAX(D$5:D1701))</f>
        <v>-7.5185600110386219E-2</v>
      </c>
      <c r="O1701" s="37">
        <f>-(1-E1701/MAX(E$5:E1701))</f>
        <v>-0.31453121262855777</v>
      </c>
      <c r="P1701" s="39">
        <f>-(1-F1701/MAX(F$5:F1701))</f>
        <v>-8.4796618583286687E-2</v>
      </c>
      <c r="Q1701" s="33">
        <f>IF(DatiStorici[[#This Row],[Calend]]="X",(DatiStorici[[#This Row],[Balanced]]*B$2/DatiStorici[[#This Row],[Bond 3Y]]),Q1700)</f>
        <v>30.258152902446113</v>
      </c>
      <c r="R1701" s="33">
        <f>IF(DatiStorici[[#This Row],[Calend]]="X",(DatiStorici[[#This Row],[Balanced]]*C$2/DatiStorici[[#This Row],[Bond 10Y]]),R1700)</f>
        <v>25.871198211764792</v>
      </c>
      <c r="S1701" s="33">
        <f>IF(DatiStorici[[#This Row],[Calend]]="X",(DatiStorici[[#This Row],[Balanced]]*D$2/DatiStorici[[#This Row],[SXXR]]),S1700)</f>
        <v>24.710095357140805</v>
      </c>
      <c r="T1701" s="33">
        <f>IF(DatiStorici[[#This Row],[Calend]]="X",(DatiStorici[[#This Row],[Balanced]]*E$2/DatiStorici[[#This Row],[Gold]]),T1700)</f>
        <v>23.441371233344491</v>
      </c>
      <c r="U1701" s="34">
        <f>SUMPRODUCT(DatiStorici[[#This Row],[Bond 3Y]:[Gold]],Q1700:T1700)</f>
        <v>14823.107309661646</v>
      </c>
      <c r="V1701" s="32">
        <f t="shared" si="222"/>
        <v>6.5732820493074121E-4</v>
      </c>
      <c r="W1701" s="32">
        <f>-(1-U1701/MAX(U$5:U1701))</f>
        <v>-3.0573278504985701E-2</v>
      </c>
      <c r="X1701" s="53" t="str">
        <f t="shared" si="223"/>
        <v/>
      </c>
    </row>
    <row r="1702" spans="1:24" x14ac:dyDescent="0.3">
      <c r="A1702" s="4">
        <v>41491</v>
      </c>
      <c r="B1702" s="1">
        <v>127.814469</v>
      </c>
      <c r="C1702" s="1">
        <v>147.27074400000001</v>
      </c>
      <c r="D1702" s="1">
        <v>169.465678</v>
      </c>
      <c r="E1702" s="1">
        <v>125.66387</v>
      </c>
      <c r="F1702" s="3">
        <f t="shared" si="216"/>
        <v>14389.500052647152</v>
      </c>
      <c r="G1702" s="36">
        <f t="shared" si="217"/>
        <v>-2.9059779372861763E-4</v>
      </c>
      <c r="H1702" s="31">
        <f t="shared" si="218"/>
        <v>-2.355634702285401E-3</v>
      </c>
      <c r="I1702" s="37">
        <f t="shared" si="219"/>
        <v>1.9146143037405642E-3</v>
      </c>
      <c r="J1702" s="37">
        <f t="shared" si="220"/>
        <v>-3.4771287403272465E-3</v>
      </c>
      <c r="K1702" s="39">
        <f t="shared" si="221"/>
        <v>-1.5345303775989351E-3</v>
      </c>
      <c r="L1702" s="36">
        <f>-(1-B1702/MAX(B$5:B1702))</f>
        <v>-2.0733989522019325E-3</v>
      </c>
      <c r="M1702" s="37">
        <f>-(1-C1702/MAX(C$5:C1702))</f>
        <v>-3.1092509947403202E-2</v>
      </c>
      <c r="N1702" s="37">
        <f>-(1-D1702/MAX(D$5:D1702))</f>
        <v>-7.3413241081496716E-2</v>
      </c>
      <c r="O1702" s="37">
        <f>-(1-E1702/MAX(E$5:E1702))</f>
        <v>-0.31691053684416515</v>
      </c>
      <c r="P1702" s="39">
        <f>-(1-F1702/MAX(F$5:F1702))</f>
        <v>-8.6199948971818152E-2</v>
      </c>
      <c r="Q1702" s="33">
        <f>IF(DatiStorici[[#This Row],[Calend]]="X",(DatiStorici[[#This Row],[Balanced]]*B$2/DatiStorici[[#This Row],[Bond 3Y]]),Q1701)</f>
        <v>30.258152902446113</v>
      </c>
      <c r="R1702" s="33">
        <f>IF(DatiStorici[[#This Row],[Calend]]="X",(DatiStorici[[#This Row],[Balanced]]*C$2/DatiStorici[[#This Row],[Bond 10Y]]),R1701)</f>
        <v>25.871198211764792</v>
      </c>
      <c r="S1702" s="33">
        <f>IF(DatiStorici[[#This Row],[Calend]]="X",(DatiStorici[[#This Row],[Balanced]]*D$2/DatiStorici[[#This Row],[SXXR]]),S1701)</f>
        <v>24.710095357140805</v>
      </c>
      <c r="T1702" s="33">
        <f>IF(DatiStorici[[#This Row],[Calend]]="X",(DatiStorici[[#This Row],[Balanced]]*E$2/DatiStorici[[#This Row],[Gold]]),T1701)</f>
        <v>23.441371233344491</v>
      </c>
      <c r="U1702" s="34">
        <f>SUMPRODUCT(DatiStorici[[#This Row],[Bond 3Y]:[Gold]],Q1701:T1701)</f>
        <v>14810.74684539629</v>
      </c>
      <c r="V1702" s="32">
        <f t="shared" si="222"/>
        <v>-8.3421244617684252E-4</v>
      </c>
      <c r="W1702" s="32">
        <f>-(1-U1702/MAX(U$5:U1702))</f>
        <v>-3.1381649118420452E-2</v>
      </c>
      <c r="X1702" s="53" t="str">
        <f t="shared" si="223"/>
        <v/>
      </c>
    </row>
    <row r="1703" spans="1:24" x14ac:dyDescent="0.3">
      <c r="A1703" s="4">
        <v>41492</v>
      </c>
      <c r="B1703" s="1">
        <v>127.882436</v>
      </c>
      <c r="C1703" s="1">
        <v>147.23701600000001</v>
      </c>
      <c r="D1703" s="1">
        <v>168.781116</v>
      </c>
      <c r="E1703" s="1">
        <v>123.32688</v>
      </c>
      <c r="F1703" s="3">
        <f t="shared" si="216"/>
        <v>14287.853149004095</v>
      </c>
      <c r="G1703" s="36">
        <f t="shared" si="217"/>
        <v>5.3162162131567721E-4</v>
      </c>
      <c r="H1703" s="31">
        <f t="shared" si="218"/>
        <v>-2.2904659726083427E-4</v>
      </c>
      <c r="I1703" s="37">
        <f t="shared" si="219"/>
        <v>-4.0477127753875772E-3</v>
      </c>
      <c r="J1703" s="37">
        <f t="shared" si="220"/>
        <v>-1.8772252613482112E-2</v>
      </c>
      <c r="K1703" s="39">
        <f t="shared" si="221"/>
        <v>-7.0890314466153029E-3</v>
      </c>
      <c r="L1703" s="36">
        <f>-(1-B1703/MAX(B$5:B1703))</f>
        <v>-1.5427385518257397E-3</v>
      </c>
      <c r="M1703" s="37">
        <f>-(1-C1703/MAX(C$5:C1703))</f>
        <v>-3.1314409497421702E-2</v>
      </c>
      <c r="N1703" s="37">
        <f>-(1-D1703/MAX(D$5:D1703))</f>
        <v>-7.7156217785362191E-2</v>
      </c>
      <c r="O1703" s="37">
        <f>-(1-E1703/MAX(E$5:E1703))</f>
        <v>-0.32961405492378937</v>
      </c>
      <c r="P1703" s="39">
        <f>-(1-F1703/MAX(F$5:F1703))</f>
        <v>-9.2654999209563882E-2</v>
      </c>
      <c r="Q1703" s="33">
        <f>IF(DatiStorici[[#This Row],[Calend]]="X",(DatiStorici[[#This Row],[Balanced]]*B$2/DatiStorici[[#This Row],[Bond 3Y]]),Q1702)</f>
        <v>30.258152902446113</v>
      </c>
      <c r="R1703" s="33">
        <f>IF(DatiStorici[[#This Row],[Calend]]="X",(DatiStorici[[#This Row],[Balanced]]*C$2/DatiStorici[[#This Row],[Bond 10Y]]),R1702)</f>
        <v>25.871198211764792</v>
      </c>
      <c r="S1703" s="33">
        <f>IF(DatiStorici[[#This Row],[Calend]]="X",(DatiStorici[[#This Row],[Balanced]]*D$2/DatiStorici[[#This Row],[SXXR]]),S1702)</f>
        <v>24.710095357140805</v>
      </c>
      <c r="T1703" s="33">
        <f>IF(DatiStorici[[#This Row],[Calend]]="X",(DatiStorici[[#This Row],[Balanced]]*E$2/DatiStorici[[#This Row],[Gold]]),T1702)</f>
        <v>23.441371233344491</v>
      </c>
      <c r="U1703" s="34">
        <f>SUMPRODUCT(DatiStorici[[#This Row],[Bond 3Y]:[Gold]],Q1702:T1702)</f>
        <v>14740.232975044835</v>
      </c>
      <c r="V1703" s="32">
        <f t="shared" si="222"/>
        <v>-4.7723631914718184E-3</v>
      </c>
      <c r="W1703" s="32">
        <f>-(1-U1703/MAX(U$5:U1703))</f>
        <v>-3.5993234849178823E-2</v>
      </c>
      <c r="X1703" s="53" t="str">
        <f t="shared" si="223"/>
        <v/>
      </c>
    </row>
    <row r="1704" spans="1:24" x14ac:dyDescent="0.3">
      <c r="A1704" s="4">
        <v>41493</v>
      </c>
      <c r="B1704" s="1">
        <v>127.900988</v>
      </c>
      <c r="C1704" s="1">
        <v>147.40939800000001</v>
      </c>
      <c r="D1704" s="1">
        <v>168.53827899999999</v>
      </c>
      <c r="E1704" s="1">
        <v>123.5181</v>
      </c>
      <c r="F1704" s="3">
        <f t="shared" si="216"/>
        <v>14296.564349542279</v>
      </c>
      <c r="G1704" s="36">
        <f t="shared" si="217"/>
        <v>1.4506022120136557E-4</v>
      </c>
      <c r="H1704" s="31">
        <f t="shared" si="218"/>
        <v>1.170094129621009E-3</v>
      </c>
      <c r="I1704" s="37">
        <f t="shared" si="219"/>
        <v>-1.4398047995482688E-3</v>
      </c>
      <c r="J1704" s="37">
        <f t="shared" si="220"/>
        <v>1.5493127569366607E-3</v>
      </c>
      <c r="K1704" s="39">
        <f t="shared" si="221"/>
        <v>6.0950696709567828E-4</v>
      </c>
      <c r="L1704" s="36">
        <f>-(1-B1704/MAX(B$5:B1704))</f>
        <v>-1.3978916151097254E-3</v>
      </c>
      <c r="M1704" s="37">
        <f>-(1-C1704/MAX(C$5:C1704))</f>
        <v>-3.0180292792271857E-2</v>
      </c>
      <c r="N1704" s="37">
        <f>-(1-D1704/MAX(D$5:D1704))</f>
        <v>-7.8483976606092187E-2</v>
      </c>
      <c r="O1704" s="37">
        <f>-(1-E1704/MAX(E$5:E1704))</f>
        <v>-0.32857461242416997</v>
      </c>
      <c r="P1704" s="39">
        <f>-(1-F1704/MAX(F$5:F1704))</f>
        <v>-9.2101797537011976E-2</v>
      </c>
      <c r="Q1704" s="33">
        <f>IF(DatiStorici[[#This Row],[Calend]]="X",(DatiStorici[[#This Row],[Balanced]]*B$2/DatiStorici[[#This Row],[Bond 3Y]]),Q1703)</f>
        <v>30.258152902446113</v>
      </c>
      <c r="R1704" s="33">
        <f>IF(DatiStorici[[#This Row],[Calend]]="X",(DatiStorici[[#This Row],[Balanced]]*C$2/DatiStorici[[#This Row],[Bond 10Y]]),R1703)</f>
        <v>25.871198211764792</v>
      </c>
      <c r="S1704" s="33">
        <f>IF(DatiStorici[[#This Row],[Calend]]="X",(DatiStorici[[#This Row],[Balanced]]*D$2/DatiStorici[[#This Row],[SXXR]]),S1703)</f>
        <v>24.710095357140805</v>
      </c>
      <c r="T1704" s="33">
        <f>IF(DatiStorici[[#This Row],[Calend]]="X",(DatiStorici[[#This Row],[Balanced]]*E$2/DatiStorici[[#This Row],[Gold]]),T1703)</f>
        <v>23.441371233344491</v>
      </c>
      <c r="U1704" s="34">
        <f>SUMPRODUCT(DatiStorici[[#This Row],[Bond 3Y]:[Gold]],Q1703:T1703)</f>
        <v>14743.735986768619</v>
      </c>
      <c r="V1704" s="32">
        <f t="shared" si="222"/>
        <v>2.3762145081634374E-4</v>
      </c>
      <c r="W1704" s="32">
        <f>-(1-U1704/MAX(U$5:U1704))</f>
        <v>-3.5764138945074131E-2</v>
      </c>
      <c r="X1704" s="53" t="str">
        <f t="shared" si="223"/>
        <v/>
      </c>
    </row>
    <row r="1705" spans="1:24" x14ac:dyDescent="0.3">
      <c r="A1705" s="4">
        <v>41494</v>
      </c>
      <c r="B1705" s="1">
        <v>127.984999</v>
      </c>
      <c r="C1705" s="1">
        <v>147.602193</v>
      </c>
      <c r="D1705" s="1">
        <v>169.28327400000001</v>
      </c>
      <c r="E1705" s="1">
        <v>125.03357</v>
      </c>
      <c r="F1705" s="3">
        <f t="shared" si="216"/>
        <v>14374.498052702638</v>
      </c>
      <c r="G1705" s="36">
        <f t="shared" si="217"/>
        <v>6.5662839926074971E-4</v>
      </c>
      <c r="H1705" s="31">
        <f t="shared" si="218"/>
        <v>1.3070335764979505E-3</v>
      </c>
      <c r="I1705" s="37">
        <f t="shared" si="219"/>
        <v>4.4105901538945072E-3</v>
      </c>
      <c r="J1705" s="37">
        <f t="shared" si="220"/>
        <v>1.219455721271202E-2</v>
      </c>
      <c r="K1705" s="39">
        <f t="shared" si="221"/>
        <v>5.436414877728773E-3</v>
      </c>
      <c r="L1705" s="36">
        <f>-(1-B1705/MAX(B$5:B1705))</f>
        <v>-7.4196578498608723E-4</v>
      </c>
      <c r="M1705" s="37">
        <f>-(1-C1705/MAX(C$5:C1705))</f>
        <v>-2.8911877121439944E-2</v>
      </c>
      <c r="N1705" s="37">
        <f>-(1-D1705/MAX(D$5:D1705))</f>
        <v>-7.4410570647981289E-2</v>
      </c>
      <c r="O1705" s="37">
        <f>-(1-E1705/MAX(E$5:E1705))</f>
        <v>-0.32033675066860912</v>
      </c>
      <c r="P1705" s="39">
        <f>-(1-F1705/MAX(F$5:F1705))</f>
        <v>-8.7152645609273494E-2</v>
      </c>
      <c r="Q1705" s="33">
        <f>IF(DatiStorici[[#This Row],[Calend]]="X",(DatiStorici[[#This Row],[Balanced]]*B$2/DatiStorici[[#This Row],[Bond 3Y]]),Q1704)</f>
        <v>30.258152902446113</v>
      </c>
      <c r="R1705" s="33">
        <f>IF(DatiStorici[[#This Row],[Calend]]="X",(DatiStorici[[#This Row],[Balanced]]*C$2/DatiStorici[[#This Row],[Bond 10Y]]),R1704)</f>
        <v>25.871198211764792</v>
      </c>
      <c r="S1705" s="33">
        <f>IF(DatiStorici[[#This Row],[Calend]]="X",(DatiStorici[[#This Row],[Balanced]]*D$2/DatiStorici[[#This Row],[SXXR]]),S1704)</f>
        <v>24.710095357140805</v>
      </c>
      <c r="T1705" s="33">
        <f>IF(DatiStorici[[#This Row],[Calend]]="X",(DatiStorici[[#This Row],[Balanced]]*E$2/DatiStorici[[#This Row],[Gold]]),T1704)</f>
        <v>23.441371233344491</v>
      </c>
      <c r="U1705" s="34">
        <f>SUMPRODUCT(DatiStorici[[#This Row],[Bond 3Y]:[Gold]],Q1704:T1704)</f>
        <v>14805.199434464936</v>
      </c>
      <c r="V1705" s="32">
        <f t="shared" si="222"/>
        <v>4.1601184925031693E-3</v>
      </c>
      <c r="W1705" s="32">
        <f>-(1-U1705/MAX(U$5:U1705))</f>
        <v>-3.1744448110536116E-2</v>
      </c>
      <c r="X1705" s="53" t="str">
        <f t="shared" si="223"/>
        <v/>
      </c>
    </row>
    <row r="1706" spans="1:24" x14ac:dyDescent="0.3">
      <c r="A1706" s="4">
        <v>41495</v>
      </c>
      <c r="B1706" s="1">
        <v>128.00401600000001</v>
      </c>
      <c r="C1706" s="1">
        <v>147.660191</v>
      </c>
      <c r="D1706" s="1">
        <v>170.24528599999999</v>
      </c>
      <c r="E1706" s="1">
        <v>126.06746</v>
      </c>
      <c r="F1706" s="3">
        <f t="shared" si="216"/>
        <v>14431.685265282715</v>
      </c>
      <c r="G1706" s="36">
        <f t="shared" si="217"/>
        <v>1.4857668822220889E-4</v>
      </c>
      <c r="H1706" s="31">
        <f t="shared" si="218"/>
        <v>3.9285736273085103E-4</v>
      </c>
      <c r="I1706" s="37">
        <f t="shared" si="219"/>
        <v>5.6667667330393828E-3</v>
      </c>
      <c r="J1706" s="37">
        <f t="shared" si="220"/>
        <v>8.2348992566115622E-3</v>
      </c>
      <c r="K1706" s="39">
        <f t="shared" si="221"/>
        <v>3.9704869664521792E-3</v>
      </c>
      <c r="L1706" s="36">
        <f>-(1-B1706/MAX(B$5:B1706))</f>
        <v>-5.9348830571004374E-4</v>
      </c>
      <c r="M1706" s="37">
        <f>-(1-C1706/MAX(C$5:C1706))</f>
        <v>-2.8530303055323558E-2</v>
      </c>
      <c r="N1706" s="37">
        <f>-(1-D1706/MAX(D$5:D1706))</f>
        <v>-6.9150581772117636E-2</v>
      </c>
      <c r="O1706" s="37">
        <f>-(1-E1706/MAX(E$5:E1706))</f>
        <v>-0.31471668369898465</v>
      </c>
      <c r="P1706" s="39">
        <f>-(1-F1706/MAX(F$5:F1706))</f>
        <v>-8.3520992140936445E-2</v>
      </c>
      <c r="Q1706" s="33">
        <f>IF(DatiStorici[[#This Row],[Calend]]="X",(DatiStorici[[#This Row],[Balanced]]*B$2/DatiStorici[[#This Row],[Bond 3Y]]),Q1705)</f>
        <v>30.258152902446113</v>
      </c>
      <c r="R1706" s="33">
        <f>IF(DatiStorici[[#This Row],[Calend]]="X",(DatiStorici[[#This Row],[Balanced]]*C$2/DatiStorici[[#This Row],[Bond 10Y]]),R1705)</f>
        <v>25.871198211764792</v>
      </c>
      <c r="S1706" s="33">
        <f>IF(DatiStorici[[#This Row],[Calend]]="X",(DatiStorici[[#This Row],[Balanced]]*D$2/DatiStorici[[#This Row],[SXXR]]),S1705)</f>
        <v>24.710095357140805</v>
      </c>
      <c r="T1706" s="33">
        <f>IF(DatiStorici[[#This Row],[Calend]]="X",(DatiStorici[[#This Row],[Balanced]]*E$2/DatiStorici[[#This Row],[Gold]]),T1705)</f>
        <v>23.441371233344491</v>
      </c>
      <c r="U1706" s="34">
        <f>SUMPRODUCT(DatiStorici[[#This Row],[Bond 3Y]:[Gold]],Q1705:T1705)</f>
        <v>14855.282539071723</v>
      </c>
      <c r="V1706" s="32">
        <f t="shared" si="222"/>
        <v>3.3770963162607134E-3</v>
      </c>
      <c r="W1706" s="32">
        <f>-(1-U1706/MAX(U$5:U1706))</f>
        <v>-2.8469028261851492E-2</v>
      </c>
      <c r="X1706" s="53" t="str">
        <f t="shared" si="223"/>
        <v/>
      </c>
    </row>
    <row r="1707" spans="1:24" x14ac:dyDescent="0.3">
      <c r="A1707" s="4">
        <v>41498</v>
      </c>
      <c r="B1707" s="1">
        <v>128.05111400000001</v>
      </c>
      <c r="C1707" s="1">
        <v>147.70332500000001</v>
      </c>
      <c r="D1707" s="1">
        <v>170.333191</v>
      </c>
      <c r="E1707" s="1">
        <v>129.14491000000001</v>
      </c>
      <c r="F1707" s="3">
        <f t="shared" si="216"/>
        <v>14556.639311440893</v>
      </c>
      <c r="G1707" s="36">
        <f t="shared" si="217"/>
        <v>3.6787390692893154E-4</v>
      </c>
      <c r="H1707" s="31">
        <f t="shared" si="218"/>
        <v>2.9207398998219421E-4</v>
      </c>
      <c r="I1707" s="37">
        <f t="shared" si="219"/>
        <v>5.162099656227622E-4</v>
      </c>
      <c r="J1707" s="37">
        <f t="shared" si="220"/>
        <v>2.4117946725090884E-2</v>
      </c>
      <c r="K1707" s="39">
        <f t="shared" si="221"/>
        <v>8.6210446370339824E-3</v>
      </c>
      <c r="L1707" s="36">
        <f>-(1-B1707/MAX(B$5:B1707))</f>
        <v>-2.2576509390248578E-4</v>
      </c>
      <c r="M1707" s="37">
        <f>-(1-C1707/MAX(C$5:C1707))</f>
        <v>-2.824652058406818E-2</v>
      </c>
      <c r="N1707" s="37">
        <f>-(1-D1707/MAX(D$5:D1707))</f>
        <v>-6.8669943981598536E-2</v>
      </c>
      <c r="O1707" s="37">
        <f>-(1-E1707/MAX(E$5:E1707))</f>
        <v>-0.29798813898371412</v>
      </c>
      <c r="P1707" s="39">
        <f>-(1-F1707/MAX(F$5:F1707))</f>
        <v>-7.5585830159091483E-2</v>
      </c>
      <c r="Q1707" s="33">
        <f>IF(DatiStorici[[#This Row],[Calend]]="X",(DatiStorici[[#This Row],[Balanced]]*B$2/DatiStorici[[#This Row],[Bond 3Y]]),Q1706)</f>
        <v>30.258152902446113</v>
      </c>
      <c r="R1707" s="33">
        <f>IF(DatiStorici[[#This Row],[Calend]]="X",(DatiStorici[[#This Row],[Balanced]]*C$2/DatiStorici[[#This Row],[Bond 10Y]]),R1706)</f>
        <v>25.871198211764792</v>
      </c>
      <c r="S1707" s="33">
        <f>IF(DatiStorici[[#This Row],[Calend]]="X",(DatiStorici[[#This Row],[Balanced]]*D$2/DatiStorici[[#This Row],[SXXR]]),S1706)</f>
        <v>24.710095357140805</v>
      </c>
      <c r="T1707" s="33">
        <f>IF(DatiStorici[[#This Row],[Calend]]="X",(DatiStorici[[#This Row],[Balanced]]*E$2/DatiStorici[[#This Row],[Gold]]),T1706)</f>
        <v>23.441371233344491</v>
      </c>
      <c r="U1707" s="34">
        <f>SUMPRODUCT(DatiStorici[[#This Row],[Bond 3Y]:[Gold]],Q1706:T1706)</f>
        <v>14932.135354655213</v>
      </c>
      <c r="V1707" s="32">
        <f t="shared" si="222"/>
        <v>5.1600972185676048E-3</v>
      </c>
      <c r="W1707" s="32">
        <f>-(1-U1707/MAX(U$5:U1707))</f>
        <v>-2.3442877435823073E-2</v>
      </c>
      <c r="X1707" s="53" t="str">
        <f t="shared" si="223"/>
        <v/>
      </c>
    </row>
    <row r="1708" spans="1:24" x14ac:dyDescent="0.3">
      <c r="A1708" s="4">
        <v>41499</v>
      </c>
      <c r="B1708" s="1">
        <v>127.99889899999999</v>
      </c>
      <c r="C1708" s="1">
        <v>146.651703</v>
      </c>
      <c r="D1708" s="1">
        <v>171.27597399999999</v>
      </c>
      <c r="E1708" s="1">
        <v>127.93965</v>
      </c>
      <c r="F1708" s="3">
        <f t="shared" si="216"/>
        <v>14495.371081337165</v>
      </c>
      <c r="G1708" s="36">
        <f t="shared" si="217"/>
        <v>-4.0785001423779114E-4</v>
      </c>
      <c r="H1708" s="31">
        <f t="shared" si="218"/>
        <v>-7.1452930929947573E-3</v>
      </c>
      <c r="I1708" s="37">
        <f t="shared" si="219"/>
        <v>5.5196727150427661E-3</v>
      </c>
      <c r="J1708" s="37">
        <f t="shared" si="220"/>
        <v>-9.3764388673117371E-3</v>
      </c>
      <c r="K1708" s="39">
        <f t="shared" si="221"/>
        <v>-4.2178369142975977E-3</v>
      </c>
      <c r="L1708" s="36">
        <f>-(1-B1708/MAX(B$5:B1708))</f>
        <v>-6.334398891068016E-4</v>
      </c>
      <c r="M1708" s="37">
        <f>-(1-C1708/MAX(C$5:C1708))</f>
        <v>-3.5165236445951042E-2</v>
      </c>
      <c r="N1708" s="37">
        <f>-(1-D1708/MAX(D$5:D1708))</f>
        <v>-6.351509342635242E-2</v>
      </c>
      <c r="O1708" s="37">
        <f>-(1-E1708/MAX(E$5:E1708))</f>
        <v>-0.30453974690700358</v>
      </c>
      <c r="P1708" s="39">
        <f>-(1-F1708/MAX(F$5:F1708))</f>
        <v>-7.9476647184724913E-2</v>
      </c>
      <c r="Q1708" s="33">
        <f>IF(DatiStorici[[#This Row],[Calend]]="X",(DatiStorici[[#This Row],[Balanced]]*B$2/DatiStorici[[#This Row],[Bond 3Y]]),Q1707)</f>
        <v>30.258152902446113</v>
      </c>
      <c r="R1708" s="33">
        <f>IF(DatiStorici[[#This Row],[Calend]]="X",(DatiStorici[[#This Row],[Balanced]]*C$2/DatiStorici[[#This Row],[Bond 10Y]]),R1707)</f>
        <v>25.871198211764792</v>
      </c>
      <c r="S1708" s="33">
        <f>IF(DatiStorici[[#This Row],[Calend]]="X",(DatiStorici[[#This Row],[Balanced]]*D$2/DatiStorici[[#This Row],[SXXR]]),S1707)</f>
        <v>24.710095357140805</v>
      </c>
      <c r="T1708" s="33">
        <f>IF(DatiStorici[[#This Row],[Calend]]="X",(DatiStorici[[#This Row],[Balanced]]*E$2/DatiStorici[[#This Row],[Gold]]),T1707)</f>
        <v>23.441371233344491</v>
      </c>
      <c r="U1708" s="34">
        <f>SUMPRODUCT(DatiStorici[[#This Row],[Bond 3Y]:[Gold]],Q1707:T1707)</f>
        <v>14898.392014733949</v>
      </c>
      <c r="V1708" s="32">
        <f t="shared" si="222"/>
        <v>-2.2623370948446301E-3</v>
      </c>
      <c r="W1708" s="32">
        <f>-(1-U1708/MAX(U$5:U1708))</f>
        <v>-2.5649681630706023E-2</v>
      </c>
      <c r="X1708" s="53" t="str">
        <f t="shared" si="223"/>
        <v/>
      </c>
    </row>
    <row r="1709" spans="1:24" x14ac:dyDescent="0.3">
      <c r="A1709" s="4">
        <v>41500</v>
      </c>
      <c r="B1709" s="1">
        <v>128.06057999999999</v>
      </c>
      <c r="C1709" s="1">
        <v>146.87260800000001</v>
      </c>
      <c r="D1709" s="1">
        <v>171.87757400000001</v>
      </c>
      <c r="E1709" s="1">
        <v>127.74558</v>
      </c>
      <c r="F1709" s="3">
        <f t="shared" si="216"/>
        <v>14503.882579803378</v>
      </c>
      <c r="G1709" s="36">
        <f t="shared" si="217"/>
        <v>4.8177088724784384E-4</v>
      </c>
      <c r="H1709" s="31">
        <f t="shared" si="218"/>
        <v>1.5051907690662775E-3</v>
      </c>
      <c r="I1709" s="37">
        <f t="shared" si="219"/>
        <v>3.5063056748466728E-3</v>
      </c>
      <c r="J1709" s="37">
        <f t="shared" si="220"/>
        <v>-1.5180387014812572E-3</v>
      </c>
      <c r="K1709" s="39">
        <f t="shared" si="221"/>
        <v>5.8701501839195428E-4</v>
      </c>
      <c r="L1709" s="36">
        <f>-(1-B1709/MAX(B$5:B1709))</f>
        <v>-1.5185817804697077E-4</v>
      </c>
      <c r="M1709" s="37">
        <f>-(1-C1709/MAX(C$5:C1709))</f>
        <v>-3.3711882553136618E-2</v>
      </c>
      <c r="N1709" s="37">
        <f>-(1-D1709/MAX(D$5:D1709))</f>
        <v>-6.0225727693160258E-2</v>
      </c>
      <c r="O1709" s="37">
        <f>-(1-E1709/MAX(E$5:E1709))</f>
        <v>-0.30559468156813285</v>
      </c>
      <c r="P1709" s="39">
        <f>-(1-F1709/MAX(F$5:F1709))</f>
        <v>-7.8936127520782828E-2</v>
      </c>
      <c r="Q1709" s="33">
        <f>IF(DatiStorici[[#This Row],[Calend]]="X",(DatiStorici[[#This Row],[Balanced]]*B$2/DatiStorici[[#This Row],[Bond 3Y]]),Q1708)</f>
        <v>30.258152902446113</v>
      </c>
      <c r="R1709" s="33">
        <f>IF(DatiStorici[[#This Row],[Calend]]="X",(DatiStorici[[#This Row],[Balanced]]*C$2/DatiStorici[[#This Row],[Bond 10Y]]),R1708)</f>
        <v>25.871198211764792</v>
      </c>
      <c r="S1709" s="33">
        <f>IF(DatiStorici[[#This Row],[Calend]]="X",(DatiStorici[[#This Row],[Balanced]]*D$2/DatiStorici[[#This Row],[SXXR]]),S1708)</f>
        <v>24.710095357140805</v>
      </c>
      <c r="T1709" s="33">
        <f>IF(DatiStorici[[#This Row],[Calend]]="X",(DatiStorici[[#This Row],[Balanced]]*E$2/DatiStorici[[#This Row],[Gold]]),T1708)</f>
        <v>23.441371233344491</v>
      </c>
      <c r="U1709" s="34">
        <f>SUMPRODUCT(DatiStorici[[#This Row],[Bond 3Y]:[Gold]],Q1708:T1708)</f>
        <v>14916.289771355696</v>
      </c>
      <c r="V1709" s="32">
        <f t="shared" si="222"/>
        <v>1.2006003552235921E-3</v>
      </c>
      <c r="W1709" s="32">
        <f>-(1-U1709/MAX(U$5:U1709))</f>
        <v>-2.4479173776888685E-2</v>
      </c>
      <c r="X1709" s="53" t="str">
        <f t="shared" si="223"/>
        <v/>
      </c>
    </row>
    <row r="1710" spans="1:24" x14ac:dyDescent="0.3">
      <c r="A1710" s="4">
        <v>41501</v>
      </c>
      <c r="B1710" s="1">
        <v>127.972717</v>
      </c>
      <c r="C1710" s="1">
        <v>146.089979</v>
      </c>
      <c r="D1710" s="1">
        <v>170.08485899999999</v>
      </c>
      <c r="E1710" s="1">
        <v>128.05710999999999</v>
      </c>
      <c r="F1710" s="3">
        <f t="shared" si="216"/>
        <v>14467.216968306948</v>
      </c>
      <c r="G1710" s="36">
        <f t="shared" si="217"/>
        <v>-6.8634044461072662E-4</v>
      </c>
      <c r="H1710" s="31">
        <f t="shared" si="218"/>
        <v>-5.3428724109519724E-3</v>
      </c>
      <c r="I1710" s="37">
        <f t="shared" si="219"/>
        <v>-1.0484961214393591E-2</v>
      </c>
      <c r="J1710" s="37">
        <f t="shared" si="220"/>
        <v>2.4357066301135448E-3</v>
      </c>
      <c r="K1710" s="39">
        <f t="shared" si="221"/>
        <v>-2.5311867098198053E-3</v>
      </c>
      <c r="L1710" s="36">
        <f>-(1-B1710/MAX(B$5:B1710))</f>
        <v>-8.3785895428034607E-4</v>
      </c>
      <c r="M1710" s="37">
        <f>-(1-C1710/MAX(C$5:C1710))</f>
        <v>-3.8860869238722895E-2</v>
      </c>
      <c r="N1710" s="37">
        <f>-(1-D1710/MAX(D$5:D1710))</f>
        <v>-7.0027747790200712E-2</v>
      </c>
      <c r="O1710" s="37">
        <f>-(1-E1710/MAX(E$5:E1710))</f>
        <v>-0.30390125241895161</v>
      </c>
      <c r="P1710" s="39">
        <f>-(1-F1710/MAX(F$5:F1710))</f>
        <v>-8.1264564056717448E-2</v>
      </c>
      <c r="Q1710" s="33">
        <f>IF(DatiStorici[[#This Row],[Calend]]="X",(DatiStorici[[#This Row],[Balanced]]*B$2/DatiStorici[[#This Row],[Bond 3Y]]),Q1709)</f>
        <v>30.258152902446113</v>
      </c>
      <c r="R1710" s="33">
        <f>IF(DatiStorici[[#This Row],[Calend]]="X",(DatiStorici[[#This Row],[Balanced]]*C$2/DatiStorici[[#This Row],[Bond 10Y]]),R1709)</f>
        <v>25.871198211764792</v>
      </c>
      <c r="S1710" s="33">
        <f>IF(DatiStorici[[#This Row],[Calend]]="X",(DatiStorici[[#This Row],[Balanced]]*D$2/DatiStorici[[#This Row],[SXXR]]),S1709)</f>
        <v>24.710095357140805</v>
      </c>
      <c r="T1710" s="33">
        <f>IF(DatiStorici[[#This Row],[Calend]]="X",(DatiStorici[[#This Row],[Balanced]]*E$2/DatiStorici[[#This Row],[Gold]]),T1709)</f>
        <v>23.441371233344491</v>
      </c>
      <c r="U1710" s="34">
        <f>SUMPRODUCT(DatiStorici[[#This Row],[Bond 3Y]:[Gold]],Q1709:T1709)</f>
        <v>14856.388181064101</v>
      </c>
      <c r="V1710" s="32">
        <f t="shared" si="222"/>
        <v>-4.0239357181646798E-3</v>
      </c>
      <c r="W1710" s="32">
        <f>-(1-U1710/MAX(U$5:U1710))</f>
        <v>-2.8396719610943921E-2</v>
      </c>
      <c r="X1710" s="53" t="str">
        <f t="shared" si="223"/>
        <v/>
      </c>
    </row>
    <row r="1711" spans="1:24" x14ac:dyDescent="0.3">
      <c r="A1711" s="4">
        <v>41502</v>
      </c>
      <c r="B1711" s="1">
        <v>128.06223600000001</v>
      </c>
      <c r="C1711" s="1">
        <v>146.39270099999999</v>
      </c>
      <c r="D1711" s="1">
        <v>170.64140800000001</v>
      </c>
      <c r="E1711" s="1">
        <v>131.85953000000001</v>
      </c>
      <c r="F1711" s="3">
        <f t="shared" si="216"/>
        <v>14635.433973073912</v>
      </c>
      <c r="G1711" s="36">
        <f t="shared" si="217"/>
        <v>6.9927174082174326E-4</v>
      </c>
      <c r="H1711" s="31">
        <f t="shared" si="218"/>
        <v>2.0700173295474097E-3</v>
      </c>
      <c r="I1711" s="37">
        <f t="shared" si="219"/>
        <v>3.2668423240142736E-3</v>
      </c>
      <c r="J1711" s="37">
        <f t="shared" si="220"/>
        <v>2.92608530027882E-2</v>
      </c>
      <c r="K1711" s="39">
        <f t="shared" si="221"/>
        <v>1.1560381802493394E-2</v>
      </c>
      <c r="L1711" s="36">
        <f>-(1-B1711/MAX(B$5:B1711))</f>
        <v>-1.3892876196219817E-4</v>
      </c>
      <c r="M1711" s="37">
        <f>-(1-C1711/MAX(C$5:C1711))</f>
        <v>-3.6869233933317647E-2</v>
      </c>
      <c r="N1711" s="37">
        <f>-(1-D1711/MAX(D$5:D1711))</f>
        <v>-6.6984707215994588E-2</v>
      </c>
      <c r="O1711" s="37">
        <f>-(1-E1711/MAX(E$5:E1711))</f>
        <v>-0.28323188232480268</v>
      </c>
      <c r="P1711" s="39">
        <f>-(1-F1711/MAX(F$5:F1711))</f>
        <v>-7.0582003371672641E-2</v>
      </c>
      <c r="Q1711" s="33">
        <f>IF(DatiStorici[[#This Row],[Calend]]="X",(DatiStorici[[#This Row],[Balanced]]*B$2/DatiStorici[[#This Row],[Bond 3Y]]),Q1710)</f>
        <v>30.258152902446113</v>
      </c>
      <c r="R1711" s="33">
        <f>IF(DatiStorici[[#This Row],[Calend]]="X",(DatiStorici[[#This Row],[Balanced]]*C$2/DatiStorici[[#This Row],[Bond 10Y]]),R1710)</f>
        <v>25.871198211764792</v>
      </c>
      <c r="S1711" s="33">
        <f>IF(DatiStorici[[#This Row],[Calend]]="X",(DatiStorici[[#This Row],[Balanced]]*D$2/DatiStorici[[#This Row],[SXXR]]),S1710)</f>
        <v>24.710095357140805</v>
      </c>
      <c r="T1711" s="33">
        <f>IF(DatiStorici[[#This Row],[Calend]]="X",(DatiStorici[[#This Row],[Balanced]]*E$2/DatiStorici[[#This Row],[Gold]]),T1710)</f>
        <v>23.441371233344491</v>
      </c>
      <c r="U1711" s="34">
        <f>SUMPRODUCT(DatiStorici[[#This Row],[Bond 3Y]:[Gold]],Q1710:T1710)</f>
        <v>14969.814959184852</v>
      </c>
      <c r="V1711" s="32">
        <f t="shared" si="222"/>
        <v>7.6058842886237918E-3</v>
      </c>
      <c r="W1711" s="32">
        <f>-(1-U1711/MAX(U$5:U1711))</f>
        <v>-2.0978642729609365E-2</v>
      </c>
      <c r="X1711" s="53" t="str">
        <f t="shared" si="223"/>
        <v/>
      </c>
    </row>
    <row r="1712" spans="1:24" x14ac:dyDescent="0.3">
      <c r="A1712" s="4">
        <v>41505</v>
      </c>
      <c r="B1712" s="1">
        <v>127.951408</v>
      </c>
      <c r="C1712" s="1">
        <v>145.93671499999999</v>
      </c>
      <c r="D1712" s="1">
        <v>169.76675299999999</v>
      </c>
      <c r="E1712" s="1">
        <v>131.44576000000001</v>
      </c>
      <c r="F1712" s="3">
        <f t="shared" si="216"/>
        <v>14591.675983532934</v>
      </c>
      <c r="G1712" s="36">
        <f t="shared" si="217"/>
        <v>-8.6579765977726837E-4</v>
      </c>
      <c r="H1712" s="31">
        <f t="shared" si="218"/>
        <v>-3.1196748931944631E-3</v>
      </c>
      <c r="I1712" s="37">
        <f t="shared" si="219"/>
        <v>-5.138871654862708E-3</v>
      </c>
      <c r="J1712" s="37">
        <f t="shared" si="220"/>
        <v>-3.1428942471621551E-3</v>
      </c>
      <c r="K1712" s="39">
        <f t="shared" si="221"/>
        <v>-2.9943447915868906E-3</v>
      </c>
      <c r="L1712" s="36">
        <f>-(1-B1712/MAX(B$5:B1712))</f>
        <v>-1.0042314949488818E-3</v>
      </c>
      <c r="M1712" s="37">
        <f>-(1-C1712/MAX(C$5:C1712))</f>
        <v>-3.9869206899836529E-2</v>
      </c>
      <c r="N1712" s="37">
        <f>-(1-D1712/MAX(D$5:D1712))</f>
        <v>-7.1767054598583124E-2</v>
      </c>
      <c r="O1712" s="37">
        <f>-(1-E1712/MAX(E$5:E1712))</f>
        <v>-0.28548107238372722</v>
      </c>
      <c r="P1712" s="39">
        <f>-(1-F1712/MAX(F$5:F1712))</f>
        <v>-7.3360838837056352E-2</v>
      </c>
      <c r="Q1712" s="33">
        <f>IF(DatiStorici[[#This Row],[Calend]]="X",(DatiStorici[[#This Row],[Balanced]]*B$2/DatiStorici[[#This Row],[Bond 3Y]]),Q1711)</f>
        <v>30.258152902446113</v>
      </c>
      <c r="R1712" s="33">
        <f>IF(DatiStorici[[#This Row],[Calend]]="X",(DatiStorici[[#This Row],[Balanced]]*C$2/DatiStorici[[#This Row],[Bond 10Y]]),R1711)</f>
        <v>25.871198211764792</v>
      </c>
      <c r="S1712" s="33">
        <f>IF(DatiStorici[[#This Row],[Calend]]="X",(DatiStorici[[#This Row],[Balanced]]*D$2/DatiStorici[[#This Row],[SXXR]]),S1711)</f>
        <v>24.710095357140805</v>
      </c>
      <c r="T1712" s="33">
        <f>IF(DatiStorici[[#This Row],[Calend]]="X",(DatiStorici[[#This Row],[Balanced]]*E$2/DatiStorici[[#This Row],[Gold]]),T1711)</f>
        <v>23.441371233344491</v>
      </c>
      <c r="U1712" s="34">
        <f>SUMPRODUCT(DatiStorici[[#This Row],[Bond 3Y]:[Gold]],Q1711:T1711)</f>
        <v>14923.352459797368</v>
      </c>
      <c r="V1712" s="32">
        <f t="shared" si="222"/>
        <v>-3.1085723470548974E-3</v>
      </c>
      <c r="W1712" s="32">
        <f>-(1-U1712/MAX(U$5:U1712))</f>
        <v>-2.4017276095254281E-2</v>
      </c>
      <c r="X1712" s="53" t="str">
        <f t="shared" si="223"/>
        <v/>
      </c>
    </row>
    <row r="1713" spans="1:24" x14ac:dyDescent="0.3">
      <c r="A1713" s="4">
        <v>41506</v>
      </c>
      <c r="B1713" s="1">
        <v>127.89581200000001</v>
      </c>
      <c r="C1713" s="1">
        <v>146.26432800000001</v>
      </c>
      <c r="D1713" s="1">
        <v>168.392686</v>
      </c>
      <c r="E1713" s="1">
        <v>132.16649000000001</v>
      </c>
      <c r="F1713" s="3">
        <f t="shared" si="216"/>
        <v>14606.353722375745</v>
      </c>
      <c r="G1713" s="36">
        <f t="shared" si="217"/>
        <v>-4.3460312662434603E-4</v>
      </c>
      <c r="H1713" s="31">
        <f t="shared" si="218"/>
        <v>2.2423817103032666E-3</v>
      </c>
      <c r="I1713" s="37">
        <f t="shared" si="219"/>
        <v>-8.1267852024763023E-3</v>
      </c>
      <c r="J1713" s="37">
        <f t="shared" si="220"/>
        <v>5.4681206646402906E-3</v>
      </c>
      <c r="K1713" s="39">
        <f t="shared" si="221"/>
        <v>1.0053925026463045E-3</v>
      </c>
      <c r="L1713" s="36">
        <f>-(1-B1713/MAX(B$5:B1713))</f>
        <v>-1.4383038479924837E-3</v>
      </c>
      <c r="M1713" s="37">
        <f>-(1-C1713/MAX(C$5:C1713))</f>
        <v>-3.7713811463397251E-2</v>
      </c>
      <c r="N1713" s="37">
        <f>-(1-D1713/MAX(D$5:D1713))</f>
        <v>-7.9280034826159751E-2</v>
      </c>
      <c r="O1713" s="37">
        <f>-(1-E1713/MAX(E$5:E1713))</f>
        <v>-0.28156329499249844</v>
      </c>
      <c r="P1713" s="39">
        <f>-(1-F1713/MAX(F$5:F1713))</f>
        <v>-7.2428734284815666E-2</v>
      </c>
      <c r="Q1713" s="33">
        <f>IF(DatiStorici[[#This Row],[Calend]]="X",(DatiStorici[[#This Row],[Balanced]]*B$2/DatiStorici[[#This Row],[Bond 3Y]]),Q1712)</f>
        <v>30.258152902446113</v>
      </c>
      <c r="R1713" s="33">
        <f>IF(DatiStorici[[#This Row],[Calend]]="X",(DatiStorici[[#This Row],[Balanced]]*C$2/DatiStorici[[#This Row],[Bond 10Y]]),R1712)</f>
        <v>25.871198211764792</v>
      </c>
      <c r="S1713" s="33">
        <f>IF(DatiStorici[[#This Row],[Calend]]="X",(DatiStorici[[#This Row],[Balanced]]*D$2/DatiStorici[[#This Row],[SXXR]]),S1712)</f>
        <v>24.710095357140805</v>
      </c>
      <c r="T1713" s="33">
        <f>IF(DatiStorici[[#This Row],[Calend]]="X",(DatiStorici[[#This Row],[Balanced]]*E$2/DatiStorici[[#This Row],[Gold]]),T1712)</f>
        <v>23.441371233344491</v>
      </c>
      <c r="U1713" s="34">
        <f>SUMPRODUCT(DatiStorici[[#This Row],[Bond 3Y]:[Gold]],Q1712:T1712)</f>
        <v>14913.087541280263</v>
      </c>
      <c r="V1713" s="32">
        <f t="shared" si="222"/>
        <v>-6.8807933665883413E-4</v>
      </c>
      <c r="W1713" s="32">
        <f>-(1-U1713/MAX(U$5:U1713))</f>
        <v>-2.4688598652432558E-2</v>
      </c>
      <c r="X1713" s="53" t="str">
        <f t="shared" si="223"/>
        <v/>
      </c>
    </row>
    <row r="1714" spans="1:24" x14ac:dyDescent="0.3">
      <c r="A1714" s="4">
        <v>41507</v>
      </c>
      <c r="B1714" s="1">
        <v>127.86314</v>
      </c>
      <c r="C1714" s="1">
        <v>145.84068500000001</v>
      </c>
      <c r="D1714" s="1">
        <v>167.581761</v>
      </c>
      <c r="E1714" s="1">
        <v>131.25018</v>
      </c>
      <c r="F1714" s="3">
        <f t="shared" si="216"/>
        <v>14546.482115509418</v>
      </c>
      <c r="G1714" s="36">
        <f t="shared" si="217"/>
        <v>-2.5549056971212289E-4</v>
      </c>
      <c r="H1714" s="31">
        <f t="shared" si="218"/>
        <v>-2.9006232565458889E-3</v>
      </c>
      <c r="I1714" s="37">
        <f t="shared" si="219"/>
        <v>-4.8273110171592661E-3</v>
      </c>
      <c r="J1714" s="37">
        <f t="shared" si="220"/>
        <v>-6.9571428104447143E-3</v>
      </c>
      <c r="K1714" s="39">
        <f t="shared" si="221"/>
        <v>-4.1074351307603786E-3</v>
      </c>
      <c r="L1714" s="36">
        <f>-(1-B1714/MAX(B$5:B1714))</f>
        <v>-1.6933943566377341E-3</v>
      </c>
      <c r="M1714" s="37">
        <f>-(1-C1714/MAX(C$5:C1714))</f>
        <v>-4.0500996919650256E-2</v>
      </c>
      <c r="N1714" s="37">
        <f>-(1-D1714/MAX(D$5:D1714))</f>
        <v>-8.3713925961779401E-2</v>
      </c>
      <c r="O1714" s="37">
        <f>-(1-E1714/MAX(E$5:E1714))</f>
        <v>-0.2865442151725337</v>
      </c>
      <c r="P1714" s="39">
        <f>-(1-F1714/MAX(F$5:F1714))</f>
        <v>-7.6230859251591343E-2</v>
      </c>
      <c r="Q1714" s="33">
        <f>IF(DatiStorici[[#This Row],[Calend]]="X",(DatiStorici[[#This Row],[Balanced]]*B$2/DatiStorici[[#This Row],[Bond 3Y]]),Q1713)</f>
        <v>30.258152902446113</v>
      </c>
      <c r="R1714" s="33">
        <f>IF(DatiStorici[[#This Row],[Calend]]="X",(DatiStorici[[#This Row],[Balanced]]*C$2/DatiStorici[[#This Row],[Bond 10Y]]),R1713)</f>
        <v>25.871198211764792</v>
      </c>
      <c r="S1714" s="33">
        <f>IF(DatiStorici[[#This Row],[Calend]]="X",(DatiStorici[[#This Row],[Balanced]]*D$2/DatiStorici[[#This Row],[SXXR]]),S1713)</f>
        <v>24.710095357140805</v>
      </c>
      <c r="T1714" s="33">
        <f>IF(DatiStorici[[#This Row],[Calend]]="X",(DatiStorici[[#This Row],[Balanced]]*E$2/DatiStorici[[#This Row],[Gold]]),T1713)</f>
        <v>23.441371233344491</v>
      </c>
      <c r="U1714" s="34">
        <f>SUMPRODUCT(DatiStorici[[#This Row],[Bond 3Y]:[Gold]],Q1713:T1713)</f>
        <v>14859.621197932292</v>
      </c>
      <c r="V1714" s="32">
        <f t="shared" si="222"/>
        <v>-3.5916383216594277E-3</v>
      </c>
      <c r="W1714" s="32">
        <f>-(1-U1714/MAX(U$5:U1714))</f>
        <v>-2.8185281288492736E-2</v>
      </c>
      <c r="X1714" s="53" t="str">
        <f t="shared" si="223"/>
        <v/>
      </c>
    </row>
    <row r="1715" spans="1:24" x14ac:dyDescent="0.3">
      <c r="A1715" s="4">
        <v>41508</v>
      </c>
      <c r="B1715" s="1">
        <v>127.93488600000001</v>
      </c>
      <c r="C1715" s="1">
        <v>145.68345400000001</v>
      </c>
      <c r="D1715" s="1">
        <v>169.18932599999999</v>
      </c>
      <c r="E1715" s="1">
        <v>132.45236</v>
      </c>
      <c r="F1715" s="3">
        <f t="shared" si="216"/>
        <v>14615.8704904694</v>
      </c>
      <c r="G1715" s="36">
        <f t="shared" si="217"/>
        <v>5.6095821381657606E-4</v>
      </c>
      <c r="H1715" s="31">
        <f t="shared" si="218"/>
        <v>-1.0786826489560827E-3</v>
      </c>
      <c r="I1715" s="37">
        <f t="shared" si="219"/>
        <v>9.5470025319715317E-3</v>
      </c>
      <c r="J1715" s="37">
        <f t="shared" si="220"/>
        <v>9.1177607045202346E-3</v>
      </c>
      <c r="K1715" s="39">
        <f t="shared" si="221"/>
        <v>4.7587728496683752E-3</v>
      </c>
      <c r="L1715" s="36">
        <f>-(1-B1715/MAX(B$5:B1715))</f>
        <v>-1.1332289662954187E-3</v>
      </c>
      <c r="M1715" s="37">
        <f>-(1-C1715/MAX(C$5:C1715))</f>
        <v>-4.1535433831087709E-2</v>
      </c>
      <c r="N1715" s="37">
        <f>-(1-D1715/MAX(D$5:D1715))</f>
        <v>-7.4924249723616221E-2</v>
      </c>
      <c r="O1715" s="37">
        <f>-(1-E1715/MAX(E$5:E1715))</f>
        <v>-0.28000934965536739</v>
      </c>
      <c r="P1715" s="39">
        <f>-(1-F1715/MAX(F$5:F1715))</f>
        <v>-7.1824375332955825E-2</v>
      </c>
      <c r="Q1715" s="33">
        <f>IF(DatiStorici[[#This Row],[Calend]]="X",(DatiStorici[[#This Row],[Balanced]]*B$2/DatiStorici[[#This Row],[Bond 3Y]]),Q1714)</f>
        <v>30.258152902446113</v>
      </c>
      <c r="R1715" s="33">
        <f>IF(DatiStorici[[#This Row],[Calend]]="X",(DatiStorici[[#This Row],[Balanced]]*C$2/DatiStorici[[#This Row],[Bond 10Y]]),R1714)</f>
        <v>25.871198211764792</v>
      </c>
      <c r="S1715" s="33">
        <f>IF(DatiStorici[[#This Row],[Calend]]="X",(DatiStorici[[#This Row],[Balanced]]*D$2/DatiStorici[[#This Row],[SXXR]]),S1714)</f>
        <v>24.710095357140805</v>
      </c>
      <c r="T1715" s="33">
        <f>IF(DatiStorici[[#This Row],[Calend]]="X",(DatiStorici[[#This Row],[Balanced]]*E$2/DatiStorici[[#This Row],[Gold]]),T1714)</f>
        <v>23.441371233344491</v>
      </c>
      <c r="U1715" s="34">
        <f>SUMPRODUCT(DatiStorici[[#This Row],[Bond 3Y]:[Gold]],Q1714:T1714)</f>
        <v>14925.628177116501</v>
      </c>
      <c r="V1715" s="32">
        <f t="shared" si="222"/>
        <v>4.4321997381067246E-3</v>
      </c>
      <c r="W1715" s="32">
        <f>-(1-U1715/MAX(U$5:U1715))</f>
        <v>-2.3868444872916839E-2</v>
      </c>
      <c r="X1715" s="53" t="str">
        <f t="shared" si="223"/>
        <v/>
      </c>
    </row>
    <row r="1716" spans="1:24" x14ac:dyDescent="0.3">
      <c r="A1716" s="4">
        <v>41509</v>
      </c>
      <c r="B1716" s="1">
        <v>127.917377</v>
      </c>
      <c r="C1716" s="1">
        <v>145.55158</v>
      </c>
      <c r="D1716" s="1">
        <v>169.83048400000001</v>
      </c>
      <c r="E1716" s="1">
        <v>132.64344</v>
      </c>
      <c r="F1716" s="3">
        <f t="shared" si="216"/>
        <v>14629.280947278679</v>
      </c>
      <c r="G1716" s="36">
        <f t="shared" si="217"/>
        <v>-1.368680489438815E-4</v>
      </c>
      <c r="H1716" s="31">
        <f t="shared" si="218"/>
        <v>-9.0561912968896278E-4</v>
      </c>
      <c r="I1716" s="37">
        <f t="shared" si="219"/>
        <v>3.782426545558693E-3</v>
      </c>
      <c r="J1716" s="37">
        <f t="shared" si="220"/>
        <v>1.4415923080765463E-3</v>
      </c>
      <c r="K1716" s="39">
        <f t="shared" si="221"/>
        <v>9.1710639815068516E-4</v>
      </c>
      <c r="L1716" s="36">
        <f>-(1-B1716/MAX(B$5:B1716))</f>
        <v>-1.2699325570113551E-3</v>
      </c>
      <c r="M1716" s="37">
        <f>-(1-C1716/MAX(C$5:C1716))</f>
        <v>-4.2403044755516817E-2</v>
      </c>
      <c r="N1716" s="37">
        <f>-(1-D1716/MAX(D$5:D1716))</f>
        <v>-7.1418592883918608E-2</v>
      </c>
      <c r="O1716" s="37">
        <f>-(1-E1716/MAX(E$5:E1716))</f>
        <v>-0.27897066817420801</v>
      </c>
      <c r="P1716" s="39">
        <f>-(1-F1716/MAX(F$5:F1716))</f>
        <v>-7.0972749072710895E-2</v>
      </c>
      <c r="Q1716" s="33">
        <f>IF(DatiStorici[[#This Row],[Calend]]="X",(DatiStorici[[#This Row],[Balanced]]*B$2/DatiStorici[[#This Row],[Bond 3Y]]),Q1715)</f>
        <v>30.258152902446113</v>
      </c>
      <c r="R1716" s="33">
        <f>IF(DatiStorici[[#This Row],[Calend]]="X",(DatiStorici[[#This Row],[Balanced]]*C$2/DatiStorici[[#This Row],[Bond 10Y]]),R1715)</f>
        <v>25.871198211764792</v>
      </c>
      <c r="S1716" s="33">
        <f>IF(DatiStorici[[#This Row],[Calend]]="X",(DatiStorici[[#This Row],[Balanced]]*D$2/DatiStorici[[#This Row],[SXXR]]),S1715)</f>
        <v>24.710095357140805</v>
      </c>
      <c r="T1716" s="33">
        <f>IF(DatiStorici[[#This Row],[Calend]]="X",(DatiStorici[[#This Row],[Balanced]]*E$2/DatiStorici[[#This Row],[Gold]]),T1715)</f>
        <v>23.441371233344491</v>
      </c>
      <c r="U1716" s="34">
        <f>SUMPRODUCT(DatiStorici[[#This Row],[Bond 3Y]:[Gold]],Q1715:T1715)</f>
        <v>14942.008901258618</v>
      </c>
      <c r="V1716" s="32">
        <f t="shared" si="222"/>
        <v>1.0968879621460518E-3</v>
      </c>
      <c r="W1716" s="32">
        <f>-(1-U1716/MAX(U$5:U1716))</f>
        <v>-2.2797150483078843E-2</v>
      </c>
      <c r="X1716" s="53" t="str">
        <f t="shared" si="223"/>
        <v/>
      </c>
    </row>
    <row r="1717" spans="1:24" x14ac:dyDescent="0.3">
      <c r="A1717" s="4">
        <v>41512</v>
      </c>
      <c r="B1717" s="1">
        <v>127.917377</v>
      </c>
      <c r="C1717" s="1">
        <v>145.55158</v>
      </c>
      <c r="D1717" s="1">
        <v>169.70357100000001</v>
      </c>
      <c r="E1717" s="1">
        <v>132.63891000000001</v>
      </c>
      <c r="F1717" s="3">
        <f t="shared" si="216"/>
        <v>14627.193075671285</v>
      </c>
      <c r="G1717" s="36">
        <f t="shared" si="217"/>
        <v>0</v>
      </c>
      <c r="H1717" s="31">
        <f t="shared" si="218"/>
        <v>0</v>
      </c>
      <c r="I1717" s="37">
        <f t="shared" si="219"/>
        <v>-7.4757158548104075E-4</v>
      </c>
      <c r="J1717" s="37">
        <f t="shared" si="220"/>
        <v>-3.4152290949066293E-5</v>
      </c>
      <c r="K1717" s="39">
        <f t="shared" si="221"/>
        <v>-1.4272886126336789E-4</v>
      </c>
      <c r="L1717" s="36">
        <f>-(1-B1717/MAX(B$5:B1717))</f>
        <v>-1.2699325570113551E-3</v>
      </c>
      <c r="M1717" s="37">
        <f>-(1-C1717/MAX(C$5:C1717))</f>
        <v>-4.2403044755516817E-2</v>
      </c>
      <c r="N1717" s="37">
        <f>-(1-D1717/MAX(D$5:D1717))</f>
        <v>-7.2112514548308027E-2</v>
      </c>
      <c r="O1717" s="37">
        <f>-(1-E1717/MAX(E$5:E1717))</f>
        <v>-0.27899529255723943</v>
      </c>
      <c r="P1717" s="39">
        <f>-(1-F1717/MAX(F$5:F1717))</f>
        <v>-7.1105338611916369E-2</v>
      </c>
      <c r="Q1717" s="33">
        <f>IF(DatiStorici[[#This Row],[Calend]]="X",(DatiStorici[[#This Row],[Balanced]]*B$2/DatiStorici[[#This Row],[Bond 3Y]]),Q1716)</f>
        <v>30.258152902446113</v>
      </c>
      <c r="R1717" s="33">
        <f>IF(DatiStorici[[#This Row],[Calend]]="X",(DatiStorici[[#This Row],[Balanced]]*C$2/DatiStorici[[#This Row],[Bond 10Y]]),R1716)</f>
        <v>25.871198211764792</v>
      </c>
      <c r="S1717" s="33">
        <f>IF(DatiStorici[[#This Row],[Calend]]="X",(DatiStorici[[#This Row],[Balanced]]*D$2/DatiStorici[[#This Row],[SXXR]]),S1716)</f>
        <v>24.710095357140805</v>
      </c>
      <c r="T1717" s="33">
        <f>IF(DatiStorici[[#This Row],[Calend]]="X",(DatiStorici[[#This Row],[Balanced]]*E$2/DatiStorici[[#This Row],[Gold]]),T1716)</f>
        <v>23.441371233344491</v>
      </c>
      <c r="U1717" s="34">
        <f>SUMPRODUCT(DatiStorici[[#This Row],[Bond 3Y]:[Gold]],Q1716:T1716)</f>
        <v>14938.766679514867</v>
      </c>
      <c r="V1717" s="32">
        <f t="shared" si="222"/>
        <v>-2.1701054898724774E-4</v>
      </c>
      <c r="W1717" s="32">
        <f>-(1-U1717/MAX(U$5:U1717))</f>
        <v>-2.3009190801599355E-2</v>
      </c>
      <c r="X1717" s="53" t="str">
        <f t="shared" si="223"/>
        <v/>
      </c>
    </row>
    <row r="1718" spans="1:24" x14ac:dyDescent="0.3">
      <c r="A1718" s="4">
        <v>41513</v>
      </c>
      <c r="B1718" s="1">
        <v>127.731571</v>
      </c>
      <c r="C1718" s="1">
        <v>145.93332100000001</v>
      </c>
      <c r="D1718" s="1">
        <v>166.69007400000001</v>
      </c>
      <c r="E1718" s="1">
        <v>136.65744000000001</v>
      </c>
      <c r="F1718" s="3">
        <f t="shared" si="216"/>
        <v>14745.43198601216</v>
      </c>
      <c r="G1718" s="36">
        <f t="shared" si="217"/>
        <v>-1.4536029517848424E-3</v>
      </c>
      <c r="H1718" s="31">
        <f t="shared" si="218"/>
        <v>2.6192863983002979E-3</v>
      </c>
      <c r="I1718" s="37">
        <f t="shared" si="219"/>
        <v>-1.7916971143121612E-2</v>
      </c>
      <c r="J1718" s="37">
        <f t="shared" si="220"/>
        <v>2.9846882935059327E-2</v>
      </c>
      <c r="K1718" s="39">
        <f t="shared" si="221"/>
        <v>8.0510031885661967E-3</v>
      </c>
      <c r="L1718" s="36">
        <f>-(1-B1718/MAX(B$5:B1718))</f>
        <v>-2.720634903036756E-3</v>
      </c>
      <c r="M1718" s="37">
        <f>-(1-C1718/MAX(C$5:C1718))</f>
        <v>-3.989153633154785E-2</v>
      </c>
      <c r="N1718" s="37">
        <f>-(1-D1718/MAX(D$5:D1718))</f>
        <v>-8.8589399137532165E-2</v>
      </c>
      <c r="O1718" s="37">
        <f>-(1-E1718/MAX(E$5:E1718))</f>
        <v>-0.2571511817529516</v>
      </c>
      <c r="P1718" s="39">
        <f>-(1-F1718/MAX(F$5:F1718))</f>
        <v>-6.3596618926889392E-2</v>
      </c>
      <c r="Q1718" s="33">
        <f>IF(DatiStorici[[#This Row],[Calend]]="X",(DatiStorici[[#This Row],[Balanced]]*B$2/DatiStorici[[#This Row],[Bond 3Y]]),Q1717)</f>
        <v>30.258152902446113</v>
      </c>
      <c r="R1718" s="33">
        <f>IF(DatiStorici[[#This Row],[Calend]]="X",(DatiStorici[[#This Row],[Balanced]]*C$2/DatiStorici[[#This Row],[Bond 10Y]]),R1717)</f>
        <v>25.871198211764792</v>
      </c>
      <c r="S1718" s="33">
        <f>IF(DatiStorici[[#This Row],[Calend]]="X",(DatiStorici[[#This Row],[Balanced]]*D$2/DatiStorici[[#This Row],[SXXR]]),S1717)</f>
        <v>24.710095357140805</v>
      </c>
      <c r="T1718" s="33">
        <f>IF(DatiStorici[[#This Row],[Calend]]="X",(DatiStorici[[#This Row],[Balanced]]*E$2/DatiStorici[[#This Row],[Gold]]),T1717)</f>
        <v>23.441371233344491</v>
      </c>
      <c r="U1718" s="34">
        <f>SUMPRODUCT(DatiStorici[[#This Row],[Bond 3Y]:[Gold]],Q1717:T1717)</f>
        <v>14962.756685547109</v>
      </c>
      <c r="V1718" s="32">
        <f t="shared" si="222"/>
        <v>1.6046012697546281E-3</v>
      </c>
      <c r="W1718" s="32">
        <f>-(1-U1718/MAX(U$5:U1718))</f>
        <v>-2.1440251684406109E-2</v>
      </c>
      <c r="X1718" s="53" t="str">
        <f t="shared" si="223"/>
        <v/>
      </c>
    </row>
    <row r="1719" spans="1:24" x14ac:dyDescent="0.3">
      <c r="A1719" s="4">
        <v>41514</v>
      </c>
      <c r="B1719" s="1">
        <v>127.781674</v>
      </c>
      <c r="C1719" s="1">
        <v>145.82375500000001</v>
      </c>
      <c r="D1719" s="1">
        <v>166.119789</v>
      </c>
      <c r="E1719" s="1">
        <v>136.67995999999999</v>
      </c>
      <c r="F1719" s="3">
        <f t="shared" si="216"/>
        <v>14736.203928651457</v>
      </c>
      <c r="G1719" s="36">
        <f t="shared" si="217"/>
        <v>3.9217536955600763E-4</v>
      </c>
      <c r="H1719" s="31">
        <f t="shared" si="218"/>
        <v>-7.5107693463903895E-4</v>
      </c>
      <c r="I1719" s="37">
        <f t="shared" si="219"/>
        <v>-3.4270952971456881E-3</v>
      </c>
      <c r="J1719" s="37">
        <f t="shared" si="220"/>
        <v>1.6477803660196446E-4</v>
      </c>
      <c r="K1719" s="39">
        <f t="shared" si="221"/>
        <v>-6.2602073295987284E-4</v>
      </c>
      <c r="L1719" s="36">
        <f>-(1-B1719/MAX(B$5:B1719))</f>
        <v>-2.3294497979114981E-3</v>
      </c>
      <c r="M1719" s="37">
        <f>-(1-C1719/MAX(C$5:C1719))</f>
        <v>-4.0612380914604396E-2</v>
      </c>
      <c r="N1719" s="37">
        <f>-(1-D1719/MAX(D$5:D1719))</f>
        <v>-9.1707543979875128E-2</v>
      </c>
      <c r="O1719" s="37">
        <f>-(1-E1719/MAX(E$5:E1719))</f>
        <v>-0.25702876649779305</v>
      </c>
      <c r="P1719" s="39">
        <f>-(1-F1719/MAX(F$5:F1719))</f>
        <v>-6.4182643406978879E-2</v>
      </c>
      <c r="Q1719" s="33">
        <f>IF(DatiStorici[[#This Row],[Calend]]="X",(DatiStorici[[#This Row],[Balanced]]*B$2/DatiStorici[[#This Row],[Bond 3Y]]),Q1718)</f>
        <v>30.258152902446113</v>
      </c>
      <c r="R1719" s="33">
        <f>IF(DatiStorici[[#This Row],[Calend]]="X",(DatiStorici[[#This Row],[Balanced]]*C$2/DatiStorici[[#This Row],[Bond 10Y]]),R1718)</f>
        <v>25.871198211764792</v>
      </c>
      <c r="S1719" s="33">
        <f>IF(DatiStorici[[#This Row],[Calend]]="X",(DatiStorici[[#This Row],[Balanced]]*D$2/DatiStorici[[#This Row],[SXXR]]),S1718)</f>
        <v>24.710095357140805</v>
      </c>
      <c r="T1719" s="33">
        <f>IF(DatiStorici[[#This Row],[Calend]]="X",(DatiStorici[[#This Row],[Balanced]]*E$2/DatiStorici[[#This Row],[Gold]]),T1718)</f>
        <v>23.441371233344491</v>
      </c>
      <c r="U1719" s="34">
        <f>SUMPRODUCT(DatiStorici[[#This Row],[Bond 3Y]:[Gold]],Q1718:T1718)</f>
        <v>14947.874209028136</v>
      </c>
      <c r="V1719" s="32">
        <f t="shared" si="222"/>
        <v>-9.9512964467941942E-4</v>
      </c>
      <c r="W1719" s="32">
        <f>-(1-U1719/MAX(U$5:U1719))</f>
        <v>-2.2413561134180582E-2</v>
      </c>
      <c r="X1719" s="53" t="str">
        <f t="shared" si="223"/>
        <v/>
      </c>
    </row>
    <row r="1720" spans="1:24" x14ac:dyDescent="0.3">
      <c r="A1720" s="4">
        <v>41515</v>
      </c>
      <c r="B1720" s="1">
        <v>127.789416</v>
      </c>
      <c r="C1720" s="1">
        <v>146.01854</v>
      </c>
      <c r="D1720" s="1">
        <v>167.34936200000001</v>
      </c>
      <c r="E1720" s="1">
        <v>135.54704000000001</v>
      </c>
      <c r="F1720" s="3">
        <f t="shared" si="216"/>
        <v>14715.140499737809</v>
      </c>
      <c r="G1720" s="36">
        <f t="shared" si="217"/>
        <v>6.0585882404541814E-5</v>
      </c>
      <c r="H1720" s="31">
        <f t="shared" si="218"/>
        <v>1.3348649750945319E-3</v>
      </c>
      <c r="I1720" s="37">
        <f t="shared" si="219"/>
        <v>7.3744666851814425E-3</v>
      </c>
      <c r="J1720" s="37">
        <f t="shared" si="220"/>
        <v>-8.3233958469594634E-3</v>
      </c>
      <c r="K1720" s="39">
        <f t="shared" si="221"/>
        <v>-1.4303885213932514E-3</v>
      </c>
      <c r="L1720" s="36">
        <f>-(1-B1720/MAX(B$5:B1720))</f>
        <v>-2.2690032161921669E-3</v>
      </c>
      <c r="M1720" s="37">
        <f>-(1-C1720/MAX(C$5:C1720))</f>
        <v>-3.9330872854524968E-2</v>
      </c>
      <c r="N1720" s="37">
        <f>-(1-D1720/MAX(D$5:D1720))</f>
        <v>-8.498461297479154E-2</v>
      </c>
      <c r="O1720" s="37">
        <f>-(1-E1720/MAX(E$5:E1720))</f>
        <v>-0.26318714531103904</v>
      </c>
      <c r="P1720" s="39">
        <f>-(1-F1720/MAX(F$5:F1720))</f>
        <v>-6.5520268921812508E-2</v>
      </c>
      <c r="Q1720" s="33">
        <f>IF(DatiStorici[[#This Row],[Calend]]="X",(DatiStorici[[#This Row],[Balanced]]*B$2/DatiStorici[[#This Row],[Bond 3Y]]),Q1719)</f>
        <v>30.258152902446113</v>
      </c>
      <c r="R1720" s="33">
        <f>IF(DatiStorici[[#This Row],[Calend]]="X",(DatiStorici[[#This Row],[Balanced]]*C$2/DatiStorici[[#This Row],[Bond 10Y]]),R1719)</f>
        <v>25.871198211764792</v>
      </c>
      <c r="S1720" s="33">
        <f>IF(DatiStorici[[#This Row],[Calend]]="X",(DatiStorici[[#This Row],[Balanced]]*D$2/DatiStorici[[#This Row],[SXXR]]),S1719)</f>
        <v>24.710095357140805</v>
      </c>
      <c r="T1720" s="33">
        <f>IF(DatiStorici[[#This Row],[Calend]]="X",(DatiStorici[[#This Row],[Balanced]]*E$2/DatiStorici[[#This Row],[Gold]]),T1719)</f>
        <v>23.441371233344491</v>
      </c>
      <c r="U1720" s="34">
        <f>SUMPRODUCT(DatiStorici[[#This Row],[Bond 3Y]:[Gold]],Q1719:T1719)</f>
        <v>14956.973456772472</v>
      </c>
      <c r="V1720" s="32">
        <f t="shared" si="222"/>
        <v>6.0854668960921246E-4</v>
      </c>
      <c r="W1720" s="32">
        <f>-(1-U1720/MAX(U$5:U1720))</f>
        <v>-2.181847309193774E-2</v>
      </c>
      <c r="X1720" s="53" t="str">
        <f t="shared" si="223"/>
        <v/>
      </c>
    </row>
    <row r="1721" spans="1:24" x14ac:dyDescent="0.3">
      <c r="A1721" s="4">
        <v>41516</v>
      </c>
      <c r="B1721" s="1">
        <v>127.811832</v>
      </c>
      <c r="C1721" s="1">
        <v>145.996129</v>
      </c>
      <c r="D1721" s="1">
        <v>165.80662699999999</v>
      </c>
      <c r="E1721" s="1">
        <v>134.29379</v>
      </c>
      <c r="F1721" s="3">
        <f t="shared" si="216"/>
        <v>14642.4893246107</v>
      </c>
      <c r="G1721" s="36">
        <f t="shared" si="217"/>
        <v>1.7539820507802661E-4</v>
      </c>
      <c r="H1721" s="31">
        <f t="shared" si="218"/>
        <v>-1.5349228941645415E-4</v>
      </c>
      <c r="I1721" s="37">
        <f t="shared" si="219"/>
        <v>-9.2614035351764046E-3</v>
      </c>
      <c r="J1721" s="37">
        <f t="shared" si="220"/>
        <v>-9.288876047339854E-3</v>
      </c>
      <c r="K1721" s="39">
        <f t="shared" si="221"/>
        <v>-4.9493997894502102E-3</v>
      </c>
      <c r="L1721" s="36">
        <f>-(1-B1721/MAX(B$5:B1721))</f>
        <v>-2.0939876419454606E-3</v>
      </c>
      <c r="M1721" s="37">
        <f>-(1-C1721/MAX(C$5:C1721))</f>
        <v>-3.9478316842175176E-2</v>
      </c>
      <c r="N1721" s="37">
        <f>-(1-D1721/MAX(D$5:D1721))</f>
        <v>-9.3419818500716123E-2</v>
      </c>
      <c r="O1721" s="37">
        <f>-(1-E1721/MAX(E$5:E1721))</f>
        <v>-0.26999961949076989</v>
      </c>
      <c r="P1721" s="39">
        <f>-(1-F1721/MAX(F$5:F1721))</f>
        <v>-7.0133955797347491E-2</v>
      </c>
      <c r="Q1721" s="33">
        <f>IF(DatiStorici[[#This Row],[Calend]]="X",(DatiStorici[[#This Row],[Balanced]]*B$2/DatiStorici[[#This Row],[Bond 3Y]]),Q1720)</f>
        <v>30.258152902446113</v>
      </c>
      <c r="R1721" s="33">
        <f>IF(DatiStorici[[#This Row],[Calend]]="X",(DatiStorici[[#This Row],[Balanced]]*C$2/DatiStorici[[#This Row],[Bond 10Y]]),R1720)</f>
        <v>25.871198211764792</v>
      </c>
      <c r="S1721" s="33">
        <f>IF(DatiStorici[[#This Row],[Calend]]="X",(DatiStorici[[#This Row],[Balanced]]*D$2/DatiStorici[[#This Row],[SXXR]]),S1720)</f>
        <v>24.710095357140805</v>
      </c>
      <c r="T1721" s="33">
        <f>IF(DatiStorici[[#This Row],[Calend]]="X",(DatiStorici[[#This Row],[Balanced]]*E$2/DatiStorici[[#This Row],[Gold]]),T1720)</f>
        <v>23.441371233344491</v>
      </c>
      <c r="U1721" s="34">
        <f>SUMPRODUCT(DatiStorici[[#This Row],[Bond 3Y]:[Gold]],Q1720:T1720)</f>
        <v>14889.572896645819</v>
      </c>
      <c r="V1721" s="32">
        <f t="shared" si="222"/>
        <v>-4.5164806608835734E-3</v>
      </c>
      <c r="W1721" s="32">
        <f>-(1-U1721/MAX(U$5:U1721))</f>
        <v>-2.622644927840978E-2</v>
      </c>
      <c r="X1721" s="53" t="str">
        <f t="shared" si="223"/>
        <v/>
      </c>
    </row>
    <row r="1722" spans="1:24" x14ac:dyDescent="0.3">
      <c r="A1722" s="4">
        <v>41519</v>
      </c>
      <c r="B1722" s="1">
        <v>127.87954499999999</v>
      </c>
      <c r="C1722" s="1">
        <v>145.79221200000001</v>
      </c>
      <c r="D1722" s="1">
        <v>168.899788</v>
      </c>
      <c r="E1722" s="1">
        <v>134.04849999999999</v>
      </c>
      <c r="F1722" s="3">
        <f t="shared" si="216"/>
        <v>14675.855264479233</v>
      </c>
      <c r="G1722" s="36">
        <f t="shared" si="217"/>
        <v>5.2964634456904999E-4</v>
      </c>
      <c r="H1722" s="31">
        <f t="shared" si="218"/>
        <v>-1.3977051481802254E-3</v>
      </c>
      <c r="I1722" s="37">
        <f t="shared" si="219"/>
        <v>1.8483356886780163E-2</v>
      </c>
      <c r="J1722" s="37">
        <f t="shared" si="220"/>
        <v>-1.8281879335442085E-3</v>
      </c>
      <c r="K1722" s="39">
        <f t="shared" si="221"/>
        <v>2.2761144765212128E-3</v>
      </c>
      <c r="L1722" s="36">
        <f>-(1-B1722/MAX(B$5:B1722))</f>
        <v>-1.5653103766449794E-3</v>
      </c>
      <c r="M1722" s="37">
        <f>-(1-C1722/MAX(C$5:C1722))</f>
        <v>-4.0819905152811087E-2</v>
      </c>
      <c r="N1722" s="37">
        <f>-(1-D1722/MAX(D$5:D1722))</f>
        <v>-7.6507355401237542E-2</v>
      </c>
      <c r="O1722" s="37">
        <f>-(1-E1722/MAX(E$5:E1722))</f>
        <v>-0.27133297819138535</v>
      </c>
      <c r="P1722" s="39">
        <f>-(1-F1722/MAX(F$5:F1722))</f>
        <v>-6.8015063727232872E-2</v>
      </c>
      <c r="Q1722" s="33">
        <f>IF(DatiStorici[[#This Row],[Calend]]="X",(DatiStorici[[#This Row],[Balanced]]*B$2/DatiStorici[[#This Row],[Bond 3Y]]),Q1721)</f>
        <v>30.258152902446113</v>
      </c>
      <c r="R1722" s="33">
        <f>IF(DatiStorici[[#This Row],[Calend]]="X",(DatiStorici[[#This Row],[Balanced]]*C$2/DatiStorici[[#This Row],[Bond 10Y]]),R1721)</f>
        <v>25.871198211764792</v>
      </c>
      <c r="S1722" s="33">
        <f>IF(DatiStorici[[#This Row],[Calend]]="X",(DatiStorici[[#This Row],[Balanced]]*D$2/DatiStorici[[#This Row],[SXXR]]),S1721)</f>
        <v>24.710095357140805</v>
      </c>
      <c r="T1722" s="33">
        <f>IF(DatiStorici[[#This Row],[Calend]]="X",(DatiStorici[[#This Row],[Balanced]]*E$2/DatiStorici[[#This Row],[Gold]]),T1721)</f>
        <v>23.441371233344491</v>
      </c>
      <c r="U1722" s="34">
        <f>SUMPRODUCT(DatiStorici[[#This Row],[Bond 3Y]:[Gold]],Q1721:T1721)</f>
        <v>14957.028559142716</v>
      </c>
      <c r="V1722" s="32">
        <f t="shared" si="222"/>
        <v>4.520164712934773E-3</v>
      </c>
      <c r="W1722" s="32">
        <f>-(1-U1722/MAX(U$5:U1722))</f>
        <v>-2.181486941363886E-2</v>
      </c>
      <c r="X1722" s="53" t="str">
        <f t="shared" si="223"/>
        <v/>
      </c>
    </row>
    <row r="1723" spans="1:24" x14ac:dyDescent="0.3">
      <c r="A1723" s="4">
        <v>41520</v>
      </c>
      <c r="B1723" s="1">
        <v>127.862703</v>
      </c>
      <c r="C1723" s="1">
        <v>145.43418</v>
      </c>
      <c r="D1723" s="1">
        <v>168.27566200000001</v>
      </c>
      <c r="E1723" s="1">
        <v>134.74501000000001</v>
      </c>
      <c r="F1723" s="3">
        <f t="shared" si="216"/>
        <v>14684.456524970683</v>
      </c>
      <c r="G1723" s="36">
        <f t="shared" si="217"/>
        <v>-1.3171073732285872E-4</v>
      </c>
      <c r="H1723" s="31">
        <f t="shared" si="218"/>
        <v>-2.4587893831947674E-3</v>
      </c>
      <c r="I1723" s="37">
        <f t="shared" si="219"/>
        <v>-3.7020887068005223E-3</v>
      </c>
      <c r="J1723" s="37">
        <f t="shared" si="220"/>
        <v>5.1825027987039557E-3</v>
      </c>
      <c r="K1723" s="39">
        <f t="shared" si="221"/>
        <v>5.8591072187477375E-4</v>
      </c>
      <c r="L1723" s="36">
        <f>-(1-B1723/MAX(B$5:B1723))</f>
        <v>-1.696806285882313E-3</v>
      </c>
      <c r="M1723" s="37">
        <f>-(1-C1723/MAX(C$5:C1723))</f>
        <v>-4.3175429930213727E-2</v>
      </c>
      <c r="N1723" s="37">
        <f>-(1-D1723/MAX(D$5:D1723))</f>
        <v>-7.9919886447770483E-2</v>
      </c>
      <c r="O1723" s="37">
        <f>-(1-E1723/MAX(E$5:E1723))</f>
        <v>-0.26754685699375957</v>
      </c>
      <c r="P1723" s="39">
        <f>-(1-F1723/MAX(F$5:F1723))</f>
        <v>-6.7468843758002772E-2</v>
      </c>
      <c r="Q1723" s="33">
        <f>IF(DatiStorici[[#This Row],[Calend]]="X",(DatiStorici[[#This Row],[Balanced]]*B$2/DatiStorici[[#This Row],[Bond 3Y]]),Q1722)</f>
        <v>30.258152902446113</v>
      </c>
      <c r="R1723" s="33">
        <f>IF(DatiStorici[[#This Row],[Calend]]="X",(DatiStorici[[#This Row],[Balanced]]*C$2/DatiStorici[[#This Row],[Bond 10Y]]),R1722)</f>
        <v>25.871198211764792</v>
      </c>
      <c r="S1723" s="33">
        <f>IF(DatiStorici[[#This Row],[Calend]]="X",(DatiStorici[[#This Row],[Balanced]]*D$2/DatiStorici[[#This Row],[SXXR]]),S1722)</f>
        <v>24.710095357140805</v>
      </c>
      <c r="T1723" s="33">
        <f>IF(DatiStorici[[#This Row],[Calend]]="X",(DatiStorici[[#This Row],[Balanced]]*E$2/DatiStorici[[#This Row],[Gold]]),T1722)</f>
        <v>23.441371233344491</v>
      </c>
      <c r="U1723" s="34">
        <f>SUMPRODUCT(DatiStorici[[#This Row],[Bond 3Y]:[Gold]],Q1722:T1722)</f>
        <v>14948.161170996245</v>
      </c>
      <c r="V1723" s="32">
        <f t="shared" si="222"/>
        <v>-5.9303341569606684E-4</v>
      </c>
      <c r="W1723" s="32">
        <f>-(1-U1723/MAX(U$5:U1723))</f>
        <v>-2.2394793908515509E-2</v>
      </c>
      <c r="X1723" s="53" t="str">
        <f t="shared" si="223"/>
        <v/>
      </c>
    </row>
    <row r="1724" spans="1:24" x14ac:dyDescent="0.3">
      <c r="A1724" s="4">
        <v>41521</v>
      </c>
      <c r="B1724" s="1">
        <v>127.810633</v>
      </c>
      <c r="C1724" s="1">
        <v>145.445357</v>
      </c>
      <c r="D1724" s="1">
        <v>168.62069</v>
      </c>
      <c r="E1724" s="1">
        <v>133.82882000000001</v>
      </c>
      <c r="F1724" s="3">
        <f t="shared" si="216"/>
        <v>14652.509310786914</v>
      </c>
      <c r="G1724" s="36">
        <f t="shared" si="217"/>
        <v>-4.0731662937195084E-4</v>
      </c>
      <c r="H1724" s="31">
        <f t="shared" si="218"/>
        <v>7.6849682317156709E-5</v>
      </c>
      <c r="I1724" s="37">
        <f t="shared" si="219"/>
        <v>2.0482746018475112E-3</v>
      </c>
      <c r="J1724" s="37">
        <f t="shared" si="220"/>
        <v>-6.8226569502152562E-3</v>
      </c>
      <c r="K1724" s="39">
        <f t="shared" si="221"/>
        <v>-2.1779503027685178E-3</v>
      </c>
      <c r="L1724" s="36">
        <f>-(1-B1724/MAX(B$5:B1724))</f>
        <v>-2.1033489764172852E-3</v>
      </c>
      <c r="M1724" s="37">
        <f>-(1-C1724/MAX(C$5:C1724))</f>
        <v>-4.3101895440455729E-2</v>
      </c>
      <c r="N1724" s="37">
        <f>-(1-D1724/MAX(D$5:D1724))</f>
        <v>-7.8033378335749637E-2</v>
      </c>
      <c r="O1724" s="37">
        <f>-(1-E1724/MAX(E$5:E1724))</f>
        <v>-0.27252712487225761</v>
      </c>
      <c r="P1724" s="39">
        <f>-(1-F1724/MAX(F$5:F1724))</f>
        <v>-6.9497640161250041E-2</v>
      </c>
      <c r="Q1724" s="33">
        <f>IF(DatiStorici[[#This Row],[Calend]]="X",(DatiStorici[[#This Row],[Balanced]]*B$2/DatiStorici[[#This Row],[Bond 3Y]]),Q1723)</f>
        <v>30.258152902446113</v>
      </c>
      <c r="R1724" s="33">
        <f>IF(DatiStorici[[#This Row],[Calend]]="X",(DatiStorici[[#This Row],[Balanced]]*C$2/DatiStorici[[#This Row],[Bond 10Y]]),R1723)</f>
        <v>25.871198211764792</v>
      </c>
      <c r="S1724" s="33">
        <f>IF(DatiStorici[[#This Row],[Calend]]="X",(DatiStorici[[#This Row],[Balanced]]*D$2/DatiStorici[[#This Row],[SXXR]]),S1723)</f>
        <v>24.710095357140805</v>
      </c>
      <c r="T1724" s="33">
        <f>IF(DatiStorici[[#This Row],[Calend]]="X",(DatiStorici[[#This Row],[Balanced]]*E$2/DatiStorici[[#This Row],[Gold]]),T1723)</f>
        <v>23.441371233344491</v>
      </c>
      <c r="U1724" s="34">
        <f>SUMPRODUCT(DatiStorici[[#This Row],[Bond 3Y]:[Gold]],Q1723:T1723)</f>
        <v>14933.923716227633</v>
      </c>
      <c r="V1724" s="32">
        <f t="shared" si="222"/>
        <v>-9.5290913600498488E-4</v>
      </c>
      <c r="W1724" s="32">
        <f>-(1-U1724/MAX(U$5:U1724))</f>
        <v>-2.3325919131482298E-2</v>
      </c>
      <c r="X1724" s="53" t="str">
        <f t="shared" si="223"/>
        <v/>
      </c>
    </row>
    <row r="1725" spans="1:24" x14ac:dyDescent="0.3">
      <c r="A1725" s="4">
        <v>41522</v>
      </c>
      <c r="B1725" s="1">
        <v>127.665879</v>
      </c>
      <c r="C1725" s="1">
        <v>144.381878</v>
      </c>
      <c r="D1725" s="1">
        <v>169.848614</v>
      </c>
      <c r="E1725" s="1">
        <v>133.3459</v>
      </c>
      <c r="F1725" s="3">
        <f t="shared" si="216"/>
        <v>14621.435606836341</v>
      </c>
      <c r="G1725" s="36">
        <f t="shared" si="217"/>
        <v>-1.1332080147595275E-3</v>
      </c>
      <c r="H1725" s="31">
        <f t="shared" si="218"/>
        <v>-7.3387428409968352E-3</v>
      </c>
      <c r="I1725" s="37">
        <f t="shared" si="219"/>
        <v>7.2557799045641965E-3</v>
      </c>
      <c r="J1725" s="37">
        <f t="shared" si="220"/>
        <v>-3.615016614698127E-3</v>
      </c>
      <c r="K1725" s="39">
        <f t="shared" si="221"/>
        <v>-2.1229605855090368E-3</v>
      </c>
      <c r="L1725" s="36">
        <f>-(1-B1725/MAX(B$5:B1725))</f>
        <v>-3.2335329715333927E-3</v>
      </c>
      <c r="M1725" s="37">
        <f>-(1-C1725/MAX(C$5:C1725))</f>
        <v>-5.0098619573346936E-2</v>
      </c>
      <c r="N1725" s="37">
        <f>-(1-D1725/MAX(D$5:D1725))</f>
        <v>-7.1319463560875596E-2</v>
      </c>
      <c r="O1725" s="37">
        <f>-(1-E1725/MAX(E$5:E1725))</f>
        <v>-0.27515220369202664</v>
      </c>
      <c r="P1725" s="39">
        <f>-(1-F1725/MAX(F$5:F1725))</f>
        <v>-7.1470964609756105E-2</v>
      </c>
      <c r="Q1725" s="33">
        <f>IF(DatiStorici[[#This Row],[Calend]]="X",(DatiStorici[[#This Row],[Balanced]]*B$2/DatiStorici[[#This Row],[Bond 3Y]]),Q1724)</f>
        <v>30.258152902446113</v>
      </c>
      <c r="R1725" s="33">
        <f>IF(DatiStorici[[#This Row],[Calend]]="X",(DatiStorici[[#This Row],[Balanced]]*C$2/DatiStorici[[#This Row],[Bond 10Y]]),R1724)</f>
        <v>25.871198211764792</v>
      </c>
      <c r="S1725" s="33">
        <f>IF(DatiStorici[[#This Row],[Calend]]="X",(DatiStorici[[#This Row],[Balanced]]*D$2/DatiStorici[[#This Row],[SXXR]]),S1724)</f>
        <v>24.710095357140805</v>
      </c>
      <c r="T1725" s="33">
        <f>IF(DatiStorici[[#This Row],[Calend]]="X",(DatiStorici[[#This Row],[Balanced]]*E$2/DatiStorici[[#This Row],[Gold]]),T1724)</f>
        <v>23.441371233344491</v>
      </c>
      <c r="U1725" s="34">
        <f>SUMPRODUCT(DatiStorici[[#This Row],[Bond 3Y]:[Gold]],Q1724:T1724)</f>
        <v>14921.05206369466</v>
      </c>
      <c r="V1725" s="32">
        <f t="shared" si="222"/>
        <v>-8.6227859807289271E-4</v>
      </c>
      <c r="W1725" s="32">
        <f>-(1-U1725/MAX(U$5:U1725))</f>
        <v>-2.4167721302551293E-2</v>
      </c>
      <c r="X1725" s="53" t="str">
        <f t="shared" si="223"/>
        <v/>
      </c>
    </row>
    <row r="1726" spans="1:24" x14ac:dyDescent="0.3">
      <c r="A1726" s="4">
        <v>41523</v>
      </c>
      <c r="B1726" s="1">
        <v>127.75350899999999</v>
      </c>
      <c r="C1726" s="1">
        <v>145.22143600000001</v>
      </c>
      <c r="D1726" s="1">
        <v>170.693602</v>
      </c>
      <c r="E1726" s="1">
        <v>133.53693999999999</v>
      </c>
      <c r="F1726" s="3">
        <f t="shared" si="216"/>
        <v>14665.101511616438</v>
      </c>
      <c r="G1726" s="36">
        <f t="shared" si="217"/>
        <v>6.8616563624501997E-4</v>
      </c>
      <c r="H1726" s="31">
        <f t="shared" si="218"/>
        <v>5.7980023801709642E-3</v>
      </c>
      <c r="I1726" s="37">
        <f t="shared" si="219"/>
        <v>4.9626137052185791E-3</v>
      </c>
      <c r="J1726" s="37">
        <f t="shared" si="220"/>
        <v>1.4316396860097082E-3</v>
      </c>
      <c r="K1726" s="39">
        <f t="shared" si="221"/>
        <v>2.9819802157328326E-3</v>
      </c>
      <c r="L1726" s="36">
        <f>-(1-B1726/MAX(B$5:B1726))</f>
        <v>-2.5493513703892523E-3</v>
      </c>
      <c r="M1726" s="37">
        <f>-(1-C1726/MAX(C$5:C1726))</f>
        <v>-4.4575091868933381E-2</v>
      </c>
      <c r="N1726" s="37">
        <f>-(1-D1726/MAX(D$5:D1726))</f>
        <v>-6.6699326306622675E-2</v>
      </c>
      <c r="O1726" s="37">
        <f>-(1-E1726/MAX(E$5:E1726))</f>
        <v>-0.27411373964471319</v>
      </c>
      <c r="P1726" s="39">
        <f>-(1-F1726/MAX(F$5:F1726))</f>
        <v>-6.8697976954156248E-2</v>
      </c>
      <c r="Q1726" s="33">
        <f>IF(DatiStorici[[#This Row],[Calend]]="X",(DatiStorici[[#This Row],[Balanced]]*B$2/DatiStorici[[#This Row],[Bond 3Y]]),Q1725)</f>
        <v>30.258152902446113</v>
      </c>
      <c r="R1726" s="33">
        <f>IF(DatiStorici[[#This Row],[Calend]]="X",(DatiStorici[[#This Row],[Balanced]]*C$2/DatiStorici[[#This Row],[Bond 10Y]]),R1725)</f>
        <v>25.871198211764792</v>
      </c>
      <c r="S1726" s="33">
        <f>IF(DatiStorici[[#This Row],[Calend]]="X",(DatiStorici[[#This Row],[Balanced]]*D$2/DatiStorici[[#This Row],[SXXR]]),S1725)</f>
        <v>24.710095357140805</v>
      </c>
      <c r="T1726" s="33">
        <f>IF(DatiStorici[[#This Row],[Calend]]="X",(DatiStorici[[#This Row],[Balanced]]*E$2/DatiStorici[[#This Row],[Gold]]),T1725)</f>
        <v>23.441371233344491</v>
      </c>
      <c r="U1726" s="34">
        <f>SUMPRODUCT(DatiStorici[[#This Row],[Bond 3Y]:[Gold]],Q1725:T1725)</f>
        <v>14970.781930677831</v>
      </c>
      <c r="V1726" s="32">
        <f t="shared" si="222"/>
        <v>3.3273243035427461E-3</v>
      </c>
      <c r="W1726" s="32">
        <f>-(1-U1726/MAX(U$5:U1726))</f>
        <v>-2.0915403087297224E-2</v>
      </c>
      <c r="X1726" s="53" t="str">
        <f t="shared" si="223"/>
        <v/>
      </c>
    </row>
    <row r="1727" spans="1:24" x14ac:dyDescent="0.3">
      <c r="A1727" s="4">
        <v>41526</v>
      </c>
      <c r="B1727" s="1">
        <v>127.72862600000001</v>
      </c>
      <c r="C1727" s="1">
        <v>145.09619699999999</v>
      </c>
      <c r="D1727" s="1">
        <v>170.55625000000001</v>
      </c>
      <c r="E1727" s="1">
        <v>133.8212</v>
      </c>
      <c r="F1727" s="3">
        <f t="shared" si="216"/>
        <v>14670.461563494846</v>
      </c>
      <c r="G1727" s="36">
        <f t="shared" si="217"/>
        <v>-1.9479248581254232E-4</v>
      </c>
      <c r="H1727" s="31">
        <f t="shared" si="218"/>
        <v>-8.6277231234360133E-4</v>
      </c>
      <c r="I1727" s="37">
        <f t="shared" si="219"/>
        <v>-8.0499379918957351E-4</v>
      </c>
      <c r="J1727" s="37">
        <f t="shared" si="220"/>
        <v>2.1264368993017375E-3</v>
      </c>
      <c r="K1727" s="39">
        <f t="shared" si="221"/>
        <v>3.6543030889380678E-4</v>
      </c>
      <c r="L1727" s="36">
        <f>-(1-B1727/MAX(B$5:B1727))</f>
        <v>-2.7436283392500149E-3</v>
      </c>
      <c r="M1727" s="37">
        <f>-(1-C1727/MAX(C$5:C1727))</f>
        <v>-4.539905053072113E-2</v>
      </c>
      <c r="N1727" s="37">
        <f>-(1-D1727/MAX(D$5:D1727))</f>
        <v>-6.7450325246425469E-2</v>
      </c>
      <c r="O1727" s="37">
        <f>-(1-E1727/MAX(E$5:E1727))</f>
        <v>-0.27256854601987346</v>
      </c>
      <c r="P1727" s="39">
        <f>-(1-F1727/MAX(F$5:F1727))</f>
        <v>-6.8357588777910872E-2</v>
      </c>
      <c r="Q1727" s="33">
        <f>IF(DatiStorici[[#This Row],[Calend]]="X",(DatiStorici[[#This Row],[Balanced]]*B$2/DatiStorici[[#This Row],[Bond 3Y]]),Q1726)</f>
        <v>30.258152902446113</v>
      </c>
      <c r="R1727" s="33">
        <f>IF(DatiStorici[[#This Row],[Calend]]="X",(DatiStorici[[#This Row],[Balanced]]*C$2/DatiStorici[[#This Row],[Bond 10Y]]),R1726)</f>
        <v>25.871198211764792</v>
      </c>
      <c r="S1727" s="33">
        <f>IF(DatiStorici[[#This Row],[Calend]]="X",(DatiStorici[[#This Row],[Balanced]]*D$2/DatiStorici[[#This Row],[SXXR]]),S1726)</f>
        <v>24.710095357140805</v>
      </c>
      <c r="T1727" s="33">
        <f>IF(DatiStorici[[#This Row],[Calend]]="X",(DatiStorici[[#This Row],[Balanced]]*E$2/DatiStorici[[#This Row],[Gold]]),T1726)</f>
        <v>23.441371233344491</v>
      </c>
      <c r="U1727" s="34">
        <f>SUMPRODUCT(DatiStorici[[#This Row],[Bond 3Y]:[Gold]],Q1726:T1726)</f>
        <v>14970.058397235613</v>
      </c>
      <c r="V1727" s="32">
        <f t="shared" si="222"/>
        <v>-4.833087077278481E-5</v>
      </c>
      <c r="W1727" s="32">
        <f>-(1-U1727/MAX(U$5:U1727))</f>
        <v>-2.0962721954936092E-2</v>
      </c>
      <c r="X1727" s="53" t="str">
        <f t="shared" si="223"/>
        <v/>
      </c>
    </row>
    <row r="1728" spans="1:24" x14ac:dyDescent="0.3">
      <c r="A1728" s="4">
        <v>41527</v>
      </c>
      <c r="B1728" s="1">
        <v>127.70651100000001</v>
      </c>
      <c r="C1728" s="1">
        <v>144.47489999999999</v>
      </c>
      <c r="D1728" s="1">
        <v>172.73355000000001</v>
      </c>
      <c r="E1728" s="1">
        <v>130.76301000000001</v>
      </c>
      <c r="F1728" s="3">
        <f t="shared" si="216"/>
        <v>14566.322015228798</v>
      </c>
      <c r="G1728" s="36">
        <f t="shared" si="217"/>
        <v>-1.7315550487678662E-4</v>
      </c>
      <c r="H1728" s="31">
        <f t="shared" si="218"/>
        <v>-4.2911599936560543E-3</v>
      </c>
      <c r="I1728" s="37">
        <f t="shared" si="219"/>
        <v>1.2685079463039475E-2</v>
      </c>
      <c r="J1728" s="37">
        <f t="shared" si="220"/>
        <v>-2.3117979720912455E-2</v>
      </c>
      <c r="K1728" s="39">
        <f t="shared" si="221"/>
        <v>-7.1239018757710505E-3</v>
      </c>
      <c r="L1728" s="36">
        <f>-(1-B1728/MAX(B$5:B1728))</f>
        <v>-2.9162938203558531E-3</v>
      </c>
      <c r="M1728" s="37">
        <f>-(1-C1728/MAX(C$5:C1728))</f>
        <v>-4.9486619456476033E-2</v>
      </c>
      <c r="N1728" s="37">
        <f>-(1-D1728/MAX(D$5:D1728))</f>
        <v>-5.5545511398554459E-2</v>
      </c>
      <c r="O1728" s="37">
        <f>-(1-E1728/MAX(E$5:E1728))</f>
        <v>-0.28919239633841398</v>
      </c>
      <c r="P1728" s="39">
        <f>-(1-F1728/MAX(F$5:F1728))</f>
        <v>-7.4970933520354555E-2</v>
      </c>
      <c r="Q1728" s="33">
        <f>IF(DatiStorici[[#This Row],[Calend]]="X",(DatiStorici[[#This Row],[Balanced]]*B$2/DatiStorici[[#This Row],[Bond 3Y]]),Q1727)</f>
        <v>30.258152902446113</v>
      </c>
      <c r="R1728" s="33">
        <f>IF(DatiStorici[[#This Row],[Calend]]="X",(DatiStorici[[#This Row],[Balanced]]*C$2/DatiStorici[[#This Row],[Bond 10Y]]),R1727)</f>
        <v>25.871198211764792</v>
      </c>
      <c r="S1728" s="33">
        <f>IF(DatiStorici[[#This Row],[Calend]]="X",(DatiStorici[[#This Row],[Balanced]]*D$2/DatiStorici[[#This Row],[SXXR]]),S1727)</f>
        <v>24.710095357140805</v>
      </c>
      <c r="T1728" s="33">
        <f>IF(DatiStorici[[#This Row],[Calend]]="X",(DatiStorici[[#This Row],[Balanced]]*E$2/DatiStorici[[#This Row],[Gold]]),T1727)</f>
        <v>23.441371233344491</v>
      </c>
      <c r="U1728" s="34">
        <f>SUMPRODUCT(DatiStorici[[#This Row],[Bond 3Y]:[Gold]],Q1727:T1727)</f>
        <v>14935.428663877801</v>
      </c>
      <c r="V1728" s="32">
        <f t="shared" si="222"/>
        <v>-2.3159461516475523E-3</v>
      </c>
      <c r="W1728" s="32">
        <f>-(1-U1728/MAX(U$5:U1728))</f>
        <v>-2.3227496011683835E-2</v>
      </c>
      <c r="X1728" s="53" t="str">
        <f t="shared" si="223"/>
        <v/>
      </c>
    </row>
    <row r="1729" spans="1:24" x14ac:dyDescent="0.3">
      <c r="A1729" s="4">
        <v>41528</v>
      </c>
      <c r="B1729" s="1">
        <v>127.78186599999999</v>
      </c>
      <c r="C1729" s="1">
        <v>144.90515400000001</v>
      </c>
      <c r="D1729" s="1">
        <v>173.344491</v>
      </c>
      <c r="E1729" s="1">
        <v>131.29101</v>
      </c>
      <c r="F1729" s="3">
        <f t="shared" si="216"/>
        <v>14609.090986693387</v>
      </c>
      <c r="G1729" s="36">
        <f t="shared" si="217"/>
        <v>5.8988986559725014E-4</v>
      </c>
      <c r="H1729" s="31">
        <f t="shared" si="218"/>
        <v>2.9736280099116009E-3</v>
      </c>
      <c r="I1729" s="37">
        <f t="shared" si="219"/>
        <v>3.5306581884094307E-3</v>
      </c>
      <c r="J1729" s="37">
        <f t="shared" si="220"/>
        <v>4.0297089470039803E-3</v>
      </c>
      <c r="K1729" s="39">
        <f t="shared" si="221"/>
        <v>2.9318523852769431E-3</v>
      </c>
      <c r="L1729" s="36">
        <f>-(1-B1729/MAX(B$5:B1729))</f>
        <v>-2.3279507351771089E-3</v>
      </c>
      <c r="M1729" s="37">
        <f>-(1-C1729/MAX(C$5:C1729))</f>
        <v>-4.6655939635743215E-2</v>
      </c>
      <c r="N1729" s="37">
        <f>-(1-D1729/MAX(D$5:D1729))</f>
        <v>-5.2205071919827484E-2</v>
      </c>
      <c r="O1729" s="37">
        <f>-(1-E1729/MAX(E$5:E1729))</f>
        <v>-0.28632226957448192</v>
      </c>
      <c r="P1729" s="39">
        <f>-(1-F1729/MAX(F$5:F1729))</f>
        <v>-7.2254905293955174E-2</v>
      </c>
      <c r="Q1729" s="33">
        <f>IF(DatiStorici[[#This Row],[Calend]]="X",(DatiStorici[[#This Row],[Balanced]]*B$2/DatiStorici[[#This Row],[Bond 3Y]]),Q1728)</f>
        <v>30.258152902446113</v>
      </c>
      <c r="R1729" s="33">
        <f>IF(DatiStorici[[#This Row],[Calend]]="X",(DatiStorici[[#This Row],[Balanced]]*C$2/DatiStorici[[#This Row],[Bond 10Y]]),R1728)</f>
        <v>25.871198211764792</v>
      </c>
      <c r="S1729" s="33">
        <f>IF(DatiStorici[[#This Row],[Calend]]="X",(DatiStorici[[#This Row],[Balanced]]*D$2/DatiStorici[[#This Row],[SXXR]]),S1728)</f>
        <v>24.710095357140805</v>
      </c>
      <c r="T1729" s="33">
        <f>IF(DatiStorici[[#This Row],[Calend]]="X",(DatiStorici[[#This Row],[Balanced]]*E$2/DatiStorici[[#This Row],[Gold]]),T1728)</f>
        <v>23.441371233344491</v>
      </c>
      <c r="U1729" s="34">
        <f>SUMPRODUCT(DatiStorici[[#This Row],[Bond 3Y]:[Gold]],Q1728:T1728)</f>
        <v>14976.313407883961</v>
      </c>
      <c r="V1729" s="32">
        <f t="shared" si="222"/>
        <v>2.733693635717948E-3</v>
      </c>
      <c r="W1729" s="32">
        <f>-(1-U1729/MAX(U$5:U1729))</f>
        <v>-2.0553646155977767E-2</v>
      </c>
      <c r="X1729" s="53" t="str">
        <f t="shared" si="223"/>
        <v/>
      </c>
    </row>
    <row r="1730" spans="1:24" x14ac:dyDescent="0.3">
      <c r="A1730" s="4">
        <v>41529</v>
      </c>
      <c r="B1730" s="1">
        <v>127.816354</v>
      </c>
      <c r="C1730" s="1">
        <v>145.35031699999999</v>
      </c>
      <c r="D1730" s="1">
        <v>173.27087</v>
      </c>
      <c r="E1730" s="1">
        <v>127.84783</v>
      </c>
      <c r="F1730" s="3">
        <f t="shared" si="216"/>
        <v>14484.304161440032</v>
      </c>
      <c r="G1730" s="36">
        <f t="shared" si="217"/>
        <v>2.6986103588140406E-4</v>
      </c>
      <c r="H1730" s="31">
        <f t="shared" si="218"/>
        <v>3.0673898928187744E-3</v>
      </c>
      <c r="I1730" s="37">
        <f t="shared" si="219"/>
        <v>-4.2479941393660945E-4</v>
      </c>
      <c r="J1730" s="37">
        <f t="shared" si="220"/>
        <v>-2.6575581232122981E-2</v>
      </c>
      <c r="K1730" s="39">
        <f t="shared" si="221"/>
        <v>-8.5784137508700693E-3</v>
      </c>
      <c r="L1730" s="36">
        <f>-(1-B1730/MAX(B$5:B1730))</f>
        <v>-2.0586815915016876E-3</v>
      </c>
      <c r="M1730" s="37">
        <f>-(1-C1730/MAX(C$5:C1730))</f>
        <v>-4.3727172161096228E-2</v>
      </c>
      <c r="N1730" s="37">
        <f>-(1-D1730/MAX(D$5:D1730))</f>
        <v>-5.2607609144965983E-2</v>
      </c>
      <c r="O1730" s="37">
        <f>-(1-E1730/MAX(E$5:E1730))</f>
        <v>-0.30503886629992827</v>
      </c>
      <c r="P1730" s="39">
        <f>-(1-F1730/MAX(F$5:F1730))</f>
        <v>-8.0179447972085538E-2</v>
      </c>
      <c r="Q1730" s="33">
        <f>IF(DatiStorici[[#This Row],[Calend]]="X",(DatiStorici[[#This Row],[Balanced]]*B$2/DatiStorici[[#This Row],[Bond 3Y]]),Q1729)</f>
        <v>30.258152902446113</v>
      </c>
      <c r="R1730" s="33">
        <f>IF(DatiStorici[[#This Row],[Calend]]="X",(DatiStorici[[#This Row],[Balanced]]*C$2/DatiStorici[[#This Row],[Bond 10Y]]),R1729)</f>
        <v>25.871198211764792</v>
      </c>
      <c r="S1730" s="33">
        <f>IF(DatiStorici[[#This Row],[Calend]]="X",(DatiStorici[[#This Row],[Balanced]]*D$2/DatiStorici[[#This Row],[SXXR]]),S1729)</f>
        <v>24.710095357140805</v>
      </c>
      <c r="T1730" s="33">
        <f>IF(DatiStorici[[#This Row],[Calend]]="X",(DatiStorici[[#This Row],[Balanced]]*E$2/DatiStorici[[#This Row],[Gold]]),T1729)</f>
        <v>23.441371233344491</v>
      </c>
      <c r="U1730" s="34">
        <f>SUMPRODUCT(DatiStorici[[#This Row],[Bond 3Y]:[Gold]],Q1729:T1729)</f>
        <v>14906.34180873729</v>
      </c>
      <c r="V1730" s="32">
        <f t="shared" si="222"/>
        <v>-4.6830997125783353E-3</v>
      </c>
      <c r="W1730" s="32">
        <f>-(1-U1730/MAX(U$5:U1730))</f>
        <v>-2.512976751443996E-2</v>
      </c>
      <c r="X1730" s="53" t="str">
        <f t="shared" si="223"/>
        <v/>
      </c>
    </row>
    <row r="1731" spans="1:24" x14ac:dyDescent="0.3">
      <c r="A1731" s="4">
        <v>41530</v>
      </c>
      <c r="B1731" s="1">
        <v>127.77891</v>
      </c>
      <c r="C1731" s="1">
        <v>145.42283399999999</v>
      </c>
      <c r="D1731" s="1">
        <v>173.66589400000001</v>
      </c>
      <c r="E1731" s="1">
        <v>126.93181</v>
      </c>
      <c r="F1731" s="3">
        <f t="shared" si="216"/>
        <v>14455.029858839967</v>
      </c>
      <c r="G1731" s="36">
        <f t="shared" si="217"/>
        <v>-2.9299447635990257E-4</v>
      </c>
      <c r="H1731" s="31">
        <f t="shared" si="218"/>
        <v>4.9878746544547393E-4</v>
      </c>
      <c r="I1731" s="37">
        <f t="shared" si="219"/>
        <v>2.2772113635443673E-3</v>
      </c>
      <c r="J1731" s="37">
        <f t="shared" si="220"/>
        <v>-7.1907154512329229E-3</v>
      </c>
      <c r="K1731" s="39">
        <f t="shared" si="221"/>
        <v>-2.0231503990286157E-3</v>
      </c>
      <c r="L1731" s="36">
        <f>-(1-B1731/MAX(B$5:B1731))</f>
        <v>-2.351030055192771E-3</v>
      </c>
      <c r="M1731" s="37">
        <f>-(1-C1731/MAX(C$5:C1731))</f>
        <v>-4.325007628619415E-2</v>
      </c>
      <c r="N1731" s="37">
        <f>-(1-D1731/MAX(D$5:D1731))</f>
        <v>-5.044773811872183E-2</v>
      </c>
      <c r="O1731" s="37">
        <f>-(1-E1731/MAX(E$5:E1731))</f>
        <v>-0.31001821008458175</v>
      </c>
      <c r="P1731" s="39">
        <f>-(1-F1731/MAX(F$5:F1731))</f>
        <v>-8.203850208180985E-2</v>
      </c>
      <c r="Q1731" s="33">
        <f>IF(DatiStorici[[#This Row],[Calend]]="X",(DatiStorici[[#This Row],[Balanced]]*B$2/DatiStorici[[#This Row],[Bond 3Y]]),Q1730)</f>
        <v>30.258152902446113</v>
      </c>
      <c r="R1731" s="33">
        <f>IF(DatiStorici[[#This Row],[Calend]]="X",(DatiStorici[[#This Row],[Balanced]]*C$2/DatiStorici[[#This Row],[Bond 10Y]]),R1730)</f>
        <v>25.871198211764792</v>
      </c>
      <c r="S1731" s="33">
        <f>IF(DatiStorici[[#This Row],[Calend]]="X",(DatiStorici[[#This Row],[Balanced]]*D$2/DatiStorici[[#This Row],[SXXR]]),S1730)</f>
        <v>24.710095357140805</v>
      </c>
      <c r="T1731" s="33">
        <f>IF(DatiStorici[[#This Row],[Calend]]="X",(DatiStorici[[#This Row],[Balanced]]*E$2/DatiStorici[[#This Row],[Gold]]),T1730)</f>
        <v>23.441371233344491</v>
      </c>
      <c r="U1731" s="34">
        <f>SUMPRODUCT(DatiStorici[[#This Row],[Bond 3Y]:[Gold]],Q1730:T1730)</f>
        <v>14895.373239971925</v>
      </c>
      <c r="V1731" s="32">
        <f t="shared" si="222"/>
        <v>-7.3610322377165561E-4</v>
      </c>
      <c r="W1731" s="32">
        <f>-(1-U1731/MAX(U$5:U1731))</f>
        <v>-2.5847108584403755E-2</v>
      </c>
      <c r="X1731" s="53" t="str">
        <f t="shared" si="223"/>
        <v/>
      </c>
    </row>
    <row r="1732" spans="1:24" x14ac:dyDescent="0.3">
      <c r="A1732" s="4">
        <v>41533</v>
      </c>
      <c r="B1732" s="1">
        <v>127.89290200000001</v>
      </c>
      <c r="C1732" s="1">
        <v>146.024496</v>
      </c>
      <c r="D1732" s="1">
        <v>174.76288500000001</v>
      </c>
      <c r="E1732" s="1">
        <v>127.45695000000001</v>
      </c>
      <c r="F1732" s="3">
        <f t="shared" si="216"/>
        <v>14510.291474184725</v>
      </c>
      <c r="G1732" s="36">
        <f t="shared" si="217"/>
        <v>8.9170571179968486E-4</v>
      </c>
      <c r="H1732" s="31">
        <f t="shared" si="218"/>
        <v>4.1287930461216859E-3</v>
      </c>
      <c r="I1732" s="37">
        <f t="shared" si="219"/>
        <v>6.2968083622049293E-3</v>
      </c>
      <c r="J1732" s="37">
        <f t="shared" si="220"/>
        <v>4.1286473973874936E-3</v>
      </c>
      <c r="K1732" s="39">
        <f t="shared" si="221"/>
        <v>3.8157134014577712E-3</v>
      </c>
      <c r="L1732" s="36">
        <f>-(1-B1732/MAX(B$5:B1732))</f>
        <v>-1.4610240175614297E-3</v>
      </c>
      <c r="M1732" s="37">
        <f>-(1-C1732/MAX(C$5:C1732))</f>
        <v>-3.9291687794043795E-2</v>
      </c>
      <c r="N1732" s="37">
        <f>-(1-D1732/MAX(D$5:D1732))</f>
        <v>-4.4449725144951602E-2</v>
      </c>
      <c r="O1732" s="37">
        <f>-(1-E1732/MAX(E$5:E1732))</f>
        <v>-0.30716362984062096</v>
      </c>
      <c r="P1732" s="39">
        <f>-(1-F1732/MAX(F$5:F1732))</f>
        <v>-7.8529132976755456E-2</v>
      </c>
      <c r="Q1732" s="33">
        <f>IF(DatiStorici[[#This Row],[Calend]]="X",(DatiStorici[[#This Row],[Balanced]]*B$2/DatiStorici[[#This Row],[Bond 3Y]]),Q1731)</f>
        <v>30.258152902446113</v>
      </c>
      <c r="R1732" s="33">
        <f>IF(DatiStorici[[#This Row],[Calend]]="X",(DatiStorici[[#This Row],[Balanced]]*C$2/DatiStorici[[#This Row],[Bond 10Y]]),R1731)</f>
        <v>25.871198211764792</v>
      </c>
      <c r="S1732" s="33">
        <f>IF(DatiStorici[[#This Row],[Calend]]="X",(DatiStorici[[#This Row],[Balanced]]*D$2/DatiStorici[[#This Row],[SXXR]]),S1731)</f>
        <v>24.710095357140805</v>
      </c>
      <c r="T1732" s="33">
        <f>IF(DatiStorici[[#This Row],[Calend]]="X",(DatiStorici[[#This Row],[Balanced]]*E$2/DatiStorici[[#This Row],[Gold]]),T1731)</f>
        <v>23.441371233344491</v>
      </c>
      <c r="U1732" s="34">
        <f>SUMPRODUCT(DatiStorici[[#This Row],[Bond 3Y]:[Gold]],Q1731:T1731)</f>
        <v>14953.804898101471</v>
      </c>
      <c r="V1732" s="32">
        <f t="shared" si="222"/>
        <v>3.9151317665896595E-3</v>
      </c>
      <c r="W1732" s="32">
        <f>-(1-U1732/MAX(U$5:U1732))</f>
        <v>-2.2025695867845863E-2</v>
      </c>
      <c r="X1732" s="53" t="str">
        <f t="shared" si="223"/>
        <v/>
      </c>
    </row>
    <row r="1733" spans="1:24" x14ac:dyDescent="0.3">
      <c r="A1733" s="4">
        <v>41534</v>
      </c>
      <c r="B1733" s="1">
        <v>127.982097</v>
      </c>
      <c r="C1733" s="1">
        <v>145.905226</v>
      </c>
      <c r="D1733" s="1">
        <v>173.94666100000001</v>
      </c>
      <c r="E1733" s="1">
        <v>126.32438</v>
      </c>
      <c r="F1733" s="3">
        <f t="shared" si="216"/>
        <v>14452.525369095998</v>
      </c>
      <c r="G1733" s="36">
        <f t="shared" si="217"/>
        <v>6.9717638660593073E-4</v>
      </c>
      <c r="H1733" s="31">
        <f t="shared" si="218"/>
        <v>-8.1711451522666089E-4</v>
      </c>
      <c r="I1733" s="37">
        <f t="shared" si="219"/>
        <v>-4.6814060585929828E-3</v>
      </c>
      <c r="J1733" s="37">
        <f t="shared" si="220"/>
        <v>-8.9256173335866516E-3</v>
      </c>
      <c r="K1733" s="39">
        <f t="shared" si="221"/>
        <v>-3.9889891925433867E-3</v>
      </c>
      <c r="L1733" s="36">
        <f>-(1-B1733/MAX(B$5:B1733))</f>
        <v>-7.646234936078411E-4</v>
      </c>
      <c r="M1733" s="37">
        <f>-(1-C1733/MAX(C$5:C1733))</f>
        <v>-4.0076375867179159E-2</v>
      </c>
      <c r="N1733" s="37">
        <f>-(1-D1733/MAX(D$5:D1733))</f>
        <v>-4.8912589600086265E-2</v>
      </c>
      <c r="O1733" s="37">
        <f>-(1-E1733/MAX(E$5:E1733))</f>
        <v>-0.31332010610771666</v>
      </c>
      <c r="P1733" s="39">
        <f>-(1-F1733/MAX(F$5:F1733))</f>
        <v>-8.219754880667629E-2</v>
      </c>
      <c r="Q1733" s="33">
        <f>IF(DatiStorici[[#This Row],[Calend]]="X",(DatiStorici[[#This Row],[Balanced]]*B$2/DatiStorici[[#This Row],[Bond 3Y]]),Q1732)</f>
        <v>30.258152902446113</v>
      </c>
      <c r="R1733" s="33">
        <f>IF(DatiStorici[[#This Row],[Calend]]="X",(DatiStorici[[#This Row],[Balanced]]*C$2/DatiStorici[[#This Row],[Bond 10Y]]),R1732)</f>
        <v>25.871198211764792</v>
      </c>
      <c r="S1733" s="33">
        <f>IF(DatiStorici[[#This Row],[Calend]]="X",(DatiStorici[[#This Row],[Balanced]]*D$2/DatiStorici[[#This Row],[SXXR]]),S1732)</f>
        <v>24.710095357140805</v>
      </c>
      <c r="T1733" s="33">
        <f>IF(DatiStorici[[#This Row],[Calend]]="X",(DatiStorici[[#This Row],[Balanced]]*E$2/DatiStorici[[#This Row],[Gold]]),T1732)</f>
        <v>23.441371233344491</v>
      </c>
      <c r="U1733" s="34">
        <f>SUMPRODUCT(DatiStorici[[#This Row],[Bond 3Y]:[Gold]],Q1732:T1732)</f>
        <v>14906.700149548351</v>
      </c>
      <c r="V1733" s="32">
        <f t="shared" si="222"/>
        <v>-3.1549893446992799E-3</v>
      </c>
      <c r="W1733" s="32">
        <f>-(1-U1733/MAX(U$5:U1733))</f>
        <v>-2.5106332134098519E-2</v>
      </c>
      <c r="X1733" s="53" t="str">
        <f t="shared" si="223"/>
        <v/>
      </c>
    </row>
    <row r="1734" spans="1:24" x14ac:dyDescent="0.3">
      <c r="A1734" s="4">
        <v>41535</v>
      </c>
      <c r="B1734" s="1">
        <v>128.030753</v>
      </c>
      <c r="C1734" s="1">
        <v>145.73845</v>
      </c>
      <c r="D1734" s="1">
        <v>174.689087</v>
      </c>
      <c r="E1734" s="1">
        <v>125.23996</v>
      </c>
      <c r="F1734" s="3">
        <f t="shared" si="216"/>
        <v>14417.902236241778</v>
      </c>
      <c r="G1734" s="36">
        <f t="shared" si="217"/>
        <v>3.8010592504114941E-4</v>
      </c>
      <c r="H1734" s="31">
        <f t="shared" si="218"/>
        <v>-1.1436971338901051E-3</v>
      </c>
      <c r="I1734" s="37">
        <f t="shared" si="219"/>
        <v>4.2590418597320198E-3</v>
      </c>
      <c r="J1734" s="37">
        <f t="shared" si="220"/>
        <v>-8.6214661190915053E-3</v>
      </c>
      <c r="K1734" s="39">
        <f t="shared" si="221"/>
        <v>-2.3985200306787541E-3</v>
      </c>
      <c r="L1734" s="36">
        <f>-(1-B1734/MAX(B$5:B1734))</f>
        <v>-3.8473601231969745E-4</v>
      </c>
      <c r="M1734" s="37">
        <f>-(1-C1734/MAX(C$5:C1734))</f>
        <v>-4.1173610193373733E-2</v>
      </c>
      <c r="N1734" s="37">
        <f>-(1-D1734/MAX(D$5:D1734))</f>
        <v>-4.4853230152229084E-2</v>
      </c>
      <c r="O1734" s="37">
        <f>-(1-E1734/MAX(E$5:E1734))</f>
        <v>-0.31921484638298803</v>
      </c>
      <c r="P1734" s="39">
        <f>-(1-F1734/MAX(F$5:F1734))</f>
        <v>-8.4396278467414043E-2</v>
      </c>
      <c r="Q1734" s="33">
        <f>IF(DatiStorici[[#This Row],[Calend]]="X",(DatiStorici[[#This Row],[Balanced]]*B$2/DatiStorici[[#This Row],[Bond 3Y]]),Q1733)</f>
        <v>30.258152902446113</v>
      </c>
      <c r="R1734" s="33">
        <f>IF(DatiStorici[[#This Row],[Calend]]="X",(DatiStorici[[#This Row],[Balanced]]*C$2/DatiStorici[[#This Row],[Bond 10Y]]),R1733)</f>
        <v>25.871198211764792</v>
      </c>
      <c r="S1734" s="33">
        <f>IF(DatiStorici[[#This Row],[Calend]]="X",(DatiStorici[[#This Row],[Balanced]]*D$2/DatiStorici[[#This Row],[SXXR]]),S1733)</f>
        <v>24.710095357140805</v>
      </c>
      <c r="T1734" s="33">
        <f>IF(DatiStorici[[#This Row],[Calend]]="X",(DatiStorici[[#This Row],[Balanced]]*E$2/DatiStorici[[#This Row],[Gold]]),T1733)</f>
        <v>23.441371233344491</v>
      </c>
      <c r="U1734" s="34">
        <f>SUMPRODUCT(DatiStorici[[#This Row],[Bond 3Y]:[Gold]],Q1733:T1733)</f>
        <v>14896.782820745764</v>
      </c>
      <c r="V1734" s="32">
        <f t="shared" si="222"/>
        <v>-6.655147774850751E-4</v>
      </c>
      <c r="W1734" s="32">
        <f>-(1-U1734/MAX(U$5:U1734))</f>
        <v>-2.5754922429387928E-2</v>
      </c>
      <c r="X1734" s="53" t="str">
        <f t="shared" si="223"/>
        <v/>
      </c>
    </row>
    <row r="1735" spans="1:24" x14ac:dyDescent="0.3">
      <c r="A1735" s="4">
        <v>41536</v>
      </c>
      <c r="B1735" s="1">
        <v>128.19531499999999</v>
      </c>
      <c r="C1735" s="1">
        <v>146.55658700000001</v>
      </c>
      <c r="D1735" s="1">
        <v>175.66955400000001</v>
      </c>
      <c r="E1735" s="1">
        <v>131.44752</v>
      </c>
      <c r="F1735" s="3">
        <f t="shared" ref="F1735:F1798" si="224">SUMPRODUCT(B1735:E1735,B$3:E$3)</f>
        <v>14702.258998772857</v>
      </c>
      <c r="G1735" s="36">
        <f t="shared" ref="G1735:G1798" si="225">LN(B1735/B1734)</f>
        <v>1.2845064821951251E-3</v>
      </c>
      <c r="H1735" s="31">
        <f t="shared" ref="H1735:H1798" si="226">LN(C1735/C1734)</f>
        <v>5.598036456325413E-3</v>
      </c>
      <c r="I1735" s="37">
        <f t="shared" ref="I1735:I1798" si="227">LN(D1735/D1734)</f>
        <v>5.5969480683861622E-3</v>
      </c>
      <c r="J1735" s="37">
        <f t="shared" ref="J1735:J1798" si="228">LN(E1735/E1734)</f>
        <v>4.8376107437379877E-2</v>
      </c>
      <c r="K1735" s="39">
        <f t="shared" ref="K1735:K1798" si="229">LN(F1735/F1734)</f>
        <v>1.9530510078690111E-2</v>
      </c>
      <c r="L1735" s="36">
        <f>-(1-B1735/MAX(B$5:B1735))</f>
        <v>0</v>
      </c>
      <c r="M1735" s="37">
        <f>-(1-C1735/MAX(C$5:C1735))</f>
        <v>-3.5791013177437048E-2</v>
      </c>
      <c r="N1735" s="37">
        <f>-(1-D1735/MAX(D$5:D1735))</f>
        <v>-3.9492334952219599E-2</v>
      </c>
      <c r="O1735" s="37">
        <f>-(1-E1735/MAX(E$5:E1735))</f>
        <v>-0.28547150529451415</v>
      </c>
      <c r="P1735" s="39">
        <f>-(1-F1735/MAX(F$5:F1735))</f>
        <v>-6.6338304030469919E-2</v>
      </c>
      <c r="Q1735" s="33">
        <f>IF(DatiStorici[[#This Row],[Calend]]="X",(DatiStorici[[#This Row],[Balanced]]*B$2/DatiStorici[[#This Row],[Bond 3Y]]),Q1734)</f>
        <v>30.258152902446113</v>
      </c>
      <c r="R1735" s="33">
        <f>IF(DatiStorici[[#This Row],[Calend]]="X",(DatiStorici[[#This Row],[Balanced]]*C$2/DatiStorici[[#This Row],[Bond 10Y]]),R1734)</f>
        <v>25.871198211764792</v>
      </c>
      <c r="S1735" s="33">
        <f>IF(DatiStorici[[#This Row],[Calend]]="X",(DatiStorici[[#This Row],[Balanced]]*D$2/DatiStorici[[#This Row],[SXXR]]),S1734)</f>
        <v>24.710095357140805</v>
      </c>
      <c r="T1735" s="33">
        <f>IF(DatiStorici[[#This Row],[Calend]]="X",(DatiStorici[[#This Row],[Balanced]]*E$2/DatiStorici[[#This Row],[Gold]]),T1734)</f>
        <v>23.441371233344491</v>
      </c>
      <c r="U1735" s="34">
        <f>SUMPRODUCT(DatiStorici[[#This Row],[Bond 3Y]:[Gold]],Q1734:T1734)</f>
        <v>15092.669498872867</v>
      </c>
      <c r="V1735" s="32">
        <f t="shared" ref="V1735:V1798" si="230">LN(U1735/U1734)</f>
        <v>1.3063890727449111E-2</v>
      </c>
      <c r="W1735" s="32">
        <f>-(1-U1735/MAX(U$5:U1735))</f>
        <v>-1.2943993101666496E-2</v>
      </c>
      <c r="X1735" s="53" t="str">
        <f t="shared" ref="X1735:X1798" si="231">IF(AND(MONTH(A1735)&lt;&gt;MONTH(A1734),MONTH(A1735)=X$2),"X","")</f>
        <v/>
      </c>
    </row>
    <row r="1736" spans="1:24" x14ac:dyDescent="0.3">
      <c r="A1736" s="4">
        <v>41537</v>
      </c>
      <c r="B1736" s="1">
        <v>128.2627646666667</v>
      </c>
      <c r="C1736" s="1">
        <v>146.83498266666669</v>
      </c>
      <c r="D1736" s="1">
        <v>175.198464</v>
      </c>
      <c r="E1736" s="1">
        <v>129.88176000000001</v>
      </c>
      <c r="F1736" s="3">
        <f t="shared" si="224"/>
        <v>14642.131089471033</v>
      </c>
      <c r="G1736" s="36">
        <f t="shared" si="225"/>
        <v>5.2600930576707824E-4</v>
      </c>
      <c r="H1736" s="31">
        <f t="shared" si="226"/>
        <v>1.8977760713283429E-3</v>
      </c>
      <c r="I1736" s="37">
        <f t="shared" si="227"/>
        <v>-2.6852848302416294E-3</v>
      </c>
      <c r="J1736" s="37">
        <f t="shared" si="228"/>
        <v>-1.1983186395798404E-2</v>
      </c>
      <c r="K1736" s="39">
        <f t="shared" si="229"/>
        <v>-4.09809120392381E-3</v>
      </c>
      <c r="L1736" s="36">
        <f>-(1-B1736/MAX(B$5:B1736))</f>
        <v>0</v>
      </c>
      <c r="M1736" s="37">
        <f>-(1-C1736/MAX(C$5:C1736))</f>
        <v>-3.3959423010203715E-2</v>
      </c>
      <c r="N1736" s="37">
        <f>-(1-D1736/MAX(D$5:D1736))</f>
        <v>-4.206811171958913E-2</v>
      </c>
      <c r="O1736" s="37">
        <f>-(1-E1736/MAX(E$5:E1736))</f>
        <v>-0.29398273575264722</v>
      </c>
      <c r="P1736" s="39">
        <f>-(1-F1736/MAX(F$5:F1736))</f>
        <v>-7.0156705391684393E-2</v>
      </c>
      <c r="Q1736" s="33">
        <f>IF(DatiStorici[[#This Row],[Calend]]="X",(DatiStorici[[#This Row],[Balanced]]*B$2/DatiStorici[[#This Row],[Bond 3Y]]),Q1735)</f>
        <v>30.258152902446113</v>
      </c>
      <c r="R1736" s="33">
        <f>IF(DatiStorici[[#This Row],[Calend]]="X",(DatiStorici[[#This Row],[Balanced]]*C$2/DatiStorici[[#This Row],[Bond 10Y]]),R1735)</f>
        <v>25.871198211764792</v>
      </c>
      <c r="S1736" s="33">
        <f>IF(DatiStorici[[#This Row],[Calend]]="X",(DatiStorici[[#This Row],[Balanced]]*D$2/DatiStorici[[#This Row],[SXXR]]),S1735)</f>
        <v>24.710095357140805</v>
      </c>
      <c r="T1736" s="33">
        <f>IF(DatiStorici[[#This Row],[Calend]]="X",(DatiStorici[[#This Row],[Balanced]]*E$2/DatiStorici[[#This Row],[Gold]]),T1735)</f>
        <v>23.441371233344491</v>
      </c>
      <c r="U1736" s="34">
        <f>SUMPRODUCT(DatiStorici[[#This Row],[Bond 3Y]:[Gold]],Q1735:T1735)</f>
        <v>15053.568590429599</v>
      </c>
      <c r="V1736" s="32">
        <f t="shared" si="230"/>
        <v>-2.5940835638695449E-3</v>
      </c>
      <c r="W1736" s="32">
        <f>-(1-U1736/MAX(U$5:U1736))</f>
        <v>-1.5501180652682023E-2</v>
      </c>
      <c r="X1736" s="53" t="str">
        <f t="shared" si="231"/>
        <v/>
      </c>
    </row>
    <row r="1737" spans="1:24" x14ac:dyDescent="0.3">
      <c r="A1737" s="4">
        <v>41540</v>
      </c>
      <c r="B1737" s="1">
        <v>128.33021433333329</v>
      </c>
      <c r="C1737" s="1">
        <v>147.11337833333329</v>
      </c>
      <c r="D1737" s="1">
        <v>174.35005699999999</v>
      </c>
      <c r="E1737" s="1">
        <v>127.35053000000001</v>
      </c>
      <c r="F1737" s="3">
        <f t="shared" si="224"/>
        <v>14538.248189577036</v>
      </c>
      <c r="G1737" s="36">
        <f t="shared" si="225"/>
        <v>5.2573276543271168E-4</v>
      </c>
      <c r="H1737" s="31">
        <f t="shared" si="226"/>
        <v>1.8941813382325101E-3</v>
      </c>
      <c r="I1737" s="37">
        <f t="shared" si="227"/>
        <v>-4.8543112903733331E-3</v>
      </c>
      <c r="J1737" s="37">
        <f t="shared" si="228"/>
        <v>-1.9681134937219982E-2</v>
      </c>
      <c r="K1737" s="39">
        <f t="shared" si="229"/>
        <v>-7.1200814606979038E-3</v>
      </c>
      <c r="L1737" s="36">
        <f>-(1-B1737/MAX(B$5:B1737))</f>
        <v>0</v>
      </c>
      <c r="M1737" s="37">
        <f>-(1-C1737/MAX(C$5:C1737))</f>
        <v>-3.2127832842971049E-2</v>
      </c>
      <c r="N1737" s="37">
        <f>-(1-D1737/MAX(D$5:D1737))</f>
        <v>-4.6706943025440761E-2</v>
      </c>
      <c r="O1737" s="37">
        <f>-(1-E1737/MAX(E$5:E1737))</f>
        <v>-0.30774211258724526</v>
      </c>
      <c r="P1737" s="39">
        <f>-(1-F1737/MAX(F$5:F1737))</f>
        <v>-7.67537517711121E-2</v>
      </c>
      <c r="Q1737" s="33">
        <f>IF(DatiStorici[[#This Row],[Calend]]="X",(DatiStorici[[#This Row],[Balanced]]*B$2/DatiStorici[[#This Row],[Bond 3Y]]),Q1736)</f>
        <v>30.258152902446113</v>
      </c>
      <c r="R1737" s="33">
        <f>IF(DatiStorici[[#This Row],[Calend]]="X",(DatiStorici[[#This Row],[Balanced]]*C$2/DatiStorici[[#This Row],[Bond 10Y]]),R1736)</f>
        <v>25.871198211764792</v>
      </c>
      <c r="S1737" s="33">
        <f>IF(DatiStorici[[#This Row],[Calend]]="X",(DatiStorici[[#This Row],[Balanced]]*D$2/DatiStorici[[#This Row],[SXXR]]),S1736)</f>
        <v>24.710095357140805</v>
      </c>
      <c r="T1737" s="33">
        <f>IF(DatiStorici[[#This Row],[Calend]]="X",(DatiStorici[[#This Row],[Balanced]]*E$2/DatiStorici[[#This Row],[Gold]]),T1736)</f>
        <v>23.441371233344491</v>
      </c>
      <c r="U1737" s="34">
        <f>SUMPRODUCT(DatiStorici[[#This Row],[Bond 3Y]:[Gold]],Q1736:T1736)</f>
        <v>14982.512202251799</v>
      </c>
      <c r="V1737" s="32">
        <f t="shared" si="230"/>
        <v>-4.7314109470788955E-3</v>
      </c>
      <c r="W1737" s="32">
        <f>-(1-U1737/MAX(U$5:U1737))</f>
        <v>-2.0148246884711729E-2</v>
      </c>
      <c r="X1737" s="53" t="str">
        <f t="shared" si="231"/>
        <v/>
      </c>
    </row>
    <row r="1738" spans="1:24" x14ac:dyDescent="0.3">
      <c r="A1738" s="4">
        <v>41541</v>
      </c>
      <c r="B1738" s="1">
        <v>128.39766399999999</v>
      </c>
      <c r="C1738" s="1">
        <v>147.391774</v>
      </c>
      <c r="D1738" s="1">
        <v>174.74069</v>
      </c>
      <c r="E1738" s="1">
        <v>126.50682</v>
      </c>
      <c r="F1738" s="3">
        <f t="shared" si="224"/>
        <v>14519.561726156317</v>
      </c>
      <c r="G1738" s="36">
        <f t="shared" si="225"/>
        <v>5.254565157202021E-4</v>
      </c>
      <c r="H1738" s="31">
        <f t="shared" si="226"/>
        <v>1.8906001975522941E-3</v>
      </c>
      <c r="I1738" s="37">
        <f t="shared" si="227"/>
        <v>2.2380035357719369E-3</v>
      </c>
      <c r="J1738" s="37">
        <f t="shared" si="228"/>
        <v>-6.647143417940757E-3</v>
      </c>
      <c r="K1738" s="39">
        <f t="shared" si="229"/>
        <v>-1.2861579073469099E-3</v>
      </c>
      <c r="L1738" s="36">
        <f>-(1-B1738/MAX(B$5:B1738))</f>
        <v>0</v>
      </c>
      <c r="M1738" s="37">
        <f>-(1-C1738/MAX(C$5:C1738))</f>
        <v>-3.0296242675737495E-2</v>
      </c>
      <c r="N1738" s="37">
        <f>-(1-D1738/MAX(D$5:D1738))</f>
        <v>-4.4571080651015782E-2</v>
      </c>
      <c r="O1738" s="37">
        <f>-(1-E1738/MAX(E$5:E1738))</f>
        <v>-0.31232839033723991</v>
      </c>
      <c r="P1738" s="39">
        <f>-(1-F1738/MAX(F$5:F1738))</f>
        <v>-7.7940428943002349E-2</v>
      </c>
      <c r="Q1738" s="33">
        <f>IF(DatiStorici[[#This Row],[Calend]]="X",(DatiStorici[[#This Row],[Balanced]]*B$2/DatiStorici[[#This Row],[Bond 3Y]]),Q1737)</f>
        <v>30.258152902446113</v>
      </c>
      <c r="R1738" s="33">
        <f>IF(DatiStorici[[#This Row],[Calend]]="X",(DatiStorici[[#This Row],[Balanced]]*C$2/DatiStorici[[#This Row],[Bond 10Y]]),R1737)</f>
        <v>25.871198211764792</v>
      </c>
      <c r="S1738" s="33">
        <f>IF(DatiStorici[[#This Row],[Calend]]="X",(DatiStorici[[#This Row],[Balanced]]*D$2/DatiStorici[[#This Row],[SXXR]]),S1737)</f>
        <v>24.710095357140805</v>
      </c>
      <c r="T1738" s="33">
        <f>IF(DatiStorici[[#This Row],[Calend]]="X",(DatiStorici[[#This Row],[Balanced]]*E$2/DatiStorici[[#This Row],[Gold]]),T1737)</f>
        <v>23.441371233344491</v>
      </c>
      <c r="U1738" s="34">
        <f>SUMPRODUCT(DatiStorici[[#This Row],[Bond 3Y]:[Gold]],Q1737:T1737)</f>
        <v>14981.630393409012</v>
      </c>
      <c r="V1738" s="32">
        <f t="shared" si="230"/>
        <v>-5.8857605568186527E-5</v>
      </c>
      <c r="W1738" s="32">
        <f>-(1-U1738/MAX(U$5:U1738))</f>
        <v>-2.0205916915535194E-2</v>
      </c>
      <c r="X1738" s="53" t="str">
        <f t="shared" si="231"/>
        <v/>
      </c>
    </row>
    <row r="1739" spans="1:24" x14ac:dyDescent="0.3">
      <c r="A1739" s="4">
        <v>41542</v>
      </c>
      <c r="B1739" s="1">
        <v>128.38395499999999</v>
      </c>
      <c r="C1739" s="1">
        <v>147.620632</v>
      </c>
      <c r="D1739" s="1">
        <v>174.70018400000001</v>
      </c>
      <c r="E1739" s="1">
        <v>127.32357</v>
      </c>
      <c r="F1739" s="3">
        <f t="shared" si="224"/>
        <v>14556.621550863569</v>
      </c>
      <c r="G1739" s="36">
        <f t="shared" si="225"/>
        <v>-1.0677555555901064E-4</v>
      </c>
      <c r="H1739" s="31">
        <f t="shared" si="226"/>
        <v>1.5515147244952931E-3</v>
      </c>
      <c r="I1739" s="37">
        <f t="shared" si="227"/>
        <v>-2.3183321239875657E-4</v>
      </c>
      <c r="J1739" s="37">
        <f t="shared" si="228"/>
        <v>6.4354218482899316E-3</v>
      </c>
      <c r="K1739" s="39">
        <f t="shared" si="229"/>
        <v>2.5491547100696681E-3</v>
      </c>
      <c r="L1739" s="36">
        <f>-(1-B1739/MAX(B$5:B1739))</f>
        <v>-1.0676985525226446E-4</v>
      </c>
      <c r="M1739" s="37">
        <f>-(1-C1739/MAX(C$5:C1739))</f>
        <v>-2.8790565279563918E-2</v>
      </c>
      <c r="N1739" s="37">
        <f>-(1-D1739/MAX(D$5:D1739))</f>
        <v>-4.4792555133044809E-2</v>
      </c>
      <c r="O1739" s="37">
        <f>-(1-E1739/MAX(E$5:E1739))</f>
        <v>-0.30788866299928241</v>
      </c>
      <c r="P1739" s="39">
        <f>-(1-F1739/MAX(F$5:F1739))</f>
        <v>-7.5586958038198149E-2</v>
      </c>
      <c r="Q1739" s="33">
        <f>IF(DatiStorici[[#This Row],[Calend]]="X",(DatiStorici[[#This Row],[Balanced]]*B$2/DatiStorici[[#This Row],[Bond 3Y]]),Q1738)</f>
        <v>30.258152902446113</v>
      </c>
      <c r="R1739" s="33">
        <f>IF(DatiStorici[[#This Row],[Calend]]="X",(DatiStorici[[#This Row],[Balanced]]*C$2/DatiStorici[[#This Row],[Bond 10Y]]),R1738)</f>
        <v>25.871198211764792</v>
      </c>
      <c r="S1739" s="33">
        <f>IF(DatiStorici[[#This Row],[Calend]]="X",(DatiStorici[[#This Row],[Balanced]]*D$2/DatiStorici[[#This Row],[SXXR]]),S1738)</f>
        <v>24.710095357140805</v>
      </c>
      <c r="T1739" s="33">
        <f>IF(DatiStorici[[#This Row],[Calend]]="X",(DatiStorici[[#This Row],[Balanced]]*E$2/DatiStorici[[#This Row],[Gold]]),T1738)</f>
        <v>23.441371233344491</v>
      </c>
      <c r="U1739" s="34">
        <f>SUMPRODUCT(DatiStorici[[#This Row],[Bond 3Y]:[Gold]],Q1738:T1738)</f>
        <v>15005.281247903518</v>
      </c>
      <c r="V1739" s="32">
        <f t="shared" si="230"/>
        <v>1.5774121511055613E-3</v>
      </c>
      <c r="W1739" s="32">
        <f>-(1-U1739/MAX(U$5:U1739))</f>
        <v>-1.8659158206028925E-2</v>
      </c>
      <c r="X1739" s="53" t="str">
        <f t="shared" si="231"/>
        <v/>
      </c>
    </row>
    <row r="1740" spans="1:24" x14ac:dyDescent="0.3">
      <c r="A1740" s="4">
        <v>41543</v>
      </c>
      <c r="B1740" s="1">
        <v>128.24676600000001</v>
      </c>
      <c r="C1740" s="1">
        <v>147.35712100000001</v>
      </c>
      <c r="D1740" s="1">
        <v>174.70517799999999</v>
      </c>
      <c r="E1740" s="1">
        <v>128.30874</v>
      </c>
      <c r="F1740" s="3">
        <f t="shared" si="224"/>
        <v>14585.494176258711</v>
      </c>
      <c r="G1740" s="36">
        <f t="shared" si="225"/>
        <v>-1.069155029715193E-3</v>
      </c>
      <c r="H1740" s="31">
        <f t="shared" si="226"/>
        <v>-1.7866504671390873E-3</v>
      </c>
      <c r="I1740" s="37">
        <f t="shared" si="227"/>
        <v>2.8585708998453044E-5</v>
      </c>
      <c r="J1740" s="37">
        <f t="shared" si="228"/>
        <v>7.7077492853567173E-3</v>
      </c>
      <c r="K1740" s="39">
        <f t="shared" si="229"/>
        <v>1.9815057432710308E-3</v>
      </c>
      <c r="L1740" s="36">
        <f>-(1-B1740/MAX(B$5:B1740))</f>
        <v>-1.175239449839105E-3</v>
      </c>
      <c r="M1740" s="37">
        <f>-(1-C1740/MAX(C$5:C1740))</f>
        <v>-3.0524227884074495E-2</v>
      </c>
      <c r="N1740" s="37">
        <f>-(1-D1740/MAX(D$5:D1740))</f>
        <v>-4.476524946071847E-2</v>
      </c>
      <c r="O1740" s="37">
        <f>-(1-E1740/MAX(E$5:E1740))</f>
        <v>-0.30253343045378445</v>
      </c>
      <c r="P1740" s="39">
        <f>-(1-F1740/MAX(F$5:F1740))</f>
        <v>-7.3753412295617271E-2</v>
      </c>
      <c r="Q1740" s="33">
        <f>IF(DatiStorici[[#This Row],[Calend]]="X",(DatiStorici[[#This Row],[Balanced]]*B$2/DatiStorici[[#This Row],[Bond 3Y]]),Q1739)</f>
        <v>30.258152902446113</v>
      </c>
      <c r="R1740" s="33">
        <f>IF(DatiStorici[[#This Row],[Calend]]="X",(DatiStorici[[#This Row],[Balanced]]*C$2/DatiStorici[[#This Row],[Bond 10Y]]),R1739)</f>
        <v>25.871198211764792</v>
      </c>
      <c r="S1740" s="33">
        <f>IF(DatiStorici[[#This Row],[Calend]]="X",(DatiStorici[[#This Row],[Balanced]]*D$2/DatiStorici[[#This Row],[SXXR]]),S1739)</f>
        <v>24.710095357140805</v>
      </c>
      <c r="T1740" s="33">
        <f>IF(DatiStorici[[#This Row],[Calend]]="X",(DatiStorici[[#This Row],[Balanced]]*E$2/DatiStorici[[#This Row],[Gold]]),T1739)</f>
        <v>23.441371233344491</v>
      </c>
      <c r="U1740" s="34">
        <f>SUMPRODUCT(DatiStorici[[#This Row],[Bond 3Y]:[Gold]],Q1739:T1739)</f>
        <v>15017.529954767171</v>
      </c>
      <c r="V1740" s="32">
        <f t="shared" si="230"/>
        <v>8.1596006853293694E-4</v>
      </c>
      <c r="W1740" s="32">
        <f>-(1-U1740/MAX(U$5:U1740))</f>
        <v>-1.7858096492764264E-2</v>
      </c>
      <c r="X1740" s="53" t="str">
        <f t="shared" si="231"/>
        <v/>
      </c>
    </row>
    <row r="1741" spans="1:24" x14ac:dyDescent="0.3">
      <c r="A1741" s="4">
        <v>41544</v>
      </c>
      <c r="B1741" s="1">
        <v>128.170501</v>
      </c>
      <c r="C1741" s="1">
        <v>147.607292</v>
      </c>
      <c r="D1741" s="1">
        <v>174.24407500000001</v>
      </c>
      <c r="E1741" s="1">
        <v>129.07731000000001</v>
      </c>
      <c r="F1741" s="3">
        <f t="shared" si="224"/>
        <v>14613.321905508932</v>
      </c>
      <c r="G1741" s="36">
        <f t="shared" si="225"/>
        <v>-5.9485075354816642E-4</v>
      </c>
      <c r="H1741" s="31">
        <f t="shared" si="226"/>
        <v>1.6962796117786642E-3</v>
      </c>
      <c r="I1741" s="37">
        <f t="shared" si="227"/>
        <v>-2.6428098894882334E-3</v>
      </c>
      <c r="J1741" s="37">
        <f t="shared" si="228"/>
        <v>5.9721362858877348E-3</v>
      </c>
      <c r="K1741" s="39">
        <f t="shared" si="229"/>
        <v>1.9060867123873724E-3</v>
      </c>
      <c r="L1741" s="36">
        <f>-(1-B1741/MAX(B$5:B1741))</f>
        <v>-1.7692144305677671E-3</v>
      </c>
      <c r="M1741" s="37">
        <f>-(1-C1741/MAX(C$5:C1741))</f>
        <v>-2.887833034115217E-2</v>
      </c>
      <c r="N1741" s="37">
        <f>-(1-D1741/MAX(D$5:D1741))</f>
        <v>-4.7286420351130842E-2</v>
      </c>
      <c r="O1741" s="37">
        <f>-(1-E1741/MAX(E$5:E1741))</f>
        <v>-0.2983556021830357</v>
      </c>
      <c r="P1741" s="39">
        <f>-(1-F1741/MAX(F$5:F1741))</f>
        <v>-7.1986222308764836E-2</v>
      </c>
      <c r="Q1741" s="33">
        <f>IF(DatiStorici[[#This Row],[Calend]]="X",(DatiStorici[[#This Row],[Balanced]]*B$2/DatiStorici[[#This Row],[Bond 3Y]]),Q1740)</f>
        <v>30.258152902446113</v>
      </c>
      <c r="R1741" s="33">
        <f>IF(DatiStorici[[#This Row],[Calend]]="X",(DatiStorici[[#This Row],[Balanced]]*C$2/DatiStorici[[#This Row],[Bond 10Y]]),R1740)</f>
        <v>25.871198211764792</v>
      </c>
      <c r="S1741" s="33">
        <f>IF(DatiStorici[[#This Row],[Calend]]="X",(DatiStorici[[#This Row],[Balanced]]*D$2/DatiStorici[[#This Row],[SXXR]]),S1740)</f>
        <v>24.710095357140805</v>
      </c>
      <c r="T1741" s="33">
        <f>IF(DatiStorici[[#This Row],[Calend]]="X",(DatiStorici[[#This Row],[Balanced]]*E$2/DatiStorici[[#This Row],[Gold]]),T1740)</f>
        <v>23.441371233344491</v>
      </c>
      <c r="U1741" s="34">
        <f>SUMPRODUCT(DatiStorici[[#This Row],[Bond 3Y]:[Gold]],Q1740:T1740)</f>
        <v>15028.316975853249</v>
      </c>
      <c r="V1741" s="32">
        <f t="shared" si="230"/>
        <v>7.1803744287521798E-4</v>
      </c>
      <c r="W1741" s="32">
        <f>-(1-U1741/MAX(U$5:U1741))</f>
        <v>-1.7152628585953789E-2</v>
      </c>
      <c r="X1741" s="53" t="str">
        <f t="shared" si="231"/>
        <v/>
      </c>
    </row>
    <row r="1742" spans="1:24" x14ac:dyDescent="0.3">
      <c r="A1742" s="4">
        <v>41547</v>
      </c>
      <c r="B1742" s="1">
        <v>128.18489199999999</v>
      </c>
      <c r="C1742" s="1">
        <v>147.71606399999999</v>
      </c>
      <c r="D1742" s="1">
        <v>173.30158900000001</v>
      </c>
      <c r="E1742" s="1">
        <v>127.67726</v>
      </c>
      <c r="F1742" s="3">
        <f t="shared" si="224"/>
        <v>14547.033891066707</v>
      </c>
      <c r="G1742" s="36">
        <f t="shared" si="225"/>
        <v>1.1227382304452164E-4</v>
      </c>
      <c r="H1742" s="31">
        <f t="shared" si="226"/>
        <v>7.3662988523346892E-4</v>
      </c>
      <c r="I1742" s="37">
        <f t="shared" si="227"/>
        <v>-5.4236804425822358E-3</v>
      </c>
      <c r="J1742" s="37">
        <f t="shared" si="228"/>
        <v>-1.0905853605849437E-2</v>
      </c>
      <c r="K1742" s="39">
        <f t="shared" si="229"/>
        <v>-4.546455405903739E-3</v>
      </c>
      <c r="L1742" s="36">
        <f>-(1-B1742/MAX(B$5:B1742))</f>
        <v>-1.6571329522007128E-3</v>
      </c>
      <c r="M1742" s="37">
        <f>-(1-C1742/MAX(C$5:C1742))</f>
        <v>-2.8162709555614507E-2</v>
      </c>
      <c r="N1742" s="37">
        <f>-(1-D1742/MAX(D$5:D1742))</f>
        <v>-5.2439647000753986E-2</v>
      </c>
      <c r="O1742" s="37">
        <f>-(1-E1742/MAX(E$5:E1742))</f>
        <v>-0.30596605857667802</v>
      </c>
      <c r="P1742" s="39">
        <f>-(1-F1742/MAX(F$5:F1742))</f>
        <v>-7.6195818942298987E-2</v>
      </c>
      <c r="Q1742" s="33">
        <f>IF(DatiStorici[[#This Row],[Calend]]="X",(DatiStorici[[#This Row],[Balanced]]*B$2/DatiStorici[[#This Row],[Bond 3Y]]),Q1741)</f>
        <v>30.258152902446113</v>
      </c>
      <c r="R1742" s="33">
        <f>IF(DatiStorici[[#This Row],[Calend]]="X",(DatiStorici[[#This Row],[Balanced]]*C$2/DatiStorici[[#This Row],[Bond 10Y]]),R1741)</f>
        <v>25.871198211764792</v>
      </c>
      <c r="S1742" s="33">
        <f>IF(DatiStorici[[#This Row],[Calend]]="X",(DatiStorici[[#This Row],[Balanced]]*D$2/DatiStorici[[#This Row],[SXXR]]),S1741)</f>
        <v>24.710095357140805</v>
      </c>
      <c r="T1742" s="33">
        <f>IF(DatiStorici[[#This Row],[Calend]]="X",(DatiStorici[[#This Row],[Balanced]]*E$2/DatiStorici[[#This Row],[Gold]]),T1741)</f>
        <v>23.441371233344491</v>
      </c>
      <c r="U1742" s="34">
        <f>SUMPRODUCT(DatiStorici[[#This Row],[Bond 3Y]:[Gold]],Q1741:T1741)</f>
        <v>14975.458472175544</v>
      </c>
      <c r="V1742" s="32">
        <f t="shared" si="230"/>
        <v>-3.5234604694854461E-3</v>
      </c>
      <c r="W1742" s="32">
        <f>-(1-U1742/MAX(U$5:U1742))</f>
        <v>-2.0609558691965346E-2</v>
      </c>
      <c r="X1742" s="53" t="str">
        <f t="shared" si="231"/>
        <v/>
      </c>
    </row>
    <row r="1743" spans="1:24" x14ac:dyDescent="0.3">
      <c r="A1743" s="4">
        <v>41548</v>
      </c>
      <c r="B1743" s="1">
        <v>128.370079</v>
      </c>
      <c r="C1743" s="1">
        <v>147.868112</v>
      </c>
      <c r="D1743" s="1">
        <v>174.62885600000001</v>
      </c>
      <c r="E1743" s="1">
        <v>124.23486</v>
      </c>
      <c r="F1743" s="3">
        <f t="shared" si="224"/>
        <v>14439.650824061151</v>
      </c>
      <c r="G1743" s="36">
        <f t="shared" si="225"/>
        <v>1.4436440770621047E-3</v>
      </c>
      <c r="H1743" s="31">
        <f t="shared" si="226"/>
        <v>1.0287967067013491E-3</v>
      </c>
      <c r="I1743" s="37">
        <f t="shared" si="227"/>
        <v>7.629533186266935E-3</v>
      </c>
      <c r="J1743" s="37">
        <f t="shared" si="228"/>
        <v>-2.7331867125833364E-2</v>
      </c>
      <c r="K1743" s="39">
        <f t="shared" si="229"/>
        <v>-7.4091645387986379E-3</v>
      </c>
      <c r="L1743" s="36">
        <f>-(1-B1743/MAX(B$5:B1743))</f>
        <v>-2.1484035722008077E-4</v>
      </c>
      <c r="M1743" s="37">
        <f>-(1-C1743/MAX(C$5:C1743))</f>
        <v>-2.716237206803096E-2</v>
      </c>
      <c r="N1743" s="37">
        <f>-(1-D1743/MAX(D$5:D1743))</f>
        <v>-4.5182554931942898E-2</v>
      </c>
      <c r="O1743" s="37">
        <f>-(1-E1743/MAX(E$5:E1743))</f>
        <v>-0.32467841534213215</v>
      </c>
      <c r="P1743" s="39">
        <f>-(1-F1743/MAX(F$5:F1743))</f>
        <v>-8.3015142181481871E-2</v>
      </c>
      <c r="Q1743" s="33">
        <f>IF(DatiStorici[[#This Row],[Calend]]="X",(DatiStorici[[#This Row],[Balanced]]*B$2/DatiStorici[[#This Row],[Bond 3Y]]),Q1742)</f>
        <v>30.258152902446113</v>
      </c>
      <c r="R1743" s="33">
        <f>IF(DatiStorici[[#This Row],[Calend]]="X",(DatiStorici[[#This Row],[Balanced]]*C$2/DatiStorici[[#This Row],[Bond 10Y]]),R1742)</f>
        <v>25.871198211764792</v>
      </c>
      <c r="S1743" s="33">
        <f>IF(DatiStorici[[#This Row],[Calend]]="X",(DatiStorici[[#This Row],[Balanced]]*D$2/DatiStorici[[#This Row],[SXXR]]),S1742)</f>
        <v>24.710095357140805</v>
      </c>
      <c r="T1743" s="33">
        <f>IF(DatiStorici[[#This Row],[Calend]]="X",(DatiStorici[[#This Row],[Balanced]]*E$2/DatiStorici[[#This Row],[Gold]]),T1742)</f>
        <v>23.441371233344491</v>
      </c>
      <c r="U1743" s="34">
        <f>SUMPRODUCT(DatiStorici[[#This Row],[Bond 3Y]:[Gold]],Q1742:T1742)</f>
        <v>14937.097870483512</v>
      </c>
      <c r="V1743" s="32">
        <f t="shared" si="230"/>
        <v>-2.5648508460506068E-3</v>
      </c>
      <c r="W1743" s="32">
        <f>-(1-U1743/MAX(U$5:U1743))</f>
        <v>-2.3118330406020404E-2</v>
      </c>
      <c r="X1743" s="53" t="str">
        <f t="shared" si="231"/>
        <v/>
      </c>
    </row>
    <row r="1744" spans="1:24" x14ac:dyDescent="0.3">
      <c r="A1744" s="4">
        <v>41549</v>
      </c>
      <c r="B1744" s="1">
        <v>128.47673900000001</v>
      </c>
      <c r="C1744" s="1">
        <v>147.95889099999999</v>
      </c>
      <c r="D1744" s="1">
        <v>173.493022</v>
      </c>
      <c r="E1744" s="1">
        <v>125.72530999999999</v>
      </c>
      <c r="F1744" s="3">
        <f t="shared" si="224"/>
        <v>14486.279832051063</v>
      </c>
      <c r="G1744" s="36">
        <f t="shared" si="225"/>
        <v>8.3053398879223803E-4</v>
      </c>
      <c r="H1744" s="31">
        <f t="shared" si="226"/>
        <v>6.1373033515417974E-4</v>
      </c>
      <c r="I1744" s="37">
        <f t="shared" si="227"/>
        <v>-6.5255193788324554E-3</v>
      </c>
      <c r="J1744" s="37">
        <f t="shared" si="228"/>
        <v>1.1925641308285618E-2</v>
      </c>
      <c r="K1744" s="39">
        <f t="shared" si="229"/>
        <v>3.2240309868822245E-3</v>
      </c>
      <c r="L1744" s="36">
        <f>-(1-B1744/MAX(B$5:B1744))</f>
        <v>0</v>
      </c>
      <c r="M1744" s="37">
        <f>-(1-C1744/MAX(C$5:C1744))</f>
        <v>-2.656512885019624E-2</v>
      </c>
      <c r="N1744" s="37">
        <f>-(1-D1744/MAX(D$5:D1744))</f>
        <v>-5.1392949609793015E-2</v>
      </c>
      <c r="O1744" s="37">
        <f>-(1-E1744/MAX(E$5:E1744))</f>
        <v>-0.31657655845708943</v>
      </c>
      <c r="P1744" s="39">
        <f>-(1-F1744/MAX(F$5:F1744))</f>
        <v>-8.0053983716998789E-2</v>
      </c>
      <c r="Q1744" s="33">
        <f>IF(DatiStorici[[#This Row],[Calend]]="X",(DatiStorici[[#This Row],[Balanced]]*B$2/DatiStorici[[#This Row],[Bond 3Y]]),Q1743)</f>
        <v>30.258152902446113</v>
      </c>
      <c r="R1744" s="33">
        <f>IF(DatiStorici[[#This Row],[Calend]]="X",(DatiStorici[[#This Row],[Balanced]]*C$2/DatiStorici[[#This Row],[Bond 10Y]]),R1743)</f>
        <v>25.871198211764792</v>
      </c>
      <c r="S1744" s="33">
        <f>IF(DatiStorici[[#This Row],[Calend]]="X",(DatiStorici[[#This Row],[Balanced]]*D$2/DatiStorici[[#This Row],[SXXR]]),S1743)</f>
        <v>24.710095357140805</v>
      </c>
      <c r="T1744" s="33">
        <f>IF(DatiStorici[[#This Row],[Calend]]="X",(DatiStorici[[#This Row],[Balanced]]*E$2/DatiStorici[[#This Row],[Gold]]),T1743)</f>
        <v>23.441371233344491</v>
      </c>
      <c r="U1744" s="34">
        <f>SUMPRODUCT(DatiStorici[[#This Row],[Bond 3Y]:[Gold]],Q1743:T1743)</f>
        <v>14949.545391879408</v>
      </c>
      <c r="V1744" s="32">
        <f t="shared" si="230"/>
        <v>8.3298227949928669E-4</v>
      </c>
      <c r="W1744" s="32">
        <f>-(1-U1744/MAX(U$5:U1744))</f>
        <v>-2.2304266282656915E-2</v>
      </c>
      <c r="X1744" s="53" t="str">
        <f t="shared" si="231"/>
        <v/>
      </c>
    </row>
    <row r="1745" spans="1:24" x14ac:dyDescent="0.3">
      <c r="A1745" s="4">
        <v>41550</v>
      </c>
      <c r="B1745" s="1">
        <v>128.46901299999999</v>
      </c>
      <c r="C1745" s="1">
        <v>147.85685100000001</v>
      </c>
      <c r="D1745" s="1">
        <v>172.807748</v>
      </c>
      <c r="E1745" s="1">
        <v>126.6623</v>
      </c>
      <c r="F1745" s="3">
        <f t="shared" si="224"/>
        <v>14510.152320556233</v>
      </c>
      <c r="G1745" s="36">
        <f t="shared" si="225"/>
        <v>-6.0137207501673434E-5</v>
      </c>
      <c r="H1745" s="31">
        <f t="shared" si="226"/>
        <v>-6.8988893800735456E-4</v>
      </c>
      <c r="I1745" s="37">
        <f t="shared" si="227"/>
        <v>-3.9576862302076188E-3</v>
      </c>
      <c r="J1745" s="37">
        <f t="shared" si="228"/>
        <v>7.4250420199454339E-3</v>
      </c>
      <c r="K1745" s="39">
        <f t="shared" si="229"/>
        <v>1.6465814672082598E-3</v>
      </c>
      <c r="L1745" s="36">
        <f>-(1-B1745/MAX(B$5:B1745))</f>
        <v>-6.0135399296057379E-5</v>
      </c>
      <c r="M1745" s="37">
        <f>-(1-C1745/MAX(C$5:C1745))</f>
        <v>-2.723645920135509E-2</v>
      </c>
      <c r="N1745" s="37">
        <f>-(1-D1745/MAX(D$5:D1745))</f>
        <v>-5.5139819312996941E-2</v>
      </c>
      <c r="O1745" s="37">
        <f>-(1-E1745/MAX(E$5:E1745))</f>
        <v>-0.31148322497880021</v>
      </c>
      <c r="P1745" s="39">
        <f>-(1-F1745/MAX(F$5:F1745))</f>
        <v>-7.8537969878131553E-2</v>
      </c>
      <c r="Q1745" s="33">
        <f>IF(DatiStorici[[#This Row],[Calend]]="X",(DatiStorici[[#This Row],[Balanced]]*B$2/DatiStorici[[#This Row],[Bond 3Y]]),Q1744)</f>
        <v>30.258152902446113</v>
      </c>
      <c r="R1745" s="33">
        <f>IF(DatiStorici[[#This Row],[Calend]]="X",(DatiStorici[[#This Row],[Balanced]]*C$2/DatiStorici[[#This Row],[Bond 10Y]]),R1744)</f>
        <v>25.871198211764792</v>
      </c>
      <c r="S1745" s="33">
        <f>IF(DatiStorici[[#This Row],[Calend]]="X",(DatiStorici[[#This Row],[Balanced]]*D$2/DatiStorici[[#This Row],[SXXR]]),S1744)</f>
        <v>24.710095357140805</v>
      </c>
      <c r="T1745" s="33">
        <f>IF(DatiStorici[[#This Row],[Calend]]="X",(DatiStorici[[#This Row],[Balanced]]*E$2/DatiStorici[[#This Row],[Gold]]),T1744)</f>
        <v>23.441371233344491</v>
      </c>
      <c r="U1745" s="34">
        <f>SUMPRODUCT(DatiStorici[[#This Row],[Bond 3Y]:[Gold]],Q1744:T1744)</f>
        <v>14951.702864870718</v>
      </c>
      <c r="V1745" s="32">
        <f t="shared" si="230"/>
        <v>1.4430655045098061E-4</v>
      </c>
      <c r="W1745" s="32">
        <f>-(1-U1745/MAX(U$5:U1745))</f>
        <v>-2.2163168203489958E-2</v>
      </c>
      <c r="X1745" s="53" t="str">
        <f t="shared" si="231"/>
        <v/>
      </c>
    </row>
    <row r="1746" spans="1:24" x14ac:dyDescent="0.3">
      <c r="A1746" s="4">
        <v>41551</v>
      </c>
      <c r="B1746" s="1">
        <v>128.53750299999999</v>
      </c>
      <c r="C1746" s="1">
        <v>147.806364</v>
      </c>
      <c r="D1746" s="1">
        <v>172.996961</v>
      </c>
      <c r="E1746" s="1">
        <v>126.05931</v>
      </c>
      <c r="F1746" s="3">
        <f t="shared" si="224"/>
        <v>14489.628822097731</v>
      </c>
      <c r="G1746" s="36">
        <f t="shared" si="225"/>
        <v>5.3298260828005663E-4</v>
      </c>
      <c r="H1746" s="31">
        <f t="shared" si="226"/>
        <v>-3.4151695530142492E-4</v>
      </c>
      <c r="I1746" s="37">
        <f t="shared" si="227"/>
        <v>1.0943345417713446E-3</v>
      </c>
      <c r="J1746" s="37">
        <f t="shared" si="228"/>
        <v>-4.7719792879038084E-3</v>
      </c>
      <c r="K1746" s="39">
        <f t="shared" si="229"/>
        <v>-1.4154246050332351E-3</v>
      </c>
      <c r="L1746" s="36">
        <f>-(1-B1746/MAX(B$5:B1746))</f>
        <v>0</v>
      </c>
      <c r="M1746" s="37">
        <f>-(1-C1746/MAX(C$5:C1746))</f>
        <v>-2.7568617721925204E-2</v>
      </c>
      <c r="N1746" s="37">
        <f>-(1-D1746/MAX(D$5:D1746))</f>
        <v>-5.4105260206490202E-2</v>
      </c>
      <c r="O1746" s="37">
        <f>-(1-E1746/MAX(E$5:E1746))</f>
        <v>-0.31476098584505663</v>
      </c>
      <c r="P1746" s="39">
        <f>-(1-F1746/MAX(F$5:F1746))</f>
        <v>-7.9841307302645159E-2</v>
      </c>
      <c r="Q1746" s="33">
        <f>IF(DatiStorici[[#This Row],[Calend]]="X",(DatiStorici[[#This Row],[Balanced]]*B$2/DatiStorici[[#This Row],[Bond 3Y]]),Q1745)</f>
        <v>30.258152902446113</v>
      </c>
      <c r="R1746" s="33">
        <f>IF(DatiStorici[[#This Row],[Calend]]="X",(DatiStorici[[#This Row],[Balanced]]*C$2/DatiStorici[[#This Row],[Bond 10Y]]),R1745)</f>
        <v>25.871198211764792</v>
      </c>
      <c r="S1746" s="33">
        <f>IF(DatiStorici[[#This Row],[Calend]]="X",(DatiStorici[[#This Row],[Balanced]]*D$2/DatiStorici[[#This Row],[SXXR]]),S1745)</f>
        <v>24.710095357140805</v>
      </c>
      <c r="T1746" s="33">
        <f>IF(DatiStorici[[#This Row],[Calend]]="X",(DatiStorici[[#This Row],[Balanced]]*E$2/DatiStorici[[#This Row],[Gold]]),T1745)</f>
        <v>23.441371233344491</v>
      </c>
      <c r="U1746" s="34">
        <f>SUMPRODUCT(DatiStorici[[#This Row],[Bond 3Y]:[Gold]],Q1745:T1745)</f>
        <v>14943.009645411707</v>
      </c>
      <c r="V1746" s="32">
        <f t="shared" si="230"/>
        <v>-5.8158911553727233E-4</v>
      </c>
      <c r="W1746" s="32">
        <f>-(1-U1746/MAX(U$5:U1746))</f>
        <v>-2.2731702119040409E-2</v>
      </c>
      <c r="X1746" s="53" t="str">
        <f t="shared" si="231"/>
        <v/>
      </c>
    </row>
    <row r="1747" spans="1:24" x14ac:dyDescent="0.3">
      <c r="A1747" s="4">
        <v>41554</v>
      </c>
      <c r="B1747" s="1">
        <v>128.58465899999999</v>
      </c>
      <c r="C1747" s="1">
        <v>148.14201600000001</v>
      </c>
      <c r="D1747" s="1">
        <v>172.60244299999999</v>
      </c>
      <c r="E1747" s="1">
        <v>127.37835</v>
      </c>
      <c r="F1747" s="3">
        <f t="shared" si="224"/>
        <v>14545.380158427815</v>
      </c>
      <c r="G1747" s="36">
        <f t="shared" si="225"/>
        <v>3.6679841334485183E-4</v>
      </c>
      <c r="H1747" s="31">
        <f t="shared" si="226"/>
        <v>2.2683154671631232E-3</v>
      </c>
      <c r="I1747" s="37">
        <f t="shared" si="227"/>
        <v>-2.2830952067817998E-3</v>
      </c>
      <c r="J1747" s="37">
        <f t="shared" si="228"/>
        <v>1.0409281005472181E-2</v>
      </c>
      <c r="K1747" s="39">
        <f t="shared" si="229"/>
        <v>3.8402884521232259E-3</v>
      </c>
      <c r="L1747" s="36">
        <f>-(1-B1747/MAX(B$5:B1747))</f>
        <v>0</v>
      </c>
      <c r="M1747" s="37">
        <f>-(1-C1747/MAX(C$5:C1747))</f>
        <v>-2.5360332980380429E-2</v>
      </c>
      <c r="N1747" s="37">
        <f>-(1-D1747/MAX(D$5:D1747))</f>
        <v>-5.6262364578710145E-2</v>
      </c>
      <c r="O1747" s="37">
        <f>-(1-E1747/MAX(E$5:E1747))</f>
        <v>-0.30759088734752449</v>
      </c>
      <c r="P1747" s="39">
        <f>-(1-F1747/MAX(F$5:F1747))</f>
        <v>-7.6300838641682356E-2</v>
      </c>
      <c r="Q1747" s="33">
        <f>IF(DatiStorici[[#This Row],[Calend]]="X",(DatiStorici[[#This Row],[Balanced]]*B$2/DatiStorici[[#This Row],[Bond 3Y]]),Q1746)</f>
        <v>30.258152902446113</v>
      </c>
      <c r="R1747" s="33">
        <f>IF(DatiStorici[[#This Row],[Calend]]="X",(DatiStorici[[#This Row],[Balanced]]*C$2/DatiStorici[[#This Row],[Bond 10Y]]),R1746)</f>
        <v>25.871198211764792</v>
      </c>
      <c r="S1747" s="33">
        <f>IF(DatiStorici[[#This Row],[Calend]]="X",(DatiStorici[[#This Row],[Balanced]]*D$2/DatiStorici[[#This Row],[SXXR]]),S1746)</f>
        <v>24.710095357140805</v>
      </c>
      <c r="T1747" s="33">
        <f>IF(DatiStorici[[#This Row],[Calend]]="X",(DatiStorici[[#This Row],[Balanced]]*E$2/DatiStorici[[#This Row],[Gold]]),T1746)</f>
        <v>23.441371233344491</v>
      </c>
      <c r="U1747" s="34">
        <f>SUMPRODUCT(DatiStorici[[#This Row],[Bond 3Y]:[Gold]],Q1746:T1746)</f>
        <v>14974.29174720367</v>
      </c>
      <c r="V1747" s="32">
        <f t="shared" si="230"/>
        <v>2.091238964496517E-3</v>
      </c>
      <c r="W1747" s="32">
        <f>-(1-U1747/MAX(U$5:U1747))</f>
        <v>-2.0685862151202494E-2</v>
      </c>
      <c r="X1747" s="53" t="str">
        <f t="shared" si="231"/>
        <v/>
      </c>
    </row>
    <row r="1748" spans="1:24" x14ac:dyDescent="0.3">
      <c r="A1748" s="4">
        <v>41555</v>
      </c>
      <c r="B1748" s="1">
        <v>128.501992</v>
      </c>
      <c r="C1748" s="1">
        <v>147.88540699999999</v>
      </c>
      <c r="D1748" s="1">
        <v>171.299036</v>
      </c>
      <c r="E1748" s="1">
        <v>127.95435999999999</v>
      </c>
      <c r="F1748" s="3">
        <f t="shared" si="224"/>
        <v>14539.953052997416</v>
      </c>
      <c r="G1748" s="36">
        <f t="shared" si="225"/>
        <v>-6.4310614749996055E-4</v>
      </c>
      <c r="H1748" s="31">
        <f t="shared" si="226"/>
        <v>-1.7336844112130513E-3</v>
      </c>
      <c r="I1748" s="37">
        <f t="shared" si="227"/>
        <v>-7.5801549024757638E-3</v>
      </c>
      <c r="J1748" s="37">
        <f t="shared" si="228"/>
        <v>4.511846344645673E-3</v>
      </c>
      <c r="K1748" s="39">
        <f t="shared" si="229"/>
        <v>-3.731850313649916E-4</v>
      </c>
      <c r="L1748" s="36">
        <f>-(1-B1748/MAX(B$5:B1748))</f>
        <v>-6.4289939906425619E-4</v>
      </c>
      <c r="M1748" s="37">
        <f>-(1-C1748/MAX(C$5:C1748))</f>
        <v>-2.7048586705199829E-2</v>
      </c>
      <c r="N1748" s="37">
        <f>-(1-D1748/MAX(D$5:D1748))</f>
        <v>-6.3388997428116212E-2</v>
      </c>
      <c r="O1748" s="37">
        <f>-(1-E1748/MAX(E$5:E1748))</f>
        <v>-0.30445978561022813</v>
      </c>
      <c r="P1748" s="39">
        <f>-(1-F1748/MAX(F$5:F1748))</f>
        <v>-7.6645485029749327E-2</v>
      </c>
      <c r="Q1748" s="33">
        <f>IF(DatiStorici[[#This Row],[Calend]]="X",(DatiStorici[[#This Row],[Balanced]]*B$2/DatiStorici[[#This Row],[Bond 3Y]]),Q1747)</f>
        <v>30.258152902446113</v>
      </c>
      <c r="R1748" s="33">
        <f>IF(DatiStorici[[#This Row],[Calend]]="X",(DatiStorici[[#This Row],[Balanced]]*C$2/DatiStorici[[#This Row],[Bond 10Y]]),R1747)</f>
        <v>25.871198211764792</v>
      </c>
      <c r="S1748" s="33">
        <f>IF(DatiStorici[[#This Row],[Calend]]="X",(DatiStorici[[#This Row],[Balanced]]*D$2/DatiStorici[[#This Row],[SXXR]]),S1747)</f>
        <v>24.710095357140805</v>
      </c>
      <c r="T1748" s="33">
        <f>IF(DatiStorici[[#This Row],[Calend]]="X",(DatiStorici[[#This Row],[Balanced]]*E$2/DatiStorici[[#This Row],[Gold]]),T1747)</f>
        <v>23.441371233344491</v>
      </c>
      <c r="U1748" s="34">
        <f>SUMPRODUCT(DatiStorici[[#This Row],[Bond 3Y]:[Gold]],Q1747:T1747)</f>
        <v>14946.446767160716</v>
      </c>
      <c r="V1748" s="32">
        <f t="shared" si="230"/>
        <v>-1.8612500535764827E-3</v>
      </c>
      <c r="W1748" s="32">
        <f>-(1-U1748/MAX(U$5:U1748))</f>
        <v>-2.2506915399298499E-2</v>
      </c>
      <c r="X1748" s="53" t="str">
        <f t="shared" si="231"/>
        <v/>
      </c>
    </row>
    <row r="1749" spans="1:24" x14ac:dyDescent="0.3">
      <c r="A1749" s="4">
        <v>41556</v>
      </c>
      <c r="B1749" s="1">
        <v>128.48883000000001</v>
      </c>
      <c r="C1749" s="1">
        <v>147.83650700000001</v>
      </c>
      <c r="D1749" s="1">
        <v>170.38459700000001</v>
      </c>
      <c r="E1749" s="1">
        <v>125.49875</v>
      </c>
      <c r="F1749" s="3">
        <f t="shared" si="224"/>
        <v>14427.782691355689</v>
      </c>
      <c r="G1749" s="36">
        <f t="shared" si="225"/>
        <v>-1.0243167370003445E-4</v>
      </c>
      <c r="H1749" s="31">
        <f t="shared" si="226"/>
        <v>-3.3071610949790049E-4</v>
      </c>
      <c r="I1749" s="37">
        <f t="shared" si="227"/>
        <v>-5.3525606432243567E-3</v>
      </c>
      <c r="J1749" s="37">
        <f t="shared" si="228"/>
        <v>-1.9377839473220821E-2</v>
      </c>
      <c r="K1749" s="39">
        <f t="shared" si="229"/>
        <v>-7.744541946709883E-3</v>
      </c>
      <c r="L1749" s="36">
        <f>-(1-B1749/MAX(B$5:B1749))</f>
        <v>-7.4525997693064561E-4</v>
      </c>
      <c r="M1749" s="37">
        <f>-(1-C1749/MAX(C$5:C1749))</f>
        <v>-2.7370304209822116E-2</v>
      </c>
      <c r="N1749" s="37">
        <f>-(1-D1749/MAX(D$5:D1749))</f>
        <v>-6.838887161643814E-2</v>
      </c>
      <c r="O1749" s="37">
        <f>-(1-E1749/MAX(E$5:E1749))</f>
        <v>-0.31780810375943114</v>
      </c>
      <c r="P1749" s="39">
        <f>-(1-F1749/MAX(F$5:F1749))</f>
        <v>-8.3768823701491635E-2</v>
      </c>
      <c r="Q1749" s="33">
        <f>IF(DatiStorici[[#This Row],[Calend]]="X",(DatiStorici[[#This Row],[Balanced]]*B$2/DatiStorici[[#This Row],[Bond 3Y]]),Q1748)</f>
        <v>30.258152902446113</v>
      </c>
      <c r="R1749" s="33">
        <f>IF(DatiStorici[[#This Row],[Calend]]="X",(DatiStorici[[#This Row],[Balanced]]*C$2/DatiStorici[[#This Row],[Bond 10Y]]),R1748)</f>
        <v>25.871198211764792</v>
      </c>
      <c r="S1749" s="33">
        <f>IF(DatiStorici[[#This Row],[Calend]]="X",(DatiStorici[[#This Row],[Balanced]]*D$2/DatiStorici[[#This Row],[SXXR]]),S1748)</f>
        <v>24.710095357140805</v>
      </c>
      <c r="T1749" s="33">
        <f>IF(DatiStorici[[#This Row],[Calend]]="X",(DatiStorici[[#This Row],[Balanced]]*E$2/DatiStorici[[#This Row],[Gold]]),T1748)</f>
        <v>23.441371233344491</v>
      </c>
      <c r="U1749" s="34">
        <f>SUMPRODUCT(DatiStorici[[#This Row],[Bond 3Y]:[Gold]],Q1748:T1748)</f>
        <v>14864.624667257058</v>
      </c>
      <c r="V1749" s="32">
        <f t="shared" si="230"/>
        <v>-5.4893904466632882E-3</v>
      </c>
      <c r="W1749" s="32">
        <f>-(1-U1749/MAX(U$5:U1749))</f>
        <v>-2.7858055912444502E-2</v>
      </c>
      <c r="X1749" s="53" t="str">
        <f t="shared" si="231"/>
        <v/>
      </c>
    </row>
    <row r="1750" spans="1:24" x14ac:dyDescent="0.3">
      <c r="A1750" s="4">
        <v>41557</v>
      </c>
      <c r="B1750" s="1">
        <v>128.51614599999999</v>
      </c>
      <c r="C1750" s="1">
        <v>147.48557299999999</v>
      </c>
      <c r="D1750" s="1">
        <v>173.24554599999999</v>
      </c>
      <c r="E1750" s="1">
        <v>124.968</v>
      </c>
      <c r="F1750" s="3">
        <f t="shared" si="224"/>
        <v>14441.677121951152</v>
      </c>
      <c r="G1750" s="36">
        <f t="shared" si="225"/>
        <v>2.1257176050037548E-4</v>
      </c>
      <c r="H1750" s="31">
        <f t="shared" si="226"/>
        <v>-2.3766198936588617E-3</v>
      </c>
      <c r="I1750" s="37">
        <f t="shared" si="227"/>
        <v>1.6651712108818294E-2</v>
      </c>
      <c r="J1750" s="37">
        <f t="shared" si="228"/>
        <v>-4.2380938341656212E-3</v>
      </c>
      <c r="K1750" s="39">
        <f t="shared" si="229"/>
        <v>9.6256956369311446E-4</v>
      </c>
      <c r="L1750" s="36">
        <f>-(1-B1750/MAX(B$5:B1750))</f>
        <v>-5.3282405951704526E-4</v>
      </c>
      <c r="M1750" s="37">
        <f>-(1-C1750/MAX(C$5:C1750))</f>
        <v>-2.9679130605879012E-2</v>
      </c>
      <c r="N1750" s="37">
        <f>-(1-D1750/MAX(D$5:D1750))</f>
        <v>-5.2746073070875976E-2</v>
      </c>
      <c r="O1750" s="37">
        <f>-(1-E1750/MAX(E$5:E1750))</f>
        <v>-0.32069317910025874</v>
      </c>
      <c r="P1750" s="39">
        <f>-(1-F1750/MAX(F$5:F1750))</f>
        <v>-8.2886462859163013E-2</v>
      </c>
      <c r="Q1750" s="33">
        <f>IF(DatiStorici[[#This Row],[Calend]]="X",(DatiStorici[[#This Row],[Balanced]]*B$2/DatiStorici[[#This Row],[Bond 3Y]]),Q1749)</f>
        <v>30.258152902446113</v>
      </c>
      <c r="R1750" s="33">
        <f>IF(DatiStorici[[#This Row],[Calend]]="X",(DatiStorici[[#This Row],[Balanced]]*C$2/DatiStorici[[#This Row],[Bond 10Y]]),R1749)</f>
        <v>25.871198211764792</v>
      </c>
      <c r="S1750" s="33">
        <f>IF(DatiStorici[[#This Row],[Calend]]="X",(DatiStorici[[#This Row],[Balanced]]*D$2/DatiStorici[[#This Row],[SXXR]]),S1749)</f>
        <v>24.710095357140805</v>
      </c>
      <c r="T1750" s="33">
        <f>IF(DatiStorici[[#This Row],[Calend]]="X",(DatiStorici[[#This Row],[Balanced]]*E$2/DatiStorici[[#This Row],[Gold]]),T1749)</f>
        <v>23.441371233344491</v>
      </c>
      <c r="U1750" s="34">
        <f>SUMPRODUCT(DatiStorici[[#This Row],[Bond 3Y]:[Gold]],Q1749:T1749)</f>
        <v>14914.624930708311</v>
      </c>
      <c r="V1750" s="32">
        <f t="shared" si="230"/>
        <v>3.3580638271496419E-3</v>
      </c>
      <c r="W1750" s="32">
        <f>-(1-U1750/MAX(U$5:U1750))</f>
        <v>-2.4588053850202019E-2</v>
      </c>
      <c r="X1750" s="53" t="str">
        <f t="shared" si="231"/>
        <v/>
      </c>
    </row>
    <row r="1751" spans="1:24" x14ac:dyDescent="0.3">
      <c r="A1751" s="4">
        <v>41558</v>
      </c>
      <c r="B1751" s="1">
        <v>128.59339399999999</v>
      </c>
      <c r="C1751" s="1">
        <v>147.72123199999999</v>
      </c>
      <c r="D1751" s="1">
        <v>173.98020399999999</v>
      </c>
      <c r="E1751" s="1">
        <v>121.79067999999999</v>
      </c>
      <c r="F1751" s="3">
        <f t="shared" si="224"/>
        <v>14335.286504242802</v>
      </c>
      <c r="G1751" s="36">
        <f t="shared" si="225"/>
        <v>6.0089565190278951E-4</v>
      </c>
      <c r="H1751" s="31">
        <f t="shared" si="226"/>
        <v>1.5965692258250209E-3</v>
      </c>
      <c r="I1751" s="37">
        <f t="shared" si="227"/>
        <v>4.2315934014415281E-3</v>
      </c>
      <c r="J1751" s="37">
        <f t="shared" si="228"/>
        <v>-2.5753871064045648E-2</v>
      </c>
      <c r="K1751" s="39">
        <f t="shared" si="229"/>
        <v>-7.3941854201919534E-3</v>
      </c>
      <c r="L1751" s="36">
        <f>-(1-B1751/MAX(B$5:B1751))</f>
        <v>0</v>
      </c>
      <c r="M1751" s="37">
        <f>-(1-C1751/MAX(C$5:C1751))</f>
        <v>-2.8128708818111692E-2</v>
      </c>
      <c r="N1751" s="37">
        <f>-(1-D1751/MAX(D$5:D1751))</f>
        <v>-4.872918668321724E-2</v>
      </c>
      <c r="O1751" s="37">
        <f>-(1-E1751/MAX(E$5:E1751))</f>
        <v>-0.3379646017699115</v>
      </c>
      <c r="P1751" s="39">
        <f>-(1-F1751/MAX(F$5:F1751))</f>
        <v>-8.9642760960911505E-2</v>
      </c>
      <c r="Q1751" s="33">
        <f>IF(DatiStorici[[#This Row],[Calend]]="X",(DatiStorici[[#This Row],[Balanced]]*B$2/DatiStorici[[#This Row],[Bond 3Y]]),Q1750)</f>
        <v>30.258152902446113</v>
      </c>
      <c r="R1751" s="33">
        <f>IF(DatiStorici[[#This Row],[Calend]]="X",(DatiStorici[[#This Row],[Balanced]]*C$2/DatiStorici[[#This Row],[Bond 10Y]]),R1750)</f>
        <v>25.871198211764792</v>
      </c>
      <c r="S1751" s="33">
        <f>IF(DatiStorici[[#This Row],[Calend]]="X",(DatiStorici[[#This Row],[Balanced]]*D$2/DatiStorici[[#This Row],[SXXR]]),S1750)</f>
        <v>24.710095357140805</v>
      </c>
      <c r="T1751" s="33">
        <f>IF(DatiStorici[[#This Row],[Calend]]="X",(DatiStorici[[#This Row],[Balanced]]*E$2/DatiStorici[[#This Row],[Gold]]),T1750)</f>
        <v>23.441371233344491</v>
      </c>
      <c r="U1751" s="34">
        <f>SUMPRODUCT(DatiStorici[[#This Row],[Bond 3Y]:[Gold]],Q1750:T1750)</f>
        <v>14866.731824790862</v>
      </c>
      <c r="V1751" s="32">
        <f t="shared" si="230"/>
        <v>-3.216317348956093E-3</v>
      </c>
      <c r="W1751" s="32">
        <f>-(1-U1751/MAX(U$5:U1751))</f>
        <v>-2.7720248448935281E-2</v>
      </c>
      <c r="X1751" s="53" t="str">
        <f t="shared" si="231"/>
        <v/>
      </c>
    </row>
    <row r="1752" spans="1:24" x14ac:dyDescent="0.3">
      <c r="A1752" s="4">
        <v>41561</v>
      </c>
      <c r="B1752" s="1">
        <v>128.63847899999999</v>
      </c>
      <c r="C1752" s="1">
        <v>147.783581</v>
      </c>
      <c r="D1752" s="1">
        <v>174.31756999999999</v>
      </c>
      <c r="E1752" s="1">
        <v>123.71124</v>
      </c>
      <c r="F1752" s="3">
        <f t="shared" si="224"/>
        <v>14418.801499388985</v>
      </c>
      <c r="G1752" s="36">
        <f t="shared" si="225"/>
        <v>3.5053976737690754E-4</v>
      </c>
      <c r="H1752" s="31">
        <f t="shared" si="226"/>
        <v>4.2198298086753341E-4</v>
      </c>
      <c r="I1752" s="37">
        <f t="shared" si="227"/>
        <v>1.9372280312481237E-3</v>
      </c>
      <c r="J1752" s="37">
        <f t="shared" si="228"/>
        <v>1.5646306801764407E-2</v>
      </c>
      <c r="K1752" s="39">
        <f t="shared" si="229"/>
        <v>5.8089291496421893E-3</v>
      </c>
      <c r="L1752" s="36">
        <f>-(1-B1752/MAX(B$5:B1752))</f>
        <v>0</v>
      </c>
      <c r="M1752" s="37">
        <f>-(1-C1752/MAX(C$5:C1752))</f>
        <v>-2.7718509131082869E-2</v>
      </c>
      <c r="N1752" s="37">
        <f>-(1-D1752/MAX(D$5:D1752))</f>
        <v>-4.6884572055650553E-2</v>
      </c>
      <c r="O1752" s="37">
        <f>-(1-E1752/MAX(E$5:E1752))</f>
        <v>-0.32752473309995433</v>
      </c>
      <c r="P1752" s="39">
        <f>-(1-F1752/MAX(F$5:F1752))</f>
        <v>-8.4339171083085196E-2</v>
      </c>
      <c r="Q1752" s="33">
        <f>IF(DatiStorici[[#This Row],[Calend]]="X",(DatiStorici[[#This Row],[Balanced]]*B$2/DatiStorici[[#This Row],[Bond 3Y]]),Q1751)</f>
        <v>30.258152902446113</v>
      </c>
      <c r="R1752" s="33">
        <f>IF(DatiStorici[[#This Row],[Calend]]="X",(DatiStorici[[#This Row],[Balanced]]*C$2/DatiStorici[[#This Row],[Bond 10Y]]),R1751)</f>
        <v>25.871198211764792</v>
      </c>
      <c r="S1752" s="33">
        <f>IF(DatiStorici[[#This Row],[Calend]]="X",(DatiStorici[[#This Row],[Balanced]]*D$2/DatiStorici[[#This Row],[SXXR]]),S1751)</f>
        <v>24.710095357140805</v>
      </c>
      <c r="T1752" s="33">
        <f>IF(DatiStorici[[#This Row],[Calend]]="X",(DatiStorici[[#This Row],[Balanced]]*E$2/DatiStorici[[#This Row],[Gold]]),T1751)</f>
        <v>23.441371233344491</v>
      </c>
      <c r="U1752" s="34">
        <f>SUMPRODUCT(DatiStorici[[#This Row],[Bond 3Y]:[Gold]],Q1751:T1751)</f>
        <v>14923.065962917943</v>
      </c>
      <c r="V1752" s="32">
        <f t="shared" si="230"/>
        <v>3.7821139761085396E-3</v>
      </c>
      <c r="W1752" s="32">
        <f>-(1-U1752/MAX(U$5:U1752))</f>
        <v>-2.4036012904260495E-2</v>
      </c>
      <c r="X1752" s="53" t="str">
        <f t="shared" si="231"/>
        <v/>
      </c>
    </row>
    <row r="1753" spans="1:24" x14ac:dyDescent="0.3">
      <c r="A1753" s="4">
        <v>41562</v>
      </c>
      <c r="B1753" s="1">
        <v>128.66218799999999</v>
      </c>
      <c r="C1753" s="1">
        <v>147.38955999999999</v>
      </c>
      <c r="D1753" s="1">
        <v>175.816294</v>
      </c>
      <c r="E1753" s="1">
        <v>122.26631</v>
      </c>
      <c r="F1753" s="3">
        <f t="shared" si="224"/>
        <v>14374.967530698701</v>
      </c>
      <c r="G1753" s="36">
        <f t="shared" si="225"/>
        <v>1.8429023401713378E-4</v>
      </c>
      <c r="H1753" s="31">
        <f t="shared" si="226"/>
        <v>-2.6697634662940471E-3</v>
      </c>
      <c r="I1753" s="37">
        <f t="shared" si="227"/>
        <v>8.5609151667449031E-3</v>
      </c>
      <c r="J1753" s="37">
        <f t="shared" si="228"/>
        <v>-1.1748605677528052E-2</v>
      </c>
      <c r="K1753" s="39">
        <f t="shared" si="229"/>
        <v>-3.0446866825000946E-3</v>
      </c>
      <c r="L1753" s="36">
        <f>-(1-B1753/MAX(B$5:B1753))</f>
        <v>0</v>
      </c>
      <c r="M1753" s="37">
        <f>-(1-C1753/MAX(C$5:C1753))</f>
        <v>-3.0310808781161547E-2</v>
      </c>
      <c r="N1753" s="37">
        <f>-(1-D1753/MAX(D$5:D1753))</f>
        <v>-3.869000528518407E-2</v>
      </c>
      <c r="O1753" s="37">
        <f>-(1-E1753/MAX(E$5:E1753))</f>
        <v>-0.33537915026853082</v>
      </c>
      <c r="P1753" s="39">
        <f>-(1-F1753/MAX(F$5:F1753))</f>
        <v>-8.7122831577153614E-2</v>
      </c>
      <c r="Q1753" s="33">
        <f>IF(DatiStorici[[#This Row],[Calend]]="X",(DatiStorici[[#This Row],[Balanced]]*B$2/DatiStorici[[#This Row],[Bond 3Y]]),Q1752)</f>
        <v>30.258152902446113</v>
      </c>
      <c r="R1753" s="33">
        <f>IF(DatiStorici[[#This Row],[Calend]]="X",(DatiStorici[[#This Row],[Balanced]]*C$2/DatiStorici[[#This Row],[Bond 10Y]]),R1752)</f>
        <v>25.871198211764792</v>
      </c>
      <c r="S1753" s="33">
        <f>IF(DatiStorici[[#This Row],[Calend]]="X",(DatiStorici[[#This Row],[Balanced]]*D$2/DatiStorici[[#This Row],[SXXR]]),S1752)</f>
        <v>24.710095357140805</v>
      </c>
      <c r="T1753" s="33">
        <f>IF(DatiStorici[[#This Row],[Calend]]="X",(DatiStorici[[#This Row],[Balanced]]*E$2/DatiStorici[[#This Row],[Gold]]),T1752)</f>
        <v>23.441371233344491</v>
      </c>
      <c r="U1753" s="34">
        <f>SUMPRODUCT(DatiStorici[[#This Row],[Bond 3Y]:[Gold]],Q1752:T1752)</f>
        <v>14916.752030492349</v>
      </c>
      <c r="V1753" s="32">
        <f t="shared" si="230"/>
        <v>-4.2318840692772113E-4</v>
      </c>
      <c r="W1753" s="32">
        <f>-(1-U1753/MAX(U$5:U1753))</f>
        <v>-2.4448942169576937E-2</v>
      </c>
      <c r="X1753" s="53" t="str">
        <f t="shared" si="231"/>
        <v/>
      </c>
    </row>
    <row r="1754" spans="1:24" x14ac:dyDescent="0.3">
      <c r="A1754" s="4">
        <v>41563</v>
      </c>
      <c r="B1754" s="1">
        <v>128.709936</v>
      </c>
      <c r="C1754" s="1">
        <v>147.19905900000001</v>
      </c>
      <c r="D1754" s="1">
        <v>176.267965</v>
      </c>
      <c r="E1754" s="1">
        <v>122.55362</v>
      </c>
      <c r="F1754" s="3">
        <f t="shared" si="224"/>
        <v>14389.449401379097</v>
      </c>
      <c r="G1754" s="36">
        <f t="shared" si="225"/>
        <v>3.7104251855819077E-4</v>
      </c>
      <c r="H1754" s="31">
        <f t="shared" si="226"/>
        <v>-1.2933359557554104E-3</v>
      </c>
      <c r="I1754" s="37">
        <f t="shared" si="227"/>
        <v>2.5656997507077428E-3</v>
      </c>
      <c r="J1754" s="37">
        <f t="shared" si="228"/>
        <v>2.3471139126448478E-3</v>
      </c>
      <c r="K1754" s="39">
        <f t="shared" si="229"/>
        <v>1.0069296338041441E-3</v>
      </c>
      <c r="L1754" s="36">
        <f>-(1-B1754/MAX(B$5:B1754))</f>
        <v>0</v>
      </c>
      <c r="M1754" s="37">
        <f>-(1-C1754/MAX(C$5:C1754))</f>
        <v>-3.1564132019363589E-2</v>
      </c>
      <c r="N1754" s="37">
        <f>-(1-D1754/MAX(D$5:D1754))</f>
        <v>-3.6220405700615133E-2</v>
      </c>
      <c r="O1754" s="37">
        <f>-(1-E1754/MAX(E$5:E1754))</f>
        <v>-0.33381737731295258</v>
      </c>
      <c r="P1754" s="39">
        <f>-(1-F1754/MAX(F$5:F1754))</f>
        <v>-8.6203165562468542E-2</v>
      </c>
      <c r="Q1754" s="33">
        <f>IF(DatiStorici[[#This Row],[Calend]]="X",(DatiStorici[[#This Row],[Balanced]]*B$2/DatiStorici[[#This Row],[Bond 3Y]]),Q1753)</f>
        <v>30.258152902446113</v>
      </c>
      <c r="R1754" s="33">
        <f>IF(DatiStorici[[#This Row],[Calend]]="X",(DatiStorici[[#This Row],[Balanced]]*C$2/DatiStorici[[#This Row],[Bond 10Y]]),R1753)</f>
        <v>25.871198211764792</v>
      </c>
      <c r="S1754" s="33">
        <f>IF(DatiStorici[[#This Row],[Calend]]="X",(DatiStorici[[#This Row],[Balanced]]*D$2/DatiStorici[[#This Row],[SXXR]]),S1753)</f>
        <v>24.710095357140805</v>
      </c>
      <c r="T1754" s="33">
        <f>IF(DatiStorici[[#This Row],[Calend]]="X",(DatiStorici[[#This Row],[Balanced]]*E$2/DatiStorici[[#This Row],[Gold]]),T1753)</f>
        <v>23.441371233344491</v>
      </c>
      <c r="U1754" s="34">
        <f>SUMPRODUCT(DatiStorici[[#This Row],[Bond 3Y]:[Gold]],Q1753:T1753)</f>
        <v>14931.164081495705</v>
      </c>
      <c r="V1754" s="32">
        <f t="shared" si="230"/>
        <v>9.6569905043341795E-4</v>
      </c>
      <c r="W1754" s="32">
        <f>-(1-U1754/MAX(U$5:U1754))</f>
        <v>-2.3506398405821249E-2</v>
      </c>
      <c r="X1754" s="53" t="str">
        <f t="shared" si="231"/>
        <v/>
      </c>
    </row>
    <row r="1755" spans="1:24" x14ac:dyDescent="0.3">
      <c r="A1755" s="4">
        <v>41564</v>
      </c>
      <c r="B1755" s="1">
        <v>128.76894200000001</v>
      </c>
      <c r="C1755" s="1">
        <v>147.75876400000001</v>
      </c>
      <c r="D1755" s="1">
        <v>176.50600700000001</v>
      </c>
      <c r="E1755" s="1">
        <v>126.95486</v>
      </c>
      <c r="F1755" s="3">
        <f t="shared" si="224"/>
        <v>14582.246091700825</v>
      </c>
      <c r="G1755" s="36">
        <f t="shared" si="225"/>
        <v>4.5833663321286165E-4</v>
      </c>
      <c r="H1755" s="31">
        <f t="shared" si="226"/>
        <v>3.7951573286191661E-3</v>
      </c>
      <c r="I1755" s="37">
        <f t="shared" si="227"/>
        <v>1.3495442125657836E-3</v>
      </c>
      <c r="J1755" s="37">
        <f t="shared" si="228"/>
        <v>3.5282941704876412E-2</v>
      </c>
      <c r="K1755" s="39">
        <f t="shared" si="229"/>
        <v>1.3309510063640293E-2</v>
      </c>
      <c r="L1755" s="36">
        <f>-(1-B1755/MAX(B$5:B1755))</f>
        <v>0</v>
      </c>
      <c r="M1755" s="37">
        <f>-(1-C1755/MAX(C$5:C1755))</f>
        <v>-2.7881782409451272E-2</v>
      </c>
      <c r="N1755" s="37">
        <f>-(1-D1755/MAX(D$5:D1755))</f>
        <v>-3.4918864480767198E-2</v>
      </c>
      <c r="O1755" s="37">
        <f>-(1-E1755/MAX(E$5:E1755))</f>
        <v>-0.30989291383096695</v>
      </c>
      <c r="P1755" s="39">
        <f>-(1-F1755/MAX(F$5:F1755))</f>
        <v>-7.3959680743018619E-2</v>
      </c>
      <c r="Q1755" s="33">
        <f>IF(DatiStorici[[#This Row],[Calend]]="X",(DatiStorici[[#This Row],[Balanced]]*B$2/DatiStorici[[#This Row],[Bond 3Y]]),Q1754)</f>
        <v>30.258152902446113</v>
      </c>
      <c r="R1755" s="33">
        <f>IF(DatiStorici[[#This Row],[Calend]]="X",(DatiStorici[[#This Row],[Balanced]]*C$2/DatiStorici[[#This Row],[Bond 10Y]]),R1754)</f>
        <v>25.871198211764792</v>
      </c>
      <c r="S1755" s="33">
        <f>IF(DatiStorici[[#This Row],[Calend]]="X",(DatiStorici[[#This Row],[Balanced]]*D$2/DatiStorici[[#This Row],[SXXR]]),S1754)</f>
        <v>24.710095357140805</v>
      </c>
      <c r="T1755" s="33">
        <f>IF(DatiStorici[[#This Row],[Calend]]="X",(DatiStorici[[#This Row],[Balanced]]*E$2/DatiStorici[[#This Row],[Gold]]),T1754)</f>
        <v>23.441371233344491</v>
      </c>
      <c r="U1755" s="34">
        <f>SUMPRODUCT(DatiStorici[[#This Row],[Bond 3Y]:[Gold]],Q1754:T1754)</f>
        <v>15056.482874307032</v>
      </c>
      <c r="V1755" s="32">
        <f t="shared" si="230"/>
        <v>8.3580764127775334E-3</v>
      </c>
      <c r="W1755" s="32">
        <f>-(1-U1755/MAX(U$5:U1755))</f>
        <v>-1.5310587371139439E-2</v>
      </c>
      <c r="X1755" s="53" t="str">
        <f t="shared" si="231"/>
        <v/>
      </c>
    </row>
    <row r="1756" spans="1:24" x14ac:dyDescent="0.3">
      <c r="A1756" s="4">
        <v>41565</v>
      </c>
      <c r="B1756" s="1">
        <v>128.82414600000001</v>
      </c>
      <c r="C1756" s="1">
        <v>148.16713200000001</v>
      </c>
      <c r="D1756" s="1">
        <v>177.889872</v>
      </c>
      <c r="E1756" s="1">
        <v>126.68877999999999</v>
      </c>
      <c r="F1756" s="3">
        <f t="shared" si="224"/>
        <v>14604.271810456903</v>
      </c>
      <c r="G1756" s="36">
        <f t="shared" si="225"/>
        <v>4.2861399173198559E-4</v>
      </c>
      <c r="H1756" s="31">
        <f t="shared" si="226"/>
        <v>2.7599359484236684E-3</v>
      </c>
      <c r="I1756" s="37">
        <f t="shared" si="227"/>
        <v>7.8097524025902655E-3</v>
      </c>
      <c r="J1756" s="37">
        <f t="shared" si="228"/>
        <v>-2.0980624438605554E-3</v>
      </c>
      <c r="K1756" s="39">
        <f t="shared" si="229"/>
        <v>1.5093080312732592E-3</v>
      </c>
      <c r="L1756" s="36">
        <f>-(1-B1756/MAX(B$5:B1756))</f>
        <v>0</v>
      </c>
      <c r="M1756" s="37">
        <f>-(1-C1756/MAX(C$5:C1756))</f>
        <v>-2.5195092554079812E-2</v>
      </c>
      <c r="N1756" s="37">
        <f>-(1-D1756/MAX(D$5:D1756))</f>
        <v>-2.7352311770720839E-2</v>
      </c>
      <c r="O1756" s="37">
        <f>-(1-E1756/MAX(E$5:E1756))</f>
        <v>-0.31133928377291209</v>
      </c>
      <c r="P1756" s="39">
        <f>-(1-F1756/MAX(F$5:F1756))</f>
        <v>-7.2560945356132556E-2</v>
      </c>
      <c r="Q1756" s="33">
        <f>IF(DatiStorici[[#This Row],[Calend]]="X",(DatiStorici[[#This Row],[Balanced]]*B$2/DatiStorici[[#This Row],[Bond 3Y]]),Q1755)</f>
        <v>30.258152902446113</v>
      </c>
      <c r="R1756" s="33">
        <f>IF(DatiStorici[[#This Row],[Calend]]="X",(DatiStorici[[#This Row],[Balanced]]*C$2/DatiStorici[[#This Row],[Bond 10Y]]),R1755)</f>
        <v>25.871198211764792</v>
      </c>
      <c r="S1756" s="33">
        <f>IF(DatiStorici[[#This Row],[Calend]]="X",(DatiStorici[[#This Row],[Balanced]]*D$2/DatiStorici[[#This Row],[SXXR]]),S1755)</f>
        <v>24.710095357140805</v>
      </c>
      <c r="T1756" s="33">
        <f>IF(DatiStorici[[#This Row],[Calend]]="X",(DatiStorici[[#This Row],[Balanced]]*E$2/DatiStorici[[#This Row],[Gold]]),T1755)</f>
        <v>23.441371233344491</v>
      </c>
      <c r="U1756" s="34">
        <f>SUMPRODUCT(DatiStorici[[#This Row],[Bond 3Y]:[Gold]],Q1755:T1755)</f>
        <v>15096.676370904841</v>
      </c>
      <c r="V1756" s="32">
        <f t="shared" si="230"/>
        <v>2.6659574923242071E-3</v>
      </c>
      <c r="W1756" s="32">
        <f>-(1-U1756/MAX(U$5:U1756))</f>
        <v>-1.2681944886251184E-2</v>
      </c>
      <c r="X1756" s="53" t="str">
        <f t="shared" si="231"/>
        <v/>
      </c>
    </row>
    <row r="1757" spans="1:24" x14ac:dyDescent="0.3">
      <c r="A1757" s="4">
        <v>41568</v>
      </c>
      <c r="B1757" s="1">
        <v>128.84336099999999</v>
      </c>
      <c r="C1757" s="1">
        <v>148.050353</v>
      </c>
      <c r="D1757" s="1">
        <v>178.48747499999999</v>
      </c>
      <c r="E1757" s="1">
        <v>126.78068</v>
      </c>
      <c r="F1757" s="3">
        <f t="shared" si="224"/>
        <v>14614.404061101737</v>
      </c>
      <c r="G1757" s="36">
        <f t="shared" si="225"/>
        <v>1.4914569756437781E-4</v>
      </c>
      <c r="H1757" s="31">
        <f t="shared" si="226"/>
        <v>-7.8846801396582748E-4</v>
      </c>
      <c r="I1757" s="37">
        <f t="shared" si="227"/>
        <v>3.3537684994400224E-3</v>
      </c>
      <c r="J1757" s="37">
        <f t="shared" si="228"/>
        <v>7.2513670109959866E-4</v>
      </c>
      <c r="K1757" s="39">
        <f t="shared" si="229"/>
        <v>6.9354621650298456E-4</v>
      </c>
      <c r="L1757" s="36">
        <f>-(1-B1757/MAX(B$5:B1757))</f>
        <v>0</v>
      </c>
      <c r="M1757" s="37">
        <f>-(1-C1757/MAX(C$5:C1757))</f>
        <v>-2.59633921138408E-2</v>
      </c>
      <c r="N1757" s="37">
        <f>-(1-D1757/MAX(D$5:D1757))</f>
        <v>-2.4084800417242147E-2</v>
      </c>
      <c r="O1757" s="37">
        <f>-(1-E1757/MAX(E$5:E1757))</f>
        <v>-0.31083972951229588</v>
      </c>
      <c r="P1757" s="39">
        <f>-(1-F1757/MAX(F$5:F1757))</f>
        <v>-7.1917500405133228E-2</v>
      </c>
      <c r="Q1757" s="33">
        <f>IF(DatiStorici[[#This Row],[Calend]]="X",(DatiStorici[[#This Row],[Balanced]]*B$2/DatiStorici[[#This Row],[Bond 3Y]]),Q1756)</f>
        <v>30.258152902446113</v>
      </c>
      <c r="R1757" s="33">
        <f>IF(DatiStorici[[#This Row],[Calend]]="X",(DatiStorici[[#This Row],[Balanced]]*C$2/DatiStorici[[#This Row],[Bond 10Y]]),R1756)</f>
        <v>25.871198211764792</v>
      </c>
      <c r="S1757" s="33">
        <f>IF(DatiStorici[[#This Row],[Calend]]="X",(DatiStorici[[#This Row],[Balanced]]*D$2/DatiStorici[[#This Row],[SXXR]]),S1756)</f>
        <v>24.710095357140805</v>
      </c>
      <c r="T1757" s="33">
        <f>IF(DatiStorici[[#This Row],[Calend]]="X",(DatiStorici[[#This Row],[Balanced]]*E$2/DatiStorici[[#This Row],[Gold]]),T1756)</f>
        <v>23.441371233344491</v>
      </c>
      <c r="U1757" s="34">
        <f>SUMPRODUCT(DatiStorici[[#This Row],[Bond 3Y]:[Gold]],Q1756:T1756)</f>
        <v>15111.157657788946</v>
      </c>
      <c r="V1757" s="32">
        <f t="shared" si="230"/>
        <v>9.5877698345930959E-4</v>
      </c>
      <c r="W1757" s="32">
        <f>-(1-U1757/MAX(U$5:U1757))</f>
        <v>-1.1734873116897027E-2</v>
      </c>
      <c r="X1757" s="53" t="str">
        <f t="shared" si="231"/>
        <v/>
      </c>
    </row>
    <row r="1758" spans="1:24" x14ac:dyDescent="0.3">
      <c r="A1758" s="4">
        <v>41569</v>
      </c>
      <c r="B1758" s="1">
        <v>128.95903799999999</v>
      </c>
      <c r="C1758" s="1">
        <v>148.72688099999999</v>
      </c>
      <c r="D1758" s="1">
        <v>179.276511</v>
      </c>
      <c r="E1758" s="1">
        <v>128.27076</v>
      </c>
      <c r="F1758" s="3">
        <f t="shared" si="224"/>
        <v>14705.028029160963</v>
      </c>
      <c r="G1758" s="36">
        <f t="shared" si="225"/>
        <v>8.9740831126471185E-4</v>
      </c>
      <c r="H1758" s="31">
        <f t="shared" si="226"/>
        <v>4.5591716233963084E-3</v>
      </c>
      <c r="I1758" s="37">
        <f t="shared" si="227"/>
        <v>4.4109374346819946E-3</v>
      </c>
      <c r="J1758" s="37">
        <f t="shared" si="228"/>
        <v>1.1684677832496918E-2</v>
      </c>
      <c r="K1758" s="39">
        <f t="shared" si="229"/>
        <v>6.1818562093726211E-3</v>
      </c>
      <c r="L1758" s="36">
        <f>-(1-B1758/MAX(B$5:B1758))</f>
        <v>0</v>
      </c>
      <c r="M1758" s="37">
        <f>-(1-C1758/MAX(C$5:C1758))</f>
        <v>-2.1512453464204495E-2</v>
      </c>
      <c r="N1758" s="37">
        <f>-(1-D1758/MAX(D$5:D1758))</f>
        <v>-1.9770591672802262E-2</v>
      </c>
      <c r="O1758" s="37">
        <f>-(1-E1758/MAX(E$5:E1758))</f>
        <v>-0.30273988389032636</v>
      </c>
      <c r="P1758" s="39">
        <f>-(1-F1758/MAX(F$5:F1758))</f>
        <v>-6.6162457746673176E-2</v>
      </c>
      <c r="Q1758" s="33">
        <f>IF(DatiStorici[[#This Row],[Calend]]="X",(DatiStorici[[#This Row],[Balanced]]*B$2/DatiStorici[[#This Row],[Bond 3Y]]),Q1757)</f>
        <v>30.258152902446113</v>
      </c>
      <c r="R1758" s="33">
        <f>IF(DatiStorici[[#This Row],[Calend]]="X",(DatiStorici[[#This Row],[Balanced]]*C$2/DatiStorici[[#This Row],[Bond 10Y]]),R1757)</f>
        <v>25.871198211764792</v>
      </c>
      <c r="S1758" s="33">
        <f>IF(DatiStorici[[#This Row],[Calend]]="X",(DatiStorici[[#This Row],[Balanced]]*D$2/DatiStorici[[#This Row],[SXXR]]),S1757)</f>
        <v>24.710095357140805</v>
      </c>
      <c r="T1758" s="33">
        <f>IF(DatiStorici[[#This Row],[Calend]]="X",(DatiStorici[[#This Row],[Balanced]]*E$2/DatiStorici[[#This Row],[Gold]]),T1757)</f>
        <v>23.441371233344491</v>
      </c>
      <c r="U1758" s="34">
        <f>SUMPRODUCT(DatiStorici[[#This Row],[Bond 3Y]:[Gold]],Q1757:T1757)</f>
        <v>15186.58709337365</v>
      </c>
      <c r="V1758" s="32">
        <f t="shared" si="230"/>
        <v>4.9792215259207842E-3</v>
      </c>
      <c r="W1758" s="32">
        <f>-(1-U1758/MAX(U$5:U1758))</f>
        <v>-6.8018109110100644E-3</v>
      </c>
      <c r="X1758" s="53" t="str">
        <f t="shared" si="231"/>
        <v/>
      </c>
    </row>
    <row r="1759" spans="1:24" x14ac:dyDescent="0.3">
      <c r="A1759" s="4">
        <v>41570</v>
      </c>
      <c r="B1759" s="1">
        <v>128.977588</v>
      </c>
      <c r="C1759" s="1">
        <v>149.09377499999999</v>
      </c>
      <c r="D1759" s="1">
        <v>178.23445100000001</v>
      </c>
      <c r="E1759" s="1">
        <v>128.1009</v>
      </c>
      <c r="F1759" s="3">
        <f t="shared" si="224"/>
        <v>14692.399643554774</v>
      </c>
      <c r="G1759" s="36">
        <f t="shared" si="225"/>
        <v>1.4383378056583715E-4</v>
      </c>
      <c r="H1759" s="31">
        <f t="shared" si="226"/>
        <v>2.4638598983257195E-3</v>
      </c>
      <c r="I1759" s="37">
        <f t="shared" si="227"/>
        <v>-5.8295440522806059E-3</v>
      </c>
      <c r="J1759" s="37">
        <f t="shared" si="228"/>
        <v>-1.3251076570235006E-3</v>
      </c>
      <c r="K1759" s="39">
        <f t="shared" si="229"/>
        <v>-8.5914907410081459E-4</v>
      </c>
      <c r="L1759" s="36">
        <f>-(1-B1759/MAX(B$5:B1759))</f>
        <v>0</v>
      </c>
      <c r="M1759" s="37">
        <f>-(1-C1759/MAX(C$5:C1759))</f>
        <v>-1.9098624790565344E-2</v>
      </c>
      <c r="N1759" s="37">
        <f>-(1-D1759/MAX(D$5:D1759))</f>
        <v>-2.5468258654069209E-2</v>
      </c>
      <c r="O1759" s="37">
        <f>-(1-E1759/MAX(E$5:E1759))</f>
        <v>-0.30366321671631413</v>
      </c>
      <c r="P1759" s="39">
        <f>-(1-F1759/MAX(F$5:F1759))</f>
        <v>-6.6964418855058994E-2</v>
      </c>
      <c r="Q1759" s="33">
        <f>IF(DatiStorici[[#This Row],[Calend]]="X",(DatiStorici[[#This Row],[Balanced]]*B$2/DatiStorici[[#This Row],[Bond 3Y]]),Q1758)</f>
        <v>30.258152902446113</v>
      </c>
      <c r="R1759" s="33">
        <f>IF(DatiStorici[[#This Row],[Calend]]="X",(DatiStorici[[#This Row],[Balanced]]*C$2/DatiStorici[[#This Row],[Bond 10Y]]),R1758)</f>
        <v>25.871198211764792</v>
      </c>
      <c r="S1759" s="33">
        <f>IF(DatiStorici[[#This Row],[Calend]]="X",(DatiStorici[[#This Row],[Balanced]]*D$2/DatiStorici[[#This Row],[SXXR]]),S1758)</f>
        <v>24.710095357140805</v>
      </c>
      <c r="T1759" s="33">
        <f>IF(DatiStorici[[#This Row],[Calend]]="X",(DatiStorici[[#This Row],[Balanced]]*E$2/DatiStorici[[#This Row],[Gold]]),T1758)</f>
        <v>23.441371233344491</v>
      </c>
      <c r="U1759" s="34">
        <f>SUMPRODUCT(DatiStorici[[#This Row],[Bond 3Y]:[Gold]],Q1758:T1758)</f>
        <v>15166.90921622114</v>
      </c>
      <c r="V1759" s="32">
        <f t="shared" si="230"/>
        <v>-1.2965807766290912E-3</v>
      </c>
      <c r="W1759" s="32">
        <f>-(1-U1759/MAX(U$5:U1759))</f>
        <v>-8.0887381075436249E-3</v>
      </c>
      <c r="X1759" s="53" t="str">
        <f t="shared" si="231"/>
        <v/>
      </c>
    </row>
    <row r="1760" spans="1:24" x14ac:dyDescent="0.3">
      <c r="A1760" s="4">
        <v>41571</v>
      </c>
      <c r="B1760" s="1">
        <v>128.92199400000001</v>
      </c>
      <c r="C1760" s="1">
        <v>149.02398099999999</v>
      </c>
      <c r="D1760" s="1">
        <v>178.999627</v>
      </c>
      <c r="E1760" s="1">
        <v>129.39848000000001</v>
      </c>
      <c r="F1760" s="3">
        <f t="shared" si="224"/>
        <v>14751.948559368113</v>
      </c>
      <c r="G1760" s="36">
        <f t="shared" si="225"/>
        <v>-4.3112904976397423E-4</v>
      </c>
      <c r="H1760" s="31">
        <f t="shared" si="226"/>
        <v>-4.6823109238171583E-4</v>
      </c>
      <c r="I1760" s="37">
        <f t="shared" si="227"/>
        <v>4.2838979667269321E-3</v>
      </c>
      <c r="J1760" s="37">
        <f t="shared" si="228"/>
        <v>1.0078400836266158E-2</v>
      </c>
      <c r="K1760" s="39">
        <f t="shared" si="229"/>
        <v>4.044850753156473E-3</v>
      </c>
      <c r="L1760" s="36">
        <f>-(1-B1760/MAX(B$5:B1760))</f>
        <v>-4.3103612698958127E-4</v>
      </c>
      <c r="M1760" s="37">
        <f>-(1-C1760/MAX(C$5:C1760))</f>
        <v>-1.955780580319566E-2</v>
      </c>
      <c r="N1760" s="37">
        <f>-(1-D1760/MAX(D$5:D1760))</f>
        <v>-2.1284509129034235E-2</v>
      </c>
      <c r="O1760" s="37">
        <f>-(1-E1760/MAX(E$5:E1760))</f>
        <v>-0.29660977147702805</v>
      </c>
      <c r="P1760" s="39">
        <f>-(1-F1760/MAX(F$5:F1760))</f>
        <v>-6.3182786268116464E-2</v>
      </c>
      <c r="Q1760" s="33">
        <f>IF(DatiStorici[[#This Row],[Calend]]="X",(DatiStorici[[#This Row],[Balanced]]*B$2/DatiStorici[[#This Row],[Bond 3Y]]),Q1759)</f>
        <v>30.258152902446113</v>
      </c>
      <c r="R1760" s="33">
        <f>IF(DatiStorici[[#This Row],[Calend]]="X",(DatiStorici[[#This Row],[Balanced]]*C$2/DatiStorici[[#This Row],[Bond 10Y]]),R1759)</f>
        <v>25.871198211764792</v>
      </c>
      <c r="S1760" s="33">
        <f>IF(DatiStorici[[#This Row],[Calend]]="X",(DatiStorici[[#This Row],[Balanced]]*D$2/DatiStorici[[#This Row],[SXXR]]),S1759)</f>
        <v>24.710095357140805</v>
      </c>
      <c r="T1760" s="33">
        <f>IF(DatiStorici[[#This Row],[Calend]]="X",(DatiStorici[[#This Row],[Balanced]]*E$2/DatiStorici[[#This Row],[Gold]]),T1759)</f>
        <v>23.441371233344491</v>
      </c>
      <c r="U1760" s="34">
        <f>SUMPRODUCT(DatiStorici[[#This Row],[Bond 3Y]:[Gold]],Q1759:T1759)</f>
        <v>15212.74601647065</v>
      </c>
      <c r="V1760" s="32">
        <f t="shared" si="230"/>
        <v>3.0176007384274122E-3</v>
      </c>
      <c r="W1760" s="32">
        <f>-(1-U1760/MAX(U$5:U1760))</f>
        <v>-5.0910252757178087E-3</v>
      </c>
      <c r="X1760" s="53" t="str">
        <f t="shared" si="231"/>
        <v/>
      </c>
    </row>
    <row r="1761" spans="1:24" x14ac:dyDescent="0.3">
      <c r="A1761" s="4">
        <v>41572</v>
      </c>
      <c r="B1761" s="1">
        <v>128.80371299999999</v>
      </c>
      <c r="C1761" s="1">
        <v>149.02108799999999</v>
      </c>
      <c r="D1761" s="1">
        <v>178.83815799999999</v>
      </c>
      <c r="E1761" s="1">
        <v>129.68566999999999</v>
      </c>
      <c r="F1761" s="3">
        <f t="shared" si="224"/>
        <v>14757.853402285327</v>
      </c>
      <c r="G1761" s="36">
        <f t="shared" si="225"/>
        <v>-9.1788288938074946E-4</v>
      </c>
      <c r="H1761" s="31">
        <f t="shared" si="226"/>
        <v>-1.9413171369010947E-5</v>
      </c>
      <c r="I1761" s="37">
        <f t="shared" si="227"/>
        <v>-9.0247043620110567E-4</v>
      </c>
      <c r="J1761" s="37">
        <f t="shared" si="228"/>
        <v>2.2169640066866799E-3</v>
      </c>
      <c r="K1761" s="39">
        <f t="shared" si="229"/>
        <v>4.0019536584466088E-4</v>
      </c>
      <c r="L1761" s="36">
        <f>-(1-B1761/MAX(B$5:B1761))</f>
        <v>-1.3481024315635803E-3</v>
      </c>
      <c r="M1761" s="37">
        <f>-(1-C1761/MAX(C$5:C1761))</f>
        <v>-1.9576839110780009E-2</v>
      </c>
      <c r="N1761" s="37">
        <f>-(1-D1761/MAX(D$5:D1761))</f>
        <v>-2.2167372486036951E-2</v>
      </c>
      <c r="O1761" s="37">
        <f>-(1-E1761/MAX(E$5:E1761))</f>
        <v>-0.29504865082298715</v>
      </c>
      <c r="P1761" s="39">
        <f>-(1-F1761/MAX(F$5:F1761))</f>
        <v>-6.2807801331925428E-2</v>
      </c>
      <c r="Q1761" s="33">
        <f>IF(DatiStorici[[#This Row],[Calend]]="X",(DatiStorici[[#This Row],[Balanced]]*B$2/DatiStorici[[#This Row],[Bond 3Y]]),Q1760)</f>
        <v>30.258152902446113</v>
      </c>
      <c r="R1761" s="33">
        <f>IF(DatiStorici[[#This Row],[Calend]]="X",(DatiStorici[[#This Row],[Balanced]]*C$2/DatiStorici[[#This Row],[Bond 10Y]]),R1760)</f>
        <v>25.871198211764792</v>
      </c>
      <c r="S1761" s="33">
        <f>IF(DatiStorici[[#This Row],[Calend]]="X",(DatiStorici[[#This Row],[Balanced]]*D$2/DatiStorici[[#This Row],[SXXR]]),S1760)</f>
        <v>24.710095357140805</v>
      </c>
      <c r="T1761" s="33">
        <f>IF(DatiStorici[[#This Row],[Calend]]="X",(DatiStorici[[#This Row],[Balanced]]*E$2/DatiStorici[[#This Row],[Gold]]),T1760)</f>
        <v>23.441371233344491</v>
      </c>
      <c r="U1761" s="34">
        <f>SUMPRODUCT(DatiStorici[[#This Row],[Bond 3Y]:[Gold]],Q1760:T1760)</f>
        <v>15211.834419528048</v>
      </c>
      <c r="V1761" s="32">
        <f t="shared" si="230"/>
        <v>-5.992502968394668E-5</v>
      </c>
      <c r="W1761" s="32">
        <f>-(1-U1761/MAX(U$5:U1761))</f>
        <v>-5.1506434392331046E-3</v>
      </c>
      <c r="X1761" s="53" t="str">
        <f t="shared" si="231"/>
        <v/>
      </c>
    </row>
    <row r="1762" spans="1:24" x14ac:dyDescent="0.3">
      <c r="A1762" s="4">
        <v>41575</v>
      </c>
      <c r="B1762" s="1">
        <v>128.81856300000001</v>
      </c>
      <c r="C1762" s="1">
        <v>149.18103500000001</v>
      </c>
      <c r="D1762" s="1">
        <v>178.505786</v>
      </c>
      <c r="E1762" s="1">
        <v>130.95616999999999</v>
      </c>
      <c r="F1762" s="3">
        <f t="shared" si="224"/>
        <v>14807.379072281507</v>
      </c>
      <c r="G1762" s="36">
        <f t="shared" si="225"/>
        <v>1.1528506189014431E-4</v>
      </c>
      <c r="H1762" s="31">
        <f t="shared" si="226"/>
        <v>1.0727422979387999E-3</v>
      </c>
      <c r="I1762" s="37">
        <f t="shared" si="227"/>
        <v>-1.8602363433207782E-3</v>
      </c>
      <c r="J1762" s="37">
        <f t="shared" si="228"/>
        <v>9.7490875819676269E-3</v>
      </c>
      <c r="K1762" s="39">
        <f t="shared" si="229"/>
        <v>3.350267335999235E-3</v>
      </c>
      <c r="L1762" s="36">
        <f>-(1-B1762/MAX(B$5:B1762))</f>
        <v>-1.2329661491264909E-3</v>
      </c>
      <c r="M1762" s="37">
        <f>-(1-C1762/MAX(C$5:C1762))</f>
        <v>-1.8524533390701148E-2</v>
      </c>
      <c r="N1762" s="37">
        <f>-(1-D1762/MAX(D$5:D1762))</f>
        <v>-2.3984681441277189E-2</v>
      </c>
      <c r="O1762" s="37">
        <f>-(1-E1762/MAX(E$5:E1762))</f>
        <v>-0.28814240829727567</v>
      </c>
      <c r="P1762" s="39">
        <f>-(1-F1762/MAX(F$5:F1762))</f>
        <v>-5.966269138341207E-2</v>
      </c>
      <c r="Q1762" s="33">
        <f>IF(DatiStorici[[#This Row],[Calend]]="X",(DatiStorici[[#This Row],[Balanced]]*B$2/DatiStorici[[#This Row],[Bond 3Y]]),Q1761)</f>
        <v>30.258152902446113</v>
      </c>
      <c r="R1762" s="33">
        <f>IF(DatiStorici[[#This Row],[Calend]]="X",(DatiStorici[[#This Row],[Balanced]]*C$2/DatiStorici[[#This Row],[Bond 10Y]]),R1761)</f>
        <v>25.871198211764792</v>
      </c>
      <c r="S1762" s="33">
        <f>IF(DatiStorici[[#This Row],[Calend]]="X",(DatiStorici[[#This Row],[Balanced]]*D$2/DatiStorici[[#This Row],[SXXR]]),S1761)</f>
        <v>24.710095357140805</v>
      </c>
      <c r="T1762" s="33">
        <f>IF(DatiStorici[[#This Row],[Calend]]="X",(DatiStorici[[#This Row],[Balanced]]*E$2/DatiStorici[[#This Row],[Gold]]),T1761)</f>
        <v>23.441371233344491</v>
      </c>
      <c r="U1762" s="34">
        <f>SUMPRODUCT(DatiStorici[[#This Row],[Bond 3Y]:[Gold]],Q1761:T1761)</f>
        <v>15237.991091976948</v>
      </c>
      <c r="V1762" s="32">
        <f t="shared" si="230"/>
        <v>1.7180183100003544E-3</v>
      </c>
      <c r="W1762" s="32">
        <f>-(1-U1762/MAX(U$5:U1762))</f>
        <v>-3.4400049956437861E-3</v>
      </c>
      <c r="X1762" s="53" t="str">
        <f t="shared" si="231"/>
        <v/>
      </c>
    </row>
    <row r="1763" spans="1:24" x14ac:dyDescent="0.3">
      <c r="A1763" s="4">
        <v>41576</v>
      </c>
      <c r="B1763" s="1">
        <v>128.884469</v>
      </c>
      <c r="C1763" s="1">
        <v>149.44349199999999</v>
      </c>
      <c r="D1763" s="1">
        <v>179.20881600000001</v>
      </c>
      <c r="E1763" s="1">
        <v>129.82409999999999</v>
      </c>
      <c r="F1763" s="3">
        <f t="shared" si="224"/>
        <v>14781.577343056262</v>
      </c>
      <c r="G1763" s="36">
        <f t="shared" si="225"/>
        <v>5.1148797843290634E-4</v>
      </c>
      <c r="H1763" s="31">
        <f t="shared" si="226"/>
        <v>1.7577730149241039E-3</v>
      </c>
      <c r="I1763" s="37">
        <f t="shared" si="227"/>
        <v>3.9306804991174763E-3</v>
      </c>
      <c r="J1763" s="37">
        <f t="shared" si="228"/>
        <v>-8.6822297667113729E-3</v>
      </c>
      <c r="K1763" s="39">
        <f t="shared" si="229"/>
        <v>-1.7440112049165492E-3</v>
      </c>
      <c r="L1763" s="36">
        <f>-(1-B1763/MAX(B$5:B1763))</f>
        <v>-7.2197814708707675E-4</v>
      </c>
      <c r="M1763" s="37">
        <f>-(1-C1763/MAX(C$5:C1763))</f>
        <v>-1.6797805147128808E-2</v>
      </c>
      <c r="N1763" s="37">
        <f>-(1-D1763/MAX(D$5:D1763))</f>
        <v>-2.0140727333221808E-2</v>
      </c>
      <c r="O1763" s="37">
        <f>-(1-E1763/MAX(E$5:E1763))</f>
        <v>-0.29429616664129943</v>
      </c>
      <c r="P1763" s="39">
        <f>-(1-F1763/MAX(F$5:F1763))</f>
        <v>-6.1301220963757452E-2</v>
      </c>
      <c r="Q1763" s="33">
        <f>IF(DatiStorici[[#This Row],[Calend]]="X",(DatiStorici[[#This Row],[Balanced]]*B$2/DatiStorici[[#This Row],[Bond 3Y]]),Q1762)</f>
        <v>30.258152902446113</v>
      </c>
      <c r="R1763" s="33">
        <f>IF(DatiStorici[[#This Row],[Calend]]="X",(DatiStorici[[#This Row],[Balanced]]*C$2/DatiStorici[[#This Row],[Bond 10Y]]),R1762)</f>
        <v>25.871198211764792</v>
      </c>
      <c r="S1763" s="33">
        <f>IF(DatiStorici[[#This Row],[Calend]]="X",(DatiStorici[[#This Row],[Balanced]]*D$2/DatiStorici[[#This Row],[SXXR]]),S1762)</f>
        <v>24.710095357140805</v>
      </c>
      <c r="T1763" s="33">
        <f>IF(DatiStorici[[#This Row],[Calend]]="X",(DatiStorici[[#This Row],[Balanced]]*E$2/DatiStorici[[#This Row],[Gold]]),T1762)</f>
        <v>23.441371233344491</v>
      </c>
      <c r="U1763" s="34">
        <f>SUMPRODUCT(DatiStorici[[#This Row],[Bond 3Y]:[Gold]],Q1762:T1762)</f>
        <v>15237.610028078001</v>
      </c>
      <c r="V1763" s="32">
        <f t="shared" si="230"/>
        <v>-2.5007801976829854E-5</v>
      </c>
      <c r="W1763" s="32">
        <f>-(1-U1763/MAX(U$5:U1763))</f>
        <v>-3.464926459040063E-3</v>
      </c>
      <c r="X1763" s="53" t="str">
        <f t="shared" si="231"/>
        <v/>
      </c>
    </row>
    <row r="1764" spans="1:24" x14ac:dyDescent="0.3">
      <c r="A1764" s="4">
        <v>41577</v>
      </c>
      <c r="B1764" s="1">
        <v>128.882126</v>
      </c>
      <c r="C1764" s="1">
        <v>149.76590300000001</v>
      </c>
      <c r="D1764" s="1">
        <v>179.23212100000001</v>
      </c>
      <c r="E1764" s="1">
        <v>130.35182</v>
      </c>
      <c r="F1764" s="3">
        <f t="shared" si="224"/>
        <v>14810.846753755639</v>
      </c>
      <c r="G1764" s="36">
        <f t="shared" si="225"/>
        <v>-1.8179236918219841E-5</v>
      </c>
      <c r="H1764" s="31">
        <f t="shared" si="226"/>
        <v>2.1550869068385696E-3</v>
      </c>
      <c r="I1764" s="37">
        <f t="shared" si="227"/>
        <v>1.300353705572323E-4</v>
      </c>
      <c r="J1764" s="37">
        <f t="shared" si="228"/>
        <v>4.0566453935951229E-3</v>
      </c>
      <c r="K1764" s="39">
        <f t="shared" si="229"/>
        <v>1.9781698280794346E-3</v>
      </c>
      <c r="L1764" s="36">
        <f>-(1-B1764/MAX(B$5:B1764))</f>
        <v>-7.4014409387157531E-4</v>
      </c>
      <c r="M1764" s="37">
        <f>-(1-C1764/MAX(C$5:C1764))</f>
        <v>-1.467663413725484E-2</v>
      </c>
      <c r="N1764" s="37">
        <f>-(1-D1764/MAX(D$5:D1764))</f>
        <v>-2.0013302684930512E-2</v>
      </c>
      <c r="O1764" s="37">
        <f>-(1-E1764/MAX(E$5:E1764))</f>
        <v>-0.29142756191428754</v>
      </c>
      <c r="P1764" s="39">
        <f>-(1-F1764/MAX(F$5:F1764))</f>
        <v>-5.9442477512435477E-2</v>
      </c>
      <c r="Q1764" s="33">
        <f>IF(DatiStorici[[#This Row],[Calend]]="X",(DatiStorici[[#This Row],[Balanced]]*B$2/DatiStorici[[#This Row],[Bond 3Y]]),Q1763)</f>
        <v>30.258152902446113</v>
      </c>
      <c r="R1764" s="33">
        <f>IF(DatiStorici[[#This Row],[Calend]]="X",(DatiStorici[[#This Row],[Balanced]]*C$2/DatiStorici[[#This Row],[Bond 10Y]]),R1763)</f>
        <v>25.871198211764792</v>
      </c>
      <c r="S1764" s="33">
        <f>IF(DatiStorici[[#This Row],[Calend]]="X",(DatiStorici[[#This Row],[Balanced]]*D$2/DatiStorici[[#This Row],[SXXR]]),S1763)</f>
        <v>24.710095357140805</v>
      </c>
      <c r="T1764" s="33">
        <f>IF(DatiStorici[[#This Row],[Calend]]="X",(DatiStorici[[#This Row],[Balanced]]*E$2/DatiStorici[[#This Row],[Gold]]),T1763)</f>
        <v>23.441371233344491</v>
      </c>
      <c r="U1764" s="34">
        <f>SUMPRODUCT(DatiStorici[[#This Row],[Bond 3Y]:[Gold]],Q1763:T1763)</f>
        <v>15258.826641311964</v>
      </c>
      <c r="V1764" s="32">
        <f t="shared" si="230"/>
        <v>1.391416111133535E-3</v>
      </c>
      <c r="W1764" s="32">
        <f>-(1-U1764/MAX(U$5:U1764))</f>
        <v>-2.0773663895516936E-3</v>
      </c>
      <c r="X1764" s="53" t="str">
        <f t="shared" si="231"/>
        <v/>
      </c>
    </row>
    <row r="1765" spans="1:24" x14ac:dyDescent="0.3">
      <c r="A1765" s="4">
        <v>41578</v>
      </c>
      <c r="B1765" s="1">
        <v>129.03337300000001</v>
      </c>
      <c r="C1765" s="1">
        <v>150.097633</v>
      </c>
      <c r="D1765" s="1">
        <v>180.10549800000001</v>
      </c>
      <c r="E1765" s="1">
        <v>127.39165</v>
      </c>
      <c r="F1765" s="3">
        <f t="shared" si="224"/>
        <v>14719.366602590428</v>
      </c>
      <c r="G1765" s="36">
        <f t="shared" si="225"/>
        <v>1.1728416316495133E-3</v>
      </c>
      <c r="H1765" s="31">
        <f t="shared" si="226"/>
        <v>2.2125406760192092E-3</v>
      </c>
      <c r="I1765" s="37">
        <f t="shared" si="227"/>
        <v>4.8610480708327526E-3</v>
      </c>
      <c r="J1765" s="37">
        <f t="shared" si="228"/>
        <v>-2.2970903302073919E-2</v>
      </c>
      <c r="K1765" s="39">
        <f t="shared" si="229"/>
        <v>-6.1957184459142597E-3</v>
      </c>
      <c r="L1765" s="36">
        <f>-(1-B1765/MAX(B$5:B1765))</f>
        <v>0</v>
      </c>
      <c r="M1765" s="37">
        <f>-(1-C1765/MAX(C$5:C1765))</f>
        <v>-1.2494152586980722E-2</v>
      </c>
      <c r="N1765" s="37">
        <f>-(1-D1765/MAX(D$5:D1765))</f>
        <v>-1.5237943017446853E-2</v>
      </c>
      <c r="O1765" s="37">
        <f>-(1-E1765/MAX(E$5:E1765))</f>
        <v>-0.30751859059381181</v>
      </c>
      <c r="P1765" s="39">
        <f>-(1-F1765/MAX(F$5:F1765))</f>
        <v>-6.5251891772624249E-2</v>
      </c>
      <c r="Q1765" s="33">
        <f>IF(DatiStorici[[#This Row],[Calend]]="X",(DatiStorici[[#This Row],[Balanced]]*B$2/DatiStorici[[#This Row],[Bond 3Y]]),Q1764)</f>
        <v>30.258152902446113</v>
      </c>
      <c r="R1765" s="33">
        <f>IF(DatiStorici[[#This Row],[Calend]]="X",(DatiStorici[[#This Row],[Balanced]]*C$2/DatiStorici[[#This Row],[Bond 10Y]]),R1764)</f>
        <v>25.871198211764792</v>
      </c>
      <c r="S1765" s="33">
        <f>IF(DatiStorici[[#This Row],[Calend]]="X",(DatiStorici[[#This Row],[Balanced]]*D$2/DatiStorici[[#This Row],[SXXR]]),S1764)</f>
        <v>24.710095357140805</v>
      </c>
      <c r="T1765" s="33">
        <f>IF(DatiStorici[[#This Row],[Calend]]="X",(DatiStorici[[#This Row],[Balanced]]*E$2/DatiStorici[[#This Row],[Gold]]),T1764)</f>
        <v>23.441371233344491</v>
      </c>
      <c r="U1765" s="34">
        <f>SUMPRODUCT(DatiStorici[[#This Row],[Bond 3Y]:[Gold]],Q1764:T1764)</f>
        <v>15224.176133815712</v>
      </c>
      <c r="V1765" s="32">
        <f t="shared" si="230"/>
        <v>-2.2734323567867292E-3</v>
      </c>
      <c r="W1765" s="32">
        <f>-(1-U1765/MAX(U$5:U1765))</f>
        <v>-4.3434990686516128E-3</v>
      </c>
      <c r="X1765" s="53" t="str">
        <f t="shared" si="231"/>
        <v/>
      </c>
    </row>
    <row r="1766" spans="1:24" x14ac:dyDescent="0.3">
      <c r="A1766" s="4">
        <v>41579</v>
      </c>
      <c r="B1766" s="1">
        <v>129.14333300000001</v>
      </c>
      <c r="C1766" s="1">
        <v>150.108868</v>
      </c>
      <c r="D1766" s="1">
        <v>179.623864</v>
      </c>
      <c r="E1766" s="1">
        <v>125.73047</v>
      </c>
      <c r="F1766" s="3">
        <f t="shared" si="224"/>
        <v>14649.601905280542</v>
      </c>
      <c r="G1766" s="36">
        <f t="shared" si="225"/>
        <v>8.5181973503749026E-4</v>
      </c>
      <c r="H1766" s="31">
        <f t="shared" si="226"/>
        <v>7.4848479082415787E-5</v>
      </c>
      <c r="I1766" s="37">
        <f t="shared" si="227"/>
        <v>-2.6777591082047928E-3</v>
      </c>
      <c r="J1766" s="37">
        <f t="shared" si="228"/>
        <v>-1.3125710621667116E-2</v>
      </c>
      <c r="K1766" s="39">
        <f t="shared" si="229"/>
        <v>-4.7509212667234896E-3</v>
      </c>
      <c r="L1766" s="36">
        <f>-(1-B1766/MAX(B$5:B1766))</f>
        <v>0</v>
      </c>
      <c r="M1766" s="37">
        <f>-(1-C1766/MAX(C$5:C1766))</f>
        <v>-1.2420236509998461E-2</v>
      </c>
      <c r="N1766" s="37">
        <f>-(1-D1766/MAX(D$5:D1766))</f>
        <v>-1.7871371168278527E-2</v>
      </c>
      <c r="O1766" s="37">
        <f>-(1-E1766/MAX(E$5:E1766))</f>
        <v>-0.31654850949098734</v>
      </c>
      <c r="P1766" s="39">
        <f>-(1-F1766/MAX(F$5:F1766))</f>
        <v>-6.9682273907409442E-2</v>
      </c>
      <c r="Q1766" s="33">
        <f>IF(DatiStorici[[#This Row],[Calend]]="X",(DatiStorici[[#This Row],[Balanced]]*B$2/DatiStorici[[#This Row],[Bond 3Y]]),Q1765)</f>
        <v>30.258152902446113</v>
      </c>
      <c r="R1766" s="33">
        <f>IF(DatiStorici[[#This Row],[Calend]]="X",(DatiStorici[[#This Row],[Balanced]]*C$2/DatiStorici[[#This Row],[Bond 10Y]]),R1765)</f>
        <v>25.871198211764792</v>
      </c>
      <c r="S1766" s="33">
        <f>IF(DatiStorici[[#This Row],[Calend]]="X",(DatiStorici[[#This Row],[Balanced]]*D$2/DatiStorici[[#This Row],[SXXR]]),S1765)</f>
        <v>24.710095357140805</v>
      </c>
      <c r="T1766" s="33">
        <f>IF(DatiStorici[[#This Row],[Calend]]="X",(DatiStorici[[#This Row],[Balanced]]*E$2/DatiStorici[[#This Row],[Gold]]),T1765)</f>
        <v>23.441371233344491</v>
      </c>
      <c r="U1766" s="34">
        <f>SUMPRODUCT(DatiStorici[[#This Row],[Bond 3Y]:[Gold]],Q1765:T1765)</f>
        <v>15176.952424088127</v>
      </c>
      <c r="V1766" s="32">
        <f t="shared" si="230"/>
        <v>-3.1067101749103331E-3</v>
      </c>
      <c r="W1766" s="32">
        <f>-(1-U1766/MAX(U$5:U1766))</f>
        <v>-7.4319153596276166E-3</v>
      </c>
      <c r="X1766" s="53" t="str">
        <f t="shared" si="231"/>
        <v/>
      </c>
    </row>
    <row r="1767" spans="1:24" x14ac:dyDescent="0.3">
      <c r="A1767" s="4">
        <v>41582</v>
      </c>
      <c r="B1767" s="1">
        <v>129.17616699999999</v>
      </c>
      <c r="C1767" s="1">
        <v>150.16440499999999</v>
      </c>
      <c r="D1767" s="1">
        <v>180.17263800000001</v>
      </c>
      <c r="E1767" s="1">
        <v>127.0491</v>
      </c>
      <c r="F1767" s="3">
        <f t="shared" si="224"/>
        <v>14712.081737462962</v>
      </c>
      <c r="G1767" s="36">
        <f t="shared" si="225"/>
        <v>2.5421232370610378E-4</v>
      </c>
      <c r="H1767" s="31">
        <f t="shared" si="226"/>
        <v>3.699097164286327E-4</v>
      </c>
      <c r="I1767" s="37">
        <f t="shared" si="227"/>
        <v>3.0504711551951765E-3</v>
      </c>
      <c r="J1767" s="37">
        <f t="shared" si="228"/>
        <v>1.0433137148621693E-2</v>
      </c>
      <c r="K1767" s="39">
        <f t="shared" si="229"/>
        <v>4.2558817299621892E-3</v>
      </c>
      <c r="L1767" s="36">
        <f>-(1-B1767/MAX(B$5:B1767))</f>
        <v>0</v>
      </c>
      <c r="M1767" s="37">
        <f>-(1-C1767/MAX(C$5:C1767))</f>
        <v>-1.2054853584554492E-2</v>
      </c>
      <c r="N1767" s="37">
        <f>-(1-D1767/MAX(D$5:D1767))</f>
        <v>-1.4870841928140921E-2</v>
      </c>
      <c r="O1767" s="37">
        <f>-(1-E1767/MAX(E$5:E1767))</f>
        <v>-0.30938063969037422</v>
      </c>
      <c r="P1767" s="39">
        <f>-(1-F1767/MAX(F$5:F1767))</f>
        <v>-6.5714514525385348E-2</v>
      </c>
      <c r="Q1767" s="33">
        <f>IF(DatiStorici[[#This Row],[Calend]]="X",(DatiStorici[[#This Row],[Balanced]]*B$2/DatiStorici[[#This Row],[Bond 3Y]]),Q1766)</f>
        <v>30.258152902446113</v>
      </c>
      <c r="R1767" s="33">
        <f>IF(DatiStorici[[#This Row],[Calend]]="X",(DatiStorici[[#This Row],[Balanced]]*C$2/DatiStorici[[#This Row],[Bond 10Y]]),R1766)</f>
        <v>25.871198211764792</v>
      </c>
      <c r="S1767" s="33">
        <f>IF(DatiStorici[[#This Row],[Calend]]="X",(DatiStorici[[#This Row],[Balanced]]*D$2/DatiStorici[[#This Row],[SXXR]]),S1766)</f>
        <v>24.710095357140805</v>
      </c>
      <c r="T1767" s="33">
        <f>IF(DatiStorici[[#This Row],[Calend]]="X",(DatiStorici[[#This Row],[Balanced]]*E$2/DatiStorici[[#This Row],[Gold]]),T1766)</f>
        <v>23.441371233344491</v>
      </c>
      <c r="U1767" s="34">
        <f>SUMPRODUCT(DatiStorici[[#This Row],[Bond 3Y]:[Gold]],Q1766:T1766)</f>
        <v>15223.853482234555</v>
      </c>
      <c r="V1767" s="32">
        <f t="shared" si="230"/>
        <v>3.0855165814176197E-3</v>
      </c>
      <c r="W1767" s="32">
        <f>-(1-U1767/MAX(U$5:U1767))</f>
        <v>-4.3646003841836256E-3</v>
      </c>
      <c r="X1767" s="53" t="str">
        <f t="shared" si="231"/>
        <v/>
      </c>
    </row>
    <row r="1768" spans="1:24" x14ac:dyDescent="0.3">
      <c r="A1768" s="4">
        <v>41583</v>
      </c>
      <c r="B1768" s="1">
        <v>129.08438799999999</v>
      </c>
      <c r="C1768" s="1">
        <v>149.39913999999999</v>
      </c>
      <c r="D1768" s="1">
        <v>179.84193099999999</v>
      </c>
      <c r="E1768" s="1">
        <v>125.77285000000001</v>
      </c>
      <c r="F1768" s="3">
        <f t="shared" si="224"/>
        <v>14635.129460419939</v>
      </c>
      <c r="G1768" s="36">
        <f t="shared" si="225"/>
        <v>-7.1074736026645736E-4</v>
      </c>
      <c r="H1768" s="31">
        <f t="shared" si="226"/>
        <v>-5.1092109001983407E-3</v>
      </c>
      <c r="I1768" s="37">
        <f t="shared" si="227"/>
        <v>-1.8371872779317155E-3</v>
      </c>
      <c r="J1768" s="37">
        <f t="shared" si="228"/>
        <v>-1.0096123701633168E-2</v>
      </c>
      <c r="K1768" s="39">
        <f t="shared" si="229"/>
        <v>-5.2442770721001968E-3</v>
      </c>
      <c r="L1768" s="36">
        <f>-(1-B1768/MAX(B$5:B1768))</f>
        <v>-7.1049483919116696E-4</v>
      </c>
      <c r="M1768" s="37">
        <f>-(1-C1768/MAX(C$5:C1768))</f>
        <v>-1.7089600950094375E-2</v>
      </c>
      <c r="N1768" s="37">
        <f>-(1-D1768/MAX(D$5:D1768))</f>
        <v>-1.667904717004054E-2</v>
      </c>
      <c r="O1768" s="37">
        <f>-(1-E1768/MAX(E$5:E1768))</f>
        <v>-0.31631813833141265</v>
      </c>
      <c r="P1768" s="39">
        <f>-(1-F1768/MAX(F$5:F1768))</f>
        <v>-7.0601341338782042E-2</v>
      </c>
      <c r="Q1768" s="33">
        <f>IF(DatiStorici[[#This Row],[Calend]]="X",(DatiStorici[[#This Row],[Balanced]]*B$2/DatiStorici[[#This Row],[Bond 3Y]]),Q1767)</f>
        <v>30.258152902446113</v>
      </c>
      <c r="R1768" s="33">
        <f>IF(DatiStorici[[#This Row],[Calend]]="X",(DatiStorici[[#This Row],[Balanced]]*C$2/DatiStorici[[#This Row],[Bond 10Y]]),R1767)</f>
        <v>25.871198211764792</v>
      </c>
      <c r="S1768" s="33">
        <f>IF(DatiStorici[[#This Row],[Calend]]="X",(DatiStorici[[#This Row],[Balanced]]*D$2/DatiStorici[[#This Row],[SXXR]]),S1767)</f>
        <v>24.710095357140805</v>
      </c>
      <c r="T1768" s="33">
        <f>IF(DatiStorici[[#This Row],[Calend]]="X",(DatiStorici[[#This Row],[Balanced]]*E$2/DatiStorici[[#This Row],[Gold]]),T1767)</f>
        <v>23.441371233344491</v>
      </c>
      <c r="U1768" s="34">
        <f>SUMPRODUCT(DatiStorici[[#This Row],[Bond 3Y]:[Gold]],Q1767:T1767)</f>
        <v>15163.189245177966</v>
      </c>
      <c r="V1768" s="32">
        <f t="shared" si="230"/>
        <v>-3.9927753545803638E-3</v>
      </c>
      <c r="W1768" s="32">
        <f>-(1-U1768/MAX(U$5:U1768))</f>
        <v>-8.3320230853222155E-3</v>
      </c>
      <c r="X1768" s="53" t="str">
        <f t="shared" si="231"/>
        <v/>
      </c>
    </row>
    <row r="1769" spans="1:24" x14ac:dyDescent="0.3">
      <c r="A1769" s="4">
        <v>41584</v>
      </c>
      <c r="B1769" s="1">
        <v>129.082716</v>
      </c>
      <c r="C1769" s="1">
        <v>149.371295</v>
      </c>
      <c r="D1769" s="1">
        <v>180.70032699999999</v>
      </c>
      <c r="E1769" s="1">
        <v>126.90188999999999</v>
      </c>
      <c r="F1769" s="3">
        <f t="shared" si="224"/>
        <v>14691.826573982216</v>
      </c>
      <c r="G1769" s="36">
        <f t="shared" si="225"/>
        <v>-1.2952850879125065E-5</v>
      </c>
      <c r="H1769" s="31">
        <f t="shared" si="226"/>
        <v>-1.8639729249387963E-4</v>
      </c>
      <c r="I1769" s="37">
        <f t="shared" si="227"/>
        <v>4.7617032560195276E-3</v>
      </c>
      <c r="J1769" s="37">
        <f t="shared" si="228"/>
        <v>8.9367660122705323E-3</v>
      </c>
      <c r="K1769" s="39">
        <f t="shared" si="229"/>
        <v>3.866557724720839E-3</v>
      </c>
      <c r="L1769" s="36">
        <f>-(1-B1769/MAX(B$5:B1769))</f>
        <v>-7.2343840330846287E-4</v>
      </c>
      <c r="M1769" s="37">
        <f>-(1-C1769/MAX(C$5:C1769))</f>
        <v>-1.7272795713206945E-2</v>
      </c>
      <c r="N1769" s="37">
        <f>-(1-D1769/MAX(D$5:D1769))</f>
        <v>-1.1985599051840379E-2</v>
      </c>
      <c r="O1769" s="37">
        <f>-(1-E1769/MAX(E$5:E1769))</f>
        <v>-0.31018085060120459</v>
      </c>
      <c r="P1769" s="39">
        <f>-(1-F1769/MAX(F$5:F1769))</f>
        <v>-6.700081143317016E-2</v>
      </c>
      <c r="Q1769" s="33">
        <f>IF(DatiStorici[[#This Row],[Calend]]="X",(DatiStorici[[#This Row],[Balanced]]*B$2/DatiStorici[[#This Row],[Bond 3Y]]),Q1768)</f>
        <v>30.258152902446113</v>
      </c>
      <c r="R1769" s="33">
        <f>IF(DatiStorici[[#This Row],[Calend]]="X",(DatiStorici[[#This Row],[Balanced]]*C$2/DatiStorici[[#This Row],[Bond 10Y]]),R1768)</f>
        <v>25.871198211764792</v>
      </c>
      <c r="S1769" s="33">
        <f>IF(DatiStorici[[#This Row],[Calend]]="X",(DatiStorici[[#This Row],[Balanced]]*D$2/DatiStorici[[#This Row],[SXXR]]),S1768)</f>
        <v>24.710095357140805</v>
      </c>
      <c r="T1769" s="33">
        <f>IF(DatiStorici[[#This Row],[Calend]]="X",(DatiStorici[[#This Row],[Balanced]]*E$2/DatiStorici[[#This Row],[Gold]]),T1768)</f>
        <v>23.441371233344491</v>
      </c>
      <c r="U1769" s="34">
        <f>SUMPRODUCT(DatiStorici[[#This Row],[Bond 3Y]:[Gold]],Q1768:T1768)</f>
        <v>15210.095562823592</v>
      </c>
      <c r="V1769" s="32">
        <f t="shared" si="230"/>
        <v>3.0886586835712007E-3</v>
      </c>
      <c r="W1769" s="32">
        <f>-(1-U1769/MAX(U$5:U1769))</f>
        <v>-5.2643641402261299E-3</v>
      </c>
      <c r="X1769" s="53" t="str">
        <f t="shared" si="231"/>
        <v/>
      </c>
    </row>
    <row r="1770" spans="1:24" x14ac:dyDescent="0.3">
      <c r="A1770" s="4">
        <v>41585</v>
      </c>
      <c r="B1770" s="1">
        <v>129.301717</v>
      </c>
      <c r="C1770" s="1">
        <v>150.13977700000001</v>
      </c>
      <c r="D1770" s="1">
        <v>180.689784</v>
      </c>
      <c r="E1770" s="1">
        <v>125.76999000000001</v>
      </c>
      <c r="F1770" s="3">
        <f t="shared" si="224"/>
        <v>14671.888077351941</v>
      </c>
      <c r="G1770" s="36">
        <f t="shared" si="225"/>
        <v>1.6951567081646263E-3</v>
      </c>
      <c r="H1770" s="31">
        <f t="shared" si="226"/>
        <v>5.1315878324615771E-3</v>
      </c>
      <c r="I1770" s="37">
        <f t="shared" si="227"/>
        <v>-5.8346920306178711E-5</v>
      </c>
      <c r="J1770" s="37">
        <f t="shared" si="228"/>
        <v>-8.9595056776103563E-3</v>
      </c>
      <c r="K1770" s="39">
        <f t="shared" si="229"/>
        <v>-1.358036606154597E-3</v>
      </c>
      <c r="L1770" s="36">
        <f>-(1-B1770/MAX(B$5:B1770))</f>
        <v>0</v>
      </c>
      <c r="M1770" s="37">
        <f>-(1-C1770/MAX(C$5:C1770))</f>
        <v>-1.2216883414898683E-2</v>
      </c>
      <c r="N1770" s="37">
        <f>-(1-D1770/MAX(D$5:D1770))</f>
        <v>-1.204324496760667E-2</v>
      </c>
      <c r="O1770" s="37">
        <f>-(1-E1770/MAX(E$5:E1770))</f>
        <v>-0.31633368485138391</v>
      </c>
      <c r="P1770" s="39">
        <f>-(1-F1770/MAX(F$5:F1770))</f>
        <v>-6.8266998525946754E-2</v>
      </c>
      <c r="Q1770" s="33">
        <f>IF(DatiStorici[[#This Row],[Calend]]="X",(DatiStorici[[#This Row],[Balanced]]*B$2/DatiStorici[[#This Row],[Bond 3Y]]),Q1769)</f>
        <v>30.258152902446113</v>
      </c>
      <c r="R1770" s="33">
        <f>IF(DatiStorici[[#This Row],[Calend]]="X",(DatiStorici[[#This Row],[Balanced]]*C$2/DatiStorici[[#This Row],[Bond 10Y]]),R1769)</f>
        <v>25.871198211764792</v>
      </c>
      <c r="S1770" s="33">
        <f>IF(DatiStorici[[#This Row],[Calend]]="X",(DatiStorici[[#This Row],[Balanced]]*D$2/DatiStorici[[#This Row],[SXXR]]),S1769)</f>
        <v>24.710095357140805</v>
      </c>
      <c r="T1770" s="33">
        <f>IF(DatiStorici[[#This Row],[Calend]]="X",(DatiStorici[[#This Row],[Balanced]]*E$2/DatiStorici[[#This Row],[Gold]]),T1769)</f>
        <v>23.441371233344491</v>
      </c>
      <c r="U1770" s="34">
        <f>SUMPRODUCT(DatiStorici[[#This Row],[Bond 3Y]:[Gold]],Q1769:T1769)</f>
        <v>15209.809872077181</v>
      </c>
      <c r="V1770" s="32">
        <f t="shared" si="230"/>
        <v>-1.8783144939796398E-5</v>
      </c>
      <c r="W1770" s="32">
        <f>-(1-U1770/MAX(U$5:U1770))</f>
        <v>-5.2830482283777735E-3</v>
      </c>
      <c r="X1770" s="53" t="str">
        <f t="shared" si="231"/>
        <v/>
      </c>
    </row>
    <row r="1771" spans="1:24" x14ac:dyDescent="0.3">
      <c r="A1771" s="4">
        <v>41586</v>
      </c>
      <c r="B1771" s="1">
        <v>129.327482</v>
      </c>
      <c r="C1771" s="1">
        <v>149.46084500000001</v>
      </c>
      <c r="D1771" s="1">
        <v>180.40624199999999</v>
      </c>
      <c r="E1771" s="1">
        <v>123.67601999999999</v>
      </c>
      <c r="F1771" s="3">
        <f t="shared" si="224"/>
        <v>14568.481327690326</v>
      </c>
      <c r="G1771" s="36">
        <f t="shared" si="225"/>
        <v>1.9924277834721665E-4</v>
      </c>
      <c r="H1771" s="31">
        <f t="shared" si="226"/>
        <v>-4.5322546905811854E-3</v>
      </c>
      <c r="I1771" s="37">
        <f t="shared" si="227"/>
        <v>-1.5704523886145797E-3</v>
      </c>
      <c r="J1771" s="37">
        <f t="shared" si="228"/>
        <v>-1.6789358046401189E-2</v>
      </c>
      <c r="K1771" s="39">
        <f t="shared" si="229"/>
        <v>-7.0729052232033898E-3</v>
      </c>
      <c r="L1771" s="36">
        <f>-(1-B1771/MAX(B$5:B1771))</f>
        <v>0</v>
      </c>
      <c r="M1771" s="37">
        <f>-(1-C1771/MAX(C$5:C1771))</f>
        <v>-1.6683638197073192E-2</v>
      </c>
      <c r="N1771" s="37">
        <f>-(1-D1771/MAX(D$5:D1771))</f>
        <v>-1.3593566341810193E-2</v>
      </c>
      <c r="O1771" s="37">
        <f>-(1-E1771/MAX(E$5:E1771))</f>
        <v>-0.32771618360113941</v>
      </c>
      <c r="P1771" s="39">
        <f>-(1-F1771/MAX(F$5:F1771))</f>
        <v>-7.4833807155275101E-2</v>
      </c>
      <c r="Q1771" s="33">
        <f>IF(DatiStorici[[#This Row],[Calend]]="X",(DatiStorici[[#This Row],[Balanced]]*B$2/DatiStorici[[#This Row],[Bond 3Y]]),Q1770)</f>
        <v>30.258152902446113</v>
      </c>
      <c r="R1771" s="33">
        <f>IF(DatiStorici[[#This Row],[Calend]]="X",(DatiStorici[[#This Row],[Balanced]]*C$2/DatiStorici[[#This Row],[Bond 10Y]]),R1770)</f>
        <v>25.871198211764792</v>
      </c>
      <c r="S1771" s="33">
        <f>IF(DatiStorici[[#This Row],[Calend]]="X",(DatiStorici[[#This Row],[Balanced]]*D$2/DatiStorici[[#This Row],[SXXR]]),S1770)</f>
        <v>24.710095357140805</v>
      </c>
      <c r="T1771" s="33">
        <f>IF(DatiStorici[[#This Row],[Calend]]="X",(DatiStorici[[#This Row],[Balanced]]*E$2/DatiStorici[[#This Row],[Gold]]),T1770)</f>
        <v>23.441371233344491</v>
      </c>
      <c r="U1771" s="34">
        <f>SUMPRODUCT(DatiStorici[[#This Row],[Bond 3Y]:[Gold]],Q1770:T1770)</f>
        <v>15136.93281106316</v>
      </c>
      <c r="V1771" s="32">
        <f t="shared" si="230"/>
        <v>-4.8029669524594009E-3</v>
      </c>
      <c r="W1771" s="32">
        <f>-(1-U1771/MAX(U$5:U1771))</f>
        <v>-1.0049185911599312E-2</v>
      </c>
      <c r="X1771" s="53" t="str">
        <f t="shared" si="231"/>
        <v/>
      </c>
    </row>
    <row r="1772" spans="1:24" x14ac:dyDescent="0.3">
      <c r="A1772" s="4">
        <v>41589</v>
      </c>
      <c r="B1772" s="1">
        <v>129.34917300000001</v>
      </c>
      <c r="C1772" s="1">
        <v>149.494778</v>
      </c>
      <c r="D1772" s="1">
        <v>180.876778</v>
      </c>
      <c r="E1772" s="1">
        <v>123.38318</v>
      </c>
      <c r="F1772" s="3">
        <f t="shared" si="224"/>
        <v>14565.404563209217</v>
      </c>
      <c r="G1772" s="36">
        <f t="shared" si="225"/>
        <v>1.6770744194782389E-4</v>
      </c>
      <c r="H1772" s="31">
        <f t="shared" si="226"/>
        <v>2.2701028202923786E-4</v>
      </c>
      <c r="I1772" s="37">
        <f t="shared" si="227"/>
        <v>2.6048069795786598E-3</v>
      </c>
      <c r="J1772" s="37">
        <f t="shared" si="228"/>
        <v>-2.3706070216473495E-3</v>
      </c>
      <c r="K1772" s="39">
        <f t="shared" si="229"/>
        <v>-2.1121552436017293E-4</v>
      </c>
      <c r="L1772" s="36">
        <f>-(1-B1772/MAX(B$5:B1772))</f>
        <v>0</v>
      </c>
      <c r="M1772" s="37">
        <f>-(1-C1772/MAX(C$5:C1772))</f>
        <v>-1.6460389933589559E-2</v>
      </c>
      <c r="N1772" s="37">
        <f>-(1-D1772/MAX(D$5:D1772))</f>
        <v>-1.1020818677858535E-2</v>
      </c>
      <c r="O1772" s="37">
        <f>-(1-E1772/MAX(E$5:E1772))</f>
        <v>-0.32930801678589294</v>
      </c>
      <c r="P1772" s="39">
        <f>-(1-F1772/MAX(F$5:F1772))</f>
        <v>-7.5029195982513897E-2</v>
      </c>
      <c r="Q1772" s="33">
        <f>IF(DatiStorici[[#This Row],[Calend]]="X",(DatiStorici[[#This Row],[Balanced]]*B$2/DatiStorici[[#This Row],[Bond 3Y]]),Q1771)</f>
        <v>30.258152902446113</v>
      </c>
      <c r="R1772" s="33">
        <f>IF(DatiStorici[[#This Row],[Calend]]="X",(DatiStorici[[#This Row],[Balanced]]*C$2/DatiStorici[[#This Row],[Bond 10Y]]),R1771)</f>
        <v>25.871198211764792</v>
      </c>
      <c r="S1772" s="33">
        <f>IF(DatiStorici[[#This Row],[Calend]]="X",(DatiStorici[[#This Row],[Balanced]]*D$2/DatiStorici[[#This Row],[SXXR]]),S1771)</f>
        <v>24.710095357140805</v>
      </c>
      <c r="T1772" s="33">
        <f>IF(DatiStorici[[#This Row],[Calend]]="X",(DatiStorici[[#This Row],[Balanced]]*E$2/DatiStorici[[#This Row],[Gold]]),T1771)</f>
        <v>23.441371233344491</v>
      </c>
      <c r="U1772" s="34">
        <f>SUMPRODUCT(DatiStorici[[#This Row],[Bond 3Y]:[Gold]],Q1771:T1771)</f>
        <v>15143.229446303681</v>
      </c>
      <c r="V1772" s="32">
        <f t="shared" si="230"/>
        <v>4.1589178272965707E-4</v>
      </c>
      <c r="W1772" s="32">
        <f>-(1-U1772/MAX(U$5:U1772))</f>
        <v>-9.6373878769395738E-3</v>
      </c>
      <c r="X1772" s="53" t="str">
        <f t="shared" si="231"/>
        <v/>
      </c>
    </row>
    <row r="1773" spans="1:24" x14ac:dyDescent="0.3">
      <c r="A1773" s="4">
        <v>41590</v>
      </c>
      <c r="B1773" s="1">
        <v>129.34457599999999</v>
      </c>
      <c r="C1773" s="1">
        <v>149.18729300000001</v>
      </c>
      <c r="D1773" s="1">
        <v>179.828059</v>
      </c>
      <c r="E1773" s="1">
        <v>123.26152</v>
      </c>
      <c r="F1773" s="3">
        <f t="shared" si="224"/>
        <v>14536.931317733441</v>
      </c>
      <c r="G1773" s="36">
        <f t="shared" si="225"/>
        <v>-3.5540093398275044E-5</v>
      </c>
      <c r="H1773" s="31">
        <f t="shared" si="226"/>
        <v>-2.0589458724200476E-3</v>
      </c>
      <c r="I1773" s="37">
        <f t="shared" si="227"/>
        <v>-5.81484830478818E-3</v>
      </c>
      <c r="J1773" s="37">
        <f t="shared" si="228"/>
        <v>-9.8652036607193129E-4</v>
      </c>
      <c r="K1773" s="39">
        <f t="shared" si="229"/>
        <v>-1.9567676407456699E-3</v>
      </c>
      <c r="L1773" s="36">
        <f>-(1-B1773/MAX(B$5:B1773))</f>
        <v>-3.5539461856637367E-5</v>
      </c>
      <c r="M1773" s="37">
        <f>-(1-C1773/MAX(C$5:C1773))</f>
        <v>-1.848336144501761E-2</v>
      </c>
      <c r="N1773" s="37">
        <f>-(1-D1773/MAX(D$5:D1773))</f>
        <v>-1.675489504479255E-2</v>
      </c>
      <c r="O1773" s="37">
        <f>-(1-E1773/MAX(E$5:E1773))</f>
        <v>-0.32996934182774884</v>
      </c>
      <c r="P1773" s="39">
        <f>-(1-F1773/MAX(F$5:F1773))</f>
        <v>-7.6837379246248227E-2</v>
      </c>
      <c r="Q1773" s="33">
        <f>IF(DatiStorici[[#This Row],[Calend]]="X",(DatiStorici[[#This Row],[Balanced]]*B$2/DatiStorici[[#This Row],[Bond 3Y]]),Q1772)</f>
        <v>30.258152902446113</v>
      </c>
      <c r="R1773" s="33">
        <f>IF(DatiStorici[[#This Row],[Calend]]="X",(DatiStorici[[#This Row],[Balanced]]*C$2/DatiStorici[[#This Row],[Bond 10Y]]),R1772)</f>
        <v>25.871198211764792</v>
      </c>
      <c r="S1773" s="33">
        <f>IF(DatiStorici[[#This Row],[Calend]]="X",(DatiStorici[[#This Row],[Balanced]]*D$2/DatiStorici[[#This Row],[SXXR]]),S1772)</f>
        <v>24.710095357140805</v>
      </c>
      <c r="T1773" s="33">
        <f>IF(DatiStorici[[#This Row],[Calend]]="X",(DatiStorici[[#This Row],[Balanced]]*E$2/DatiStorici[[#This Row],[Gold]]),T1772)</f>
        <v>23.441371233344491</v>
      </c>
      <c r="U1773" s="34">
        <f>SUMPRODUCT(DatiStorici[[#This Row],[Bond 3Y]:[Gold]],Q1772:T1772)</f>
        <v>15106.369520475551</v>
      </c>
      <c r="V1773" s="32">
        <f t="shared" si="230"/>
        <v>-2.43705340437101E-3</v>
      </c>
      <c r="W1773" s="32">
        <f>-(1-U1773/MAX(U$5:U1773))</f>
        <v>-1.2048015844722149E-2</v>
      </c>
      <c r="X1773" s="53" t="str">
        <f t="shared" si="231"/>
        <v/>
      </c>
    </row>
    <row r="1774" spans="1:24" x14ac:dyDescent="0.3">
      <c r="A1774" s="4">
        <v>41591</v>
      </c>
      <c r="B1774" s="1">
        <v>129.416147</v>
      </c>
      <c r="C1774" s="1">
        <v>149.71947</v>
      </c>
      <c r="D1774" s="1">
        <v>178.88199299999999</v>
      </c>
      <c r="E1774" s="1">
        <v>122.41833</v>
      </c>
      <c r="F1774" s="3">
        <f t="shared" si="224"/>
        <v>14504.683969535115</v>
      </c>
      <c r="G1774" s="36">
        <f t="shared" si="225"/>
        <v>5.5318288645471057E-4</v>
      </c>
      <c r="H1774" s="31">
        <f t="shared" si="226"/>
        <v>3.5608265063627308E-3</v>
      </c>
      <c r="I1774" s="37">
        <f t="shared" si="227"/>
        <v>-5.2748351395609516E-3</v>
      </c>
      <c r="J1774" s="37">
        <f t="shared" si="228"/>
        <v>-6.8641633466830316E-3</v>
      </c>
      <c r="K1774" s="39">
        <f t="shared" si="229"/>
        <v>-2.2207691364622899E-3</v>
      </c>
      <c r="L1774" s="36">
        <f>-(1-B1774/MAX(B$5:B1774))</f>
        <v>0</v>
      </c>
      <c r="M1774" s="37">
        <f>-(1-C1774/MAX(C$5:C1774))</f>
        <v>-1.498212102666463E-2</v>
      </c>
      <c r="N1774" s="37">
        <f>-(1-D1774/MAX(D$5:D1774))</f>
        <v>-2.1927696045022205E-2</v>
      </c>
      <c r="O1774" s="37">
        <f>-(1-E1774/MAX(E$5:E1774))</f>
        <v>-0.33455279293774864</v>
      </c>
      <c r="P1774" s="39">
        <f>-(1-F1774/MAX(F$5:F1774))</f>
        <v>-7.8885235552675792E-2</v>
      </c>
      <c r="Q1774" s="33">
        <f>IF(DatiStorici[[#This Row],[Calend]]="X",(DatiStorici[[#This Row],[Balanced]]*B$2/DatiStorici[[#This Row],[Bond 3Y]]),Q1773)</f>
        <v>30.258152902446113</v>
      </c>
      <c r="R1774" s="33">
        <f>IF(DatiStorici[[#This Row],[Calend]]="X",(DatiStorici[[#This Row],[Balanced]]*C$2/DatiStorici[[#This Row],[Bond 10Y]]),R1773)</f>
        <v>25.871198211764792</v>
      </c>
      <c r="S1774" s="33">
        <f>IF(DatiStorici[[#This Row],[Calend]]="X",(DatiStorici[[#This Row],[Balanced]]*D$2/DatiStorici[[#This Row],[SXXR]]),S1773)</f>
        <v>24.710095357140805</v>
      </c>
      <c r="T1774" s="33">
        <f>IF(DatiStorici[[#This Row],[Calend]]="X",(DatiStorici[[#This Row],[Balanced]]*E$2/DatiStorici[[#This Row],[Gold]]),T1773)</f>
        <v>23.441371233344491</v>
      </c>
      <c r="U1774" s="34">
        <f>SUMPRODUCT(DatiStorici[[#This Row],[Bond 3Y]:[Gold]],Q1773:T1773)</f>
        <v>15079.160272503283</v>
      </c>
      <c r="V1774" s="32">
        <f t="shared" si="230"/>
        <v>-1.80280124471942E-3</v>
      </c>
      <c r="W1774" s="32">
        <f>-(1-U1774/MAX(U$5:U1774))</f>
        <v>-1.3827492408243325E-2</v>
      </c>
      <c r="X1774" s="53" t="str">
        <f t="shared" si="231"/>
        <v/>
      </c>
    </row>
    <row r="1775" spans="1:24" x14ac:dyDescent="0.3">
      <c r="A1775" s="4">
        <v>41592</v>
      </c>
      <c r="B1775" s="1">
        <v>129.46307400000001</v>
      </c>
      <c r="C1775" s="1">
        <v>150.12976499999999</v>
      </c>
      <c r="D1775" s="1">
        <v>180.32800399999999</v>
      </c>
      <c r="E1775" s="1">
        <v>123.71567</v>
      </c>
      <c r="F1775" s="3">
        <f t="shared" si="224"/>
        <v>14589.151487863479</v>
      </c>
      <c r="G1775" s="36">
        <f t="shared" si="225"/>
        <v>3.6253972283080801E-4</v>
      </c>
      <c r="H1775" s="31">
        <f t="shared" si="226"/>
        <v>2.7366770241847031E-3</v>
      </c>
      <c r="I1775" s="37">
        <f t="shared" si="227"/>
        <v>8.0511056093871252E-3</v>
      </c>
      <c r="J1775" s="37">
        <f t="shared" si="228"/>
        <v>1.0541835052924085E-2</v>
      </c>
      <c r="K1775" s="39">
        <f t="shared" si="229"/>
        <v>5.8065740957127616E-3</v>
      </c>
      <c r="L1775" s="36">
        <f>-(1-B1775/MAX(B$5:B1775))</f>
        <v>0</v>
      </c>
      <c r="M1775" s="37">
        <f>-(1-C1775/MAX(C$5:C1775))</f>
        <v>-1.2282753264720503E-2</v>
      </c>
      <c r="N1775" s="37">
        <f>-(1-D1775/MAX(D$5:D1775))</f>
        <v>-1.4021347917996141E-2</v>
      </c>
      <c r="O1775" s="37">
        <f>-(1-E1775/MAX(E$5:E1775))</f>
        <v>-0.32750065230153724</v>
      </c>
      <c r="P1775" s="39">
        <f>-(1-F1775/MAX(F$5:F1775))</f>
        <v>-7.3521156031060797E-2</v>
      </c>
      <c r="Q1775" s="33">
        <f>IF(DatiStorici[[#This Row],[Calend]]="X",(DatiStorici[[#This Row],[Balanced]]*B$2/DatiStorici[[#This Row],[Bond 3Y]]),Q1774)</f>
        <v>30.258152902446113</v>
      </c>
      <c r="R1775" s="33">
        <f>IF(DatiStorici[[#This Row],[Calend]]="X",(DatiStorici[[#This Row],[Balanced]]*C$2/DatiStorici[[#This Row],[Bond 10Y]]),R1774)</f>
        <v>25.871198211764792</v>
      </c>
      <c r="S1775" s="33">
        <f>IF(DatiStorici[[#This Row],[Calend]]="X",(DatiStorici[[#This Row],[Balanced]]*D$2/DatiStorici[[#This Row],[SXXR]]),S1774)</f>
        <v>24.710095357140805</v>
      </c>
      <c r="T1775" s="33">
        <f>IF(DatiStorici[[#This Row],[Calend]]="X",(DatiStorici[[#This Row],[Balanced]]*E$2/DatiStorici[[#This Row],[Gold]]),T1774)</f>
        <v>23.441371233344491</v>
      </c>
      <c r="U1775" s="34">
        <f>SUMPRODUCT(DatiStorici[[#This Row],[Bond 3Y]:[Gold]],Q1774:T1774)</f>
        <v>15157.337518368175</v>
      </c>
      <c r="V1775" s="32">
        <f t="shared" si="230"/>
        <v>5.1710631707281634E-3</v>
      </c>
      <c r="W1775" s="32">
        <f>-(1-U1775/MAX(U$5:U1775))</f>
        <v>-8.7147242435742234E-3</v>
      </c>
      <c r="X1775" s="53" t="str">
        <f t="shared" si="231"/>
        <v/>
      </c>
    </row>
    <row r="1776" spans="1:24" x14ac:dyDescent="0.3">
      <c r="A1776" s="4">
        <v>41593</v>
      </c>
      <c r="B1776" s="1">
        <v>129.42164500000001</v>
      </c>
      <c r="C1776" s="1">
        <v>150.023133</v>
      </c>
      <c r="D1776" s="1">
        <v>180.66814400000001</v>
      </c>
      <c r="E1776" s="1">
        <v>123.83450999999999</v>
      </c>
      <c r="F1776" s="3">
        <f t="shared" si="224"/>
        <v>14595.23301593121</v>
      </c>
      <c r="G1776" s="36">
        <f t="shared" si="225"/>
        <v>-3.2005751837096963E-4</v>
      </c>
      <c r="H1776" s="31">
        <f t="shared" si="226"/>
        <v>-7.1051790734970852E-4</v>
      </c>
      <c r="I1776" s="37">
        <f t="shared" si="227"/>
        <v>1.8844527984144676E-3</v>
      </c>
      <c r="J1776" s="37">
        <f t="shared" si="228"/>
        <v>9.6012864243817013E-4</v>
      </c>
      <c r="K1776" s="39">
        <f t="shared" si="229"/>
        <v>4.1676590129681559E-4</v>
      </c>
      <c r="L1776" s="36">
        <f>-(1-B1776/MAX(B$5:B1776))</f>
        <v>-3.2000630542727837E-4</v>
      </c>
      <c r="M1776" s="37">
        <f>-(1-C1776/MAX(C$5:C1776))</f>
        <v>-1.2984294797499629E-2</v>
      </c>
      <c r="N1776" s="37">
        <f>-(1-D1776/MAX(D$5:D1776))</f>
        <v>-1.2161565902557236E-2</v>
      </c>
      <c r="O1776" s="37">
        <f>-(1-E1776/MAX(E$5:E1776))</f>
        <v>-0.32685465634580679</v>
      </c>
      <c r="P1776" s="39">
        <f>-(1-F1776/MAX(F$5:F1776))</f>
        <v>-7.3134950767619555E-2</v>
      </c>
      <c r="Q1776" s="33">
        <f>IF(DatiStorici[[#This Row],[Calend]]="X",(DatiStorici[[#This Row],[Balanced]]*B$2/DatiStorici[[#This Row],[Bond 3Y]]),Q1775)</f>
        <v>30.258152902446113</v>
      </c>
      <c r="R1776" s="33">
        <f>IF(DatiStorici[[#This Row],[Calend]]="X",(DatiStorici[[#This Row],[Balanced]]*C$2/DatiStorici[[#This Row],[Bond 10Y]]),R1775)</f>
        <v>25.871198211764792</v>
      </c>
      <c r="S1776" s="33">
        <f>IF(DatiStorici[[#This Row],[Calend]]="X",(DatiStorici[[#This Row],[Balanced]]*D$2/DatiStorici[[#This Row],[SXXR]]),S1775)</f>
        <v>24.710095357140805</v>
      </c>
      <c r="T1776" s="33">
        <f>IF(DatiStorici[[#This Row],[Calend]]="X",(DatiStorici[[#This Row],[Balanced]]*E$2/DatiStorici[[#This Row],[Gold]]),T1775)</f>
        <v>23.441371233344491</v>
      </c>
      <c r="U1776" s="34">
        <f>SUMPRODUCT(DatiStorici[[#This Row],[Bond 3Y]:[Gold]],Q1775:T1775)</f>
        <v>15164.515920136011</v>
      </c>
      <c r="V1776" s="32">
        <f t="shared" si="230"/>
        <v>4.7348041678931896E-4</v>
      </c>
      <c r="W1776" s="32">
        <f>-(1-U1776/MAX(U$5:U1776))</f>
        <v>-8.2452589455099812E-3</v>
      </c>
      <c r="X1776" s="53" t="str">
        <f t="shared" si="231"/>
        <v/>
      </c>
    </row>
    <row r="1777" spans="1:24" x14ac:dyDescent="0.3">
      <c r="A1777" s="4">
        <v>41596</v>
      </c>
      <c r="B1777" s="1">
        <v>129.434515</v>
      </c>
      <c r="C1777" s="1">
        <v>150.227079</v>
      </c>
      <c r="D1777" s="1">
        <v>181.61643000000001</v>
      </c>
      <c r="E1777" s="1">
        <v>123.46953999999999</v>
      </c>
      <c r="F1777" s="3">
        <f t="shared" si="224"/>
        <v>14600.585120231015</v>
      </c>
      <c r="G1777" s="36">
        <f t="shared" si="225"/>
        <v>9.9437463729552374E-5</v>
      </c>
      <c r="H1777" s="31">
        <f t="shared" si="226"/>
        <v>1.3585071597945477E-3</v>
      </c>
      <c r="I1777" s="37">
        <f t="shared" si="227"/>
        <v>5.2350457831130646E-3</v>
      </c>
      <c r="J1777" s="37">
        <f t="shared" si="228"/>
        <v>-2.9515914920512356E-3</v>
      </c>
      <c r="K1777" s="39">
        <f t="shared" si="229"/>
        <v>3.6663499784784538E-4</v>
      </c>
      <c r="L1777" s="36">
        <f>-(1-B1777/MAX(B$5:B1777))</f>
        <v>-2.2059571982668835E-4</v>
      </c>
      <c r="M1777" s="37">
        <f>-(1-C1777/MAX(C$5:C1777))</f>
        <v>-1.1642515693251587E-2</v>
      </c>
      <c r="N1777" s="37">
        <f>-(1-D1777/MAX(D$5:D1777))</f>
        <v>-6.9766266178733494E-3</v>
      </c>
      <c r="O1777" s="37">
        <f>-(1-E1777/MAX(E$5:E1777))</f>
        <v>-0.32883857711291342</v>
      </c>
      <c r="P1777" s="39">
        <f>-(1-F1777/MAX(F$5:F1777))</f>
        <v>-7.279506729950902E-2</v>
      </c>
      <c r="Q1777" s="33">
        <f>IF(DatiStorici[[#This Row],[Calend]]="X",(DatiStorici[[#This Row],[Balanced]]*B$2/DatiStorici[[#This Row],[Bond 3Y]]),Q1776)</f>
        <v>30.258152902446113</v>
      </c>
      <c r="R1777" s="33">
        <f>IF(DatiStorici[[#This Row],[Calend]]="X",(DatiStorici[[#This Row],[Balanced]]*C$2/DatiStorici[[#This Row],[Bond 10Y]]),R1776)</f>
        <v>25.871198211764792</v>
      </c>
      <c r="S1777" s="33">
        <f>IF(DatiStorici[[#This Row],[Calend]]="X",(DatiStorici[[#This Row],[Balanced]]*D$2/DatiStorici[[#This Row],[SXXR]]),S1776)</f>
        <v>24.710095357140805</v>
      </c>
      <c r="T1777" s="33">
        <f>IF(DatiStorici[[#This Row],[Calend]]="X",(DatiStorici[[#This Row],[Balanced]]*E$2/DatiStorici[[#This Row],[Gold]]),T1776)</f>
        <v>23.441371233344491</v>
      </c>
      <c r="U1777" s="34">
        <f>SUMPRODUCT(DatiStorici[[#This Row],[Bond 3Y]:[Gold]],Q1776:T1776)</f>
        <v>15185.058510181167</v>
      </c>
      <c r="V1777" s="32">
        <f t="shared" si="230"/>
        <v>1.3537318771636546E-3</v>
      </c>
      <c r="W1777" s="32">
        <f>-(1-U1777/MAX(U$5:U1777))</f>
        <v>-6.9017797881061327E-3</v>
      </c>
      <c r="X1777" s="53" t="str">
        <f t="shared" si="231"/>
        <v/>
      </c>
    </row>
    <row r="1778" spans="1:24" x14ac:dyDescent="0.3">
      <c r="A1778" s="4">
        <v>41597</v>
      </c>
      <c r="B1778" s="1">
        <v>129.38942800000001</v>
      </c>
      <c r="C1778" s="1">
        <v>149.881021</v>
      </c>
      <c r="D1778" s="1">
        <v>180.42788200000001</v>
      </c>
      <c r="E1778" s="1">
        <v>122.72261</v>
      </c>
      <c r="F1778" s="3">
        <f t="shared" si="224"/>
        <v>14543.371116534727</v>
      </c>
      <c r="G1778" s="36">
        <f t="shared" si="225"/>
        <v>-3.4839899225284985E-4</v>
      </c>
      <c r="H1778" s="31">
        <f t="shared" si="226"/>
        <v>-2.3062233467245367E-3</v>
      </c>
      <c r="I1778" s="37">
        <f t="shared" si="227"/>
        <v>-6.5657834160768513E-3</v>
      </c>
      <c r="J1778" s="37">
        <f t="shared" si="228"/>
        <v>-6.067880651576275E-3</v>
      </c>
      <c r="K1778" s="39">
        <f t="shared" si="229"/>
        <v>-3.9263082013910001E-3</v>
      </c>
      <c r="L1778" s="36">
        <f>-(1-B1778/MAX(B$5:B1778))</f>
        <v>-5.6885718625832027E-4</v>
      </c>
      <c r="M1778" s="37">
        <f>-(1-C1778/MAX(C$5:C1778))</f>
        <v>-1.3919262446107084E-2</v>
      </c>
      <c r="N1778" s="37">
        <f>-(1-D1778/MAX(D$5:D1778))</f>
        <v>-1.3475245406859404E-2</v>
      </c>
      <c r="O1778" s="37">
        <f>-(1-E1778/MAX(E$5:E1778))</f>
        <v>-0.33289877367310994</v>
      </c>
      <c r="P1778" s="39">
        <f>-(1-F1778/MAX(F$5:F1778))</f>
        <v>-7.6428422128092977E-2</v>
      </c>
      <c r="Q1778" s="33">
        <f>IF(DatiStorici[[#This Row],[Calend]]="X",(DatiStorici[[#This Row],[Balanced]]*B$2/DatiStorici[[#This Row],[Bond 3Y]]),Q1777)</f>
        <v>30.258152902446113</v>
      </c>
      <c r="R1778" s="33">
        <f>IF(DatiStorici[[#This Row],[Calend]]="X",(DatiStorici[[#This Row],[Balanced]]*C$2/DatiStorici[[#This Row],[Bond 10Y]]),R1777)</f>
        <v>25.871198211764792</v>
      </c>
      <c r="S1778" s="33">
        <f>IF(DatiStorici[[#This Row],[Calend]]="X",(DatiStorici[[#This Row],[Balanced]]*D$2/DatiStorici[[#This Row],[SXXR]]),S1777)</f>
        <v>24.710095357140805</v>
      </c>
      <c r="T1778" s="33">
        <f>IF(DatiStorici[[#This Row],[Calend]]="X",(DatiStorici[[#This Row],[Balanced]]*E$2/DatiStorici[[#This Row],[Gold]]),T1777)</f>
        <v>23.441371233344491</v>
      </c>
      <c r="U1778" s="34">
        <f>SUMPRODUCT(DatiStorici[[#This Row],[Bond 3Y]:[Gold]],Q1777:T1777)</f>
        <v>15127.863127898629</v>
      </c>
      <c r="V1778" s="32">
        <f t="shared" si="230"/>
        <v>-3.7736679321098416E-3</v>
      </c>
      <c r="W1778" s="32">
        <f>-(1-U1778/MAX(U$5:U1778))</f>
        <v>-1.0642340439291242E-2</v>
      </c>
      <c r="X1778" s="53" t="str">
        <f t="shared" si="231"/>
        <v/>
      </c>
    </row>
    <row r="1779" spans="1:24" x14ac:dyDescent="0.3">
      <c r="A1779" s="4">
        <v>41598</v>
      </c>
      <c r="B1779" s="1">
        <v>129.41161500000001</v>
      </c>
      <c r="C1779" s="1">
        <v>149.94907499999999</v>
      </c>
      <c r="D1779" s="1">
        <v>180.71586300000001</v>
      </c>
      <c r="E1779" s="1">
        <v>120.91755000000001</v>
      </c>
      <c r="F1779" s="3">
        <f t="shared" si="224"/>
        <v>14478.781160972436</v>
      </c>
      <c r="G1779" s="36">
        <f t="shared" si="225"/>
        <v>1.7145989673885117E-4</v>
      </c>
      <c r="H1779" s="31">
        <f t="shared" si="226"/>
        <v>4.5395043443983291E-4</v>
      </c>
      <c r="I1779" s="37">
        <f t="shared" si="227"/>
        <v>1.5948279045475936E-3</v>
      </c>
      <c r="J1779" s="37">
        <f t="shared" si="228"/>
        <v>-1.4817696943586135E-2</v>
      </c>
      <c r="K1779" s="39">
        <f t="shared" si="229"/>
        <v>-4.4510869892496431E-3</v>
      </c>
      <c r="L1779" s="36">
        <f>-(1-B1779/MAX(B$5:B1779))</f>
        <v>-3.9748013398777093E-4</v>
      </c>
      <c r="M1779" s="37">
        <f>-(1-C1779/MAX(C$5:C1779))</f>
        <v>-1.3471529050205766E-2</v>
      </c>
      <c r="N1779" s="37">
        <f>-(1-D1779/MAX(D$5:D1779))</f>
        <v>-1.1900652931443267E-2</v>
      </c>
      <c r="O1779" s="37">
        <f>-(1-E1779/MAX(E$5:E1779))</f>
        <v>-0.34271080211345695</v>
      </c>
      <c r="P1779" s="39">
        <f>-(1-F1779/MAX(F$5:F1779))</f>
        <v>-8.0530184140169991E-2</v>
      </c>
      <c r="Q1779" s="33">
        <f>IF(DatiStorici[[#This Row],[Calend]]="X",(DatiStorici[[#This Row],[Balanced]]*B$2/DatiStorici[[#This Row],[Bond 3Y]]),Q1778)</f>
        <v>30.258152902446113</v>
      </c>
      <c r="R1779" s="33">
        <f>IF(DatiStorici[[#This Row],[Calend]]="X",(DatiStorici[[#This Row],[Balanced]]*C$2/DatiStorici[[#This Row],[Bond 10Y]]),R1778)</f>
        <v>25.871198211764792</v>
      </c>
      <c r="S1779" s="33">
        <f>IF(DatiStorici[[#This Row],[Calend]]="X",(DatiStorici[[#This Row],[Balanced]]*D$2/DatiStorici[[#This Row],[SXXR]]),S1778)</f>
        <v>24.710095357140805</v>
      </c>
      <c r="T1779" s="33">
        <f>IF(DatiStorici[[#This Row],[Calend]]="X",(DatiStorici[[#This Row],[Balanced]]*E$2/DatiStorici[[#This Row],[Gold]]),T1778)</f>
        <v>23.441371233344491</v>
      </c>
      <c r="U1779" s="34">
        <f>SUMPRODUCT(DatiStorici[[#This Row],[Bond 3Y]:[Gold]],Q1778:T1778)</f>
        <v>15095.098060472761</v>
      </c>
      <c r="V1779" s="32">
        <f t="shared" si="230"/>
        <v>-2.1682243548475652E-3</v>
      </c>
      <c r="W1779" s="32">
        <f>-(1-U1779/MAX(U$5:U1779))</f>
        <v>-1.2785165909732221E-2</v>
      </c>
      <c r="X1779" s="53" t="str">
        <f t="shared" si="231"/>
        <v/>
      </c>
    </row>
    <row r="1780" spans="1:24" x14ac:dyDescent="0.3">
      <c r="A1780" s="4">
        <v>41599</v>
      </c>
      <c r="B1780" s="1">
        <v>129.448161</v>
      </c>
      <c r="C1780" s="1">
        <v>149.66542100000001</v>
      </c>
      <c r="D1780" s="1">
        <v>180.44286399999999</v>
      </c>
      <c r="E1780" s="1">
        <v>119.28086999999999</v>
      </c>
      <c r="F1780" s="3">
        <f t="shared" si="224"/>
        <v>14403.842891945664</v>
      </c>
      <c r="G1780" s="36">
        <f t="shared" si="225"/>
        <v>2.8236136805424259E-4</v>
      </c>
      <c r="H1780" s="31">
        <f t="shared" si="226"/>
        <v>-1.8934603534412988E-3</v>
      </c>
      <c r="I1780" s="37">
        <f t="shared" si="227"/>
        <v>-1.5117954051019876E-3</v>
      </c>
      <c r="J1780" s="37">
        <f t="shared" si="228"/>
        <v>-1.3627944183729999E-2</v>
      </c>
      <c r="K1780" s="39">
        <f t="shared" si="229"/>
        <v>-5.1891709733658765E-3</v>
      </c>
      <c r="L1780" s="36">
        <f>-(1-B1780/MAX(B$5:B1780))</f>
        <v>-1.1519114709113154E-4</v>
      </c>
      <c r="M1780" s="37">
        <f>-(1-C1780/MAX(C$5:C1780))</f>
        <v>-1.5337714266078439E-2</v>
      </c>
      <c r="N1780" s="37">
        <f>-(1-D1780/MAX(D$5:D1780))</f>
        <v>-1.3393328389880388E-2</v>
      </c>
      <c r="O1780" s="37">
        <f>-(1-E1780/MAX(E$5:E1780))</f>
        <v>-0.35160754278010919</v>
      </c>
      <c r="P1780" s="39">
        <f>-(1-F1780/MAX(F$5:F1780))</f>
        <v>-8.5289112095282005E-2</v>
      </c>
      <c r="Q1780" s="33">
        <f>IF(DatiStorici[[#This Row],[Calend]]="X",(DatiStorici[[#This Row],[Balanced]]*B$2/DatiStorici[[#This Row],[Bond 3Y]]),Q1779)</f>
        <v>30.258152902446113</v>
      </c>
      <c r="R1780" s="33">
        <f>IF(DatiStorici[[#This Row],[Calend]]="X",(DatiStorici[[#This Row],[Balanced]]*C$2/DatiStorici[[#This Row],[Bond 10Y]]),R1779)</f>
        <v>25.871198211764792</v>
      </c>
      <c r="S1780" s="33">
        <f>IF(DatiStorici[[#This Row],[Calend]]="X",(DatiStorici[[#This Row],[Balanced]]*D$2/DatiStorici[[#This Row],[SXXR]]),S1779)</f>
        <v>24.710095357140805</v>
      </c>
      <c r="T1780" s="33">
        <f>IF(DatiStorici[[#This Row],[Calend]]="X",(DatiStorici[[#This Row],[Balanced]]*E$2/DatiStorici[[#This Row],[Gold]]),T1779)</f>
        <v>23.441371233344491</v>
      </c>
      <c r="U1780" s="34">
        <f>SUMPRODUCT(DatiStorici[[#This Row],[Bond 3Y]:[Gold]],Q1779:T1779)</f>
        <v>15043.75355127858</v>
      </c>
      <c r="V1780" s="32">
        <f t="shared" si="230"/>
        <v>-3.407200747208195E-3</v>
      </c>
      <c r="W1780" s="32">
        <f>-(1-U1780/MAX(U$5:U1780))</f>
        <v>-1.6143081235788226E-2</v>
      </c>
      <c r="X1780" s="53" t="str">
        <f t="shared" si="231"/>
        <v/>
      </c>
    </row>
    <row r="1781" spans="1:24" x14ac:dyDescent="0.3">
      <c r="A1781" s="4">
        <v>41600</v>
      </c>
      <c r="B1781" s="1">
        <v>129.44355999999999</v>
      </c>
      <c r="C1781" s="1">
        <v>149.66680500000001</v>
      </c>
      <c r="D1781" s="1">
        <v>180.6404</v>
      </c>
      <c r="E1781" s="1">
        <v>119.88070999999999</v>
      </c>
      <c r="F1781" s="3">
        <f t="shared" si="224"/>
        <v>14430.394105286421</v>
      </c>
      <c r="G1781" s="36">
        <f t="shared" si="225"/>
        <v>-3.5543817181344316E-5</v>
      </c>
      <c r="H1781" s="31">
        <f t="shared" si="226"/>
        <v>9.2472502442748663E-6</v>
      </c>
      <c r="I1781" s="37">
        <f t="shared" si="227"/>
        <v>1.0941300215244172E-3</v>
      </c>
      <c r="J1781" s="37">
        <f t="shared" si="228"/>
        <v>5.0162008277209527E-3</v>
      </c>
      <c r="K1781" s="39">
        <f t="shared" si="229"/>
        <v>1.8416454611019236E-3</v>
      </c>
      <c r="L1781" s="36">
        <f>-(1-B1781/MAX(B$5:B1781))</f>
        <v>-1.5073023833822585E-4</v>
      </c>
      <c r="M1781" s="37">
        <f>-(1-C1781/MAX(C$5:C1781))</f>
        <v>-1.5328608805415866E-2</v>
      </c>
      <c r="N1781" s="37">
        <f>-(1-D1781/MAX(D$5:D1781))</f>
        <v>-1.231326165206148E-2</v>
      </c>
      <c r="O1781" s="37">
        <f>-(1-E1781/MAX(E$5:E1781))</f>
        <v>-0.34834690482920572</v>
      </c>
      <c r="P1781" s="39">
        <f>-(1-F1781/MAX(F$5:F1781))</f>
        <v>-8.3602986794411582E-2</v>
      </c>
      <c r="Q1781" s="33">
        <f>IF(DatiStorici[[#This Row],[Calend]]="X",(DatiStorici[[#This Row],[Balanced]]*B$2/DatiStorici[[#This Row],[Bond 3Y]]),Q1780)</f>
        <v>30.258152902446113</v>
      </c>
      <c r="R1781" s="33">
        <f>IF(DatiStorici[[#This Row],[Calend]]="X",(DatiStorici[[#This Row],[Balanced]]*C$2/DatiStorici[[#This Row],[Bond 10Y]]),R1780)</f>
        <v>25.871198211764792</v>
      </c>
      <c r="S1781" s="33">
        <f>IF(DatiStorici[[#This Row],[Calend]]="X",(DatiStorici[[#This Row],[Balanced]]*D$2/DatiStorici[[#This Row],[SXXR]]),S1780)</f>
        <v>24.710095357140805</v>
      </c>
      <c r="T1781" s="33">
        <f>IF(DatiStorici[[#This Row],[Calend]]="X",(DatiStorici[[#This Row],[Balanced]]*E$2/DatiStorici[[#This Row],[Gold]]),T1780)</f>
        <v>23.441371233344491</v>
      </c>
      <c r="U1781" s="34">
        <f>SUMPRODUCT(DatiStorici[[#This Row],[Bond 3Y]:[Gold]],Q1780:T1780)</f>
        <v>15062.592344772478</v>
      </c>
      <c r="V1781" s="32">
        <f t="shared" si="230"/>
        <v>1.2514833927528225E-3</v>
      </c>
      <c r="W1781" s="32">
        <f>-(1-U1781/MAX(U$5:U1781))</f>
        <v>-1.4911029855993685E-2</v>
      </c>
      <c r="X1781" s="53" t="str">
        <f t="shared" si="231"/>
        <v/>
      </c>
    </row>
    <row r="1782" spans="1:24" x14ac:dyDescent="0.3">
      <c r="A1782" s="4">
        <v>41603</v>
      </c>
      <c r="B1782" s="1">
        <v>129.464719</v>
      </c>
      <c r="C1782" s="1">
        <v>149.83048299999999</v>
      </c>
      <c r="D1782" s="1">
        <v>181.41389899999999</v>
      </c>
      <c r="E1782" s="1">
        <v>119.56399999999999</v>
      </c>
      <c r="F1782" s="3">
        <f t="shared" si="224"/>
        <v>14434.205317056811</v>
      </c>
      <c r="G1782" s="36">
        <f t="shared" si="225"/>
        <v>1.6344784437834822E-4</v>
      </c>
      <c r="H1782" s="31">
        <f t="shared" si="226"/>
        <v>1.093018353443853E-3</v>
      </c>
      <c r="I1782" s="37">
        <f t="shared" si="227"/>
        <v>4.2728407256101266E-3</v>
      </c>
      <c r="J1782" s="37">
        <f t="shared" si="228"/>
        <v>-2.6453721587294918E-3</v>
      </c>
      <c r="K1782" s="39">
        <f t="shared" si="229"/>
        <v>2.6407515564454587E-4</v>
      </c>
      <c r="L1782" s="36">
        <f>-(1-B1782/MAX(B$5:B1782))</f>
        <v>0</v>
      </c>
      <c r="M1782" s="37">
        <f>-(1-C1782/MAX(C$5:C1782))</f>
        <v>-1.4251756500270996E-2</v>
      </c>
      <c r="N1782" s="37">
        <f>-(1-D1782/MAX(D$5:D1782))</f>
        <v>-8.0840044957144475E-3</v>
      </c>
      <c r="O1782" s="37">
        <f>-(1-E1782/MAX(E$5:E1782))</f>
        <v>-0.35006849166141207</v>
      </c>
      <c r="P1782" s="39">
        <f>-(1-F1782/MAX(F$5:F1782))</f>
        <v>-8.3360957154916204E-2</v>
      </c>
      <c r="Q1782" s="33">
        <f>IF(DatiStorici[[#This Row],[Calend]]="X",(DatiStorici[[#This Row],[Balanced]]*B$2/DatiStorici[[#This Row],[Bond 3Y]]),Q1781)</f>
        <v>30.258152902446113</v>
      </c>
      <c r="R1782" s="33">
        <f>IF(DatiStorici[[#This Row],[Calend]]="X",(DatiStorici[[#This Row],[Balanced]]*C$2/DatiStorici[[#This Row],[Bond 10Y]]),R1781)</f>
        <v>25.871198211764792</v>
      </c>
      <c r="S1782" s="33">
        <f>IF(DatiStorici[[#This Row],[Calend]]="X",(DatiStorici[[#This Row],[Balanced]]*D$2/DatiStorici[[#This Row],[SXXR]]),S1781)</f>
        <v>24.710095357140805</v>
      </c>
      <c r="T1782" s="33">
        <f>IF(DatiStorici[[#This Row],[Calend]]="X",(DatiStorici[[#This Row],[Balanced]]*E$2/DatiStorici[[#This Row],[Gold]]),T1781)</f>
        <v>23.441371233344491</v>
      </c>
      <c r="U1782" s="34">
        <f>SUMPRODUCT(DatiStorici[[#This Row],[Bond 3Y]:[Gold]],Q1781:T1781)</f>
        <v>15079.156240375985</v>
      </c>
      <c r="V1782" s="32">
        <f t="shared" si="230"/>
        <v>1.0990667793593085E-3</v>
      </c>
      <c r="W1782" s="32">
        <f>-(1-U1782/MAX(U$5:U1782))</f>
        <v>-1.382775610814535E-2</v>
      </c>
      <c r="X1782" s="53" t="str">
        <f t="shared" si="231"/>
        <v/>
      </c>
    </row>
    <row r="1783" spans="1:24" x14ac:dyDescent="0.3">
      <c r="A1783" s="4">
        <v>41604</v>
      </c>
      <c r="B1783" s="1">
        <v>129.558741</v>
      </c>
      <c r="C1783" s="1">
        <v>150.167822</v>
      </c>
      <c r="D1783" s="1">
        <v>180.339101</v>
      </c>
      <c r="E1783" s="1">
        <v>119.99549</v>
      </c>
      <c r="F1783" s="3">
        <f t="shared" si="224"/>
        <v>14445.91692063849</v>
      </c>
      <c r="G1783" s="36">
        <f t="shared" si="225"/>
        <v>7.2597288391872312E-4</v>
      </c>
      <c r="H1783" s="31">
        <f t="shared" si="226"/>
        <v>2.2489403210519563E-3</v>
      </c>
      <c r="I1783" s="37">
        <f t="shared" si="227"/>
        <v>-5.9421824424363244E-3</v>
      </c>
      <c r="J1783" s="37">
        <f t="shared" si="228"/>
        <v>3.6023658809910897E-3</v>
      </c>
      <c r="K1783" s="39">
        <f t="shared" si="229"/>
        <v>8.1104949122306005E-4</v>
      </c>
      <c r="L1783" s="36">
        <f>-(1-B1783/MAX(B$5:B1783))</f>
        <v>0</v>
      </c>
      <c r="M1783" s="37">
        <f>-(1-C1783/MAX(C$5:C1783))</f>
        <v>-1.2032372833771232E-2</v>
      </c>
      <c r="N1783" s="37">
        <f>-(1-D1783/MAX(D$5:D1783))</f>
        <v>-1.3960672898811866E-2</v>
      </c>
      <c r="O1783" s="37">
        <f>-(1-E1783/MAX(E$5:E1783))</f>
        <v>-0.34772297840881905</v>
      </c>
      <c r="P1783" s="39">
        <f>-(1-F1783/MAX(F$5:F1783))</f>
        <v>-8.2617215960892443E-2</v>
      </c>
      <c r="Q1783" s="33">
        <f>IF(DatiStorici[[#This Row],[Calend]]="X",(DatiStorici[[#This Row],[Balanced]]*B$2/DatiStorici[[#This Row],[Bond 3Y]]),Q1782)</f>
        <v>30.258152902446113</v>
      </c>
      <c r="R1783" s="33">
        <f>IF(DatiStorici[[#This Row],[Calend]]="X",(DatiStorici[[#This Row],[Balanced]]*C$2/DatiStorici[[#This Row],[Bond 10Y]]),R1782)</f>
        <v>25.871198211764792</v>
      </c>
      <c r="S1783" s="33">
        <f>IF(DatiStorici[[#This Row],[Calend]]="X",(DatiStorici[[#This Row],[Balanced]]*D$2/DatiStorici[[#This Row],[SXXR]]),S1782)</f>
        <v>24.710095357140805</v>
      </c>
      <c r="T1783" s="33">
        <f>IF(DatiStorici[[#This Row],[Calend]]="X",(DatiStorici[[#This Row],[Balanced]]*E$2/DatiStorici[[#This Row],[Gold]]),T1782)</f>
        <v>23.441371233344491</v>
      </c>
      <c r="U1783" s="34">
        <f>SUMPRODUCT(DatiStorici[[#This Row],[Bond 3Y]:[Gold]],Q1782:T1782)</f>
        <v>15074.28489276555</v>
      </c>
      <c r="V1783" s="32">
        <f t="shared" si="230"/>
        <v>-3.2310392908753226E-4</v>
      </c>
      <c r="W1783" s="32">
        <f>-(1-U1783/MAX(U$5:U1783))</f>
        <v>-1.414634076415533E-2</v>
      </c>
      <c r="X1783" s="53" t="str">
        <f t="shared" si="231"/>
        <v/>
      </c>
    </row>
    <row r="1784" spans="1:24" x14ac:dyDescent="0.3">
      <c r="A1784" s="4">
        <v>41605</v>
      </c>
      <c r="B1784" s="1">
        <v>129.54773599999999</v>
      </c>
      <c r="C1784" s="1">
        <v>150.10844499999999</v>
      </c>
      <c r="D1784" s="1">
        <v>181.34176500000001</v>
      </c>
      <c r="E1784" s="1">
        <v>119.75364999999999</v>
      </c>
      <c r="F1784" s="3">
        <f t="shared" si="224"/>
        <v>14449.687054308986</v>
      </c>
      <c r="G1784" s="36">
        <f t="shared" si="225"/>
        <v>-8.4945773135744452E-5</v>
      </c>
      <c r="H1784" s="31">
        <f t="shared" si="226"/>
        <v>-3.954824759689105E-4</v>
      </c>
      <c r="I1784" s="37">
        <f t="shared" si="227"/>
        <v>5.5444822375363099E-3</v>
      </c>
      <c r="J1784" s="37">
        <f t="shared" si="228"/>
        <v>-2.0174427489132321E-3</v>
      </c>
      <c r="K1784" s="39">
        <f t="shared" si="229"/>
        <v>2.6094859932035251E-4</v>
      </c>
      <c r="L1784" s="36">
        <f>-(1-B1784/MAX(B$5:B1784))</f>
        <v>-8.494216534571386E-5</v>
      </c>
      <c r="M1784" s="37">
        <f>-(1-C1784/MAX(C$5:C1784))</f>
        <v>-1.2423019465099938E-2</v>
      </c>
      <c r="N1784" s="37">
        <f>-(1-D1784/MAX(D$5:D1784))</f>
        <v>-8.4784112573468295E-3</v>
      </c>
      <c r="O1784" s="37">
        <f>-(1-E1784/MAX(E$5:E1784))</f>
        <v>-0.34903758344023839</v>
      </c>
      <c r="P1784" s="39">
        <f>-(1-F1784/MAX(F$5:F1784))</f>
        <v>-8.2377794971429497E-2</v>
      </c>
      <c r="Q1784" s="33">
        <f>IF(DatiStorici[[#This Row],[Calend]]="X",(DatiStorici[[#This Row],[Balanced]]*B$2/DatiStorici[[#This Row],[Bond 3Y]]),Q1783)</f>
        <v>30.258152902446113</v>
      </c>
      <c r="R1784" s="33">
        <f>IF(DatiStorici[[#This Row],[Calend]]="X",(DatiStorici[[#This Row],[Balanced]]*C$2/DatiStorici[[#This Row],[Bond 10Y]]),R1783)</f>
        <v>25.871198211764792</v>
      </c>
      <c r="S1784" s="33">
        <f>IF(DatiStorici[[#This Row],[Calend]]="X",(DatiStorici[[#This Row],[Balanced]]*D$2/DatiStorici[[#This Row],[SXXR]]),S1783)</f>
        <v>24.710095357140805</v>
      </c>
      <c r="T1784" s="33">
        <f>IF(DatiStorici[[#This Row],[Calend]]="X",(DatiStorici[[#This Row],[Balanced]]*E$2/DatiStorici[[#This Row],[Gold]]),T1783)</f>
        <v>23.441371233344491</v>
      </c>
      <c r="U1784" s="34">
        <f>SUMPRODUCT(DatiStorici[[#This Row],[Bond 3Y]:[Gold]],Q1783:T1783)</f>
        <v>15091.522609488738</v>
      </c>
      <c r="V1784" s="32">
        <f t="shared" si="230"/>
        <v>1.1428647217973577E-3</v>
      </c>
      <c r="W1784" s="32">
        <f>-(1-U1784/MAX(U$5:U1784))</f>
        <v>-1.3018999319482139E-2</v>
      </c>
      <c r="X1784" s="53" t="str">
        <f t="shared" si="231"/>
        <v/>
      </c>
    </row>
    <row r="1785" spans="1:24" x14ac:dyDescent="0.3">
      <c r="A1785" s="4">
        <v>41606</v>
      </c>
      <c r="B1785" s="1">
        <v>129.51778100000001</v>
      </c>
      <c r="C1785" s="1">
        <v>150.14978600000001</v>
      </c>
      <c r="D1785" s="1">
        <v>181.987088</v>
      </c>
      <c r="E1785" s="1">
        <v>119.80038</v>
      </c>
      <c r="F1785" s="3">
        <f t="shared" si="224"/>
        <v>14461.545217725554</v>
      </c>
      <c r="G1785" s="36">
        <f t="shared" si="225"/>
        <v>-2.3125424394835809E-4</v>
      </c>
      <c r="H1785" s="31">
        <f t="shared" si="226"/>
        <v>2.7536963848465677E-4</v>
      </c>
      <c r="I1785" s="37">
        <f t="shared" si="227"/>
        <v>3.5522842365392072E-3</v>
      </c>
      <c r="J1785" s="37">
        <f t="shared" si="228"/>
        <v>3.9014163604552809E-4</v>
      </c>
      <c r="K1785" s="39">
        <f t="shared" si="229"/>
        <v>8.2031536877806793E-4</v>
      </c>
      <c r="L1785" s="36">
        <f>-(1-B1785/MAX(B$5:B1785))</f>
        <v>-3.161500311275045E-4</v>
      </c>
      <c r="M1785" s="37">
        <f>-(1-C1785/MAX(C$5:C1785))</f>
        <v>-1.2151033302347347E-2</v>
      </c>
      <c r="N1785" s="37">
        <f>-(1-D1785/MAX(D$5:D1785))</f>
        <v>-4.9499814650583174E-3</v>
      </c>
      <c r="O1785" s="37">
        <f>-(1-E1785/MAX(E$5:E1785))</f>
        <v>-0.34878356634993801</v>
      </c>
      <c r="P1785" s="39">
        <f>-(1-F1785/MAX(F$5:F1785))</f>
        <v>-8.1624746547543037E-2</v>
      </c>
      <c r="Q1785" s="33">
        <f>IF(DatiStorici[[#This Row],[Calend]]="X",(DatiStorici[[#This Row],[Balanced]]*B$2/DatiStorici[[#This Row],[Bond 3Y]]),Q1784)</f>
        <v>30.258152902446113</v>
      </c>
      <c r="R1785" s="33">
        <f>IF(DatiStorici[[#This Row],[Calend]]="X",(DatiStorici[[#This Row],[Balanced]]*C$2/DatiStorici[[#This Row],[Bond 10Y]]),R1784)</f>
        <v>25.871198211764792</v>
      </c>
      <c r="S1785" s="33">
        <f>IF(DatiStorici[[#This Row],[Calend]]="X",(DatiStorici[[#This Row],[Balanced]]*D$2/DatiStorici[[#This Row],[SXXR]]),S1784)</f>
        <v>24.710095357140805</v>
      </c>
      <c r="T1785" s="33">
        <f>IF(DatiStorici[[#This Row],[Calend]]="X",(DatiStorici[[#This Row],[Balanced]]*E$2/DatiStorici[[#This Row],[Gold]]),T1784)</f>
        <v>23.441371233344491</v>
      </c>
      <c r="U1785" s="34">
        <f>SUMPRODUCT(DatiStorici[[#This Row],[Bond 3Y]:[Gold]],Q1784:T1784)</f>
        <v>15108.727175867709</v>
      </c>
      <c r="V1785" s="32">
        <f t="shared" si="230"/>
        <v>1.1393659564031169E-3</v>
      </c>
      <c r="W1785" s="32">
        <f>-(1-U1785/MAX(U$5:U1785))</f>
        <v>-1.189382589726462E-2</v>
      </c>
      <c r="X1785" s="53" t="str">
        <f t="shared" si="231"/>
        <v/>
      </c>
    </row>
    <row r="1786" spans="1:24" x14ac:dyDescent="0.3">
      <c r="A1786" s="4">
        <v>41607</v>
      </c>
      <c r="B1786" s="1">
        <v>129.49959899999999</v>
      </c>
      <c r="C1786" s="1">
        <v>150.24145999999999</v>
      </c>
      <c r="D1786" s="1">
        <v>181.96933200000001</v>
      </c>
      <c r="E1786" s="1">
        <v>120.52041</v>
      </c>
      <c r="F1786" s="3">
        <f t="shared" si="224"/>
        <v>14491.548846043335</v>
      </c>
      <c r="G1786" s="36">
        <f t="shared" si="225"/>
        <v>-1.4039212372456763E-4</v>
      </c>
      <c r="H1786" s="31">
        <f t="shared" si="226"/>
        <v>6.1036401071448221E-4</v>
      </c>
      <c r="I1786" s="37">
        <f t="shared" si="227"/>
        <v>-9.7572121486883535E-5</v>
      </c>
      <c r="J1786" s="37">
        <f t="shared" si="228"/>
        <v>5.9922585517318359E-3</v>
      </c>
      <c r="K1786" s="39">
        <f t="shared" si="229"/>
        <v>2.0725687549557822E-3</v>
      </c>
      <c r="L1786" s="36">
        <f>-(1-B1786/MAX(B$5:B1786))</f>
        <v>-4.5648791848018622E-4</v>
      </c>
      <c r="M1786" s="37">
        <f>-(1-C1786/MAX(C$5:C1786))</f>
        <v>-1.154790179889631E-2</v>
      </c>
      <c r="N1786" s="37">
        <f>-(1-D1786/MAX(D$5:D1786))</f>
        <v>-5.0470658699096616E-3</v>
      </c>
      <c r="O1786" s="37">
        <f>-(1-E1786/MAX(E$5:E1786))</f>
        <v>-0.34486959405101003</v>
      </c>
      <c r="P1786" s="39">
        <f>-(1-F1786/MAX(F$5:F1786))</f>
        <v>-7.971937686913122E-2</v>
      </c>
      <c r="Q1786" s="33">
        <f>IF(DatiStorici[[#This Row],[Calend]]="X",(DatiStorici[[#This Row],[Balanced]]*B$2/DatiStorici[[#This Row],[Bond 3Y]]),Q1785)</f>
        <v>30.258152902446113</v>
      </c>
      <c r="R1786" s="33">
        <f>IF(DatiStorici[[#This Row],[Calend]]="X",(DatiStorici[[#This Row],[Balanced]]*C$2/DatiStorici[[#This Row],[Bond 10Y]]),R1785)</f>
        <v>25.871198211764792</v>
      </c>
      <c r="S1786" s="33">
        <f>IF(DatiStorici[[#This Row],[Calend]]="X",(DatiStorici[[#This Row],[Balanced]]*D$2/DatiStorici[[#This Row],[SXXR]]),S1785)</f>
        <v>24.710095357140805</v>
      </c>
      <c r="T1786" s="33">
        <f>IF(DatiStorici[[#This Row],[Calend]]="X",(DatiStorici[[#This Row],[Balanced]]*E$2/DatiStorici[[#This Row],[Gold]]),T1785)</f>
        <v>23.441371233344491</v>
      </c>
      <c r="U1786" s="34">
        <f>SUMPRODUCT(DatiStorici[[#This Row],[Bond 3Y]:[Gold]],Q1785:T1785)</f>
        <v>15126.988476432489</v>
      </c>
      <c r="V1786" s="32">
        <f t="shared" si="230"/>
        <v>1.2079292579139319E-3</v>
      </c>
      <c r="W1786" s="32">
        <f>-(1-U1786/MAX(U$5:U1786))</f>
        <v>-1.0699542379853266E-2</v>
      </c>
      <c r="X1786" s="53" t="str">
        <f t="shared" si="231"/>
        <v/>
      </c>
    </row>
    <row r="1787" spans="1:24" x14ac:dyDescent="0.3">
      <c r="A1787" s="4">
        <v>41610</v>
      </c>
      <c r="B1787" s="1">
        <v>129.43543399999999</v>
      </c>
      <c r="C1787" s="1">
        <v>149.77821299999999</v>
      </c>
      <c r="D1787" s="1">
        <v>181.37616800000001</v>
      </c>
      <c r="E1787" s="1">
        <v>118.256</v>
      </c>
      <c r="F1787" s="3">
        <f t="shared" si="224"/>
        <v>14380.002897845956</v>
      </c>
      <c r="G1787" s="36">
        <f t="shared" si="225"/>
        <v>-4.9560695260098366E-4</v>
      </c>
      <c r="H1787" s="31">
        <f t="shared" si="226"/>
        <v>-3.0881132794515422E-3</v>
      </c>
      <c r="I1787" s="37">
        <f t="shared" si="227"/>
        <v>-3.2650165032659241E-3</v>
      </c>
      <c r="J1787" s="37">
        <f t="shared" si="228"/>
        <v>-1.8967350138774673E-2</v>
      </c>
      <c r="K1787" s="39">
        <f t="shared" si="229"/>
        <v>-7.7270874943386548E-3</v>
      </c>
      <c r="L1787" s="36">
        <f>-(1-B1787/MAX(B$5:B1787))</f>
        <v>-9.5174589570923285E-4</v>
      </c>
      <c r="M1787" s="37">
        <f>-(1-C1787/MAX(C$5:C1787))</f>
        <v>-1.4595645538443058E-2</v>
      </c>
      <c r="N1787" s="37">
        <f>-(1-D1787/MAX(D$5:D1787))</f>
        <v>-8.290306122175628E-3</v>
      </c>
      <c r="O1787" s="37">
        <f>-(1-E1787/MAX(E$5:E1787))</f>
        <v>-0.35717857841751643</v>
      </c>
      <c r="P1787" s="39">
        <f>-(1-F1787/MAX(F$5:F1787))</f>
        <v>-8.6803062388559726E-2</v>
      </c>
      <c r="Q1787" s="33">
        <f>IF(DatiStorici[[#This Row],[Calend]]="X",(DatiStorici[[#This Row],[Balanced]]*B$2/DatiStorici[[#This Row],[Bond 3Y]]),Q1786)</f>
        <v>30.258152902446113</v>
      </c>
      <c r="R1787" s="33">
        <f>IF(DatiStorici[[#This Row],[Calend]]="X",(DatiStorici[[#This Row],[Balanced]]*C$2/DatiStorici[[#This Row],[Bond 10Y]]),R1786)</f>
        <v>25.871198211764792</v>
      </c>
      <c r="S1787" s="33">
        <f>IF(DatiStorici[[#This Row],[Calend]]="X",(DatiStorici[[#This Row],[Balanced]]*D$2/DatiStorici[[#This Row],[SXXR]]),S1786)</f>
        <v>24.710095357140805</v>
      </c>
      <c r="T1787" s="33">
        <f>IF(DatiStorici[[#This Row],[Calend]]="X",(DatiStorici[[#This Row],[Balanced]]*E$2/DatiStorici[[#This Row],[Gold]]),T1786)</f>
        <v>23.441371233344491</v>
      </c>
      <c r="U1787" s="34">
        <f>SUMPRODUCT(DatiStorici[[#This Row],[Bond 3Y]:[Gold]],Q1786:T1786)</f>
        <v>15045.324192656575</v>
      </c>
      <c r="V1787" s="32">
        <f t="shared" si="230"/>
        <v>-5.4132067427196508E-3</v>
      </c>
      <c r="W1787" s="32">
        <f>-(1-U1787/MAX(U$5:U1787))</f>
        <v>-1.6040361766117894E-2</v>
      </c>
      <c r="X1787" s="53" t="str">
        <f t="shared" si="231"/>
        <v/>
      </c>
    </row>
    <row r="1788" spans="1:24" x14ac:dyDescent="0.3">
      <c r="A1788" s="4">
        <v>41611</v>
      </c>
      <c r="B1788" s="1">
        <v>129.45178799999999</v>
      </c>
      <c r="C1788" s="1">
        <v>149.94770299999999</v>
      </c>
      <c r="D1788" s="1">
        <v>178.63118800000001</v>
      </c>
      <c r="E1788" s="1">
        <v>117.07644000000001</v>
      </c>
      <c r="F1788" s="3">
        <f t="shared" si="224"/>
        <v>14296.881258461646</v>
      </c>
      <c r="G1788" s="36">
        <f t="shared" si="225"/>
        <v>1.2634072779200574E-4</v>
      </c>
      <c r="H1788" s="31">
        <f t="shared" si="226"/>
        <v>1.1309667200483872E-3</v>
      </c>
      <c r="I1788" s="37">
        <f t="shared" si="227"/>
        <v>-1.5249872823102997E-2</v>
      </c>
      <c r="J1788" s="37">
        <f t="shared" si="228"/>
        <v>-1.0024711240751978E-2</v>
      </c>
      <c r="K1788" s="39">
        <f t="shared" si="229"/>
        <v>-5.7971341459941653E-3</v>
      </c>
      <c r="L1788" s="36">
        <f>-(1-B1788/MAX(B$5:B1788))</f>
        <v>-8.2551743845682424E-4</v>
      </c>
      <c r="M1788" s="37">
        <f>-(1-C1788/MAX(C$5:C1788))</f>
        <v>-1.3480555561787511E-2</v>
      </c>
      <c r="N1788" s="37">
        <f>-(1-D1788/MAX(D$5:D1788))</f>
        <v>-2.3299021465090664E-2</v>
      </c>
      <c r="O1788" s="37">
        <f>-(1-E1788/MAX(E$5:E1788))</f>
        <v>-0.36359048509490988</v>
      </c>
      <c r="P1788" s="39">
        <f>-(1-F1788/MAX(F$5:F1788))</f>
        <v>-9.208167234950515E-2</v>
      </c>
      <c r="Q1788" s="33">
        <f>IF(DatiStorici[[#This Row],[Calend]]="X",(DatiStorici[[#This Row],[Balanced]]*B$2/DatiStorici[[#This Row],[Bond 3Y]]),Q1787)</f>
        <v>30.258152902446113</v>
      </c>
      <c r="R1788" s="33">
        <f>IF(DatiStorici[[#This Row],[Calend]]="X",(DatiStorici[[#This Row],[Balanced]]*C$2/DatiStorici[[#This Row],[Bond 10Y]]),R1787)</f>
        <v>25.871198211764792</v>
      </c>
      <c r="S1788" s="33">
        <f>IF(DatiStorici[[#This Row],[Calend]]="X",(DatiStorici[[#This Row],[Balanced]]*D$2/DatiStorici[[#This Row],[SXXR]]),S1787)</f>
        <v>24.710095357140805</v>
      </c>
      <c r="T1788" s="33">
        <f>IF(DatiStorici[[#This Row],[Calend]]="X",(DatiStorici[[#This Row],[Balanced]]*E$2/DatiStorici[[#This Row],[Gold]]),T1787)</f>
        <v>23.441371233344491</v>
      </c>
      <c r="U1788" s="34">
        <f>SUMPRODUCT(DatiStorici[[#This Row],[Bond 3Y]:[Gold]],Q1787:T1787)</f>
        <v>14954.724722468603</v>
      </c>
      <c r="V1788" s="32">
        <f t="shared" si="230"/>
        <v>-6.039973193120475E-3</v>
      </c>
      <c r="W1788" s="32">
        <f>-(1-U1788/MAX(U$5:U1788))</f>
        <v>-2.1965539633262088E-2</v>
      </c>
      <c r="X1788" s="53" t="str">
        <f t="shared" si="231"/>
        <v/>
      </c>
    </row>
    <row r="1789" spans="1:24" x14ac:dyDescent="0.3">
      <c r="A1789" s="4">
        <v>41612</v>
      </c>
      <c r="B1789" s="1">
        <v>129.340564</v>
      </c>
      <c r="C1789" s="1">
        <v>149.19031100000001</v>
      </c>
      <c r="D1789" s="1">
        <v>177.61964599999999</v>
      </c>
      <c r="E1789" s="1">
        <v>118.06095000000001</v>
      </c>
      <c r="F1789" s="3">
        <f t="shared" si="224"/>
        <v>14298.572270660345</v>
      </c>
      <c r="G1789" s="36">
        <f t="shared" si="225"/>
        <v>-8.5956177598409242E-4</v>
      </c>
      <c r="H1789" s="31">
        <f t="shared" si="226"/>
        <v>-5.0638406555056099E-3</v>
      </c>
      <c r="I1789" s="37">
        <f t="shared" si="227"/>
        <v>-5.6788342477072512E-3</v>
      </c>
      <c r="J1789" s="37">
        <f t="shared" si="228"/>
        <v>8.3739617342762016E-3</v>
      </c>
      <c r="K1789" s="39">
        <f t="shared" si="229"/>
        <v>1.1827140275623344E-4</v>
      </c>
      <c r="L1789" s="36">
        <f>-(1-B1789/MAX(B$5:B1789))</f>
        <v>-1.6840006186845669E-3</v>
      </c>
      <c r="M1789" s="37">
        <f>-(1-C1789/MAX(C$5:C1789))</f>
        <v>-1.8463505751174059E-2</v>
      </c>
      <c r="N1789" s="37">
        <f>-(1-D1789/MAX(D$5:D1789))</f>
        <v>-2.8829825308981483E-2</v>
      </c>
      <c r="O1789" s="37">
        <f>-(1-E1789/MAX(E$5:E1789))</f>
        <v>-0.35823884020786667</v>
      </c>
      <c r="P1789" s="39">
        <f>-(1-F1789/MAX(F$5:F1789))</f>
        <v>-9.197428522501816E-2</v>
      </c>
      <c r="Q1789" s="33">
        <f>IF(DatiStorici[[#This Row],[Calend]]="X",(DatiStorici[[#This Row],[Balanced]]*B$2/DatiStorici[[#This Row],[Bond 3Y]]),Q1788)</f>
        <v>30.258152902446113</v>
      </c>
      <c r="R1789" s="33">
        <f>IF(DatiStorici[[#This Row],[Calend]]="X",(DatiStorici[[#This Row],[Balanced]]*C$2/DatiStorici[[#This Row],[Bond 10Y]]),R1788)</f>
        <v>25.871198211764792</v>
      </c>
      <c r="S1789" s="33">
        <f>IF(DatiStorici[[#This Row],[Calend]]="X",(DatiStorici[[#This Row],[Balanced]]*D$2/DatiStorici[[#This Row],[SXXR]]),S1788)</f>
        <v>24.710095357140805</v>
      </c>
      <c r="T1789" s="33">
        <f>IF(DatiStorici[[#This Row],[Calend]]="X",(DatiStorici[[#This Row],[Balanced]]*E$2/DatiStorici[[#This Row],[Gold]]),T1788)</f>
        <v>23.441371233344491</v>
      </c>
      <c r="U1789" s="34">
        <f>SUMPRODUCT(DatiStorici[[#This Row],[Bond 3Y]:[Gold]],Q1788:T1788)</f>
        <v>14929.847616229365</v>
      </c>
      <c r="V1789" s="32">
        <f t="shared" si="230"/>
        <v>-1.6648799054938767E-3</v>
      </c>
      <c r="W1789" s="32">
        <f>-(1-U1789/MAX(U$5:U1789))</f>
        <v>-2.3592494834893118E-2</v>
      </c>
      <c r="X1789" s="53" t="str">
        <f t="shared" si="231"/>
        <v/>
      </c>
    </row>
    <row r="1790" spans="1:24" x14ac:dyDescent="0.3">
      <c r="A1790" s="4">
        <v>41613</v>
      </c>
      <c r="B1790" s="1">
        <v>129.18025499999999</v>
      </c>
      <c r="C1790" s="1">
        <v>148.539725</v>
      </c>
      <c r="D1790" s="1">
        <v>176.051007</v>
      </c>
      <c r="E1790" s="1">
        <v>117.57871</v>
      </c>
      <c r="F1790" s="3">
        <f t="shared" si="224"/>
        <v>14235.525410558428</v>
      </c>
      <c r="G1790" s="36">
        <f t="shared" si="225"/>
        <v>-1.2402020167484558E-3</v>
      </c>
      <c r="H1790" s="31">
        <f t="shared" si="226"/>
        <v>-4.3703150964383456E-3</v>
      </c>
      <c r="I1790" s="37">
        <f t="shared" si="227"/>
        <v>-8.8706782589464007E-3</v>
      </c>
      <c r="J1790" s="37">
        <f t="shared" si="228"/>
        <v>-4.0930348757455323E-3</v>
      </c>
      <c r="K1790" s="39">
        <f t="shared" si="229"/>
        <v>-4.4190612512114581E-3</v>
      </c>
      <c r="L1790" s="36">
        <f>-(1-B1790/MAX(B$5:B1790))</f>
        <v>-2.9213466963221579E-3</v>
      </c>
      <c r="M1790" s="37">
        <f>-(1-C1790/MAX(C$5:C1790))</f>
        <v>-2.2743769646108691E-2</v>
      </c>
      <c r="N1790" s="37">
        <f>-(1-D1790/MAX(D$5:D1790))</f>
        <v>-3.7406666024321855E-2</v>
      </c>
      <c r="O1790" s="37">
        <f>-(1-E1790/MAX(E$5:E1790))</f>
        <v>-0.36086022265225803</v>
      </c>
      <c r="P1790" s="39">
        <f>-(1-F1790/MAX(F$5:F1790))</f>
        <v>-9.5978053512137951E-2</v>
      </c>
      <c r="Q1790" s="33">
        <f>IF(DatiStorici[[#This Row],[Calend]]="X",(DatiStorici[[#This Row],[Balanced]]*B$2/DatiStorici[[#This Row],[Bond 3Y]]),Q1789)</f>
        <v>30.258152902446113</v>
      </c>
      <c r="R1790" s="33">
        <f>IF(DatiStorici[[#This Row],[Calend]]="X",(DatiStorici[[#This Row],[Balanced]]*C$2/DatiStorici[[#This Row],[Bond 10Y]]),R1789)</f>
        <v>25.871198211764792</v>
      </c>
      <c r="S1790" s="33">
        <f>IF(DatiStorici[[#This Row],[Calend]]="X",(DatiStorici[[#This Row],[Balanced]]*D$2/DatiStorici[[#This Row],[SXXR]]),S1789)</f>
        <v>24.710095357140805</v>
      </c>
      <c r="T1790" s="33">
        <f>IF(DatiStorici[[#This Row],[Calend]]="X",(DatiStorici[[#This Row],[Balanced]]*E$2/DatiStorici[[#This Row],[Gold]]),T1789)</f>
        <v>23.441371233344491</v>
      </c>
      <c r="U1790" s="34">
        <f>SUMPRODUCT(DatiStorici[[#This Row],[Bond 3Y]:[Gold]],Q1789:T1789)</f>
        <v>14858.09993650143</v>
      </c>
      <c r="V1790" s="32">
        <f t="shared" si="230"/>
        <v>-4.8172381361710984E-3</v>
      </c>
      <c r="W1790" s="32">
        <f>-(1-U1790/MAX(U$5:U1790))</f>
        <v>-2.8284771324599833E-2</v>
      </c>
      <c r="X1790" s="53" t="str">
        <f t="shared" si="231"/>
        <v/>
      </c>
    </row>
    <row r="1791" spans="1:24" x14ac:dyDescent="0.3">
      <c r="A1791" s="4">
        <v>41614</v>
      </c>
      <c r="B1791" s="1">
        <v>129.266606</v>
      </c>
      <c r="C1791" s="1">
        <v>148.83290500000001</v>
      </c>
      <c r="D1791" s="1">
        <v>177.21958000000001</v>
      </c>
      <c r="E1791" s="1">
        <v>118.58723999999999</v>
      </c>
      <c r="F1791" s="3">
        <f t="shared" si="224"/>
        <v>14302.436455344545</v>
      </c>
      <c r="G1791" s="36">
        <f t="shared" si="225"/>
        <v>6.682302340922133E-4</v>
      </c>
      <c r="H1791" s="31">
        <f t="shared" si="226"/>
        <v>1.9718028185072892E-3</v>
      </c>
      <c r="I1791" s="37">
        <f t="shared" si="227"/>
        <v>6.6157631300535619E-3</v>
      </c>
      <c r="J1791" s="37">
        <f t="shared" si="228"/>
        <v>8.5409105823703174E-3</v>
      </c>
      <c r="K1791" s="39">
        <f t="shared" si="229"/>
        <v>4.6892744275878551E-3</v>
      </c>
      <c r="L1791" s="36">
        <f>-(1-B1791/MAX(B$5:B1791))</f>
        <v>-2.2548459312367042E-3</v>
      </c>
      <c r="M1791" s="37">
        <f>-(1-C1791/MAX(C$5:C1791))</f>
        <v>-2.081491201819019E-2</v>
      </c>
      <c r="N1791" s="37">
        <f>-(1-D1791/MAX(D$5:D1791))</f>
        <v>-3.1017264456945526E-2</v>
      </c>
      <c r="O1791" s="37">
        <f>-(1-E1791/MAX(E$5:E1791))</f>
        <v>-0.35537800874084058</v>
      </c>
      <c r="P1791" s="39">
        <f>-(1-F1791/MAX(F$5:F1791))</f>
        <v>-9.172889155958952E-2</v>
      </c>
      <c r="Q1791" s="33">
        <f>IF(DatiStorici[[#This Row],[Calend]]="X",(DatiStorici[[#This Row],[Balanced]]*B$2/DatiStorici[[#This Row],[Bond 3Y]]),Q1790)</f>
        <v>30.258152902446113</v>
      </c>
      <c r="R1791" s="33">
        <f>IF(DatiStorici[[#This Row],[Calend]]="X",(DatiStorici[[#This Row],[Balanced]]*C$2/DatiStorici[[#This Row],[Bond 10Y]]),R1790)</f>
        <v>25.871198211764792</v>
      </c>
      <c r="S1791" s="33">
        <f>IF(DatiStorici[[#This Row],[Calend]]="X",(DatiStorici[[#This Row],[Balanced]]*D$2/DatiStorici[[#This Row],[SXXR]]),S1790)</f>
        <v>24.710095357140805</v>
      </c>
      <c r="T1791" s="33">
        <f>IF(DatiStorici[[#This Row],[Calend]]="X",(DatiStorici[[#This Row],[Balanced]]*E$2/DatiStorici[[#This Row],[Gold]]),T1790)</f>
        <v>23.441371233344491</v>
      </c>
      <c r="U1791" s="34">
        <f>SUMPRODUCT(DatiStorici[[#This Row],[Bond 3Y]:[Gold]],Q1790:T1790)</f>
        <v>14920.81455254618</v>
      </c>
      <c r="V1791" s="32">
        <f t="shared" si="230"/>
        <v>4.2120211458184188E-3</v>
      </c>
      <c r="W1791" s="32">
        <f>-(1-U1791/MAX(U$5:U1791))</f>
        <v>-2.4183254459613446E-2</v>
      </c>
      <c r="X1791" s="53" t="str">
        <f t="shared" si="231"/>
        <v/>
      </c>
    </row>
    <row r="1792" spans="1:24" x14ac:dyDescent="0.3">
      <c r="A1792" s="4">
        <v>41617</v>
      </c>
      <c r="B1792" s="1">
        <v>129.37259399999999</v>
      </c>
      <c r="C1792" s="1">
        <v>148.990848</v>
      </c>
      <c r="D1792" s="1">
        <v>177.58413400000001</v>
      </c>
      <c r="E1792" s="1">
        <v>118.96787999999999</v>
      </c>
      <c r="F1792" s="3">
        <f t="shared" si="224"/>
        <v>14329.548602511084</v>
      </c>
      <c r="G1792" s="36">
        <f t="shared" si="225"/>
        <v>8.195819190037391E-4</v>
      </c>
      <c r="H1792" s="31">
        <f t="shared" si="226"/>
        <v>1.0606475354355499E-3</v>
      </c>
      <c r="I1792" s="37">
        <f t="shared" si="227"/>
        <v>2.0549623011480332E-3</v>
      </c>
      <c r="J1792" s="37">
        <f t="shared" si="228"/>
        <v>3.2046484685921664E-3</v>
      </c>
      <c r="K1792" s="39">
        <f t="shared" si="229"/>
        <v>1.893836925044703E-3</v>
      </c>
      <c r="L1792" s="36">
        <f>-(1-B1792/MAX(B$5:B1792))</f>
        <v>-1.4367768516676538E-3</v>
      </c>
      <c r="M1792" s="37">
        <f>-(1-C1792/MAX(C$5:C1792))</f>
        <v>-1.9775790794619996E-2</v>
      </c>
      <c r="N1792" s="37">
        <f>-(1-D1792/MAX(D$5:D1792))</f>
        <v>-2.902399411868406E-2</v>
      </c>
      <c r="O1792" s="37">
        <f>-(1-E1792/MAX(E$5:E1792))</f>
        <v>-0.35330890826466055</v>
      </c>
      <c r="P1792" s="39">
        <f>-(1-F1792/MAX(F$5:F1792))</f>
        <v>-9.0007144356863744E-2</v>
      </c>
      <c r="Q1792" s="33">
        <f>IF(DatiStorici[[#This Row],[Calend]]="X",(DatiStorici[[#This Row],[Balanced]]*B$2/DatiStorici[[#This Row],[Bond 3Y]]),Q1791)</f>
        <v>30.258152902446113</v>
      </c>
      <c r="R1792" s="33">
        <f>IF(DatiStorici[[#This Row],[Calend]]="X",(DatiStorici[[#This Row],[Balanced]]*C$2/DatiStorici[[#This Row],[Bond 10Y]]),R1791)</f>
        <v>25.871198211764792</v>
      </c>
      <c r="S1792" s="33">
        <f>IF(DatiStorici[[#This Row],[Calend]]="X",(DatiStorici[[#This Row],[Balanced]]*D$2/DatiStorici[[#This Row],[SXXR]]),S1791)</f>
        <v>24.710095357140805</v>
      </c>
      <c r="T1792" s="33">
        <f>IF(DatiStorici[[#This Row],[Calend]]="X",(DatiStorici[[#This Row],[Balanced]]*E$2/DatiStorici[[#This Row],[Gold]]),T1791)</f>
        <v>23.441371233344491</v>
      </c>
      <c r="U1792" s="34">
        <f>SUMPRODUCT(DatiStorici[[#This Row],[Bond 3Y]:[Gold]],Q1791:T1791)</f>
        <v>14946.038615964251</v>
      </c>
      <c r="V1792" s="32">
        <f t="shared" si="230"/>
        <v>1.6891012436367401E-3</v>
      </c>
      <c r="W1792" s="32">
        <f>-(1-U1792/MAX(U$5:U1792))</f>
        <v>-2.2533608363735524E-2</v>
      </c>
      <c r="X1792" s="53" t="str">
        <f t="shared" si="231"/>
        <v/>
      </c>
    </row>
    <row r="1793" spans="1:24" x14ac:dyDescent="0.3">
      <c r="A1793" s="4">
        <v>41618</v>
      </c>
      <c r="B1793" s="1">
        <v>129.487337</v>
      </c>
      <c r="C1793" s="1">
        <v>149.28371100000001</v>
      </c>
      <c r="D1793" s="1">
        <v>176.337324</v>
      </c>
      <c r="E1793" s="1">
        <v>121.7796</v>
      </c>
      <c r="F1793" s="3">
        <f t="shared" si="224"/>
        <v>14431.936040491972</v>
      </c>
      <c r="G1793" s="36">
        <f t="shared" si="225"/>
        <v>8.8652582940682944E-4</v>
      </c>
      <c r="H1793" s="31">
        <f t="shared" si="226"/>
        <v>1.9637148745960398E-3</v>
      </c>
      <c r="I1793" s="37">
        <f t="shared" si="227"/>
        <v>-7.0457166677569691E-3</v>
      </c>
      <c r="J1793" s="37">
        <f t="shared" si="228"/>
        <v>2.3359312852166976E-2</v>
      </c>
      <c r="K1793" s="39">
        <f t="shared" si="229"/>
        <v>7.1197903561006793E-3</v>
      </c>
      <c r="L1793" s="36">
        <f>-(1-B1793/MAX(B$5:B1793))</f>
        <v>-5.5113224664637972E-4</v>
      </c>
      <c r="M1793" s="37">
        <f>-(1-C1793/MAX(C$5:C1793))</f>
        <v>-1.7849018738255062E-2</v>
      </c>
      <c r="N1793" s="37">
        <f>-(1-D1793/MAX(D$5:D1793))</f>
        <v>-3.5841171794550597E-2</v>
      </c>
      <c r="O1793" s="37">
        <f>-(1-E1793/MAX(E$5:E1793))</f>
        <v>-0.33802483094518487</v>
      </c>
      <c r="P1793" s="39">
        <f>-(1-F1793/MAX(F$5:F1793))</f>
        <v>-8.3505066751021761E-2</v>
      </c>
      <c r="Q1793" s="33">
        <f>IF(DatiStorici[[#This Row],[Calend]]="X",(DatiStorici[[#This Row],[Balanced]]*B$2/DatiStorici[[#This Row],[Bond 3Y]]),Q1792)</f>
        <v>30.258152902446113</v>
      </c>
      <c r="R1793" s="33">
        <f>IF(DatiStorici[[#This Row],[Calend]]="X",(DatiStorici[[#This Row],[Balanced]]*C$2/DatiStorici[[#This Row],[Bond 10Y]]),R1792)</f>
        <v>25.871198211764792</v>
      </c>
      <c r="S1793" s="33">
        <f>IF(DatiStorici[[#This Row],[Calend]]="X",(DatiStorici[[#This Row],[Balanced]]*D$2/DatiStorici[[#This Row],[SXXR]]),S1792)</f>
        <v>24.710095357140805</v>
      </c>
      <c r="T1793" s="33">
        <f>IF(DatiStorici[[#This Row],[Calend]]="X",(DatiStorici[[#This Row],[Balanced]]*E$2/DatiStorici[[#This Row],[Gold]]),T1792)</f>
        <v>23.441371233344491</v>
      </c>
      <c r="U1793" s="34">
        <f>SUMPRODUCT(DatiStorici[[#This Row],[Bond 3Y]:[Gold]],Q1792:T1792)</f>
        <v>14992.189022256614</v>
      </c>
      <c r="V1793" s="32">
        <f t="shared" si="230"/>
        <v>3.0830444210421253E-3</v>
      </c>
      <c r="W1793" s="32">
        <f>-(1-U1793/MAX(U$5:U1793))</f>
        <v>-1.9515385791838757E-2</v>
      </c>
      <c r="X1793" s="53" t="str">
        <f t="shared" si="231"/>
        <v/>
      </c>
    </row>
    <row r="1794" spans="1:24" x14ac:dyDescent="0.3">
      <c r="A1794" s="4">
        <v>41619</v>
      </c>
      <c r="B1794" s="1">
        <v>129.47258099999999</v>
      </c>
      <c r="C1794" s="1">
        <v>149.39092400000001</v>
      </c>
      <c r="D1794" s="1">
        <v>175.45284899999999</v>
      </c>
      <c r="E1794" s="1">
        <v>121.24926000000001</v>
      </c>
      <c r="F1794" s="3">
        <f t="shared" si="224"/>
        <v>14400.063731684142</v>
      </c>
      <c r="G1794" s="36">
        <f t="shared" si="225"/>
        <v>-1.1396358270374621E-4</v>
      </c>
      <c r="H1794" s="31">
        <f t="shared" si="226"/>
        <v>7.1792507324865227E-4</v>
      </c>
      <c r="I1794" s="37">
        <f t="shared" si="227"/>
        <v>-5.0284341721667731E-3</v>
      </c>
      <c r="J1794" s="37">
        <f t="shared" si="228"/>
        <v>-4.3644268572538818E-3</v>
      </c>
      <c r="K1794" s="39">
        <f t="shared" si="229"/>
        <v>-2.2108991427947809E-3</v>
      </c>
      <c r="L1794" s="36">
        <f>-(1-B1794/MAX(B$5:B1794))</f>
        <v>-6.6502653032118886E-4</v>
      </c>
      <c r="M1794" s="37">
        <f>-(1-C1794/MAX(C$5:C1794))</f>
        <v>-1.7143654754142812E-2</v>
      </c>
      <c r="N1794" s="37">
        <f>-(1-D1794/MAX(D$5:D1794))</f>
        <v>-4.067721194891416E-2</v>
      </c>
      <c r="O1794" s="37">
        <f>-(1-E1794/MAX(E$5:E1794))</f>
        <v>-0.34090767758909346</v>
      </c>
      <c r="P1794" s="39">
        <f>-(1-F1794/MAX(F$5:F1794))</f>
        <v>-8.5529106315177628E-2</v>
      </c>
      <c r="Q1794" s="33">
        <f>IF(DatiStorici[[#This Row],[Calend]]="X",(DatiStorici[[#This Row],[Balanced]]*B$2/DatiStorici[[#This Row],[Bond 3Y]]),Q1793)</f>
        <v>30.258152902446113</v>
      </c>
      <c r="R1794" s="33">
        <f>IF(DatiStorici[[#This Row],[Calend]]="X",(DatiStorici[[#This Row],[Balanced]]*C$2/DatiStorici[[#This Row],[Bond 10Y]]),R1793)</f>
        <v>25.871198211764792</v>
      </c>
      <c r="S1794" s="33">
        <f>IF(DatiStorici[[#This Row],[Calend]]="X",(DatiStorici[[#This Row],[Balanced]]*D$2/DatiStorici[[#This Row],[SXXR]]),S1793)</f>
        <v>24.710095357140805</v>
      </c>
      <c r="T1794" s="33">
        <f>IF(DatiStorici[[#This Row],[Calend]]="X",(DatiStorici[[#This Row],[Balanced]]*E$2/DatiStorici[[#This Row],[Gold]]),T1793)</f>
        <v>23.441371233344491</v>
      </c>
      <c r="U1794" s="34">
        <f>SUMPRODUCT(DatiStorici[[#This Row],[Bond 3Y]:[Gold]],Q1793:T1793)</f>
        <v>14960.228903315363</v>
      </c>
      <c r="V1794" s="32">
        <f t="shared" si="230"/>
        <v>-2.1340601717096002E-3</v>
      </c>
      <c r="W1794" s="32">
        <f>-(1-U1794/MAX(U$5:U1794))</f>
        <v>-2.1605567875565113E-2</v>
      </c>
      <c r="X1794" s="53" t="str">
        <f t="shared" si="231"/>
        <v/>
      </c>
    </row>
    <row r="1795" spans="1:24" x14ac:dyDescent="0.3">
      <c r="A1795" s="4">
        <v>41620</v>
      </c>
      <c r="B1795" s="1">
        <v>129.386743</v>
      </c>
      <c r="C1795" s="1">
        <v>149.08209500000001</v>
      </c>
      <c r="D1795" s="1">
        <v>173.756034</v>
      </c>
      <c r="E1795" s="1">
        <v>117.8338</v>
      </c>
      <c r="F1795" s="3">
        <f t="shared" si="224"/>
        <v>14229.891468593829</v>
      </c>
      <c r="G1795" s="36">
        <f t="shared" si="225"/>
        <v>-6.6320194165555072E-4</v>
      </c>
      <c r="H1795" s="31">
        <f t="shared" si="226"/>
        <v>-2.0693938182100129E-3</v>
      </c>
      <c r="I1795" s="37">
        <f t="shared" si="227"/>
        <v>-9.7181282424488036E-3</v>
      </c>
      <c r="J1795" s="37">
        <f t="shared" si="228"/>
        <v>-2.8573269649470236E-2</v>
      </c>
      <c r="K1795" s="39">
        <f t="shared" si="229"/>
        <v>-1.1887847254395754E-2</v>
      </c>
      <c r="L1795" s="36">
        <f>-(1-B1795/MAX(B$5:B1795))</f>
        <v>-1.3275677015107679E-3</v>
      </c>
      <c r="M1795" s="37">
        <f>-(1-C1795/MAX(C$5:C1795))</f>
        <v>-1.9175468562630527E-2</v>
      </c>
      <c r="N1795" s="37">
        <f>-(1-D1795/MAX(D$5:D1795))</f>
        <v>-4.9954880028313053E-2</v>
      </c>
      <c r="O1795" s="37">
        <f>-(1-E1795/MAX(E$5:E1795))</f>
        <v>-0.35947359265943335</v>
      </c>
      <c r="P1795" s="39">
        <f>-(1-F1795/MAX(F$5:F1795))</f>
        <v>-9.6335834980285195E-2</v>
      </c>
      <c r="Q1795" s="33">
        <f>IF(DatiStorici[[#This Row],[Calend]]="X",(DatiStorici[[#This Row],[Balanced]]*B$2/DatiStorici[[#This Row],[Bond 3Y]]),Q1794)</f>
        <v>30.258152902446113</v>
      </c>
      <c r="R1795" s="33">
        <f>IF(DatiStorici[[#This Row],[Calend]]="X",(DatiStorici[[#This Row],[Balanced]]*C$2/DatiStorici[[#This Row],[Bond 10Y]]),R1794)</f>
        <v>25.871198211764792</v>
      </c>
      <c r="S1795" s="33">
        <f>IF(DatiStorici[[#This Row],[Calend]]="X",(DatiStorici[[#This Row],[Balanced]]*D$2/DatiStorici[[#This Row],[SXXR]]),S1794)</f>
        <v>24.710095357140805</v>
      </c>
      <c r="T1795" s="33">
        <f>IF(DatiStorici[[#This Row],[Calend]]="X",(DatiStorici[[#This Row],[Balanced]]*E$2/DatiStorici[[#This Row],[Gold]]),T1794)</f>
        <v>23.441371233344491</v>
      </c>
      <c r="U1795" s="34">
        <f>SUMPRODUCT(DatiStorici[[#This Row],[Bond 3Y]:[Gold]],Q1794:T1794)</f>
        <v>14827.650301467918</v>
      </c>
      <c r="V1795" s="32">
        <f t="shared" si="230"/>
        <v>-8.9015721040958135E-3</v>
      </c>
      <c r="W1795" s="32">
        <f>-(1-U1795/MAX(U$5:U1795))</f>
        <v>-3.0276168218961952E-2</v>
      </c>
      <c r="X1795" s="53" t="str">
        <f t="shared" si="231"/>
        <v/>
      </c>
    </row>
    <row r="1796" spans="1:24" x14ac:dyDescent="0.3">
      <c r="A1796" s="4">
        <v>41621</v>
      </c>
      <c r="B1796" s="1">
        <v>129.395273</v>
      </c>
      <c r="C1796" s="1">
        <v>149.16576900000001</v>
      </c>
      <c r="D1796" s="1">
        <v>173.48192399999999</v>
      </c>
      <c r="E1796" s="1">
        <v>118.48161</v>
      </c>
      <c r="F1796" s="3">
        <f t="shared" si="224"/>
        <v>14253.64710289178</v>
      </c>
      <c r="G1796" s="36">
        <f t="shared" si="225"/>
        <v>6.5924210151416222E-5</v>
      </c>
      <c r="H1796" s="31">
        <f t="shared" si="226"/>
        <v>5.6110378175456134E-4</v>
      </c>
      <c r="I1796" s="37">
        <f t="shared" si="227"/>
        <v>-1.578802378152515E-3</v>
      </c>
      <c r="J1796" s="37">
        <f t="shared" si="228"/>
        <v>5.4826016018588025E-3</v>
      </c>
      <c r="K1796" s="39">
        <f t="shared" si="229"/>
        <v>1.6680258842344253E-3</v>
      </c>
      <c r="L1796" s="36">
        <f>-(1-B1796/MAX(B$5:B1796))</f>
        <v>-1.2617288400479376E-3</v>
      </c>
      <c r="M1796" s="37">
        <f>-(1-C1796/MAX(C$5:C1796))</f>
        <v>-1.8624969779772016E-2</v>
      </c>
      <c r="N1796" s="37">
        <f>-(1-D1796/MAX(D$5:D1796))</f>
        <v>-5.145363009667292E-2</v>
      </c>
      <c r="O1796" s="37">
        <f>-(1-E1796/MAX(E$5:E1796))</f>
        <v>-0.35595219716901128</v>
      </c>
      <c r="P1796" s="39">
        <f>-(1-F1796/MAX(F$5:F1796))</f>
        <v>-9.4827241926026762E-2</v>
      </c>
      <c r="Q1796" s="33">
        <f>IF(DatiStorici[[#This Row],[Calend]]="X",(DatiStorici[[#This Row],[Balanced]]*B$2/DatiStorici[[#This Row],[Bond 3Y]]),Q1795)</f>
        <v>30.258152902446113</v>
      </c>
      <c r="R1796" s="33">
        <f>IF(DatiStorici[[#This Row],[Calend]]="X",(DatiStorici[[#This Row],[Balanced]]*C$2/DatiStorici[[#This Row],[Bond 10Y]]),R1795)</f>
        <v>25.871198211764792</v>
      </c>
      <c r="S1796" s="33">
        <f>IF(DatiStorici[[#This Row],[Calend]]="X",(DatiStorici[[#This Row],[Balanced]]*D$2/DatiStorici[[#This Row],[SXXR]]),S1795)</f>
        <v>24.710095357140805</v>
      </c>
      <c r="T1796" s="33">
        <f>IF(DatiStorici[[#This Row],[Calend]]="X",(DatiStorici[[#This Row],[Balanced]]*E$2/DatiStorici[[#This Row],[Gold]]),T1795)</f>
        <v>23.441371233344491</v>
      </c>
      <c r="U1796" s="34">
        <f>SUMPRODUCT(DatiStorici[[#This Row],[Bond 3Y]:[Gold]],Q1795:T1795)</f>
        <v>14838.485420611672</v>
      </c>
      <c r="V1796" s="32">
        <f t="shared" si="230"/>
        <v>7.3047057608378472E-4</v>
      </c>
      <c r="W1796" s="32">
        <f>-(1-U1796/MAX(U$5:U1796))</f>
        <v>-2.9567554713769928E-2</v>
      </c>
      <c r="X1796" s="53" t="str">
        <f t="shared" si="231"/>
        <v/>
      </c>
    </row>
    <row r="1797" spans="1:24" x14ac:dyDescent="0.3">
      <c r="A1797" s="4">
        <v>41624</v>
      </c>
      <c r="B1797" s="1">
        <v>129.43094500000001</v>
      </c>
      <c r="C1797" s="1">
        <v>149.23409799999999</v>
      </c>
      <c r="D1797" s="1">
        <v>175.679924</v>
      </c>
      <c r="E1797" s="1">
        <v>118.74202</v>
      </c>
      <c r="F1797" s="3">
        <f t="shared" si="224"/>
        <v>14299.59387832378</v>
      </c>
      <c r="G1797" s="36">
        <f t="shared" si="225"/>
        <v>2.7564441115359253E-4</v>
      </c>
      <c r="H1797" s="31">
        <f t="shared" si="226"/>
        <v>4.5796938102684356E-4</v>
      </c>
      <c r="I1797" s="37">
        <f t="shared" si="227"/>
        <v>1.2590316195038465E-2</v>
      </c>
      <c r="J1797" s="37">
        <f t="shared" si="228"/>
        <v>2.1954819981555274E-3</v>
      </c>
      <c r="K1797" s="39">
        <f t="shared" si="229"/>
        <v>3.2183257319539438E-3</v>
      </c>
      <c r="L1797" s="36">
        <f>-(1-B1797/MAX(B$5:B1797))</f>
        <v>-9.8639427192326323E-4</v>
      </c>
      <c r="M1797" s="37">
        <f>-(1-C1797/MAX(C$5:C1797))</f>
        <v>-1.8175427134100475E-2</v>
      </c>
      <c r="N1797" s="37">
        <f>-(1-D1797/MAX(D$5:D1797))</f>
        <v>-3.9435634947809439E-2</v>
      </c>
      <c r="O1797" s="37">
        <f>-(1-E1797/MAX(E$5:E1797))</f>
        <v>-0.35453664847470157</v>
      </c>
      <c r="P1797" s="39">
        <f>-(1-F1797/MAX(F$5:F1797))</f>
        <v>-9.1909408395971837E-2</v>
      </c>
      <c r="Q1797" s="33">
        <f>IF(DatiStorici[[#This Row],[Calend]]="X",(DatiStorici[[#This Row],[Balanced]]*B$2/DatiStorici[[#This Row],[Bond 3Y]]),Q1796)</f>
        <v>30.258152902446113</v>
      </c>
      <c r="R1797" s="33">
        <f>IF(DatiStorici[[#This Row],[Calend]]="X",(DatiStorici[[#This Row],[Balanced]]*C$2/DatiStorici[[#This Row],[Bond 10Y]]),R1796)</f>
        <v>25.871198211764792</v>
      </c>
      <c r="S1797" s="33">
        <f>IF(DatiStorici[[#This Row],[Calend]]="X",(DatiStorici[[#This Row],[Balanced]]*D$2/DatiStorici[[#This Row],[SXXR]]),S1796)</f>
        <v>24.710095357140805</v>
      </c>
      <c r="T1797" s="33">
        <f>IF(DatiStorici[[#This Row],[Calend]]="X",(DatiStorici[[#This Row],[Balanced]]*E$2/DatiStorici[[#This Row],[Gold]]),T1796)</f>
        <v>23.441371233344491</v>
      </c>
      <c r="U1797" s="34">
        <f>SUMPRODUCT(DatiStorici[[#This Row],[Bond 3Y]:[Gold]],Q1796:T1796)</f>
        <v>14901.749699622491</v>
      </c>
      <c r="V1797" s="32">
        <f t="shared" si="230"/>
        <v>4.2544636369601799E-3</v>
      </c>
      <c r="W1797" s="32">
        <f>-(1-U1797/MAX(U$5:U1797))</f>
        <v>-2.543009005754171E-2</v>
      </c>
      <c r="X1797" s="53" t="str">
        <f t="shared" si="231"/>
        <v/>
      </c>
    </row>
    <row r="1798" spans="1:24" x14ac:dyDescent="0.3">
      <c r="A1798" s="4">
        <v>41625</v>
      </c>
      <c r="B1798" s="1">
        <v>129.435993</v>
      </c>
      <c r="C1798" s="1">
        <v>149.24393800000001</v>
      </c>
      <c r="D1798" s="1">
        <v>174.38320999999999</v>
      </c>
      <c r="E1798" s="1">
        <v>118.45217</v>
      </c>
      <c r="F1798" s="3">
        <f t="shared" si="224"/>
        <v>14269.028719502878</v>
      </c>
      <c r="G1798" s="36">
        <f t="shared" si="225"/>
        <v>3.90007317244554E-5</v>
      </c>
      <c r="H1798" s="31">
        <f t="shared" si="226"/>
        <v>6.5934499807587905E-5</v>
      </c>
      <c r="I1798" s="37">
        <f t="shared" si="227"/>
        <v>-7.4084918117735248E-3</v>
      </c>
      <c r="J1798" s="37">
        <f t="shared" si="228"/>
        <v>-2.4439902535130266E-3</v>
      </c>
      <c r="K1798" s="39">
        <f t="shared" si="229"/>
        <v>-2.1397720788558761E-3</v>
      </c>
      <c r="L1798" s="36">
        <f>-(1-B1798/MAX(B$5:B1798))</f>
        <v>-9.4743125050900101E-4</v>
      </c>
      <c r="M1798" s="37">
        <f>-(1-C1798/MAX(C$5:C1798))</f>
        <v>-1.8110688887771342E-2</v>
      </c>
      <c r="N1798" s="37">
        <f>-(1-D1798/MAX(D$5:D1798))</f>
        <v>-4.65256725098947E-2</v>
      </c>
      <c r="O1798" s="37">
        <f>-(1-E1798/MAX(E$5:E1798))</f>
        <v>-0.35611222847948509</v>
      </c>
      <c r="P1798" s="39">
        <f>-(1-F1798/MAX(F$5:F1798))</f>
        <v>-9.3850437868019831E-2</v>
      </c>
      <c r="Q1798" s="33">
        <f>IF(DatiStorici[[#This Row],[Calend]]="X",(DatiStorici[[#This Row],[Balanced]]*B$2/DatiStorici[[#This Row],[Bond 3Y]]),Q1797)</f>
        <v>30.258152902446113</v>
      </c>
      <c r="R1798" s="33">
        <f>IF(DatiStorici[[#This Row],[Calend]]="X",(DatiStorici[[#This Row],[Balanced]]*C$2/DatiStorici[[#This Row],[Bond 10Y]]),R1797)</f>
        <v>25.871198211764792</v>
      </c>
      <c r="S1798" s="33">
        <f>IF(DatiStorici[[#This Row],[Calend]]="X",(DatiStorici[[#This Row],[Balanced]]*D$2/DatiStorici[[#This Row],[SXXR]]),S1797)</f>
        <v>24.710095357140805</v>
      </c>
      <c r="T1798" s="33">
        <f>IF(DatiStorici[[#This Row],[Calend]]="X",(DatiStorici[[#This Row],[Balanced]]*E$2/DatiStorici[[#This Row],[Gold]]),T1797)</f>
        <v>23.441371233344491</v>
      </c>
      <c r="U1798" s="34">
        <f>SUMPRODUCT(DatiStorici[[#This Row],[Bond 3Y]:[Gold]],Q1797:T1797)</f>
        <v>14863.320607325822</v>
      </c>
      <c r="V1798" s="32">
        <f t="shared" si="230"/>
        <v>-2.5821617925122172E-3</v>
      </c>
      <c r="W1798" s="32">
        <f>-(1-U1798/MAX(U$5:U1798))</f>
        <v>-2.7943341036363534E-2</v>
      </c>
      <c r="X1798" s="53" t="str">
        <f t="shared" si="231"/>
        <v/>
      </c>
    </row>
    <row r="1799" spans="1:24" x14ac:dyDescent="0.3">
      <c r="A1799" s="4">
        <v>41626</v>
      </c>
      <c r="B1799" s="1">
        <v>129.399156</v>
      </c>
      <c r="C1799" s="1">
        <v>149.014284</v>
      </c>
      <c r="D1799" s="1">
        <v>175.887956</v>
      </c>
      <c r="E1799" s="1">
        <v>118.33060999999999</v>
      </c>
      <c r="F1799" s="3">
        <f t="shared" ref="F1799:F1862" si="232">SUMPRODUCT(B1799:E1799,B$3:E$3)</f>
        <v>14280.146957978919</v>
      </c>
      <c r="G1799" s="36">
        <f t="shared" ref="G1799:G1862" si="233">LN(B1799/B1798)</f>
        <v>-2.8463676893205209E-4</v>
      </c>
      <c r="H1799" s="31">
        <f t="shared" ref="H1799:H1862" si="234">LN(C1799/C1798)</f>
        <v>-1.5399679099904605E-3</v>
      </c>
      <c r="I1799" s="37">
        <f t="shared" ref="I1799:I1862" si="235">LN(D1799/D1798)</f>
        <v>8.5919447727216096E-3</v>
      </c>
      <c r="J1799" s="37">
        <f t="shared" ref="J1799:J1862" si="236">LN(E1799/E1798)</f>
        <v>-1.0267639452455062E-3</v>
      </c>
      <c r="K1799" s="39">
        <f t="shared" ref="K1799:K1862" si="237">LN(F1799/F1798)</f>
        <v>7.7888336698229597E-4</v>
      </c>
      <c r="L1799" s="36">
        <f>-(1-B1799/MAX(B$5:B1799))</f>
        <v>-1.2317578788449968E-3</v>
      </c>
      <c r="M1799" s="37">
        <f>-(1-C1799/MAX(C$5:C1799))</f>
        <v>-1.9621603239643903E-2</v>
      </c>
      <c r="N1799" s="37">
        <f>-(1-D1799/MAX(D$5:D1799))</f>
        <v>-3.8298179275922051E-2</v>
      </c>
      <c r="O1799" s="37">
        <f>-(1-E1799/MAX(E$5:E1799))</f>
        <v>-0.35677300993672678</v>
      </c>
      <c r="P1799" s="39">
        <f>-(1-F1799/MAX(F$5:F1799))</f>
        <v>-9.3144378112671955E-2</v>
      </c>
      <c r="Q1799" s="33">
        <f>IF(DatiStorici[[#This Row],[Calend]]="X",(DatiStorici[[#This Row],[Balanced]]*B$2/DatiStorici[[#This Row],[Bond 3Y]]),Q1798)</f>
        <v>30.258152902446113</v>
      </c>
      <c r="R1799" s="33">
        <f>IF(DatiStorici[[#This Row],[Calend]]="X",(DatiStorici[[#This Row],[Balanced]]*C$2/DatiStorici[[#This Row],[Bond 10Y]]),R1798)</f>
        <v>25.871198211764792</v>
      </c>
      <c r="S1799" s="33">
        <f>IF(DatiStorici[[#This Row],[Calend]]="X",(DatiStorici[[#This Row],[Balanced]]*D$2/DatiStorici[[#This Row],[SXXR]]),S1798)</f>
        <v>24.710095357140805</v>
      </c>
      <c r="T1799" s="33">
        <f>IF(DatiStorici[[#This Row],[Calend]]="X",(DatiStorici[[#This Row],[Balanced]]*E$2/DatiStorici[[#This Row],[Gold]]),T1798)</f>
        <v>23.441371233344491</v>
      </c>
      <c r="U1799" s="34">
        <f>SUMPRODUCT(DatiStorici[[#This Row],[Bond 3Y]:[Gold]],Q1798:T1798)</f>
        <v>14890.59744765438</v>
      </c>
      <c r="V1799" s="32">
        <f t="shared" ref="V1799:V1862" si="238">LN(U1799/U1798)</f>
        <v>1.8334962084356806E-3</v>
      </c>
      <c r="W1799" s="32">
        <f>-(1-U1799/MAX(U$5:U1799))</f>
        <v>-2.6159443953245209E-2</v>
      </c>
      <c r="X1799" s="53" t="str">
        <f t="shared" ref="X1799:X1862" si="239">IF(AND(MONTH(A1799)&lt;&gt;MONTH(A1798),MONTH(A1799)=X$2),"X","")</f>
        <v/>
      </c>
    </row>
    <row r="1800" spans="1:24" x14ac:dyDescent="0.3">
      <c r="A1800" s="4">
        <v>41627</v>
      </c>
      <c r="B1800" s="1">
        <v>129.425737</v>
      </c>
      <c r="C1800" s="1">
        <v>148.87097299999999</v>
      </c>
      <c r="D1800" s="1">
        <v>178.93035399999999</v>
      </c>
      <c r="E1800" s="1">
        <v>115.01161999999999</v>
      </c>
      <c r="F1800" s="3">
        <f t="shared" si="232"/>
        <v>14192.039323153167</v>
      </c>
      <c r="G1800" s="36">
        <f t="shared" si="233"/>
        <v>2.053975549673059E-4</v>
      </c>
      <c r="H1800" s="31">
        <f t="shared" si="234"/>
        <v>-9.6218935102620551E-4</v>
      </c>
      <c r="I1800" s="37">
        <f t="shared" si="235"/>
        <v>1.7149467651846752E-2</v>
      </c>
      <c r="J1800" s="37">
        <f t="shared" si="236"/>
        <v>-2.8449319721008462E-2</v>
      </c>
      <c r="K1800" s="39">
        <f t="shared" si="237"/>
        <v>-6.1890516729428448E-3</v>
      </c>
      <c r="L1800" s="36">
        <f>-(1-B1800/MAX(B$5:B1800))</f>
        <v>-1.0265922543968298E-3</v>
      </c>
      <c r="M1800" s="37">
        <f>-(1-C1800/MAX(C$5:C1800))</f>
        <v>-2.0564459217250253E-2</v>
      </c>
      <c r="N1800" s="37">
        <f>-(1-D1800/MAX(D$5:D1800))</f>
        <v>-2.1663272813268741E-2</v>
      </c>
      <c r="O1800" s="37">
        <f>-(1-E1800/MAX(E$5:E1800))</f>
        <v>-0.37481452892957323</v>
      </c>
      <c r="P1800" s="39">
        <f>-(1-F1800/MAX(F$5:F1800))</f>
        <v>-9.8739621929703203E-2</v>
      </c>
      <c r="Q1800" s="33">
        <f>IF(DatiStorici[[#This Row],[Calend]]="X",(DatiStorici[[#This Row],[Balanced]]*B$2/DatiStorici[[#This Row],[Bond 3Y]]),Q1799)</f>
        <v>30.258152902446113</v>
      </c>
      <c r="R1800" s="33">
        <f>IF(DatiStorici[[#This Row],[Calend]]="X",(DatiStorici[[#This Row],[Balanced]]*C$2/DatiStorici[[#This Row],[Bond 10Y]]),R1799)</f>
        <v>25.871198211764792</v>
      </c>
      <c r="S1800" s="33">
        <f>IF(DatiStorici[[#This Row],[Calend]]="X",(DatiStorici[[#This Row],[Balanced]]*D$2/DatiStorici[[#This Row],[SXXR]]),S1799)</f>
        <v>24.710095357140805</v>
      </c>
      <c r="T1800" s="33">
        <f>IF(DatiStorici[[#This Row],[Calend]]="X",(DatiStorici[[#This Row],[Balanced]]*E$2/DatiStorici[[#This Row],[Gold]]),T1799)</f>
        <v>23.441371233344491</v>
      </c>
      <c r="U1800" s="34">
        <f>SUMPRODUCT(DatiStorici[[#This Row],[Bond 3Y]:[Gold]],Q1799:T1799)</f>
        <v>14885.07038031437</v>
      </c>
      <c r="V1800" s="32">
        <f t="shared" si="238"/>
        <v>-3.7124725030002632E-4</v>
      </c>
      <c r="W1800" s="32">
        <f>-(1-U1800/MAX(U$5:U1800))</f>
        <v>-2.6520912480658132E-2</v>
      </c>
      <c r="X1800" s="53" t="str">
        <f t="shared" si="239"/>
        <v/>
      </c>
    </row>
    <row r="1801" spans="1:24" x14ac:dyDescent="0.3">
      <c r="A1801" s="4">
        <v>41628</v>
      </c>
      <c r="B1801" s="1">
        <v>129.418206</v>
      </c>
      <c r="C1801" s="1">
        <v>148.87293199999999</v>
      </c>
      <c r="D1801" s="1">
        <v>179.88016200000001</v>
      </c>
      <c r="E1801" s="1">
        <v>114.93819000000001</v>
      </c>
      <c r="F1801" s="3">
        <f t="shared" si="232"/>
        <v>14203.295237120161</v>
      </c>
      <c r="G1801" s="36">
        <f t="shared" si="233"/>
        <v>-5.8189501479843513E-5</v>
      </c>
      <c r="H1801" s="31">
        <f t="shared" si="234"/>
        <v>1.3158959543047153E-5</v>
      </c>
      <c r="I1801" s="37">
        <f t="shared" si="235"/>
        <v>5.2942161733701932E-3</v>
      </c>
      <c r="J1801" s="37">
        <f t="shared" si="236"/>
        <v>-6.3866112779933145E-4</v>
      </c>
      <c r="K1801" s="39">
        <f t="shared" si="237"/>
        <v>7.9280027728927994E-4</v>
      </c>
      <c r="L1801" s="36">
        <f>-(1-B1801/MAX(B$5:B1801))</f>
        <v>-1.0847203277469797E-3</v>
      </c>
      <c r="M1801" s="37">
        <f>-(1-C1801/MAX(C$5:C1801))</f>
        <v>-2.0551570779795192E-2</v>
      </c>
      <c r="N1801" s="37">
        <f>-(1-D1801/MAX(D$5:D1801))</f>
        <v>-1.6470011695729148E-2</v>
      </c>
      <c r="O1801" s="37">
        <f>-(1-E1801/MAX(E$5:E1801))</f>
        <v>-0.37521368311191317</v>
      </c>
      <c r="P1801" s="39">
        <f>-(1-F1801/MAX(F$5:F1801))</f>
        <v>-9.8024819141574682E-2</v>
      </c>
      <c r="Q1801" s="33">
        <f>IF(DatiStorici[[#This Row],[Calend]]="X",(DatiStorici[[#This Row],[Balanced]]*B$2/DatiStorici[[#This Row],[Bond 3Y]]),Q1800)</f>
        <v>30.258152902446113</v>
      </c>
      <c r="R1801" s="33">
        <f>IF(DatiStorici[[#This Row],[Calend]]="X",(DatiStorici[[#This Row],[Balanced]]*C$2/DatiStorici[[#This Row],[Bond 10Y]]),R1800)</f>
        <v>25.871198211764792</v>
      </c>
      <c r="S1801" s="33">
        <f>IF(DatiStorici[[#This Row],[Calend]]="X",(DatiStorici[[#This Row],[Balanced]]*D$2/DatiStorici[[#This Row],[SXXR]]),S1800)</f>
        <v>24.710095357140805</v>
      </c>
      <c r="T1801" s="33">
        <f>IF(DatiStorici[[#This Row],[Calend]]="X",(DatiStorici[[#This Row],[Balanced]]*E$2/DatiStorici[[#This Row],[Gold]]),T1800)</f>
        <v>23.441371233344491</v>
      </c>
      <c r="U1801" s="34">
        <f>SUMPRODUCT(DatiStorici[[#This Row],[Bond 3Y]:[Gold]],Q1800:T1800)</f>
        <v>14906.641734203469</v>
      </c>
      <c r="V1801" s="32">
        <f t="shared" si="238"/>
        <v>1.4481448784142076E-3</v>
      </c>
      <c r="W1801" s="32">
        <f>-(1-U1801/MAX(U$5:U1801))</f>
        <v>-2.5110152479933645E-2</v>
      </c>
      <c r="X1801" s="53" t="str">
        <f t="shared" si="239"/>
        <v/>
      </c>
    </row>
    <row r="1802" spans="1:24" x14ac:dyDescent="0.3">
      <c r="A1802" s="4">
        <v>41631</v>
      </c>
      <c r="B1802" s="1">
        <v>129.313447</v>
      </c>
      <c r="C1802" s="1">
        <v>148.58174700000001</v>
      </c>
      <c r="D1802" s="1">
        <v>181.15066300000001</v>
      </c>
      <c r="E1802" s="1">
        <v>115.29485</v>
      </c>
      <c r="F1802" s="3">
        <f t="shared" si="232"/>
        <v>14226.51640051607</v>
      </c>
      <c r="G1802" s="36">
        <f t="shared" si="233"/>
        <v>-8.0978886433124447E-4</v>
      </c>
      <c r="H1802" s="31">
        <f t="shared" si="234"/>
        <v>-1.9578451009213947E-3</v>
      </c>
      <c r="I1802" s="37">
        <f t="shared" si="235"/>
        <v>7.0382147822046623E-3</v>
      </c>
      <c r="J1802" s="37">
        <f t="shared" si="236"/>
        <v>3.0982545798258496E-3</v>
      </c>
      <c r="K1802" s="39">
        <f t="shared" si="237"/>
        <v>1.6335787838374486E-3</v>
      </c>
      <c r="L1802" s="36">
        <f>-(1-B1802/MAX(B$5:B1802))</f>
        <v>-1.8933033626808982E-3</v>
      </c>
      <c r="M1802" s="37">
        <f>-(1-C1802/MAX(C$5:C1802))</f>
        <v>-2.2467303123015703E-2</v>
      </c>
      <c r="N1802" s="37">
        <f>-(1-D1802/MAX(D$5:D1802))</f>
        <v>-9.5232988410310915E-3</v>
      </c>
      <c r="O1802" s="37">
        <f>-(1-E1802/MAX(E$5:E1802))</f>
        <v>-0.37327493422626168</v>
      </c>
      <c r="P1802" s="39">
        <f>-(1-F1802/MAX(F$5:F1802))</f>
        <v>-9.6550167470670245E-2</v>
      </c>
      <c r="Q1802" s="33">
        <f>IF(DatiStorici[[#This Row],[Calend]]="X",(DatiStorici[[#This Row],[Balanced]]*B$2/DatiStorici[[#This Row],[Bond 3Y]]),Q1801)</f>
        <v>30.258152902446113</v>
      </c>
      <c r="R1802" s="33">
        <f>IF(DatiStorici[[#This Row],[Calend]]="X",(DatiStorici[[#This Row],[Balanced]]*C$2/DatiStorici[[#This Row],[Bond 10Y]]),R1801)</f>
        <v>25.871198211764792</v>
      </c>
      <c r="S1802" s="33">
        <f>IF(DatiStorici[[#This Row],[Calend]]="X",(DatiStorici[[#This Row],[Balanced]]*D$2/DatiStorici[[#This Row],[SXXR]]),S1801)</f>
        <v>24.710095357140805</v>
      </c>
      <c r="T1802" s="33">
        <f>IF(DatiStorici[[#This Row],[Calend]]="X",(DatiStorici[[#This Row],[Balanced]]*E$2/DatiStorici[[#This Row],[Gold]]),T1801)</f>
        <v>23.441371233344491</v>
      </c>
      <c r="U1802" s="34">
        <f>SUMPRODUCT(DatiStorici[[#This Row],[Bond 3Y]:[Gold]],Q1801:T1801)</f>
        <v>14935.693415837697</v>
      </c>
      <c r="V1802" s="32">
        <f t="shared" si="238"/>
        <v>1.9470118987486671E-3</v>
      </c>
      <c r="W1802" s="32">
        <f>-(1-U1802/MAX(U$5:U1802))</f>
        <v>-2.3210181313818579E-2</v>
      </c>
      <c r="X1802" s="53" t="str">
        <f t="shared" si="239"/>
        <v/>
      </c>
    </row>
    <row r="1803" spans="1:24" x14ac:dyDescent="0.3">
      <c r="A1803" s="4">
        <v>41632</v>
      </c>
      <c r="B1803" s="1">
        <v>129.319659</v>
      </c>
      <c r="C1803" s="1">
        <v>148.59219100000001</v>
      </c>
      <c r="D1803" s="1">
        <v>181.9461666666667</v>
      </c>
      <c r="E1803" s="1">
        <v>115.05315</v>
      </c>
      <c r="F1803" s="3">
        <f t="shared" si="232"/>
        <v>14229.368440591605</v>
      </c>
      <c r="G1803" s="36">
        <f t="shared" si="233"/>
        <v>4.8037160418311509E-5</v>
      </c>
      <c r="H1803" s="31">
        <f t="shared" si="234"/>
        <v>7.0288801734124431E-5</v>
      </c>
      <c r="I1803" s="37">
        <f t="shared" si="235"/>
        <v>4.3817784925375691E-3</v>
      </c>
      <c r="J1803" s="37">
        <f t="shared" si="236"/>
        <v>-2.0985646821622813E-3</v>
      </c>
      <c r="K1803" s="39">
        <f t="shared" si="237"/>
        <v>2.004534458170354E-4</v>
      </c>
      <c r="L1803" s="36">
        <f>-(1-B1803/MAX(B$5:B1803))</f>
        <v>-1.8453559995615931E-3</v>
      </c>
      <c r="M1803" s="37">
        <f>-(1-C1803/MAX(C$5:C1803))</f>
        <v>-2.2398591106281951E-2</v>
      </c>
      <c r="N1803" s="37">
        <f>-(1-D1803/MAX(D$5:D1803))</f>
        <v>-5.1737268633680333E-3</v>
      </c>
      <c r="O1803" s="37">
        <f>-(1-E1803/MAX(E$5:E1803))</f>
        <v>-0.37458877823922065</v>
      </c>
      <c r="P1803" s="39">
        <f>-(1-F1803/MAX(F$5:F1803))</f>
        <v>-9.6369049686381492E-2</v>
      </c>
      <c r="Q1803" s="33">
        <f>IF(DatiStorici[[#This Row],[Calend]]="X",(DatiStorici[[#This Row],[Balanced]]*B$2/DatiStorici[[#This Row],[Bond 3Y]]),Q1802)</f>
        <v>30.258152902446113</v>
      </c>
      <c r="R1803" s="33">
        <f>IF(DatiStorici[[#This Row],[Calend]]="X",(DatiStorici[[#This Row],[Balanced]]*C$2/DatiStorici[[#This Row],[Bond 10Y]]),R1802)</f>
        <v>25.871198211764792</v>
      </c>
      <c r="S1803" s="33">
        <f>IF(DatiStorici[[#This Row],[Calend]]="X",(DatiStorici[[#This Row],[Balanced]]*D$2/DatiStorici[[#This Row],[SXXR]]),S1802)</f>
        <v>24.710095357140805</v>
      </c>
      <c r="T1803" s="33">
        <f>IF(DatiStorici[[#This Row],[Calend]]="X",(DatiStorici[[#This Row],[Balanced]]*E$2/DatiStorici[[#This Row],[Gold]]),T1802)</f>
        <v>23.441371233344491</v>
      </c>
      <c r="U1803" s="34">
        <f>SUMPRODUCT(DatiStorici[[#This Row],[Bond 3Y]:[Gold]],Q1802:T1802)</f>
        <v>14950.14277031084</v>
      </c>
      <c r="V1803" s="32">
        <f t="shared" si="238"/>
        <v>9.6697013990358074E-4</v>
      </c>
      <c r="W1803" s="32">
        <f>-(1-U1803/MAX(U$5:U1803))</f>
        <v>-2.2265197914454693E-2</v>
      </c>
      <c r="X1803" s="53" t="str">
        <f t="shared" si="239"/>
        <v/>
      </c>
    </row>
    <row r="1804" spans="1:24" x14ac:dyDescent="0.3">
      <c r="A1804" s="4">
        <v>41634</v>
      </c>
      <c r="B1804" s="1">
        <v>129.319659</v>
      </c>
      <c r="C1804" s="1">
        <v>148.59219100000001</v>
      </c>
      <c r="D1804" s="1">
        <v>182.7416703333333</v>
      </c>
      <c r="E1804" s="1">
        <v>115.05052000000001</v>
      </c>
      <c r="F1804" s="3">
        <f t="shared" si="232"/>
        <v>14241.231803945471</v>
      </c>
      <c r="G1804" s="36">
        <f t="shared" si="233"/>
        <v>0</v>
      </c>
      <c r="H1804" s="31">
        <f t="shared" si="234"/>
        <v>0</v>
      </c>
      <c r="I1804" s="37">
        <f t="shared" si="235"/>
        <v>4.3626622425003043E-3</v>
      </c>
      <c r="J1804" s="37">
        <f t="shared" si="236"/>
        <v>-2.2859261654610145E-5</v>
      </c>
      <c r="K1804" s="39">
        <f t="shared" si="237"/>
        <v>8.333764612323309E-4</v>
      </c>
      <c r="L1804" s="36">
        <f>-(1-B1804/MAX(B$5:B1804))</f>
        <v>-1.8453559995615931E-3</v>
      </c>
      <c r="M1804" s="37">
        <f>-(1-C1804/MAX(C$5:C1804))</f>
        <v>-2.2398591106281951E-2</v>
      </c>
      <c r="N1804" s="37">
        <f>-(1-D1804/MAX(D$5:D1804))</f>
        <v>-8.2415488570541928E-4</v>
      </c>
      <c r="O1804" s="37">
        <f>-(1-E1804/MAX(E$5:E1804))</f>
        <v>-0.37460307451457886</v>
      </c>
      <c r="P1804" s="39">
        <f>-(1-F1804/MAX(F$5:F1804))</f>
        <v>-9.5615671042337924E-2</v>
      </c>
      <c r="Q1804" s="33">
        <f>IF(DatiStorici[[#This Row],[Calend]]="X",(DatiStorici[[#This Row],[Balanced]]*B$2/DatiStorici[[#This Row],[Bond 3Y]]),Q1803)</f>
        <v>30.258152902446113</v>
      </c>
      <c r="R1804" s="33">
        <f>IF(DatiStorici[[#This Row],[Calend]]="X",(DatiStorici[[#This Row],[Balanced]]*C$2/DatiStorici[[#This Row],[Bond 10Y]]),R1803)</f>
        <v>25.871198211764792</v>
      </c>
      <c r="S1804" s="33">
        <f>IF(DatiStorici[[#This Row],[Calend]]="X",(DatiStorici[[#This Row],[Balanced]]*D$2/DatiStorici[[#This Row],[SXXR]]),S1803)</f>
        <v>24.710095357140805</v>
      </c>
      <c r="T1804" s="33">
        <f>IF(DatiStorici[[#This Row],[Calend]]="X",(DatiStorici[[#This Row],[Balanced]]*E$2/DatiStorici[[#This Row],[Gold]]),T1803)</f>
        <v>23.441371233344491</v>
      </c>
      <c r="U1804" s="34">
        <f>SUMPRODUCT(DatiStorici[[#This Row],[Bond 3Y]:[Gold]],Q1803:T1803)</f>
        <v>14969.738090964785</v>
      </c>
      <c r="V1804" s="32">
        <f t="shared" si="238"/>
        <v>1.3098530402888406E-3</v>
      </c>
      <c r="W1804" s="32">
        <f>-(1-U1804/MAX(U$5:U1804))</f>
        <v>-2.0983669887883916E-2</v>
      </c>
      <c r="X1804" s="53" t="str">
        <f t="shared" si="239"/>
        <v/>
      </c>
    </row>
    <row r="1805" spans="1:24" x14ac:dyDescent="0.3">
      <c r="A1805" s="4">
        <v>41635</v>
      </c>
      <c r="B1805" s="1">
        <v>129.29001</v>
      </c>
      <c r="C1805" s="1">
        <v>147.95013900000001</v>
      </c>
      <c r="D1805" s="1">
        <v>183.53717399999999</v>
      </c>
      <c r="E1805" s="1">
        <v>116.78</v>
      </c>
      <c r="F1805" s="3">
        <f t="shared" si="232"/>
        <v>14304.423110557171</v>
      </c>
      <c r="G1805" s="36">
        <f t="shared" si="233"/>
        <v>-2.2929537201420988E-4</v>
      </c>
      <c r="H1805" s="31">
        <f t="shared" si="234"/>
        <v>-4.3302620794038269E-3</v>
      </c>
      <c r="I1805" s="37">
        <f t="shared" si="235"/>
        <v>4.3437120639612985E-3</v>
      </c>
      <c r="J1805" s="37">
        <f t="shared" si="236"/>
        <v>1.4920486610219552E-2</v>
      </c>
      <c r="K1805" s="39">
        <f t="shared" si="237"/>
        <v>4.4273925417303009E-3</v>
      </c>
      <c r="L1805" s="36">
        <f>-(1-B1805/MAX(B$5:B1805))</f>
        <v>-2.0742020023180041E-3</v>
      </c>
      <c r="M1805" s="37">
        <f>-(1-C1805/MAX(C$5:C1805))</f>
        <v>-2.6622709046524418E-2</v>
      </c>
      <c r="N1805" s="37">
        <f>-(1-D1805/MAX(D$5:D1805))</f>
        <v>0</v>
      </c>
      <c r="O1805" s="37">
        <f>-(1-E1805/MAX(E$5:E1805))</f>
        <v>-0.36520188732578107</v>
      </c>
      <c r="P1805" s="39">
        <f>-(1-F1805/MAX(F$5:F1805))</f>
        <v>-9.1602729731309784E-2</v>
      </c>
      <c r="Q1805" s="33">
        <f>IF(DatiStorici[[#This Row],[Calend]]="X",(DatiStorici[[#This Row],[Balanced]]*B$2/DatiStorici[[#This Row],[Bond 3Y]]),Q1804)</f>
        <v>30.258152902446113</v>
      </c>
      <c r="R1805" s="33">
        <f>IF(DatiStorici[[#This Row],[Calend]]="X",(DatiStorici[[#This Row],[Balanced]]*C$2/DatiStorici[[#This Row],[Bond 10Y]]),R1804)</f>
        <v>25.871198211764792</v>
      </c>
      <c r="S1805" s="33">
        <f>IF(DatiStorici[[#This Row],[Calend]]="X",(DatiStorici[[#This Row],[Balanced]]*D$2/DatiStorici[[#This Row],[SXXR]]),S1804)</f>
        <v>24.710095357140805</v>
      </c>
      <c r="T1805" s="33">
        <f>IF(DatiStorici[[#This Row],[Calend]]="X",(DatiStorici[[#This Row],[Balanced]]*E$2/DatiStorici[[#This Row],[Gold]]),T1804)</f>
        <v>23.441371233344491</v>
      </c>
      <c r="U1805" s="34">
        <f>SUMPRODUCT(DatiStorici[[#This Row],[Bond 3Y]:[Gold]],Q1804:T1804)</f>
        <v>15012.428666616055</v>
      </c>
      <c r="V1805" s="32">
        <f t="shared" si="238"/>
        <v>2.8477331105968501E-3</v>
      </c>
      <c r="W1805" s="32">
        <f>-(1-U1805/MAX(U$5:U1805))</f>
        <v>-1.819171919038276E-2</v>
      </c>
      <c r="X1805" s="53" t="str">
        <f t="shared" si="239"/>
        <v/>
      </c>
    </row>
    <row r="1806" spans="1:24" x14ac:dyDescent="0.3">
      <c r="A1806" s="4">
        <v>41638</v>
      </c>
      <c r="B1806" s="1">
        <v>129.440539</v>
      </c>
      <c r="C1806" s="1">
        <v>148.36761200000001</v>
      </c>
      <c r="D1806" s="1">
        <v>183.22707800000001</v>
      </c>
      <c r="E1806" s="1">
        <v>115.81449000000001</v>
      </c>
      <c r="F1806" s="3">
        <f t="shared" si="232"/>
        <v>14275.963523040999</v>
      </c>
      <c r="G1806" s="36">
        <f t="shared" si="233"/>
        <v>1.163596781021589E-3</v>
      </c>
      <c r="H1806" s="31">
        <f t="shared" si="234"/>
        <v>2.8177405829201371E-3</v>
      </c>
      <c r="I1806" s="37">
        <f t="shared" si="235"/>
        <v>-1.6909830890023854E-3</v>
      </c>
      <c r="J1806" s="37">
        <f t="shared" si="236"/>
        <v>-8.302136010865005E-3</v>
      </c>
      <c r="K1806" s="39">
        <f t="shared" si="237"/>
        <v>-1.9915473704074063E-3</v>
      </c>
      <c r="L1806" s="36">
        <f>-(1-B1806/MAX(B$5:B1806))</f>
        <v>-9.1234291941755252E-4</v>
      </c>
      <c r="M1806" s="37">
        <f>-(1-C1806/MAX(C$5:C1806))</f>
        <v>-2.3876116576028505E-2</v>
      </c>
      <c r="N1806" s="37">
        <f>-(1-D1806/MAX(D$5:D1806))</f>
        <v>-1.6895541826310589E-3</v>
      </c>
      <c r="O1806" s="37">
        <f>-(1-E1806/MAX(E$5:E1806))</f>
        <v>-0.37045025113609176</v>
      </c>
      <c r="P1806" s="39">
        <f>-(1-F1806/MAX(F$5:F1806))</f>
        <v>-9.3410045651207585E-2</v>
      </c>
      <c r="Q1806" s="33">
        <f>IF(DatiStorici[[#This Row],[Calend]]="X",(DatiStorici[[#This Row],[Balanced]]*B$2/DatiStorici[[#This Row],[Bond 3Y]]),Q1805)</f>
        <v>30.258152902446113</v>
      </c>
      <c r="R1806" s="33">
        <f>IF(DatiStorici[[#This Row],[Calend]]="X",(DatiStorici[[#This Row],[Balanced]]*C$2/DatiStorici[[#This Row],[Bond 10Y]]),R1805)</f>
        <v>25.871198211764792</v>
      </c>
      <c r="S1806" s="33">
        <f>IF(DatiStorici[[#This Row],[Calend]]="X",(DatiStorici[[#This Row],[Balanced]]*D$2/DatiStorici[[#This Row],[SXXR]]),S1805)</f>
        <v>24.710095357140805</v>
      </c>
      <c r="T1806" s="33">
        <f>IF(DatiStorici[[#This Row],[Calend]]="X",(DatiStorici[[#This Row],[Balanced]]*E$2/DatiStorici[[#This Row],[Gold]]),T1805)</f>
        <v>23.441371233344491</v>
      </c>
      <c r="U1806" s="34">
        <f>SUMPRODUCT(DatiStorici[[#This Row],[Bond 3Y]:[Gold]],Q1805:T1805)</f>
        <v>14997.488542775991</v>
      </c>
      <c r="V1806" s="32">
        <f t="shared" si="238"/>
        <v>-9.9567919298772906E-4</v>
      </c>
      <c r="W1806" s="32">
        <f>-(1-U1806/MAX(U$5:U1806))</f>
        <v>-1.9168798757469352E-2</v>
      </c>
      <c r="X1806" s="53" t="str">
        <f t="shared" si="239"/>
        <v/>
      </c>
    </row>
    <row r="1807" spans="1:24" x14ac:dyDescent="0.3">
      <c r="A1807" s="4">
        <v>41639</v>
      </c>
      <c r="B1807" s="1">
        <v>129.46409299999999</v>
      </c>
      <c r="C1807" s="1">
        <v>148.40051500000001</v>
      </c>
      <c r="D1807" s="1">
        <v>182.9873006666667</v>
      </c>
      <c r="E1807" s="1">
        <v>115.52472</v>
      </c>
      <c r="F1807" s="3">
        <f t="shared" si="232"/>
        <v>14262.342214096618</v>
      </c>
      <c r="G1807" s="36">
        <f t="shared" si="233"/>
        <v>1.8195116775645423E-4</v>
      </c>
      <c r="H1807" s="31">
        <f t="shared" si="234"/>
        <v>2.2174214237510631E-4</v>
      </c>
      <c r="I1807" s="37">
        <f t="shared" si="235"/>
        <v>-1.3094918253612467E-3</v>
      </c>
      <c r="J1807" s="37">
        <f t="shared" si="236"/>
        <v>-2.5051538089437384E-3</v>
      </c>
      <c r="K1807" s="39">
        <f t="shared" si="237"/>
        <v>-9.5459836363247274E-4</v>
      </c>
      <c r="L1807" s="36">
        <f>-(1-B1807/MAX(B$5:B1807))</f>
        <v>-7.3054121450599752E-4</v>
      </c>
      <c r="M1807" s="37">
        <f>-(1-C1807/MAX(C$5:C1807))</f>
        <v>-2.365964477532112E-2</v>
      </c>
      <c r="N1807" s="37">
        <f>-(1-D1807/MAX(D$5:D1807))</f>
        <v>-2.9959779882701154E-3</v>
      </c>
      <c r="O1807" s="37">
        <f>-(1-E1807/MAX(E$5:E1807))</f>
        <v>-0.37202539627318387</v>
      </c>
      <c r="P1807" s="39">
        <f>-(1-F1807/MAX(F$5:F1807))</f>
        <v>-9.4275062000830911E-2</v>
      </c>
      <c r="Q1807" s="33">
        <f>IF(DatiStorici[[#This Row],[Calend]]="X",(DatiStorici[[#This Row],[Balanced]]*B$2/DatiStorici[[#This Row],[Bond 3Y]]),Q1806)</f>
        <v>30.258152902446113</v>
      </c>
      <c r="R1807" s="33">
        <f>IF(DatiStorici[[#This Row],[Calend]]="X",(DatiStorici[[#This Row],[Balanced]]*C$2/DatiStorici[[#This Row],[Bond 10Y]]),R1806)</f>
        <v>25.871198211764792</v>
      </c>
      <c r="S1807" s="33">
        <f>IF(DatiStorici[[#This Row],[Calend]]="X",(DatiStorici[[#This Row],[Balanced]]*D$2/DatiStorici[[#This Row],[SXXR]]),S1806)</f>
        <v>24.710095357140805</v>
      </c>
      <c r="T1807" s="33">
        <f>IF(DatiStorici[[#This Row],[Calend]]="X",(DatiStorici[[#This Row],[Balanced]]*E$2/DatiStorici[[#This Row],[Gold]]),T1806)</f>
        <v>23.441371233344491</v>
      </c>
      <c r="U1807" s="34">
        <f>SUMPRODUCT(DatiStorici[[#This Row],[Bond 3Y]:[Gold]],Q1806:T1806)</f>
        <v>14986.334956430785</v>
      </c>
      <c r="V1807" s="32">
        <f t="shared" si="238"/>
        <v>-7.4397362030610877E-4</v>
      </c>
      <c r="W1807" s="32">
        <f>-(1-U1807/MAX(U$5:U1807))</f>
        <v>-1.9898239921030125E-2</v>
      </c>
      <c r="X1807" s="53" t="str">
        <f t="shared" si="239"/>
        <v/>
      </c>
    </row>
    <row r="1808" spans="1:24" x14ac:dyDescent="0.3">
      <c r="A1808" s="4">
        <v>41640</v>
      </c>
      <c r="B1808" s="1">
        <v>129.46409299999999</v>
      </c>
      <c r="C1808" s="1">
        <v>148.40051500000001</v>
      </c>
      <c r="D1808" s="1">
        <v>182.74752333333331</v>
      </c>
      <c r="E1808" s="1">
        <v>116.65314499999999</v>
      </c>
      <c r="F1808" s="3">
        <f t="shared" si="232"/>
        <v>14303.241064240035</v>
      </c>
      <c r="G1808" s="36">
        <f t="shared" si="233"/>
        <v>0</v>
      </c>
      <c r="H1808" s="31">
        <f t="shared" si="234"/>
        <v>0</v>
      </c>
      <c r="I1808" s="37">
        <f t="shared" si="235"/>
        <v>-1.311208842868449E-3</v>
      </c>
      <c r="J1808" s="37">
        <f t="shared" si="236"/>
        <v>9.7204260628428341E-3</v>
      </c>
      <c r="K1808" s="39">
        <f t="shared" si="237"/>
        <v>2.863507297669439E-3</v>
      </c>
      <c r="L1808" s="36">
        <f>-(1-B1808/MAX(B$5:B1808))</f>
        <v>-7.3054121450599752E-4</v>
      </c>
      <c r="M1808" s="37">
        <f>-(1-C1808/MAX(C$5:C1808))</f>
        <v>-2.365964477532112E-2</v>
      </c>
      <c r="N1808" s="37">
        <f>-(1-D1808/MAX(D$5:D1808))</f>
        <v>-4.3024017939095049E-3</v>
      </c>
      <c r="O1808" s="37">
        <f>-(1-E1808/MAX(E$5:E1808))</f>
        <v>-0.36589145158835423</v>
      </c>
      <c r="P1808" s="39">
        <f>-(1-F1808/MAX(F$5:F1808))</f>
        <v>-9.1677795159640474E-2</v>
      </c>
      <c r="Q1808" s="33">
        <f>IF(DatiStorici[[#This Row],[Calend]]="X",(DatiStorici[[#This Row],[Balanced]]*B$2/DatiStorici[[#This Row],[Bond 3Y]]),Q1807)</f>
        <v>28.97881087575692</v>
      </c>
      <c r="R1808" s="33">
        <f>IF(DatiStorici[[#This Row],[Calend]]="X",(DatiStorici[[#This Row],[Balanced]]*C$2/DatiStorici[[#This Row],[Bond 10Y]]),R1807)</f>
        <v>25.281013790608508</v>
      </c>
      <c r="S1808" s="33">
        <f>IF(DatiStorici[[#This Row],[Calend]]="X",(DatiStorici[[#This Row],[Balanced]]*D$2/DatiStorici[[#This Row],[SXXR]]),S1807)</f>
        <v>20.529501017670366</v>
      </c>
      <c r="T1808" s="33">
        <f>IF(DatiStorici[[#This Row],[Calend]]="X",(DatiStorici[[#This Row],[Balanced]]*E$2/DatiStorici[[#This Row],[Gold]]),T1807)</f>
        <v>32.161288632624562</v>
      </c>
      <c r="U1808" s="34">
        <f>SUMPRODUCT(DatiStorici[[#This Row],[Bond 3Y]:[Gold]],Q1807:T1807)</f>
        <v>15006.86186499362</v>
      </c>
      <c r="V1808" s="32">
        <f t="shared" si="238"/>
        <v>1.3687711843369838E-3</v>
      </c>
      <c r="W1808" s="32">
        <f>-(1-U1808/MAX(U$5:U1808))</f>
        <v>-1.8555786327813073E-2</v>
      </c>
      <c r="X1808" s="53" t="str">
        <f t="shared" si="239"/>
        <v>X</v>
      </c>
    </row>
    <row r="1809" spans="1:24" x14ac:dyDescent="0.3">
      <c r="A1809" s="4">
        <v>41641</v>
      </c>
      <c r="B1809" s="1">
        <v>129.67836399999999</v>
      </c>
      <c r="C1809" s="1">
        <v>148.76529500000001</v>
      </c>
      <c r="D1809" s="1">
        <v>182.507746</v>
      </c>
      <c r="E1809" s="1">
        <v>117.78157</v>
      </c>
      <c r="F1809" s="3">
        <f t="shared" si="232"/>
        <v>14358.665066236117</v>
      </c>
      <c r="G1809" s="36">
        <f t="shared" si="233"/>
        <v>1.6536931177634003E-3</v>
      </c>
      <c r="H1809" s="31">
        <f t="shared" si="234"/>
        <v>2.4550615915112889E-3</v>
      </c>
      <c r="I1809" s="37">
        <f t="shared" si="235"/>
        <v>-1.3129303690249045E-3</v>
      </c>
      <c r="J1809" s="37">
        <f t="shared" si="236"/>
        <v>9.6268482663271534E-3</v>
      </c>
      <c r="K1809" s="39">
        <f t="shared" si="237"/>
        <v>3.8674379035023663E-3</v>
      </c>
      <c r="L1809" s="36">
        <f>-(1-B1809/MAX(B$5:B1809))</f>
        <v>0</v>
      </c>
      <c r="M1809" s="37">
        <f>-(1-C1809/MAX(C$5:C1809))</f>
        <v>-2.1259724298098637E-2</v>
      </c>
      <c r="N1809" s="37">
        <f>-(1-D1809/MAX(D$5:D1809))</f>
        <v>-5.6088255995485614E-3</v>
      </c>
      <c r="O1809" s="37">
        <f>-(1-E1809/MAX(E$5:E1809))</f>
        <v>-0.35975750690352459</v>
      </c>
      <c r="P1809" s="39">
        <f>-(1-F1809/MAX(F$5:F1809))</f>
        <v>-8.8158113748409761E-2</v>
      </c>
      <c r="Q1809" s="33">
        <f>IF(DatiStorici[[#This Row],[Calend]]="X",(DatiStorici[[#This Row],[Balanced]]*B$2/DatiStorici[[#This Row],[Bond 3Y]]),Q1808)</f>
        <v>28.97881087575692</v>
      </c>
      <c r="R1809" s="33">
        <f>IF(DatiStorici[[#This Row],[Calend]]="X",(DatiStorici[[#This Row],[Balanced]]*C$2/DatiStorici[[#This Row],[Bond 10Y]]),R1808)</f>
        <v>25.281013790608508</v>
      </c>
      <c r="S1809" s="33">
        <f>IF(DatiStorici[[#This Row],[Calend]]="X",(DatiStorici[[#This Row],[Balanced]]*D$2/DatiStorici[[#This Row],[SXXR]]),S1808)</f>
        <v>20.529501017670366</v>
      </c>
      <c r="T1809" s="33">
        <f>IF(DatiStorici[[#This Row],[Calend]]="X",(DatiStorici[[#This Row],[Balanced]]*E$2/DatiStorici[[#This Row],[Gold]]),T1808)</f>
        <v>32.161288632624562</v>
      </c>
      <c r="U1809" s="34">
        <f>SUMPRODUCT(DatiStorici[[#This Row],[Bond 3Y]:[Gold]],Q1808:T1808)</f>
        <v>15053.662285105906</v>
      </c>
      <c r="V1809" s="32">
        <f t="shared" si="238"/>
        <v>3.1137486286739974E-3</v>
      </c>
      <c r="W1809" s="32">
        <f>-(1-U1809/MAX(U$5:U1809))</f>
        <v>-1.5495053049273566E-2</v>
      </c>
      <c r="X1809" s="53" t="str">
        <f t="shared" si="239"/>
        <v/>
      </c>
    </row>
    <row r="1810" spans="1:24" x14ac:dyDescent="0.3">
      <c r="A1810" s="4">
        <v>41642</v>
      </c>
      <c r="B1810" s="1">
        <v>129.75171700000001</v>
      </c>
      <c r="C1810" s="1">
        <v>148.923114</v>
      </c>
      <c r="D1810" s="1">
        <v>183.52448200000001</v>
      </c>
      <c r="E1810" s="1">
        <v>118.69362</v>
      </c>
      <c r="F1810" s="3">
        <f t="shared" si="232"/>
        <v>14415.73870556958</v>
      </c>
      <c r="G1810" s="36">
        <f t="shared" si="233"/>
        <v>5.654934205936178E-4</v>
      </c>
      <c r="H1810" s="31">
        <f t="shared" si="234"/>
        <v>1.0602966727226038E-3</v>
      </c>
      <c r="I1810" s="37">
        <f t="shared" si="235"/>
        <v>5.5554595316671656E-3</v>
      </c>
      <c r="J1810" s="37">
        <f t="shared" si="236"/>
        <v>7.7137438594179096E-3</v>
      </c>
      <c r="K1810" s="39">
        <f t="shared" si="237"/>
        <v>3.9669780568161953E-3</v>
      </c>
      <c r="L1810" s="36">
        <f>-(1-B1810/MAX(B$5:B1810))</f>
        <v>0</v>
      </c>
      <c r="M1810" s="37">
        <f>-(1-C1810/MAX(C$5:C1810))</f>
        <v>-2.0221418881697706E-2</v>
      </c>
      <c r="N1810" s="37">
        <f>-(1-D1810/MAX(D$5:D1810))</f>
        <v>-6.915220346581652E-5</v>
      </c>
      <c r="O1810" s="37">
        <f>-(1-E1810/MAX(E$5:E1810))</f>
        <v>-0.35479974342806198</v>
      </c>
      <c r="P1810" s="39">
        <f>-(1-F1810/MAX(F$5:F1810))</f>
        <v>-8.4533672708452468E-2</v>
      </c>
      <c r="Q1810" s="33">
        <f>IF(DatiStorici[[#This Row],[Calend]]="X",(DatiStorici[[#This Row],[Balanced]]*B$2/DatiStorici[[#This Row],[Bond 3Y]]),Q1809)</f>
        <v>28.97881087575692</v>
      </c>
      <c r="R1810" s="33">
        <f>IF(DatiStorici[[#This Row],[Calend]]="X",(DatiStorici[[#This Row],[Balanced]]*C$2/DatiStorici[[#This Row],[Bond 10Y]]),R1809)</f>
        <v>25.281013790608508</v>
      </c>
      <c r="S1810" s="33">
        <f>IF(DatiStorici[[#This Row],[Calend]]="X",(DatiStorici[[#This Row],[Balanced]]*D$2/DatiStorici[[#This Row],[SXXR]]),S1809)</f>
        <v>20.529501017670366</v>
      </c>
      <c r="T1810" s="33">
        <f>IF(DatiStorici[[#This Row],[Calend]]="X",(DatiStorici[[#This Row],[Balanced]]*E$2/DatiStorici[[#This Row],[Gold]]),T1809)</f>
        <v>32.161288632624562</v>
      </c>
      <c r="U1810" s="34">
        <f>SUMPRODUCT(DatiStorici[[#This Row],[Bond 3Y]:[Gold]],Q1809:T1809)</f>
        <v>15109.983578179583</v>
      </c>
      <c r="V1810" s="32">
        <f t="shared" si="238"/>
        <v>3.7343866707619795E-3</v>
      </c>
      <c r="W1810" s="32">
        <f>-(1-U1810/MAX(U$5:U1810))</f>
        <v>-1.1811657567194933E-2</v>
      </c>
      <c r="X1810" s="53" t="str">
        <f t="shared" si="239"/>
        <v/>
      </c>
    </row>
    <row r="1811" spans="1:24" x14ac:dyDescent="0.3">
      <c r="A1811" s="4">
        <v>41645</v>
      </c>
      <c r="B1811" s="1">
        <v>129.71785299999999</v>
      </c>
      <c r="C1811" s="1">
        <v>149.19727900000001</v>
      </c>
      <c r="D1811" s="1">
        <v>183.151363</v>
      </c>
      <c r="E1811" s="1">
        <v>119.81926</v>
      </c>
      <c r="F1811" s="3">
        <f t="shared" si="232"/>
        <v>14460.627314513258</v>
      </c>
      <c r="G1811" s="36">
        <f t="shared" si="233"/>
        <v>-2.610248299427912E-4</v>
      </c>
      <c r="H1811" s="31">
        <f t="shared" si="234"/>
        <v>1.8392909960473994E-3</v>
      </c>
      <c r="I1811" s="37">
        <f t="shared" si="235"/>
        <v>-2.0351443045418015E-3</v>
      </c>
      <c r="J1811" s="37">
        <f t="shared" si="236"/>
        <v>9.438889481974376E-3</v>
      </c>
      <c r="K1811" s="39">
        <f t="shared" si="237"/>
        <v>3.1090231416461152E-3</v>
      </c>
      <c r="L1811" s="36">
        <f>-(1-B1811/MAX(B$5:B1811))</f>
        <v>-2.6099076592578374E-4</v>
      </c>
      <c r="M1811" s="37">
        <f>-(1-C1811/MAX(C$5:C1811))</f>
        <v>-1.8417662651537881E-2</v>
      </c>
      <c r="N1811" s="37">
        <f>-(1-D1811/MAX(D$5:D1811))</f>
        <v>-2.1020864143848073E-3</v>
      </c>
      <c r="O1811" s="37">
        <f>-(1-E1811/MAX(E$5:E1811))</f>
        <v>-0.34868093757474283</v>
      </c>
      <c r="P1811" s="39">
        <f>-(1-F1811/MAX(F$5:F1811))</f>
        <v>-8.1683037662534264E-2</v>
      </c>
      <c r="Q1811" s="33">
        <f>IF(DatiStorici[[#This Row],[Calend]]="X",(DatiStorici[[#This Row],[Balanced]]*B$2/DatiStorici[[#This Row],[Bond 3Y]]),Q1810)</f>
        <v>28.97881087575692</v>
      </c>
      <c r="R1811" s="33">
        <f>IF(DatiStorici[[#This Row],[Calend]]="X",(DatiStorici[[#This Row],[Balanced]]*C$2/DatiStorici[[#This Row],[Bond 10Y]]),R1810)</f>
        <v>25.281013790608508</v>
      </c>
      <c r="S1811" s="33">
        <f>IF(DatiStorici[[#This Row],[Calend]]="X",(DatiStorici[[#This Row],[Balanced]]*D$2/DatiStorici[[#This Row],[SXXR]]),S1810)</f>
        <v>20.529501017670366</v>
      </c>
      <c r="T1811" s="33">
        <f>IF(DatiStorici[[#This Row],[Calend]]="X",(DatiStorici[[#This Row],[Balanced]]*E$2/DatiStorici[[#This Row],[Gold]]),T1810)</f>
        <v>32.161288632624562</v>
      </c>
      <c r="U1811" s="34">
        <f>SUMPRODUCT(DatiStorici[[#This Row],[Bond 3Y]:[Gold]],Q1810:T1810)</f>
        <v>15144.475494920205</v>
      </c>
      <c r="V1811" s="32">
        <f t="shared" si="238"/>
        <v>2.2801221863384216E-3</v>
      </c>
      <c r="W1811" s="32">
        <f>-(1-U1811/MAX(U$5:U1811))</f>
        <v>-9.5558966754050179E-3</v>
      </c>
      <c r="X1811" s="53" t="str">
        <f t="shared" si="239"/>
        <v/>
      </c>
    </row>
    <row r="1812" spans="1:24" x14ac:dyDescent="0.3">
      <c r="A1812" s="4">
        <v>41646</v>
      </c>
      <c r="B1812" s="1">
        <v>129.811215</v>
      </c>
      <c r="C1812" s="1">
        <v>149.61817199999999</v>
      </c>
      <c r="D1812" s="1">
        <v>184.49715800000001</v>
      </c>
      <c r="E1812" s="1">
        <v>118.01521</v>
      </c>
      <c r="F1812" s="3">
        <f t="shared" si="232"/>
        <v>14422.680724319256</v>
      </c>
      <c r="G1812" s="36">
        <f t="shared" si="233"/>
        <v>7.1947242555005404E-4</v>
      </c>
      <c r="H1812" s="31">
        <f t="shared" si="234"/>
        <v>2.817078413713466E-3</v>
      </c>
      <c r="I1812" s="37">
        <f t="shared" si="235"/>
        <v>7.3211283833305232E-3</v>
      </c>
      <c r="J1812" s="37">
        <f t="shared" si="236"/>
        <v>-1.5170926242068426E-2</v>
      </c>
      <c r="K1812" s="39">
        <f t="shared" si="237"/>
        <v>-2.6275807449403802E-3</v>
      </c>
      <c r="L1812" s="36">
        <f>-(1-B1812/MAX(B$5:B1812))</f>
        <v>0</v>
      </c>
      <c r="M1812" s="37">
        <f>-(1-C1812/MAX(C$5:C1812))</f>
        <v>-1.5648569692988779E-2</v>
      </c>
      <c r="N1812" s="37">
        <f>-(1-D1812/MAX(D$5:D1812))</f>
        <v>0</v>
      </c>
      <c r="O1812" s="37">
        <f>-(1-E1812/MAX(E$5:E1812))</f>
        <v>-0.35848747581048468</v>
      </c>
      <c r="P1812" s="39">
        <f>-(1-F1812/MAX(F$5:F1812))</f>
        <v>-8.4092822292212599E-2</v>
      </c>
      <c r="Q1812" s="33">
        <f>IF(DatiStorici[[#This Row],[Calend]]="X",(DatiStorici[[#This Row],[Balanced]]*B$2/DatiStorici[[#This Row],[Bond 3Y]]),Q1811)</f>
        <v>28.97881087575692</v>
      </c>
      <c r="R1812" s="33">
        <f>IF(DatiStorici[[#This Row],[Calend]]="X",(DatiStorici[[#This Row],[Balanced]]*C$2/DatiStorici[[#This Row],[Bond 10Y]]),R1811)</f>
        <v>25.281013790608508</v>
      </c>
      <c r="S1812" s="33">
        <f>IF(DatiStorici[[#This Row],[Calend]]="X",(DatiStorici[[#This Row],[Balanced]]*D$2/DatiStorici[[#This Row],[SXXR]]),S1811)</f>
        <v>20.529501017670366</v>
      </c>
      <c r="T1812" s="33">
        <f>IF(DatiStorici[[#This Row],[Calend]]="X",(DatiStorici[[#This Row],[Balanced]]*E$2/DatiStorici[[#This Row],[Gold]]),T1811)</f>
        <v>32.161288632624562</v>
      </c>
      <c r="U1812" s="34">
        <f>SUMPRODUCT(DatiStorici[[#This Row],[Bond 3Y]:[Gold]],Q1811:T1811)</f>
        <v>15127.429543462948</v>
      </c>
      <c r="V1812" s="32">
        <f t="shared" si="238"/>
        <v>-1.1261896624783557E-3</v>
      </c>
      <c r="W1812" s="32">
        <f>-(1-U1812/MAX(U$5:U1812))</f>
        <v>-1.0670696729857876E-2</v>
      </c>
      <c r="X1812" s="53" t="str">
        <f t="shared" si="239"/>
        <v/>
      </c>
    </row>
    <row r="1813" spans="1:24" x14ac:dyDescent="0.3">
      <c r="A1813" s="4">
        <v>41647</v>
      </c>
      <c r="B1813" s="1">
        <v>129.81111000000001</v>
      </c>
      <c r="C1813" s="1">
        <v>149.485795</v>
      </c>
      <c r="D1813" s="1">
        <v>184.699613</v>
      </c>
      <c r="E1813" s="1">
        <v>117.38894999999999</v>
      </c>
      <c r="F1813" s="3">
        <f t="shared" si="232"/>
        <v>14397.671987722993</v>
      </c>
      <c r="G1813" s="36">
        <f t="shared" si="233"/>
        <v>-8.0886726511769168E-7</v>
      </c>
      <c r="H1813" s="31">
        <f t="shared" si="234"/>
        <v>-8.8515715769918728E-4</v>
      </c>
      <c r="I1813" s="37">
        <f t="shared" si="235"/>
        <v>1.0967323454358763E-3</v>
      </c>
      <c r="J1813" s="37">
        <f t="shared" si="236"/>
        <v>-5.320734157476921E-3</v>
      </c>
      <c r="K1813" s="39">
        <f t="shared" si="237"/>
        <v>-1.7354917979794978E-3</v>
      </c>
      <c r="L1813" s="36">
        <f>-(1-B1813/MAX(B$5:B1813))</f>
        <v>-8.0886693798465359E-7</v>
      </c>
      <c r="M1813" s="37">
        <f>-(1-C1813/MAX(C$5:C1813))</f>
        <v>-1.651948989972496E-2</v>
      </c>
      <c r="N1813" s="37">
        <f>-(1-D1813/MAX(D$5:D1813))</f>
        <v>0</v>
      </c>
      <c r="O1813" s="37">
        <f>-(1-E1813/MAX(E$5:E1813))</f>
        <v>-0.36189172881650755</v>
      </c>
      <c r="P1813" s="39">
        <f>-(1-F1813/MAX(F$5:F1813))</f>
        <v>-8.5680993159456209E-2</v>
      </c>
      <c r="Q1813" s="33">
        <f>IF(DatiStorici[[#This Row],[Calend]]="X",(DatiStorici[[#This Row],[Balanced]]*B$2/DatiStorici[[#This Row],[Bond 3Y]]),Q1812)</f>
        <v>28.97881087575692</v>
      </c>
      <c r="R1813" s="33">
        <f>IF(DatiStorici[[#This Row],[Calend]]="X",(DatiStorici[[#This Row],[Balanced]]*C$2/DatiStorici[[#This Row],[Bond 10Y]]),R1812)</f>
        <v>25.281013790608508</v>
      </c>
      <c r="S1813" s="33">
        <f>IF(DatiStorici[[#This Row],[Calend]]="X",(DatiStorici[[#This Row],[Balanced]]*D$2/DatiStorici[[#This Row],[SXXR]]),S1812)</f>
        <v>20.529501017670366</v>
      </c>
      <c r="T1813" s="33">
        <f>IF(DatiStorici[[#This Row],[Calend]]="X",(DatiStorici[[#This Row],[Balanced]]*E$2/DatiStorici[[#This Row],[Gold]]),T1812)</f>
        <v>32.161288632624562</v>
      </c>
      <c r="U1813" s="34">
        <f>SUMPRODUCT(DatiStorici[[#This Row],[Bond 3Y]:[Gold]],Q1812:T1812)</f>
        <v>15108.09484743471</v>
      </c>
      <c r="V1813" s="32">
        <f t="shared" si="238"/>
        <v>-1.278939198389825E-3</v>
      </c>
      <c r="W1813" s="32">
        <f>-(1-U1813/MAX(U$5:U1813))</f>
        <v>-1.1935179984967403E-2</v>
      </c>
      <c r="X1813" s="53" t="str">
        <f t="shared" si="239"/>
        <v/>
      </c>
    </row>
    <row r="1814" spans="1:24" x14ac:dyDescent="0.3">
      <c r="A1814" s="4">
        <v>41648</v>
      </c>
      <c r="B1814" s="1">
        <v>129.853205</v>
      </c>
      <c r="C1814" s="1">
        <v>149.34632199999999</v>
      </c>
      <c r="D1814" s="1">
        <v>183.94779700000001</v>
      </c>
      <c r="E1814" s="1">
        <v>117.86830999999999</v>
      </c>
      <c r="F1814" s="3">
        <f t="shared" si="232"/>
        <v>14402.776306503794</v>
      </c>
      <c r="G1814" s="36">
        <f t="shared" si="233"/>
        <v>3.24226302476375E-4</v>
      </c>
      <c r="H1814" s="31">
        <f t="shared" si="234"/>
        <v>-9.3345395085054413E-4</v>
      </c>
      <c r="I1814" s="37">
        <f t="shared" si="235"/>
        <v>-4.0787865147272903E-3</v>
      </c>
      <c r="J1814" s="37">
        <f t="shared" si="236"/>
        <v>4.0752039992780096E-3</v>
      </c>
      <c r="K1814" s="39">
        <f t="shared" si="237"/>
        <v>3.5446106825139957E-4</v>
      </c>
      <c r="L1814" s="36">
        <f>-(1-B1814/MAX(B$5:B1814))</f>
        <v>0</v>
      </c>
      <c r="M1814" s="37">
        <f>-(1-C1814/MAX(C$5:C1814))</f>
        <v>-1.7437095329627006E-2</v>
      </c>
      <c r="N1814" s="37">
        <f>-(1-D1814/MAX(D$5:D1814))</f>
        <v>-4.0704795629430413E-3</v>
      </c>
      <c r="O1814" s="37">
        <f>-(1-E1814/MAX(E$5:E1814))</f>
        <v>-0.35928600160901047</v>
      </c>
      <c r="P1814" s="39">
        <f>-(1-F1814/MAX(F$5:F1814))</f>
        <v>-8.5356845222050892E-2</v>
      </c>
      <c r="Q1814" s="33">
        <f>IF(DatiStorici[[#This Row],[Calend]]="X",(DatiStorici[[#This Row],[Balanced]]*B$2/DatiStorici[[#This Row],[Bond 3Y]]),Q1813)</f>
        <v>28.97881087575692</v>
      </c>
      <c r="R1814" s="33">
        <f>IF(DatiStorici[[#This Row],[Calend]]="X",(DatiStorici[[#This Row],[Balanced]]*C$2/DatiStorici[[#This Row],[Bond 10Y]]),R1813)</f>
        <v>25.281013790608508</v>
      </c>
      <c r="S1814" s="33">
        <f>IF(DatiStorici[[#This Row],[Calend]]="X",(DatiStorici[[#This Row],[Balanced]]*D$2/DatiStorici[[#This Row],[SXXR]]),S1813)</f>
        <v>20.529501017670366</v>
      </c>
      <c r="T1814" s="33">
        <f>IF(DatiStorici[[#This Row],[Calend]]="X",(DatiStorici[[#This Row],[Balanced]]*E$2/DatiStorici[[#This Row],[Gold]]),T1813)</f>
        <v>32.161288632624562</v>
      </c>
      <c r="U1814" s="34">
        <f>SUMPRODUCT(DatiStorici[[#This Row],[Bond 3Y]:[Gold]],Q1813:T1813)</f>
        <v>15105.771119623943</v>
      </c>
      <c r="V1814" s="32">
        <f t="shared" si="238"/>
        <v>-1.5381863531673291E-4</v>
      </c>
      <c r="W1814" s="32">
        <f>-(1-U1814/MAX(U$5:U1814))</f>
        <v>-1.2087151078893799E-2</v>
      </c>
      <c r="X1814" s="53" t="str">
        <f t="shared" si="239"/>
        <v/>
      </c>
    </row>
    <row r="1815" spans="1:24" x14ac:dyDescent="0.3">
      <c r="A1815" s="4">
        <v>41649</v>
      </c>
      <c r="B1815" s="1">
        <v>129.84417400000001</v>
      </c>
      <c r="C1815" s="1">
        <v>149.78265200000001</v>
      </c>
      <c r="D1815" s="1">
        <v>184.80502300000001</v>
      </c>
      <c r="E1815" s="1">
        <v>119.62151</v>
      </c>
      <c r="F1815" s="3">
        <f t="shared" si="232"/>
        <v>14495.643750195559</v>
      </c>
      <c r="G1815" s="36">
        <f t="shared" si="233"/>
        <v>-6.9550182126668642E-5</v>
      </c>
      <c r="H1815" s="31">
        <f t="shared" si="234"/>
        <v>2.9173389901185386E-3</v>
      </c>
      <c r="I1815" s="37">
        <f t="shared" si="235"/>
        <v>4.6493341755121462E-3</v>
      </c>
      <c r="J1815" s="37">
        <f t="shared" si="236"/>
        <v>1.4764690537999007E-2</v>
      </c>
      <c r="K1815" s="39">
        <f t="shared" si="237"/>
        <v>6.427186205725138E-3</v>
      </c>
      <c r="L1815" s="36">
        <f>-(1-B1815/MAX(B$5:B1815))</f>
        <v>-6.9547763568822418E-5</v>
      </c>
      <c r="M1815" s="37">
        <f>-(1-C1815/MAX(C$5:C1815))</f>
        <v>-1.4566440957604065E-2</v>
      </c>
      <c r="N1815" s="37">
        <f>-(1-D1815/MAX(D$5:D1815))</f>
        <v>0</v>
      </c>
      <c r="O1815" s="37">
        <f>-(1-E1815/MAX(E$5:E1815))</f>
        <v>-0.3497558761496814</v>
      </c>
      <c r="P1815" s="39">
        <f>-(1-F1815/MAX(F$5:F1815))</f>
        <v>-7.9459331446457226E-2</v>
      </c>
      <c r="Q1815" s="33">
        <f>IF(DatiStorici[[#This Row],[Calend]]="X",(DatiStorici[[#This Row],[Balanced]]*B$2/DatiStorici[[#This Row],[Bond 3Y]]),Q1814)</f>
        <v>28.97881087575692</v>
      </c>
      <c r="R1815" s="33">
        <f>IF(DatiStorici[[#This Row],[Calend]]="X",(DatiStorici[[#This Row],[Balanced]]*C$2/DatiStorici[[#This Row],[Bond 10Y]]),R1814)</f>
        <v>25.281013790608508</v>
      </c>
      <c r="S1815" s="33">
        <f>IF(DatiStorici[[#This Row],[Calend]]="X",(DatiStorici[[#This Row],[Balanced]]*D$2/DatiStorici[[#This Row],[SXXR]]),S1814)</f>
        <v>20.529501017670366</v>
      </c>
      <c r="T1815" s="33">
        <f>IF(DatiStorici[[#This Row],[Calend]]="X",(DatiStorici[[#This Row],[Balanced]]*E$2/DatiStorici[[#This Row],[Gold]]),T1814)</f>
        <v>32.161288632624562</v>
      </c>
      <c r="U1815" s="34">
        <f>SUMPRODUCT(DatiStorici[[#This Row],[Bond 3Y]:[Gold]],Q1814:T1814)</f>
        <v>15190.52387000027</v>
      </c>
      <c r="V1815" s="32">
        <f t="shared" si="238"/>
        <v>5.5949396777607253E-3</v>
      </c>
      <c r="W1815" s="32">
        <f>-(1-U1815/MAX(U$5:U1815))</f>
        <v>-6.5443469138416477E-3</v>
      </c>
      <c r="X1815" s="53" t="str">
        <f t="shared" si="239"/>
        <v/>
      </c>
    </row>
    <row r="1816" spans="1:24" x14ac:dyDescent="0.3">
      <c r="A1816" s="4">
        <v>41652</v>
      </c>
      <c r="B1816" s="1">
        <v>129.85704699999999</v>
      </c>
      <c r="C1816" s="1">
        <v>150.04512700000001</v>
      </c>
      <c r="D1816" s="1">
        <v>185.24451199999999</v>
      </c>
      <c r="E1816" s="1">
        <v>119.97793</v>
      </c>
      <c r="F1816" s="3">
        <f t="shared" si="232"/>
        <v>14523.275913262049</v>
      </c>
      <c r="G1816" s="36">
        <f t="shared" si="233"/>
        <v>9.9137000287843232E-5</v>
      </c>
      <c r="H1816" s="31">
        <f t="shared" si="234"/>
        <v>1.7508388844119523E-3</v>
      </c>
      <c r="I1816" s="37">
        <f t="shared" si="235"/>
        <v>2.3752993319381445E-3</v>
      </c>
      <c r="J1816" s="37">
        <f t="shared" si="236"/>
        <v>2.9751343567583684E-3</v>
      </c>
      <c r="K1816" s="39">
        <f t="shared" si="237"/>
        <v>1.9044245436002569E-3</v>
      </c>
      <c r="L1816" s="36">
        <f>-(1-B1816/MAX(B$5:B1816))</f>
        <v>0</v>
      </c>
      <c r="M1816" s="37">
        <f>-(1-C1816/MAX(C$5:C1816))</f>
        <v>-1.2839594290410261E-2</v>
      </c>
      <c r="N1816" s="37">
        <f>-(1-D1816/MAX(D$5:D1816))</f>
        <v>0</v>
      </c>
      <c r="O1816" s="37">
        <f>-(1-E1816/MAX(E$5:E1816))</f>
        <v>-0.34781843186710437</v>
      </c>
      <c r="P1816" s="39">
        <f>-(1-F1816/MAX(F$5:F1816))</f>
        <v>-7.7704560820112123E-2</v>
      </c>
      <c r="Q1816" s="33">
        <f>IF(DatiStorici[[#This Row],[Calend]]="X",(DatiStorici[[#This Row],[Balanced]]*B$2/DatiStorici[[#This Row],[Bond 3Y]]),Q1815)</f>
        <v>28.97881087575692</v>
      </c>
      <c r="R1816" s="33">
        <f>IF(DatiStorici[[#This Row],[Calend]]="X",(DatiStorici[[#This Row],[Balanced]]*C$2/DatiStorici[[#This Row],[Bond 10Y]]),R1815)</f>
        <v>25.281013790608508</v>
      </c>
      <c r="S1816" s="33">
        <f>IF(DatiStorici[[#This Row],[Calend]]="X",(DatiStorici[[#This Row],[Balanced]]*D$2/DatiStorici[[#This Row],[SXXR]]),S1815)</f>
        <v>20.529501017670366</v>
      </c>
      <c r="T1816" s="33">
        <f>IF(DatiStorici[[#This Row],[Calend]]="X",(DatiStorici[[#This Row],[Balanced]]*E$2/DatiStorici[[#This Row],[Gold]]),T1815)</f>
        <v>32.161288632624562</v>
      </c>
      <c r="U1816" s="34">
        <f>SUMPRODUCT(DatiStorici[[#This Row],[Bond 3Y]:[Gold]],Q1815:T1815)</f>
        <v>15218.017964694558</v>
      </c>
      <c r="V1816" s="32">
        <f t="shared" si="238"/>
        <v>1.8083144095428184E-3</v>
      </c>
      <c r="W1816" s="32">
        <f>-(1-U1816/MAX(U$5:U1816))</f>
        <v>-4.746241461108025E-3</v>
      </c>
      <c r="X1816" s="53" t="str">
        <f t="shared" si="239"/>
        <v/>
      </c>
    </row>
    <row r="1817" spans="1:24" x14ac:dyDescent="0.3">
      <c r="A1817" s="4">
        <v>41653</v>
      </c>
      <c r="B1817" s="1">
        <v>129.84625600000001</v>
      </c>
      <c r="C1817" s="1">
        <v>150.14158599999999</v>
      </c>
      <c r="D1817" s="1">
        <v>185.52950999999999</v>
      </c>
      <c r="E1817" s="1">
        <v>120.31304</v>
      </c>
      <c r="F1817" s="3">
        <f t="shared" si="232"/>
        <v>14542.956066824243</v>
      </c>
      <c r="G1817" s="36">
        <f t="shared" si="233"/>
        <v>-8.3102524161487833E-5</v>
      </c>
      <c r="H1817" s="31">
        <f t="shared" si="234"/>
        <v>6.4266004551556081E-4</v>
      </c>
      <c r="I1817" s="37">
        <f t="shared" si="235"/>
        <v>1.5373140469306247E-3</v>
      </c>
      <c r="J1817" s="37">
        <f t="shared" si="236"/>
        <v>2.7892035830840121E-3</v>
      </c>
      <c r="K1817" s="39">
        <f t="shared" si="237"/>
        <v>1.3541594647043336E-3</v>
      </c>
      <c r="L1817" s="36">
        <f>-(1-B1817/MAX(B$5:B1817))</f>
        <v>-8.3099071242376255E-5</v>
      </c>
      <c r="M1817" s="37">
        <f>-(1-C1817/MAX(C$5:C1817))</f>
        <v>-1.2204981840954865E-2</v>
      </c>
      <c r="N1817" s="37">
        <f>-(1-D1817/MAX(D$5:D1817))</f>
        <v>0</v>
      </c>
      <c r="O1817" s="37">
        <f>-(1-E1817/MAX(E$5:E1817))</f>
        <v>-0.34599682546585198</v>
      </c>
      <c r="P1817" s="39">
        <f>-(1-F1817/MAX(F$5:F1817))</f>
        <v>-7.6454779711416343E-2</v>
      </c>
      <c r="Q1817" s="33">
        <f>IF(DatiStorici[[#This Row],[Calend]]="X",(DatiStorici[[#This Row],[Balanced]]*B$2/DatiStorici[[#This Row],[Bond 3Y]]),Q1816)</f>
        <v>28.97881087575692</v>
      </c>
      <c r="R1817" s="33">
        <f>IF(DatiStorici[[#This Row],[Calend]]="X",(DatiStorici[[#This Row],[Balanced]]*C$2/DatiStorici[[#This Row],[Bond 10Y]]),R1816)</f>
        <v>25.281013790608508</v>
      </c>
      <c r="S1817" s="33">
        <f>IF(DatiStorici[[#This Row],[Calend]]="X",(DatiStorici[[#This Row],[Balanced]]*D$2/DatiStorici[[#This Row],[SXXR]]),S1816)</f>
        <v>20.529501017670366</v>
      </c>
      <c r="T1817" s="33">
        <f>IF(DatiStorici[[#This Row],[Calend]]="X",(DatiStorici[[#This Row],[Balanced]]*E$2/DatiStorici[[#This Row],[Gold]]),T1816)</f>
        <v>32.161288632624562</v>
      </c>
      <c r="U1817" s="34">
        <f>SUMPRODUCT(DatiStorici[[#This Row],[Bond 3Y]:[Gold]],Q1816:T1816)</f>
        <v>15236.77227182034</v>
      </c>
      <c r="V1817" s="32">
        <f t="shared" si="238"/>
        <v>1.2316163960285156E-3</v>
      </c>
      <c r="W1817" s="32">
        <f>-(1-U1817/MAX(U$5:U1817))</f>
        <v>-3.519715464159523E-3</v>
      </c>
      <c r="X1817" s="53" t="str">
        <f t="shared" si="239"/>
        <v/>
      </c>
    </row>
    <row r="1818" spans="1:24" x14ac:dyDescent="0.3">
      <c r="A1818" s="4">
        <v>41654</v>
      </c>
      <c r="B1818" s="1">
        <v>129.87321700000001</v>
      </c>
      <c r="C1818" s="1">
        <v>150.114351</v>
      </c>
      <c r="D1818" s="1">
        <v>187.435821</v>
      </c>
      <c r="E1818" s="1">
        <v>118.82159</v>
      </c>
      <c r="F1818" s="3">
        <f t="shared" si="232"/>
        <v>14512.78559988441</v>
      </c>
      <c r="G1818" s="36">
        <f t="shared" si="233"/>
        <v>2.0761631606140614E-4</v>
      </c>
      <c r="H1818" s="31">
        <f t="shared" si="234"/>
        <v>-1.8141190043938766E-4</v>
      </c>
      <c r="I1818" s="37">
        <f t="shared" si="235"/>
        <v>1.0222545863563162E-2</v>
      </c>
      <c r="J1818" s="37">
        <f t="shared" si="236"/>
        <v>-1.2473888360064838E-2</v>
      </c>
      <c r="K1818" s="39">
        <f t="shared" si="237"/>
        <v>-2.0767308664293607E-3</v>
      </c>
      <c r="L1818" s="36">
        <f>-(1-B1818/MAX(B$5:B1818))</f>
        <v>0</v>
      </c>
      <c r="M1818" s="37">
        <f>-(1-C1818/MAX(C$5:C1818))</f>
        <v>-1.2384163359122291E-2</v>
      </c>
      <c r="N1818" s="37">
        <f>-(1-D1818/MAX(D$5:D1818))</f>
        <v>0</v>
      </c>
      <c r="O1818" s="37">
        <f>-(1-E1818/MAX(E$5:E1818))</f>
        <v>-0.35410411819703858</v>
      </c>
      <c r="P1818" s="39">
        <f>-(1-F1818/MAX(F$5:F1818))</f>
        <v>-7.8370744416812133E-2</v>
      </c>
      <c r="Q1818" s="33">
        <f>IF(DatiStorici[[#This Row],[Calend]]="X",(DatiStorici[[#This Row],[Balanced]]*B$2/DatiStorici[[#This Row],[Bond 3Y]]),Q1817)</f>
        <v>28.97881087575692</v>
      </c>
      <c r="R1818" s="33">
        <f>IF(DatiStorici[[#This Row],[Calend]]="X",(DatiStorici[[#This Row],[Balanced]]*C$2/DatiStorici[[#This Row],[Bond 10Y]]),R1817)</f>
        <v>25.281013790608508</v>
      </c>
      <c r="S1818" s="33">
        <f>IF(DatiStorici[[#This Row],[Calend]]="X",(DatiStorici[[#This Row],[Balanced]]*D$2/DatiStorici[[#This Row],[SXXR]]),S1817)</f>
        <v>20.529501017670366</v>
      </c>
      <c r="T1818" s="33">
        <f>IF(DatiStorici[[#This Row],[Calend]]="X",(DatiStorici[[#This Row],[Balanced]]*E$2/DatiStorici[[#This Row],[Gold]]),T1817)</f>
        <v>32.161288632624562</v>
      </c>
      <c r="U1818" s="34">
        <f>SUMPRODUCT(DatiStorici[[#This Row],[Bond 3Y]:[Gold]],Q1817:T1817)</f>
        <v>15228.033700813141</v>
      </c>
      <c r="V1818" s="32">
        <f t="shared" si="238"/>
        <v>-5.7368303968279575E-4</v>
      </c>
      <c r="W1818" s="32">
        <f>-(1-U1818/MAX(U$5:U1818))</f>
        <v>-4.0912153572041365E-3</v>
      </c>
      <c r="X1818" s="53" t="str">
        <f t="shared" si="239"/>
        <v/>
      </c>
    </row>
    <row r="1819" spans="1:24" x14ac:dyDescent="0.3">
      <c r="A1819" s="4">
        <v>41655</v>
      </c>
      <c r="B1819" s="1">
        <v>129.88731899999999</v>
      </c>
      <c r="C1819" s="1">
        <v>150.600651</v>
      </c>
      <c r="D1819" s="1">
        <v>187.14245600000001</v>
      </c>
      <c r="E1819" s="1">
        <v>119.34896999999999</v>
      </c>
      <c r="F1819" s="3">
        <f t="shared" si="232"/>
        <v>14541.833198237968</v>
      </c>
      <c r="G1819" s="36">
        <f t="shared" si="233"/>
        <v>1.0857692420090588E-4</v>
      </c>
      <c r="H1819" s="31">
        <f t="shared" si="234"/>
        <v>3.2342944028989572E-3</v>
      </c>
      <c r="I1819" s="37">
        <f t="shared" si="235"/>
        <v>-1.5663751904207966E-3</v>
      </c>
      <c r="J1819" s="37">
        <f t="shared" si="236"/>
        <v>4.4285982443475393E-3</v>
      </c>
      <c r="K1819" s="39">
        <f t="shared" si="237"/>
        <v>1.9995174077655584E-3</v>
      </c>
      <c r="L1819" s="36">
        <f>-(1-B1819/MAX(B$5:B1819))</f>
        <v>0</v>
      </c>
      <c r="M1819" s="37">
        <f>-(1-C1819/MAX(C$5:C1819))</f>
        <v>-9.1847518560977948E-3</v>
      </c>
      <c r="N1819" s="37">
        <f>-(1-D1819/MAX(D$5:D1819))</f>
        <v>-1.5651490650765432E-3</v>
      </c>
      <c r="O1819" s="37">
        <f>-(1-E1819/MAX(E$5:E1819))</f>
        <v>-0.35123736165771569</v>
      </c>
      <c r="P1819" s="39">
        <f>-(1-F1819/MAX(F$5:F1819))</f>
        <v>-7.6526087079127669E-2</v>
      </c>
      <c r="Q1819" s="33">
        <f>IF(DatiStorici[[#This Row],[Calend]]="X",(DatiStorici[[#This Row],[Balanced]]*B$2/DatiStorici[[#This Row],[Bond 3Y]]),Q1818)</f>
        <v>28.97881087575692</v>
      </c>
      <c r="R1819" s="33">
        <f>IF(DatiStorici[[#This Row],[Calend]]="X",(DatiStorici[[#This Row],[Balanced]]*C$2/DatiStorici[[#This Row],[Bond 10Y]]),R1818)</f>
        <v>25.281013790608508</v>
      </c>
      <c r="S1819" s="33">
        <f>IF(DatiStorici[[#This Row],[Calend]]="X",(DatiStorici[[#This Row],[Balanced]]*D$2/DatiStorici[[#This Row],[SXXR]]),S1818)</f>
        <v>20.529501017670366</v>
      </c>
      <c r="T1819" s="33">
        <f>IF(DatiStorici[[#This Row],[Calend]]="X",(DatiStorici[[#This Row],[Balanced]]*E$2/DatiStorici[[#This Row],[Gold]]),T1818)</f>
        <v>32.161288632624562</v>
      </c>
      <c r="U1819" s="34">
        <f>SUMPRODUCT(DatiStorici[[#This Row],[Bond 3Y]:[Gold]],Q1818:T1818)</f>
        <v>15251.675100343509</v>
      </c>
      <c r="V1819" s="32">
        <f t="shared" si="238"/>
        <v>1.5512880668036974E-3</v>
      </c>
      <c r="W1819" s="32">
        <f>-(1-U1819/MAX(U$5:U1819))</f>
        <v>-2.5450749994844202E-3</v>
      </c>
      <c r="X1819" s="53" t="str">
        <f t="shared" si="239"/>
        <v/>
      </c>
    </row>
    <row r="1820" spans="1:24" x14ac:dyDescent="0.3">
      <c r="A1820" s="4">
        <v>41656</v>
      </c>
      <c r="B1820" s="1">
        <v>129.886259</v>
      </c>
      <c r="C1820" s="1">
        <v>150.90089900000001</v>
      </c>
      <c r="D1820" s="1">
        <v>188.163096</v>
      </c>
      <c r="E1820" s="1">
        <v>120.16473000000001</v>
      </c>
      <c r="F1820" s="3">
        <f t="shared" si="232"/>
        <v>14596.936981465045</v>
      </c>
      <c r="G1820" s="36">
        <f t="shared" si="233"/>
        <v>-8.1609531512735115E-6</v>
      </c>
      <c r="H1820" s="31">
        <f t="shared" si="234"/>
        <v>1.9916852782496681E-3</v>
      </c>
      <c r="I1820" s="37">
        <f t="shared" si="235"/>
        <v>5.4389950303915186E-3</v>
      </c>
      <c r="J1820" s="37">
        <f t="shared" si="236"/>
        <v>6.8118287541657028E-3</v>
      </c>
      <c r="K1820" s="39">
        <f t="shared" si="237"/>
        <v>3.7821670972766237E-3</v>
      </c>
      <c r="L1820" s="36">
        <f>-(1-B1820/MAX(B$5:B1820))</f>
        <v>-8.1609198507859304E-6</v>
      </c>
      <c r="M1820" s="37">
        <f>-(1-C1820/MAX(C$5:C1820))</f>
        <v>-7.2093932195357313E-3</v>
      </c>
      <c r="N1820" s="37">
        <f>-(1-D1820/MAX(D$5:D1820))</f>
        <v>0</v>
      </c>
      <c r="O1820" s="37">
        <f>-(1-E1820/MAX(E$5:E1820))</f>
        <v>-0.34680301580744055</v>
      </c>
      <c r="P1820" s="39">
        <f>-(1-F1820/MAX(F$5:F1820))</f>
        <v>-7.3026741046220423E-2</v>
      </c>
      <c r="Q1820" s="33">
        <f>IF(DatiStorici[[#This Row],[Calend]]="X",(DatiStorici[[#This Row],[Balanced]]*B$2/DatiStorici[[#This Row],[Bond 3Y]]),Q1819)</f>
        <v>28.97881087575692</v>
      </c>
      <c r="R1820" s="33">
        <f>IF(DatiStorici[[#This Row],[Calend]]="X",(DatiStorici[[#This Row],[Balanced]]*C$2/DatiStorici[[#This Row],[Bond 10Y]]),R1819)</f>
        <v>25.281013790608508</v>
      </c>
      <c r="S1820" s="33">
        <f>IF(DatiStorici[[#This Row],[Calend]]="X",(DatiStorici[[#This Row],[Balanced]]*D$2/DatiStorici[[#This Row],[SXXR]]),S1819)</f>
        <v>20.529501017670366</v>
      </c>
      <c r="T1820" s="33">
        <f>IF(DatiStorici[[#This Row],[Calend]]="X",(DatiStorici[[#This Row],[Balanced]]*E$2/DatiStorici[[#This Row],[Gold]]),T1819)</f>
        <v>32.161288632624562</v>
      </c>
      <c r="U1820" s="34">
        <f>SUMPRODUCT(DatiStorici[[#This Row],[Bond 3Y]:[Gold]],Q1819:T1819)</f>
        <v>15306.424079366208</v>
      </c>
      <c r="V1820" s="32">
        <f t="shared" si="238"/>
        <v>3.5832750775159302E-3</v>
      </c>
      <c r="W1820" s="32">
        <f>-(1-U1820/MAX(U$5:U1820))</f>
        <v>0</v>
      </c>
      <c r="X1820" s="53" t="str">
        <f t="shared" si="239"/>
        <v/>
      </c>
    </row>
    <row r="1821" spans="1:24" x14ac:dyDescent="0.3">
      <c r="A1821" s="4">
        <v>41659</v>
      </c>
      <c r="B1821" s="1">
        <v>129.89488600000001</v>
      </c>
      <c r="C1821" s="1">
        <v>151.13140799999999</v>
      </c>
      <c r="D1821" s="1">
        <v>187.982393</v>
      </c>
      <c r="E1821" s="1">
        <v>120.71335999999999</v>
      </c>
      <c r="F1821" s="3">
        <f t="shared" si="232"/>
        <v>14621.906093722846</v>
      </c>
      <c r="G1821" s="36">
        <f t="shared" si="233"/>
        <v>6.6417445370668498E-5</v>
      </c>
      <c r="H1821" s="31">
        <f t="shared" si="234"/>
        <v>1.5263866772661026E-3</v>
      </c>
      <c r="I1821" s="37">
        <f t="shared" si="235"/>
        <v>-9.6081446773134968E-4</v>
      </c>
      <c r="J1821" s="37">
        <f t="shared" si="236"/>
        <v>4.5552582112356041E-3</v>
      </c>
      <c r="K1821" s="39">
        <f t="shared" si="237"/>
        <v>1.7091106770771966E-3</v>
      </c>
      <c r="L1821" s="36">
        <f>-(1-B1821/MAX(B$5:B1821))</f>
        <v>0</v>
      </c>
      <c r="M1821" s="37">
        <f>-(1-C1821/MAX(C$5:C1821))</f>
        <v>-5.6928537456499839E-3</v>
      </c>
      <c r="N1821" s="37">
        <f>-(1-D1821/MAX(D$5:D1821))</f>
        <v>-9.6035303330677113E-4</v>
      </c>
      <c r="O1821" s="37">
        <f>-(1-E1821/MAX(E$5:E1821))</f>
        <v>-0.34382074753756176</v>
      </c>
      <c r="P1821" s="39">
        <f>-(1-F1821/MAX(F$5:F1821))</f>
        <v>-7.1441086508409746E-2</v>
      </c>
      <c r="Q1821" s="33">
        <f>IF(DatiStorici[[#This Row],[Calend]]="X",(DatiStorici[[#This Row],[Balanced]]*B$2/DatiStorici[[#This Row],[Bond 3Y]]),Q1820)</f>
        <v>28.97881087575692</v>
      </c>
      <c r="R1821" s="33">
        <f>IF(DatiStorici[[#This Row],[Calend]]="X",(DatiStorici[[#This Row],[Balanced]]*C$2/DatiStorici[[#This Row],[Bond 10Y]]),R1820)</f>
        <v>25.281013790608508</v>
      </c>
      <c r="S1821" s="33">
        <f>IF(DatiStorici[[#This Row],[Calend]]="X",(DatiStorici[[#This Row],[Balanced]]*D$2/DatiStorici[[#This Row],[SXXR]]),S1820)</f>
        <v>20.529501017670366</v>
      </c>
      <c r="T1821" s="33">
        <f>IF(DatiStorici[[#This Row],[Calend]]="X",(DatiStorici[[#This Row],[Balanced]]*E$2/DatiStorici[[#This Row],[Gold]]),T1820)</f>
        <v>32.161288632624562</v>
      </c>
      <c r="U1821" s="34">
        <f>SUMPRODUCT(DatiStorici[[#This Row],[Bond 3Y]:[Gold]],Q1820:T1820)</f>
        <v>15326.436486135613</v>
      </c>
      <c r="V1821" s="32">
        <f t="shared" si="238"/>
        <v>1.3065975065374674E-3</v>
      </c>
      <c r="W1821" s="32">
        <f>-(1-U1821/MAX(U$5:U1821))</f>
        <v>0</v>
      </c>
      <c r="X1821" s="53" t="str">
        <f t="shared" si="239"/>
        <v/>
      </c>
    </row>
    <row r="1822" spans="1:24" x14ac:dyDescent="0.3">
      <c r="A1822" s="4">
        <v>41660</v>
      </c>
      <c r="B1822" s="1">
        <v>129.88279</v>
      </c>
      <c r="C1822" s="1">
        <v>151.04038199999999</v>
      </c>
      <c r="D1822" s="1">
        <v>188.134095</v>
      </c>
      <c r="E1822" s="1">
        <v>119.00572</v>
      </c>
      <c r="F1822" s="3">
        <f t="shared" si="232"/>
        <v>14554.234370834649</v>
      </c>
      <c r="G1822" s="36">
        <f t="shared" si="233"/>
        <v>-9.3125785055976661E-5</v>
      </c>
      <c r="H1822" s="31">
        <f t="shared" si="234"/>
        <v>-6.0247849578139851E-4</v>
      </c>
      <c r="I1822" s="37">
        <f t="shared" si="235"/>
        <v>8.0667566068723048E-4</v>
      </c>
      <c r="J1822" s="37">
        <f t="shared" si="236"/>
        <v>-1.4247250450175124E-2</v>
      </c>
      <c r="K1822" s="39">
        <f t="shared" si="237"/>
        <v>-4.6388482617971344E-3</v>
      </c>
      <c r="L1822" s="36">
        <f>-(1-B1822/MAX(B$5:B1822))</f>
        <v>-9.3121448984656574E-5</v>
      </c>
      <c r="M1822" s="37">
        <f>-(1-C1822/MAX(C$5:C1822))</f>
        <v>-6.2917219987330686E-3</v>
      </c>
      <c r="N1822" s="37">
        <f>-(1-D1822/MAX(D$5:D1822))</f>
        <v>-1.5412692826866081E-4</v>
      </c>
      <c r="O1822" s="37">
        <f>-(1-E1822/MAX(E$5:E1822))</f>
        <v>-0.35310321584657867</v>
      </c>
      <c r="P1822" s="39">
        <f>-(1-F1822/MAX(F$5:F1822))</f>
        <v>-7.5738555051593992E-2</v>
      </c>
      <c r="Q1822" s="33">
        <f>IF(DatiStorici[[#This Row],[Calend]]="X",(DatiStorici[[#This Row],[Balanced]]*B$2/DatiStorici[[#This Row],[Bond 3Y]]),Q1821)</f>
        <v>28.97881087575692</v>
      </c>
      <c r="R1822" s="33">
        <f>IF(DatiStorici[[#This Row],[Calend]]="X",(DatiStorici[[#This Row],[Balanced]]*C$2/DatiStorici[[#This Row],[Bond 10Y]]),R1821)</f>
        <v>25.281013790608508</v>
      </c>
      <c r="S1822" s="33">
        <f>IF(DatiStorici[[#This Row],[Calend]]="X",(DatiStorici[[#This Row],[Balanced]]*D$2/DatiStorici[[#This Row],[SXXR]]),S1821)</f>
        <v>20.529501017670366</v>
      </c>
      <c r="T1822" s="33">
        <f>IF(DatiStorici[[#This Row],[Calend]]="X",(DatiStorici[[#This Row],[Balanced]]*E$2/DatiStorici[[#This Row],[Gold]]),T1821)</f>
        <v>32.161288632624562</v>
      </c>
      <c r="U1822" s="34">
        <f>SUMPRODUCT(DatiStorici[[#This Row],[Bond 3Y]:[Gold]],Q1821:T1821)</f>
        <v>15271.979192320723</v>
      </c>
      <c r="V1822" s="32">
        <f t="shared" si="238"/>
        <v>-3.559488300621496E-3</v>
      </c>
      <c r="W1822" s="32">
        <f>-(1-U1822/MAX(U$5:U1822))</f>
        <v>-3.5531608318837282E-3</v>
      </c>
      <c r="X1822" s="53" t="str">
        <f t="shared" si="239"/>
        <v/>
      </c>
    </row>
    <row r="1823" spans="1:24" x14ac:dyDescent="0.3">
      <c r="A1823" s="4">
        <v>41661</v>
      </c>
      <c r="B1823" s="1">
        <v>129.88334800000001</v>
      </c>
      <c r="C1823" s="1">
        <v>150.89971800000001</v>
      </c>
      <c r="D1823" s="1">
        <v>188.32149100000001</v>
      </c>
      <c r="E1823" s="1">
        <v>119.29273999999999</v>
      </c>
      <c r="F1823" s="3">
        <f t="shared" si="232"/>
        <v>14564.826088535319</v>
      </c>
      <c r="G1823" s="36">
        <f t="shared" si="233"/>
        <v>4.2961719669022669E-6</v>
      </c>
      <c r="H1823" s="31">
        <f t="shared" si="234"/>
        <v>-9.3173454056743579E-4</v>
      </c>
      <c r="I1823" s="37">
        <f t="shared" si="235"/>
        <v>9.9558100582225646E-4</v>
      </c>
      <c r="J1823" s="37">
        <f t="shared" si="236"/>
        <v>2.4089130814757792E-3</v>
      </c>
      <c r="K1823" s="39">
        <f t="shared" si="237"/>
        <v>7.2747664249434355E-4</v>
      </c>
      <c r="L1823" s="36">
        <f>-(1-B1823/MAX(B$5:B1823))</f>
        <v>-8.8825667855840784E-5</v>
      </c>
      <c r="M1823" s="37">
        <f>-(1-C1823/MAX(C$5:C1823))</f>
        <v>-7.2171631249132728E-3</v>
      </c>
      <c r="N1823" s="37">
        <f>-(1-D1823/MAX(D$5:D1823))</f>
        <v>0</v>
      </c>
      <c r="O1823" s="37">
        <f>-(1-E1823/MAX(E$5:E1823))</f>
        <v>-0.3515430192863821</v>
      </c>
      <c r="P1823" s="39">
        <f>-(1-F1823/MAX(F$5:F1823))</f>
        <v>-7.5065931809651154E-2</v>
      </c>
      <c r="Q1823" s="33">
        <f>IF(DatiStorici[[#This Row],[Calend]]="X",(DatiStorici[[#This Row],[Balanced]]*B$2/DatiStorici[[#This Row],[Bond 3Y]]),Q1822)</f>
        <v>28.97881087575692</v>
      </c>
      <c r="R1823" s="33">
        <f>IF(DatiStorici[[#This Row],[Calend]]="X",(DatiStorici[[#This Row],[Balanced]]*C$2/DatiStorici[[#This Row],[Bond 10Y]]),R1822)</f>
        <v>25.281013790608508</v>
      </c>
      <c r="S1823" s="33">
        <f>IF(DatiStorici[[#This Row],[Calend]]="X",(DatiStorici[[#This Row],[Balanced]]*D$2/DatiStorici[[#This Row],[SXXR]]),S1822)</f>
        <v>20.529501017670366</v>
      </c>
      <c r="T1823" s="33">
        <f>IF(DatiStorici[[#This Row],[Calend]]="X",(DatiStorici[[#This Row],[Balanced]]*E$2/DatiStorici[[#This Row],[Gold]]),T1822)</f>
        <v>32.161288632624562</v>
      </c>
      <c r="U1823" s="34">
        <f>SUMPRODUCT(DatiStorici[[#This Row],[Bond 3Y]:[Gold]],Q1822:T1822)</f>
        <v>15281.517313409397</v>
      </c>
      <c r="V1823" s="32">
        <f t="shared" si="238"/>
        <v>6.2435547412593593E-4</v>
      </c>
      <c r="W1823" s="32">
        <f>-(1-U1823/MAX(U$5:U1823))</f>
        <v>-2.9308295354142366E-3</v>
      </c>
      <c r="X1823" s="53" t="str">
        <f t="shared" si="239"/>
        <v/>
      </c>
    </row>
    <row r="1824" spans="1:24" x14ac:dyDescent="0.3">
      <c r="A1824" s="4">
        <v>41662</v>
      </c>
      <c r="B1824" s="1">
        <v>129.85933700000001</v>
      </c>
      <c r="C1824" s="1">
        <v>151.10155900000001</v>
      </c>
      <c r="D1824" s="1">
        <v>186.436374</v>
      </c>
      <c r="E1824" s="1">
        <v>121.40613</v>
      </c>
      <c r="F1824" s="3">
        <f t="shared" si="232"/>
        <v>14624.338762837791</v>
      </c>
      <c r="G1824" s="36">
        <f t="shared" si="233"/>
        <v>-1.8488297422809347E-4</v>
      </c>
      <c r="H1824" s="31">
        <f t="shared" si="234"/>
        <v>1.3366899111032639E-3</v>
      </c>
      <c r="I1824" s="37">
        <f t="shared" si="235"/>
        <v>-1.0060538156069177E-2</v>
      </c>
      <c r="J1824" s="37">
        <f t="shared" si="236"/>
        <v>1.7560899319840596E-2</v>
      </c>
      <c r="K1824" s="39">
        <f t="shared" si="237"/>
        <v>4.0777293265906742E-3</v>
      </c>
      <c r="L1824" s="36">
        <f>-(1-B1824/MAX(B$5:B1824))</f>
        <v>-2.7367513144438416E-4</v>
      </c>
      <c r="M1824" s="37">
        <f>-(1-C1824/MAX(C$5:C1824))</f>
        <v>-5.8892330052711106E-3</v>
      </c>
      <c r="N1824" s="37">
        <f>-(1-D1824/MAX(D$5:D1824))</f>
        <v>-1.0010100228019181E-2</v>
      </c>
      <c r="O1824" s="37">
        <f>-(1-E1824/MAX(E$5:E1824))</f>
        <v>-0.34005495640451389</v>
      </c>
      <c r="P1824" s="39">
        <f>-(1-F1824/MAX(F$5:F1824))</f>
        <v>-7.1286600726885863E-2</v>
      </c>
      <c r="Q1824" s="33">
        <f>IF(DatiStorici[[#This Row],[Calend]]="X",(DatiStorici[[#This Row],[Balanced]]*B$2/DatiStorici[[#This Row],[Bond 3Y]]),Q1823)</f>
        <v>28.97881087575692</v>
      </c>
      <c r="R1824" s="33">
        <f>IF(DatiStorici[[#This Row],[Calend]]="X",(DatiStorici[[#This Row],[Balanced]]*C$2/DatiStorici[[#This Row],[Bond 10Y]]),R1823)</f>
        <v>25.281013790608508</v>
      </c>
      <c r="S1824" s="33">
        <f>IF(DatiStorici[[#This Row],[Calend]]="X",(DatiStorici[[#This Row],[Balanced]]*D$2/DatiStorici[[#This Row],[SXXR]]),S1823)</f>
        <v>20.529501017670366</v>
      </c>
      <c r="T1824" s="33">
        <f>IF(DatiStorici[[#This Row],[Calend]]="X",(DatiStorici[[#This Row],[Balanced]]*E$2/DatiStorici[[#This Row],[Gold]]),T1823)</f>
        <v>32.161288632624562</v>
      </c>
      <c r="U1824" s="34">
        <f>SUMPRODUCT(DatiStorici[[#This Row],[Bond 3Y]:[Gold]],Q1823:T1823)</f>
        <v>15315.193082699341</v>
      </c>
      <c r="V1824" s="32">
        <f t="shared" si="238"/>
        <v>2.2012682051238772E-3</v>
      </c>
      <c r="W1824" s="32">
        <f>-(1-U1824/MAX(U$5:U1824))</f>
        <v>-7.3359540858974892E-4</v>
      </c>
      <c r="X1824" s="53" t="str">
        <f t="shared" si="239"/>
        <v/>
      </c>
    </row>
    <row r="1825" spans="1:24" x14ac:dyDescent="0.3">
      <c r="A1825" s="4">
        <v>41663</v>
      </c>
      <c r="B1825" s="1">
        <v>129.83127899999999</v>
      </c>
      <c r="C1825" s="1">
        <v>151.444076</v>
      </c>
      <c r="D1825" s="1">
        <v>182.00858099999999</v>
      </c>
      <c r="E1825" s="1">
        <v>121.78925</v>
      </c>
      <c r="F1825" s="3">
        <f t="shared" si="232"/>
        <v>14580.819586002322</v>
      </c>
      <c r="G1825" s="36">
        <f t="shared" si="233"/>
        <v>-2.1608790137569241E-4</v>
      </c>
      <c r="H1825" s="31">
        <f t="shared" si="234"/>
        <v>2.2642345927976456E-3</v>
      </c>
      <c r="I1825" s="37">
        <f t="shared" si="235"/>
        <v>-2.4036188382241599E-2</v>
      </c>
      <c r="J1825" s="37">
        <f t="shared" si="236"/>
        <v>3.1507203544508169E-3</v>
      </c>
      <c r="K1825" s="39">
        <f t="shared" si="237"/>
        <v>-2.9802412660467036E-3</v>
      </c>
      <c r="L1825" s="36">
        <f>-(1-B1825/MAX(B$5:B1825))</f>
        <v>-4.8968055601528171E-4</v>
      </c>
      <c r="M1825" s="37">
        <f>-(1-C1825/MAX(C$5:C1825))</f>
        <v>-3.6357828103679157E-3</v>
      </c>
      <c r="N1825" s="37">
        <f>-(1-D1825/MAX(D$5:D1825))</f>
        <v>-3.3521983956679824E-2</v>
      </c>
      <c r="O1825" s="37">
        <f>-(1-E1825/MAX(E$5:E1825))</f>
        <v>-0.33797237502989719</v>
      </c>
      <c r="P1825" s="39">
        <f>-(1-F1825/MAX(F$5:F1825))</f>
        <v>-7.4050270476874069E-2</v>
      </c>
      <c r="Q1825" s="33">
        <f>IF(DatiStorici[[#This Row],[Calend]]="X",(DatiStorici[[#This Row],[Balanced]]*B$2/DatiStorici[[#This Row],[Bond 3Y]]),Q1824)</f>
        <v>28.97881087575692</v>
      </c>
      <c r="R1825" s="33">
        <f>IF(DatiStorici[[#This Row],[Calend]]="X",(DatiStorici[[#This Row],[Balanced]]*C$2/DatiStorici[[#This Row],[Bond 10Y]]),R1824)</f>
        <v>25.281013790608508</v>
      </c>
      <c r="S1825" s="33">
        <f>IF(DatiStorici[[#This Row],[Calend]]="X",(DatiStorici[[#This Row],[Balanced]]*D$2/DatiStorici[[#This Row],[SXXR]]),S1824)</f>
        <v>20.529501017670366</v>
      </c>
      <c r="T1825" s="33">
        <f>IF(DatiStorici[[#This Row],[Calend]]="X",(DatiStorici[[#This Row],[Balanced]]*E$2/DatiStorici[[#This Row],[Gold]]),T1824)</f>
        <v>32.161288632624562</v>
      </c>
      <c r="U1825" s="34">
        <f>SUMPRODUCT(DatiStorici[[#This Row],[Bond 3Y]:[Gold]],Q1824:T1824)</f>
        <v>15244.460424225703</v>
      </c>
      <c r="V1825" s="32">
        <f t="shared" si="238"/>
        <v>-4.6291614379207011E-3</v>
      </c>
      <c r="W1825" s="32">
        <f>-(1-U1825/MAX(U$5:U1825))</f>
        <v>-5.3486707092067487E-3</v>
      </c>
      <c r="X1825" s="53" t="str">
        <f t="shared" si="239"/>
        <v/>
      </c>
    </row>
    <row r="1826" spans="1:24" x14ac:dyDescent="0.3">
      <c r="A1826" s="4">
        <v>41666</v>
      </c>
      <c r="B1826" s="1">
        <v>129.800454</v>
      </c>
      <c r="C1826" s="1">
        <v>151.44184899999999</v>
      </c>
      <c r="D1826" s="1">
        <v>180.48096699999999</v>
      </c>
      <c r="E1826" s="1">
        <v>121.16030000000001</v>
      </c>
      <c r="F1826" s="3">
        <f t="shared" si="232"/>
        <v>14532.215476100191</v>
      </c>
      <c r="G1826" s="36">
        <f t="shared" si="233"/>
        <v>-2.3745171507850256E-4</v>
      </c>
      <c r="H1826" s="31">
        <f t="shared" si="234"/>
        <v>-1.4705206259072561E-5</v>
      </c>
      <c r="I1826" s="37">
        <f t="shared" si="235"/>
        <v>-8.4285080872575774E-3</v>
      </c>
      <c r="J1826" s="37">
        <f t="shared" si="236"/>
        <v>-5.1776297183162125E-3</v>
      </c>
      <c r="K1826" s="39">
        <f t="shared" si="237"/>
        <v>-3.33899608579358E-3</v>
      </c>
      <c r="L1826" s="36">
        <f>-(1-B1826/MAX(B$5:B1826))</f>
        <v>-7.2698781998248307E-4</v>
      </c>
      <c r="M1826" s="37">
        <f>-(1-C1826/MAX(C$5:C1826))</f>
        <v>-3.6504344439629577E-3</v>
      </c>
      <c r="N1826" s="37">
        <f>-(1-D1826/MAX(D$5:D1826))</f>
        <v>-4.1633718798456232E-2</v>
      </c>
      <c r="O1826" s="37">
        <f>-(1-E1826/MAX(E$5:E1826))</f>
        <v>-0.34139125046204688</v>
      </c>
      <c r="P1826" s="39">
        <f>-(1-F1826/MAX(F$5:F1826))</f>
        <v>-7.7136857081429255E-2</v>
      </c>
      <c r="Q1826" s="33">
        <f>IF(DatiStorici[[#This Row],[Calend]]="X",(DatiStorici[[#This Row],[Balanced]]*B$2/DatiStorici[[#This Row],[Bond 3Y]]),Q1825)</f>
        <v>28.97881087575692</v>
      </c>
      <c r="R1826" s="33">
        <f>IF(DatiStorici[[#This Row],[Calend]]="X",(DatiStorici[[#This Row],[Balanced]]*C$2/DatiStorici[[#This Row],[Bond 10Y]]),R1825)</f>
        <v>25.281013790608508</v>
      </c>
      <c r="S1826" s="33">
        <f>IF(DatiStorici[[#This Row],[Calend]]="X",(DatiStorici[[#This Row],[Balanced]]*D$2/DatiStorici[[#This Row],[SXXR]]),S1825)</f>
        <v>20.529501017670366</v>
      </c>
      <c r="T1826" s="33">
        <f>IF(DatiStorici[[#This Row],[Calend]]="X",(DatiStorici[[#This Row],[Balanced]]*E$2/DatiStorici[[#This Row],[Gold]]),T1825)</f>
        <v>32.161288632624562</v>
      </c>
      <c r="U1826" s="34">
        <f>SUMPRODUCT(DatiStorici[[#This Row],[Bond 3Y]:[Gold]],Q1825:T1825)</f>
        <v>15191.921855909652</v>
      </c>
      <c r="V1826" s="32">
        <f t="shared" si="238"/>
        <v>-3.4523564604611351E-3</v>
      </c>
      <c r="W1826" s="32">
        <f>-(1-U1826/MAX(U$5:U1826))</f>
        <v>-8.7766409594066674E-3</v>
      </c>
      <c r="X1826" s="53" t="str">
        <f t="shared" si="239"/>
        <v/>
      </c>
    </row>
    <row r="1827" spans="1:24" x14ac:dyDescent="0.3">
      <c r="A1827" s="4">
        <v>41667</v>
      </c>
      <c r="B1827" s="1">
        <v>129.87889300000001</v>
      </c>
      <c r="C1827" s="1">
        <v>151.58476200000001</v>
      </c>
      <c r="D1827" s="1">
        <v>181.709081</v>
      </c>
      <c r="E1827" s="1">
        <v>120.26981000000001</v>
      </c>
      <c r="F1827" s="3">
        <f t="shared" si="232"/>
        <v>14521.123598519054</v>
      </c>
      <c r="G1827" s="36">
        <f t="shared" si="233"/>
        <v>6.0412199346473636E-4</v>
      </c>
      <c r="H1827" s="31">
        <f t="shared" si="234"/>
        <v>9.4323736205317431E-4</v>
      </c>
      <c r="I1827" s="37">
        <f t="shared" si="235"/>
        <v>6.7816259092208083E-3</v>
      </c>
      <c r="J1827" s="37">
        <f t="shared" si="236"/>
        <v>-7.3768266782325035E-3</v>
      </c>
      <c r="K1827" s="39">
        <f t="shared" si="237"/>
        <v>-7.6355272566370135E-4</v>
      </c>
      <c r="L1827" s="36">
        <f>-(1-B1827/MAX(B$5:B1827))</f>
        <v>-1.2312263009339741E-4</v>
      </c>
      <c r="M1827" s="37">
        <f>-(1-C1827/MAX(C$5:C1827))</f>
        <v>-2.7101969442059337E-3</v>
      </c>
      <c r="N1827" s="37">
        <f>-(1-D1827/MAX(D$5:D1827))</f>
        <v>-3.5112349445024393E-2</v>
      </c>
      <c r="O1827" s="37">
        <f>-(1-E1827/MAX(E$5:E1827))</f>
        <v>-0.3462318170946489</v>
      </c>
      <c r="P1827" s="39">
        <f>-(1-F1827/MAX(F$5:F1827))</f>
        <v>-7.7841242797580534E-2</v>
      </c>
      <c r="Q1827" s="33">
        <f>IF(DatiStorici[[#This Row],[Calend]]="X",(DatiStorici[[#This Row],[Balanced]]*B$2/DatiStorici[[#This Row],[Bond 3Y]]),Q1826)</f>
        <v>28.97881087575692</v>
      </c>
      <c r="R1827" s="33">
        <f>IF(DatiStorici[[#This Row],[Calend]]="X",(DatiStorici[[#This Row],[Balanced]]*C$2/DatiStorici[[#This Row],[Bond 10Y]]),R1826)</f>
        <v>25.281013790608508</v>
      </c>
      <c r="S1827" s="33">
        <f>IF(DatiStorici[[#This Row],[Calend]]="X",(DatiStorici[[#This Row],[Balanced]]*D$2/DatiStorici[[#This Row],[SXXR]]),S1826)</f>
        <v>20.529501017670366</v>
      </c>
      <c r="T1827" s="33">
        <f>IF(DatiStorici[[#This Row],[Calend]]="X",(DatiStorici[[#This Row],[Balanced]]*E$2/DatiStorici[[#This Row],[Gold]]),T1826)</f>
        <v>32.161288632624562</v>
      </c>
      <c r="U1827" s="34">
        <f>SUMPRODUCT(DatiStorici[[#This Row],[Bond 3Y]:[Gold]],Q1826:T1826)</f>
        <v>15194.381172078141</v>
      </c>
      <c r="V1827" s="32">
        <f t="shared" si="238"/>
        <v>1.6187004859355219E-4</v>
      </c>
      <c r="W1827" s="32">
        <f>-(1-U1827/MAX(U$5:U1827))</f>
        <v>-8.6161785994369744E-3</v>
      </c>
      <c r="X1827" s="53" t="str">
        <f t="shared" si="239"/>
        <v/>
      </c>
    </row>
    <row r="1828" spans="1:24" x14ac:dyDescent="0.3">
      <c r="A1828" s="4">
        <v>41668</v>
      </c>
      <c r="B1828" s="1">
        <v>129.89094299999999</v>
      </c>
      <c r="C1828" s="1">
        <v>151.83933200000001</v>
      </c>
      <c r="D1828" s="1">
        <v>180.75425300000001</v>
      </c>
      <c r="E1828" s="1">
        <v>121.49395</v>
      </c>
      <c r="F1828" s="3">
        <f t="shared" si="232"/>
        <v>14561.783532628086</v>
      </c>
      <c r="G1828" s="36">
        <f t="shared" si="233"/>
        <v>9.2774435971225053E-5</v>
      </c>
      <c r="H1828" s="31">
        <f t="shared" si="234"/>
        <v>1.6779818397092104E-3</v>
      </c>
      <c r="I1828" s="37">
        <f t="shared" si="235"/>
        <v>-5.2685616396980321E-3</v>
      </c>
      <c r="J1828" s="37">
        <f t="shared" si="236"/>
        <v>1.0126831759699126E-2</v>
      </c>
      <c r="K1828" s="39">
        <f t="shared" si="237"/>
        <v>2.7961414185314819E-3</v>
      </c>
      <c r="L1828" s="36">
        <f>-(1-B1828/MAX(B$5:B1828))</f>
        <v>-3.0355313603513956E-5</v>
      </c>
      <c r="M1828" s="37">
        <f>-(1-C1828/MAX(C$5:C1828))</f>
        <v>-1.0353579840477467E-3</v>
      </c>
      <c r="N1828" s="37">
        <f>-(1-D1828/MAX(D$5:D1828))</f>
        <v>-4.0182551443371906E-2</v>
      </c>
      <c r="O1828" s="37">
        <f>-(1-E1828/MAX(E$5:E1828))</f>
        <v>-0.33957758039616448</v>
      </c>
      <c r="P1828" s="39">
        <f>-(1-F1828/MAX(F$5:F1828))</f>
        <v>-7.5259148233648765E-2</v>
      </c>
      <c r="Q1828" s="33">
        <f>IF(DatiStorici[[#This Row],[Calend]]="X",(DatiStorici[[#This Row],[Balanced]]*B$2/DatiStorici[[#This Row],[Bond 3Y]]),Q1827)</f>
        <v>28.97881087575692</v>
      </c>
      <c r="R1828" s="33">
        <f>IF(DatiStorici[[#This Row],[Calend]]="X",(DatiStorici[[#This Row],[Balanced]]*C$2/DatiStorici[[#This Row],[Bond 10Y]]),R1827)</f>
        <v>25.281013790608508</v>
      </c>
      <c r="S1828" s="33">
        <f>IF(DatiStorici[[#This Row],[Calend]]="X",(DatiStorici[[#This Row],[Balanced]]*D$2/DatiStorici[[#This Row],[SXXR]]),S1827)</f>
        <v>20.529501017670366</v>
      </c>
      <c r="T1828" s="33">
        <f>IF(DatiStorici[[#This Row],[Calend]]="X",(DatiStorici[[#This Row],[Balanced]]*E$2/DatiStorici[[#This Row],[Gold]]),T1827)</f>
        <v>32.161288632624562</v>
      </c>
      <c r="U1828" s="34">
        <f>SUMPRODUCT(DatiStorici[[#This Row],[Bond 3Y]:[Gold]],Q1827:T1827)</f>
        <v>15220.93393189891</v>
      </c>
      <c r="V1828" s="32">
        <f t="shared" si="238"/>
        <v>1.7460129198490135E-3</v>
      </c>
      <c r="W1828" s="32">
        <f>-(1-U1828/MAX(U$5:U1828))</f>
        <v>-6.8836976117796489E-3</v>
      </c>
      <c r="X1828" s="53" t="str">
        <f t="shared" si="239"/>
        <v/>
      </c>
    </row>
    <row r="1829" spans="1:24" x14ac:dyDescent="0.3">
      <c r="A1829" s="4">
        <v>41669</v>
      </c>
      <c r="B1829" s="1">
        <v>129.959712</v>
      </c>
      <c r="C1829" s="1">
        <v>152.17338699999999</v>
      </c>
      <c r="D1829" s="1">
        <v>181.27684300000001</v>
      </c>
      <c r="E1829" s="1">
        <v>119.42604</v>
      </c>
      <c r="F1829" s="3">
        <f t="shared" si="232"/>
        <v>14498.240580642847</v>
      </c>
      <c r="G1829" s="36">
        <f t="shared" si="233"/>
        <v>5.2929634990151353E-4</v>
      </c>
      <c r="H1829" s="31">
        <f t="shared" si="234"/>
        <v>2.1976392010525027E-3</v>
      </c>
      <c r="I1829" s="37">
        <f t="shared" si="235"/>
        <v>2.8869915802486471E-3</v>
      </c>
      <c r="J1829" s="37">
        <f t="shared" si="236"/>
        <v>-1.7167199669648258E-2</v>
      </c>
      <c r="K1829" s="39">
        <f t="shared" si="237"/>
        <v>-4.373227841088562E-3</v>
      </c>
      <c r="L1829" s="36">
        <f>-(1-B1829/MAX(B$5:B1829))</f>
        <v>0</v>
      </c>
      <c r="M1829" s="37">
        <f>-(1-C1829/MAX(C$5:C1829))</f>
        <v>0</v>
      </c>
      <c r="N1829" s="37">
        <f>-(1-D1829/MAX(D$5:D1829))</f>
        <v>-3.7407562793775884E-2</v>
      </c>
      <c r="O1829" s="37">
        <f>-(1-E1829/MAX(E$5:E1829))</f>
        <v>-0.35081842099541216</v>
      </c>
      <c r="P1829" s="39">
        <f>-(1-F1829/MAX(F$5:F1829))</f>
        <v>-7.929442065827419E-2</v>
      </c>
      <c r="Q1829" s="33">
        <f>IF(DatiStorici[[#This Row],[Calend]]="X",(DatiStorici[[#This Row],[Balanced]]*B$2/DatiStorici[[#This Row],[Bond 3Y]]),Q1828)</f>
        <v>28.97881087575692</v>
      </c>
      <c r="R1829" s="33">
        <f>IF(DatiStorici[[#This Row],[Calend]]="X",(DatiStorici[[#This Row],[Balanced]]*C$2/DatiStorici[[#This Row],[Bond 10Y]]),R1828)</f>
        <v>25.281013790608508</v>
      </c>
      <c r="S1829" s="33">
        <f>IF(DatiStorici[[#This Row],[Calend]]="X",(DatiStorici[[#This Row],[Balanced]]*D$2/DatiStorici[[#This Row],[SXXR]]),S1828)</f>
        <v>20.529501017670366</v>
      </c>
      <c r="T1829" s="33">
        <f>IF(DatiStorici[[#This Row],[Calend]]="X",(DatiStorici[[#This Row],[Balanced]]*E$2/DatiStorici[[#This Row],[Gold]]),T1828)</f>
        <v>32.161288632624562</v>
      </c>
      <c r="U1829" s="34">
        <f>SUMPRODUCT(DatiStorici[[#This Row],[Bond 3Y]:[Gold]],Q1828:T1828)</f>
        <v>15175.593886366381</v>
      </c>
      <c r="V1829" s="32">
        <f t="shared" si="238"/>
        <v>-2.9832406799726167E-3</v>
      </c>
      <c r="W1829" s="32">
        <f>-(1-U1829/MAX(U$5:U1829))</f>
        <v>-9.8419877253062005E-3</v>
      </c>
      <c r="X1829" s="53" t="str">
        <f t="shared" si="239"/>
        <v/>
      </c>
    </row>
    <row r="1830" spans="1:24" x14ac:dyDescent="0.3">
      <c r="A1830" s="4">
        <v>41670</v>
      </c>
      <c r="B1830" s="1">
        <v>130.086625</v>
      </c>
      <c r="C1830" s="1">
        <v>152.837907</v>
      </c>
      <c r="D1830" s="1">
        <v>180.83289199999999</v>
      </c>
      <c r="E1830" s="1">
        <v>120.24166</v>
      </c>
      <c r="F1830" s="3">
        <f t="shared" si="232"/>
        <v>14543.688352103794</v>
      </c>
      <c r="G1830" s="36">
        <f t="shared" si="233"/>
        <v>9.7607996744187165E-4</v>
      </c>
      <c r="H1830" s="31">
        <f t="shared" si="234"/>
        <v>4.3573537405503203E-3</v>
      </c>
      <c r="I1830" s="37">
        <f t="shared" si="235"/>
        <v>-2.452025888977563E-3</v>
      </c>
      <c r="J1830" s="37">
        <f t="shared" si="236"/>
        <v>6.8062834388130759E-3</v>
      </c>
      <c r="K1830" s="39">
        <f t="shared" si="237"/>
        <v>3.129806471570064E-3</v>
      </c>
      <c r="L1830" s="36">
        <f>-(1-B1830/MAX(B$5:B1830))</f>
        <v>0</v>
      </c>
      <c r="M1830" s="37">
        <f>-(1-C1830/MAX(C$5:C1830))</f>
        <v>0</v>
      </c>
      <c r="N1830" s="37">
        <f>-(1-D1830/MAX(D$5:D1830))</f>
        <v>-3.9764972973796331E-2</v>
      </c>
      <c r="O1830" s="37">
        <f>-(1-E1830/MAX(E$5:E1830))</f>
        <v>-0.34638483616359728</v>
      </c>
      <c r="P1830" s="39">
        <f>-(1-F1830/MAX(F$5:F1830))</f>
        <v>-7.6408276196813785E-2</v>
      </c>
      <c r="Q1830" s="33">
        <f>IF(DatiStorici[[#This Row],[Calend]]="X",(DatiStorici[[#This Row],[Balanced]]*B$2/DatiStorici[[#This Row],[Bond 3Y]]),Q1829)</f>
        <v>28.97881087575692</v>
      </c>
      <c r="R1830" s="33">
        <f>IF(DatiStorici[[#This Row],[Calend]]="X",(DatiStorici[[#This Row],[Balanced]]*C$2/DatiStorici[[#This Row],[Bond 10Y]]),R1829)</f>
        <v>25.281013790608508</v>
      </c>
      <c r="S1830" s="33">
        <f>IF(DatiStorici[[#This Row],[Calend]]="X",(DatiStorici[[#This Row],[Balanced]]*D$2/DatiStorici[[#This Row],[SXXR]]),S1829)</f>
        <v>20.529501017670366</v>
      </c>
      <c r="T1830" s="33">
        <f>IF(DatiStorici[[#This Row],[Calend]]="X",(DatiStorici[[#This Row],[Balanced]]*E$2/DatiStorici[[#This Row],[Gold]]),T1829)</f>
        <v>32.161288632624562</v>
      </c>
      <c r="U1830" s="34">
        <f>SUMPRODUCT(DatiStorici[[#This Row],[Bond 3Y]:[Gold]],Q1829:T1829)</f>
        <v>15213.188711203435</v>
      </c>
      <c r="V1830" s="32">
        <f t="shared" si="238"/>
        <v>2.4742579862041601E-3</v>
      </c>
      <c r="W1830" s="32">
        <f>-(1-U1830/MAX(U$5:U1830))</f>
        <v>-7.3890480043826701E-3</v>
      </c>
      <c r="X1830" s="53" t="str">
        <f t="shared" si="239"/>
        <v/>
      </c>
    </row>
    <row r="1831" spans="1:24" x14ac:dyDescent="0.3">
      <c r="A1831" s="4">
        <v>41673</v>
      </c>
      <c r="B1831" s="1">
        <v>130.118436</v>
      </c>
      <c r="C1831" s="1">
        <v>152.93454399999999</v>
      </c>
      <c r="D1831" s="1">
        <v>178.42128099999999</v>
      </c>
      <c r="E1831" s="1">
        <v>121.2948</v>
      </c>
      <c r="F1831" s="3">
        <f t="shared" si="232"/>
        <v>14552.178099459703</v>
      </c>
      <c r="G1831" s="36">
        <f t="shared" si="233"/>
        <v>2.4450715936287802E-4</v>
      </c>
      <c r="H1831" s="31">
        <f t="shared" si="234"/>
        <v>6.320844333842961E-4</v>
      </c>
      <c r="I1831" s="37">
        <f t="shared" si="235"/>
        <v>-1.3425855042292012E-2</v>
      </c>
      <c r="J1831" s="37">
        <f t="shared" si="236"/>
        <v>8.7203950397625081E-3</v>
      </c>
      <c r="K1831" s="39">
        <f t="shared" si="237"/>
        <v>5.8357070142423667E-4</v>
      </c>
      <c r="L1831" s="36">
        <f>-(1-B1831/MAX(B$5:B1831))</f>
        <v>0</v>
      </c>
      <c r="M1831" s="37">
        <f>-(1-C1831/MAX(C$5:C1831))</f>
        <v>0</v>
      </c>
      <c r="N1831" s="37">
        <f>-(1-D1831/MAX(D$5:D1831))</f>
        <v>-5.2570792358478169E-2</v>
      </c>
      <c r="O1831" s="37">
        <f>-(1-E1831/MAX(E$5:E1831))</f>
        <v>-0.34066012915570443</v>
      </c>
      <c r="P1831" s="39">
        <f>-(1-F1831/MAX(F$5:F1831))</f>
        <v>-7.5869137829347122E-2</v>
      </c>
      <c r="Q1831" s="33">
        <f>IF(DatiStorici[[#This Row],[Calend]]="X",(DatiStorici[[#This Row],[Balanced]]*B$2/DatiStorici[[#This Row],[Bond 3Y]]),Q1830)</f>
        <v>28.97881087575692</v>
      </c>
      <c r="R1831" s="33">
        <f>IF(DatiStorici[[#This Row],[Calend]]="X",(DatiStorici[[#This Row],[Balanced]]*C$2/DatiStorici[[#This Row],[Bond 10Y]]),R1830)</f>
        <v>25.281013790608508</v>
      </c>
      <c r="S1831" s="33">
        <f>IF(DatiStorici[[#This Row],[Calend]]="X",(DatiStorici[[#This Row],[Balanced]]*D$2/DatiStorici[[#This Row],[SXXR]]),S1830)</f>
        <v>20.529501017670366</v>
      </c>
      <c r="T1831" s="33">
        <f>IF(DatiStorici[[#This Row],[Calend]]="X",(DatiStorici[[#This Row],[Balanced]]*E$2/DatiStorici[[#This Row],[Gold]]),T1830)</f>
        <v>32.161288632624562</v>
      </c>
      <c r="U1831" s="34">
        <f>SUMPRODUCT(DatiStorici[[#This Row],[Bond 3Y]:[Gold]],Q1830:T1830)</f>
        <v>15200.914806517725</v>
      </c>
      <c r="V1831" s="32">
        <f t="shared" si="238"/>
        <v>-8.0711932507691419E-4</v>
      </c>
      <c r="W1831" s="32">
        <f>-(1-U1831/MAX(U$5:U1831))</f>
        <v>-8.1898802589522868E-3</v>
      </c>
      <c r="X1831" s="53" t="str">
        <f t="shared" si="239"/>
        <v/>
      </c>
    </row>
    <row r="1832" spans="1:24" x14ac:dyDescent="0.3">
      <c r="A1832" s="4">
        <v>41674</v>
      </c>
      <c r="B1832" s="1">
        <v>130.15151</v>
      </c>
      <c r="C1832" s="1">
        <v>152.871216</v>
      </c>
      <c r="D1832" s="1">
        <v>178.070471</v>
      </c>
      <c r="E1832" s="1">
        <v>120.1641</v>
      </c>
      <c r="F1832" s="3">
        <f t="shared" si="232"/>
        <v>14501.518150333321</v>
      </c>
      <c r="G1832" s="36">
        <f t="shared" si="233"/>
        <v>2.5415151219978919E-4</v>
      </c>
      <c r="H1832" s="31">
        <f t="shared" si="234"/>
        <v>-4.1417140674683127E-4</v>
      </c>
      <c r="I1832" s="37">
        <f t="shared" si="235"/>
        <v>-1.9681247112778625E-3</v>
      </c>
      <c r="J1832" s="37">
        <f t="shared" si="236"/>
        <v>-9.3656375055913097E-3</v>
      </c>
      <c r="K1832" s="39">
        <f t="shared" si="237"/>
        <v>-3.4873360024566306E-3</v>
      </c>
      <c r="L1832" s="36">
        <f>-(1-B1832/MAX(B$5:B1832))</f>
        <v>0</v>
      </c>
      <c r="M1832" s="37">
        <f>-(1-C1832/MAX(C$5:C1832))</f>
        <v>-4.1408564960954131E-4</v>
      </c>
      <c r="N1832" s="37">
        <f>-(1-D1832/MAX(D$5:D1832))</f>
        <v>-5.4433617456862704E-2</v>
      </c>
      <c r="O1832" s="37">
        <f>-(1-E1832/MAX(E$5:E1832))</f>
        <v>-0.34680644039051112</v>
      </c>
      <c r="P1832" s="39">
        <f>-(1-F1832/MAX(F$5:F1832))</f>
        <v>-7.9086279768080248E-2</v>
      </c>
      <c r="Q1832" s="33">
        <f>IF(DatiStorici[[#This Row],[Calend]]="X",(DatiStorici[[#This Row],[Balanced]]*B$2/DatiStorici[[#This Row],[Bond 3Y]]),Q1831)</f>
        <v>28.97881087575692</v>
      </c>
      <c r="R1832" s="33">
        <f>IF(DatiStorici[[#This Row],[Calend]]="X",(DatiStorici[[#This Row],[Balanced]]*C$2/DatiStorici[[#This Row],[Bond 10Y]]),R1831)</f>
        <v>25.281013790608508</v>
      </c>
      <c r="S1832" s="33">
        <f>IF(DatiStorici[[#This Row],[Calend]]="X",(DatiStorici[[#This Row],[Balanced]]*D$2/DatiStorici[[#This Row],[SXXR]]),S1831)</f>
        <v>20.529501017670366</v>
      </c>
      <c r="T1832" s="33">
        <f>IF(DatiStorici[[#This Row],[Calend]]="X",(DatiStorici[[#This Row],[Balanced]]*E$2/DatiStorici[[#This Row],[Gold]]),T1831)</f>
        <v>32.161288632624562</v>
      </c>
      <c r="U1832" s="34">
        <f>SUMPRODUCT(DatiStorici[[#This Row],[Bond 3Y]:[Gold]],Q1831:T1831)</f>
        <v>15156.705532358381</v>
      </c>
      <c r="V1832" s="32">
        <f t="shared" si="238"/>
        <v>-2.9125672512067512E-3</v>
      </c>
      <c r="W1832" s="32">
        <f>-(1-U1832/MAX(U$5:U1832))</f>
        <v>-1.1074391227913427E-2</v>
      </c>
      <c r="X1832" s="53" t="str">
        <f t="shared" si="239"/>
        <v/>
      </c>
    </row>
    <row r="1833" spans="1:24" x14ac:dyDescent="0.3">
      <c r="A1833" s="4">
        <v>41675</v>
      </c>
      <c r="B1833" s="1">
        <v>130.21865099999999</v>
      </c>
      <c r="C1833" s="1">
        <v>153.019949</v>
      </c>
      <c r="D1833" s="1">
        <v>178.35379599999999</v>
      </c>
      <c r="E1833" s="1">
        <v>120.5712</v>
      </c>
      <c r="F1833" s="3">
        <f t="shared" si="232"/>
        <v>14527.259787376486</v>
      </c>
      <c r="G1833" s="36">
        <f t="shared" si="233"/>
        <v>5.1573499229192138E-4</v>
      </c>
      <c r="H1833" s="31">
        <f t="shared" si="234"/>
        <v>9.7245706145870838E-4</v>
      </c>
      <c r="I1833" s="37">
        <f t="shared" si="235"/>
        <v>1.5898191335884111E-3</v>
      </c>
      <c r="J1833" s="37">
        <f t="shared" si="236"/>
        <v>3.3821411987680549E-3</v>
      </c>
      <c r="K1833" s="39">
        <f t="shared" si="237"/>
        <v>1.7735258332747849E-3</v>
      </c>
      <c r="L1833" s="36">
        <f>-(1-B1833/MAX(B$5:B1833))</f>
        <v>0</v>
      </c>
      <c r="M1833" s="37">
        <f>-(1-C1833/MAX(C$5:C1833))</f>
        <v>0</v>
      </c>
      <c r="N1833" s="37">
        <f>-(1-D1833/MAX(D$5:D1833))</f>
        <v>-5.2929142325025547E-2</v>
      </c>
      <c r="O1833" s="37">
        <f>-(1-E1833/MAX(E$5:E1833))</f>
        <v>-0.34459350742536576</v>
      </c>
      <c r="P1833" s="39">
        <f>-(1-F1833/MAX(F$5:F1833))</f>
        <v>-7.7451566320251519E-2</v>
      </c>
      <c r="Q1833" s="33">
        <f>IF(DatiStorici[[#This Row],[Calend]]="X",(DatiStorici[[#This Row],[Balanced]]*B$2/DatiStorici[[#This Row],[Bond 3Y]]),Q1832)</f>
        <v>28.97881087575692</v>
      </c>
      <c r="R1833" s="33">
        <f>IF(DatiStorici[[#This Row],[Calend]]="X",(DatiStorici[[#This Row],[Balanced]]*C$2/DatiStorici[[#This Row],[Bond 10Y]]),R1832)</f>
        <v>25.281013790608508</v>
      </c>
      <c r="S1833" s="33">
        <f>IF(DatiStorici[[#This Row],[Calend]]="X",(DatiStorici[[#This Row],[Balanced]]*D$2/DatiStorici[[#This Row],[SXXR]]),S1832)</f>
        <v>20.529501017670366</v>
      </c>
      <c r="T1833" s="33">
        <f>IF(DatiStorici[[#This Row],[Calend]]="X",(DatiStorici[[#This Row],[Balanced]]*E$2/DatiStorici[[#This Row],[Gold]]),T1832)</f>
        <v>32.161288632624562</v>
      </c>
      <c r="U1833" s="34">
        <f>SUMPRODUCT(DatiStorici[[#This Row],[Bond 3Y]:[Gold]],Q1832:T1832)</f>
        <v>15181.320701201679</v>
      </c>
      <c r="V1833" s="32">
        <f t="shared" si="238"/>
        <v>1.6227274678500547E-3</v>
      </c>
      <c r="W1833" s="32">
        <f>-(1-U1833/MAX(U$5:U1833))</f>
        <v>-9.4683317328987382E-3</v>
      </c>
      <c r="X1833" s="53" t="str">
        <f t="shared" si="239"/>
        <v/>
      </c>
    </row>
    <row r="1834" spans="1:24" x14ac:dyDescent="0.3">
      <c r="A1834" s="4">
        <v>41676</v>
      </c>
      <c r="B1834" s="1">
        <v>130.168588</v>
      </c>
      <c r="C1834" s="1">
        <v>152.52835300000001</v>
      </c>
      <c r="D1834" s="1">
        <v>180.99072899999999</v>
      </c>
      <c r="E1834" s="1">
        <v>120.76204</v>
      </c>
      <c r="F1834" s="3">
        <f t="shared" si="232"/>
        <v>14560.772776922908</v>
      </c>
      <c r="G1834" s="36">
        <f t="shared" si="233"/>
        <v>-3.8452729718336674E-4</v>
      </c>
      <c r="H1834" s="31">
        <f t="shared" si="234"/>
        <v>-3.2177984361675314E-3</v>
      </c>
      <c r="I1834" s="37">
        <f t="shared" si="235"/>
        <v>1.4676613388960801E-2</v>
      </c>
      <c r="J1834" s="37">
        <f t="shared" si="236"/>
        <v>1.5815479026337347E-3</v>
      </c>
      <c r="K1834" s="39">
        <f t="shared" si="237"/>
        <v>2.3042468960794873E-3</v>
      </c>
      <c r="L1834" s="36">
        <f>-(1-B1834/MAX(B$5:B1834))</f>
        <v>-3.8445337603743024E-4</v>
      </c>
      <c r="M1834" s="37">
        <f>-(1-C1834/MAX(C$5:C1834))</f>
        <v>-3.2126268712845407E-3</v>
      </c>
      <c r="N1834" s="37">
        <f>-(1-D1834/MAX(D$5:D1834))</f>
        <v>-3.8926847706404422E-2</v>
      </c>
      <c r="O1834" s="37">
        <f>-(1-E1834/MAX(E$5:E1834))</f>
        <v>-0.34355613054728096</v>
      </c>
      <c r="P1834" s="39">
        <f>-(1-F1834/MAX(F$5:F1834))</f>
        <v>-7.5323335912969802E-2</v>
      </c>
      <c r="Q1834" s="33">
        <f>IF(DatiStorici[[#This Row],[Calend]]="X",(DatiStorici[[#This Row],[Balanced]]*B$2/DatiStorici[[#This Row],[Bond 3Y]]),Q1833)</f>
        <v>28.97881087575692</v>
      </c>
      <c r="R1834" s="33">
        <f>IF(DatiStorici[[#This Row],[Calend]]="X",(DatiStorici[[#This Row],[Balanced]]*C$2/DatiStorici[[#This Row],[Bond 10Y]]),R1833)</f>
        <v>25.281013790608508</v>
      </c>
      <c r="S1834" s="33">
        <f>IF(DatiStorici[[#This Row],[Calend]]="X",(DatiStorici[[#This Row],[Balanced]]*D$2/DatiStorici[[#This Row],[SXXR]]),S1833)</f>
        <v>20.529501017670366</v>
      </c>
      <c r="T1834" s="33">
        <f>IF(DatiStorici[[#This Row],[Calend]]="X",(DatiStorici[[#This Row],[Balanced]]*E$2/DatiStorici[[#This Row],[Gold]]),T1833)</f>
        <v>32.161288632624562</v>
      </c>
      <c r="U1834" s="34">
        <f>SUMPRODUCT(DatiStorici[[#This Row],[Bond 3Y]:[Gold]],Q1833:T1833)</f>
        <v>15227.714468767081</v>
      </c>
      <c r="V1834" s="32">
        <f t="shared" si="238"/>
        <v>3.0513170379779827E-3</v>
      </c>
      <c r="W1834" s="32">
        <f>-(1-U1834/MAX(U$5:U1834))</f>
        <v>-6.4412896929979535E-3</v>
      </c>
      <c r="X1834" s="53" t="str">
        <f t="shared" si="239"/>
        <v/>
      </c>
    </row>
    <row r="1835" spans="1:24" x14ac:dyDescent="0.3">
      <c r="A1835" s="4">
        <v>41677</v>
      </c>
      <c r="B1835" s="1">
        <v>130.23801700000001</v>
      </c>
      <c r="C1835" s="1">
        <v>153.06114199999999</v>
      </c>
      <c r="D1835" s="1">
        <v>182.28577100000001</v>
      </c>
      <c r="E1835" s="1">
        <v>121.02495999999999</v>
      </c>
      <c r="F1835" s="3">
        <f t="shared" si="232"/>
        <v>14605.827766721679</v>
      </c>
      <c r="G1835" s="36">
        <f t="shared" si="233"/>
        <v>5.3323533514170439E-4</v>
      </c>
      <c r="H1835" s="31">
        <f t="shared" si="234"/>
        <v>3.4869624025798272E-3</v>
      </c>
      <c r="I1835" s="37">
        <f t="shared" si="235"/>
        <v>7.1298170183895278E-3</v>
      </c>
      <c r="J1835" s="37">
        <f t="shared" si="236"/>
        <v>2.174807608594754E-3</v>
      </c>
      <c r="K1835" s="39">
        <f t="shared" si="237"/>
        <v>3.0894944763099389E-3</v>
      </c>
      <c r="L1835" s="36">
        <f>-(1-B1835/MAX(B$5:B1835))</f>
        <v>0</v>
      </c>
      <c r="M1835" s="37">
        <f>-(1-C1835/MAX(C$5:C1835))</f>
        <v>0</v>
      </c>
      <c r="N1835" s="37">
        <f>-(1-D1835/MAX(D$5:D1835))</f>
        <v>-3.205008609452864E-2</v>
      </c>
      <c r="O1835" s="37">
        <f>-(1-E1835/MAX(E$5:E1835))</f>
        <v>-0.34212693787915027</v>
      </c>
      <c r="P1835" s="39">
        <f>-(1-F1835/MAX(F$5:F1835))</f>
        <v>-7.2462134910394438E-2</v>
      </c>
      <c r="Q1835" s="33">
        <f>IF(DatiStorici[[#This Row],[Calend]]="X",(DatiStorici[[#This Row],[Balanced]]*B$2/DatiStorici[[#This Row],[Bond 3Y]]),Q1834)</f>
        <v>28.97881087575692</v>
      </c>
      <c r="R1835" s="33">
        <f>IF(DatiStorici[[#This Row],[Calend]]="X",(DatiStorici[[#This Row],[Balanced]]*C$2/DatiStorici[[#This Row],[Bond 10Y]]),R1834)</f>
        <v>25.281013790608508</v>
      </c>
      <c r="S1835" s="33">
        <f>IF(DatiStorici[[#This Row],[Calend]]="X",(DatiStorici[[#This Row],[Balanced]]*D$2/DatiStorici[[#This Row],[SXXR]]),S1834)</f>
        <v>20.529501017670366</v>
      </c>
      <c r="T1835" s="33">
        <f>IF(DatiStorici[[#This Row],[Calend]]="X",(DatiStorici[[#This Row],[Balanced]]*E$2/DatiStorici[[#This Row],[Gold]]),T1834)</f>
        <v>32.161288632624562</v>
      </c>
      <c r="U1835" s="34">
        <f>SUMPRODUCT(DatiStorici[[#This Row],[Bond 3Y]:[Gold]],Q1834:T1834)</f>
        <v>15278.238296748072</v>
      </c>
      <c r="V1835" s="32">
        <f t="shared" si="238"/>
        <v>3.3123944408341619E-3</v>
      </c>
      <c r="W1835" s="32">
        <f>-(1-U1835/MAX(U$5:U1835))</f>
        <v>-3.1447746794333042E-3</v>
      </c>
      <c r="X1835" s="53" t="str">
        <f t="shared" si="239"/>
        <v/>
      </c>
    </row>
    <row r="1836" spans="1:24" x14ac:dyDescent="0.3">
      <c r="A1836" s="4">
        <v>41680</v>
      </c>
      <c r="B1836" s="1">
        <v>130.19380799999999</v>
      </c>
      <c r="C1836" s="1">
        <v>152.890593</v>
      </c>
      <c r="D1836" s="1">
        <v>182.39731599999999</v>
      </c>
      <c r="E1836" s="1">
        <v>122.72669999999999</v>
      </c>
      <c r="F1836" s="3">
        <f t="shared" si="232"/>
        <v>14669.214282066452</v>
      </c>
      <c r="G1836" s="36">
        <f t="shared" si="233"/>
        <v>-3.3950536133339277E-4</v>
      </c>
      <c r="H1836" s="31">
        <f t="shared" si="234"/>
        <v>-1.1148753097626174E-3</v>
      </c>
      <c r="I1836" s="37">
        <f t="shared" si="235"/>
        <v>6.1173664178473764E-4</v>
      </c>
      <c r="J1836" s="37">
        <f t="shared" si="236"/>
        <v>1.3963126641070633E-2</v>
      </c>
      <c r="K1836" s="39">
        <f t="shared" si="237"/>
        <v>4.3304200413403233E-3</v>
      </c>
      <c r="L1836" s="36">
        <f>-(1-B1836/MAX(B$5:B1836))</f>
        <v>-3.3944773590977029E-4</v>
      </c>
      <c r="M1836" s="37">
        <f>-(1-C1836/MAX(C$5:C1836))</f>
        <v>-1.1142540671752466E-3</v>
      </c>
      <c r="N1836" s="37">
        <f>-(1-D1836/MAX(D$5:D1836))</f>
        <v>-3.1457774513903081E-2</v>
      </c>
      <c r="O1836" s="37">
        <f>-(1-E1836/MAX(E$5:E1836))</f>
        <v>-0.33287654106238185</v>
      </c>
      <c r="P1836" s="39">
        <f>-(1-F1836/MAX(F$5:F1836))</f>
        <v>-6.8436796938635247E-2</v>
      </c>
      <c r="Q1836" s="33">
        <f>IF(DatiStorici[[#This Row],[Calend]]="X",(DatiStorici[[#This Row],[Balanced]]*B$2/DatiStorici[[#This Row],[Bond 3Y]]),Q1835)</f>
        <v>28.97881087575692</v>
      </c>
      <c r="R1836" s="33">
        <f>IF(DatiStorici[[#This Row],[Calend]]="X",(DatiStorici[[#This Row],[Balanced]]*C$2/DatiStorici[[#This Row],[Bond 10Y]]),R1835)</f>
        <v>25.281013790608508</v>
      </c>
      <c r="S1836" s="33">
        <f>IF(DatiStorici[[#This Row],[Calend]]="X",(DatiStorici[[#This Row],[Balanced]]*D$2/DatiStorici[[#This Row],[SXXR]]),S1835)</f>
        <v>20.529501017670366</v>
      </c>
      <c r="T1836" s="33">
        <f>IF(DatiStorici[[#This Row],[Calend]]="X",(DatiStorici[[#This Row],[Balanced]]*E$2/DatiStorici[[#This Row],[Gold]]),T1835)</f>
        <v>32.161288632624562</v>
      </c>
      <c r="U1836" s="34">
        <f>SUMPRODUCT(DatiStorici[[#This Row],[Bond 3Y]:[Gold]],Q1835:T1835)</f>
        <v>15329.665635385787</v>
      </c>
      <c r="V1836" s="32">
        <f t="shared" si="238"/>
        <v>3.3603991404357963E-3</v>
      </c>
      <c r="W1836" s="32">
        <f>-(1-U1836/MAX(U$5:U1836))</f>
        <v>0</v>
      </c>
      <c r="X1836" s="53" t="str">
        <f t="shared" si="239"/>
        <v/>
      </c>
    </row>
    <row r="1837" spans="1:24" x14ac:dyDescent="0.3">
      <c r="A1837" s="4">
        <v>41681</v>
      </c>
      <c r="B1837" s="1">
        <v>130.17099400000001</v>
      </c>
      <c r="C1837" s="1">
        <v>152.83614900000001</v>
      </c>
      <c r="D1837" s="1">
        <v>184.75315399999999</v>
      </c>
      <c r="E1837" s="1">
        <v>123.20582</v>
      </c>
      <c r="F1837" s="3">
        <f t="shared" si="232"/>
        <v>14721.609355923512</v>
      </c>
      <c r="G1837" s="36">
        <f t="shared" si="233"/>
        <v>-1.7524642258192255E-4</v>
      </c>
      <c r="H1837" s="31">
        <f t="shared" si="234"/>
        <v>-3.5616119296173494E-4</v>
      </c>
      <c r="I1837" s="37">
        <f t="shared" si="235"/>
        <v>1.2833268781444694E-2</v>
      </c>
      <c r="J1837" s="37">
        <f t="shared" si="236"/>
        <v>3.8963582868248737E-3</v>
      </c>
      <c r="K1837" s="39">
        <f t="shared" si="237"/>
        <v>3.5654073534529479E-3</v>
      </c>
      <c r="L1837" s="36">
        <f>-(1-B1837/MAX(B$5:B1837))</f>
        <v>-5.1461932194507565E-4</v>
      </c>
      <c r="M1837" s="37">
        <f>-(1-C1837/MAX(C$5:C1837))</f>
        <v>-1.4699550588743726E-3</v>
      </c>
      <c r="N1837" s="37">
        <f>-(1-D1837/MAX(D$5:D1837))</f>
        <v>-1.8948113574568159E-2</v>
      </c>
      <c r="O1837" s="37">
        <f>-(1-E1837/MAX(E$5:E1837))</f>
        <v>-0.33027211845795912</v>
      </c>
      <c r="P1837" s="39">
        <f>-(1-F1837/MAX(F$5:F1837))</f>
        <v>-6.510946652485905E-2</v>
      </c>
      <c r="Q1837" s="33">
        <f>IF(DatiStorici[[#This Row],[Calend]]="X",(DatiStorici[[#This Row],[Balanced]]*B$2/DatiStorici[[#This Row],[Bond 3Y]]),Q1836)</f>
        <v>28.97881087575692</v>
      </c>
      <c r="R1837" s="33">
        <f>IF(DatiStorici[[#This Row],[Calend]]="X",(DatiStorici[[#This Row],[Balanced]]*C$2/DatiStorici[[#This Row],[Bond 10Y]]),R1836)</f>
        <v>25.281013790608508</v>
      </c>
      <c r="S1837" s="33">
        <f>IF(DatiStorici[[#This Row],[Calend]]="X",(DatiStorici[[#This Row],[Balanced]]*D$2/DatiStorici[[#This Row],[SXXR]]),S1836)</f>
        <v>20.529501017670366</v>
      </c>
      <c r="T1837" s="33">
        <f>IF(DatiStorici[[#This Row],[Calend]]="X",(DatiStorici[[#This Row],[Balanced]]*E$2/DatiStorici[[#This Row],[Gold]]),T1836)</f>
        <v>32.161288632624562</v>
      </c>
      <c r="U1837" s="34">
        <f>SUMPRODUCT(DatiStorici[[#This Row],[Bond 3Y]:[Gold]],Q1836:T1836)</f>
        <v>15391.401408507783</v>
      </c>
      <c r="V1837" s="32">
        <f t="shared" si="238"/>
        <v>4.0191218708005632E-3</v>
      </c>
      <c r="W1837" s="32">
        <f>-(1-U1837/MAX(U$5:U1837))</f>
        <v>0</v>
      </c>
      <c r="X1837" s="53" t="str">
        <f t="shared" si="239"/>
        <v/>
      </c>
    </row>
    <row r="1838" spans="1:24" x14ac:dyDescent="0.3">
      <c r="A1838" s="4">
        <v>41682</v>
      </c>
      <c r="B1838" s="1">
        <v>130.132273</v>
      </c>
      <c r="C1838" s="1">
        <v>152.43123199999999</v>
      </c>
      <c r="D1838" s="1">
        <v>186.202686</v>
      </c>
      <c r="E1838" s="1">
        <v>123.92519</v>
      </c>
      <c r="F1838" s="3">
        <f t="shared" si="232"/>
        <v>14760.579970238512</v>
      </c>
      <c r="G1838" s="36">
        <f t="shared" si="233"/>
        <v>-2.9750683294807922E-4</v>
      </c>
      <c r="H1838" s="31">
        <f t="shared" si="234"/>
        <v>-2.6528693380064431E-3</v>
      </c>
      <c r="I1838" s="37">
        <f t="shared" si="235"/>
        <v>7.8151586868798334E-3</v>
      </c>
      <c r="J1838" s="37">
        <f t="shared" si="236"/>
        <v>5.821786847482982E-3</v>
      </c>
      <c r="K1838" s="39">
        <f t="shared" si="237"/>
        <v>2.643673207645848E-3</v>
      </c>
      <c r="L1838" s="36">
        <f>-(1-B1838/MAX(B$5:B1838))</f>
        <v>-8.1192882413139156E-4</v>
      </c>
      <c r="M1838" s="37">
        <f>-(1-C1838/MAX(C$5:C1838))</f>
        <v>-4.1154142179338216E-3</v>
      </c>
      <c r="N1838" s="37">
        <f>-(1-D1838/MAX(D$5:D1838))</f>
        <v>-1.125099949426378E-2</v>
      </c>
      <c r="O1838" s="37">
        <f>-(1-E1838/MAX(E$5:E1838))</f>
        <v>-0.32636173381748601</v>
      </c>
      <c r="P1838" s="39">
        <f>-(1-F1838/MAX(F$5:F1838))</f>
        <v>-6.2634651609861702E-2</v>
      </c>
      <c r="Q1838" s="33">
        <f>IF(DatiStorici[[#This Row],[Calend]]="X",(DatiStorici[[#This Row],[Balanced]]*B$2/DatiStorici[[#This Row],[Bond 3Y]]),Q1837)</f>
        <v>28.97881087575692</v>
      </c>
      <c r="R1838" s="33">
        <f>IF(DatiStorici[[#This Row],[Calend]]="X",(DatiStorici[[#This Row],[Balanced]]*C$2/DatiStorici[[#This Row],[Bond 10Y]]),R1837)</f>
        <v>25.281013790608508</v>
      </c>
      <c r="S1838" s="33">
        <f>IF(DatiStorici[[#This Row],[Calend]]="X",(DatiStorici[[#This Row],[Balanced]]*D$2/DatiStorici[[#This Row],[SXXR]]),S1837)</f>
        <v>20.529501017670366</v>
      </c>
      <c r="T1838" s="33">
        <f>IF(DatiStorici[[#This Row],[Calend]]="X",(DatiStorici[[#This Row],[Balanced]]*E$2/DatiStorici[[#This Row],[Gold]]),T1837)</f>
        <v>32.161288632624562</v>
      </c>
      <c r="U1838" s="34">
        <f>SUMPRODUCT(DatiStorici[[#This Row],[Bond 3Y]:[Gold]],Q1837:T1837)</f>
        <v>15432.936642583607</v>
      </c>
      <c r="V1838" s="32">
        <f t="shared" si="238"/>
        <v>2.6949652022121972E-3</v>
      </c>
      <c r="W1838" s="32">
        <f>-(1-U1838/MAX(U$5:U1838))</f>
        <v>0</v>
      </c>
      <c r="X1838" s="53" t="str">
        <f t="shared" si="239"/>
        <v/>
      </c>
    </row>
    <row r="1839" spans="1:24" x14ac:dyDescent="0.3">
      <c r="A1839" s="4">
        <v>41683</v>
      </c>
      <c r="B1839" s="1">
        <v>130.156723</v>
      </c>
      <c r="C1839" s="1">
        <v>152.90951200000001</v>
      </c>
      <c r="D1839" s="1">
        <v>185.911553</v>
      </c>
      <c r="E1839" s="1">
        <v>124.54844</v>
      </c>
      <c r="F1839" s="3">
        <f t="shared" si="232"/>
        <v>14793.494722243351</v>
      </c>
      <c r="G1839" s="36">
        <f t="shared" si="233"/>
        <v>1.8786810389722369E-4</v>
      </c>
      <c r="H1839" s="31">
        <f t="shared" si="234"/>
        <v>3.1327649556122392E-3</v>
      </c>
      <c r="I1839" s="37">
        <f t="shared" si="235"/>
        <v>-1.5647509763900913E-3</v>
      </c>
      <c r="J1839" s="37">
        <f t="shared" si="236"/>
        <v>5.0166394485680341E-3</v>
      </c>
      <c r="K1839" s="39">
        <f t="shared" si="237"/>
        <v>2.2274265701775959E-3</v>
      </c>
      <c r="L1839" s="36">
        <f>-(1-B1839/MAX(B$5:B1839))</f>
        <v>-6.2419562177462584E-4</v>
      </c>
      <c r="M1839" s="37">
        <f>-(1-C1839/MAX(C$5:C1839))</f>
        <v>-9.9064986722741111E-4</v>
      </c>
      <c r="N1839" s="37">
        <f>-(1-D1839/MAX(D$5:D1839))</f>
        <v>-1.2796935640234541E-2</v>
      </c>
      <c r="O1839" s="37">
        <f>-(1-E1839/MAX(E$5:E1839))</f>
        <v>-0.32297384270835594</v>
      </c>
      <c r="P1839" s="39">
        <f>-(1-F1839/MAX(F$5:F1839))</f>
        <v>-6.0544412063556541E-2</v>
      </c>
      <c r="Q1839" s="33">
        <f>IF(DatiStorici[[#This Row],[Calend]]="X",(DatiStorici[[#This Row],[Balanced]]*B$2/DatiStorici[[#This Row],[Bond 3Y]]),Q1838)</f>
        <v>28.97881087575692</v>
      </c>
      <c r="R1839" s="33">
        <f>IF(DatiStorici[[#This Row],[Calend]]="X",(DatiStorici[[#This Row],[Balanced]]*C$2/DatiStorici[[#This Row],[Bond 10Y]]),R1838)</f>
        <v>25.281013790608508</v>
      </c>
      <c r="S1839" s="33">
        <f>IF(DatiStorici[[#This Row],[Calend]]="X",(DatiStorici[[#This Row],[Balanced]]*D$2/DatiStorici[[#This Row],[SXXR]]),S1838)</f>
        <v>20.529501017670366</v>
      </c>
      <c r="T1839" s="33">
        <f>IF(DatiStorici[[#This Row],[Calend]]="X",(DatiStorici[[#This Row],[Balanced]]*E$2/DatiStorici[[#This Row],[Gold]]),T1838)</f>
        <v>32.161288632624562</v>
      </c>
      <c r="U1839" s="34">
        <f>SUMPRODUCT(DatiStorici[[#This Row],[Bond 3Y]:[Gold]],Q1838:T1838)</f>
        <v>15459.804285705799</v>
      </c>
      <c r="V1839" s="32">
        <f t="shared" si="238"/>
        <v>1.7394150916365844E-3</v>
      </c>
      <c r="W1839" s="32">
        <f>-(1-U1839/MAX(U$5:U1839))</f>
        <v>0</v>
      </c>
      <c r="X1839" s="53" t="str">
        <f t="shared" si="239"/>
        <v/>
      </c>
    </row>
    <row r="1840" spans="1:24" x14ac:dyDescent="0.3">
      <c r="A1840" s="4">
        <v>41684</v>
      </c>
      <c r="B1840" s="1">
        <v>130.22582299999999</v>
      </c>
      <c r="C1840" s="1">
        <v>152.91847300000001</v>
      </c>
      <c r="D1840" s="1">
        <v>186.943905</v>
      </c>
      <c r="E1840" s="1">
        <v>126.85345</v>
      </c>
      <c r="F1840" s="3">
        <f t="shared" si="232"/>
        <v>14901.86879289689</v>
      </c>
      <c r="G1840" s="36">
        <f t="shared" si="233"/>
        <v>5.307575540961396E-4</v>
      </c>
      <c r="H1840" s="31">
        <f t="shared" si="234"/>
        <v>5.8601569784803076E-5</v>
      </c>
      <c r="I1840" s="37">
        <f t="shared" si="235"/>
        <v>5.5375594799566752E-3</v>
      </c>
      <c r="J1840" s="37">
        <f t="shared" si="236"/>
        <v>1.833776661335693E-2</v>
      </c>
      <c r="K1840" s="39">
        <f t="shared" si="237"/>
        <v>7.2990890816299562E-3</v>
      </c>
      <c r="L1840" s="36">
        <f>-(1-B1840/MAX(B$5:B1840))</f>
        <v>-9.3628575441373485E-5</v>
      </c>
      <c r="M1840" s="37">
        <f>-(1-C1840/MAX(C$5:C1840))</f>
        <v>-9.3210463567550139E-4</v>
      </c>
      <c r="N1840" s="37">
        <f>-(1-D1840/MAX(D$5:D1840))</f>
        <v>-7.3150758985867093E-3</v>
      </c>
      <c r="O1840" s="37">
        <f>-(1-E1840/MAX(E$5:E1840))</f>
        <v>-0.31044416298841082</v>
      </c>
      <c r="P1840" s="39">
        <f>-(1-F1840/MAX(F$5:F1840))</f>
        <v>-5.3662155492375851E-2</v>
      </c>
      <c r="Q1840" s="33">
        <f>IF(DatiStorici[[#This Row],[Calend]]="X",(DatiStorici[[#This Row],[Balanced]]*B$2/DatiStorici[[#This Row],[Bond 3Y]]),Q1839)</f>
        <v>28.97881087575692</v>
      </c>
      <c r="R1840" s="33">
        <f>IF(DatiStorici[[#This Row],[Calend]]="X",(DatiStorici[[#This Row],[Balanced]]*C$2/DatiStorici[[#This Row],[Bond 10Y]]),R1839)</f>
        <v>25.281013790608508</v>
      </c>
      <c r="S1840" s="33">
        <f>IF(DatiStorici[[#This Row],[Calend]]="X",(DatiStorici[[#This Row],[Balanced]]*D$2/DatiStorici[[#This Row],[SXXR]]),S1839)</f>
        <v>20.529501017670366</v>
      </c>
      <c r="T1840" s="33">
        <f>IF(DatiStorici[[#This Row],[Calend]]="X",(DatiStorici[[#This Row],[Balanced]]*E$2/DatiStorici[[#This Row],[Gold]]),T1839)</f>
        <v>32.161288632624562</v>
      </c>
      <c r="U1840" s="34">
        <f>SUMPRODUCT(DatiStorici[[#This Row],[Bond 3Y]:[Gold]],Q1839:T1839)</f>
        <v>15557.359028047569</v>
      </c>
      <c r="V1840" s="32">
        <f t="shared" si="238"/>
        <v>6.2903923891216599E-3</v>
      </c>
      <c r="W1840" s="32">
        <f>-(1-U1840/MAX(U$5:U1840))</f>
        <v>0</v>
      </c>
      <c r="X1840" s="53" t="str">
        <f t="shared" si="239"/>
        <v/>
      </c>
    </row>
    <row r="1841" spans="1:24" x14ac:dyDescent="0.3">
      <c r="A1841" s="4">
        <v>41687</v>
      </c>
      <c r="B1841" s="1">
        <v>130.27281199999999</v>
      </c>
      <c r="C1841" s="1">
        <v>153.06273100000001</v>
      </c>
      <c r="D1841" s="1">
        <v>187.632698</v>
      </c>
      <c r="E1841" s="1">
        <v>127.56984</v>
      </c>
      <c r="F1841" s="3">
        <f t="shared" si="232"/>
        <v>14945.297913658833</v>
      </c>
      <c r="G1841" s="36">
        <f t="shared" si="233"/>
        <v>3.6076197105310834E-4</v>
      </c>
      <c r="H1841" s="31">
        <f t="shared" si="234"/>
        <v>9.4292073370834362E-4</v>
      </c>
      <c r="I1841" s="37">
        <f t="shared" si="235"/>
        <v>3.6777191679664635E-3</v>
      </c>
      <c r="J1841" s="37">
        <f t="shared" si="236"/>
        <v>5.6314961832574523E-3</v>
      </c>
      <c r="K1841" s="39">
        <f t="shared" si="237"/>
        <v>2.9101021103885736E-3</v>
      </c>
      <c r="L1841" s="36">
        <f>-(1-B1841/MAX(B$5:B1841))</f>
        <v>0</v>
      </c>
      <c r="M1841" s="37">
        <f>-(1-C1841/MAX(C$5:C1841))</f>
        <v>0</v>
      </c>
      <c r="N1841" s="37">
        <f>-(1-D1841/MAX(D$5:D1841))</f>
        <v>-3.6575379492933546E-3</v>
      </c>
      <c r="O1841" s="37">
        <f>-(1-E1841/MAX(E$5:E1841))</f>
        <v>-0.30654997716944621</v>
      </c>
      <c r="P1841" s="39">
        <f>-(1-F1841/MAX(F$5:F1841))</f>
        <v>-5.0904204721107016E-2</v>
      </c>
      <c r="Q1841" s="33">
        <f>IF(DatiStorici[[#This Row],[Calend]]="X",(DatiStorici[[#This Row],[Balanced]]*B$2/DatiStorici[[#This Row],[Bond 3Y]]),Q1840)</f>
        <v>28.97881087575692</v>
      </c>
      <c r="R1841" s="33">
        <f>IF(DatiStorici[[#This Row],[Calend]]="X",(DatiStorici[[#This Row],[Balanced]]*C$2/DatiStorici[[#This Row],[Bond 10Y]]),R1840)</f>
        <v>25.281013790608508</v>
      </c>
      <c r="S1841" s="33">
        <f>IF(DatiStorici[[#This Row],[Calend]]="X",(DatiStorici[[#This Row],[Balanced]]*D$2/DatiStorici[[#This Row],[SXXR]]),S1840)</f>
        <v>20.529501017670366</v>
      </c>
      <c r="T1841" s="33">
        <f>IF(DatiStorici[[#This Row],[Calend]]="X",(DatiStorici[[#This Row],[Balanced]]*E$2/DatiStorici[[#This Row],[Gold]]),T1840)</f>
        <v>32.161288632624562</v>
      </c>
      <c r="U1841" s="34">
        <f>SUMPRODUCT(DatiStorici[[#This Row],[Bond 3Y]:[Gold]],Q1840:T1840)</f>
        <v>15599.548304037207</v>
      </c>
      <c r="V1841" s="32">
        <f t="shared" si="238"/>
        <v>2.7081828966870778E-3</v>
      </c>
      <c r="W1841" s="32">
        <f>-(1-U1841/MAX(U$5:U1841))</f>
        <v>0</v>
      </c>
      <c r="X1841" s="53" t="str">
        <f t="shared" si="239"/>
        <v/>
      </c>
    </row>
    <row r="1842" spans="1:24" x14ac:dyDescent="0.3">
      <c r="A1842" s="4">
        <v>41688</v>
      </c>
      <c r="B1842" s="1">
        <v>130.33494099999999</v>
      </c>
      <c r="C1842" s="1">
        <v>153.320503</v>
      </c>
      <c r="D1842" s="1">
        <v>187.652219</v>
      </c>
      <c r="E1842" s="1">
        <v>126.91973</v>
      </c>
      <c r="F1842" s="3">
        <f t="shared" si="232"/>
        <v>14928.010879120735</v>
      </c>
      <c r="G1842" s="36">
        <f t="shared" si="233"/>
        <v>4.7680086614339235E-4</v>
      </c>
      <c r="H1842" s="31">
        <f t="shared" si="234"/>
        <v>1.6826773283642744E-3</v>
      </c>
      <c r="I1842" s="37">
        <f t="shared" si="235"/>
        <v>1.0403295807168825E-4</v>
      </c>
      <c r="J1842" s="37">
        <f t="shared" si="236"/>
        <v>-5.1091399476057677E-3</v>
      </c>
      <c r="K1842" s="39">
        <f t="shared" si="237"/>
        <v>-1.1573566616032334E-3</v>
      </c>
      <c r="L1842" s="36">
        <f>-(1-B1842/MAX(B$5:B1842))</f>
        <v>0</v>
      </c>
      <c r="M1842" s="37">
        <f>-(1-C1842/MAX(C$5:C1842))</f>
        <v>0</v>
      </c>
      <c r="N1842" s="37">
        <f>-(1-D1842/MAX(D$5:D1842))</f>
        <v>-3.5538801038911272E-3</v>
      </c>
      <c r="O1842" s="37">
        <f>-(1-E1842/MAX(E$5:E1842))</f>
        <v>-0.310083875105999</v>
      </c>
      <c r="P1842" s="39">
        <f>-(1-F1842/MAX(F$5:F1842))</f>
        <v>-5.2002011662643732E-2</v>
      </c>
      <c r="Q1842" s="33">
        <f>IF(DatiStorici[[#This Row],[Calend]]="X",(DatiStorici[[#This Row],[Balanced]]*B$2/DatiStorici[[#This Row],[Bond 3Y]]),Q1841)</f>
        <v>28.97881087575692</v>
      </c>
      <c r="R1842" s="33">
        <f>IF(DatiStorici[[#This Row],[Calend]]="X",(DatiStorici[[#This Row],[Balanced]]*C$2/DatiStorici[[#This Row],[Bond 10Y]]),R1841)</f>
        <v>25.281013790608508</v>
      </c>
      <c r="S1842" s="33">
        <f>IF(DatiStorici[[#This Row],[Calend]]="X",(DatiStorici[[#This Row],[Balanced]]*D$2/DatiStorici[[#This Row],[SXXR]]),S1841)</f>
        <v>20.529501017670366</v>
      </c>
      <c r="T1842" s="33">
        <f>IF(DatiStorici[[#This Row],[Calend]]="X",(DatiStorici[[#This Row],[Balanced]]*E$2/DatiStorici[[#This Row],[Gold]]),T1841)</f>
        <v>32.161288632624562</v>
      </c>
      <c r="U1842" s="34">
        <f>SUMPRODUCT(DatiStorici[[#This Row],[Bond 3Y]:[Gold]],Q1841:T1841)</f>
        <v>15587.35784710135</v>
      </c>
      <c r="V1842" s="32">
        <f t="shared" si="238"/>
        <v>-7.8176767503900749E-4</v>
      </c>
      <c r="W1842" s="32">
        <f>-(1-U1842/MAX(U$5:U1842))</f>
        <v>-7.81462174305525E-4</v>
      </c>
      <c r="X1842" s="53" t="str">
        <f t="shared" si="239"/>
        <v/>
      </c>
    </row>
    <row r="1843" spans="1:24" x14ac:dyDescent="0.3">
      <c r="A1843" s="4">
        <v>41689</v>
      </c>
      <c r="B1843" s="1">
        <v>130.33573100000001</v>
      </c>
      <c r="C1843" s="1">
        <v>153.34900400000001</v>
      </c>
      <c r="D1843" s="1">
        <v>187.96566100000001</v>
      </c>
      <c r="E1843" s="1">
        <v>126.89426</v>
      </c>
      <c r="F1843" s="3">
        <f t="shared" si="232"/>
        <v>14932.462668778509</v>
      </c>
      <c r="G1843" s="36">
        <f t="shared" si="233"/>
        <v>6.0612879383377789E-6</v>
      </c>
      <c r="H1843" s="31">
        <f t="shared" si="234"/>
        <v>1.8587436593142415E-4</v>
      </c>
      <c r="I1843" s="37">
        <f t="shared" si="235"/>
        <v>1.6689411736959304E-3</v>
      </c>
      <c r="J1843" s="37">
        <f t="shared" si="236"/>
        <v>-2.0069815761925198E-4</v>
      </c>
      <c r="K1843" s="39">
        <f t="shared" si="237"/>
        <v>2.9817274556052828E-4</v>
      </c>
      <c r="L1843" s="36">
        <f>-(1-B1843/MAX(B$5:B1843))</f>
        <v>0</v>
      </c>
      <c r="M1843" s="37">
        <f>-(1-C1843/MAX(C$5:C1843))</f>
        <v>0</v>
      </c>
      <c r="N1843" s="37">
        <f>-(1-D1843/MAX(D$5:D1843))</f>
        <v>-1.8894816417951432E-3</v>
      </c>
      <c r="O1843" s="37">
        <f>-(1-E1843/MAX(E$5:E1843))</f>
        <v>-0.31022232610728184</v>
      </c>
      <c r="P1843" s="39">
        <f>-(1-F1843/MAX(F$5:F1843))</f>
        <v>-5.1719302353664509E-2</v>
      </c>
      <c r="Q1843" s="33">
        <f>IF(DatiStorici[[#This Row],[Calend]]="X",(DatiStorici[[#This Row],[Balanced]]*B$2/DatiStorici[[#This Row],[Bond 3Y]]),Q1842)</f>
        <v>28.97881087575692</v>
      </c>
      <c r="R1843" s="33">
        <f>IF(DatiStorici[[#This Row],[Calend]]="X",(DatiStorici[[#This Row],[Balanced]]*C$2/DatiStorici[[#This Row],[Bond 10Y]]),R1842)</f>
        <v>25.281013790608508</v>
      </c>
      <c r="S1843" s="33">
        <f>IF(DatiStorici[[#This Row],[Calend]]="X",(DatiStorici[[#This Row],[Balanced]]*D$2/DatiStorici[[#This Row],[SXXR]]),S1842)</f>
        <v>20.529501017670366</v>
      </c>
      <c r="T1843" s="33">
        <f>IF(DatiStorici[[#This Row],[Calend]]="X",(DatiStorici[[#This Row],[Balanced]]*E$2/DatiStorici[[#This Row],[Gold]]),T1842)</f>
        <v>32.161288632624562</v>
      </c>
      <c r="U1843" s="34">
        <f>SUMPRODUCT(DatiStorici[[#This Row],[Bond 3Y]:[Gold]],Q1842:T1842)</f>
        <v>15593.716934372498</v>
      </c>
      <c r="V1843" s="32">
        <f t="shared" si="238"/>
        <v>4.0788121665953246E-4</v>
      </c>
      <c r="W1843" s="32">
        <f>-(1-U1843/MAX(U$5:U1843))</f>
        <v>-3.7381657154778036E-4</v>
      </c>
      <c r="X1843" s="53" t="str">
        <f t="shared" si="239"/>
        <v/>
      </c>
    </row>
    <row r="1844" spans="1:24" x14ac:dyDescent="0.3">
      <c r="A1844" s="4">
        <v>41690</v>
      </c>
      <c r="B1844" s="1">
        <v>130.27645200000001</v>
      </c>
      <c r="C1844" s="1">
        <v>152.87550999999999</v>
      </c>
      <c r="D1844" s="1">
        <v>187.874752</v>
      </c>
      <c r="E1844" s="1">
        <v>126.48441</v>
      </c>
      <c r="F1844" s="3">
        <f t="shared" si="232"/>
        <v>14901.478750356939</v>
      </c>
      <c r="G1844" s="36">
        <f t="shared" si="233"/>
        <v>-4.5492118089000616E-4</v>
      </c>
      <c r="H1844" s="31">
        <f t="shared" si="234"/>
        <v>-3.0924655323234826E-3</v>
      </c>
      <c r="I1844" s="37">
        <f t="shared" si="235"/>
        <v>-4.8376384565617747E-4</v>
      </c>
      <c r="J1844" s="37">
        <f t="shared" si="236"/>
        <v>-3.2350817647677039E-3</v>
      </c>
      <c r="K1844" s="39">
        <f t="shared" si="237"/>
        <v>-2.0770926057544288E-3</v>
      </c>
      <c r="L1844" s="36">
        <f>-(1-B1844/MAX(B$5:B1844))</f>
        <v>-4.5481771993904907E-4</v>
      </c>
      <c r="M1844" s="37">
        <f>-(1-C1844/MAX(C$5:C1844))</f>
        <v>-3.0876887860322721E-3</v>
      </c>
      <c r="N1844" s="37">
        <f>-(1-D1844/MAX(D$5:D1844))</f>
        <v>-2.3722146507432207E-3</v>
      </c>
      <c r="O1844" s="37">
        <f>-(1-E1844/MAX(E$5:E1844))</f>
        <v>-0.31245020764932274</v>
      </c>
      <c r="P1844" s="39">
        <f>-(1-F1844/MAX(F$5:F1844))</f>
        <v>-5.3686925004284403E-2</v>
      </c>
      <c r="Q1844" s="33">
        <f>IF(DatiStorici[[#This Row],[Calend]]="X",(DatiStorici[[#This Row],[Balanced]]*B$2/DatiStorici[[#This Row],[Bond 3Y]]),Q1843)</f>
        <v>28.97881087575692</v>
      </c>
      <c r="R1844" s="33">
        <f>IF(DatiStorici[[#This Row],[Calend]]="X",(DatiStorici[[#This Row],[Balanced]]*C$2/DatiStorici[[#This Row],[Bond 10Y]]),R1843)</f>
        <v>25.281013790608508</v>
      </c>
      <c r="S1844" s="33">
        <f>IF(DatiStorici[[#This Row],[Calend]]="X",(DatiStorici[[#This Row],[Balanced]]*D$2/DatiStorici[[#This Row],[SXXR]]),S1843)</f>
        <v>20.529501017670366</v>
      </c>
      <c r="T1844" s="33">
        <f>IF(DatiStorici[[#This Row],[Calend]]="X",(DatiStorici[[#This Row],[Balanced]]*E$2/DatiStorici[[#This Row],[Gold]]),T1843)</f>
        <v>32.161288632624562</v>
      </c>
      <c r="U1844" s="34">
        <f>SUMPRODUCT(DatiStorici[[#This Row],[Bond 3Y]:[Gold]],Q1843:T1843)</f>
        <v>15564.981070544723</v>
      </c>
      <c r="V1844" s="32">
        <f t="shared" si="238"/>
        <v>-1.8444847708433314E-3</v>
      </c>
      <c r="W1844" s="32">
        <f>-(1-U1844/MAX(U$5:U1844))</f>
        <v>-2.2159124622561643E-3</v>
      </c>
      <c r="X1844" s="53" t="str">
        <f t="shared" si="239"/>
        <v/>
      </c>
    </row>
    <row r="1845" spans="1:24" x14ac:dyDescent="0.3">
      <c r="A1845" s="4">
        <v>41691</v>
      </c>
      <c r="B1845" s="1">
        <v>130.36135899999999</v>
      </c>
      <c r="C1845" s="1">
        <v>153.33435</v>
      </c>
      <c r="D1845" s="1">
        <v>188.60425799999999</v>
      </c>
      <c r="E1845" s="1">
        <v>127.15562</v>
      </c>
      <c r="F1845" s="3">
        <f t="shared" si="232"/>
        <v>14952.639208615508</v>
      </c>
      <c r="G1845" s="36">
        <f t="shared" si="233"/>
        <v>6.5153250541647399E-4</v>
      </c>
      <c r="H1845" s="31">
        <f t="shared" si="234"/>
        <v>2.9969011671889976E-3</v>
      </c>
      <c r="I1845" s="37">
        <f t="shared" si="235"/>
        <v>3.8754187811397326E-3</v>
      </c>
      <c r="J1845" s="37">
        <f t="shared" si="236"/>
        <v>5.2926311893596017E-3</v>
      </c>
      <c r="K1845" s="39">
        <f t="shared" si="237"/>
        <v>3.4273669320947914E-3</v>
      </c>
      <c r="L1845" s="36">
        <f>-(1-B1845/MAX(B$5:B1845))</f>
        <v>0</v>
      </c>
      <c r="M1845" s="37">
        <f>-(1-C1845/MAX(C$5:C1845))</f>
        <v>-9.5559799005995316E-5</v>
      </c>
      <c r="N1845" s="37">
        <f>-(1-D1845/MAX(D$5:D1845))</f>
        <v>0</v>
      </c>
      <c r="O1845" s="37">
        <f>-(1-E1845/MAX(E$5:E1845))</f>
        <v>-0.30880161335913547</v>
      </c>
      <c r="P1845" s="39">
        <f>-(1-F1845/MAX(F$5:F1845))</f>
        <v>-5.0437998412237395E-2</v>
      </c>
      <c r="Q1845" s="33">
        <f>IF(DatiStorici[[#This Row],[Calend]]="X",(DatiStorici[[#This Row],[Balanced]]*B$2/DatiStorici[[#This Row],[Bond 3Y]]),Q1844)</f>
        <v>28.97881087575692</v>
      </c>
      <c r="R1845" s="33">
        <f>IF(DatiStorici[[#This Row],[Calend]]="X",(DatiStorici[[#This Row],[Balanced]]*C$2/DatiStorici[[#This Row],[Bond 10Y]]),R1844)</f>
        <v>25.281013790608508</v>
      </c>
      <c r="S1845" s="33">
        <f>IF(DatiStorici[[#This Row],[Calend]]="X",(DatiStorici[[#This Row],[Balanced]]*D$2/DatiStorici[[#This Row],[SXXR]]),S1844)</f>
        <v>20.529501017670366</v>
      </c>
      <c r="T1845" s="33">
        <f>IF(DatiStorici[[#This Row],[Calend]]="X",(DatiStorici[[#This Row],[Balanced]]*E$2/DatiStorici[[#This Row],[Gold]]),T1844)</f>
        <v>32.161288632624562</v>
      </c>
      <c r="U1845" s="34">
        <f>SUMPRODUCT(DatiStorici[[#This Row],[Bond 3Y]:[Gold]],Q1844:T1844)</f>
        <v>15615.604887519938</v>
      </c>
      <c r="V1845" s="32">
        <f t="shared" si="238"/>
        <v>3.247139840437938E-3</v>
      </c>
      <c r="W1845" s="32">
        <f>-(1-U1845/MAX(U$5:U1845))</f>
        <v>0</v>
      </c>
      <c r="X1845" s="53" t="str">
        <f t="shared" si="239"/>
        <v/>
      </c>
    </row>
    <row r="1846" spans="1:24" x14ac:dyDescent="0.3">
      <c r="A1846" s="4">
        <v>41694</v>
      </c>
      <c r="B1846" s="1">
        <v>130.34259599999999</v>
      </c>
      <c r="C1846" s="1">
        <v>153.180757</v>
      </c>
      <c r="D1846" s="1">
        <v>189.78050400000001</v>
      </c>
      <c r="E1846" s="1">
        <v>128.25631000000001</v>
      </c>
      <c r="F1846" s="3">
        <f t="shared" si="232"/>
        <v>15009.394060416085</v>
      </c>
      <c r="G1846" s="36">
        <f t="shared" si="233"/>
        <v>-1.4394104632903877E-4</v>
      </c>
      <c r="H1846" s="31">
        <f t="shared" si="234"/>
        <v>-1.0021888601758515E-3</v>
      </c>
      <c r="I1846" s="37">
        <f t="shared" si="235"/>
        <v>6.2172154219000304E-3</v>
      </c>
      <c r="J1846" s="37">
        <f t="shared" si="236"/>
        <v>8.6189929648814567E-3</v>
      </c>
      <c r="K1846" s="39">
        <f t="shared" si="237"/>
        <v>3.7884558215149529E-3</v>
      </c>
      <c r="L1846" s="36">
        <f>-(1-B1846/MAX(B$5:B1846))</f>
        <v>-1.4393068731366476E-4</v>
      </c>
      <c r="M1846" s="37">
        <f>-(1-C1846/MAX(C$5:C1846))</f>
        <v>-1.0971509146547875E-3</v>
      </c>
      <c r="N1846" s="37">
        <f>-(1-D1846/MAX(D$5:D1846))</f>
        <v>0</v>
      </c>
      <c r="O1846" s="37">
        <f>-(1-E1846/MAX(E$5:E1846))</f>
        <v>-0.30281843186710433</v>
      </c>
      <c r="P1846" s="39">
        <f>-(1-F1846/MAX(F$5:F1846))</f>
        <v>-4.6833801860466151E-2</v>
      </c>
      <c r="Q1846" s="33">
        <f>IF(DatiStorici[[#This Row],[Calend]]="X",(DatiStorici[[#This Row],[Balanced]]*B$2/DatiStorici[[#This Row],[Bond 3Y]]),Q1845)</f>
        <v>28.97881087575692</v>
      </c>
      <c r="R1846" s="33">
        <f>IF(DatiStorici[[#This Row],[Calend]]="X",(DatiStorici[[#This Row],[Balanced]]*C$2/DatiStorici[[#This Row],[Bond 10Y]]),R1845)</f>
        <v>25.281013790608508</v>
      </c>
      <c r="S1846" s="33">
        <f>IF(DatiStorici[[#This Row],[Calend]]="X",(DatiStorici[[#This Row],[Balanced]]*D$2/DatiStorici[[#This Row],[SXXR]]),S1845)</f>
        <v>20.529501017670366</v>
      </c>
      <c r="T1846" s="33">
        <f>IF(DatiStorici[[#This Row],[Calend]]="X",(DatiStorici[[#This Row],[Balanced]]*E$2/DatiStorici[[#This Row],[Gold]]),T1845)</f>
        <v>32.161288632624562</v>
      </c>
      <c r="U1846" s="34">
        <f>SUMPRODUCT(DatiStorici[[#This Row],[Bond 3Y]:[Gold]],Q1845:T1845)</f>
        <v>15670.725523579407</v>
      </c>
      <c r="V1846" s="32">
        <f t="shared" si="238"/>
        <v>3.5236278826215033E-3</v>
      </c>
      <c r="W1846" s="32">
        <f>-(1-U1846/MAX(U$5:U1846))</f>
        <v>0</v>
      </c>
      <c r="X1846" s="53" t="str">
        <f t="shared" si="239"/>
        <v/>
      </c>
    </row>
    <row r="1847" spans="1:24" x14ac:dyDescent="0.3">
      <c r="A1847" s="4">
        <v>41695</v>
      </c>
      <c r="B1847" s="1">
        <v>130.355627</v>
      </c>
      <c r="C1847" s="1">
        <v>153.43509499999999</v>
      </c>
      <c r="D1847" s="1">
        <v>189.89093399999999</v>
      </c>
      <c r="E1847" s="1">
        <v>128.66323</v>
      </c>
      <c r="F1847" s="3">
        <f t="shared" si="232"/>
        <v>15033.865692538107</v>
      </c>
      <c r="G1847" s="36">
        <f t="shared" si="233"/>
        <v>9.9969994892255403E-5</v>
      </c>
      <c r="H1847" s="31">
        <f t="shared" si="234"/>
        <v>1.6590013639230772E-3</v>
      </c>
      <c r="I1847" s="37">
        <f t="shared" si="235"/>
        <v>5.8171351364070785E-4</v>
      </c>
      <c r="J1847" s="37">
        <f t="shared" si="236"/>
        <v>3.1676869751599032E-3</v>
      </c>
      <c r="K1847" s="39">
        <f t="shared" si="237"/>
        <v>1.6290933630672059E-3</v>
      </c>
      <c r="L1847" s="36">
        <f>-(1-B1847/MAX(B$5:B1847))</f>
        <v>-4.3970084724231917E-5</v>
      </c>
      <c r="M1847" s="37">
        <f>-(1-C1847/MAX(C$5:C1847))</f>
        <v>0</v>
      </c>
      <c r="N1847" s="37">
        <f>-(1-D1847/MAX(D$5:D1847))</f>
        <v>0</v>
      </c>
      <c r="O1847" s="37">
        <f>-(1-E1847/MAX(E$5:E1847))</f>
        <v>-0.30060647735426493</v>
      </c>
      <c r="P1847" s="39">
        <f>-(1-F1847/MAX(F$5:F1847))</f>
        <v>-4.5279739620636361E-2</v>
      </c>
      <c r="Q1847" s="33">
        <f>IF(DatiStorici[[#This Row],[Calend]]="X",(DatiStorici[[#This Row],[Balanced]]*B$2/DatiStorici[[#This Row],[Bond 3Y]]),Q1846)</f>
        <v>28.97881087575692</v>
      </c>
      <c r="R1847" s="33">
        <f>IF(DatiStorici[[#This Row],[Calend]]="X",(DatiStorici[[#This Row],[Balanced]]*C$2/DatiStorici[[#This Row],[Bond 10Y]]),R1846)</f>
        <v>25.281013790608508</v>
      </c>
      <c r="S1847" s="33">
        <f>IF(DatiStorici[[#This Row],[Calend]]="X",(DatiStorici[[#This Row],[Balanced]]*D$2/DatiStorici[[#This Row],[SXXR]]),S1846)</f>
        <v>20.529501017670366</v>
      </c>
      <c r="T1847" s="33">
        <f>IF(DatiStorici[[#This Row],[Calend]]="X",(DatiStorici[[#This Row],[Balanced]]*E$2/DatiStorici[[#This Row],[Gold]]),T1846)</f>
        <v>32.161288632624562</v>
      </c>
      <c r="U1847" s="34">
        <f>SUMPRODUCT(DatiStorici[[#This Row],[Bond 3Y]:[Gold]],Q1846:T1846)</f>
        <v>15692.887213317175</v>
      </c>
      <c r="V1847" s="32">
        <f t="shared" si="238"/>
        <v>1.4132105004645951E-3</v>
      </c>
      <c r="W1847" s="32">
        <f>-(1-U1847/MAX(U$5:U1847))</f>
        <v>0</v>
      </c>
      <c r="X1847" s="53" t="str">
        <f t="shared" si="239"/>
        <v/>
      </c>
    </row>
    <row r="1848" spans="1:24" x14ac:dyDescent="0.3">
      <c r="A1848" s="4">
        <v>41696</v>
      </c>
      <c r="B1848" s="1">
        <v>130.405528</v>
      </c>
      <c r="C1848" s="1">
        <v>153.89732699999999</v>
      </c>
      <c r="D1848" s="1">
        <v>189.52896899999999</v>
      </c>
      <c r="E1848" s="1">
        <v>127.96512</v>
      </c>
      <c r="F1848" s="3">
        <f t="shared" si="232"/>
        <v>15013.821432804287</v>
      </c>
      <c r="G1848" s="36">
        <f t="shared" si="233"/>
        <v>3.8273339147571606E-4</v>
      </c>
      <c r="H1848" s="31">
        <f t="shared" si="234"/>
        <v>3.0080285413685757E-3</v>
      </c>
      <c r="I1848" s="37">
        <f t="shared" si="235"/>
        <v>-1.9079922109891954E-3</v>
      </c>
      <c r="J1848" s="37">
        <f t="shared" si="236"/>
        <v>-5.440643810701455E-3</v>
      </c>
      <c r="K1848" s="39">
        <f t="shared" si="237"/>
        <v>-1.3341634331738141E-3</v>
      </c>
      <c r="L1848" s="36">
        <f>-(1-B1848/MAX(B$5:B1848))</f>
        <v>0</v>
      </c>
      <c r="M1848" s="37">
        <f>-(1-C1848/MAX(C$5:C1848))</f>
        <v>0</v>
      </c>
      <c r="N1848" s="37">
        <f>-(1-D1848/MAX(D$5:D1848))</f>
        <v>-1.9061731509519841E-3</v>
      </c>
      <c r="O1848" s="37">
        <f>-(1-E1848/MAX(E$5:E1848))</f>
        <v>-0.30440129590572074</v>
      </c>
      <c r="P1848" s="39">
        <f>-(1-F1848/MAX(F$5:F1848))</f>
        <v>-4.6552643161452467E-2</v>
      </c>
      <c r="Q1848" s="33">
        <f>IF(DatiStorici[[#This Row],[Calend]]="X",(DatiStorici[[#This Row],[Balanced]]*B$2/DatiStorici[[#This Row],[Bond 3Y]]),Q1847)</f>
        <v>28.97881087575692</v>
      </c>
      <c r="R1848" s="33">
        <f>IF(DatiStorici[[#This Row],[Calend]]="X",(DatiStorici[[#This Row],[Balanced]]*C$2/DatiStorici[[#This Row],[Bond 10Y]]),R1847)</f>
        <v>25.281013790608508</v>
      </c>
      <c r="S1848" s="33">
        <f>IF(DatiStorici[[#This Row],[Calend]]="X",(DatiStorici[[#This Row],[Balanced]]*D$2/DatiStorici[[#This Row],[SXXR]]),S1847)</f>
        <v>20.529501017670366</v>
      </c>
      <c r="T1848" s="33">
        <f>IF(DatiStorici[[#This Row],[Calend]]="X",(DatiStorici[[#This Row],[Balanced]]*E$2/DatiStorici[[#This Row],[Gold]]),T1847)</f>
        <v>32.161288632624562</v>
      </c>
      <c r="U1848" s="34">
        <f>SUMPRODUCT(DatiStorici[[#This Row],[Bond 3Y]:[Gold]],Q1847:T1847)</f>
        <v>15676.135900481964</v>
      </c>
      <c r="V1848" s="32">
        <f t="shared" si="238"/>
        <v>-1.0680163272369109E-3</v>
      </c>
      <c r="W1848" s="32">
        <f>-(1-U1848/MAX(U$5:U1848))</f>
        <v>-1.0674462007854713E-3</v>
      </c>
      <c r="X1848" s="53" t="str">
        <f t="shared" si="239"/>
        <v/>
      </c>
    </row>
    <row r="1849" spans="1:24" x14ac:dyDescent="0.3">
      <c r="A1849" s="4">
        <v>41697</v>
      </c>
      <c r="B1849" s="1">
        <v>130.449108</v>
      </c>
      <c r="C1849" s="1">
        <v>154.50886199999999</v>
      </c>
      <c r="D1849" s="1">
        <v>189.38340299999999</v>
      </c>
      <c r="E1849" s="1">
        <v>128.01170999999999</v>
      </c>
      <c r="F1849" s="3">
        <f t="shared" si="232"/>
        <v>15030.028178269033</v>
      </c>
      <c r="G1849" s="36">
        <f t="shared" si="233"/>
        <v>3.3413245839686225E-4</v>
      </c>
      <c r="H1849" s="31">
        <f t="shared" si="234"/>
        <v>3.9657816431755847E-3</v>
      </c>
      <c r="I1849" s="37">
        <f t="shared" si="235"/>
        <v>-7.6833599490451618E-4</v>
      </c>
      <c r="J1849" s="37">
        <f t="shared" si="236"/>
        <v>3.6401732543104226E-4</v>
      </c>
      <c r="K1849" s="39">
        <f t="shared" si="237"/>
        <v>1.0788728639343724E-3</v>
      </c>
      <c r="L1849" s="36">
        <f>-(1-B1849/MAX(B$5:B1849))</f>
        <v>0</v>
      </c>
      <c r="M1849" s="37">
        <f>-(1-C1849/MAX(C$5:C1849))</f>
        <v>0</v>
      </c>
      <c r="N1849" s="37">
        <f>-(1-D1849/MAX(D$5:D1849))</f>
        <v>-2.6727500323948661E-3</v>
      </c>
      <c r="O1849" s="37">
        <f>-(1-E1849/MAX(E$5:E1849))</f>
        <v>-0.30414803983388061</v>
      </c>
      <c r="P1849" s="39">
        <f>-(1-F1849/MAX(F$5:F1849))</f>
        <v>-4.5523439590897441E-2</v>
      </c>
      <c r="Q1849" s="33">
        <f>IF(DatiStorici[[#This Row],[Calend]]="X",(DatiStorici[[#This Row],[Balanced]]*B$2/DatiStorici[[#This Row],[Bond 3Y]]),Q1848)</f>
        <v>28.97881087575692</v>
      </c>
      <c r="R1849" s="33">
        <f>IF(DatiStorici[[#This Row],[Calend]]="X",(DatiStorici[[#This Row],[Balanced]]*C$2/DatiStorici[[#This Row],[Bond 10Y]]),R1848)</f>
        <v>25.281013790608508</v>
      </c>
      <c r="S1849" s="33">
        <f>IF(DatiStorici[[#This Row],[Calend]]="X",(DatiStorici[[#This Row],[Balanced]]*D$2/DatiStorici[[#This Row],[SXXR]]),S1848)</f>
        <v>20.529501017670366</v>
      </c>
      <c r="T1849" s="33">
        <f>IF(DatiStorici[[#This Row],[Calend]]="X",(DatiStorici[[#This Row],[Balanced]]*E$2/DatiStorici[[#This Row],[Gold]]),T1848)</f>
        <v>32.161288632624562</v>
      </c>
      <c r="U1849" s="34">
        <f>SUMPRODUCT(DatiStorici[[#This Row],[Bond 3Y]:[Gold]],Q1848:T1848)</f>
        <v>15691.369018920625</v>
      </c>
      <c r="V1849" s="32">
        <f t="shared" si="238"/>
        <v>9.7126753787578422E-4</v>
      </c>
      <c r="W1849" s="32">
        <f>-(1-U1849/MAX(U$5:U1849))</f>
        <v>-9.6744109348012586E-5</v>
      </c>
      <c r="X1849" s="53" t="str">
        <f t="shared" si="239"/>
        <v/>
      </c>
    </row>
    <row r="1850" spans="1:24" x14ac:dyDescent="0.3">
      <c r="A1850" s="4">
        <v>41698</v>
      </c>
      <c r="B1850" s="1">
        <v>130.39526900000001</v>
      </c>
      <c r="C1850" s="1">
        <v>153.95110700000001</v>
      </c>
      <c r="D1850" s="1">
        <v>189.830142</v>
      </c>
      <c r="E1850" s="1">
        <v>127.45775</v>
      </c>
      <c r="F1850" s="3">
        <f t="shared" si="232"/>
        <v>14999.449437017194</v>
      </c>
      <c r="G1850" s="36">
        <f t="shared" si="233"/>
        <v>-4.1280553089734039E-4</v>
      </c>
      <c r="H1850" s="31">
        <f t="shared" si="234"/>
        <v>-3.6163889251531792E-3</v>
      </c>
      <c r="I1850" s="37">
        <f t="shared" si="235"/>
        <v>2.3561352834477662E-3</v>
      </c>
      <c r="J1850" s="37">
        <f t="shared" si="236"/>
        <v>-4.336806976730825E-3</v>
      </c>
      <c r="K1850" s="39">
        <f t="shared" si="237"/>
        <v>-2.0365823350504109E-3</v>
      </c>
      <c r="L1850" s="36">
        <f>-(1-B1850/MAX(B$5:B1850))</f>
        <v>-4.1272033841721623E-4</v>
      </c>
      <c r="M1850" s="37">
        <f>-(1-C1850/MAX(C$5:C1850))</f>
        <v>-3.6098576662870752E-3</v>
      </c>
      <c r="N1850" s="37">
        <f>-(1-D1850/MAX(D$5:D1850))</f>
        <v>-3.2014166616289863E-4</v>
      </c>
      <c r="O1850" s="37">
        <f>-(1-E1850/MAX(E$5:E1850))</f>
        <v>-0.30715928116370594</v>
      </c>
      <c r="P1850" s="39">
        <f>-(1-F1850/MAX(F$5:F1850))</f>
        <v>-4.746533161036115E-2</v>
      </c>
      <c r="Q1850" s="33">
        <f>IF(DatiStorici[[#This Row],[Calend]]="X",(DatiStorici[[#This Row],[Balanced]]*B$2/DatiStorici[[#This Row],[Bond 3Y]]),Q1849)</f>
        <v>28.97881087575692</v>
      </c>
      <c r="R1850" s="33">
        <f>IF(DatiStorici[[#This Row],[Calend]]="X",(DatiStorici[[#This Row],[Balanced]]*C$2/DatiStorici[[#This Row],[Bond 10Y]]),R1849)</f>
        <v>25.281013790608508</v>
      </c>
      <c r="S1850" s="33">
        <f>IF(DatiStorici[[#This Row],[Calend]]="X",(DatiStorici[[#This Row],[Balanced]]*D$2/DatiStorici[[#This Row],[SXXR]]),S1849)</f>
        <v>20.529501017670366</v>
      </c>
      <c r="T1850" s="33">
        <f>IF(DatiStorici[[#This Row],[Calend]]="X",(DatiStorici[[#This Row],[Balanced]]*E$2/DatiStorici[[#This Row],[Gold]]),T1849)</f>
        <v>32.161288632624562</v>
      </c>
      <c r="U1850" s="34">
        <f>SUMPRODUCT(DatiStorici[[#This Row],[Bond 3Y]:[Gold]],Q1849:T1849)</f>
        <v>15667.063478179309</v>
      </c>
      <c r="V1850" s="32">
        <f t="shared" si="238"/>
        <v>-1.5501760562069704E-3</v>
      </c>
      <c r="W1850" s="32">
        <f>-(1-U1850/MAX(U$5:U1850))</f>
        <v>-1.645569409047476E-3</v>
      </c>
      <c r="X1850" s="53" t="str">
        <f t="shared" si="239"/>
        <v/>
      </c>
    </row>
    <row r="1851" spans="1:24" x14ac:dyDescent="0.3">
      <c r="A1851" s="4">
        <v>41701</v>
      </c>
      <c r="B1851" s="1">
        <v>130.43738300000001</v>
      </c>
      <c r="C1851" s="1">
        <v>154.47892999999999</v>
      </c>
      <c r="D1851" s="1">
        <v>185.55237700000001</v>
      </c>
      <c r="E1851" s="1">
        <v>129.66328999999999</v>
      </c>
      <c r="F1851" s="3">
        <f t="shared" si="232"/>
        <v>15036.488726659536</v>
      </c>
      <c r="G1851" s="36">
        <f t="shared" si="233"/>
        <v>3.229196961579688E-4</v>
      </c>
      <c r="H1851" s="31">
        <f t="shared" si="234"/>
        <v>3.4226466423277341E-3</v>
      </c>
      <c r="I1851" s="37">
        <f t="shared" si="235"/>
        <v>-2.2792484852146057E-2</v>
      </c>
      <c r="J1851" s="37">
        <f t="shared" si="236"/>
        <v>1.7156076346708866E-2</v>
      </c>
      <c r="K1851" s="39">
        <f t="shared" si="237"/>
        <v>2.4663327122134548E-3</v>
      </c>
      <c r="L1851" s="36">
        <f>-(1-B1851/MAX(B$5:B1851))</f>
        <v>-8.9881795128698982E-5</v>
      </c>
      <c r="M1851" s="37">
        <f>-(1-C1851/MAX(C$5:C1851))</f>
        <v>-1.9372351600133175E-4</v>
      </c>
      <c r="N1851" s="37">
        <f>-(1-D1851/MAX(D$5:D1851))</f>
        <v>-2.2847625785020309E-2</v>
      </c>
      <c r="O1851" s="37">
        <f>-(1-E1851/MAX(E$5:E1851))</f>
        <v>-0.29517030505968567</v>
      </c>
      <c r="P1851" s="39">
        <f>-(1-F1851/MAX(F$5:F1851))</f>
        <v>-4.5113164777504933E-2</v>
      </c>
      <c r="Q1851" s="33">
        <f>IF(DatiStorici[[#This Row],[Calend]]="X",(DatiStorici[[#This Row],[Balanced]]*B$2/DatiStorici[[#This Row],[Bond 3Y]]),Q1850)</f>
        <v>28.97881087575692</v>
      </c>
      <c r="R1851" s="33">
        <f>IF(DatiStorici[[#This Row],[Calend]]="X",(DatiStorici[[#This Row],[Balanced]]*C$2/DatiStorici[[#This Row],[Bond 10Y]]),R1850)</f>
        <v>25.281013790608508</v>
      </c>
      <c r="S1851" s="33">
        <f>IF(DatiStorici[[#This Row],[Calend]]="X",(DatiStorici[[#This Row],[Balanced]]*D$2/DatiStorici[[#This Row],[SXXR]]),S1850)</f>
        <v>20.529501017670366</v>
      </c>
      <c r="T1851" s="33">
        <f>IF(DatiStorici[[#This Row],[Calend]]="X",(DatiStorici[[#This Row],[Balanced]]*E$2/DatiStorici[[#This Row],[Gold]]),T1850)</f>
        <v>32.161288632624562</v>
      </c>
      <c r="U1851" s="34">
        <f>SUMPRODUCT(DatiStorici[[#This Row],[Bond 3Y]:[Gold]],Q1850:T1850)</f>
        <v>15664.740419972473</v>
      </c>
      <c r="V1851" s="32">
        <f t="shared" si="238"/>
        <v>-1.4828754952280143E-4</v>
      </c>
      <c r="W1851" s="32">
        <f>-(1-U1851/MAX(U$5:U1851))</f>
        <v>-1.7936019651512147E-3</v>
      </c>
      <c r="X1851" s="53" t="str">
        <f t="shared" si="239"/>
        <v/>
      </c>
    </row>
    <row r="1852" spans="1:24" x14ac:dyDescent="0.3">
      <c r="A1852" s="4">
        <v>41702</v>
      </c>
      <c r="B1852" s="1">
        <v>130.54530500000001</v>
      </c>
      <c r="C1852" s="1">
        <v>154.404011</v>
      </c>
      <c r="D1852" s="1">
        <v>189.3399</v>
      </c>
      <c r="E1852" s="1">
        <v>128.24460999999999</v>
      </c>
      <c r="F1852" s="3">
        <f t="shared" si="232"/>
        <v>15038.279506009902</v>
      </c>
      <c r="G1852" s="36">
        <f t="shared" si="233"/>
        <v>8.2704341026296256E-4</v>
      </c>
      <c r="H1852" s="31">
        <f t="shared" si="234"/>
        <v>-4.8509640076984886E-4</v>
      </c>
      <c r="I1852" s="37">
        <f t="shared" si="235"/>
        <v>2.0206614562445803E-2</v>
      </c>
      <c r="J1852" s="37">
        <f t="shared" si="236"/>
        <v>-1.1001557602895781E-2</v>
      </c>
      <c r="K1852" s="39">
        <f t="shared" si="237"/>
        <v>1.1908848897051258E-4</v>
      </c>
      <c r="L1852" s="36">
        <f>-(1-B1852/MAX(B$5:B1852))</f>
        <v>0</v>
      </c>
      <c r="M1852" s="37">
        <f>-(1-C1852/MAX(C$5:C1852))</f>
        <v>-6.7860832474453403E-4</v>
      </c>
      <c r="N1852" s="37">
        <f>-(1-D1852/MAX(D$5:D1852))</f>
        <v>-2.9018446978621437E-3</v>
      </c>
      <c r="O1852" s="37">
        <f>-(1-E1852/MAX(E$5:E1852))</f>
        <v>-0.3028820312669871</v>
      </c>
      <c r="P1852" s="39">
        <f>-(1-F1852/MAX(F$5:F1852))</f>
        <v>-4.499944197575656E-2</v>
      </c>
      <c r="Q1852" s="33">
        <f>IF(DatiStorici[[#This Row],[Calend]]="X",(DatiStorici[[#This Row],[Balanced]]*B$2/DatiStorici[[#This Row],[Bond 3Y]]),Q1851)</f>
        <v>28.97881087575692</v>
      </c>
      <c r="R1852" s="33">
        <f>IF(DatiStorici[[#This Row],[Calend]]="X",(DatiStorici[[#This Row],[Balanced]]*C$2/DatiStorici[[#This Row],[Bond 10Y]]),R1851)</f>
        <v>25.281013790608508</v>
      </c>
      <c r="S1852" s="33">
        <f>IF(DatiStorici[[#This Row],[Calend]]="X",(DatiStorici[[#This Row],[Balanced]]*D$2/DatiStorici[[#This Row],[SXXR]]),S1851)</f>
        <v>20.529501017670366</v>
      </c>
      <c r="T1852" s="33">
        <f>IF(DatiStorici[[#This Row],[Calend]]="X",(DatiStorici[[#This Row],[Balanced]]*E$2/DatiStorici[[#This Row],[Gold]]),T1851)</f>
        <v>32.161288632624562</v>
      </c>
      <c r="U1852" s="34">
        <f>SUMPRODUCT(DatiStorici[[#This Row],[Bond 3Y]:[Gold]],Q1851:T1851)</f>
        <v>15698.103223253247</v>
      </c>
      <c r="V1852" s="32">
        <f t="shared" si="238"/>
        <v>2.1275376840694197E-3</v>
      </c>
      <c r="W1852" s="32">
        <f>-(1-U1852/MAX(U$5:U1852))</f>
        <v>0</v>
      </c>
      <c r="X1852" s="53" t="str">
        <f t="shared" si="239"/>
        <v/>
      </c>
    </row>
    <row r="1853" spans="1:24" x14ac:dyDescent="0.3">
      <c r="A1853" s="4">
        <v>41703</v>
      </c>
      <c r="B1853" s="1">
        <v>130.64541299999999</v>
      </c>
      <c r="C1853" s="1">
        <v>154.56723400000001</v>
      </c>
      <c r="D1853" s="1">
        <v>189.36611300000001</v>
      </c>
      <c r="E1853" s="1">
        <v>128.45932999999999</v>
      </c>
      <c r="F1853" s="3">
        <f t="shared" si="232"/>
        <v>15053.746370870227</v>
      </c>
      <c r="G1853" s="36">
        <f t="shared" si="233"/>
        <v>7.6655101428179436E-4</v>
      </c>
      <c r="H1853" s="31">
        <f t="shared" si="234"/>
        <v>1.0565579666420757E-3</v>
      </c>
      <c r="I1853" s="37">
        <f t="shared" si="235"/>
        <v>1.3843455948446017E-4</v>
      </c>
      <c r="J1853" s="37">
        <f t="shared" si="236"/>
        <v>1.6729003074607469E-3</v>
      </c>
      <c r="K1853" s="39">
        <f t="shared" si="237"/>
        <v>1.0279710834774417E-3</v>
      </c>
      <c r="L1853" s="36">
        <f>-(1-B1853/MAX(B$5:B1853))</f>
        <v>0</v>
      </c>
      <c r="M1853" s="37">
        <f>-(1-C1853/MAX(C$5:C1853))</f>
        <v>0</v>
      </c>
      <c r="N1853" s="37">
        <f>-(1-D1853/MAX(D$5:D1853))</f>
        <v>-2.7638022992713118E-3</v>
      </c>
      <c r="O1853" s="37">
        <f>-(1-E1853/MAX(E$5:E1853))</f>
        <v>-0.30171484638298796</v>
      </c>
      <c r="P1853" s="39">
        <f>-(1-F1853/MAX(F$5:F1853))</f>
        <v>-4.4017224258191656E-2</v>
      </c>
      <c r="Q1853" s="33">
        <f>IF(DatiStorici[[#This Row],[Calend]]="X",(DatiStorici[[#This Row],[Balanced]]*B$2/DatiStorici[[#This Row],[Bond 3Y]]),Q1852)</f>
        <v>28.97881087575692</v>
      </c>
      <c r="R1853" s="33">
        <f>IF(DatiStorici[[#This Row],[Calend]]="X",(DatiStorici[[#This Row],[Balanced]]*C$2/DatiStorici[[#This Row],[Bond 10Y]]),R1852)</f>
        <v>25.281013790608508</v>
      </c>
      <c r="S1853" s="33">
        <f>IF(DatiStorici[[#This Row],[Calend]]="X",(DatiStorici[[#This Row],[Balanced]]*D$2/DatiStorici[[#This Row],[SXXR]]),S1852)</f>
        <v>20.529501017670366</v>
      </c>
      <c r="T1853" s="33">
        <f>IF(DatiStorici[[#This Row],[Calend]]="X",(DatiStorici[[#This Row],[Balanced]]*E$2/DatiStorici[[#This Row],[Gold]]),T1852)</f>
        <v>32.161288632624562</v>
      </c>
      <c r="U1853" s="34">
        <f>SUMPRODUCT(DatiStorici[[#This Row],[Bond 3Y]:[Gold]],Q1852:T1852)</f>
        <v>15712.574488671715</v>
      </c>
      <c r="V1853" s="32">
        <f t="shared" si="238"/>
        <v>9.2142338188644173E-4</v>
      </c>
      <c r="W1853" s="32">
        <f>-(1-U1853/MAX(U$5:U1853))</f>
        <v>0</v>
      </c>
      <c r="X1853" s="53" t="str">
        <f t="shared" si="239"/>
        <v/>
      </c>
    </row>
    <row r="1854" spans="1:24" x14ac:dyDescent="0.3">
      <c r="A1854" s="4">
        <v>41704</v>
      </c>
      <c r="B1854" s="1">
        <v>130.50534400000001</v>
      </c>
      <c r="C1854" s="1">
        <v>153.84998999999999</v>
      </c>
      <c r="D1854" s="1">
        <v>189.58139600000001</v>
      </c>
      <c r="E1854" s="1">
        <v>129.25050999999999</v>
      </c>
      <c r="F1854" s="3">
        <f t="shared" si="232"/>
        <v>15066.572374248919</v>
      </c>
      <c r="G1854" s="36">
        <f t="shared" si="233"/>
        <v>-1.0727061643663158E-3</v>
      </c>
      <c r="H1854" s="31">
        <f t="shared" si="234"/>
        <v>-4.6511364294969338E-3</v>
      </c>
      <c r="I1854" s="37">
        <f t="shared" si="235"/>
        <v>1.1362155340655464E-3</v>
      </c>
      <c r="J1854" s="37">
        <f t="shared" si="236"/>
        <v>6.140103037426267E-3</v>
      </c>
      <c r="K1854" s="39">
        <f t="shared" si="237"/>
        <v>8.5165128977959792E-4</v>
      </c>
      <c r="L1854" s="36">
        <f>-(1-B1854/MAX(B$5:B1854))</f>
        <v>-1.0721310207805201E-3</v>
      </c>
      <c r="M1854" s="37">
        <f>-(1-C1854/MAX(C$5:C1854))</f>
        <v>-4.6403366446993166E-3</v>
      </c>
      <c r="N1854" s="37">
        <f>-(1-D1854/MAX(D$5:D1854))</f>
        <v>-1.6300830875894956E-3</v>
      </c>
      <c r="O1854" s="37">
        <f>-(1-E1854/MAX(E$5:E1854))</f>
        <v>-0.29741411363092785</v>
      </c>
      <c r="P1854" s="39">
        <f>-(1-F1854/MAX(F$5:F1854))</f>
        <v>-4.3202713503887824E-2</v>
      </c>
      <c r="Q1854" s="33">
        <f>IF(DatiStorici[[#This Row],[Calend]]="X",(DatiStorici[[#This Row],[Balanced]]*B$2/DatiStorici[[#This Row],[Bond 3Y]]),Q1853)</f>
        <v>28.97881087575692</v>
      </c>
      <c r="R1854" s="33">
        <f>IF(DatiStorici[[#This Row],[Calend]]="X",(DatiStorici[[#This Row],[Balanced]]*C$2/DatiStorici[[#This Row],[Bond 10Y]]),R1853)</f>
        <v>25.281013790608508</v>
      </c>
      <c r="S1854" s="33">
        <f>IF(DatiStorici[[#This Row],[Calend]]="X",(DatiStorici[[#This Row],[Balanced]]*D$2/DatiStorici[[#This Row],[SXXR]]),S1853)</f>
        <v>20.529501017670366</v>
      </c>
      <c r="T1854" s="33">
        <f>IF(DatiStorici[[#This Row],[Calend]]="X",(DatiStorici[[#This Row],[Balanced]]*E$2/DatiStorici[[#This Row],[Gold]]),T1853)</f>
        <v>32.161288632624562</v>
      </c>
      <c r="U1854" s="34">
        <f>SUMPRODUCT(DatiStorici[[#This Row],[Bond 3Y]:[Gold]],Q1853:T1853)</f>
        <v>15720.247821063875</v>
      </c>
      <c r="V1854" s="32">
        <f t="shared" si="238"/>
        <v>4.8823694347098875E-4</v>
      </c>
      <c r="W1854" s="32">
        <f>-(1-U1854/MAX(U$5:U1854))</f>
        <v>0</v>
      </c>
      <c r="X1854" s="53" t="str">
        <f t="shared" si="239"/>
        <v/>
      </c>
    </row>
    <row r="1855" spans="1:24" x14ac:dyDescent="0.3">
      <c r="A1855" s="4">
        <v>41705</v>
      </c>
      <c r="B1855" s="1">
        <v>130.54585499999999</v>
      </c>
      <c r="C1855" s="1">
        <v>154.04586399999999</v>
      </c>
      <c r="D1855" s="1">
        <v>187.23336599999999</v>
      </c>
      <c r="E1855" s="1">
        <v>128.28826000000001</v>
      </c>
      <c r="F1855" s="3">
        <f t="shared" si="232"/>
        <v>14999.257425480302</v>
      </c>
      <c r="G1855" s="36">
        <f t="shared" si="233"/>
        <v>3.1036823795772681E-4</v>
      </c>
      <c r="H1855" s="31">
        <f t="shared" si="234"/>
        <v>1.272339486742135E-3</v>
      </c>
      <c r="I1855" s="37">
        <f t="shared" si="235"/>
        <v>-1.2462677303118452E-2</v>
      </c>
      <c r="J1855" s="37">
        <f t="shared" si="236"/>
        <v>-7.472696074155849E-3</v>
      </c>
      <c r="K1855" s="39">
        <f t="shared" si="237"/>
        <v>-4.4778448953627405E-3</v>
      </c>
      <c r="L1855" s="36">
        <f>-(1-B1855/MAX(B$5:B1855))</f>
        <v>-7.6204742067753628E-4</v>
      </c>
      <c r="M1855" s="37">
        <f>-(1-C1855/MAX(C$5:C1855))</f>
        <v>-3.3730952318136165E-3</v>
      </c>
      <c r="N1855" s="37">
        <f>-(1-D1855/MAX(D$5:D1855))</f>
        <v>-1.3995233706102006E-2</v>
      </c>
      <c r="O1855" s="37">
        <f>-(1-E1855/MAX(E$5:E1855))</f>
        <v>-0.30264475658280965</v>
      </c>
      <c r="P1855" s="39">
        <f>-(1-F1855/MAX(F$5:F1855))</f>
        <v>-4.747752523429305E-2</v>
      </c>
      <c r="Q1855" s="33">
        <f>IF(DatiStorici[[#This Row],[Calend]]="X",(DatiStorici[[#This Row],[Balanced]]*B$2/DatiStorici[[#This Row],[Bond 3Y]]),Q1854)</f>
        <v>28.97881087575692</v>
      </c>
      <c r="R1855" s="33">
        <f>IF(DatiStorici[[#This Row],[Calend]]="X",(DatiStorici[[#This Row],[Balanced]]*C$2/DatiStorici[[#This Row],[Bond 10Y]]),R1854)</f>
        <v>25.281013790608508</v>
      </c>
      <c r="S1855" s="33">
        <f>IF(DatiStorici[[#This Row],[Calend]]="X",(DatiStorici[[#This Row],[Balanced]]*D$2/DatiStorici[[#This Row],[SXXR]]),S1854)</f>
        <v>20.529501017670366</v>
      </c>
      <c r="T1855" s="33">
        <f>IF(DatiStorici[[#This Row],[Calend]]="X",(DatiStorici[[#This Row],[Balanced]]*E$2/DatiStorici[[#This Row],[Gold]]),T1854)</f>
        <v>32.161288632624562</v>
      </c>
      <c r="U1855" s="34">
        <f>SUMPRODUCT(DatiStorici[[#This Row],[Bond 3Y]:[Gold]],Q1854:T1854)</f>
        <v>15647.222590705222</v>
      </c>
      <c r="V1855" s="32">
        <f t="shared" si="238"/>
        <v>-4.6561205815412211E-3</v>
      </c>
      <c r="W1855" s="32">
        <f>-(1-U1855/MAX(U$5:U1855))</f>
        <v>-4.6452976562370019E-3</v>
      </c>
      <c r="X1855" s="53" t="str">
        <f t="shared" si="239"/>
        <v/>
      </c>
    </row>
    <row r="1856" spans="1:24" x14ac:dyDescent="0.3">
      <c r="A1856" s="4">
        <v>41708</v>
      </c>
      <c r="B1856" s="1">
        <v>130.598344</v>
      </c>
      <c r="C1856" s="1">
        <v>154.346563</v>
      </c>
      <c r="D1856" s="1">
        <v>186.304193</v>
      </c>
      <c r="E1856" s="1">
        <v>129.12451999999999</v>
      </c>
      <c r="F1856" s="3">
        <f t="shared" si="232"/>
        <v>15027.171210522993</v>
      </c>
      <c r="G1856" s="36">
        <f t="shared" si="233"/>
        <v>4.0199246935476712E-4</v>
      </c>
      <c r="H1856" s="31">
        <f t="shared" si="234"/>
        <v>1.9501068701303029E-3</v>
      </c>
      <c r="I1856" s="37">
        <f t="shared" si="235"/>
        <v>-4.9750012767411827E-3</v>
      </c>
      <c r="J1856" s="37">
        <f t="shared" si="236"/>
        <v>6.4974469567323822E-3</v>
      </c>
      <c r="K1856" s="39">
        <f t="shared" si="237"/>
        <v>1.8592815963832051E-3</v>
      </c>
      <c r="L1856" s="36">
        <f>-(1-B1856/MAX(B$5:B1856))</f>
        <v>-3.6028054042736013E-4</v>
      </c>
      <c r="M1856" s="37">
        <f>-(1-C1856/MAX(C$5:C1856))</f>
        <v>-1.4276699808188908E-3</v>
      </c>
      <c r="N1856" s="37">
        <f>-(1-D1856/MAX(D$5:D1856))</f>
        <v>-1.8888426763965405E-2</v>
      </c>
      <c r="O1856" s="37">
        <f>-(1-E1856/MAX(E$5:E1856))</f>
        <v>-0.29809897588658651</v>
      </c>
      <c r="P1856" s="39">
        <f>-(1-F1856/MAX(F$5:F1856))</f>
        <v>-4.5704870305138035E-2</v>
      </c>
      <c r="Q1856" s="33">
        <f>IF(DatiStorici[[#This Row],[Calend]]="X",(DatiStorici[[#This Row],[Balanced]]*B$2/DatiStorici[[#This Row],[Bond 3Y]]),Q1855)</f>
        <v>28.97881087575692</v>
      </c>
      <c r="R1856" s="33">
        <f>IF(DatiStorici[[#This Row],[Calend]]="X",(DatiStorici[[#This Row],[Balanced]]*C$2/DatiStorici[[#This Row],[Bond 10Y]]),R1855)</f>
        <v>25.281013790608508</v>
      </c>
      <c r="S1856" s="33">
        <f>IF(DatiStorici[[#This Row],[Calend]]="X",(DatiStorici[[#This Row],[Balanced]]*D$2/DatiStorici[[#This Row],[SXXR]]),S1855)</f>
        <v>20.529501017670366</v>
      </c>
      <c r="T1856" s="33">
        <f>IF(DatiStorici[[#This Row],[Calend]]="X",(DatiStorici[[#This Row],[Balanced]]*E$2/DatiStorici[[#This Row],[Gold]]),T1855)</f>
        <v>32.161288632624562</v>
      </c>
      <c r="U1856" s="34">
        <f>SUMPRODUCT(DatiStorici[[#This Row],[Bond 3Y]:[Gold]],Q1855:T1855)</f>
        <v>15664.165376257928</v>
      </c>
      <c r="V1856" s="32">
        <f t="shared" si="238"/>
        <v>1.0822124668620095E-3</v>
      </c>
      <c r="W1856" s="32">
        <f>-(1-U1856/MAX(U$5:U1856))</f>
        <v>-3.5675293064273417E-3</v>
      </c>
      <c r="X1856" s="53" t="str">
        <f t="shared" si="239"/>
        <v/>
      </c>
    </row>
    <row r="1857" spans="1:24" x14ac:dyDescent="0.3">
      <c r="A1857" s="4">
        <v>41709</v>
      </c>
      <c r="B1857" s="1">
        <v>130.56090699999999</v>
      </c>
      <c r="C1857" s="1">
        <v>154.15098699999999</v>
      </c>
      <c r="D1857" s="1">
        <v>186.35215700000001</v>
      </c>
      <c r="E1857" s="1">
        <v>129.33922000000001</v>
      </c>
      <c r="F1857" s="3">
        <f t="shared" si="232"/>
        <v>15030.48481136527</v>
      </c>
      <c r="G1857" s="36">
        <f t="shared" si="233"/>
        <v>-2.8669863397974441E-4</v>
      </c>
      <c r="H1857" s="31">
        <f t="shared" si="234"/>
        <v>-1.2679259605223767E-3</v>
      </c>
      <c r="I1857" s="37">
        <f t="shared" si="235"/>
        <v>2.5741678769128091E-4</v>
      </c>
      <c r="J1857" s="37">
        <f t="shared" si="236"/>
        <v>1.6613552785612431E-3</v>
      </c>
      <c r="K1857" s="39">
        <f t="shared" si="237"/>
        <v>2.2048298465368114E-4</v>
      </c>
      <c r="L1857" s="36">
        <f>-(1-B1857/MAX(B$5:B1857))</f>
        <v>-6.4683480314764452E-4</v>
      </c>
      <c r="M1857" s="37">
        <f>-(1-C1857/MAX(C$5:C1857))</f>
        <v>-2.6929834301105959E-3</v>
      </c>
      <c r="N1857" s="37">
        <f>-(1-D1857/MAX(D$5:D1857))</f>
        <v>-1.8635839665731346E-2</v>
      </c>
      <c r="O1857" s="37">
        <f>-(1-E1857/MAX(E$5:E1857))</f>
        <v>-0.29693189971951028</v>
      </c>
      <c r="P1857" s="39">
        <f>-(1-F1857/MAX(F$5:F1857))</f>
        <v>-4.5494441269543939E-2</v>
      </c>
      <c r="Q1857" s="33">
        <f>IF(DatiStorici[[#This Row],[Calend]]="X",(DatiStorici[[#This Row],[Balanced]]*B$2/DatiStorici[[#This Row],[Bond 3Y]]),Q1856)</f>
        <v>28.97881087575692</v>
      </c>
      <c r="R1857" s="33">
        <f>IF(DatiStorici[[#This Row],[Calend]]="X",(DatiStorici[[#This Row],[Balanced]]*C$2/DatiStorici[[#This Row],[Bond 10Y]]),R1856)</f>
        <v>25.281013790608508</v>
      </c>
      <c r="S1857" s="33">
        <f>IF(DatiStorici[[#This Row],[Calend]]="X",(DatiStorici[[#This Row],[Balanced]]*D$2/DatiStorici[[#This Row],[SXXR]]),S1856)</f>
        <v>20.529501017670366</v>
      </c>
      <c r="T1857" s="33">
        <f>IF(DatiStorici[[#This Row],[Calend]]="X",(DatiStorici[[#This Row],[Balanced]]*E$2/DatiStorici[[#This Row],[Gold]]),T1856)</f>
        <v>32.161288632624562</v>
      </c>
      <c r="U1857" s="34">
        <f>SUMPRODUCT(DatiStorici[[#This Row],[Bond 3Y]:[Gold]],Q1856:T1856)</f>
        <v>15666.025842618295</v>
      </c>
      <c r="V1857" s="32">
        <f t="shared" si="238"/>
        <v>1.1876508186979057E-4</v>
      </c>
      <c r="W1857" s="32">
        <f>-(1-U1857/MAX(U$5:U1857))</f>
        <v>-3.449180894777415E-3</v>
      </c>
      <c r="X1857" s="53" t="str">
        <f t="shared" si="239"/>
        <v/>
      </c>
    </row>
    <row r="1858" spans="1:24" x14ac:dyDescent="0.3">
      <c r="A1858" s="4">
        <v>41710</v>
      </c>
      <c r="B1858" s="1">
        <v>130.54863499999999</v>
      </c>
      <c r="C1858" s="1">
        <v>154.46208999999999</v>
      </c>
      <c r="D1858" s="1">
        <v>184.539545</v>
      </c>
      <c r="E1858" s="1">
        <v>131.23518000000001</v>
      </c>
      <c r="F1858" s="3">
        <f t="shared" si="232"/>
        <v>15085.568753900363</v>
      </c>
      <c r="G1858" s="36">
        <f t="shared" si="233"/>
        <v>-9.3998862814657845E-5</v>
      </c>
      <c r="H1858" s="31">
        <f t="shared" si="234"/>
        <v>2.0161368948156547E-3</v>
      </c>
      <c r="I1858" s="37">
        <f t="shared" si="235"/>
        <v>-9.7744242943157145E-3</v>
      </c>
      <c r="J1858" s="37">
        <f t="shared" si="236"/>
        <v>1.4552415427437092E-2</v>
      </c>
      <c r="K1858" s="39">
        <f t="shared" si="237"/>
        <v>3.6581156852183165E-3</v>
      </c>
      <c r="L1858" s="36">
        <f>-(1-B1858/MAX(B$5:B1858))</f>
        <v>-7.4076844932935426E-4</v>
      </c>
      <c r="M1858" s="37">
        <f>-(1-C1858/MAX(C$5:C1858))</f>
        <v>-6.8024766490948352E-4</v>
      </c>
      <c r="N1858" s="37">
        <f>-(1-D1858/MAX(D$5:D1858))</f>
        <v>-2.818138226651723E-2</v>
      </c>
      <c r="O1858" s="37">
        <f>-(1-E1858/MAX(E$5:E1858))</f>
        <v>-0.28662575286469083</v>
      </c>
      <c r="P1858" s="39">
        <f>-(1-F1858/MAX(F$5:F1858))</f>
        <v>-4.1996355212680525E-2</v>
      </c>
      <c r="Q1858" s="33">
        <f>IF(DatiStorici[[#This Row],[Calend]]="X",(DatiStorici[[#This Row],[Balanced]]*B$2/DatiStorici[[#This Row],[Bond 3Y]]),Q1857)</f>
        <v>28.97881087575692</v>
      </c>
      <c r="R1858" s="33">
        <f>IF(DatiStorici[[#This Row],[Calend]]="X",(DatiStorici[[#This Row],[Balanced]]*C$2/DatiStorici[[#This Row],[Bond 10Y]]),R1857)</f>
        <v>25.281013790608508</v>
      </c>
      <c r="S1858" s="33">
        <f>IF(DatiStorici[[#This Row],[Calend]]="X",(DatiStorici[[#This Row],[Balanced]]*D$2/DatiStorici[[#This Row],[SXXR]]),S1857)</f>
        <v>20.529501017670366</v>
      </c>
      <c r="T1858" s="33">
        <f>IF(DatiStorici[[#This Row],[Calend]]="X",(DatiStorici[[#This Row],[Balanced]]*E$2/DatiStorici[[#This Row],[Gold]]),T1857)</f>
        <v>32.161288632624562</v>
      </c>
      <c r="U1858" s="34">
        <f>SUMPRODUCT(DatiStorici[[#This Row],[Bond 3Y]:[Gold]],Q1857:T1857)</f>
        <v>15697.299710781797</v>
      </c>
      <c r="V1858" s="32">
        <f t="shared" si="238"/>
        <v>1.994296075236024E-3</v>
      </c>
      <c r="W1858" s="32">
        <f>-(1-U1858/MAX(U$5:U1858))</f>
        <v>-1.459780440059566E-3</v>
      </c>
      <c r="X1858" s="53" t="str">
        <f t="shared" si="239"/>
        <v/>
      </c>
    </row>
    <row r="1859" spans="1:24" x14ac:dyDescent="0.3">
      <c r="A1859" s="4">
        <v>41711</v>
      </c>
      <c r="B1859" s="1">
        <v>130.56648100000001</v>
      </c>
      <c r="C1859" s="1">
        <v>154.90562700000001</v>
      </c>
      <c r="D1859" s="1">
        <v>182.62263799999999</v>
      </c>
      <c r="E1859" s="1">
        <v>131.49787000000001</v>
      </c>
      <c r="F1859" s="3">
        <f t="shared" si="232"/>
        <v>15078.762888728481</v>
      </c>
      <c r="G1859" s="36">
        <f t="shared" si="233"/>
        <v>1.3669066962639925E-4</v>
      </c>
      <c r="H1859" s="31">
        <f t="shared" si="234"/>
        <v>2.8673793645490994E-3</v>
      </c>
      <c r="I1859" s="37">
        <f t="shared" si="235"/>
        <v>-1.0441840177148991E-2</v>
      </c>
      <c r="J1859" s="37">
        <f t="shared" si="236"/>
        <v>1.9996729572825281E-3</v>
      </c>
      <c r="K1859" s="39">
        <f t="shared" si="237"/>
        <v>-4.512525169132794E-4</v>
      </c>
      <c r="L1859" s="36">
        <f>-(1-B1859/MAX(B$5:B1859))</f>
        <v>-6.0416970016374805E-4</v>
      </c>
      <c r="M1859" s="37">
        <f>-(1-C1859/MAX(C$5:C1859))</f>
        <v>0</v>
      </c>
      <c r="N1859" s="37">
        <f>-(1-D1859/MAX(D$5:D1859))</f>
        <v>-3.8276161198933289E-2</v>
      </c>
      <c r="O1859" s="37">
        <f>-(1-E1859/MAX(E$5:E1859))</f>
        <v>-0.28519781044117321</v>
      </c>
      <c r="P1859" s="39">
        <f>-(1-F1859/MAX(F$5:F1859))</f>
        <v>-4.2428559244690134E-2</v>
      </c>
      <c r="Q1859" s="33">
        <f>IF(DatiStorici[[#This Row],[Calend]]="X",(DatiStorici[[#This Row],[Balanced]]*B$2/DatiStorici[[#This Row],[Bond 3Y]]),Q1858)</f>
        <v>28.97881087575692</v>
      </c>
      <c r="R1859" s="33">
        <f>IF(DatiStorici[[#This Row],[Calend]]="X",(DatiStorici[[#This Row],[Balanced]]*C$2/DatiStorici[[#This Row],[Bond 10Y]]),R1858)</f>
        <v>25.281013790608508</v>
      </c>
      <c r="S1859" s="33">
        <f>IF(DatiStorici[[#This Row],[Calend]]="X",(DatiStorici[[#This Row],[Balanced]]*D$2/DatiStorici[[#This Row],[SXXR]]),S1858)</f>
        <v>20.529501017670366</v>
      </c>
      <c r="T1859" s="33">
        <f>IF(DatiStorici[[#This Row],[Calend]]="X",(DatiStorici[[#This Row],[Balanced]]*E$2/DatiStorici[[#This Row],[Gold]]),T1858)</f>
        <v>32.161288632624562</v>
      </c>
      <c r="U1859" s="34">
        <f>SUMPRODUCT(DatiStorici[[#This Row],[Bond 3Y]:[Gold]],Q1858:T1858)</f>
        <v>15678.125236357957</v>
      </c>
      <c r="V1859" s="32">
        <f t="shared" si="238"/>
        <v>-1.2222608518126651E-3</v>
      </c>
      <c r="W1859" s="32">
        <f>-(1-U1859/MAX(U$5:U1859))</f>
        <v>-2.6795114927817831E-3</v>
      </c>
      <c r="X1859" s="53" t="str">
        <f t="shared" si="239"/>
        <v/>
      </c>
    </row>
    <row r="1860" spans="1:24" x14ac:dyDescent="0.3">
      <c r="A1860" s="4">
        <v>41712</v>
      </c>
      <c r="B1860" s="1">
        <v>130.54538099999999</v>
      </c>
      <c r="C1860" s="1">
        <v>154.97774999999999</v>
      </c>
      <c r="D1860" s="1">
        <v>181.34990500000001</v>
      </c>
      <c r="E1860" s="1">
        <v>133.05752000000001</v>
      </c>
      <c r="F1860" s="3">
        <f t="shared" si="232"/>
        <v>15122.435575831714</v>
      </c>
      <c r="G1860" s="36">
        <f t="shared" si="233"/>
        <v>-1.6161655686059489E-4</v>
      </c>
      <c r="H1860" s="31">
        <f t="shared" si="234"/>
        <v>4.6548480270525302E-4</v>
      </c>
      <c r="I1860" s="37">
        <f t="shared" si="235"/>
        <v>-6.9935945002419994E-3</v>
      </c>
      <c r="J1860" s="37">
        <f t="shared" si="236"/>
        <v>1.1790862163717209E-2</v>
      </c>
      <c r="K1860" s="39">
        <f t="shared" si="237"/>
        <v>2.8921181783964243E-3</v>
      </c>
      <c r="L1860" s="36">
        <f>-(1-B1860/MAX(B$5:B1860))</f>
        <v>-7.6567556183548824E-4</v>
      </c>
      <c r="M1860" s="37">
        <f>-(1-C1860/MAX(C$5:C1860))</f>
        <v>0</v>
      </c>
      <c r="N1860" s="37">
        <f>-(1-D1860/MAX(D$5:D1860))</f>
        <v>-4.4978603349225654E-2</v>
      </c>
      <c r="O1860" s="37">
        <f>-(1-E1860/MAX(E$5:E1860))</f>
        <v>-0.27671979300297878</v>
      </c>
      <c r="P1860" s="39">
        <f>-(1-F1860/MAX(F$5:F1860))</f>
        <v>-3.9655140880086703E-2</v>
      </c>
      <c r="Q1860" s="33">
        <f>IF(DatiStorici[[#This Row],[Calend]]="X",(DatiStorici[[#This Row],[Balanced]]*B$2/DatiStorici[[#This Row],[Bond 3Y]]),Q1859)</f>
        <v>28.97881087575692</v>
      </c>
      <c r="R1860" s="33">
        <f>IF(DatiStorici[[#This Row],[Calend]]="X",(DatiStorici[[#This Row],[Balanced]]*C$2/DatiStorici[[#This Row],[Bond 10Y]]),R1859)</f>
        <v>25.281013790608508</v>
      </c>
      <c r="S1860" s="33">
        <f>IF(DatiStorici[[#This Row],[Calend]]="X",(DatiStorici[[#This Row],[Balanced]]*D$2/DatiStorici[[#This Row],[SXXR]]),S1859)</f>
        <v>20.529501017670366</v>
      </c>
      <c r="T1860" s="33">
        <f>IF(DatiStorici[[#This Row],[Calend]]="X",(DatiStorici[[#This Row],[Balanced]]*E$2/DatiStorici[[#This Row],[Gold]]),T1859)</f>
        <v>32.161288632624562</v>
      </c>
      <c r="U1860" s="34">
        <f>SUMPRODUCT(DatiStorici[[#This Row],[Bond 3Y]:[Gold]],Q1859:T1859)</f>
        <v>15703.368906403248</v>
      </c>
      <c r="V1860" s="32">
        <f t="shared" si="238"/>
        <v>1.6088255948134113E-3</v>
      </c>
      <c r="W1860" s="32">
        <f>-(1-U1860/MAX(U$5:U1860))</f>
        <v>-1.0737053800138341E-3</v>
      </c>
      <c r="X1860" s="53" t="str">
        <f t="shared" si="239"/>
        <v/>
      </c>
    </row>
    <row r="1861" spans="1:24" x14ac:dyDescent="0.3">
      <c r="A1861" s="4">
        <v>41715</v>
      </c>
      <c r="B1861" s="1">
        <v>130.568669</v>
      </c>
      <c r="C1861" s="1">
        <v>154.90893500000001</v>
      </c>
      <c r="D1861" s="1">
        <v>183.36355499999999</v>
      </c>
      <c r="E1861" s="1">
        <v>132.42852999999999</v>
      </c>
      <c r="F1861" s="3">
        <f t="shared" si="232"/>
        <v>15126.752499358165</v>
      </c>
      <c r="G1861" s="36">
        <f t="shared" si="233"/>
        <v>1.7837416302768206E-4</v>
      </c>
      <c r="H1861" s="31">
        <f t="shared" si="234"/>
        <v>-4.441300931089222E-4</v>
      </c>
      <c r="I1861" s="37">
        <f t="shared" si="235"/>
        <v>1.1042479547570157E-2</v>
      </c>
      <c r="J1861" s="37">
        <f t="shared" si="236"/>
        <v>-4.7384122583369742E-3</v>
      </c>
      <c r="K1861" s="39">
        <f t="shared" si="237"/>
        <v>2.8542409436091529E-4</v>
      </c>
      <c r="L1861" s="36">
        <f>-(1-B1861/MAX(B$5:B1861))</f>
        <v>-5.8742207810991154E-4</v>
      </c>
      <c r="M1861" s="37">
        <f>-(1-C1861/MAX(C$5:C1861))</f>
        <v>-4.4403148193838948E-4</v>
      </c>
      <c r="N1861" s="37">
        <f>-(1-D1861/MAX(D$5:D1861))</f>
        <v>-3.4374358282949879E-2</v>
      </c>
      <c r="O1861" s="37">
        <f>-(1-E1861/MAX(E$5:E1861))</f>
        <v>-0.2801388858689744</v>
      </c>
      <c r="P1861" s="39">
        <f>-(1-F1861/MAX(F$5:F1861))</f>
        <v>-3.9380996196510365E-2</v>
      </c>
      <c r="Q1861" s="33">
        <f>IF(DatiStorici[[#This Row],[Calend]]="X",(DatiStorici[[#This Row],[Balanced]]*B$2/DatiStorici[[#This Row],[Bond 3Y]]),Q1860)</f>
        <v>28.97881087575692</v>
      </c>
      <c r="R1861" s="33">
        <f>IF(DatiStorici[[#This Row],[Calend]]="X",(DatiStorici[[#This Row],[Balanced]]*C$2/DatiStorici[[#This Row],[Bond 10Y]]),R1860)</f>
        <v>25.281013790608508</v>
      </c>
      <c r="S1861" s="33">
        <f>IF(DatiStorici[[#This Row],[Calend]]="X",(DatiStorici[[#This Row],[Balanced]]*D$2/DatiStorici[[#This Row],[SXXR]]),S1860)</f>
        <v>20.529501017670366</v>
      </c>
      <c r="T1861" s="33">
        <f>IF(DatiStorici[[#This Row],[Calend]]="X",(DatiStorici[[#This Row],[Balanced]]*E$2/DatiStorici[[#This Row],[Gold]]),T1860)</f>
        <v>32.161288632624562</v>
      </c>
      <c r="U1861" s="34">
        <f>SUMPRODUCT(DatiStorici[[#This Row],[Bond 3Y]:[Gold]],Q1860:T1860)</f>
        <v>15723.414152774119</v>
      </c>
      <c r="V1861" s="32">
        <f t="shared" si="238"/>
        <v>1.2756793497778567E-3</v>
      </c>
      <c r="W1861" s="32">
        <f>-(1-U1861/MAX(U$5:U1861))</f>
        <v>0</v>
      </c>
      <c r="X1861" s="53" t="str">
        <f t="shared" si="239"/>
        <v/>
      </c>
    </row>
    <row r="1862" spans="1:24" x14ac:dyDescent="0.3">
      <c r="A1862" s="4">
        <v>41716</v>
      </c>
      <c r="B1862" s="1">
        <v>130.575085</v>
      </c>
      <c r="C1862" s="1">
        <v>154.975661</v>
      </c>
      <c r="D1862" s="1">
        <v>184.54331400000001</v>
      </c>
      <c r="E1862" s="1">
        <v>130.24152000000001</v>
      </c>
      <c r="F1862" s="3">
        <f t="shared" si="232"/>
        <v>15060.090597760882</v>
      </c>
      <c r="G1862" s="36">
        <f t="shared" si="233"/>
        <v>4.9137686833604931E-5</v>
      </c>
      <c r="H1862" s="31">
        <f t="shared" si="234"/>
        <v>4.3065064796733092E-4</v>
      </c>
      <c r="I1862" s="37">
        <f t="shared" si="235"/>
        <v>6.4133787279816506E-3</v>
      </c>
      <c r="J1862" s="37">
        <f t="shared" si="236"/>
        <v>-1.6652530725585781E-2</v>
      </c>
      <c r="K1862" s="39">
        <f t="shared" si="237"/>
        <v>-4.4166267896904561E-3</v>
      </c>
      <c r="L1862" s="36">
        <f>-(1-B1862/MAX(B$5:B1862))</f>
        <v>-5.383120492717941E-4</v>
      </c>
      <c r="M1862" s="37">
        <f>-(1-C1862/MAX(C$5:C1862))</f>
        <v>-1.3479354294299029E-5</v>
      </c>
      <c r="N1862" s="37">
        <f>-(1-D1862/MAX(D$5:D1862))</f>
        <v>-2.8161534030897828E-2</v>
      </c>
      <c r="O1862" s="37">
        <f>-(1-E1862/MAX(E$5:E1862))</f>
        <v>-0.29202713574394989</v>
      </c>
      <c r="P1862" s="39">
        <f>-(1-F1862/MAX(F$5:F1862))</f>
        <v>-4.3614336400017106E-2</v>
      </c>
      <c r="Q1862" s="33">
        <f>IF(DatiStorici[[#This Row],[Calend]]="X",(DatiStorici[[#This Row],[Balanced]]*B$2/DatiStorici[[#This Row],[Bond 3Y]]),Q1861)</f>
        <v>28.97881087575692</v>
      </c>
      <c r="R1862" s="33">
        <f>IF(DatiStorici[[#This Row],[Calend]]="X",(DatiStorici[[#This Row],[Balanced]]*C$2/DatiStorici[[#This Row],[Bond 10Y]]),R1861)</f>
        <v>25.281013790608508</v>
      </c>
      <c r="S1862" s="33">
        <f>IF(DatiStorici[[#This Row],[Calend]]="X",(DatiStorici[[#This Row],[Balanced]]*D$2/DatiStorici[[#This Row],[SXXR]]),S1861)</f>
        <v>20.529501017670366</v>
      </c>
      <c r="T1862" s="33">
        <f>IF(DatiStorici[[#This Row],[Calend]]="X",(DatiStorici[[#This Row],[Balanced]]*E$2/DatiStorici[[#This Row],[Gold]]),T1861)</f>
        <v>32.161288632624562</v>
      </c>
      <c r="U1862" s="34">
        <f>SUMPRODUCT(DatiStorici[[#This Row],[Bond 3Y]:[Gold]],Q1861:T1861)</f>
        <v>15679.169785489561</v>
      </c>
      <c r="V1862" s="32">
        <f t="shared" si="238"/>
        <v>-2.8178825442048703E-3</v>
      </c>
      <c r="W1862" s="32">
        <f>-(1-U1862/MAX(U$5:U1862))</f>
        <v>-2.813916039777653E-3</v>
      </c>
      <c r="X1862" s="53" t="str">
        <f t="shared" si="239"/>
        <v/>
      </c>
    </row>
    <row r="1863" spans="1:24" x14ac:dyDescent="0.3">
      <c r="A1863" s="4">
        <v>41717</v>
      </c>
      <c r="B1863" s="1">
        <v>130.55601899999999</v>
      </c>
      <c r="C1863" s="1">
        <v>154.681388</v>
      </c>
      <c r="D1863" s="1">
        <v>184.40339900000001</v>
      </c>
      <c r="E1863" s="1">
        <v>128.53487999999999</v>
      </c>
      <c r="F1863" s="3">
        <f t="shared" ref="F1863:F1926" si="240">SUMPRODUCT(B1863:E1863,B$3:E$3)</f>
        <v>14982.753411724538</v>
      </c>
      <c r="G1863" s="36">
        <f t="shared" ref="G1863:G1926" si="241">LN(B1863/B1862)</f>
        <v>-1.4602626605438629E-4</v>
      </c>
      <c r="H1863" s="31">
        <f t="shared" ref="H1863:H1926" si="242">LN(C1863/C1862)</f>
        <v>-1.9006387197512756E-3</v>
      </c>
      <c r="I1863" s="37">
        <f t="shared" ref="I1863:I1926" si="243">LN(D1863/D1862)</f>
        <v>-7.5845644792201764E-4</v>
      </c>
      <c r="J1863" s="37">
        <f t="shared" ref="J1863:J1926" si="244">LN(E1863/E1862)</f>
        <v>-1.319026575689497E-2</v>
      </c>
      <c r="K1863" s="39">
        <f t="shared" ref="K1863:K1926" si="245">LN(F1863/F1862)</f>
        <v>-5.1484710862705072E-3</v>
      </c>
      <c r="L1863" s="36">
        <f>-(1-B1863/MAX(B$5:B1863))</f>
        <v>-6.8424905205055619E-4</v>
      </c>
      <c r="M1863" s="37">
        <f>-(1-C1863/MAX(C$5:C1863))</f>
        <v>-1.9122874089989583E-3</v>
      </c>
      <c r="N1863" s="37">
        <f>-(1-D1863/MAX(D$5:D1863))</f>
        <v>-2.8898351724363947E-2</v>
      </c>
      <c r="O1863" s="37">
        <f>-(1-E1863/MAX(E$5:E1863))</f>
        <v>-0.30130416820682315</v>
      </c>
      <c r="P1863" s="39">
        <f>-(1-F1863/MAX(F$5:F1863))</f>
        <v>-4.8525606721280701E-2</v>
      </c>
      <c r="Q1863" s="33">
        <f>IF(DatiStorici[[#This Row],[Calend]]="X",(DatiStorici[[#This Row],[Balanced]]*B$2/DatiStorici[[#This Row],[Bond 3Y]]),Q1862)</f>
        <v>28.97881087575692</v>
      </c>
      <c r="R1863" s="33">
        <f>IF(DatiStorici[[#This Row],[Calend]]="X",(DatiStorici[[#This Row],[Balanced]]*C$2/DatiStorici[[#This Row],[Bond 10Y]]),R1862)</f>
        <v>25.281013790608508</v>
      </c>
      <c r="S1863" s="33">
        <f>IF(DatiStorici[[#This Row],[Calend]]="X",(DatiStorici[[#This Row],[Balanced]]*D$2/DatiStorici[[#This Row],[SXXR]]),S1862)</f>
        <v>20.529501017670366</v>
      </c>
      <c r="T1863" s="33">
        <f>IF(DatiStorici[[#This Row],[Calend]]="X",(DatiStorici[[#This Row],[Balanced]]*E$2/DatiStorici[[#This Row],[Gold]]),T1862)</f>
        <v>32.161288632624562</v>
      </c>
      <c r="U1863" s="34">
        <f>SUMPRODUCT(DatiStorici[[#This Row],[Bond 3Y]:[Gold]],Q1862:T1862)</f>
        <v>15613.417628943327</v>
      </c>
      <c r="V1863" s="32">
        <f t="shared" ref="V1863:V1926" si="246">LN(U1863/U1862)</f>
        <v>-4.2024171694306526E-3</v>
      </c>
      <c r="W1863" s="32">
        <f>-(1-U1863/MAX(U$5:U1863))</f>
        <v>-6.9957149739889868E-3</v>
      </c>
      <c r="X1863" s="53" t="str">
        <f t="shared" ref="X1863:X1926" si="247">IF(AND(MONTH(A1863)&lt;&gt;MONTH(A1862),MONTH(A1863)=X$2),"X","")</f>
        <v/>
      </c>
    </row>
    <row r="1864" spans="1:24" x14ac:dyDescent="0.3">
      <c r="A1864" s="4">
        <v>41718</v>
      </c>
      <c r="B1864" s="1">
        <v>130.484442</v>
      </c>
      <c r="C1864" s="1">
        <v>154.16883899999999</v>
      </c>
      <c r="D1864" s="1">
        <v>184.45936499999999</v>
      </c>
      <c r="E1864" s="1">
        <v>127.47671</v>
      </c>
      <c r="F1864" s="3">
        <f t="shared" si="240"/>
        <v>14927.116369813615</v>
      </c>
      <c r="G1864" s="36">
        <f t="shared" si="241"/>
        <v>-5.4839775810716532E-4</v>
      </c>
      <c r="H1864" s="31">
        <f t="shared" si="242"/>
        <v>-3.3190810672946488E-3</v>
      </c>
      <c r="I1864" s="37">
        <f t="shared" si="243"/>
        <v>3.0345161339969041E-4</v>
      </c>
      <c r="J1864" s="37">
        <f t="shared" si="244"/>
        <v>-8.2666259446765381E-3</v>
      </c>
      <c r="K1864" s="39">
        <f t="shared" si="245"/>
        <v>-3.7203175064867782E-3</v>
      </c>
      <c r="L1864" s="36">
        <f>-(1-B1864/MAX(B$5:B1864))</f>
        <v>-1.2321213298165379E-3</v>
      </c>
      <c r="M1864" s="37">
        <f>-(1-C1864/MAX(C$5:C1864))</f>
        <v>-5.2195299002598672E-3</v>
      </c>
      <c r="N1864" s="37">
        <f>-(1-D1864/MAX(D$5:D1864))</f>
        <v>-2.8603624646977632E-2</v>
      </c>
      <c r="O1864" s="37">
        <f>-(1-E1864/MAX(E$5:E1864))</f>
        <v>-0.30705621752081935</v>
      </c>
      <c r="P1864" s="39">
        <f>-(1-F1864/MAX(F$5:F1864))</f>
        <v>-5.205881715605909E-2</v>
      </c>
      <c r="Q1864" s="33">
        <f>IF(DatiStorici[[#This Row],[Calend]]="X",(DatiStorici[[#This Row],[Balanced]]*B$2/DatiStorici[[#This Row],[Bond 3Y]]),Q1863)</f>
        <v>28.97881087575692</v>
      </c>
      <c r="R1864" s="33">
        <f>IF(DatiStorici[[#This Row],[Calend]]="X",(DatiStorici[[#This Row],[Balanced]]*C$2/DatiStorici[[#This Row],[Bond 10Y]]),R1863)</f>
        <v>25.281013790608508</v>
      </c>
      <c r="S1864" s="33">
        <f>IF(DatiStorici[[#This Row],[Calend]]="X",(DatiStorici[[#This Row],[Balanced]]*D$2/DatiStorici[[#This Row],[SXXR]]),S1863)</f>
        <v>20.529501017670366</v>
      </c>
      <c r="T1864" s="33">
        <f>IF(DatiStorici[[#This Row],[Calend]]="X",(DatiStorici[[#This Row],[Balanced]]*E$2/DatiStorici[[#This Row],[Gold]]),T1863)</f>
        <v>32.161288632624562</v>
      </c>
      <c r="U1864" s="34">
        <f>SUMPRODUCT(DatiStorici[[#This Row],[Bond 3Y]:[Gold]],Q1863:T1863)</f>
        <v>15565.502497521482</v>
      </c>
      <c r="V1864" s="32">
        <f t="shared" si="246"/>
        <v>-3.0735618134180433E-3</v>
      </c>
      <c r="W1864" s="32">
        <f>-(1-U1864/MAX(U$5:U1864))</f>
        <v>-1.0043089479060519E-2</v>
      </c>
      <c r="X1864" s="53" t="str">
        <f t="shared" si="247"/>
        <v/>
      </c>
    </row>
    <row r="1865" spans="1:24" x14ac:dyDescent="0.3">
      <c r="A1865" s="4">
        <v>41719</v>
      </c>
      <c r="B1865" s="1">
        <v>130.519879</v>
      </c>
      <c r="C1865" s="1">
        <v>154.395691</v>
      </c>
      <c r="D1865" s="1">
        <v>184.66419999999999</v>
      </c>
      <c r="E1865" s="1">
        <v>128.33982</v>
      </c>
      <c r="F1865" s="3">
        <f t="shared" si="240"/>
        <v>14970.857849506112</v>
      </c>
      <c r="G1865" s="36">
        <f t="shared" si="241"/>
        <v>2.7154339883697339E-4</v>
      </c>
      <c r="H1865" s="31">
        <f t="shared" si="242"/>
        <v>1.4703701742450346E-3</v>
      </c>
      <c r="I1865" s="37">
        <f t="shared" si="243"/>
        <v>1.1098452683484992E-3</v>
      </c>
      <c r="J1865" s="37">
        <f t="shared" si="244"/>
        <v>6.7479085506149759E-3</v>
      </c>
      <c r="K1865" s="39">
        <f t="shared" si="245"/>
        <v>2.9260518174484421E-3</v>
      </c>
      <c r="L1865" s="36">
        <f>-(1-B1865/MAX(B$5:B1865))</f>
        <v>-9.6087567957692244E-4</v>
      </c>
      <c r="M1865" s="37">
        <f>-(1-C1865/MAX(C$5:C1865))</f>
        <v>-3.7557584879118755E-3</v>
      </c>
      <c r="N1865" s="37">
        <f>-(1-D1865/MAX(D$5:D1865))</f>
        <v>-2.7524926492804469E-2</v>
      </c>
      <c r="O1865" s="37">
        <f>-(1-E1865/MAX(E$5:E1865))</f>
        <v>-0.30236448435563479</v>
      </c>
      <c r="P1865" s="39">
        <f>-(1-F1865/MAX(F$5:F1865))</f>
        <v>-4.9281030142694582E-2</v>
      </c>
      <c r="Q1865" s="33">
        <f>IF(DatiStorici[[#This Row],[Calend]]="X",(DatiStorici[[#This Row],[Balanced]]*B$2/DatiStorici[[#This Row],[Bond 3Y]]),Q1864)</f>
        <v>28.97881087575692</v>
      </c>
      <c r="R1865" s="33">
        <f>IF(DatiStorici[[#This Row],[Calend]]="X",(DatiStorici[[#This Row],[Balanced]]*C$2/DatiStorici[[#This Row],[Bond 10Y]]),R1864)</f>
        <v>25.281013790608508</v>
      </c>
      <c r="S1865" s="33">
        <f>IF(DatiStorici[[#This Row],[Calend]]="X",(DatiStorici[[#This Row],[Balanced]]*D$2/DatiStorici[[#This Row],[SXXR]]),S1864)</f>
        <v>20.529501017670366</v>
      </c>
      <c r="T1865" s="33">
        <f>IF(DatiStorici[[#This Row],[Calend]]="X",(DatiStorici[[#This Row],[Balanced]]*E$2/DatiStorici[[#This Row],[Gold]]),T1864)</f>
        <v>32.161288632624562</v>
      </c>
      <c r="U1865" s="34">
        <f>SUMPRODUCT(DatiStorici[[#This Row],[Bond 3Y]:[Gold]],Q1864:T1864)</f>
        <v>15604.228358355575</v>
      </c>
      <c r="V1865" s="32">
        <f t="shared" si="246"/>
        <v>2.4848389573189538E-3</v>
      </c>
      <c r="W1865" s="32">
        <f>-(1-U1865/MAX(U$5:U1865))</f>
        <v>-7.580147241591062E-3</v>
      </c>
      <c r="X1865" s="53" t="str">
        <f t="shared" si="247"/>
        <v/>
      </c>
    </row>
    <row r="1866" spans="1:24" x14ac:dyDescent="0.3">
      <c r="A1866" s="4">
        <v>41722</v>
      </c>
      <c r="B1866" s="1">
        <v>130.507171</v>
      </c>
      <c r="C1866" s="1">
        <v>154.72771299999999</v>
      </c>
      <c r="D1866" s="1">
        <v>182.73226</v>
      </c>
      <c r="E1866" s="1">
        <v>125.90993</v>
      </c>
      <c r="F1866" s="3">
        <f t="shared" si="240"/>
        <v>14854.050830416094</v>
      </c>
      <c r="G1866" s="36">
        <f t="shared" si="241"/>
        <v>-9.7369219090888507E-5</v>
      </c>
      <c r="H1866" s="31">
        <f t="shared" si="242"/>
        <v>2.1481526366598385E-3</v>
      </c>
      <c r="I1866" s="37">
        <f t="shared" si="243"/>
        <v>-1.0517019174613713E-2</v>
      </c>
      <c r="J1866" s="37">
        <f t="shared" si="244"/>
        <v>-1.9114779736051555E-2</v>
      </c>
      <c r="K1866" s="39">
        <f t="shared" si="245"/>
        <v>-7.8328901227780294E-3</v>
      </c>
      <c r="L1866" s="36">
        <f>-(1-B1866/MAX(B$5:B1866))</f>
        <v>-1.0581466032794085E-3</v>
      </c>
      <c r="M1866" s="37">
        <f>-(1-C1866/MAX(C$5:C1866))</f>
        <v>-1.6133735326522292E-3</v>
      </c>
      <c r="N1866" s="37">
        <f>-(1-D1866/MAX(D$5:D1866))</f>
        <v>-3.7698871921921229E-2</v>
      </c>
      <c r="O1866" s="37">
        <f>-(1-E1866/MAX(E$5:E1866))</f>
        <v>-0.31557299254201909</v>
      </c>
      <c r="P1866" s="39">
        <f>-(1-F1866/MAX(F$5:F1866))</f>
        <v>-5.6698818086291181E-2</v>
      </c>
      <c r="Q1866" s="33">
        <f>IF(DatiStorici[[#This Row],[Calend]]="X",(DatiStorici[[#This Row],[Balanced]]*B$2/DatiStorici[[#This Row],[Bond 3Y]]),Q1865)</f>
        <v>28.97881087575692</v>
      </c>
      <c r="R1866" s="33">
        <f>IF(DatiStorici[[#This Row],[Calend]]="X",(DatiStorici[[#This Row],[Balanced]]*C$2/DatiStorici[[#This Row],[Bond 10Y]]),R1865)</f>
        <v>25.281013790608508</v>
      </c>
      <c r="S1866" s="33">
        <f>IF(DatiStorici[[#This Row],[Calend]]="X",(DatiStorici[[#This Row],[Balanced]]*D$2/DatiStorici[[#This Row],[SXXR]]),S1865)</f>
        <v>20.529501017670366</v>
      </c>
      <c r="T1866" s="33">
        <f>IF(DatiStorici[[#This Row],[Calend]]="X",(DatiStorici[[#This Row],[Balanced]]*E$2/DatiStorici[[#This Row],[Gold]]),T1865)</f>
        <v>32.161288632624562</v>
      </c>
      <c r="U1866" s="34">
        <f>SUMPRODUCT(DatiStorici[[#This Row],[Bond 3Y]:[Gold]],Q1865:T1865)</f>
        <v>15494.443790556143</v>
      </c>
      <c r="V1866" s="32">
        <f t="shared" si="246"/>
        <v>-7.0604316051797698E-3</v>
      </c>
      <c r="W1866" s="32">
        <f>-(1-U1866/MAX(U$5:U1866))</f>
        <v>-1.4562381935196878E-2</v>
      </c>
      <c r="X1866" s="53" t="str">
        <f t="shared" si="247"/>
        <v/>
      </c>
    </row>
    <row r="1867" spans="1:24" x14ac:dyDescent="0.3">
      <c r="A1867" s="4">
        <v>41723</v>
      </c>
      <c r="B1867" s="1">
        <v>130.54994199999999</v>
      </c>
      <c r="C1867" s="1">
        <v>154.93689499999999</v>
      </c>
      <c r="D1867" s="1">
        <v>185.12255999999999</v>
      </c>
      <c r="E1867" s="1">
        <v>126.17265</v>
      </c>
      <c r="F1867" s="3">
        <f t="shared" si="240"/>
        <v>14906.723006926775</v>
      </c>
      <c r="G1867" s="36">
        <f t="shared" si="241"/>
        <v>3.2767542620211622E-4</v>
      </c>
      <c r="H1867" s="31">
        <f t="shared" si="242"/>
        <v>1.3510231806516486E-3</v>
      </c>
      <c r="I1867" s="37">
        <f t="shared" si="243"/>
        <v>1.2996070802882417E-2</v>
      </c>
      <c r="J1867" s="37">
        <f t="shared" si="244"/>
        <v>2.084397066391516E-3</v>
      </c>
      <c r="K1867" s="39">
        <f t="shared" si="245"/>
        <v>3.5397084628943825E-3</v>
      </c>
      <c r="L1867" s="36">
        <f>-(1-B1867/MAX(B$5:B1867))</f>
        <v>-7.3076427107321429E-4</v>
      </c>
      <c r="M1867" s="37">
        <f>-(1-C1867/MAX(C$5:C1867))</f>
        <v>-2.6361848716993652E-4</v>
      </c>
      <c r="N1867" s="37">
        <f>-(1-D1867/MAX(D$5:D1867))</f>
        <v>-2.5111119838928109E-2</v>
      </c>
      <c r="O1867" s="37">
        <f>-(1-E1867/MAX(E$5:E1867))</f>
        <v>-0.31414488704311705</v>
      </c>
      <c r="P1867" s="39">
        <f>-(1-F1867/MAX(F$5:F1867))</f>
        <v>-5.3353890367668244E-2</v>
      </c>
      <c r="Q1867" s="33">
        <f>IF(DatiStorici[[#This Row],[Calend]]="X",(DatiStorici[[#This Row],[Balanced]]*B$2/DatiStorici[[#This Row],[Bond 3Y]]),Q1866)</f>
        <v>28.97881087575692</v>
      </c>
      <c r="R1867" s="33">
        <f>IF(DatiStorici[[#This Row],[Calend]]="X",(DatiStorici[[#This Row],[Balanced]]*C$2/DatiStorici[[#This Row],[Bond 10Y]]),R1866)</f>
        <v>25.281013790608508</v>
      </c>
      <c r="S1867" s="33">
        <f>IF(DatiStorici[[#This Row],[Calend]]="X",(DatiStorici[[#This Row],[Balanced]]*D$2/DatiStorici[[#This Row],[SXXR]]),S1866)</f>
        <v>20.529501017670366</v>
      </c>
      <c r="T1867" s="33">
        <f>IF(DatiStorici[[#This Row],[Calend]]="X",(DatiStorici[[#This Row],[Balanced]]*E$2/DatiStorici[[#This Row],[Gold]]),T1866)</f>
        <v>32.161288632624562</v>
      </c>
      <c r="U1867" s="34">
        <f>SUMPRODUCT(DatiStorici[[#This Row],[Bond 3Y]:[Gold]],Q1866:T1866)</f>
        <v>15558.492656334958</v>
      </c>
      <c r="V1867" s="32">
        <f t="shared" si="246"/>
        <v>4.1251465357598797E-3</v>
      </c>
      <c r="W1867" s="32">
        <f>-(1-U1867/MAX(U$5:U1867))</f>
        <v>-1.0488911303660031E-2</v>
      </c>
      <c r="X1867" s="53" t="str">
        <f t="shared" si="247"/>
        <v/>
      </c>
    </row>
    <row r="1868" spans="1:24" x14ac:dyDescent="0.3">
      <c r="A1868" s="4">
        <v>41724</v>
      </c>
      <c r="B1868" s="1">
        <v>130.634075</v>
      </c>
      <c r="C1868" s="1">
        <v>155.267796</v>
      </c>
      <c r="D1868" s="1">
        <v>186.49372199999999</v>
      </c>
      <c r="E1868" s="1">
        <v>125.25867</v>
      </c>
      <c r="F1868" s="3">
        <f t="shared" si="240"/>
        <v>14901.756749497479</v>
      </c>
      <c r="G1868" s="36">
        <f t="shared" si="241"/>
        <v>6.4424311928676955E-4</v>
      </c>
      <c r="H1868" s="31">
        <f t="shared" si="242"/>
        <v>2.1334372761597255E-3</v>
      </c>
      <c r="I1868" s="37">
        <f t="shared" si="243"/>
        <v>7.3794841013842391E-3</v>
      </c>
      <c r="J1868" s="37">
        <f t="shared" si="244"/>
        <v>-7.2702480010226915E-3</v>
      </c>
      <c r="K1868" s="39">
        <f t="shared" si="245"/>
        <v>-3.3321105375567312E-4</v>
      </c>
      <c r="L1868" s="36">
        <f>-(1-B1868/MAX(B$5:B1868))</f>
        <v>-8.6784524153116216E-5</v>
      </c>
      <c r="M1868" s="37">
        <f>-(1-C1868/MAX(C$5:C1868))</f>
        <v>0</v>
      </c>
      <c r="N1868" s="37">
        <f>-(1-D1868/MAX(D$5:D1868))</f>
        <v>-1.7890332773864759E-2</v>
      </c>
      <c r="O1868" s="37">
        <f>-(1-E1868/MAX(E$5:E1868))</f>
        <v>-0.31911314170163729</v>
      </c>
      <c r="P1868" s="39">
        <f>-(1-F1868/MAX(F$5:F1868))</f>
        <v>-5.3669270768356592E-2</v>
      </c>
      <c r="Q1868" s="33">
        <f>IF(DatiStorici[[#This Row],[Calend]]="X",(DatiStorici[[#This Row],[Balanced]]*B$2/DatiStorici[[#This Row],[Bond 3Y]]),Q1867)</f>
        <v>28.97881087575692</v>
      </c>
      <c r="R1868" s="33">
        <f>IF(DatiStorici[[#This Row],[Calend]]="X",(DatiStorici[[#This Row],[Balanced]]*C$2/DatiStorici[[#This Row],[Bond 10Y]]),R1867)</f>
        <v>25.281013790608508</v>
      </c>
      <c r="S1868" s="33">
        <f>IF(DatiStorici[[#This Row],[Calend]]="X",(DatiStorici[[#This Row],[Balanced]]*D$2/DatiStorici[[#This Row],[SXXR]]),S1867)</f>
        <v>20.529501017670366</v>
      </c>
      <c r="T1868" s="33">
        <f>IF(DatiStorici[[#This Row],[Calend]]="X",(DatiStorici[[#This Row],[Balanced]]*E$2/DatiStorici[[#This Row],[Gold]]),T1867)</f>
        <v>32.161288632624562</v>
      </c>
      <c r="U1868" s="34">
        <f>SUMPRODUCT(DatiStorici[[#This Row],[Bond 3Y]:[Gold]],Q1867:T1867)</f>
        <v>15568.050740464638</v>
      </c>
      <c r="V1868" s="32">
        <f t="shared" si="246"/>
        <v>6.1414364635701451E-4</v>
      </c>
      <c r="W1868" s="32">
        <f>-(1-U1868/MAX(U$5:U1868))</f>
        <v>-9.8810227091850056E-3</v>
      </c>
      <c r="X1868" s="53" t="str">
        <f t="shared" si="247"/>
        <v/>
      </c>
    </row>
    <row r="1869" spans="1:24" x14ac:dyDescent="0.3">
      <c r="A1869" s="4">
        <v>41725</v>
      </c>
      <c r="B1869" s="1">
        <v>130.70228599999999</v>
      </c>
      <c r="C1869" s="1">
        <v>155.749878</v>
      </c>
      <c r="D1869" s="1">
        <v>186.78586300000001</v>
      </c>
      <c r="E1869" s="1">
        <v>124.48878999999999</v>
      </c>
      <c r="F1869" s="3">
        <f t="shared" si="240"/>
        <v>14889.676385958628</v>
      </c>
      <c r="G1869" s="36">
        <f t="shared" si="241"/>
        <v>5.2201692323212978E-4</v>
      </c>
      <c r="H1869" s="31">
        <f t="shared" si="242"/>
        <v>3.1000320970521085E-3</v>
      </c>
      <c r="I1869" s="37">
        <f t="shared" si="243"/>
        <v>1.5652667404617959E-3</v>
      </c>
      <c r="J1869" s="37">
        <f t="shared" si="244"/>
        <v>-6.1652874358978423E-3</v>
      </c>
      <c r="K1869" s="39">
        <f t="shared" si="245"/>
        <v>-8.1099584206262797E-4</v>
      </c>
      <c r="L1869" s="36">
        <f>-(1-B1869/MAX(B$5:B1869))</f>
        <v>0</v>
      </c>
      <c r="M1869" s="37">
        <f>-(1-C1869/MAX(C$5:C1869))</f>
        <v>0</v>
      </c>
      <c r="N1869" s="37">
        <f>-(1-D1869/MAX(D$5:D1869))</f>
        <v>-1.6351865434502399E-2</v>
      </c>
      <c r="O1869" s="37">
        <f>-(1-E1869/MAX(E$5:E1869))</f>
        <v>-0.32329809093083428</v>
      </c>
      <c r="P1869" s="39">
        <f>-(1-F1869/MAX(F$5:F1869))</f>
        <v>-5.4436429931486119E-2</v>
      </c>
      <c r="Q1869" s="33">
        <f>IF(DatiStorici[[#This Row],[Calend]]="X",(DatiStorici[[#This Row],[Balanced]]*B$2/DatiStorici[[#This Row],[Bond 3Y]]),Q1868)</f>
        <v>28.97881087575692</v>
      </c>
      <c r="R1869" s="33">
        <f>IF(DatiStorici[[#This Row],[Calend]]="X",(DatiStorici[[#This Row],[Balanced]]*C$2/DatiStorici[[#This Row],[Bond 10Y]]),R1868)</f>
        <v>25.281013790608508</v>
      </c>
      <c r="S1869" s="33">
        <f>IF(DatiStorici[[#This Row],[Calend]]="X",(DatiStorici[[#This Row],[Balanced]]*D$2/DatiStorici[[#This Row],[SXXR]]),S1868)</f>
        <v>20.529501017670366</v>
      </c>
      <c r="T1869" s="33">
        <f>IF(DatiStorici[[#This Row],[Calend]]="X",(DatiStorici[[#This Row],[Balanced]]*E$2/DatiStorici[[#This Row],[Gold]]),T1868)</f>
        <v>32.161288632624562</v>
      </c>
      <c r="U1869" s="34">
        <f>SUMPRODUCT(DatiStorici[[#This Row],[Bond 3Y]:[Gold]],Q1868:T1868)</f>
        <v>15563.452111887807</v>
      </c>
      <c r="V1869" s="32">
        <f t="shared" si="246"/>
        <v>-2.9543248407175483E-4</v>
      </c>
      <c r="W1869" s="32">
        <f>-(1-U1869/MAX(U$5:U1869))</f>
        <v>-1.0173492813460583E-2</v>
      </c>
      <c r="X1869" s="53" t="str">
        <f t="shared" si="247"/>
        <v/>
      </c>
    </row>
    <row r="1870" spans="1:24" x14ac:dyDescent="0.3">
      <c r="A1870" s="4">
        <v>41726</v>
      </c>
      <c r="B1870" s="1">
        <v>130.685058</v>
      </c>
      <c r="C1870" s="1">
        <v>155.57185899999999</v>
      </c>
      <c r="D1870" s="1">
        <v>188.11505099999999</v>
      </c>
      <c r="E1870" s="1">
        <v>124.3673</v>
      </c>
      <c r="F1870" s="3">
        <f t="shared" si="240"/>
        <v>14899.947781302708</v>
      </c>
      <c r="G1870" s="36">
        <f t="shared" si="241"/>
        <v>-1.318196953325535E-4</v>
      </c>
      <c r="H1870" s="31">
        <f t="shared" si="242"/>
        <v>-1.143633728361044E-3</v>
      </c>
      <c r="I1870" s="37">
        <f t="shared" si="243"/>
        <v>7.0909059954867969E-3</v>
      </c>
      <c r="J1870" s="37">
        <f t="shared" si="244"/>
        <v>-9.7638767571810658E-4</v>
      </c>
      <c r="K1870" s="39">
        <f t="shared" si="245"/>
        <v>6.8959552449864394E-4</v>
      </c>
      <c r="L1870" s="36">
        <f>-(1-B1870/MAX(B$5:B1870))</f>
        <v>-1.3181100749826147E-4</v>
      </c>
      <c r="M1870" s="37">
        <f>-(1-C1870/MAX(C$5:C1870))</f>
        <v>-1.1429800285301939E-3</v>
      </c>
      <c r="N1870" s="37">
        <f>-(1-D1870/MAX(D$5:D1870))</f>
        <v>-9.3521210443885394E-3</v>
      </c>
      <c r="O1870" s="37">
        <f>-(1-E1870/MAX(E$5:E1870))</f>
        <v>-0.32395849187884584</v>
      </c>
      <c r="P1870" s="39">
        <f>-(1-F1870/MAX(F$5:F1870))</f>
        <v>-5.3784148646159324E-2</v>
      </c>
      <c r="Q1870" s="33">
        <f>IF(DatiStorici[[#This Row],[Calend]]="X",(DatiStorici[[#This Row],[Balanced]]*B$2/DatiStorici[[#This Row],[Bond 3Y]]),Q1869)</f>
        <v>28.97881087575692</v>
      </c>
      <c r="R1870" s="33">
        <f>IF(DatiStorici[[#This Row],[Calend]]="X",(DatiStorici[[#This Row],[Balanced]]*C$2/DatiStorici[[#This Row],[Bond 10Y]]),R1869)</f>
        <v>25.281013790608508</v>
      </c>
      <c r="S1870" s="33">
        <f>IF(DatiStorici[[#This Row],[Calend]]="X",(DatiStorici[[#This Row],[Balanced]]*D$2/DatiStorici[[#This Row],[SXXR]]),S1869)</f>
        <v>20.529501017670366</v>
      </c>
      <c r="T1870" s="33">
        <f>IF(DatiStorici[[#This Row],[Calend]]="X",(DatiStorici[[#This Row],[Balanced]]*E$2/DatiStorici[[#This Row],[Gold]]),T1869)</f>
        <v>32.161288632624562</v>
      </c>
      <c r="U1870" s="34">
        <f>SUMPRODUCT(DatiStorici[[#This Row],[Bond 3Y]:[Gold]],Q1869:T1869)</f>
        <v>15581.832655582748</v>
      </c>
      <c r="V1870" s="32">
        <f t="shared" si="246"/>
        <v>1.1803100190636371E-3</v>
      </c>
      <c r="W1870" s="32">
        <f>-(1-U1870/MAX(U$5:U1870))</f>
        <v>-9.0045009191843661E-3</v>
      </c>
      <c r="X1870" s="53" t="str">
        <f t="shared" si="247"/>
        <v/>
      </c>
    </row>
    <row r="1871" spans="1:24" x14ac:dyDescent="0.3">
      <c r="A1871" s="4">
        <v>41729</v>
      </c>
      <c r="B1871" s="1">
        <v>130.67345800000001</v>
      </c>
      <c r="C1871" s="1">
        <v>155.44307900000001</v>
      </c>
      <c r="D1871" s="1">
        <v>188.45296099999999</v>
      </c>
      <c r="E1871" s="1">
        <v>124.07489</v>
      </c>
      <c r="F1871" s="3">
        <f t="shared" si="240"/>
        <v>14889.951351221114</v>
      </c>
      <c r="G1871" s="36">
        <f t="shared" si="241"/>
        <v>-8.8766956479088515E-5</v>
      </c>
      <c r="H1871" s="31">
        <f t="shared" si="242"/>
        <v>-8.2812747315500574E-4</v>
      </c>
      <c r="I1871" s="37">
        <f t="shared" si="243"/>
        <v>1.7946829254179225E-3</v>
      </c>
      <c r="J1871" s="37">
        <f t="shared" si="244"/>
        <v>-2.3539491019795998E-3</v>
      </c>
      <c r="K1871" s="39">
        <f t="shared" si="245"/>
        <v>-6.7112885561202882E-4</v>
      </c>
      <c r="L1871" s="36">
        <f>-(1-B1871/MAX(B$5:B1871))</f>
        <v>-2.2056232436495904E-4</v>
      </c>
      <c r="M1871" s="37">
        <f>-(1-C1871/MAX(C$5:C1871))</f>
        <v>-1.9698185574179572E-3</v>
      </c>
      <c r="N1871" s="37">
        <f>-(1-D1871/MAX(D$5:D1871))</f>
        <v>-7.5726258737555119E-3</v>
      </c>
      <c r="O1871" s="37">
        <f>-(1-E1871/MAX(E$5:E1871))</f>
        <v>-0.32554798764975756</v>
      </c>
      <c r="P1871" s="39">
        <f>-(1-F1871/MAX(F$5:F1871))</f>
        <v>-5.4418968360898434E-2</v>
      </c>
      <c r="Q1871" s="33">
        <f>IF(DatiStorici[[#This Row],[Calend]]="X",(DatiStorici[[#This Row],[Balanced]]*B$2/DatiStorici[[#This Row],[Bond 3Y]]),Q1870)</f>
        <v>28.97881087575692</v>
      </c>
      <c r="R1871" s="33">
        <f>IF(DatiStorici[[#This Row],[Calend]]="X",(DatiStorici[[#This Row],[Balanced]]*C$2/DatiStorici[[#This Row],[Bond 10Y]]),R1870)</f>
        <v>25.281013790608508</v>
      </c>
      <c r="S1871" s="33">
        <f>IF(DatiStorici[[#This Row],[Calend]]="X",(DatiStorici[[#This Row],[Balanced]]*D$2/DatiStorici[[#This Row],[SXXR]]),S1870)</f>
        <v>20.529501017670366</v>
      </c>
      <c r="T1871" s="33">
        <f>IF(DatiStorici[[#This Row],[Calend]]="X",(DatiStorici[[#This Row],[Balanced]]*E$2/DatiStorici[[#This Row],[Gold]]),T1870)</f>
        <v>32.161288632624562</v>
      </c>
      <c r="U1871" s="34">
        <f>SUMPRODUCT(DatiStorici[[#This Row],[Bond 3Y]:[Gold]],Q1870:T1870)</f>
        <v>15575.773653700449</v>
      </c>
      <c r="V1871" s="32">
        <f t="shared" si="246"/>
        <v>-3.8892602329785431E-4</v>
      </c>
      <c r="W1871" s="32">
        <f>-(1-U1871/MAX(U$5:U1871))</f>
        <v>-9.3898499167638372E-3</v>
      </c>
      <c r="X1871" s="53" t="str">
        <f t="shared" si="247"/>
        <v/>
      </c>
    </row>
    <row r="1872" spans="1:24" x14ac:dyDescent="0.3">
      <c r="A1872" s="4">
        <v>41730</v>
      </c>
      <c r="B1872" s="1">
        <v>130.68295000000001</v>
      </c>
      <c r="C1872" s="1">
        <v>155.28497899999999</v>
      </c>
      <c r="D1872" s="1">
        <v>189.60250099999999</v>
      </c>
      <c r="E1872" s="1">
        <v>123.30507</v>
      </c>
      <c r="F1872" s="3">
        <f t="shared" si="240"/>
        <v>14873.113533775319</v>
      </c>
      <c r="G1872" s="36">
        <f t="shared" si="241"/>
        <v>7.2636443673233163E-5</v>
      </c>
      <c r="H1872" s="31">
        <f t="shared" si="242"/>
        <v>-1.0176101550709461E-3</v>
      </c>
      <c r="I1872" s="37">
        <f t="shared" si="243"/>
        <v>6.0813486819312193E-3</v>
      </c>
      <c r="J1872" s="37">
        <f t="shared" si="244"/>
        <v>-6.2238063662255977E-3</v>
      </c>
      <c r="K1872" s="39">
        <f t="shared" si="245"/>
        <v>-1.1314573487082298E-3</v>
      </c>
      <c r="L1872" s="36">
        <f>-(1-B1872/MAX(B$5:B1872))</f>
        <v>-1.4793926404610414E-4</v>
      </c>
      <c r="M1872" s="37">
        <f>-(1-C1872/MAX(C$5:C1872))</f>
        <v>-2.9849076350481063E-3</v>
      </c>
      <c r="N1872" s="37">
        <f>-(1-D1872/MAX(D$5:D1872))</f>
        <v>-1.5189403407747104E-3</v>
      </c>
      <c r="O1872" s="37">
        <f>-(1-E1872/MAX(E$5:E1872))</f>
        <v>-0.32973261072818594</v>
      </c>
      <c r="P1872" s="39">
        <f>-(1-F1872/MAX(F$5:F1872))</f>
        <v>-5.5488247931757551E-2</v>
      </c>
      <c r="Q1872" s="33">
        <f>IF(DatiStorici[[#This Row],[Calend]]="X",(DatiStorici[[#This Row],[Balanced]]*B$2/DatiStorici[[#This Row],[Bond 3Y]]),Q1871)</f>
        <v>28.97881087575692</v>
      </c>
      <c r="R1872" s="33">
        <f>IF(DatiStorici[[#This Row],[Calend]]="X",(DatiStorici[[#This Row],[Balanced]]*C$2/DatiStorici[[#This Row],[Bond 10Y]]),R1871)</f>
        <v>25.281013790608508</v>
      </c>
      <c r="S1872" s="33">
        <f>IF(DatiStorici[[#This Row],[Calend]]="X",(DatiStorici[[#This Row],[Balanced]]*D$2/DatiStorici[[#This Row],[SXXR]]),S1871)</f>
        <v>20.529501017670366</v>
      </c>
      <c r="T1872" s="33">
        <f>IF(DatiStorici[[#This Row],[Calend]]="X",(DatiStorici[[#This Row],[Balanced]]*E$2/DatiStorici[[#This Row],[Gold]]),T1871)</f>
        <v>32.161288632624562</v>
      </c>
      <c r="U1872" s="34">
        <f>SUMPRODUCT(DatiStorici[[#This Row],[Bond 3Y]:[Gold]],Q1871:T1871)</f>
        <v>15570.892871677674</v>
      </c>
      <c r="V1872" s="32">
        <f t="shared" si="246"/>
        <v>-3.1340638387418251E-4</v>
      </c>
      <c r="W1872" s="32">
        <f>-(1-U1872/MAX(U$5:U1872))</f>
        <v>-9.7002648161841343E-3</v>
      </c>
      <c r="X1872" s="53" t="str">
        <f t="shared" si="247"/>
        <v/>
      </c>
    </row>
    <row r="1873" spans="1:24" x14ac:dyDescent="0.3">
      <c r="A1873" s="4">
        <v>41731</v>
      </c>
      <c r="B1873" s="1">
        <v>130.66825499999999</v>
      </c>
      <c r="C1873" s="1">
        <v>154.93901099999999</v>
      </c>
      <c r="D1873" s="1">
        <v>189.955646</v>
      </c>
      <c r="E1873" s="1">
        <v>124.09607</v>
      </c>
      <c r="F1873" s="3">
        <f t="shared" si="240"/>
        <v>14900.501487946198</v>
      </c>
      <c r="G1873" s="36">
        <f t="shared" si="241"/>
        <v>-1.1245404447627727E-4</v>
      </c>
      <c r="H1873" s="31">
        <f t="shared" si="242"/>
        <v>-2.2304409367483531E-3</v>
      </c>
      <c r="I1873" s="37">
        <f t="shared" si="243"/>
        <v>1.8608221411816645E-3</v>
      </c>
      <c r="J1873" s="37">
        <f t="shared" si="244"/>
        <v>6.3944951531120283E-3</v>
      </c>
      <c r="K1873" s="39">
        <f t="shared" si="245"/>
        <v>1.8397471637776235E-3</v>
      </c>
      <c r="L1873" s="36">
        <f>-(1-B1873/MAX(B$5:B1873))</f>
        <v>-2.6037035037018708E-4</v>
      </c>
      <c r="M1873" s="37">
        <f>-(1-C1873/MAX(C$5:C1873))</f>
        <v>-5.2062127457974672E-3</v>
      </c>
      <c r="N1873" s="37">
        <f>-(1-D1873/MAX(D$5:D1873))</f>
        <v>0</v>
      </c>
      <c r="O1873" s="37">
        <f>-(1-E1873/MAX(E$5:E1873))</f>
        <v>-0.32543285642843167</v>
      </c>
      <c r="P1873" s="39">
        <f>-(1-F1873/MAX(F$5:F1873))</f>
        <v>-5.3748985703928942E-2</v>
      </c>
      <c r="Q1873" s="33">
        <f>IF(DatiStorici[[#This Row],[Calend]]="X",(DatiStorici[[#This Row],[Balanced]]*B$2/DatiStorici[[#This Row],[Bond 3Y]]),Q1872)</f>
        <v>28.97881087575692</v>
      </c>
      <c r="R1873" s="33">
        <f>IF(DatiStorici[[#This Row],[Calend]]="X",(DatiStorici[[#This Row],[Balanced]]*C$2/DatiStorici[[#This Row],[Bond 10Y]]),R1872)</f>
        <v>25.281013790608508</v>
      </c>
      <c r="S1873" s="33">
        <f>IF(DatiStorici[[#This Row],[Calend]]="X",(DatiStorici[[#This Row],[Balanced]]*D$2/DatiStorici[[#This Row],[SXXR]]),S1872)</f>
        <v>20.529501017670366</v>
      </c>
      <c r="T1873" s="33">
        <f>IF(DatiStorici[[#This Row],[Calend]]="X",(DatiStorici[[#This Row],[Balanced]]*E$2/DatiStorici[[#This Row],[Gold]]),T1872)</f>
        <v>32.161288632624562</v>
      </c>
      <c r="U1873" s="34">
        <f>SUMPRODUCT(DatiStorici[[#This Row],[Bond 3Y]:[Gold]],Q1872:T1872)</f>
        <v>15594.410076218035</v>
      </c>
      <c r="V1873" s="32">
        <f t="shared" si="246"/>
        <v>1.5091917472042676E-3</v>
      </c>
      <c r="W1873" s="32">
        <f>-(1-U1873/MAX(U$5:U1873))</f>
        <v>-8.2045842781113265E-3</v>
      </c>
      <c r="X1873" s="53" t="str">
        <f t="shared" si="247"/>
        <v/>
      </c>
    </row>
    <row r="1874" spans="1:24" x14ac:dyDescent="0.3">
      <c r="A1874" s="4">
        <v>41732</v>
      </c>
      <c r="B1874" s="1">
        <v>130.773245</v>
      </c>
      <c r="C1874" s="1">
        <v>155.229997</v>
      </c>
      <c r="D1874" s="1">
        <v>190.17447300000001</v>
      </c>
      <c r="E1874" s="1">
        <v>123.32626999999999</v>
      </c>
      <c r="F1874" s="3">
        <f t="shared" si="240"/>
        <v>14883.391020551069</v>
      </c>
      <c r="G1874" s="36">
        <f t="shared" si="241"/>
        <v>8.0316250973041755E-4</v>
      </c>
      <c r="H1874" s="31">
        <f t="shared" si="242"/>
        <v>1.8763066448513666E-3</v>
      </c>
      <c r="I1874" s="37">
        <f t="shared" si="243"/>
        <v>1.151326944299549E-3</v>
      </c>
      <c r="J1874" s="37">
        <f t="shared" si="244"/>
        <v>-6.2225786395643072E-3</v>
      </c>
      <c r="K1874" s="39">
        <f t="shared" si="245"/>
        <v>-1.1489746864081977E-3</v>
      </c>
      <c r="L1874" s="36">
        <f>-(1-B1874/MAX(B$5:B1874))</f>
        <v>0</v>
      </c>
      <c r="M1874" s="37">
        <f>-(1-C1874/MAX(C$5:C1874))</f>
        <v>-3.3379223577947315E-3</v>
      </c>
      <c r="N1874" s="37">
        <f>-(1-D1874/MAX(D$5:D1874))</f>
        <v>0</v>
      </c>
      <c r="O1874" s="37">
        <f>-(1-E1874/MAX(E$5:E1874))</f>
        <v>-0.32961737078993714</v>
      </c>
      <c r="P1874" s="39">
        <f>-(1-F1874/MAX(F$5:F1874))</f>
        <v>-5.4835579812242519E-2</v>
      </c>
      <c r="Q1874" s="33">
        <f>IF(DatiStorici[[#This Row],[Calend]]="X",(DatiStorici[[#This Row],[Balanced]]*B$2/DatiStorici[[#This Row],[Bond 3Y]]),Q1873)</f>
        <v>28.97881087575692</v>
      </c>
      <c r="R1874" s="33">
        <f>IF(DatiStorici[[#This Row],[Calend]]="X",(DatiStorici[[#This Row],[Balanced]]*C$2/DatiStorici[[#This Row],[Bond 10Y]]),R1873)</f>
        <v>25.281013790608508</v>
      </c>
      <c r="S1874" s="33">
        <f>IF(DatiStorici[[#This Row],[Calend]]="X",(DatiStorici[[#This Row],[Balanced]]*D$2/DatiStorici[[#This Row],[SXXR]]),S1873)</f>
        <v>20.529501017670366</v>
      </c>
      <c r="T1874" s="33">
        <f>IF(DatiStorici[[#This Row],[Calend]]="X",(DatiStorici[[#This Row],[Balanced]]*E$2/DatiStorici[[#This Row],[Gold]]),T1873)</f>
        <v>32.161288632624562</v>
      </c>
      <c r="U1874" s="34">
        <f>SUMPRODUCT(DatiStorici[[#This Row],[Bond 3Y]:[Gold]],Q1873:T1873)</f>
        <v>15584.543631780554</v>
      </c>
      <c r="V1874" s="32">
        <f t="shared" si="246"/>
        <v>-6.3289133171168818E-4</v>
      </c>
      <c r="W1874" s="32">
        <f>-(1-U1874/MAX(U$5:U1874))</f>
        <v>-8.8320844089109229E-3</v>
      </c>
      <c r="X1874" s="53" t="str">
        <f t="shared" si="247"/>
        <v/>
      </c>
    </row>
    <row r="1875" spans="1:24" x14ac:dyDescent="0.3">
      <c r="A1875" s="4">
        <v>41733</v>
      </c>
      <c r="B1875" s="1">
        <v>130.87949800000001</v>
      </c>
      <c r="C1875" s="1">
        <v>155.981672</v>
      </c>
      <c r="D1875" s="1">
        <v>191.319536</v>
      </c>
      <c r="E1875" s="1">
        <v>124.59748999999999</v>
      </c>
      <c r="F1875" s="3">
        <f t="shared" si="240"/>
        <v>14972.408828098847</v>
      </c>
      <c r="G1875" s="36">
        <f t="shared" si="241"/>
        <v>8.1216810205980781E-4</v>
      </c>
      <c r="H1875" s="31">
        <f t="shared" si="242"/>
        <v>4.8306444557000396E-3</v>
      </c>
      <c r="I1875" s="37">
        <f t="shared" si="243"/>
        <v>6.0030638053667727E-3</v>
      </c>
      <c r="J1875" s="37">
        <f t="shared" si="244"/>
        <v>1.0255016628285379E-2</v>
      </c>
      <c r="K1875" s="39">
        <f t="shared" si="245"/>
        <v>5.9632012397329301E-3</v>
      </c>
      <c r="L1875" s="36">
        <f>-(1-B1875/MAX(B$5:B1875))</f>
        <v>0</v>
      </c>
      <c r="M1875" s="37">
        <f>-(1-C1875/MAX(C$5:C1875))</f>
        <v>0</v>
      </c>
      <c r="N1875" s="37">
        <f>-(1-D1875/MAX(D$5:D1875))</f>
        <v>0</v>
      </c>
      <c r="O1875" s="37">
        <f>-(1-E1875/MAX(E$5:E1875))</f>
        <v>-0.32270721445500206</v>
      </c>
      <c r="P1875" s="39">
        <f>-(1-F1875/MAX(F$5:F1875))</f>
        <v>-4.9182535802238081E-2</v>
      </c>
      <c r="Q1875" s="33">
        <f>IF(DatiStorici[[#This Row],[Calend]]="X",(DatiStorici[[#This Row],[Balanced]]*B$2/DatiStorici[[#This Row],[Bond 3Y]]),Q1874)</f>
        <v>28.97881087575692</v>
      </c>
      <c r="R1875" s="33">
        <f>IF(DatiStorici[[#This Row],[Calend]]="X",(DatiStorici[[#This Row],[Balanced]]*C$2/DatiStorici[[#This Row],[Bond 10Y]]),R1874)</f>
        <v>25.281013790608508</v>
      </c>
      <c r="S1875" s="33">
        <f>IF(DatiStorici[[#This Row],[Calend]]="X",(DatiStorici[[#This Row],[Balanced]]*D$2/DatiStorici[[#This Row],[SXXR]]),S1874)</f>
        <v>20.529501017670366</v>
      </c>
      <c r="T1875" s="33">
        <f>IF(DatiStorici[[#This Row],[Calend]]="X",(DatiStorici[[#This Row],[Balanced]]*E$2/DatiStorici[[#This Row],[Gold]]),T1874)</f>
        <v>32.161288632624562</v>
      </c>
      <c r="U1875" s="34">
        <f>SUMPRODUCT(DatiStorici[[#This Row],[Bond 3Y]:[Gold]],Q1874:T1874)</f>
        <v>15671.017468772954</v>
      </c>
      <c r="V1875" s="32">
        <f t="shared" si="246"/>
        <v>5.5333549989527398E-3</v>
      </c>
      <c r="W1875" s="32">
        <f>-(1-U1875/MAX(U$5:U1875))</f>
        <v>-3.3323986439625086E-3</v>
      </c>
      <c r="X1875" s="53" t="str">
        <f t="shared" si="247"/>
        <v/>
      </c>
    </row>
    <row r="1876" spans="1:24" x14ac:dyDescent="0.3">
      <c r="A1876" s="4">
        <v>41736</v>
      </c>
      <c r="B1876" s="1">
        <v>130.86760599999999</v>
      </c>
      <c r="C1876" s="1">
        <v>156.01851099999999</v>
      </c>
      <c r="D1876" s="1">
        <v>188.971206</v>
      </c>
      <c r="E1876" s="1">
        <v>124.76130000000001</v>
      </c>
      <c r="F1876" s="3">
        <f t="shared" si="240"/>
        <v>14944.181860452461</v>
      </c>
      <c r="G1876" s="36">
        <f t="shared" si="241"/>
        <v>-9.0866334919997938E-5</v>
      </c>
      <c r="H1876" s="31">
        <f t="shared" si="242"/>
        <v>2.3614729848518988E-4</v>
      </c>
      <c r="I1876" s="37">
        <f t="shared" si="243"/>
        <v>-1.2350339306065798E-2</v>
      </c>
      <c r="J1876" s="37">
        <f t="shared" si="244"/>
        <v>1.3138500035558868E-3</v>
      </c>
      <c r="K1876" s="39">
        <f t="shared" si="245"/>
        <v>-1.887044972233146E-3</v>
      </c>
      <c r="L1876" s="36">
        <f>-(1-B1876/MAX(B$5:B1876))</f>
        <v>-9.0862206699626746E-5</v>
      </c>
      <c r="M1876" s="37">
        <f>-(1-C1876/MAX(C$5:C1876))</f>
        <v>0</v>
      </c>
      <c r="N1876" s="37">
        <f>-(1-D1876/MAX(D$5:D1876))</f>
        <v>-1.2274386866587439E-2</v>
      </c>
      <c r="O1876" s="37">
        <f>-(1-E1876/MAX(E$5:E1876))</f>
        <v>-0.32181676849818441</v>
      </c>
      <c r="P1876" s="39">
        <f>-(1-F1876/MAX(F$5:F1876))</f>
        <v>-5.0975079280556668E-2</v>
      </c>
      <c r="Q1876" s="33">
        <f>IF(DatiStorici[[#This Row],[Calend]]="X",(DatiStorici[[#This Row],[Balanced]]*B$2/DatiStorici[[#This Row],[Bond 3Y]]),Q1875)</f>
        <v>28.97881087575692</v>
      </c>
      <c r="R1876" s="33">
        <f>IF(DatiStorici[[#This Row],[Calend]]="X",(DatiStorici[[#This Row],[Balanced]]*C$2/DatiStorici[[#This Row],[Bond 10Y]]),R1875)</f>
        <v>25.281013790608508</v>
      </c>
      <c r="S1876" s="33">
        <f>IF(DatiStorici[[#This Row],[Calend]]="X",(DatiStorici[[#This Row],[Balanced]]*D$2/DatiStorici[[#This Row],[SXXR]]),S1875)</f>
        <v>20.529501017670366</v>
      </c>
      <c r="T1876" s="33">
        <f>IF(DatiStorici[[#This Row],[Calend]]="X",(DatiStorici[[#This Row],[Balanced]]*E$2/DatiStorici[[#This Row],[Gold]]),T1875)</f>
        <v>32.161288632624562</v>
      </c>
      <c r="U1876" s="34">
        <f>SUMPRODUCT(DatiStorici[[#This Row],[Bond 3Y]:[Gold]],Q1875:T1875)</f>
        <v>15628.662477587135</v>
      </c>
      <c r="V1876" s="32">
        <f t="shared" si="246"/>
        <v>-2.7064185392016854E-3</v>
      </c>
      <c r="W1876" s="32">
        <f>-(1-U1876/MAX(U$5:U1876))</f>
        <v>-6.0261514621662293E-3</v>
      </c>
      <c r="X1876" s="53" t="str">
        <f t="shared" si="247"/>
        <v/>
      </c>
    </row>
    <row r="1877" spans="1:24" x14ac:dyDescent="0.3">
      <c r="A1877" s="4">
        <v>41737</v>
      </c>
      <c r="B1877" s="1">
        <v>130.82963599999999</v>
      </c>
      <c r="C1877" s="1">
        <v>155.73661200000001</v>
      </c>
      <c r="D1877" s="1">
        <v>188.379086</v>
      </c>
      <c r="E1877" s="1">
        <v>125.76833000000001</v>
      </c>
      <c r="F1877" s="3">
        <f t="shared" si="240"/>
        <v>14966.917760670662</v>
      </c>
      <c r="G1877" s="36">
        <f t="shared" si="241"/>
        <v>-2.9018265516488479E-4</v>
      </c>
      <c r="H1877" s="31">
        <f t="shared" si="242"/>
        <v>-1.8084647598894988E-3</v>
      </c>
      <c r="I1877" s="37">
        <f t="shared" si="243"/>
        <v>-3.1383067591790625E-3</v>
      </c>
      <c r="J1877" s="37">
        <f t="shared" si="244"/>
        <v>8.0392520729315273E-3</v>
      </c>
      <c r="K1877" s="39">
        <f t="shared" si="245"/>
        <v>1.5202319463305501E-3</v>
      </c>
      <c r="L1877" s="36">
        <f>-(1-B1877/MAX(B$5:B1877))</f>
        <v>-3.8097640013878831E-4</v>
      </c>
      <c r="M1877" s="37">
        <f>-(1-C1877/MAX(C$5:C1877))</f>
        <v>-1.8068304728275919E-3</v>
      </c>
      <c r="N1877" s="37">
        <f>-(1-D1877/MAX(D$5:D1877))</f>
        <v>-1.5369313879163959E-2</v>
      </c>
      <c r="O1877" s="37">
        <f>-(1-E1877/MAX(E$5:E1877))</f>
        <v>-0.31634270835598266</v>
      </c>
      <c r="P1877" s="39">
        <f>-(1-F1877/MAX(F$5:F1877))</f>
        <v>-4.9531244074083269E-2</v>
      </c>
      <c r="Q1877" s="33">
        <f>IF(DatiStorici[[#This Row],[Calend]]="X",(DatiStorici[[#This Row],[Balanced]]*B$2/DatiStorici[[#This Row],[Bond 3Y]]),Q1876)</f>
        <v>28.97881087575692</v>
      </c>
      <c r="R1877" s="33">
        <f>IF(DatiStorici[[#This Row],[Calend]]="X",(DatiStorici[[#This Row],[Balanced]]*C$2/DatiStorici[[#This Row],[Bond 10Y]]),R1876)</f>
        <v>25.281013790608508</v>
      </c>
      <c r="S1877" s="33">
        <f>IF(DatiStorici[[#This Row],[Calend]]="X",(DatiStorici[[#This Row],[Balanced]]*D$2/DatiStorici[[#This Row],[SXXR]]),S1876)</f>
        <v>20.529501017670366</v>
      </c>
      <c r="T1877" s="33">
        <f>IF(DatiStorici[[#This Row],[Calend]]="X",(DatiStorici[[#This Row],[Balanced]]*E$2/DatiStorici[[#This Row],[Gold]]),T1876)</f>
        <v>32.161288632624562</v>
      </c>
      <c r="U1877" s="34">
        <f>SUMPRODUCT(DatiStorici[[#This Row],[Bond 3Y]:[Gold]],Q1876:T1876)</f>
        <v>15640.666913980753</v>
      </c>
      <c r="V1877" s="32">
        <f t="shared" si="246"/>
        <v>7.6780904592104588E-4</v>
      </c>
      <c r="W1877" s="32">
        <f>-(1-U1877/MAX(U$5:U1877))</f>
        <v>-5.2626762857841403E-3</v>
      </c>
      <c r="X1877" s="53" t="str">
        <f t="shared" si="247"/>
        <v/>
      </c>
    </row>
    <row r="1878" spans="1:24" x14ac:dyDescent="0.3">
      <c r="A1878" s="4">
        <v>41738</v>
      </c>
      <c r="B1878" s="1">
        <v>130.832404</v>
      </c>
      <c r="C1878" s="1">
        <v>155.662645</v>
      </c>
      <c r="D1878" s="1">
        <v>189.14805799999999</v>
      </c>
      <c r="E1878" s="1">
        <v>125.02257</v>
      </c>
      <c r="F1878" s="3">
        <f t="shared" si="240"/>
        <v>14947.267987392454</v>
      </c>
      <c r="G1878" s="36">
        <f t="shared" si="241"/>
        <v>2.1157061987996321E-5</v>
      </c>
      <c r="H1878" s="31">
        <f t="shared" si="242"/>
        <v>-4.7506215720421677E-4</v>
      </c>
      <c r="I1878" s="37">
        <f t="shared" si="243"/>
        <v>4.0737365546621449E-3</v>
      </c>
      <c r="J1878" s="37">
        <f t="shared" si="244"/>
        <v>-5.9472827613523101E-3</v>
      </c>
      <c r="K1878" s="39">
        <f t="shared" si="245"/>
        <v>-1.3137430027252946E-3</v>
      </c>
      <c r="L1878" s="36">
        <f>-(1-B1878/MAX(B$5:B1878))</f>
        <v>-3.5982717476512605E-4</v>
      </c>
      <c r="M1878" s="37">
        <f>-(1-C1878/MAX(C$5:C1878))</f>
        <v>-2.2809216529440235E-3</v>
      </c>
      <c r="N1878" s="37">
        <f>-(1-D1878/MAX(D$5:D1878))</f>
        <v>-1.1350006619292752E-2</v>
      </c>
      <c r="O1878" s="37">
        <f>-(1-E1878/MAX(E$5:E1878))</f>
        <v>-0.32039654497619097</v>
      </c>
      <c r="P1878" s="39">
        <f>-(1-F1878/MAX(F$5:F1878))</f>
        <v>-5.0779095893717208E-2</v>
      </c>
      <c r="Q1878" s="33">
        <f>IF(DatiStorici[[#This Row],[Calend]]="X",(DatiStorici[[#This Row],[Balanced]]*B$2/DatiStorici[[#This Row],[Bond 3Y]]),Q1877)</f>
        <v>28.97881087575692</v>
      </c>
      <c r="R1878" s="33">
        <f>IF(DatiStorici[[#This Row],[Calend]]="X",(DatiStorici[[#This Row],[Balanced]]*C$2/DatiStorici[[#This Row],[Bond 10Y]]),R1877)</f>
        <v>25.281013790608508</v>
      </c>
      <c r="S1878" s="33">
        <f>IF(DatiStorici[[#This Row],[Calend]]="X",(DatiStorici[[#This Row],[Balanced]]*D$2/DatiStorici[[#This Row],[SXXR]]),S1877)</f>
        <v>20.529501017670366</v>
      </c>
      <c r="T1878" s="33">
        <f>IF(DatiStorici[[#This Row],[Calend]]="X",(DatiStorici[[#This Row],[Balanced]]*E$2/DatiStorici[[#This Row],[Gold]]),T1877)</f>
        <v>32.161288632624562</v>
      </c>
      <c r="U1878" s="34">
        <f>SUMPRODUCT(DatiStorici[[#This Row],[Bond 3Y]:[Gold]],Q1877:T1877)</f>
        <v>15630.6791754281</v>
      </c>
      <c r="V1878" s="32">
        <f t="shared" si="246"/>
        <v>-6.3877895525903247E-4</v>
      </c>
      <c r="W1878" s="32">
        <f>-(1-U1878/MAX(U$5:U1878))</f>
        <v>-5.8978906517995755E-3</v>
      </c>
      <c r="X1878" s="53" t="str">
        <f t="shared" si="247"/>
        <v/>
      </c>
    </row>
    <row r="1879" spans="1:24" x14ac:dyDescent="0.3">
      <c r="A1879" s="4">
        <v>41739</v>
      </c>
      <c r="B1879" s="1">
        <v>130.87312600000001</v>
      </c>
      <c r="C1879" s="1">
        <v>156.265905</v>
      </c>
      <c r="D1879" s="1">
        <v>188.227419</v>
      </c>
      <c r="E1879" s="1">
        <v>126.82191</v>
      </c>
      <c r="F1879" s="3">
        <f t="shared" si="240"/>
        <v>15020.664686285683</v>
      </c>
      <c r="G1879" s="36">
        <f t="shared" si="241"/>
        <v>3.1120473708512024E-4</v>
      </c>
      <c r="H1879" s="31">
        <f t="shared" si="242"/>
        <v>3.8679418867746881E-3</v>
      </c>
      <c r="I1879" s="37">
        <f t="shared" si="243"/>
        <v>-4.8791767485287544E-3</v>
      </c>
      <c r="J1879" s="37">
        <f t="shared" si="244"/>
        <v>1.428953787114336E-2</v>
      </c>
      <c r="K1879" s="39">
        <f t="shared" si="245"/>
        <v>4.8983589524579738E-3</v>
      </c>
      <c r="L1879" s="36">
        <f>-(1-B1879/MAX(B$5:B1879))</f>
        <v>-4.8686005809650545E-5</v>
      </c>
      <c r="M1879" s="37">
        <f>-(1-C1879/MAX(C$5:C1879))</f>
        <v>0</v>
      </c>
      <c r="N1879" s="37">
        <f>-(1-D1879/MAX(D$5:D1879))</f>
        <v>-1.6162055713954904E-2</v>
      </c>
      <c r="O1879" s="37">
        <f>-(1-E1879/MAX(E$5:E1879))</f>
        <v>-0.3106156095757866</v>
      </c>
      <c r="P1879" s="39">
        <f>-(1-F1879/MAX(F$5:F1879))</f>
        <v>-4.6118064798227887E-2</v>
      </c>
      <c r="Q1879" s="33">
        <f>IF(DatiStorici[[#This Row],[Calend]]="X",(DatiStorici[[#This Row],[Balanced]]*B$2/DatiStorici[[#This Row],[Bond 3Y]]),Q1878)</f>
        <v>28.97881087575692</v>
      </c>
      <c r="R1879" s="33">
        <f>IF(DatiStorici[[#This Row],[Calend]]="X",(DatiStorici[[#This Row],[Balanced]]*C$2/DatiStorici[[#This Row],[Bond 10Y]]),R1878)</f>
        <v>25.281013790608508</v>
      </c>
      <c r="S1879" s="33">
        <f>IF(DatiStorici[[#This Row],[Calend]]="X",(DatiStorici[[#This Row],[Balanced]]*D$2/DatiStorici[[#This Row],[SXXR]]),S1878)</f>
        <v>20.529501017670366</v>
      </c>
      <c r="T1879" s="33">
        <f>IF(DatiStorici[[#This Row],[Calend]]="X",(DatiStorici[[#This Row],[Balanced]]*E$2/DatiStorici[[#This Row],[Gold]]),T1878)</f>
        <v>32.161288632624562</v>
      </c>
      <c r="U1879" s="34">
        <f>SUMPRODUCT(DatiStorici[[#This Row],[Bond 3Y]:[Gold]],Q1878:T1878)</f>
        <v>15686.079108744727</v>
      </c>
      <c r="V1879" s="32">
        <f t="shared" si="246"/>
        <v>3.5380412368387856E-3</v>
      </c>
      <c r="W1879" s="32">
        <f>-(1-U1879/MAX(U$5:U1879))</f>
        <v>-2.3744870971807996E-3</v>
      </c>
      <c r="X1879" s="53" t="str">
        <f t="shared" si="247"/>
        <v/>
      </c>
    </row>
    <row r="1880" spans="1:24" x14ac:dyDescent="0.3">
      <c r="A1880" s="4">
        <v>41740</v>
      </c>
      <c r="B1880" s="1">
        <v>130.76814200000001</v>
      </c>
      <c r="C1880" s="1">
        <v>156.26834199999999</v>
      </c>
      <c r="D1880" s="1">
        <v>185.649068</v>
      </c>
      <c r="E1880" s="1">
        <v>126.58036</v>
      </c>
      <c r="F1880" s="3">
        <f t="shared" si="240"/>
        <v>14969.820663875813</v>
      </c>
      <c r="G1880" s="36">
        <f t="shared" si="241"/>
        <v>-8.0250341573979457E-4</v>
      </c>
      <c r="H1880" s="31">
        <f t="shared" si="242"/>
        <v>1.5595090927964227E-5</v>
      </c>
      <c r="I1880" s="37">
        <f t="shared" si="243"/>
        <v>-1.3792746882740337E-2</v>
      </c>
      <c r="J1880" s="37">
        <f t="shared" si="244"/>
        <v>-1.9064554801416038E-3</v>
      </c>
      <c r="K1880" s="39">
        <f t="shared" si="245"/>
        <v>-3.3906801125627908E-3</v>
      </c>
      <c r="L1880" s="36">
        <f>-(1-B1880/MAX(B$5:B1880))</f>
        <v>-8.5082844679007508E-4</v>
      </c>
      <c r="M1880" s="37">
        <f>-(1-C1880/MAX(C$5:C1880))</f>
        <v>0</v>
      </c>
      <c r="N1880" s="37">
        <f>-(1-D1880/MAX(D$5:D1880))</f>
        <v>-2.9638729627694649E-2</v>
      </c>
      <c r="O1880" s="37">
        <f>-(1-E1880/MAX(E$5:E1880))</f>
        <v>-0.31192863821182404</v>
      </c>
      <c r="P1880" s="39">
        <f>-(1-F1880/MAX(F$5:F1880))</f>
        <v>-4.9346896244951477E-2</v>
      </c>
      <c r="Q1880" s="33">
        <f>IF(DatiStorici[[#This Row],[Calend]]="X",(DatiStorici[[#This Row],[Balanced]]*B$2/DatiStorici[[#This Row],[Bond 3Y]]),Q1879)</f>
        <v>28.97881087575692</v>
      </c>
      <c r="R1880" s="33">
        <f>IF(DatiStorici[[#This Row],[Calend]]="X",(DatiStorici[[#This Row],[Balanced]]*C$2/DatiStorici[[#This Row],[Bond 10Y]]),R1879)</f>
        <v>25.281013790608508</v>
      </c>
      <c r="S1880" s="33">
        <f>IF(DatiStorici[[#This Row],[Calend]]="X",(DatiStorici[[#This Row],[Balanced]]*D$2/DatiStorici[[#This Row],[SXXR]]),S1879)</f>
        <v>20.529501017670366</v>
      </c>
      <c r="T1880" s="33">
        <f>IF(DatiStorici[[#This Row],[Calend]]="X",(DatiStorici[[#This Row],[Balanced]]*E$2/DatiStorici[[#This Row],[Gold]]),T1879)</f>
        <v>32.161288632624562</v>
      </c>
      <c r="U1880" s="34">
        <f>SUMPRODUCT(DatiStorici[[#This Row],[Bond 3Y]:[Gold]],Q1879:T1879)</f>
        <v>15622.397588346732</v>
      </c>
      <c r="V1880" s="32">
        <f t="shared" si="246"/>
        <v>-4.0680106435503913E-3</v>
      </c>
      <c r="W1880" s="32">
        <f>-(1-U1880/MAX(U$5:U1880))</f>
        <v>-6.4245947760375177E-3</v>
      </c>
      <c r="X1880" s="53" t="str">
        <f t="shared" si="247"/>
        <v/>
      </c>
    </row>
    <row r="1881" spans="1:24" x14ac:dyDescent="0.3">
      <c r="A1881" s="4">
        <v>41743</v>
      </c>
      <c r="B1881" s="1">
        <v>130.78394900000001</v>
      </c>
      <c r="C1881" s="1">
        <v>156.29005900000001</v>
      </c>
      <c r="D1881" s="1">
        <v>186.45161999999999</v>
      </c>
      <c r="E1881" s="1">
        <v>127.32031000000001</v>
      </c>
      <c r="F1881" s="3">
        <f t="shared" si="240"/>
        <v>15012.018016256581</v>
      </c>
      <c r="G1881" s="36">
        <f t="shared" si="241"/>
        <v>1.2087076007532646E-4</v>
      </c>
      <c r="H1881" s="31">
        <f t="shared" si="242"/>
        <v>1.3896283040528462E-4</v>
      </c>
      <c r="I1881" s="37">
        <f t="shared" si="243"/>
        <v>4.3136348323716909E-3</v>
      </c>
      <c r="J1881" s="37">
        <f t="shared" si="244"/>
        <v>5.8286738265477126E-3</v>
      </c>
      <c r="K1881" s="39">
        <f t="shared" si="245"/>
        <v>2.8148627369620513E-3</v>
      </c>
      <c r="L1881" s="36">
        <f>-(1-B1881/MAX(B$5:B1881))</f>
        <v>-7.3005322804653439E-4</v>
      </c>
      <c r="M1881" s="37">
        <f>-(1-C1881/MAX(C$5:C1881))</f>
        <v>0</v>
      </c>
      <c r="N1881" s="37">
        <f>-(1-D1881/MAX(D$5:D1881))</f>
        <v>-2.544390448448508E-2</v>
      </c>
      <c r="O1881" s="37">
        <f>-(1-E1881/MAX(E$5:E1881))</f>
        <v>-0.3079063838577113</v>
      </c>
      <c r="P1881" s="39">
        <f>-(1-F1881/MAX(F$5:F1881))</f>
        <v>-4.6667168483895072E-2</v>
      </c>
      <c r="Q1881" s="33">
        <f>IF(DatiStorici[[#This Row],[Calend]]="X",(DatiStorici[[#This Row],[Balanced]]*B$2/DatiStorici[[#This Row],[Bond 3Y]]),Q1880)</f>
        <v>28.97881087575692</v>
      </c>
      <c r="R1881" s="33">
        <f>IF(DatiStorici[[#This Row],[Calend]]="X",(DatiStorici[[#This Row],[Balanced]]*C$2/DatiStorici[[#This Row],[Bond 10Y]]),R1880)</f>
        <v>25.281013790608508</v>
      </c>
      <c r="S1881" s="33">
        <f>IF(DatiStorici[[#This Row],[Calend]]="X",(DatiStorici[[#This Row],[Balanced]]*D$2/DatiStorici[[#This Row],[SXXR]]),S1880)</f>
        <v>20.529501017670366</v>
      </c>
      <c r="T1881" s="33">
        <f>IF(DatiStorici[[#This Row],[Calend]]="X",(DatiStorici[[#This Row],[Balanced]]*E$2/DatiStorici[[#This Row],[Gold]]),T1880)</f>
        <v>32.161288632624562</v>
      </c>
      <c r="U1881" s="34">
        <f>SUMPRODUCT(DatiStorici[[#This Row],[Bond 3Y]:[Gold]],Q1880:T1880)</f>
        <v>15663.678421811179</v>
      </c>
      <c r="V1881" s="32">
        <f t="shared" si="246"/>
        <v>2.6389284106763133E-3</v>
      </c>
      <c r="W1881" s="32">
        <f>-(1-U1881/MAX(U$5:U1881))</f>
        <v>-3.799157764498684E-3</v>
      </c>
      <c r="X1881" s="53" t="str">
        <f t="shared" si="247"/>
        <v/>
      </c>
    </row>
    <row r="1882" spans="1:24" x14ac:dyDescent="0.3">
      <c r="A1882" s="4">
        <v>41744</v>
      </c>
      <c r="B1882" s="1">
        <v>130.859308</v>
      </c>
      <c r="C1882" s="1">
        <v>156.99491800000001</v>
      </c>
      <c r="D1882" s="1">
        <v>184.68029799999999</v>
      </c>
      <c r="E1882" s="1">
        <v>124.65387</v>
      </c>
      <c r="F1882" s="3">
        <f t="shared" si="240"/>
        <v>14899.911239590845</v>
      </c>
      <c r="G1882" s="36">
        <f t="shared" si="241"/>
        <v>5.7604390763137472E-4</v>
      </c>
      <c r="H1882" s="31">
        <f t="shared" si="242"/>
        <v>4.4998020402651044E-3</v>
      </c>
      <c r="I1882" s="37">
        <f t="shared" si="243"/>
        <v>-9.5455840041676326E-3</v>
      </c>
      <c r="J1882" s="37">
        <f t="shared" si="244"/>
        <v>-2.1165180801826892E-2</v>
      </c>
      <c r="K1882" s="39">
        <f t="shared" si="245"/>
        <v>-7.4958255364973051E-3</v>
      </c>
      <c r="L1882" s="36">
        <f>-(1-B1882/MAX(B$5:B1882))</f>
        <v>-1.5426403912410791E-4</v>
      </c>
      <c r="M1882" s="37">
        <f>-(1-C1882/MAX(C$5:C1882))</f>
        <v>0</v>
      </c>
      <c r="N1882" s="37">
        <f>-(1-D1882/MAX(D$5:D1882))</f>
        <v>-3.4702352612856036E-2</v>
      </c>
      <c r="O1882" s="37">
        <f>-(1-E1882/MAX(E$5:E1882))</f>
        <v>-0.322400741449414</v>
      </c>
      <c r="P1882" s="39">
        <f>-(1-F1882/MAX(F$5:F1882))</f>
        <v>-5.3786469214493371E-2</v>
      </c>
      <c r="Q1882" s="33">
        <f>IF(DatiStorici[[#This Row],[Calend]]="X",(DatiStorici[[#This Row],[Balanced]]*B$2/DatiStorici[[#This Row],[Bond 3Y]]),Q1881)</f>
        <v>28.97881087575692</v>
      </c>
      <c r="R1882" s="33">
        <f>IF(DatiStorici[[#This Row],[Calend]]="X",(DatiStorici[[#This Row],[Balanced]]*C$2/DatiStorici[[#This Row],[Bond 10Y]]),R1881)</f>
        <v>25.281013790608508</v>
      </c>
      <c r="S1882" s="33">
        <f>IF(DatiStorici[[#This Row],[Calend]]="X",(DatiStorici[[#This Row],[Balanced]]*D$2/DatiStorici[[#This Row],[SXXR]]),S1881)</f>
        <v>20.529501017670366</v>
      </c>
      <c r="T1882" s="33">
        <f>IF(DatiStorici[[#This Row],[Calend]]="X",(DatiStorici[[#This Row],[Balanced]]*E$2/DatiStorici[[#This Row],[Gold]]),T1881)</f>
        <v>32.161288632624562</v>
      </c>
      <c r="U1882" s="34">
        <f>SUMPRODUCT(DatiStorici[[#This Row],[Bond 3Y]:[Gold]],Q1881:T1881)</f>
        <v>15561.561282856203</v>
      </c>
      <c r="V1882" s="32">
        <f t="shared" si="246"/>
        <v>-6.5407025838638347E-3</v>
      </c>
      <c r="W1882" s="32">
        <f>-(1-U1882/MAX(U$5:U1882))</f>
        <v>-1.0293748440720174E-2</v>
      </c>
      <c r="X1882" s="53" t="str">
        <f t="shared" si="247"/>
        <v/>
      </c>
    </row>
    <row r="1883" spans="1:24" x14ac:dyDescent="0.3">
      <c r="A1883" s="4">
        <v>41745</v>
      </c>
      <c r="B1883" s="1">
        <v>130.855501</v>
      </c>
      <c r="C1883" s="1">
        <v>156.945156</v>
      </c>
      <c r="D1883" s="1">
        <v>187.07452000000001</v>
      </c>
      <c r="E1883" s="1">
        <v>124.98857</v>
      </c>
      <c r="F1883" s="3">
        <f t="shared" si="240"/>
        <v>14947.775451039277</v>
      </c>
      <c r="G1883" s="36">
        <f t="shared" si="241"/>
        <v>-2.9092736592202796E-5</v>
      </c>
      <c r="H1883" s="31">
        <f t="shared" si="242"/>
        <v>-3.1701591824662433E-4</v>
      </c>
      <c r="I1883" s="37">
        <f t="shared" si="243"/>
        <v>1.2880828907888912E-2</v>
      </c>
      <c r="J1883" s="37">
        <f t="shared" si="244"/>
        <v>2.681436702380538E-3</v>
      </c>
      <c r="K1883" s="39">
        <f t="shared" si="245"/>
        <v>3.2072336441701264E-3</v>
      </c>
      <c r="L1883" s="36">
        <f>-(1-B1883/MAX(B$5:B1883))</f>
        <v>-1.833518646290333E-4</v>
      </c>
      <c r="M1883" s="37">
        <f>-(1-C1883/MAX(C$5:C1883))</f>
        <v>-3.1696567400996134E-4</v>
      </c>
      <c r="N1883" s="37">
        <f>-(1-D1883/MAX(D$5:D1883))</f>
        <v>-2.2188094790277946E-2</v>
      </c>
      <c r="O1883" s="37">
        <f>-(1-E1883/MAX(E$5:E1883))</f>
        <v>-0.32058136374508062</v>
      </c>
      <c r="P1883" s="39">
        <f>-(1-F1883/MAX(F$5:F1883))</f>
        <v>-5.0746869596440369E-2</v>
      </c>
      <c r="Q1883" s="33">
        <f>IF(DatiStorici[[#This Row],[Calend]]="X",(DatiStorici[[#This Row],[Balanced]]*B$2/DatiStorici[[#This Row],[Bond 3Y]]),Q1882)</f>
        <v>28.97881087575692</v>
      </c>
      <c r="R1883" s="33">
        <f>IF(DatiStorici[[#This Row],[Calend]]="X",(DatiStorici[[#This Row],[Balanced]]*C$2/DatiStorici[[#This Row],[Bond 10Y]]),R1882)</f>
        <v>25.281013790608508</v>
      </c>
      <c r="S1883" s="33">
        <f>IF(DatiStorici[[#This Row],[Calend]]="X",(DatiStorici[[#This Row],[Balanced]]*D$2/DatiStorici[[#This Row],[SXXR]]),S1882)</f>
        <v>20.529501017670366</v>
      </c>
      <c r="T1883" s="33">
        <f>IF(DatiStorici[[#This Row],[Calend]]="X",(DatiStorici[[#This Row],[Balanced]]*E$2/DatiStorici[[#This Row],[Gold]]),T1882)</f>
        <v>32.161288632624562</v>
      </c>
      <c r="U1883" s="34">
        <f>SUMPRODUCT(DatiStorici[[#This Row],[Bond 3Y]:[Gold]],Q1882:T1882)</f>
        <v>15620.109493005817</v>
      </c>
      <c r="V1883" s="32">
        <f t="shared" si="246"/>
        <v>3.7553009507249597E-3</v>
      </c>
      <c r="W1883" s="32">
        <f>-(1-U1883/MAX(U$5:U1883))</f>
        <v>-6.5701163096359982E-3</v>
      </c>
      <c r="X1883" s="53" t="str">
        <f t="shared" si="247"/>
        <v/>
      </c>
    </row>
    <row r="1884" spans="1:24" x14ac:dyDescent="0.3">
      <c r="A1884" s="4">
        <v>41746</v>
      </c>
      <c r="B1884" s="1">
        <v>130.785661</v>
      </c>
      <c r="C1884" s="1">
        <v>156.61450400000001</v>
      </c>
      <c r="D1884" s="1">
        <v>188.01418799999999</v>
      </c>
      <c r="E1884" s="1">
        <v>124.74706</v>
      </c>
      <c r="F1884" s="3">
        <f t="shared" si="240"/>
        <v>14942.290238604954</v>
      </c>
      <c r="G1884" s="36">
        <f t="shared" si="241"/>
        <v>-5.3386096533798797E-4</v>
      </c>
      <c r="H1884" s="31">
        <f t="shared" si="242"/>
        <v>-2.1090220761238632E-3</v>
      </c>
      <c r="I1884" s="37">
        <f t="shared" si="243"/>
        <v>5.0103879202015728E-3</v>
      </c>
      <c r="J1884" s="37">
        <f t="shared" si="244"/>
        <v>-1.9341259017591939E-3</v>
      </c>
      <c r="K1884" s="39">
        <f t="shared" si="245"/>
        <v>-3.6702579063245441E-4</v>
      </c>
      <c r="L1884" s="36">
        <f>-(1-B1884/MAX(B$5:B1884))</f>
        <v>-7.169724932778454E-4</v>
      </c>
      <c r="M1884" s="37">
        <f>-(1-C1884/MAX(C$5:C1884))</f>
        <v>-2.4230975425586498E-3</v>
      </c>
      <c r="N1884" s="37">
        <f>-(1-D1884/MAX(D$5:D1884))</f>
        <v>-1.7276583819438085E-2</v>
      </c>
      <c r="O1884" s="37">
        <f>-(1-E1884/MAX(E$5:E1884))</f>
        <v>-0.32189417494727224</v>
      </c>
      <c r="P1884" s="39">
        <f>-(1-F1884/MAX(F$5:F1884))</f>
        <v>-5.1095206048995756E-2</v>
      </c>
      <c r="Q1884" s="33">
        <f>IF(DatiStorici[[#This Row],[Calend]]="X",(DatiStorici[[#This Row],[Balanced]]*B$2/DatiStorici[[#This Row],[Bond 3Y]]),Q1883)</f>
        <v>28.97881087575692</v>
      </c>
      <c r="R1884" s="33">
        <f>IF(DatiStorici[[#This Row],[Calend]]="X",(DatiStorici[[#This Row],[Balanced]]*C$2/DatiStorici[[#This Row],[Bond 10Y]]),R1883)</f>
        <v>25.281013790608508</v>
      </c>
      <c r="S1884" s="33">
        <f>IF(DatiStorici[[#This Row],[Calend]]="X",(DatiStorici[[#This Row],[Balanced]]*D$2/DatiStorici[[#This Row],[SXXR]]),S1883)</f>
        <v>20.529501017670366</v>
      </c>
      <c r="T1884" s="33">
        <f>IF(DatiStorici[[#This Row],[Calend]]="X",(DatiStorici[[#This Row],[Balanced]]*E$2/DatiStorici[[#This Row],[Gold]]),T1883)</f>
        <v>32.161288632624562</v>
      </c>
      <c r="U1884" s="34">
        <f>SUMPRODUCT(DatiStorici[[#This Row],[Bond 3Y]:[Gold]],Q1883:T1883)</f>
        <v>15621.250037426971</v>
      </c>
      <c r="V1884" s="32">
        <f t="shared" si="246"/>
        <v>7.3015031279183784E-5</v>
      </c>
      <c r="W1884" s="32">
        <f>-(1-U1884/MAX(U$5:U1884))</f>
        <v>-6.4975783474560123E-3</v>
      </c>
      <c r="X1884" s="53" t="str">
        <f t="shared" si="247"/>
        <v/>
      </c>
    </row>
    <row r="1885" spans="1:24" x14ac:dyDescent="0.3">
      <c r="A1885" s="4">
        <v>41750</v>
      </c>
      <c r="B1885" s="1">
        <v>130.785661</v>
      </c>
      <c r="C1885" s="1">
        <v>156.61450400000001</v>
      </c>
      <c r="D1885" s="1">
        <v>189.31707499999999</v>
      </c>
      <c r="E1885" s="1">
        <v>124.74137</v>
      </c>
      <c r="F1885" s="3">
        <f t="shared" si="240"/>
        <v>14961.665691789662</v>
      </c>
      <c r="G1885" s="36">
        <f t="shared" si="241"/>
        <v>0</v>
      </c>
      <c r="H1885" s="31">
        <f t="shared" si="242"/>
        <v>0</v>
      </c>
      <c r="I1885" s="37">
        <f t="shared" si="243"/>
        <v>6.9058268195189652E-3</v>
      </c>
      <c r="J1885" s="37">
        <f t="shared" si="244"/>
        <v>-4.5613337668550217E-5</v>
      </c>
      <c r="K1885" s="39">
        <f t="shared" si="245"/>
        <v>1.2958456694562605E-3</v>
      </c>
      <c r="L1885" s="36">
        <f>-(1-B1885/MAX(B$5:B1885))</f>
        <v>-7.169724932778454E-4</v>
      </c>
      <c r="M1885" s="37">
        <f>-(1-C1885/MAX(C$5:C1885))</f>
        <v>-2.4230975425586498E-3</v>
      </c>
      <c r="N1885" s="37">
        <f>-(1-D1885/MAX(D$5:D1885))</f>
        <v>-1.0466578802491022E-2</v>
      </c>
      <c r="O1885" s="37">
        <f>-(1-E1885/MAX(E$5:E1885))</f>
        <v>-0.32192510491183057</v>
      </c>
      <c r="P1885" s="39">
        <f>-(1-F1885/MAX(F$5:F1885))</f>
        <v>-4.9864774828723868E-2</v>
      </c>
      <c r="Q1885" s="33">
        <f>IF(DatiStorici[[#This Row],[Calend]]="X",(DatiStorici[[#This Row],[Balanced]]*B$2/DatiStorici[[#This Row],[Bond 3Y]]),Q1884)</f>
        <v>28.97881087575692</v>
      </c>
      <c r="R1885" s="33">
        <f>IF(DatiStorici[[#This Row],[Calend]]="X",(DatiStorici[[#This Row],[Balanced]]*C$2/DatiStorici[[#This Row],[Bond 10Y]]),R1884)</f>
        <v>25.281013790608508</v>
      </c>
      <c r="S1885" s="33">
        <f>IF(DatiStorici[[#This Row],[Calend]]="X",(DatiStorici[[#This Row],[Balanced]]*D$2/DatiStorici[[#This Row],[SXXR]]),S1884)</f>
        <v>20.529501017670366</v>
      </c>
      <c r="T1885" s="33">
        <f>IF(DatiStorici[[#This Row],[Calend]]="X",(DatiStorici[[#This Row],[Balanced]]*E$2/DatiStorici[[#This Row],[Gold]]),T1884)</f>
        <v>32.161288632624562</v>
      </c>
      <c r="U1885" s="34">
        <f>SUMPRODUCT(DatiStorici[[#This Row],[Bond 3Y]:[Gold]],Q1884:T1884)</f>
        <v>15647.814659687061</v>
      </c>
      <c r="V1885" s="32">
        <f t="shared" si="246"/>
        <v>1.6990996634071091E-3</v>
      </c>
      <c r="W1885" s="32">
        <f>-(1-U1885/MAX(U$5:U1885))</f>
        <v>-4.8080838138909732E-3</v>
      </c>
      <c r="X1885" s="53" t="str">
        <f t="shared" si="247"/>
        <v/>
      </c>
    </row>
    <row r="1886" spans="1:24" x14ac:dyDescent="0.3">
      <c r="A1886" s="4">
        <v>41751</v>
      </c>
      <c r="B1886" s="1">
        <v>130.79201499999999</v>
      </c>
      <c r="C1886" s="1">
        <v>156.42610300000001</v>
      </c>
      <c r="D1886" s="1">
        <v>190.61996199999999</v>
      </c>
      <c r="E1886" s="1">
        <v>123.56361</v>
      </c>
      <c r="F1886" s="3">
        <f t="shared" si="240"/>
        <v>14930.200637826245</v>
      </c>
      <c r="G1886" s="36">
        <f t="shared" si="241"/>
        <v>4.858212748425801E-5</v>
      </c>
      <c r="H1886" s="31">
        <f t="shared" si="242"/>
        <v>-1.203684241176752E-3</v>
      </c>
      <c r="I1886" s="37">
        <f t="shared" si="243"/>
        <v>6.8584632729667919E-3</v>
      </c>
      <c r="J1886" s="37">
        <f t="shared" si="244"/>
        <v>-9.4864696834533156E-3</v>
      </c>
      <c r="K1886" s="39">
        <f t="shared" si="245"/>
        <v>-2.1052593530194218E-3</v>
      </c>
      <c r="L1886" s="36">
        <f>-(1-B1886/MAX(B$5:B1886))</f>
        <v>-6.6842401855804479E-4</v>
      </c>
      <c r="M1886" s="37">
        <f>-(1-C1886/MAX(C$5:C1886))</f>
        <v>-3.6231427567611219E-3</v>
      </c>
      <c r="N1886" s="37">
        <f>-(1-D1886/MAX(D$5:D1886))</f>
        <v>-3.6565737855438485E-3</v>
      </c>
      <c r="O1886" s="37">
        <f>-(1-E1886/MAX(E$5:E1886))</f>
        <v>-0.32832722706616513</v>
      </c>
      <c r="P1886" s="39">
        <f>-(1-F1886/MAX(F$5:F1886))</f>
        <v>-5.1862951819736547E-2</v>
      </c>
      <c r="Q1886" s="33">
        <f>IF(DatiStorici[[#This Row],[Calend]]="X",(DatiStorici[[#This Row],[Balanced]]*B$2/DatiStorici[[#This Row],[Bond 3Y]]),Q1885)</f>
        <v>28.97881087575692</v>
      </c>
      <c r="R1886" s="33">
        <f>IF(DatiStorici[[#This Row],[Calend]]="X",(DatiStorici[[#This Row],[Balanced]]*C$2/DatiStorici[[#This Row],[Bond 10Y]]),R1885)</f>
        <v>25.281013790608508</v>
      </c>
      <c r="S1886" s="33">
        <f>IF(DatiStorici[[#This Row],[Calend]]="X",(DatiStorici[[#This Row],[Balanced]]*D$2/DatiStorici[[#This Row],[SXXR]]),S1885)</f>
        <v>20.529501017670366</v>
      </c>
      <c r="T1886" s="33">
        <f>IF(DatiStorici[[#This Row],[Calend]]="X",(DatiStorici[[#This Row],[Balanced]]*E$2/DatiStorici[[#This Row],[Gold]]),T1885)</f>
        <v>32.161288632624562</v>
      </c>
      <c r="U1886" s="34">
        <f>SUMPRODUCT(DatiStorici[[#This Row],[Bond 3Y]:[Gold]],Q1885:T1885)</f>
        <v>15632.10516346465</v>
      </c>
      <c r="V1886" s="32">
        <f t="shared" si="246"/>
        <v>-1.0044461515259112E-3</v>
      </c>
      <c r="W1886" s="32">
        <f>-(1-U1886/MAX(U$5:U1886))</f>
        <v>-5.8071986416105004E-3</v>
      </c>
      <c r="X1886" s="53" t="str">
        <f t="shared" si="247"/>
        <v/>
      </c>
    </row>
    <row r="1887" spans="1:24" x14ac:dyDescent="0.3">
      <c r="A1887" s="4">
        <v>41752</v>
      </c>
      <c r="B1887" s="1">
        <v>130.80500900000001</v>
      </c>
      <c r="C1887" s="1">
        <v>156.660799</v>
      </c>
      <c r="D1887" s="1">
        <v>189.59186800000001</v>
      </c>
      <c r="E1887" s="1">
        <v>123.41816</v>
      </c>
      <c r="F1887" s="3">
        <f t="shared" si="240"/>
        <v>14915.260875530432</v>
      </c>
      <c r="G1887" s="36">
        <f t="shared" si="241"/>
        <v>9.9343637874904549E-5</v>
      </c>
      <c r="H1887" s="31">
        <f t="shared" si="242"/>
        <v>1.4992389810088999E-3</v>
      </c>
      <c r="I1887" s="37">
        <f t="shared" si="243"/>
        <v>-5.4080195542209131E-3</v>
      </c>
      <c r="J1887" s="37">
        <f t="shared" si="244"/>
        <v>-1.1778198594555693E-3</v>
      </c>
      <c r="K1887" s="39">
        <f t="shared" si="245"/>
        <v>-1.0011413987986797E-3</v>
      </c>
      <c r="L1887" s="36">
        <f>-(1-B1887/MAX(B$5:B1887))</f>
        <v>-5.6914185291268016E-4</v>
      </c>
      <c r="M1887" s="37">
        <f>-(1-C1887/MAX(C$5:C1887))</f>
        <v>-2.1282153859274455E-3</v>
      </c>
      <c r="N1887" s="37">
        <f>-(1-D1887/MAX(D$5:D1887))</f>
        <v>-9.0302748800310528E-3</v>
      </c>
      <c r="O1887" s="37">
        <f>-(1-E1887/MAX(E$5:E1887))</f>
        <v>-0.32911787088778244</v>
      </c>
      <c r="P1887" s="39">
        <f>-(1-F1887/MAX(F$5:F1887))</f>
        <v>-5.2811696077585291E-2</v>
      </c>
      <c r="Q1887" s="33">
        <f>IF(DatiStorici[[#This Row],[Calend]]="X",(DatiStorici[[#This Row],[Balanced]]*B$2/DatiStorici[[#This Row],[Bond 3Y]]),Q1886)</f>
        <v>28.97881087575692</v>
      </c>
      <c r="R1887" s="33">
        <f>IF(DatiStorici[[#This Row],[Calend]]="X",(DatiStorici[[#This Row],[Balanced]]*C$2/DatiStorici[[#This Row],[Bond 10Y]]),R1886)</f>
        <v>25.281013790608508</v>
      </c>
      <c r="S1887" s="33">
        <f>IF(DatiStorici[[#This Row],[Calend]]="X",(DatiStorici[[#This Row],[Balanced]]*D$2/DatiStorici[[#This Row],[SXXR]]),S1886)</f>
        <v>20.529501017670366</v>
      </c>
      <c r="T1887" s="33">
        <f>IF(DatiStorici[[#This Row],[Calend]]="X",(DatiStorici[[#This Row],[Balanced]]*E$2/DatiStorici[[#This Row],[Gold]]),T1886)</f>
        <v>32.161288632624562</v>
      </c>
      <c r="U1887" s="34">
        <f>SUMPRODUCT(DatiStorici[[#This Row],[Bond 3Y]:[Gold]],Q1886:T1886)</f>
        <v>15612.630950694895</v>
      </c>
      <c r="V1887" s="32">
        <f t="shared" si="246"/>
        <v>-1.2465597546011304E-3</v>
      </c>
      <c r="W1887" s="32">
        <f>-(1-U1887/MAX(U$5:U1887))</f>
        <v>-7.0457472532884369E-3</v>
      </c>
      <c r="X1887" s="53" t="str">
        <f t="shared" si="247"/>
        <v/>
      </c>
    </row>
    <row r="1888" spans="1:24" x14ac:dyDescent="0.3">
      <c r="A1888" s="4">
        <v>41753</v>
      </c>
      <c r="B1888" s="1">
        <v>130.74969899999999</v>
      </c>
      <c r="C1888" s="1">
        <v>156.502869</v>
      </c>
      <c r="D1888" s="1">
        <v>190.22484299999999</v>
      </c>
      <c r="E1888" s="1">
        <v>124.01691</v>
      </c>
      <c r="F1888" s="3">
        <f t="shared" si="240"/>
        <v>14943.034193376079</v>
      </c>
      <c r="G1888" s="36">
        <f t="shared" si="241"/>
        <v>-4.2293255776130258E-4</v>
      </c>
      <c r="H1888" s="31">
        <f t="shared" si="242"/>
        <v>-1.0086100625723623E-3</v>
      </c>
      <c r="I1888" s="37">
        <f t="shared" si="243"/>
        <v>3.333058118082989E-3</v>
      </c>
      <c r="J1888" s="37">
        <f t="shared" si="244"/>
        <v>4.8396629360306963E-3</v>
      </c>
      <c r="K1888" s="39">
        <f t="shared" si="245"/>
        <v>1.8603423800018684E-3</v>
      </c>
      <c r="L1888" s="36">
        <f>-(1-B1888/MAX(B$5:B1888))</f>
        <v>-9.917443295818229E-4</v>
      </c>
      <c r="M1888" s="37">
        <f>-(1-C1888/MAX(C$5:C1888))</f>
        <v>-3.1341715150295935E-3</v>
      </c>
      <c r="N1888" s="37">
        <f>-(1-D1888/MAX(D$5:D1888))</f>
        <v>-5.7218045939647633E-3</v>
      </c>
      <c r="O1888" s="37">
        <f>-(1-E1888/MAX(E$5:E1888))</f>
        <v>-0.32586315800917576</v>
      </c>
      <c r="P1888" s="39">
        <f>-(1-F1888/MAX(F$5:F1888))</f>
        <v>-5.1047961467507119E-2</v>
      </c>
      <c r="Q1888" s="33">
        <f>IF(DatiStorici[[#This Row],[Calend]]="X",(DatiStorici[[#This Row],[Balanced]]*B$2/DatiStorici[[#This Row],[Bond 3Y]]),Q1887)</f>
        <v>28.97881087575692</v>
      </c>
      <c r="R1888" s="33">
        <f>IF(DatiStorici[[#This Row],[Calend]]="X",(DatiStorici[[#This Row],[Balanced]]*C$2/DatiStorici[[#This Row],[Bond 10Y]]),R1887)</f>
        <v>25.281013790608508</v>
      </c>
      <c r="S1888" s="33">
        <f>IF(DatiStorici[[#This Row],[Calend]]="X",(DatiStorici[[#This Row],[Balanced]]*D$2/DatiStorici[[#This Row],[SXXR]]),S1887)</f>
        <v>20.529501017670366</v>
      </c>
      <c r="T1888" s="33">
        <f>IF(DatiStorici[[#This Row],[Calend]]="X",(DatiStorici[[#This Row],[Balanced]]*E$2/DatiStorici[[#This Row],[Gold]]),T1887)</f>
        <v>32.161288632624562</v>
      </c>
      <c r="U1888" s="34">
        <f>SUMPRODUCT(DatiStorici[[#This Row],[Bond 3Y]:[Gold]],Q1887:T1887)</f>
        <v>15639.286734632848</v>
      </c>
      <c r="V1888" s="32">
        <f t="shared" si="246"/>
        <v>1.7058659036751542E-3</v>
      </c>
      <c r="W1888" s="32">
        <f>-(1-U1888/MAX(U$5:U1888))</f>
        <v>-5.3504548900041859E-3</v>
      </c>
      <c r="X1888" s="53" t="str">
        <f t="shared" si="247"/>
        <v/>
      </c>
    </row>
    <row r="1889" spans="1:24" x14ac:dyDescent="0.3">
      <c r="A1889" s="4">
        <v>41754</v>
      </c>
      <c r="B1889" s="1">
        <v>130.74173400000001</v>
      </c>
      <c r="C1889" s="1">
        <v>156.90827400000001</v>
      </c>
      <c r="D1889" s="1">
        <v>188.81897799999999</v>
      </c>
      <c r="E1889" s="1">
        <v>124.95173</v>
      </c>
      <c r="F1889" s="3">
        <f t="shared" si="240"/>
        <v>14968.822840185385</v>
      </c>
      <c r="G1889" s="36">
        <f t="shared" si="241"/>
        <v>-6.0919777838020364E-5</v>
      </c>
      <c r="H1889" s="31">
        <f t="shared" si="242"/>
        <v>2.5870504936633121E-3</v>
      </c>
      <c r="I1889" s="37">
        <f t="shared" si="243"/>
        <v>-7.4179889963368623E-3</v>
      </c>
      <c r="J1889" s="37">
        <f t="shared" si="244"/>
        <v>7.5095754482243579E-3</v>
      </c>
      <c r="K1889" s="39">
        <f t="shared" si="245"/>
        <v>1.7243097391133591E-3</v>
      </c>
      <c r="L1889" s="36">
        <f>-(1-B1889/MAX(B$5:B1889))</f>
        <v>-1.0526018368438583E-3</v>
      </c>
      <c r="M1889" s="37">
        <f>-(1-C1889/MAX(C$5:C1889))</f>
        <v>-5.5189047584336404E-4</v>
      </c>
      <c r="N1889" s="37">
        <f>-(1-D1889/MAX(D$5:D1889))</f>
        <v>-1.3070060968577768E-2</v>
      </c>
      <c r="O1889" s="37">
        <f>-(1-E1889/MAX(E$5:E1889))</f>
        <v>-0.32078162031701851</v>
      </c>
      <c r="P1889" s="39">
        <f>-(1-F1889/MAX(F$5:F1889))</f>
        <v>-4.9410262681303996E-2</v>
      </c>
      <c r="Q1889" s="33">
        <f>IF(DatiStorici[[#This Row],[Calend]]="X",(DatiStorici[[#This Row],[Balanced]]*B$2/DatiStorici[[#This Row],[Bond 3Y]]),Q1888)</f>
        <v>28.97881087575692</v>
      </c>
      <c r="R1889" s="33">
        <f>IF(DatiStorici[[#This Row],[Calend]]="X",(DatiStorici[[#This Row],[Balanced]]*C$2/DatiStorici[[#This Row],[Bond 10Y]]),R1888)</f>
        <v>25.281013790608508</v>
      </c>
      <c r="S1889" s="33">
        <f>IF(DatiStorici[[#This Row],[Calend]]="X",(DatiStorici[[#This Row],[Balanced]]*D$2/DatiStorici[[#This Row],[SXXR]]),S1888)</f>
        <v>20.529501017670366</v>
      </c>
      <c r="T1889" s="33">
        <f>IF(DatiStorici[[#This Row],[Calend]]="X",(DatiStorici[[#This Row],[Balanced]]*E$2/DatiStorici[[#This Row],[Gold]]),T1888)</f>
        <v>32.161288632624562</v>
      </c>
      <c r="U1889" s="34">
        <f>SUMPRODUCT(DatiStorici[[#This Row],[Bond 3Y]:[Gold]],Q1888:T1888)</f>
        <v>15650.508276691349</v>
      </c>
      <c r="V1889" s="32">
        <f t="shared" si="246"/>
        <v>7.1726532791511989E-4</v>
      </c>
      <c r="W1889" s="32">
        <f>-(1-U1889/MAX(U$5:U1889))</f>
        <v>-4.6367713382342579E-3</v>
      </c>
      <c r="X1889" s="53" t="str">
        <f t="shared" si="247"/>
        <v/>
      </c>
    </row>
    <row r="1890" spans="1:24" x14ac:dyDescent="0.3">
      <c r="A1890" s="4">
        <v>41757</v>
      </c>
      <c r="B1890" s="1">
        <v>130.701888</v>
      </c>
      <c r="C1890" s="1">
        <v>156.70560499999999</v>
      </c>
      <c r="D1890" s="1">
        <v>189.18947299999999</v>
      </c>
      <c r="E1890" s="1">
        <v>124.73139999999999</v>
      </c>
      <c r="F1890" s="3">
        <f t="shared" si="240"/>
        <v>14959.591449918158</v>
      </c>
      <c r="G1890" s="36">
        <f t="shared" si="241"/>
        <v>-3.0481524088224124E-4</v>
      </c>
      <c r="H1890" s="31">
        <f t="shared" si="242"/>
        <v>-1.2924748666054619E-3</v>
      </c>
      <c r="I1890" s="37">
        <f t="shared" si="243"/>
        <v>1.9602478074639096E-3</v>
      </c>
      <c r="J1890" s="37">
        <f t="shared" si="244"/>
        <v>-1.7648774043338515E-3</v>
      </c>
      <c r="K1890" s="39">
        <f t="shared" si="245"/>
        <v>-6.1689807355009511E-4</v>
      </c>
      <c r="L1890" s="36">
        <f>-(1-B1890/MAX(B$5:B1890))</f>
        <v>-1.3570498260928598E-3</v>
      </c>
      <c r="M1890" s="37">
        <f>-(1-C1890/MAX(C$5:C1890))</f>
        <v>-1.8428176127333051E-3</v>
      </c>
      <c r="N1890" s="37">
        <f>-(1-D1890/MAX(D$5:D1890))</f>
        <v>-1.1133536305461322E-2</v>
      </c>
      <c r="O1890" s="37">
        <f>-(1-E1890/MAX(E$5:E1890))</f>
        <v>-0.32197930029788435</v>
      </c>
      <c r="P1890" s="39">
        <f>-(1-F1890/MAX(F$5:F1890))</f>
        <v>-4.9996498816429535E-2</v>
      </c>
      <c r="Q1890" s="33">
        <f>IF(DatiStorici[[#This Row],[Calend]]="X",(DatiStorici[[#This Row],[Balanced]]*B$2/DatiStorici[[#This Row],[Bond 3Y]]),Q1889)</f>
        <v>28.97881087575692</v>
      </c>
      <c r="R1890" s="33">
        <f>IF(DatiStorici[[#This Row],[Calend]]="X",(DatiStorici[[#This Row],[Balanced]]*C$2/DatiStorici[[#This Row],[Bond 10Y]]),R1889)</f>
        <v>25.281013790608508</v>
      </c>
      <c r="S1890" s="33">
        <f>IF(DatiStorici[[#This Row],[Calend]]="X",(DatiStorici[[#This Row],[Balanced]]*D$2/DatiStorici[[#This Row],[SXXR]]),S1889)</f>
        <v>20.529501017670366</v>
      </c>
      <c r="T1890" s="33">
        <f>IF(DatiStorici[[#This Row],[Calend]]="X",(DatiStorici[[#This Row],[Balanced]]*E$2/DatiStorici[[#This Row],[Gold]]),T1889)</f>
        <v>32.161288632624562</v>
      </c>
      <c r="U1890" s="34">
        <f>SUMPRODUCT(DatiStorici[[#This Row],[Bond 3Y]:[Gold]],Q1889:T1889)</f>
        <v>15644.74988996438</v>
      </c>
      <c r="V1890" s="32">
        <f t="shared" si="246"/>
        <v>-3.6800378902712976E-4</v>
      </c>
      <c r="W1890" s="32">
        <f>-(1-U1890/MAX(U$5:U1890))</f>
        <v>-5.0030013866843026E-3</v>
      </c>
      <c r="X1890" s="53" t="str">
        <f t="shared" si="247"/>
        <v/>
      </c>
    </row>
    <row r="1891" spans="1:24" x14ac:dyDescent="0.3">
      <c r="A1891" s="4">
        <v>41758</v>
      </c>
      <c r="B1891" s="1">
        <v>130.72077100000001</v>
      </c>
      <c r="C1891" s="1">
        <v>156.73007699999999</v>
      </c>
      <c r="D1891" s="1">
        <v>191.45273499999999</v>
      </c>
      <c r="E1891" s="1">
        <v>124.60995</v>
      </c>
      <c r="F1891" s="3">
        <f t="shared" si="240"/>
        <v>14989.934300430417</v>
      </c>
      <c r="G1891" s="36">
        <f t="shared" si="241"/>
        <v>1.444633767025308E-4</v>
      </c>
      <c r="H1891" s="31">
        <f t="shared" si="242"/>
        <v>1.5615324900839121E-4</v>
      </c>
      <c r="I1891" s="37">
        <f t="shared" si="243"/>
        <v>1.1891948000591587E-2</v>
      </c>
      <c r="J1891" s="37">
        <f t="shared" si="244"/>
        <v>-9.7416661620438672E-4</v>
      </c>
      <c r="K1891" s="39">
        <f t="shared" si="245"/>
        <v>2.0262665356963754E-3</v>
      </c>
      <c r="L1891" s="36">
        <f>-(1-B1891/MAX(B$5:B1891))</f>
        <v>-1.2127720722155955E-3</v>
      </c>
      <c r="M1891" s="37">
        <f>-(1-C1891/MAX(C$5:C1891))</f>
        <v>-1.686939955597877E-3</v>
      </c>
      <c r="N1891" s="37">
        <f>-(1-D1891/MAX(D$5:D1891))</f>
        <v>0</v>
      </c>
      <c r="O1891" s="37">
        <f>-(1-E1891/MAX(E$5:E1891))</f>
        <v>-0.32263948381205021</v>
      </c>
      <c r="P1891" s="39">
        <f>-(1-F1891/MAX(F$5:F1891))</f>
        <v>-4.8069586953960575E-2</v>
      </c>
      <c r="Q1891" s="33">
        <f>IF(DatiStorici[[#This Row],[Calend]]="X",(DatiStorici[[#This Row],[Balanced]]*B$2/DatiStorici[[#This Row],[Bond 3Y]]),Q1890)</f>
        <v>28.97881087575692</v>
      </c>
      <c r="R1891" s="33">
        <f>IF(DatiStorici[[#This Row],[Calend]]="X",(DatiStorici[[#This Row],[Balanced]]*C$2/DatiStorici[[#This Row],[Bond 10Y]]),R1890)</f>
        <v>25.281013790608508</v>
      </c>
      <c r="S1891" s="33">
        <f>IF(DatiStorici[[#This Row],[Calend]]="X",(DatiStorici[[#This Row],[Balanced]]*D$2/DatiStorici[[#This Row],[SXXR]]),S1890)</f>
        <v>20.529501017670366</v>
      </c>
      <c r="T1891" s="33">
        <f>IF(DatiStorici[[#This Row],[Calend]]="X",(DatiStorici[[#This Row],[Balanced]]*E$2/DatiStorici[[#This Row],[Gold]]),T1890)</f>
        <v>32.161288632624562</v>
      </c>
      <c r="U1891" s="34">
        <f>SUMPRODUCT(DatiStorici[[#This Row],[Bond 3Y]:[Gold]],Q1890:T1890)</f>
        <v>15688.473424847452</v>
      </c>
      <c r="V1891" s="32">
        <f t="shared" si="246"/>
        <v>2.7908755396107883E-3</v>
      </c>
      <c r="W1891" s="32">
        <f>-(1-U1891/MAX(U$5:U1891))</f>
        <v>-2.2222099848779875E-3</v>
      </c>
      <c r="X1891" s="53" t="str">
        <f t="shared" si="247"/>
        <v/>
      </c>
    </row>
    <row r="1892" spans="1:24" x14ac:dyDescent="0.3">
      <c r="A1892" s="4">
        <v>41759</v>
      </c>
      <c r="B1892" s="1">
        <v>130.78211400000001</v>
      </c>
      <c r="C1892" s="1">
        <v>157.172935</v>
      </c>
      <c r="D1892" s="1">
        <v>191.51149899999999</v>
      </c>
      <c r="E1892" s="1">
        <v>123.72036</v>
      </c>
      <c r="F1892" s="3">
        <f t="shared" si="240"/>
        <v>14968.45906015061</v>
      </c>
      <c r="G1892" s="36">
        <f t="shared" si="241"/>
        <v>4.6915735652532808E-4</v>
      </c>
      <c r="H1892" s="31">
        <f t="shared" si="242"/>
        <v>2.8216250044794514E-3</v>
      </c>
      <c r="I1892" s="37">
        <f t="shared" si="243"/>
        <v>3.0689027979144786E-4</v>
      </c>
      <c r="J1892" s="37">
        <f t="shared" si="244"/>
        <v>-7.1646010938400343E-3</v>
      </c>
      <c r="K1892" s="39">
        <f t="shared" si="245"/>
        <v>-1.4336712720008386E-3</v>
      </c>
      <c r="L1892" s="36">
        <f>-(1-B1892/MAX(B$5:B1892))</f>
        <v>-7.4407375859586455E-4</v>
      </c>
      <c r="M1892" s="37">
        <f>-(1-C1892/MAX(C$5:C1892))</f>
        <v>0</v>
      </c>
      <c r="N1892" s="37">
        <f>-(1-D1892/MAX(D$5:D1892))</f>
        <v>0</v>
      </c>
      <c r="O1892" s="37">
        <f>-(1-E1892/MAX(E$5:E1892))</f>
        <v>-0.32747515818312278</v>
      </c>
      <c r="P1892" s="39">
        <f>-(1-F1892/MAX(F$5:F1892))</f>
        <v>-4.9433364402220237E-2</v>
      </c>
      <c r="Q1892" s="33">
        <f>IF(DatiStorici[[#This Row],[Calend]]="X",(DatiStorici[[#This Row],[Balanced]]*B$2/DatiStorici[[#This Row],[Bond 3Y]]),Q1891)</f>
        <v>28.97881087575692</v>
      </c>
      <c r="R1892" s="33">
        <f>IF(DatiStorici[[#This Row],[Calend]]="X",(DatiStorici[[#This Row],[Balanced]]*C$2/DatiStorici[[#This Row],[Bond 10Y]]),R1891)</f>
        <v>25.281013790608508</v>
      </c>
      <c r="S1892" s="33">
        <f>IF(DatiStorici[[#This Row],[Calend]]="X",(DatiStorici[[#This Row],[Balanced]]*D$2/DatiStorici[[#This Row],[SXXR]]),S1891)</f>
        <v>20.529501017670366</v>
      </c>
      <c r="T1892" s="33">
        <f>IF(DatiStorici[[#This Row],[Calend]]="X",(DatiStorici[[#This Row],[Balanced]]*E$2/DatiStorici[[#This Row],[Gold]]),T1891)</f>
        <v>32.161288632624562</v>
      </c>
      <c r="U1892" s="34">
        <f>SUMPRODUCT(DatiStorici[[#This Row],[Bond 3Y]:[Gold]],Q1891:T1891)</f>
        <v>15674.043006091391</v>
      </c>
      <c r="V1892" s="32">
        <f t="shared" si="246"/>
        <v>-9.2023354096466001E-4</v>
      </c>
      <c r="W1892" s="32">
        <f>-(1-U1892/MAX(U$5:U1892))</f>
        <v>-3.1399762292732003E-3</v>
      </c>
      <c r="X1892" s="53" t="str">
        <f t="shared" si="247"/>
        <v/>
      </c>
    </row>
    <row r="1893" spans="1:24" x14ac:dyDescent="0.3">
      <c r="A1893" s="4">
        <v>41760</v>
      </c>
      <c r="B1893" s="1">
        <v>130.786237</v>
      </c>
      <c r="C1893" s="1">
        <v>157.18329399999999</v>
      </c>
      <c r="D1893" s="1">
        <v>191.55319399999999</v>
      </c>
      <c r="E1893" s="1">
        <v>122.75877</v>
      </c>
      <c r="F1893" s="3">
        <f t="shared" si="240"/>
        <v>14931.524525991415</v>
      </c>
      <c r="G1893" s="36">
        <f t="shared" si="241"/>
        <v>3.1525220727643391E-5</v>
      </c>
      <c r="H1893" s="31">
        <f t="shared" si="242"/>
        <v>6.5906122087640211E-5</v>
      </c>
      <c r="I1893" s="37">
        <f t="shared" si="243"/>
        <v>2.1769168981932582E-4</v>
      </c>
      <c r="J1893" s="37">
        <f t="shared" si="244"/>
        <v>-7.8026474579524097E-3</v>
      </c>
      <c r="K1893" s="39">
        <f t="shared" si="245"/>
        <v>-2.4705400147676322E-3</v>
      </c>
      <c r="L1893" s="36">
        <f>-(1-B1893/MAX(B$5:B1893))</f>
        <v>-7.1257149840242562E-4</v>
      </c>
      <c r="M1893" s="37">
        <f>-(1-C1893/MAX(C$5:C1893))</f>
        <v>0</v>
      </c>
      <c r="N1893" s="37">
        <f>-(1-D1893/MAX(D$5:D1893))</f>
        <v>0</v>
      </c>
      <c r="O1893" s="37">
        <f>-(1-E1893/MAX(E$5:E1893))</f>
        <v>-0.33270221347654971</v>
      </c>
      <c r="P1893" s="39">
        <f>-(1-F1893/MAX(F$5:F1893))</f>
        <v>-5.1778878775609716E-2</v>
      </c>
      <c r="Q1893" s="33">
        <f>IF(DatiStorici[[#This Row],[Calend]]="X",(DatiStorici[[#This Row],[Balanced]]*B$2/DatiStorici[[#This Row],[Bond 3Y]]),Q1892)</f>
        <v>28.97881087575692</v>
      </c>
      <c r="R1893" s="33">
        <f>IF(DatiStorici[[#This Row],[Calend]]="X",(DatiStorici[[#This Row],[Balanced]]*C$2/DatiStorici[[#This Row],[Bond 10Y]]),R1892)</f>
        <v>25.281013790608508</v>
      </c>
      <c r="S1893" s="33">
        <f>IF(DatiStorici[[#This Row],[Calend]]="X",(DatiStorici[[#This Row],[Balanced]]*D$2/DatiStorici[[#This Row],[SXXR]]),S1892)</f>
        <v>20.529501017670366</v>
      </c>
      <c r="T1893" s="33">
        <f>IF(DatiStorici[[#This Row],[Calend]]="X",(DatiStorici[[#This Row],[Balanced]]*E$2/DatiStorici[[#This Row],[Gold]]),T1892)</f>
        <v>32.161288632624562</v>
      </c>
      <c r="U1893" s="34">
        <f>SUMPRODUCT(DatiStorici[[#This Row],[Bond 3Y]:[Gold]],Q1892:T1892)</f>
        <v>15644.354375759176</v>
      </c>
      <c r="V1893" s="32">
        <f t="shared" si="246"/>
        <v>-1.8959232723998595E-3</v>
      </c>
      <c r="W1893" s="32">
        <f>-(1-U1893/MAX(U$5:U1893))</f>
        <v>-5.028155860220429E-3</v>
      </c>
      <c r="X1893" s="53" t="str">
        <f t="shared" si="247"/>
        <v/>
      </c>
    </row>
    <row r="1894" spans="1:24" x14ac:dyDescent="0.3">
      <c r="A1894" s="4">
        <v>41761</v>
      </c>
      <c r="B1894" s="1">
        <v>130.83690000000001</v>
      </c>
      <c r="C1894" s="1">
        <v>157.51298600000001</v>
      </c>
      <c r="D1894" s="1">
        <v>191.59488899999999</v>
      </c>
      <c r="E1894" s="1">
        <v>123.02141</v>
      </c>
      <c r="F1894" s="3">
        <f t="shared" si="240"/>
        <v>14952.108469117293</v>
      </c>
      <c r="G1894" s="36">
        <f t="shared" si="241"/>
        <v>3.8729755490464875E-4</v>
      </c>
      <c r="H1894" s="31">
        <f t="shared" si="242"/>
        <v>2.0953035772810326E-3</v>
      </c>
      <c r="I1894" s="37">
        <f t="shared" si="243"/>
        <v>2.1764431046145398E-4</v>
      </c>
      <c r="J1894" s="37">
        <f t="shared" si="244"/>
        <v>2.1371951145093123E-3</v>
      </c>
      <c r="K1894" s="39">
        <f t="shared" si="245"/>
        <v>1.3776066908998573E-3</v>
      </c>
      <c r="L1894" s="36">
        <f>-(1-B1894/MAX(B$5:B1894))</f>
        <v>-3.2547496476487137E-4</v>
      </c>
      <c r="M1894" s="37">
        <f>-(1-C1894/MAX(C$5:C1894))</f>
        <v>0</v>
      </c>
      <c r="N1894" s="37">
        <f>-(1-D1894/MAX(D$5:D1894))</f>
        <v>0</v>
      </c>
      <c r="O1894" s="37">
        <f>-(1-E1894/MAX(E$5:E1894))</f>
        <v>-0.3312745428453393</v>
      </c>
      <c r="P1894" s="39">
        <f>-(1-F1894/MAX(F$5:F1894))</f>
        <v>-5.047170283412683E-2</v>
      </c>
      <c r="Q1894" s="33">
        <f>IF(DatiStorici[[#This Row],[Calend]]="X",(DatiStorici[[#This Row],[Balanced]]*B$2/DatiStorici[[#This Row],[Bond 3Y]]),Q1893)</f>
        <v>28.97881087575692</v>
      </c>
      <c r="R1894" s="33">
        <f>IF(DatiStorici[[#This Row],[Calend]]="X",(DatiStorici[[#This Row],[Balanced]]*C$2/DatiStorici[[#This Row],[Bond 10Y]]),R1893)</f>
        <v>25.281013790608508</v>
      </c>
      <c r="S1894" s="33">
        <f>IF(DatiStorici[[#This Row],[Calend]]="X",(DatiStorici[[#This Row],[Balanced]]*D$2/DatiStorici[[#This Row],[SXXR]]),S1893)</f>
        <v>20.529501017670366</v>
      </c>
      <c r="T1894" s="33">
        <f>IF(DatiStorici[[#This Row],[Calend]]="X",(DatiStorici[[#This Row],[Balanced]]*E$2/DatiStorici[[#This Row],[Gold]]),T1893)</f>
        <v>32.161288632624562</v>
      </c>
      <c r="U1894" s="34">
        <f>SUMPRODUCT(DatiStorici[[#This Row],[Bond 3Y]:[Gold]],Q1893:T1893)</f>
        <v>15663.460295644632</v>
      </c>
      <c r="V1894" s="32">
        <f t="shared" si="246"/>
        <v>1.2205209758509191E-3</v>
      </c>
      <c r="W1894" s="32">
        <f>-(1-U1894/MAX(U$5:U1894))</f>
        <v>-3.8130304618929634E-3</v>
      </c>
      <c r="X1894" s="53" t="str">
        <f t="shared" si="247"/>
        <v/>
      </c>
    </row>
    <row r="1895" spans="1:24" x14ac:dyDescent="0.3">
      <c r="A1895" s="4">
        <v>41764</v>
      </c>
      <c r="B1895" s="1">
        <v>130.83690000000001</v>
      </c>
      <c r="C1895" s="1">
        <v>157.51298600000001</v>
      </c>
      <c r="D1895" s="1">
        <v>191.268607</v>
      </c>
      <c r="E1895" s="1">
        <v>123.0172</v>
      </c>
      <c r="F1895" s="3">
        <f t="shared" si="240"/>
        <v>14947.034027763049</v>
      </c>
      <c r="G1895" s="36">
        <f t="shared" si="241"/>
        <v>0</v>
      </c>
      <c r="H1895" s="31">
        <f t="shared" si="242"/>
        <v>0</v>
      </c>
      <c r="I1895" s="37">
        <f t="shared" si="243"/>
        <v>-1.7044303382199885E-3</v>
      </c>
      <c r="J1895" s="37">
        <f t="shared" si="244"/>
        <v>-3.4222271052636091E-5</v>
      </c>
      <c r="K1895" s="39">
        <f t="shared" si="245"/>
        <v>-3.3943725332554391E-4</v>
      </c>
      <c r="L1895" s="36">
        <f>-(1-B1895/MAX(B$5:B1895))</f>
        <v>-3.2547496476487137E-4</v>
      </c>
      <c r="M1895" s="37">
        <f>-(1-C1895/MAX(C$5:C1895))</f>
        <v>0</v>
      </c>
      <c r="N1895" s="37">
        <f>-(1-D1895/MAX(D$5:D1895))</f>
        <v>-1.7029786217314102E-3</v>
      </c>
      <c r="O1895" s="37">
        <f>-(1-E1895/MAX(E$5:E1895))</f>
        <v>-0.33129742775760473</v>
      </c>
      <c r="P1895" s="39">
        <f>-(1-F1895/MAX(F$5:F1895))</f>
        <v>-5.079395341625137E-2</v>
      </c>
      <c r="Q1895" s="33">
        <f>IF(DatiStorici[[#This Row],[Calend]]="X",(DatiStorici[[#This Row],[Balanced]]*B$2/DatiStorici[[#This Row],[Bond 3Y]]),Q1894)</f>
        <v>28.97881087575692</v>
      </c>
      <c r="R1895" s="33">
        <f>IF(DatiStorici[[#This Row],[Calend]]="X",(DatiStorici[[#This Row],[Balanced]]*C$2/DatiStorici[[#This Row],[Bond 10Y]]),R1894)</f>
        <v>25.281013790608508</v>
      </c>
      <c r="S1895" s="33">
        <f>IF(DatiStorici[[#This Row],[Calend]]="X",(DatiStorici[[#This Row],[Balanced]]*D$2/DatiStorici[[#This Row],[SXXR]]),S1894)</f>
        <v>20.529501017670366</v>
      </c>
      <c r="T1895" s="33">
        <f>IF(DatiStorici[[#This Row],[Calend]]="X",(DatiStorici[[#This Row],[Balanced]]*E$2/DatiStorici[[#This Row],[Gold]]),T1894)</f>
        <v>32.161288632624562</v>
      </c>
      <c r="U1895" s="34">
        <f>SUMPRODUCT(DatiStorici[[#This Row],[Bond 3Y]:[Gold]],Q1894:T1894)</f>
        <v>15656.626489968441</v>
      </c>
      <c r="V1895" s="32">
        <f t="shared" si="246"/>
        <v>-4.3638485623723823E-4</v>
      </c>
      <c r="W1895" s="32">
        <f>-(1-U1895/MAX(U$5:U1895))</f>
        <v>-4.2476565303658509E-3</v>
      </c>
      <c r="X1895" s="53" t="str">
        <f t="shared" si="247"/>
        <v/>
      </c>
    </row>
    <row r="1896" spans="1:24" x14ac:dyDescent="0.3">
      <c r="A1896" s="4">
        <v>41765</v>
      </c>
      <c r="B1896" s="1">
        <v>130.855457</v>
      </c>
      <c r="C1896" s="1">
        <v>157.53748899999999</v>
      </c>
      <c r="D1896" s="1">
        <v>190.79905299999999</v>
      </c>
      <c r="E1896" s="1">
        <v>125.4161</v>
      </c>
      <c r="F1896" s="3">
        <f t="shared" si="240"/>
        <v>15035.663204274799</v>
      </c>
      <c r="G1896" s="36">
        <f t="shared" si="241"/>
        <v>1.4182301878290558E-4</v>
      </c>
      <c r="H1896" s="31">
        <f t="shared" si="242"/>
        <v>1.555496785040776E-4</v>
      </c>
      <c r="I1896" s="37">
        <f t="shared" si="243"/>
        <v>-2.4579637879020436E-3</v>
      </c>
      <c r="J1896" s="37">
        <f t="shared" si="244"/>
        <v>1.9312826117889259E-2</v>
      </c>
      <c r="K1896" s="39">
        <f t="shared" si="245"/>
        <v>5.9120387985400176E-3</v>
      </c>
      <c r="L1896" s="36">
        <f>-(1-B1896/MAX(B$5:B1896))</f>
        <v>-1.8368805173751834E-4</v>
      </c>
      <c r="M1896" s="37">
        <f>-(1-C1896/MAX(C$5:C1896))</f>
        <v>0</v>
      </c>
      <c r="N1896" s="37">
        <f>-(1-D1896/MAX(D$5:D1896))</f>
        <v>-4.1537433704716964E-3</v>
      </c>
      <c r="O1896" s="37">
        <f>-(1-E1896/MAX(E$5:E1896))</f>
        <v>-0.31825737644321717</v>
      </c>
      <c r="P1896" s="39">
        <f>-(1-F1896/MAX(F$5:F1896))</f>
        <v>-4.5165589281103924E-2</v>
      </c>
      <c r="Q1896" s="33">
        <f>IF(DatiStorici[[#This Row],[Calend]]="X",(DatiStorici[[#This Row],[Balanced]]*B$2/DatiStorici[[#This Row],[Bond 3Y]]),Q1895)</f>
        <v>28.97881087575692</v>
      </c>
      <c r="R1896" s="33">
        <f>IF(DatiStorici[[#This Row],[Calend]]="X",(DatiStorici[[#This Row],[Balanced]]*C$2/DatiStorici[[#This Row],[Bond 10Y]]),R1895)</f>
        <v>25.281013790608508</v>
      </c>
      <c r="S1896" s="33">
        <f>IF(DatiStorici[[#This Row],[Calend]]="X",(DatiStorici[[#This Row],[Balanced]]*D$2/DatiStorici[[#This Row],[SXXR]]),S1895)</f>
        <v>20.529501017670366</v>
      </c>
      <c r="T1896" s="33">
        <f>IF(DatiStorici[[#This Row],[Calend]]="X",(DatiStorici[[#This Row],[Balanced]]*E$2/DatiStorici[[#This Row],[Gold]]),T1895)</f>
        <v>32.161288632624562</v>
      </c>
      <c r="U1896" s="34">
        <f>SUMPRODUCT(DatiStorici[[#This Row],[Bond 3Y]:[Gold]],Q1895:T1895)</f>
        <v>15725.295716422726</v>
      </c>
      <c r="V1896" s="32">
        <f t="shared" si="246"/>
        <v>4.3763626461031041E-3</v>
      </c>
      <c r="W1896" s="32">
        <f>-(1-U1896/MAX(U$5:U1896))</f>
        <v>0</v>
      </c>
      <c r="X1896" s="53" t="str">
        <f t="shared" si="247"/>
        <v/>
      </c>
    </row>
    <row r="1897" spans="1:24" x14ac:dyDescent="0.3">
      <c r="A1897" s="4">
        <v>41766</v>
      </c>
      <c r="B1897" s="1">
        <v>130.83422300000001</v>
      </c>
      <c r="C1897" s="1">
        <v>157.360917</v>
      </c>
      <c r="D1897" s="1">
        <v>190.94288599999999</v>
      </c>
      <c r="E1897" s="1">
        <v>124.43056</v>
      </c>
      <c r="F1897" s="3">
        <f t="shared" si="240"/>
        <v>14993.961782474293</v>
      </c>
      <c r="G1897" s="36">
        <f t="shared" si="241"/>
        <v>-1.6228381682143944E-4</v>
      </c>
      <c r="H1897" s="31">
        <f t="shared" si="242"/>
        <v>-1.1214538730031556E-3</v>
      </c>
      <c r="I1897" s="37">
        <f t="shared" si="243"/>
        <v>7.5356146187738511E-4</v>
      </c>
      <c r="J1897" s="37">
        <f t="shared" si="244"/>
        <v>-7.8891998125485228E-3</v>
      </c>
      <c r="K1897" s="39">
        <f t="shared" si="245"/>
        <v>-2.7773539379800892E-3</v>
      </c>
      <c r="L1897" s="36">
        <f>-(1-B1897/MAX(B$5:B1897))</f>
        <v>-3.4592889407325522E-4</v>
      </c>
      <c r="M1897" s="37">
        <f>-(1-C1897/MAX(C$5:C1897))</f>
        <v>-1.120825278610349E-3</v>
      </c>
      <c r="N1897" s="37">
        <f>-(1-D1897/MAX(D$5:D1897))</f>
        <v>-3.4030291904081356E-3</v>
      </c>
      <c r="O1897" s="37">
        <f>-(1-E1897/MAX(E$5:E1897))</f>
        <v>-0.32361462025178844</v>
      </c>
      <c r="P1897" s="39">
        <f>-(1-F1897/MAX(F$5:F1897))</f>
        <v>-4.7813823148147749E-2</v>
      </c>
      <c r="Q1897" s="33">
        <f>IF(DatiStorici[[#This Row],[Calend]]="X",(DatiStorici[[#This Row],[Balanced]]*B$2/DatiStorici[[#This Row],[Bond 3Y]]),Q1896)</f>
        <v>28.97881087575692</v>
      </c>
      <c r="R1897" s="33">
        <f>IF(DatiStorici[[#This Row],[Calend]]="X",(DatiStorici[[#This Row],[Balanced]]*C$2/DatiStorici[[#This Row],[Bond 10Y]]),R1896)</f>
        <v>25.281013790608508</v>
      </c>
      <c r="S1897" s="33">
        <f>IF(DatiStorici[[#This Row],[Calend]]="X",(DatiStorici[[#This Row],[Balanced]]*D$2/DatiStorici[[#This Row],[SXXR]]),S1896)</f>
        <v>20.529501017670366</v>
      </c>
      <c r="T1897" s="33">
        <f>IF(DatiStorici[[#This Row],[Calend]]="X",(DatiStorici[[#This Row],[Balanced]]*E$2/DatiStorici[[#This Row],[Gold]]),T1896)</f>
        <v>32.161288632624562</v>
      </c>
      <c r="U1897" s="34">
        <f>SUMPRODUCT(DatiStorici[[#This Row],[Bond 3Y]:[Gold]],Q1896:T1896)</f>
        <v>15691.473044506434</v>
      </c>
      <c r="V1897" s="32">
        <f t="shared" si="246"/>
        <v>-2.1531612777104816E-3</v>
      </c>
      <c r="W1897" s="32">
        <f>-(1-U1897/MAX(U$5:U1897))</f>
        <v>-2.1508448887844756E-3</v>
      </c>
      <c r="X1897" s="53" t="str">
        <f t="shared" si="247"/>
        <v/>
      </c>
    </row>
    <row r="1898" spans="1:24" x14ac:dyDescent="0.3">
      <c r="A1898" s="4">
        <v>41767</v>
      </c>
      <c r="B1898" s="1">
        <v>130.92241899999999</v>
      </c>
      <c r="C1898" s="1">
        <v>157.89128299999999</v>
      </c>
      <c r="D1898" s="1">
        <v>193.03713099999999</v>
      </c>
      <c r="E1898" s="1">
        <v>123.56505</v>
      </c>
      <c r="F1898" s="3">
        <f t="shared" si="240"/>
        <v>15006.935327903126</v>
      </c>
      <c r="G1898" s="36">
        <f t="shared" si="241"/>
        <v>6.7387786352746018E-4</v>
      </c>
      <c r="H1898" s="31">
        <f t="shared" si="242"/>
        <v>3.3647124452666028E-3</v>
      </c>
      <c r="I1898" s="37">
        <f t="shared" si="243"/>
        <v>1.0908201850231128E-2</v>
      </c>
      <c r="J1898" s="37">
        <f t="shared" si="244"/>
        <v>-6.980071252618833E-3</v>
      </c>
      <c r="K1898" s="39">
        <f t="shared" si="245"/>
        <v>8.6487721949112407E-4</v>
      </c>
      <c r="L1898" s="36">
        <f>-(1-B1898/MAX(B$5:B1898))</f>
        <v>0</v>
      </c>
      <c r="M1898" s="37">
        <f>-(1-C1898/MAX(C$5:C1898))</f>
        <v>0</v>
      </c>
      <c r="N1898" s="37">
        <f>-(1-D1898/MAX(D$5:D1898))</f>
        <v>0</v>
      </c>
      <c r="O1898" s="37">
        <f>-(1-E1898/MAX(E$5:E1898))</f>
        <v>-0.32831939944771804</v>
      </c>
      <c r="P1898" s="39">
        <f>-(1-F1898/MAX(F$5:F1898))</f>
        <v>-4.6989942788753125E-2</v>
      </c>
      <c r="Q1898" s="33">
        <f>IF(DatiStorici[[#This Row],[Calend]]="X",(DatiStorici[[#This Row],[Balanced]]*B$2/DatiStorici[[#This Row],[Bond 3Y]]),Q1897)</f>
        <v>28.97881087575692</v>
      </c>
      <c r="R1898" s="33">
        <f>IF(DatiStorici[[#This Row],[Calend]]="X",(DatiStorici[[#This Row],[Balanced]]*C$2/DatiStorici[[#This Row],[Bond 10Y]]),R1897)</f>
        <v>25.281013790608508</v>
      </c>
      <c r="S1898" s="33">
        <f>IF(DatiStorici[[#This Row],[Calend]]="X",(DatiStorici[[#This Row],[Balanced]]*D$2/DatiStorici[[#This Row],[SXXR]]),S1897)</f>
        <v>20.529501017670366</v>
      </c>
      <c r="T1898" s="33">
        <f>IF(DatiStorici[[#This Row],[Calend]]="X",(DatiStorici[[#This Row],[Balanced]]*E$2/DatiStorici[[#This Row],[Gold]]),T1897)</f>
        <v>32.161288632624562</v>
      </c>
      <c r="U1898" s="34">
        <f>SUMPRODUCT(DatiStorici[[#This Row],[Bond 3Y]:[Gold]],Q1897:T1897)</f>
        <v>15722.594937804828</v>
      </c>
      <c r="V1898" s="32">
        <f t="shared" si="246"/>
        <v>1.9813991297029055E-3</v>
      </c>
      <c r="W1898" s="32">
        <f>-(1-U1898/MAX(U$5:U1898))</f>
        <v>-1.7174739773428982E-4</v>
      </c>
      <c r="X1898" s="53" t="str">
        <f t="shared" si="247"/>
        <v/>
      </c>
    </row>
    <row r="1899" spans="1:24" x14ac:dyDescent="0.3">
      <c r="A1899" s="4">
        <v>41768</v>
      </c>
      <c r="B1899" s="1">
        <v>130.859633</v>
      </c>
      <c r="C1899" s="1">
        <v>157.871127</v>
      </c>
      <c r="D1899" s="1">
        <v>192.50209599999999</v>
      </c>
      <c r="E1899" s="1">
        <v>123.97167</v>
      </c>
      <c r="F1899" s="3">
        <f t="shared" si="240"/>
        <v>15012.863729327775</v>
      </c>
      <c r="G1899" s="36">
        <f t="shared" si="241"/>
        <v>-4.7968148101982584E-4</v>
      </c>
      <c r="H1899" s="31">
        <f t="shared" si="242"/>
        <v>-1.2766560799533201E-4</v>
      </c>
      <c r="I1899" s="37">
        <f t="shared" si="243"/>
        <v>-2.7755170213581751E-3</v>
      </c>
      <c r="J1899" s="37">
        <f t="shared" si="244"/>
        <v>3.2853337131953622E-3</v>
      </c>
      <c r="K1899" s="39">
        <f t="shared" si="245"/>
        <v>3.9496610156633153E-4</v>
      </c>
      <c r="L1899" s="36">
        <f>-(1-B1899/MAX(B$5:B1899))</f>
        <v>-4.7956645225133432E-4</v>
      </c>
      <c r="M1899" s="37">
        <f>-(1-C1899/MAX(C$5:C1899))</f>
        <v>-1.2765745908838166E-4</v>
      </c>
      <c r="N1899" s="37">
        <f>-(1-D1899/MAX(D$5:D1899))</f>
        <v>-2.7716688350490903E-3</v>
      </c>
      <c r="O1899" s="37">
        <f>-(1-E1899/MAX(E$5:E1899))</f>
        <v>-0.32610907568872172</v>
      </c>
      <c r="P1899" s="39">
        <f>-(1-F1899/MAX(F$5:F1899))</f>
        <v>-4.6613461777978649E-2</v>
      </c>
      <c r="Q1899" s="33">
        <f>IF(DatiStorici[[#This Row],[Calend]]="X",(DatiStorici[[#This Row],[Balanced]]*B$2/DatiStorici[[#This Row],[Bond 3Y]]),Q1898)</f>
        <v>28.97881087575692</v>
      </c>
      <c r="R1899" s="33">
        <f>IF(DatiStorici[[#This Row],[Calend]]="X",(DatiStorici[[#This Row],[Balanced]]*C$2/DatiStorici[[#This Row],[Bond 10Y]]),R1898)</f>
        <v>25.281013790608508</v>
      </c>
      <c r="S1899" s="33">
        <f>IF(DatiStorici[[#This Row],[Calend]]="X",(DatiStorici[[#This Row],[Balanced]]*D$2/DatiStorici[[#This Row],[SXXR]]),S1898)</f>
        <v>20.529501017670366</v>
      </c>
      <c r="T1899" s="33">
        <f>IF(DatiStorici[[#This Row],[Calend]]="X",(DatiStorici[[#This Row],[Balanced]]*E$2/DatiStorici[[#This Row],[Gold]]),T1898)</f>
        <v>32.161288632624562</v>
      </c>
      <c r="U1899" s="34">
        <f>SUMPRODUCT(DatiStorici[[#This Row],[Bond 3Y]:[Gold]],Q1898:T1898)</f>
        <v>15722.359331678028</v>
      </c>
      <c r="V1899" s="32">
        <f t="shared" si="246"/>
        <v>-1.4985305736794861E-5</v>
      </c>
      <c r="W1899" s="32">
        <f>-(1-U1899/MAX(U$5:U1899))</f>
        <v>-1.8673001752400609E-4</v>
      </c>
      <c r="X1899" s="53" t="str">
        <f t="shared" si="247"/>
        <v/>
      </c>
    </row>
    <row r="1900" spans="1:24" x14ac:dyDescent="0.3">
      <c r="A1900" s="4">
        <v>41771</v>
      </c>
      <c r="B1900" s="1">
        <v>130.82431199999999</v>
      </c>
      <c r="C1900" s="1">
        <v>157.69825800000001</v>
      </c>
      <c r="D1900" s="1">
        <v>194.018213</v>
      </c>
      <c r="E1900" s="1">
        <v>124.68747</v>
      </c>
      <c r="F1900" s="3">
        <f t="shared" si="240"/>
        <v>15058.654266953414</v>
      </c>
      <c r="G1900" s="36">
        <f t="shared" si="241"/>
        <v>-2.6995160298818693E-4</v>
      </c>
      <c r="H1900" s="31">
        <f t="shared" si="242"/>
        <v>-1.0956006856736149E-3</v>
      </c>
      <c r="I1900" s="37">
        <f t="shared" si="243"/>
        <v>7.8449941197903505E-3</v>
      </c>
      <c r="J1900" s="37">
        <f t="shared" si="244"/>
        <v>5.7572947222789142E-3</v>
      </c>
      <c r="K1900" s="39">
        <f t="shared" si="245"/>
        <v>3.0454447309608639E-3</v>
      </c>
      <c r="L1900" s="36">
        <f>-(1-B1900/MAX(B$5:B1900))</f>
        <v>-7.4935217932381448E-4</v>
      </c>
      <c r="M1900" s="37">
        <f>-(1-C1900/MAX(C$5:C1900))</f>
        <v>-1.2225184084416751E-3</v>
      </c>
      <c r="N1900" s="37">
        <f>-(1-D1900/MAX(D$5:D1900))</f>
        <v>0</v>
      </c>
      <c r="O1900" s="37">
        <f>-(1-E1900/MAX(E$5:E1900))</f>
        <v>-0.32221809701898196</v>
      </c>
      <c r="P1900" s="39">
        <f>-(1-F1900/MAX(F$5:F1900))</f>
        <v>-4.37055500739012E-2</v>
      </c>
      <c r="Q1900" s="33">
        <f>IF(DatiStorici[[#This Row],[Calend]]="X",(DatiStorici[[#This Row],[Balanced]]*B$2/DatiStorici[[#This Row],[Bond 3Y]]),Q1899)</f>
        <v>28.97881087575692</v>
      </c>
      <c r="R1900" s="33">
        <f>IF(DatiStorici[[#This Row],[Calend]]="X",(DatiStorici[[#This Row],[Balanced]]*C$2/DatiStorici[[#This Row],[Bond 10Y]]),R1899)</f>
        <v>25.281013790608508</v>
      </c>
      <c r="S1900" s="33">
        <f>IF(DatiStorici[[#This Row],[Calend]]="X",(DatiStorici[[#This Row],[Balanced]]*D$2/DatiStorici[[#This Row],[SXXR]]),S1899)</f>
        <v>20.529501017670366</v>
      </c>
      <c r="T1900" s="33">
        <f>IF(DatiStorici[[#This Row],[Calend]]="X",(DatiStorici[[#This Row],[Balanced]]*E$2/DatiStorici[[#This Row],[Gold]]),T1899)</f>
        <v>32.161288632624562</v>
      </c>
      <c r="U1900" s="34">
        <f>SUMPRODUCT(DatiStorici[[#This Row],[Bond 3Y]:[Gold]],Q1899:T1899)</f>
        <v>15771.111643423757</v>
      </c>
      <c r="V1900" s="32">
        <f t="shared" si="246"/>
        <v>3.0960290611844413E-3</v>
      </c>
      <c r="W1900" s="32">
        <f>-(1-U1900/MAX(U$5:U1900))</f>
        <v>0</v>
      </c>
      <c r="X1900" s="53" t="str">
        <f t="shared" si="247"/>
        <v/>
      </c>
    </row>
    <row r="1901" spans="1:24" x14ac:dyDescent="0.3">
      <c r="A1901" s="4">
        <v>41772</v>
      </c>
      <c r="B1901" s="1">
        <v>130.87304399999999</v>
      </c>
      <c r="C1901" s="1">
        <v>158.181827</v>
      </c>
      <c r="D1901" s="1">
        <v>194.57171600000001</v>
      </c>
      <c r="E1901" s="1">
        <v>124.47004</v>
      </c>
      <c r="F1901" s="3">
        <f t="shared" si="240"/>
        <v>15071.851514640246</v>
      </c>
      <c r="G1901" s="36">
        <f t="shared" si="241"/>
        <v>3.7243020952252453E-4</v>
      </c>
      <c r="H1901" s="31">
        <f t="shared" si="242"/>
        <v>3.0617275397719019E-3</v>
      </c>
      <c r="I1901" s="37">
        <f t="shared" si="243"/>
        <v>2.848778792367022E-3</v>
      </c>
      <c r="J1901" s="37">
        <f t="shared" si="244"/>
        <v>-1.7453221072379777E-3</v>
      </c>
      <c r="K1901" s="39">
        <f t="shared" si="245"/>
        <v>8.760057747747357E-4</v>
      </c>
      <c r="L1901" s="36">
        <f>-(1-B1901/MAX(B$5:B1901))</f>
        <v>-3.7713174242526293E-4</v>
      </c>
      <c r="M1901" s="37">
        <f>-(1-C1901/MAX(C$5:C1901))</f>
        <v>0</v>
      </c>
      <c r="N1901" s="37">
        <f>-(1-D1901/MAX(D$5:D1901))</f>
        <v>0</v>
      </c>
      <c r="O1901" s="37">
        <f>-(1-E1901/MAX(E$5:E1901))</f>
        <v>-0.32340001304603072</v>
      </c>
      <c r="P1901" s="39">
        <f>-(1-F1901/MAX(F$5:F1901))</f>
        <v>-4.286746358267246E-2</v>
      </c>
      <c r="Q1901" s="33">
        <f>IF(DatiStorici[[#This Row],[Calend]]="X",(DatiStorici[[#This Row],[Balanced]]*B$2/DatiStorici[[#This Row],[Bond 3Y]]),Q1900)</f>
        <v>28.97881087575692</v>
      </c>
      <c r="R1901" s="33">
        <f>IF(DatiStorici[[#This Row],[Calend]]="X",(DatiStorici[[#This Row],[Balanced]]*C$2/DatiStorici[[#This Row],[Bond 10Y]]),R1900)</f>
        <v>25.281013790608508</v>
      </c>
      <c r="S1901" s="33">
        <f>IF(DatiStorici[[#This Row],[Calend]]="X",(DatiStorici[[#This Row],[Balanced]]*D$2/DatiStorici[[#This Row],[SXXR]]),S1900)</f>
        <v>20.529501017670366</v>
      </c>
      <c r="T1901" s="33">
        <f>IF(DatiStorici[[#This Row],[Calend]]="X",(DatiStorici[[#This Row],[Balanced]]*E$2/DatiStorici[[#This Row],[Gold]]),T1900)</f>
        <v>32.161288632624562</v>
      </c>
      <c r="U1901" s="34">
        <f>SUMPRODUCT(DatiStorici[[#This Row],[Bond 3Y]:[Gold]],Q1900:T1900)</f>
        <v>15789.119264807458</v>
      </c>
      <c r="V1901" s="32">
        <f t="shared" si="246"/>
        <v>1.1411591626343887E-3</v>
      </c>
      <c r="W1901" s="32">
        <f>-(1-U1901/MAX(U$5:U1901))</f>
        <v>0</v>
      </c>
      <c r="X1901" s="53" t="str">
        <f t="shared" si="247"/>
        <v/>
      </c>
    </row>
    <row r="1902" spans="1:24" x14ac:dyDescent="0.3">
      <c r="A1902" s="4">
        <v>41773</v>
      </c>
      <c r="B1902" s="1">
        <v>130.90864500000001</v>
      </c>
      <c r="C1902" s="1">
        <v>158.75030599999999</v>
      </c>
      <c r="D1902" s="1">
        <v>194.58458899999999</v>
      </c>
      <c r="E1902" s="1">
        <v>125.30865</v>
      </c>
      <c r="F1902" s="3">
        <f t="shared" si="240"/>
        <v>15120.392496224151</v>
      </c>
      <c r="G1902" s="36">
        <f t="shared" si="241"/>
        <v>2.7198999559882516E-4</v>
      </c>
      <c r="H1902" s="31">
        <f t="shared" si="242"/>
        <v>3.5873901726692285E-3</v>
      </c>
      <c r="I1902" s="37">
        <f t="shared" si="243"/>
        <v>6.6158506694099397E-5</v>
      </c>
      <c r="J1902" s="37">
        <f t="shared" si="244"/>
        <v>6.7148494614895525E-3</v>
      </c>
      <c r="K1902" s="39">
        <f t="shared" si="245"/>
        <v>3.2154631096219222E-3</v>
      </c>
      <c r="L1902" s="36">
        <f>-(1-B1902/MAX(B$5:B1902))</f>
        <v>-1.0520734420571554E-4</v>
      </c>
      <c r="M1902" s="37">
        <f>-(1-C1902/MAX(C$5:C1902))</f>
        <v>0</v>
      </c>
      <c r="N1902" s="37">
        <f>-(1-D1902/MAX(D$5:D1902))</f>
        <v>0</v>
      </c>
      <c r="O1902" s="37">
        <f>-(1-E1902/MAX(E$5:E1902))</f>
        <v>-0.31884145811136966</v>
      </c>
      <c r="P1902" s="39">
        <f>-(1-F1902/MAX(F$5:F1902))</f>
        <v>-3.9784885919373458E-2</v>
      </c>
      <c r="Q1902" s="33">
        <f>IF(DatiStorici[[#This Row],[Calend]]="X",(DatiStorici[[#This Row],[Balanced]]*B$2/DatiStorici[[#This Row],[Bond 3Y]]),Q1901)</f>
        <v>28.97881087575692</v>
      </c>
      <c r="R1902" s="33">
        <f>IF(DatiStorici[[#This Row],[Calend]]="X",(DatiStorici[[#This Row],[Balanced]]*C$2/DatiStorici[[#This Row],[Bond 10Y]]),R1901)</f>
        <v>25.281013790608508</v>
      </c>
      <c r="S1902" s="33">
        <f>IF(DatiStorici[[#This Row],[Calend]]="X",(DatiStorici[[#This Row],[Balanced]]*D$2/DatiStorici[[#This Row],[SXXR]]),S1901)</f>
        <v>20.529501017670366</v>
      </c>
      <c r="T1902" s="33">
        <f>IF(DatiStorici[[#This Row],[Calend]]="X",(DatiStorici[[#This Row],[Balanced]]*E$2/DatiStorici[[#This Row],[Gold]]),T1901)</f>
        <v>32.161288632624562</v>
      </c>
      <c r="U1902" s="34">
        <f>SUMPRODUCT(DatiStorici[[#This Row],[Bond 3Y]:[Gold]],Q1901:T1901)</f>
        <v>15831.757719418922</v>
      </c>
      <c r="V1902" s="32">
        <f t="shared" si="246"/>
        <v>2.6968562874020202E-3</v>
      </c>
      <c r="W1902" s="32">
        <f>-(1-U1902/MAX(U$5:U1902))</f>
        <v>0</v>
      </c>
      <c r="X1902" s="53" t="str">
        <f t="shared" si="247"/>
        <v/>
      </c>
    </row>
    <row r="1903" spans="1:24" x14ac:dyDescent="0.3">
      <c r="A1903" s="4">
        <v>41774</v>
      </c>
      <c r="B1903" s="1">
        <v>130.786632</v>
      </c>
      <c r="C1903" s="1">
        <v>158.85730899999999</v>
      </c>
      <c r="D1903" s="1">
        <v>192.900014</v>
      </c>
      <c r="E1903" s="1">
        <v>124.7072</v>
      </c>
      <c r="F1903" s="3">
        <f t="shared" si="240"/>
        <v>15071.026285620752</v>
      </c>
      <c r="G1903" s="36">
        <f t="shared" si="241"/>
        <v>-9.3248155060197035E-4</v>
      </c>
      <c r="H1903" s="31">
        <f t="shared" si="242"/>
        <v>6.738062879783251E-4</v>
      </c>
      <c r="I1903" s="37">
        <f t="shared" si="243"/>
        <v>-8.694980910955951E-3</v>
      </c>
      <c r="J1903" s="37">
        <f t="shared" si="244"/>
        <v>-4.8113042451437401E-3</v>
      </c>
      <c r="K1903" s="39">
        <f t="shared" si="245"/>
        <v>-3.2702176042106478E-3</v>
      </c>
      <c r="L1903" s="36">
        <f>-(1-B1903/MAX(B$5:B1903))</f>
        <v>-1.0371562108090204E-3</v>
      </c>
      <c r="M1903" s="37">
        <f>-(1-C1903/MAX(C$5:C1903))</f>
        <v>0</v>
      </c>
      <c r="N1903" s="37">
        <f>-(1-D1903/MAX(D$5:D1903))</f>
        <v>-8.6572888873537313E-3</v>
      </c>
      <c r="O1903" s="37">
        <f>-(1-E1903/MAX(E$5:E1903))</f>
        <v>-0.32211084777456456</v>
      </c>
      <c r="P1903" s="39">
        <f>-(1-F1903/MAX(F$5:F1903))</f>
        <v>-4.2919869456216619E-2</v>
      </c>
      <c r="Q1903" s="33">
        <f>IF(DatiStorici[[#This Row],[Calend]]="X",(DatiStorici[[#This Row],[Balanced]]*B$2/DatiStorici[[#This Row],[Bond 3Y]]),Q1902)</f>
        <v>28.97881087575692</v>
      </c>
      <c r="R1903" s="33">
        <f>IF(DatiStorici[[#This Row],[Calend]]="X",(DatiStorici[[#This Row],[Balanced]]*C$2/DatiStorici[[#This Row],[Bond 10Y]]),R1902)</f>
        <v>25.281013790608508</v>
      </c>
      <c r="S1903" s="33">
        <f>IF(DatiStorici[[#This Row],[Calend]]="X",(DatiStorici[[#This Row],[Balanced]]*D$2/DatiStorici[[#This Row],[SXXR]]),S1902)</f>
        <v>20.529501017670366</v>
      </c>
      <c r="T1903" s="33">
        <f>IF(DatiStorici[[#This Row],[Calend]]="X",(DatiStorici[[#This Row],[Balanced]]*E$2/DatiStorici[[#This Row],[Gold]]),T1902)</f>
        <v>32.161288632624562</v>
      </c>
      <c r="U1903" s="34">
        <f>SUMPRODUCT(DatiStorici[[#This Row],[Bond 3Y]:[Gold]],Q1902:T1902)</f>
        <v>15777.00018086124</v>
      </c>
      <c r="V1903" s="32">
        <f t="shared" si="246"/>
        <v>-3.4647102241221772E-3</v>
      </c>
      <c r="W1903" s="32">
        <f>-(1-U1903/MAX(U$5:U1903))</f>
        <v>-3.458715041509075E-3</v>
      </c>
      <c r="X1903" s="53" t="str">
        <f t="shared" si="247"/>
        <v/>
      </c>
    </row>
    <row r="1904" spans="1:24" x14ac:dyDescent="0.3">
      <c r="A1904" s="4">
        <v>41775</v>
      </c>
      <c r="B1904" s="1">
        <v>130.851968</v>
      </c>
      <c r="C1904" s="1">
        <v>158.710972</v>
      </c>
      <c r="D1904" s="1">
        <v>193.28673900000001</v>
      </c>
      <c r="E1904" s="1">
        <v>123.98577</v>
      </c>
      <c r="F1904" s="3">
        <f t="shared" si="240"/>
        <v>15046.298034583371</v>
      </c>
      <c r="G1904" s="36">
        <f t="shared" si="241"/>
        <v>4.9943702005814908E-4</v>
      </c>
      <c r="H1904" s="31">
        <f t="shared" si="242"/>
        <v>-9.2160973946750577E-4</v>
      </c>
      <c r="I1904" s="37">
        <f t="shared" si="243"/>
        <v>2.002788165382892E-3</v>
      </c>
      <c r="J1904" s="37">
        <f t="shared" si="244"/>
        <v>-5.8017886364474438E-3</v>
      </c>
      <c r="K1904" s="39">
        <f t="shared" si="245"/>
        <v>-1.6421283863926525E-3</v>
      </c>
      <c r="L1904" s="36">
        <f>-(1-B1904/MAX(B$5:B1904))</f>
        <v>-5.3811257489821962E-4</v>
      </c>
      <c r="M1904" s="37">
        <f>-(1-C1904/MAX(C$5:C1904))</f>
        <v>-9.2118518764527924E-4</v>
      </c>
      <c r="N1904" s="37">
        <f>-(1-D1904/MAX(D$5:D1904))</f>
        <v>-6.6698498923775107E-3</v>
      </c>
      <c r="O1904" s="37">
        <f>-(1-E1904/MAX(E$5:E1904))</f>
        <v>-0.32603243025809392</v>
      </c>
      <c r="P1904" s="39">
        <f>-(1-F1904/MAX(F$5:F1904))</f>
        <v>-4.4490228188425629E-2</v>
      </c>
      <c r="Q1904" s="33">
        <f>IF(DatiStorici[[#This Row],[Calend]]="X",(DatiStorici[[#This Row],[Balanced]]*B$2/DatiStorici[[#This Row],[Bond 3Y]]),Q1903)</f>
        <v>28.97881087575692</v>
      </c>
      <c r="R1904" s="33">
        <f>IF(DatiStorici[[#This Row],[Calend]]="X",(DatiStorici[[#This Row],[Balanced]]*C$2/DatiStorici[[#This Row],[Bond 10Y]]),R1903)</f>
        <v>25.281013790608508</v>
      </c>
      <c r="S1904" s="33">
        <f>IF(DatiStorici[[#This Row],[Calend]]="X",(DatiStorici[[#This Row],[Balanced]]*D$2/DatiStorici[[#This Row],[SXXR]]),S1903)</f>
        <v>20.529501017670366</v>
      </c>
      <c r="T1904" s="33">
        <f>IF(DatiStorici[[#This Row],[Calend]]="X",(DatiStorici[[#This Row],[Balanced]]*E$2/DatiStorici[[#This Row],[Gold]]),T1903)</f>
        <v>32.161288632624562</v>
      </c>
      <c r="U1904" s="34">
        <f>SUMPRODUCT(DatiStorici[[#This Row],[Bond 3Y]:[Gold]],Q1903:T1903)</f>
        <v>15759.931145556367</v>
      </c>
      <c r="V1904" s="32">
        <f t="shared" si="246"/>
        <v>-1.0824792555076564E-3</v>
      </c>
      <c r="W1904" s="32">
        <f>-(1-U1904/MAX(U$5:U1904))</f>
        <v>-4.5368666660716706E-3</v>
      </c>
      <c r="X1904" s="53" t="str">
        <f t="shared" si="247"/>
        <v/>
      </c>
    </row>
    <row r="1905" spans="1:24" x14ac:dyDescent="0.3">
      <c r="A1905" s="4">
        <v>41778</v>
      </c>
      <c r="B1905" s="1">
        <v>130.747141</v>
      </c>
      <c r="C1905" s="1">
        <v>158.43740099999999</v>
      </c>
      <c r="D1905" s="1">
        <v>193.13171299999999</v>
      </c>
      <c r="E1905" s="1">
        <v>124.98950000000001</v>
      </c>
      <c r="F1905" s="3">
        <f t="shared" si="240"/>
        <v>15074.039607053963</v>
      </c>
      <c r="G1905" s="36">
        <f t="shared" si="241"/>
        <v>-8.0143243615415623E-4</v>
      </c>
      <c r="H1905" s="31">
        <f t="shared" si="242"/>
        <v>-1.7251929452731997E-3</v>
      </c>
      <c r="I1905" s="37">
        <f t="shared" si="243"/>
        <v>-8.0237373507835354E-4</v>
      </c>
      <c r="J1905" s="37">
        <f t="shared" si="244"/>
        <v>8.062932818793344E-3</v>
      </c>
      <c r="K1905" s="39">
        <f t="shared" si="245"/>
        <v>1.8420497568734104E-3</v>
      </c>
      <c r="L1905" s="36">
        <f>-(1-B1905/MAX(B$5:B1905))</f>
        <v>-1.3387928617480949E-3</v>
      </c>
      <c r="M1905" s="37">
        <f>-(1-C1905/MAX(C$5:C1905))</f>
        <v>-2.6433029908620176E-3</v>
      </c>
      <c r="N1905" s="37">
        <f>-(1-D1905/MAX(D$5:D1905))</f>
        <v>-7.4665522458204903E-3</v>
      </c>
      <c r="O1905" s="37">
        <f>-(1-E1905/MAX(E$5:E1905))</f>
        <v>-0.32057630840816675</v>
      </c>
      <c r="P1905" s="39">
        <f>-(1-F1905/MAX(F$5:F1905))</f>
        <v>-4.2728509557029226E-2</v>
      </c>
      <c r="Q1905" s="33">
        <f>IF(DatiStorici[[#This Row],[Calend]]="X",(DatiStorici[[#This Row],[Balanced]]*B$2/DatiStorici[[#This Row],[Bond 3Y]]),Q1904)</f>
        <v>28.97881087575692</v>
      </c>
      <c r="R1905" s="33">
        <f>IF(DatiStorici[[#This Row],[Calend]]="X",(DatiStorici[[#This Row],[Balanced]]*C$2/DatiStorici[[#This Row],[Bond 10Y]]),R1904)</f>
        <v>25.281013790608508</v>
      </c>
      <c r="S1905" s="33">
        <f>IF(DatiStorici[[#This Row],[Calend]]="X",(DatiStorici[[#This Row],[Balanced]]*D$2/DatiStorici[[#This Row],[SXXR]]),S1904)</f>
        <v>20.529501017670366</v>
      </c>
      <c r="T1905" s="33">
        <f>IF(DatiStorici[[#This Row],[Calend]]="X",(DatiStorici[[#This Row],[Balanced]]*E$2/DatiStorici[[#This Row],[Gold]]),T1904)</f>
        <v>32.161288632624562</v>
      </c>
      <c r="U1905" s="34">
        <f>SUMPRODUCT(DatiStorici[[#This Row],[Bond 3Y]:[Gold]],Q1904:T1904)</f>
        <v>15779.075875339444</v>
      </c>
      <c r="V1905" s="32">
        <f t="shared" si="246"/>
        <v>1.2140351864479153E-3</v>
      </c>
      <c r="W1905" s="32">
        <f>-(1-U1905/MAX(U$5:U1905))</f>
        <v>-3.3276055011162153E-3</v>
      </c>
      <c r="X1905" s="53" t="str">
        <f t="shared" si="247"/>
        <v/>
      </c>
    </row>
    <row r="1906" spans="1:24" x14ac:dyDescent="0.3">
      <c r="A1906" s="4">
        <v>41779</v>
      </c>
      <c r="B1906" s="1">
        <v>130.653537</v>
      </c>
      <c r="C1906" s="1">
        <v>158.027547</v>
      </c>
      <c r="D1906" s="1">
        <v>193.08750000000001</v>
      </c>
      <c r="E1906" s="1">
        <v>124.36409999999999</v>
      </c>
      <c r="F1906" s="3">
        <f t="shared" si="240"/>
        <v>15036.020641826479</v>
      </c>
      <c r="G1906" s="36">
        <f t="shared" si="241"/>
        <v>-7.1617261834958697E-4</v>
      </c>
      <c r="H1906" s="31">
        <f t="shared" si="242"/>
        <v>-2.5902030018672738E-3</v>
      </c>
      <c r="I1906" s="37">
        <f t="shared" si="243"/>
        <v>-2.2895287808026422E-4</v>
      </c>
      <c r="J1906" s="37">
        <f t="shared" si="244"/>
        <v>-5.0161803267521855E-3</v>
      </c>
      <c r="K1906" s="39">
        <f t="shared" si="245"/>
        <v>-2.5253343977484299E-3</v>
      </c>
      <c r="L1906" s="36">
        <f>-(1-B1906/MAX(B$5:B1906))</f>
        <v>-2.0537506261627536E-3</v>
      </c>
      <c r="M1906" s="37">
        <f>-(1-C1906/MAX(C$5:C1906))</f>
        <v>-5.2233164795708609E-3</v>
      </c>
      <c r="N1906" s="37">
        <f>-(1-D1906/MAX(D$5:D1906))</f>
        <v>-7.6937696232458608E-3</v>
      </c>
      <c r="O1906" s="37">
        <f>-(1-E1906/MAX(E$5:E1906))</f>
        <v>-0.32397588658650611</v>
      </c>
      <c r="P1906" s="39">
        <f>-(1-F1906/MAX(F$5:F1906))</f>
        <v>-4.5142890337306674E-2</v>
      </c>
      <c r="Q1906" s="33">
        <f>IF(DatiStorici[[#This Row],[Calend]]="X",(DatiStorici[[#This Row],[Balanced]]*B$2/DatiStorici[[#This Row],[Bond 3Y]]),Q1905)</f>
        <v>28.97881087575692</v>
      </c>
      <c r="R1906" s="33">
        <f>IF(DatiStorici[[#This Row],[Calend]]="X",(DatiStorici[[#This Row],[Balanced]]*C$2/DatiStorici[[#This Row],[Bond 10Y]]),R1905)</f>
        <v>25.281013790608508</v>
      </c>
      <c r="S1906" s="33">
        <f>IF(DatiStorici[[#This Row],[Calend]]="X",(DatiStorici[[#This Row],[Balanced]]*D$2/DatiStorici[[#This Row],[SXXR]]),S1905)</f>
        <v>20.529501017670366</v>
      </c>
      <c r="T1906" s="33">
        <f>IF(DatiStorici[[#This Row],[Calend]]="X",(DatiStorici[[#This Row],[Balanced]]*E$2/DatiStorici[[#This Row],[Gold]]),T1905)</f>
        <v>32.161288632624562</v>
      </c>
      <c r="U1906" s="34">
        <f>SUMPRODUCT(DatiStorici[[#This Row],[Bond 3Y]:[Gold]],Q1905:T1905)</f>
        <v>15744.980477360754</v>
      </c>
      <c r="V1906" s="32">
        <f t="shared" si="246"/>
        <v>-2.1631360439171585E-3</v>
      </c>
      <c r="W1906" s="32">
        <f>-(1-U1906/MAX(U$5:U1906))</f>
        <v>-5.4812133684769559E-3</v>
      </c>
      <c r="X1906" s="53" t="str">
        <f t="shared" si="247"/>
        <v/>
      </c>
    </row>
    <row r="1907" spans="1:24" x14ac:dyDescent="0.3">
      <c r="A1907" s="4">
        <v>41780</v>
      </c>
      <c r="B1907" s="1">
        <v>130.71949900000001</v>
      </c>
      <c r="C1907" s="1">
        <v>158.074049</v>
      </c>
      <c r="D1907" s="1">
        <v>194.284052</v>
      </c>
      <c r="E1907" s="1">
        <v>123.57071000000001</v>
      </c>
      <c r="F1907" s="3">
        <f t="shared" si="240"/>
        <v>15025.534665205902</v>
      </c>
      <c r="G1907" s="36">
        <f t="shared" si="241"/>
        <v>5.0473455418224996E-4</v>
      </c>
      <c r="H1907" s="31">
        <f t="shared" si="242"/>
        <v>2.9422186362817044E-4</v>
      </c>
      <c r="I1907" s="37">
        <f t="shared" si="243"/>
        <v>6.1778197154601158E-3</v>
      </c>
      <c r="J1907" s="37">
        <f t="shared" si="244"/>
        <v>-6.4000106165944416E-3</v>
      </c>
      <c r="K1907" s="39">
        <f t="shared" si="245"/>
        <v>-6.9763370116856973E-4</v>
      </c>
      <c r="L1907" s="36">
        <f>-(1-B1907/MAX(B$5:B1907))</f>
        <v>-1.5499255326162364E-3</v>
      </c>
      <c r="M1907" s="37">
        <f>-(1-C1907/MAX(C$5:C1907))</f>
        <v>-4.9305883684582774E-3</v>
      </c>
      <c r="N1907" s="37">
        <f>-(1-D1907/MAX(D$5:D1907))</f>
        <v>-1.5445056648344391E-3</v>
      </c>
      <c r="O1907" s="37">
        <f>-(1-E1907/MAX(E$5:E1907))</f>
        <v>-0.32828863255854401</v>
      </c>
      <c r="P1907" s="39">
        <f>-(1-F1907/MAX(F$5:F1907))</f>
        <v>-4.5808798529801686E-2</v>
      </c>
      <c r="Q1907" s="33">
        <f>IF(DatiStorici[[#This Row],[Calend]]="X",(DatiStorici[[#This Row],[Balanced]]*B$2/DatiStorici[[#This Row],[Bond 3Y]]),Q1906)</f>
        <v>28.97881087575692</v>
      </c>
      <c r="R1907" s="33">
        <f>IF(DatiStorici[[#This Row],[Calend]]="X",(DatiStorici[[#This Row],[Balanced]]*C$2/DatiStorici[[#This Row],[Bond 10Y]]),R1906)</f>
        <v>25.281013790608508</v>
      </c>
      <c r="S1907" s="33">
        <f>IF(DatiStorici[[#This Row],[Calend]]="X",(DatiStorici[[#This Row],[Balanced]]*D$2/DatiStorici[[#This Row],[SXXR]]),S1906)</f>
        <v>20.529501017670366</v>
      </c>
      <c r="T1907" s="33">
        <f>IF(DatiStorici[[#This Row],[Calend]]="X",(DatiStorici[[#This Row],[Balanced]]*E$2/DatiStorici[[#This Row],[Gold]]),T1906)</f>
        <v>32.161288632624562</v>
      </c>
      <c r="U1907" s="34">
        <f>SUMPRODUCT(DatiStorici[[#This Row],[Bond 3Y]:[Gold]],Q1906:T1906)</f>
        <v>15747.115766100491</v>
      </c>
      <c r="V1907" s="32">
        <f t="shared" si="246"/>
        <v>1.3560791422096645E-4</v>
      </c>
      <c r="W1907" s="32">
        <f>-(1-U1907/MAX(U$5:U1907))</f>
        <v>-5.3463396054003187E-3</v>
      </c>
      <c r="X1907" s="53" t="str">
        <f t="shared" si="247"/>
        <v/>
      </c>
    </row>
    <row r="1908" spans="1:24" x14ac:dyDescent="0.3">
      <c r="A1908" s="4">
        <v>41781</v>
      </c>
      <c r="B1908" s="1">
        <v>130.696426</v>
      </c>
      <c r="C1908" s="1">
        <v>158.19647599999999</v>
      </c>
      <c r="D1908" s="1">
        <v>194.72953999999999</v>
      </c>
      <c r="E1908" s="1">
        <v>124.64924000000001</v>
      </c>
      <c r="F1908" s="3">
        <f t="shared" si="240"/>
        <v>15077.304456900623</v>
      </c>
      <c r="G1908" s="36">
        <f t="shared" si="241"/>
        <v>-1.765232937505742E-4</v>
      </c>
      <c r="H1908" s="31">
        <f t="shared" si="242"/>
        <v>7.7419168994597907E-4</v>
      </c>
      <c r="I1908" s="37">
        <f t="shared" si="243"/>
        <v>2.2903477097071653E-3</v>
      </c>
      <c r="J1908" s="37">
        <f t="shared" si="244"/>
        <v>8.6901700484217775E-3</v>
      </c>
      <c r="K1908" s="39">
        <f t="shared" si="245"/>
        <v>3.4395322330065246E-3</v>
      </c>
      <c r="L1908" s="36">
        <f>-(1-B1908/MAX(B$5:B1908))</f>
        <v>-1.7261596732335294E-3</v>
      </c>
      <c r="M1908" s="37">
        <f>-(1-C1908/MAX(C$5:C1908))</f>
        <v>-4.1599156133256265E-3</v>
      </c>
      <c r="N1908" s="37">
        <f>-(1-D1908/MAX(D$5:D1908))</f>
        <v>0</v>
      </c>
      <c r="O1908" s="37">
        <f>-(1-E1908/MAX(E$5:E1908))</f>
        <v>-0.32242590941705984</v>
      </c>
      <c r="P1908" s="39">
        <f>-(1-F1908/MAX(F$5:F1908))</f>
        <v>-4.2521176435964425E-2</v>
      </c>
      <c r="Q1908" s="33">
        <f>IF(DatiStorici[[#This Row],[Calend]]="X",(DatiStorici[[#This Row],[Balanced]]*B$2/DatiStorici[[#This Row],[Bond 3Y]]),Q1907)</f>
        <v>28.97881087575692</v>
      </c>
      <c r="R1908" s="33">
        <f>IF(DatiStorici[[#This Row],[Calend]]="X",(DatiStorici[[#This Row],[Balanced]]*C$2/DatiStorici[[#This Row],[Bond 10Y]]),R1907)</f>
        <v>25.281013790608508</v>
      </c>
      <c r="S1908" s="33">
        <f>IF(DatiStorici[[#This Row],[Calend]]="X",(DatiStorici[[#This Row],[Balanced]]*D$2/DatiStorici[[#This Row],[SXXR]]),S1907)</f>
        <v>20.529501017670366</v>
      </c>
      <c r="T1908" s="33">
        <f>IF(DatiStorici[[#This Row],[Calend]]="X",(DatiStorici[[#This Row],[Balanced]]*E$2/DatiStorici[[#This Row],[Gold]]),T1907)</f>
        <v>32.161288632624562</v>
      </c>
      <c r="U1908" s="34">
        <f>SUMPRODUCT(DatiStorici[[#This Row],[Bond 3Y]:[Gold]],Q1907:T1907)</f>
        <v>15793.374777650799</v>
      </c>
      <c r="V1908" s="32">
        <f t="shared" si="246"/>
        <v>2.9333116842346105E-3</v>
      </c>
      <c r="W1908" s="32">
        <f>-(1-U1908/MAX(U$5:U1908))</f>
        <v>-2.424427056576528E-3</v>
      </c>
      <c r="X1908" s="53" t="str">
        <f t="shared" si="247"/>
        <v/>
      </c>
    </row>
    <row r="1909" spans="1:24" x14ac:dyDescent="0.3">
      <c r="A1909" s="4">
        <v>41782</v>
      </c>
      <c r="B1909" s="1">
        <v>130.82327599999999</v>
      </c>
      <c r="C1909" s="1">
        <v>158.40305599999999</v>
      </c>
      <c r="D1909" s="1">
        <v>195.18622199999999</v>
      </c>
      <c r="E1909" s="1">
        <v>123.97586</v>
      </c>
      <c r="F1909" s="3">
        <f t="shared" si="240"/>
        <v>15065.977606155793</v>
      </c>
      <c r="G1909" s="36">
        <f t="shared" si="241"/>
        <v>9.7009907076238866E-4</v>
      </c>
      <c r="H1909" s="31">
        <f t="shared" si="242"/>
        <v>1.3049926385692179E-3</v>
      </c>
      <c r="I1909" s="37">
        <f t="shared" si="243"/>
        <v>2.3424660058929923E-3</v>
      </c>
      <c r="J1909" s="37">
        <f t="shared" si="244"/>
        <v>-5.4168436456052058E-3</v>
      </c>
      <c r="K1909" s="39">
        <f t="shared" si="245"/>
        <v>-7.5153404027176476E-4</v>
      </c>
      <c r="L1909" s="36">
        <f>-(1-B1909/MAX(B$5:B1909))</f>
        <v>-7.5726526256747473E-4</v>
      </c>
      <c r="M1909" s="37">
        <f>-(1-C1909/MAX(C$5:C1909))</f>
        <v>-2.8595033043143925E-3</v>
      </c>
      <c r="N1909" s="37">
        <f>-(1-D1909/MAX(D$5:D1909))</f>
        <v>0</v>
      </c>
      <c r="O1909" s="37">
        <f>-(1-E1909/MAX(E$5:E1909))</f>
        <v>-0.32608629949337919</v>
      </c>
      <c r="P1909" s="39">
        <f>-(1-F1909/MAX(F$5:F1909))</f>
        <v>-4.3240484038782001E-2</v>
      </c>
      <c r="Q1909" s="33">
        <f>IF(DatiStorici[[#This Row],[Calend]]="X",(DatiStorici[[#This Row],[Balanced]]*B$2/DatiStorici[[#This Row],[Bond 3Y]]),Q1908)</f>
        <v>28.97881087575692</v>
      </c>
      <c r="R1909" s="33">
        <f>IF(DatiStorici[[#This Row],[Calend]]="X",(DatiStorici[[#This Row],[Balanced]]*C$2/DatiStorici[[#This Row],[Bond 10Y]]),R1908)</f>
        <v>25.281013790608508</v>
      </c>
      <c r="S1909" s="33">
        <f>IF(DatiStorici[[#This Row],[Calend]]="X",(DatiStorici[[#This Row],[Balanced]]*D$2/DatiStorici[[#This Row],[SXXR]]),S1908)</f>
        <v>20.529501017670366</v>
      </c>
      <c r="T1909" s="33">
        <f>IF(DatiStorici[[#This Row],[Calend]]="X",(DatiStorici[[#This Row],[Balanced]]*E$2/DatiStorici[[#This Row],[Gold]]),T1908)</f>
        <v>32.161288632624562</v>
      </c>
      <c r="U1909" s="34">
        <f>SUMPRODUCT(DatiStorici[[#This Row],[Bond 3Y]:[Gold]],Q1908:T1908)</f>
        <v>15789.991976683568</v>
      </c>
      <c r="V1909" s="32">
        <f t="shared" si="246"/>
        <v>-2.1421408341157198E-4</v>
      </c>
      <c r="W1909" s="32">
        <f>-(1-U1909/MAX(U$5:U1909))</f>
        <v>-2.6380989069915151E-3</v>
      </c>
      <c r="X1909" s="53" t="str">
        <f t="shared" si="247"/>
        <v/>
      </c>
    </row>
    <row r="1910" spans="1:24" x14ac:dyDescent="0.3">
      <c r="A1910" s="4">
        <v>41785</v>
      </c>
      <c r="B1910" s="1">
        <v>130.82327599999999</v>
      </c>
      <c r="C1910" s="1">
        <v>158.40305599999999</v>
      </c>
      <c r="D1910" s="1">
        <v>196.35926799999999</v>
      </c>
      <c r="E1910" s="1">
        <v>123.97162</v>
      </c>
      <c r="F1910" s="3">
        <f t="shared" si="240"/>
        <v>15083.456996253812</v>
      </c>
      <c r="G1910" s="36">
        <f t="shared" si="241"/>
        <v>0</v>
      </c>
      <c r="H1910" s="31">
        <f t="shared" si="242"/>
        <v>0</v>
      </c>
      <c r="I1910" s="37">
        <f t="shared" si="243"/>
        <v>5.9918938646616226E-3</v>
      </c>
      <c r="J1910" s="37">
        <f t="shared" si="244"/>
        <v>-3.4200791235389645E-5</v>
      </c>
      <c r="K1910" s="39">
        <f t="shared" si="245"/>
        <v>1.1595170713424505E-3</v>
      </c>
      <c r="L1910" s="36">
        <f>-(1-B1910/MAX(B$5:B1910))</f>
        <v>-7.5726526256747473E-4</v>
      </c>
      <c r="M1910" s="37">
        <f>-(1-C1910/MAX(C$5:C1910))</f>
        <v>-2.8595033043143925E-3</v>
      </c>
      <c r="N1910" s="37">
        <f>-(1-D1910/MAX(D$5:D1910))</f>
        <v>0</v>
      </c>
      <c r="O1910" s="37">
        <f>-(1-E1910/MAX(E$5:E1910))</f>
        <v>-0.32610934748102893</v>
      </c>
      <c r="P1910" s="39">
        <f>-(1-F1910/MAX(F$5:F1910))</f>
        <v>-4.2130461626254112E-2</v>
      </c>
      <c r="Q1910" s="33">
        <f>IF(DatiStorici[[#This Row],[Calend]]="X",(DatiStorici[[#This Row],[Balanced]]*B$2/DatiStorici[[#This Row],[Bond 3Y]]),Q1909)</f>
        <v>28.97881087575692</v>
      </c>
      <c r="R1910" s="33">
        <f>IF(DatiStorici[[#This Row],[Calend]]="X",(DatiStorici[[#This Row],[Balanced]]*C$2/DatiStorici[[#This Row],[Bond 10Y]]),R1909)</f>
        <v>25.281013790608508</v>
      </c>
      <c r="S1910" s="33">
        <f>IF(DatiStorici[[#This Row],[Calend]]="X",(DatiStorici[[#This Row],[Balanced]]*D$2/DatiStorici[[#This Row],[SXXR]]),S1909)</f>
        <v>20.529501017670366</v>
      </c>
      <c r="T1910" s="33">
        <f>IF(DatiStorici[[#This Row],[Calend]]="X",(DatiStorici[[#This Row],[Balanced]]*E$2/DatiStorici[[#This Row],[Gold]]),T1909)</f>
        <v>32.161288632624562</v>
      </c>
      <c r="U1910" s="34">
        <f>SUMPRODUCT(DatiStorici[[#This Row],[Bond 3Y]:[Gold]],Q1909:T1909)</f>
        <v>15813.937661870541</v>
      </c>
      <c r="V1910" s="32">
        <f t="shared" si="246"/>
        <v>1.515361541623518E-3</v>
      </c>
      <c r="W1910" s="32">
        <f>-(1-U1910/MAX(U$5:U1910))</f>
        <v>-1.1255893290056385E-3</v>
      </c>
      <c r="X1910" s="53" t="str">
        <f t="shared" si="247"/>
        <v/>
      </c>
    </row>
    <row r="1911" spans="1:24" x14ac:dyDescent="0.3">
      <c r="A1911" s="4">
        <v>41786</v>
      </c>
      <c r="B1911" s="1">
        <v>130.94966700000001</v>
      </c>
      <c r="C1911" s="1">
        <v>158.972039</v>
      </c>
      <c r="D1911" s="1">
        <v>196.82210699999999</v>
      </c>
      <c r="E1911" s="1">
        <v>122.43437</v>
      </c>
      <c r="F1911" s="3">
        <f t="shared" si="240"/>
        <v>15047.315297493436</v>
      </c>
      <c r="G1911" s="36">
        <f t="shared" si="241"/>
        <v>9.6565373314016632E-4</v>
      </c>
      <c r="H1911" s="31">
        <f t="shared" si="242"/>
        <v>3.585559286443064E-3</v>
      </c>
      <c r="I1911" s="37">
        <f t="shared" si="243"/>
        <v>2.3543292903325649E-3</v>
      </c>
      <c r="J1911" s="37">
        <f t="shared" si="244"/>
        <v>-1.2477537127642418E-2</v>
      </c>
      <c r="K1911" s="39">
        <f t="shared" si="245"/>
        <v>-2.398990357196771E-3</v>
      </c>
      <c r="L1911" s="36">
        <f>-(1-B1911/MAX(B$5:B1911))</f>
        <v>0</v>
      </c>
      <c r="M1911" s="37">
        <f>-(1-C1911/MAX(C$5:C1911))</f>
        <v>0</v>
      </c>
      <c r="N1911" s="37">
        <f>-(1-D1911/MAX(D$5:D1911))</f>
        <v>0</v>
      </c>
      <c r="O1911" s="37">
        <f>-(1-E1911/MAX(E$5:E1911))</f>
        <v>-0.33446560196560193</v>
      </c>
      <c r="P1911" s="39">
        <f>-(1-F1911/MAX(F$5:F1911))</f>
        <v>-4.4425627271387103E-2</v>
      </c>
      <c r="Q1911" s="33">
        <f>IF(DatiStorici[[#This Row],[Calend]]="X",(DatiStorici[[#This Row],[Balanced]]*B$2/DatiStorici[[#This Row],[Bond 3Y]]),Q1910)</f>
        <v>28.97881087575692</v>
      </c>
      <c r="R1911" s="33">
        <f>IF(DatiStorici[[#This Row],[Calend]]="X",(DatiStorici[[#This Row],[Balanced]]*C$2/DatiStorici[[#This Row],[Bond 10Y]]),R1910)</f>
        <v>25.281013790608508</v>
      </c>
      <c r="S1911" s="33">
        <f>IF(DatiStorici[[#This Row],[Calend]]="X",(DatiStorici[[#This Row],[Balanced]]*D$2/DatiStorici[[#This Row],[SXXR]]),S1910)</f>
        <v>20.529501017670366</v>
      </c>
      <c r="T1911" s="33">
        <f>IF(DatiStorici[[#This Row],[Calend]]="X",(DatiStorici[[#This Row],[Balanced]]*E$2/DatiStorici[[#This Row],[Gold]]),T1910)</f>
        <v>32.161288632624562</v>
      </c>
      <c r="U1911" s="34">
        <f>SUMPRODUCT(DatiStorici[[#This Row],[Bond 3Y]:[Gold]],Q1910:T1910)</f>
        <v>15792.046702596575</v>
      </c>
      <c r="V1911" s="32">
        <f t="shared" si="246"/>
        <v>-1.3852416379167172E-3</v>
      </c>
      <c r="W1911" s="32">
        <f>-(1-U1911/MAX(U$5:U1911))</f>
        <v>-2.5083138288326534E-3</v>
      </c>
      <c r="X1911" s="53" t="str">
        <f t="shared" si="247"/>
        <v/>
      </c>
    </row>
    <row r="1912" spans="1:24" x14ac:dyDescent="0.3">
      <c r="A1912" s="4">
        <v>41787</v>
      </c>
      <c r="B1912" s="1">
        <v>130.998997</v>
      </c>
      <c r="C1912" s="1">
        <v>159.658175</v>
      </c>
      <c r="D1912" s="1">
        <v>196.76669999999999</v>
      </c>
      <c r="E1912" s="1">
        <v>121.28111</v>
      </c>
      <c r="F1912" s="3">
        <f t="shared" si="240"/>
        <v>15019.586102392715</v>
      </c>
      <c r="G1912" s="36">
        <f t="shared" si="241"/>
        <v>3.7663868812961681E-4</v>
      </c>
      <c r="H1912" s="31">
        <f t="shared" si="242"/>
        <v>4.3067922024712267E-3</v>
      </c>
      <c r="I1912" s="37">
        <f t="shared" si="243"/>
        <v>-2.8154764251722263E-4</v>
      </c>
      <c r="J1912" s="37">
        <f t="shared" si="244"/>
        <v>-9.4640570878467157E-3</v>
      </c>
      <c r="K1912" s="39">
        <f t="shared" si="245"/>
        <v>-1.8445002092880166E-3</v>
      </c>
      <c r="L1912" s="36">
        <f>-(1-B1912/MAX(B$5:B1912))</f>
        <v>0</v>
      </c>
      <c r="M1912" s="37">
        <f>-(1-C1912/MAX(C$5:C1912))</f>
        <v>0</v>
      </c>
      <c r="N1912" s="37">
        <f>-(1-D1912/MAX(D$5:D1912))</f>
        <v>-2.8150801169912754E-4</v>
      </c>
      <c r="O1912" s="37">
        <f>-(1-E1912/MAX(E$5:E1912))</f>
        <v>-0.3407345458894131</v>
      </c>
      <c r="P1912" s="39">
        <f>-(1-F1912/MAX(F$5:F1912))</f>
        <v>-4.6186559882339662E-2</v>
      </c>
      <c r="Q1912" s="33">
        <f>IF(DatiStorici[[#This Row],[Calend]]="X",(DatiStorici[[#This Row],[Balanced]]*B$2/DatiStorici[[#This Row],[Bond 3Y]]),Q1911)</f>
        <v>28.97881087575692</v>
      </c>
      <c r="R1912" s="33">
        <f>IF(DatiStorici[[#This Row],[Calend]]="X",(DatiStorici[[#This Row],[Balanced]]*C$2/DatiStorici[[#This Row],[Bond 10Y]]),R1911)</f>
        <v>25.281013790608508</v>
      </c>
      <c r="S1912" s="33">
        <f>IF(DatiStorici[[#This Row],[Calend]]="X",(DatiStorici[[#This Row],[Balanced]]*D$2/DatiStorici[[#This Row],[SXXR]]),S1911)</f>
        <v>20.529501017670366</v>
      </c>
      <c r="T1912" s="33">
        <f>IF(DatiStorici[[#This Row],[Calend]]="X",(DatiStorici[[#This Row],[Balanced]]*E$2/DatiStorici[[#This Row],[Gold]]),T1911)</f>
        <v>32.161288632624562</v>
      </c>
      <c r="U1912" s="34">
        <f>SUMPRODUCT(DatiStorici[[#This Row],[Bond 3Y]:[Gold]],Q1911:T1911)</f>
        <v>15772.594635223963</v>
      </c>
      <c r="V1912" s="32">
        <f t="shared" si="246"/>
        <v>-1.2325227856649077E-3</v>
      </c>
      <c r="W1912" s="32">
        <f>-(1-U1912/MAX(U$5:U1912))</f>
        <v>-3.7369877207248381E-3</v>
      </c>
      <c r="X1912" s="53" t="str">
        <f t="shared" si="247"/>
        <v/>
      </c>
    </row>
    <row r="1913" spans="1:24" x14ac:dyDescent="0.3">
      <c r="A1913" s="4">
        <v>41788</v>
      </c>
      <c r="B1913" s="1">
        <v>130.974298</v>
      </c>
      <c r="C1913" s="1">
        <v>159.46638999999999</v>
      </c>
      <c r="D1913" s="1">
        <v>196.92452399999999</v>
      </c>
      <c r="E1913" s="1">
        <v>120.46384</v>
      </c>
      <c r="F1913" s="3">
        <f t="shared" si="240"/>
        <v>14984.261139005255</v>
      </c>
      <c r="G1913" s="36">
        <f t="shared" si="241"/>
        <v>-1.8856120486007499E-4</v>
      </c>
      <c r="H1913" s="31">
        <f t="shared" si="242"/>
        <v>-1.2019445954519984E-3</v>
      </c>
      <c r="I1913" s="37">
        <f t="shared" si="243"/>
        <v>8.0176543866498158E-4</v>
      </c>
      <c r="J1913" s="37">
        <f t="shared" si="244"/>
        <v>-6.7614493176003194E-3</v>
      </c>
      <c r="K1913" s="39">
        <f t="shared" si="245"/>
        <v>-2.3546966777385128E-3</v>
      </c>
      <c r="L1913" s="36">
        <f>-(1-B1913/MAX(B$5:B1913))</f>
        <v>-1.8854342831342574E-4</v>
      </c>
      <c r="M1913" s="37">
        <f>-(1-C1913/MAX(C$5:C1913))</f>
        <v>-1.2012225493621687E-3</v>
      </c>
      <c r="N1913" s="37">
        <f>-(1-D1913/MAX(D$5:D1913))</f>
        <v>0</v>
      </c>
      <c r="O1913" s="37">
        <f>-(1-E1913/MAX(E$5:E1913))</f>
        <v>-0.34517709986736533</v>
      </c>
      <c r="P1913" s="39">
        <f>-(1-F1913/MAX(F$5:F1913))</f>
        <v>-4.8429859039914702E-2</v>
      </c>
      <c r="Q1913" s="33">
        <f>IF(DatiStorici[[#This Row],[Calend]]="X",(DatiStorici[[#This Row],[Balanced]]*B$2/DatiStorici[[#This Row],[Bond 3Y]]),Q1912)</f>
        <v>28.97881087575692</v>
      </c>
      <c r="R1913" s="33">
        <f>IF(DatiStorici[[#This Row],[Calend]]="X",(DatiStorici[[#This Row],[Balanced]]*C$2/DatiStorici[[#This Row],[Bond 10Y]]),R1912)</f>
        <v>25.281013790608508</v>
      </c>
      <c r="S1913" s="33">
        <f>IF(DatiStorici[[#This Row],[Calend]]="X",(DatiStorici[[#This Row],[Balanced]]*D$2/DatiStorici[[#This Row],[SXXR]]),S1912)</f>
        <v>20.529501017670366</v>
      </c>
      <c r="T1913" s="33">
        <f>IF(DatiStorici[[#This Row],[Calend]]="X",(DatiStorici[[#This Row],[Balanced]]*E$2/DatiStorici[[#This Row],[Gold]]),T1912)</f>
        <v>32.161288632624562</v>
      </c>
      <c r="U1913" s="34">
        <f>SUMPRODUCT(DatiStorici[[#This Row],[Bond 3Y]:[Gold]],Q1912:T1912)</f>
        <v>15743.985959952139</v>
      </c>
      <c r="V1913" s="32">
        <f t="shared" si="246"/>
        <v>-1.8154687208596807E-3</v>
      </c>
      <c r="W1913" s="32">
        <f>-(1-U1913/MAX(U$5:U1913))</f>
        <v>-5.5440312454455576E-3</v>
      </c>
      <c r="X1913" s="53" t="str">
        <f t="shared" si="247"/>
        <v/>
      </c>
    </row>
    <row r="1914" spans="1:24" x14ac:dyDescent="0.3">
      <c r="A1914" s="4">
        <v>41789</v>
      </c>
      <c r="B1914" s="1">
        <v>130.97200699999999</v>
      </c>
      <c r="C1914" s="1">
        <v>159.332223</v>
      </c>
      <c r="D1914" s="1">
        <v>196.78349</v>
      </c>
      <c r="E1914" s="1">
        <v>120.03053</v>
      </c>
      <c r="F1914" s="3">
        <f t="shared" si="240"/>
        <v>14961.595962588239</v>
      </c>
      <c r="G1914" s="36">
        <f t="shared" si="241"/>
        <v>-1.7492134504950958E-5</v>
      </c>
      <c r="H1914" s="31">
        <f t="shared" si="242"/>
        <v>-8.417038371559565E-4</v>
      </c>
      <c r="I1914" s="37">
        <f t="shared" si="243"/>
        <v>-7.1643959999529577E-4</v>
      </c>
      <c r="J1914" s="37">
        <f t="shared" si="244"/>
        <v>-3.6034978189679228E-3</v>
      </c>
      <c r="K1914" s="39">
        <f t="shared" si="245"/>
        <v>-1.5137439992502124E-3</v>
      </c>
      <c r="L1914" s="36">
        <f>-(1-B1914/MAX(B$5:B1914))</f>
        <v>-2.0603211183378711E-4</v>
      </c>
      <c r="M1914" s="37">
        <f>-(1-C1914/MAX(C$5:C1914))</f>
        <v>-2.0415616049725971E-3</v>
      </c>
      <c r="N1914" s="37">
        <f>-(1-D1914/MAX(D$5:D1914))</f>
        <v>-7.1618301842379939E-4</v>
      </c>
      <c r="O1914" s="37">
        <f>-(1-E1914/MAX(E$5:E1914))</f>
        <v>-0.34753250635994004</v>
      </c>
      <c r="P1914" s="39">
        <f>-(1-F1914/MAX(F$5:F1914))</f>
        <v>-4.986920295670505E-2</v>
      </c>
      <c r="Q1914" s="33">
        <f>IF(DatiStorici[[#This Row],[Calend]]="X",(DatiStorici[[#This Row],[Balanced]]*B$2/DatiStorici[[#This Row],[Bond 3Y]]),Q1913)</f>
        <v>28.97881087575692</v>
      </c>
      <c r="R1914" s="33">
        <f>IF(DatiStorici[[#This Row],[Calend]]="X",(DatiStorici[[#This Row],[Balanced]]*C$2/DatiStorici[[#This Row],[Bond 10Y]]),R1913)</f>
        <v>25.281013790608508</v>
      </c>
      <c r="S1914" s="33">
        <f>IF(DatiStorici[[#This Row],[Calend]]="X",(DatiStorici[[#This Row],[Balanced]]*D$2/DatiStorici[[#This Row],[SXXR]]),S1913)</f>
        <v>20.529501017670366</v>
      </c>
      <c r="T1914" s="33">
        <f>IF(DatiStorici[[#This Row],[Calend]]="X",(DatiStorici[[#This Row],[Balanced]]*E$2/DatiStorici[[#This Row],[Gold]]),T1913)</f>
        <v>32.161288632624562</v>
      </c>
      <c r="U1914" s="34">
        <f>SUMPRODUCT(DatiStorici[[#This Row],[Bond 3Y]:[Gold]],Q1913:T1913)</f>
        <v>15723.696526095249</v>
      </c>
      <c r="V1914" s="32">
        <f t="shared" si="246"/>
        <v>-1.2895412096217927E-3</v>
      </c>
      <c r="W1914" s="32">
        <f>-(1-U1914/MAX(U$5:U1914))</f>
        <v>-6.8255967049777322E-3</v>
      </c>
      <c r="X1914" s="53" t="str">
        <f t="shared" si="247"/>
        <v/>
      </c>
    </row>
    <row r="1915" spans="1:24" x14ac:dyDescent="0.3">
      <c r="A1915" s="4">
        <v>41792</v>
      </c>
      <c r="B1915" s="1">
        <v>130.994553</v>
      </c>
      <c r="C1915" s="1">
        <v>159.30856900000001</v>
      </c>
      <c r="D1915" s="1">
        <v>197.33307600000001</v>
      </c>
      <c r="E1915" s="1">
        <v>119.71447000000001</v>
      </c>
      <c r="F1915" s="3">
        <f t="shared" si="240"/>
        <v>14957.355650416415</v>
      </c>
      <c r="G1915" s="36">
        <f t="shared" si="241"/>
        <v>1.7212884007551427E-4</v>
      </c>
      <c r="H1915" s="31">
        <f t="shared" si="242"/>
        <v>-1.4846812233284062E-4</v>
      </c>
      <c r="I1915" s="37">
        <f t="shared" si="243"/>
        <v>2.7889533384152397E-3</v>
      </c>
      <c r="J1915" s="37">
        <f t="shared" si="244"/>
        <v>-2.6366362852208855E-3</v>
      </c>
      <c r="K1915" s="39">
        <f t="shared" si="245"/>
        <v>-2.8345326100073646E-4</v>
      </c>
      <c r="L1915" s="36">
        <f>-(1-B1915/MAX(B$5:B1915))</f>
        <v>-3.3923923860368355E-5</v>
      </c>
      <c r="M1915" s="37">
        <f>-(1-C1915/MAX(C$5:C1915))</f>
        <v>-2.1897156221408753E-3</v>
      </c>
      <c r="N1915" s="37">
        <f>-(1-D1915/MAX(D$5:D1915))</f>
        <v>0</v>
      </c>
      <c r="O1915" s="37">
        <f>-(1-E1915/MAX(E$5:E1915))</f>
        <v>-0.34925055989215281</v>
      </c>
      <c r="P1915" s="39">
        <f>-(1-F1915/MAX(F$5:F1915))</f>
        <v>-5.0138482463624068E-2</v>
      </c>
      <c r="Q1915" s="33">
        <f>IF(DatiStorici[[#This Row],[Calend]]="X",(DatiStorici[[#This Row],[Balanced]]*B$2/DatiStorici[[#This Row],[Bond 3Y]]),Q1914)</f>
        <v>28.97881087575692</v>
      </c>
      <c r="R1915" s="33">
        <f>IF(DatiStorici[[#This Row],[Calend]]="X",(DatiStorici[[#This Row],[Balanced]]*C$2/DatiStorici[[#This Row],[Bond 10Y]]),R1914)</f>
        <v>25.281013790608508</v>
      </c>
      <c r="S1915" s="33">
        <f>IF(DatiStorici[[#This Row],[Calend]]="X",(DatiStorici[[#This Row],[Balanced]]*D$2/DatiStorici[[#This Row],[SXXR]]),S1914)</f>
        <v>20.529501017670366</v>
      </c>
      <c r="T1915" s="33">
        <f>IF(DatiStorici[[#This Row],[Calend]]="X",(DatiStorici[[#This Row],[Balanced]]*E$2/DatiStorici[[#This Row],[Gold]]),T1914)</f>
        <v>32.161288632624562</v>
      </c>
      <c r="U1915" s="34">
        <f>SUMPRODUCT(DatiStorici[[#This Row],[Bond 3Y]:[Gold]],Q1914:T1914)</f>
        <v>15724.869714726123</v>
      </c>
      <c r="V1915" s="32">
        <f t="shared" si="246"/>
        <v>7.4609991592902708E-5</v>
      </c>
      <c r="W1915" s="32">
        <f>-(1-U1915/MAX(U$5:U1915))</f>
        <v>-6.75149320670132E-3</v>
      </c>
      <c r="X1915" s="53" t="str">
        <f t="shared" si="247"/>
        <v/>
      </c>
    </row>
    <row r="1916" spans="1:24" x14ac:dyDescent="0.3">
      <c r="A1916" s="4">
        <v>41793</v>
      </c>
      <c r="B1916" s="1">
        <v>130.97501199999999</v>
      </c>
      <c r="C1916" s="1">
        <v>158.82451900000001</v>
      </c>
      <c r="D1916" s="1">
        <v>196.44545600000001</v>
      </c>
      <c r="E1916" s="1">
        <v>119.28119</v>
      </c>
      <c r="F1916" s="3">
        <f t="shared" si="240"/>
        <v>14914.176078633849</v>
      </c>
      <c r="G1916" s="36">
        <f t="shared" si="241"/>
        <v>-1.4918526918376802E-4</v>
      </c>
      <c r="H1916" s="31">
        <f t="shared" si="242"/>
        <v>-3.0430683999515206E-3</v>
      </c>
      <c r="I1916" s="37">
        <f t="shared" si="243"/>
        <v>-4.5082269916130405E-3</v>
      </c>
      <c r="J1916" s="37">
        <f t="shared" si="244"/>
        <v>-3.6258438725205872E-3</v>
      </c>
      <c r="K1916" s="39">
        <f t="shared" si="245"/>
        <v>-2.891020269652577E-3</v>
      </c>
      <c r="L1916" s="36">
        <f>-(1-B1916/MAX(B$5:B1916))</f>
        <v>-1.8309300490304548E-4</v>
      </c>
      <c r="M1916" s="37">
        <f>-(1-C1916/MAX(C$5:C1916))</f>
        <v>-5.2215052564642539E-3</v>
      </c>
      <c r="N1916" s="37">
        <f>-(1-D1916/MAX(D$5:D1916))</f>
        <v>-4.4980801900640355E-3</v>
      </c>
      <c r="O1916" s="37">
        <f>-(1-E1916/MAX(E$5:E1916))</f>
        <v>-0.3516058033093431</v>
      </c>
      <c r="P1916" s="39">
        <f>-(1-F1916/MAX(F$5:F1916))</f>
        <v>-5.288058571626808E-2</v>
      </c>
      <c r="Q1916" s="33">
        <f>IF(DatiStorici[[#This Row],[Calend]]="X",(DatiStorici[[#This Row],[Balanced]]*B$2/DatiStorici[[#This Row],[Bond 3Y]]),Q1915)</f>
        <v>28.97881087575692</v>
      </c>
      <c r="R1916" s="33">
        <f>IF(DatiStorici[[#This Row],[Calend]]="X",(DatiStorici[[#This Row],[Balanced]]*C$2/DatiStorici[[#This Row],[Bond 10Y]]),R1915)</f>
        <v>25.281013790608508</v>
      </c>
      <c r="S1916" s="33">
        <f>IF(DatiStorici[[#This Row],[Calend]]="X",(DatiStorici[[#This Row],[Balanced]]*D$2/DatiStorici[[#This Row],[SXXR]]),S1915)</f>
        <v>20.529501017670366</v>
      </c>
      <c r="T1916" s="33">
        <f>IF(DatiStorici[[#This Row],[Calend]]="X",(DatiStorici[[#This Row],[Balanced]]*E$2/DatiStorici[[#This Row],[Gold]]),T1915)</f>
        <v>32.161288632624562</v>
      </c>
      <c r="U1916" s="34">
        <f>SUMPRODUCT(DatiStorici[[#This Row],[Bond 3Y]:[Gold]],Q1915:T1915)</f>
        <v>15679.908926225406</v>
      </c>
      <c r="V1916" s="32">
        <f t="shared" si="246"/>
        <v>-2.8633106911856577E-3</v>
      </c>
      <c r="W1916" s="32">
        <f>-(1-U1916/MAX(U$5:U1916))</f>
        <v>-9.5914045606737552E-3</v>
      </c>
      <c r="X1916" s="53" t="str">
        <f t="shared" si="247"/>
        <v/>
      </c>
    </row>
    <row r="1917" spans="1:24" x14ac:dyDescent="0.3">
      <c r="A1917" s="4">
        <v>41794</v>
      </c>
      <c r="B1917" s="1">
        <v>131.00114099999999</v>
      </c>
      <c r="C1917" s="1">
        <v>158.57435899999999</v>
      </c>
      <c r="D1917" s="1">
        <v>196.54395600000001</v>
      </c>
      <c r="E1917" s="1">
        <v>119.51978</v>
      </c>
      <c r="F1917" s="3">
        <f t="shared" si="240"/>
        <v>14919.379335345362</v>
      </c>
      <c r="G1917" s="36">
        <f t="shared" si="241"/>
        <v>1.9947617206690079E-4</v>
      </c>
      <c r="H1917" s="31">
        <f t="shared" si="242"/>
        <v>-1.5763133970439656E-3</v>
      </c>
      <c r="I1917" s="37">
        <f t="shared" si="243"/>
        <v>5.0128578050667532E-4</v>
      </c>
      <c r="J1917" s="37">
        <f t="shared" si="244"/>
        <v>1.9982337541560014E-3</v>
      </c>
      <c r="K1917" s="39">
        <f t="shared" si="245"/>
        <v>3.4881908589645016E-4</v>
      </c>
      <c r="L1917" s="36">
        <f>-(1-B1917/MAX(B$5:B1917))</f>
        <v>0</v>
      </c>
      <c r="M1917" s="37">
        <f>-(1-C1917/MAX(C$5:C1917))</f>
        <v>-6.7883526790909476E-3</v>
      </c>
      <c r="N1917" s="37">
        <f>-(1-D1917/MAX(D$5:D1917))</f>
        <v>-3.9989241337321513E-3</v>
      </c>
      <c r="O1917" s="37">
        <f>-(1-E1917/MAX(E$5:E1917))</f>
        <v>-0.35030886477789136</v>
      </c>
      <c r="P1917" s="39">
        <f>-(1-F1917/MAX(F$5:F1917))</f>
        <v>-5.2550154760981349E-2</v>
      </c>
      <c r="Q1917" s="33">
        <f>IF(DatiStorici[[#This Row],[Calend]]="X",(DatiStorici[[#This Row],[Balanced]]*B$2/DatiStorici[[#This Row],[Bond 3Y]]),Q1916)</f>
        <v>28.97881087575692</v>
      </c>
      <c r="R1917" s="33">
        <f>IF(DatiStorici[[#This Row],[Calend]]="X",(DatiStorici[[#This Row],[Balanced]]*C$2/DatiStorici[[#This Row],[Bond 10Y]]),R1916)</f>
        <v>25.281013790608508</v>
      </c>
      <c r="S1917" s="33">
        <f>IF(DatiStorici[[#This Row],[Calend]]="X",(DatiStorici[[#This Row],[Balanced]]*D$2/DatiStorici[[#This Row],[SXXR]]),S1916)</f>
        <v>20.529501017670366</v>
      </c>
      <c r="T1917" s="33">
        <f>IF(DatiStorici[[#This Row],[Calend]]="X",(DatiStorici[[#This Row],[Balanced]]*E$2/DatiStorici[[#This Row],[Gold]]),T1916)</f>
        <v>32.161288632624562</v>
      </c>
      <c r="U1917" s="34">
        <f>SUMPRODUCT(DatiStorici[[#This Row],[Bond 3Y]:[Gold]],Q1916:T1916)</f>
        <v>15684.037332870019</v>
      </c>
      <c r="V1917" s="32">
        <f t="shared" si="246"/>
        <v>2.6325811390900521E-4</v>
      </c>
      <c r="W1917" s="32">
        <f>-(1-U1917/MAX(U$5:U1917))</f>
        <v>-9.3306371387753551E-3</v>
      </c>
      <c r="X1917" s="53" t="str">
        <f t="shared" si="247"/>
        <v/>
      </c>
    </row>
    <row r="1918" spans="1:24" x14ac:dyDescent="0.3">
      <c r="A1918" s="4">
        <v>41795</v>
      </c>
      <c r="B1918" s="1">
        <v>131.17923400000001</v>
      </c>
      <c r="C1918" s="1">
        <v>159.11394100000001</v>
      </c>
      <c r="D1918" s="1">
        <v>197.34594799999999</v>
      </c>
      <c r="E1918" s="1">
        <v>120.21426</v>
      </c>
      <c r="F1918" s="3">
        <f t="shared" si="240"/>
        <v>14976.892654568972</v>
      </c>
      <c r="G1918" s="36">
        <f t="shared" si="241"/>
        <v>1.3585534568842884E-3</v>
      </c>
      <c r="H1918" s="31">
        <f t="shared" si="242"/>
        <v>3.3969303802444208E-3</v>
      </c>
      <c r="I1918" s="37">
        <f t="shared" si="243"/>
        <v>4.0721688985272215E-3</v>
      </c>
      <c r="J1918" s="37">
        <f t="shared" si="244"/>
        <v>5.7937699850860039E-3</v>
      </c>
      <c r="K1918" s="39">
        <f t="shared" si="245"/>
        <v>3.8475292299168882E-3</v>
      </c>
      <c r="L1918" s="36">
        <f>-(1-B1918/MAX(B$5:B1918))</f>
        <v>0</v>
      </c>
      <c r="M1918" s="37">
        <f>-(1-C1918/MAX(C$5:C1918))</f>
        <v>-3.4087449640457512E-3</v>
      </c>
      <c r="N1918" s="37">
        <f>-(1-D1918/MAX(D$5:D1918))</f>
        <v>0</v>
      </c>
      <c r="O1918" s="37">
        <f>-(1-E1918/MAX(E$5:E1918))</f>
        <v>-0.34653377834793764</v>
      </c>
      <c r="P1918" s="39">
        <f>-(1-F1918/MAX(F$5:F1918))</f>
        <v>-4.8897792006955987E-2</v>
      </c>
      <c r="Q1918" s="33">
        <f>IF(DatiStorici[[#This Row],[Calend]]="X",(DatiStorici[[#This Row],[Balanced]]*B$2/DatiStorici[[#This Row],[Bond 3Y]]),Q1917)</f>
        <v>28.97881087575692</v>
      </c>
      <c r="R1918" s="33">
        <f>IF(DatiStorici[[#This Row],[Calend]]="X",(DatiStorici[[#This Row],[Balanced]]*C$2/DatiStorici[[#This Row],[Bond 10Y]]),R1917)</f>
        <v>25.281013790608508</v>
      </c>
      <c r="S1918" s="33">
        <f>IF(DatiStorici[[#This Row],[Calend]]="X",(DatiStorici[[#This Row],[Balanced]]*D$2/DatiStorici[[#This Row],[SXXR]]),S1917)</f>
        <v>20.529501017670366</v>
      </c>
      <c r="T1918" s="33">
        <f>IF(DatiStorici[[#This Row],[Calend]]="X",(DatiStorici[[#This Row],[Balanced]]*E$2/DatiStorici[[#This Row],[Gold]]),T1917)</f>
        <v>32.161288632624562</v>
      </c>
      <c r="U1918" s="34">
        <f>SUMPRODUCT(DatiStorici[[#This Row],[Bond 3Y]:[Gold]],Q1917:T1917)</f>
        <v>15741.639303528227</v>
      </c>
      <c r="V1918" s="32">
        <f t="shared" si="246"/>
        <v>3.6659217132525681E-3</v>
      </c>
      <c r="W1918" s="32">
        <f>-(1-U1918/MAX(U$5:U1918))</f>
        <v>-5.6922558750477359E-3</v>
      </c>
      <c r="X1918" s="53" t="str">
        <f t="shared" si="247"/>
        <v/>
      </c>
    </row>
    <row r="1919" spans="1:24" x14ac:dyDescent="0.3">
      <c r="A1919" s="4">
        <v>41796</v>
      </c>
      <c r="B1919" s="1">
        <v>131.35511199999999</v>
      </c>
      <c r="C1919" s="1">
        <v>160.19758400000001</v>
      </c>
      <c r="D1919" s="1">
        <v>198.64044000000001</v>
      </c>
      <c r="E1919" s="1">
        <v>119.733</v>
      </c>
      <c r="F1919" s="3">
        <f t="shared" si="240"/>
        <v>15009.162978609747</v>
      </c>
      <c r="G1919" s="36">
        <f t="shared" si="241"/>
        <v>1.3398477493775864E-3</v>
      </c>
      <c r="H1919" s="31">
        <f t="shared" si="242"/>
        <v>6.787397731238389E-3</v>
      </c>
      <c r="I1919" s="37">
        <f t="shared" si="243"/>
        <v>6.5380864114696772E-3</v>
      </c>
      <c r="J1919" s="37">
        <f t="shared" si="244"/>
        <v>-4.0113868800867331E-3</v>
      </c>
      <c r="K1919" s="39">
        <f t="shared" si="245"/>
        <v>2.1523562080719683E-3</v>
      </c>
      <c r="L1919" s="36">
        <f>-(1-B1919/MAX(B$5:B1919))</f>
        <v>0</v>
      </c>
      <c r="M1919" s="37">
        <f>-(1-C1919/MAX(C$5:C1919))</f>
        <v>0</v>
      </c>
      <c r="N1919" s="37">
        <f>-(1-D1919/MAX(D$5:D1919))</f>
        <v>0</v>
      </c>
      <c r="O1919" s="37">
        <f>-(1-E1919/MAX(E$5:E1919))</f>
        <v>-0.34914983366310792</v>
      </c>
      <c r="P1919" s="39">
        <f>-(1-F1919/MAX(F$5:F1919))</f>
        <v>-4.684847662787639E-2</v>
      </c>
      <c r="Q1919" s="33">
        <f>IF(DatiStorici[[#This Row],[Calend]]="X",(DatiStorici[[#This Row],[Balanced]]*B$2/DatiStorici[[#This Row],[Bond 3Y]]),Q1918)</f>
        <v>28.97881087575692</v>
      </c>
      <c r="R1919" s="33">
        <f>IF(DatiStorici[[#This Row],[Calend]]="X",(DatiStorici[[#This Row],[Balanced]]*C$2/DatiStorici[[#This Row],[Bond 10Y]]),R1918)</f>
        <v>25.281013790608508</v>
      </c>
      <c r="S1919" s="33">
        <f>IF(DatiStorici[[#This Row],[Calend]]="X",(DatiStorici[[#This Row],[Balanced]]*D$2/DatiStorici[[#This Row],[SXXR]]),S1918)</f>
        <v>20.529501017670366</v>
      </c>
      <c r="T1919" s="33">
        <f>IF(DatiStorici[[#This Row],[Calend]]="X",(DatiStorici[[#This Row],[Balanced]]*E$2/DatiStorici[[#This Row],[Gold]]),T1918)</f>
        <v>32.161288632624562</v>
      </c>
      <c r="U1919" s="34">
        <f>SUMPRODUCT(DatiStorici[[#This Row],[Bond 3Y]:[Gold]],Q1918:T1918)</f>
        <v>15785.22896551856</v>
      </c>
      <c r="V1919" s="32">
        <f t="shared" si="246"/>
        <v>2.7652407079726991E-3</v>
      </c>
      <c r="W1919" s="32">
        <f>-(1-U1919/MAX(U$5:U1919))</f>
        <v>-2.9389506032732049E-3</v>
      </c>
      <c r="X1919" s="53" t="str">
        <f t="shared" si="247"/>
        <v/>
      </c>
    </row>
    <row r="1920" spans="1:24" x14ac:dyDescent="0.3">
      <c r="A1920" s="4">
        <v>41799</v>
      </c>
      <c r="B1920" s="1">
        <v>131.318544</v>
      </c>
      <c r="C1920" s="1">
        <v>160.24493200000001</v>
      </c>
      <c r="D1920" s="1">
        <v>199.350088</v>
      </c>
      <c r="E1920" s="1">
        <v>120.30475</v>
      </c>
      <c r="F1920" s="3">
        <f t="shared" si="240"/>
        <v>15042.684830701095</v>
      </c>
      <c r="G1920" s="36">
        <f t="shared" si="241"/>
        <v>-2.7842914126283331E-4</v>
      </c>
      <c r="H1920" s="31">
        <f t="shared" si="242"/>
        <v>2.955163436837091E-4</v>
      </c>
      <c r="I1920" s="37">
        <f t="shared" si="243"/>
        <v>3.5661590020468498E-3</v>
      </c>
      <c r="J1920" s="37">
        <f t="shared" si="244"/>
        <v>4.7638430312205004E-3</v>
      </c>
      <c r="K1920" s="39">
        <f t="shared" si="245"/>
        <v>2.2309354291586811E-3</v>
      </c>
      <c r="L1920" s="36">
        <f>-(1-B1920/MAX(B$5:B1920))</f>
        <v>-2.7839038346666456E-4</v>
      </c>
      <c r="M1920" s="37">
        <f>-(1-C1920/MAX(C$5:C1920))</f>
        <v>0</v>
      </c>
      <c r="N1920" s="37">
        <f>-(1-D1920/MAX(D$5:D1920))</f>
        <v>0</v>
      </c>
      <c r="O1920" s="37">
        <f>-(1-E1920/MAX(E$5:E1920))</f>
        <v>-0.34604188863038421</v>
      </c>
      <c r="P1920" s="39">
        <f>-(1-F1920/MAX(F$5:F1920))</f>
        <v>-4.4719683407850819E-2</v>
      </c>
      <c r="Q1920" s="33">
        <f>IF(DatiStorici[[#This Row],[Calend]]="X",(DatiStorici[[#This Row],[Balanced]]*B$2/DatiStorici[[#This Row],[Bond 3Y]]),Q1919)</f>
        <v>28.97881087575692</v>
      </c>
      <c r="R1920" s="33">
        <f>IF(DatiStorici[[#This Row],[Calend]]="X",(DatiStorici[[#This Row],[Balanced]]*C$2/DatiStorici[[#This Row],[Bond 10Y]]),R1919)</f>
        <v>25.281013790608508</v>
      </c>
      <c r="S1920" s="33">
        <f>IF(DatiStorici[[#This Row],[Calend]]="X",(DatiStorici[[#This Row],[Balanced]]*D$2/DatiStorici[[#This Row],[SXXR]]),S1919)</f>
        <v>20.529501017670366</v>
      </c>
      <c r="T1920" s="33">
        <f>IF(DatiStorici[[#This Row],[Calend]]="X",(DatiStorici[[#This Row],[Balanced]]*E$2/DatiStorici[[#This Row],[Gold]]),T1919)</f>
        <v>32.161288632624562</v>
      </c>
      <c r="U1920" s="34">
        <f>SUMPRODUCT(DatiStorici[[#This Row],[Bond 3Y]:[Gold]],Q1919:T1919)</f>
        <v>15818.323209917302</v>
      </c>
      <c r="V1920" s="32">
        <f t="shared" si="246"/>
        <v>2.0943377701131793E-3</v>
      </c>
      <c r="W1920" s="32">
        <f>-(1-U1920/MAX(U$5:U1920))</f>
        <v>-8.4857978120400634E-4</v>
      </c>
      <c r="X1920" s="53" t="str">
        <f t="shared" si="247"/>
        <v/>
      </c>
    </row>
    <row r="1921" spans="1:24" x14ac:dyDescent="0.3">
      <c r="A1921" s="4">
        <v>41800</v>
      </c>
      <c r="B1921" s="1">
        <v>131.202597</v>
      </c>
      <c r="C1921" s="1">
        <v>159.77058400000001</v>
      </c>
      <c r="D1921" s="1">
        <v>199.934932</v>
      </c>
      <c r="E1921" s="1">
        <v>120.87922</v>
      </c>
      <c r="F1921" s="3">
        <f t="shared" si="240"/>
        <v>15059.268345105607</v>
      </c>
      <c r="G1921" s="36">
        <f t="shared" si="241"/>
        <v>-8.8333463048036512E-4</v>
      </c>
      <c r="H1921" s="31">
        <f t="shared" si="242"/>
        <v>-2.9645334284286395E-3</v>
      </c>
      <c r="I1921" s="37">
        <f t="shared" si="243"/>
        <v>2.9294583515681824E-3</v>
      </c>
      <c r="J1921" s="37">
        <f t="shared" si="244"/>
        <v>4.7637584404064135E-3</v>
      </c>
      <c r="K1921" s="39">
        <f t="shared" si="245"/>
        <v>1.1018232594661604E-3</v>
      </c>
      <c r="L1921" s="36">
        <f>-(1-B1921/MAX(B$5:B1921))</f>
        <v>-1.1610891854745287E-3</v>
      </c>
      <c r="M1921" s="37">
        <f>-(1-C1921/MAX(C$5:C1921))</f>
        <v>-2.9601435382680119E-3</v>
      </c>
      <c r="N1921" s="37">
        <f>-(1-D1921/MAX(D$5:D1921))</f>
        <v>0</v>
      </c>
      <c r="O1921" s="37">
        <f>-(1-E1921/MAX(E$5:E1921))</f>
        <v>-0.34291915809614926</v>
      </c>
      <c r="P1921" s="39">
        <f>-(1-F1921/MAX(F$5:F1921))</f>
        <v>-4.3666553260616747E-2</v>
      </c>
      <c r="Q1921" s="33">
        <f>IF(DatiStorici[[#This Row],[Calend]]="X",(DatiStorici[[#This Row],[Balanced]]*B$2/DatiStorici[[#This Row],[Bond 3Y]]),Q1920)</f>
        <v>28.97881087575692</v>
      </c>
      <c r="R1921" s="33">
        <f>IF(DatiStorici[[#This Row],[Calend]]="X",(DatiStorici[[#This Row],[Balanced]]*C$2/DatiStorici[[#This Row],[Bond 10Y]]),R1920)</f>
        <v>25.281013790608508</v>
      </c>
      <c r="S1921" s="33">
        <f>IF(DatiStorici[[#This Row],[Calend]]="X",(DatiStorici[[#This Row],[Balanced]]*D$2/DatiStorici[[#This Row],[SXXR]]),S1920)</f>
        <v>20.529501017670366</v>
      </c>
      <c r="T1921" s="33">
        <f>IF(DatiStorici[[#This Row],[Calend]]="X",(DatiStorici[[#This Row],[Balanced]]*E$2/DatiStorici[[#This Row],[Gold]]),T1920)</f>
        <v>32.161288632624562</v>
      </c>
      <c r="U1921" s="34">
        <f>SUMPRODUCT(DatiStorici[[#This Row],[Bond 3Y]:[Gold]],Q1920:T1920)</f>
        <v>15833.453456377107</v>
      </c>
      <c r="V1921" s="32">
        <f t="shared" si="246"/>
        <v>9.5604412806080932E-4</v>
      </c>
      <c r="W1921" s="32">
        <f>-(1-U1921/MAX(U$5:U1921))</f>
        <v>0</v>
      </c>
      <c r="X1921" s="53" t="str">
        <f t="shared" si="247"/>
        <v/>
      </c>
    </row>
    <row r="1922" spans="1:24" x14ac:dyDescent="0.3">
      <c r="A1922" s="4">
        <v>41801</v>
      </c>
      <c r="B1922" s="1">
        <v>131.243167</v>
      </c>
      <c r="C1922" s="1">
        <v>159.87228899999999</v>
      </c>
      <c r="D1922" s="1">
        <v>198.96112400000001</v>
      </c>
      <c r="E1922" s="1">
        <v>121.11776999999999</v>
      </c>
      <c r="F1922" s="3">
        <f t="shared" si="240"/>
        <v>15057.604063115352</v>
      </c>
      <c r="G1922" s="36">
        <f t="shared" si="241"/>
        <v>3.0916864273083624E-4</v>
      </c>
      <c r="H1922" s="31">
        <f t="shared" si="242"/>
        <v>6.3636647035265924E-4</v>
      </c>
      <c r="I1922" s="37">
        <f t="shared" si="243"/>
        <v>-4.8825247575466383E-3</v>
      </c>
      <c r="J1922" s="37">
        <f t="shared" si="244"/>
        <v>1.9715127635892039E-3</v>
      </c>
      <c r="K1922" s="39">
        <f t="shared" si="245"/>
        <v>-1.1052156873338056E-4</v>
      </c>
      <c r="L1922" s="36">
        <f>-(1-B1922/MAX(B$5:B1922))</f>
        <v>-8.522317730580431E-4</v>
      </c>
      <c r="M1922" s="37">
        <f>-(1-C1922/MAX(C$5:C1922))</f>
        <v>-2.3254588794110465E-3</v>
      </c>
      <c r="N1922" s="37">
        <f>-(1-D1922/MAX(D$5:D1922))</f>
        <v>-4.8706246090102212E-3</v>
      </c>
      <c r="O1922" s="37">
        <f>-(1-E1922/MAX(E$5:E1922))</f>
        <v>-0.34162243699854322</v>
      </c>
      <c r="P1922" s="39">
        <f>-(1-F1922/MAX(F$5:F1922))</f>
        <v>-4.3772242892783031E-2</v>
      </c>
      <c r="Q1922" s="33">
        <f>IF(DatiStorici[[#This Row],[Calend]]="X",(DatiStorici[[#This Row],[Balanced]]*B$2/DatiStorici[[#This Row],[Bond 3Y]]),Q1921)</f>
        <v>28.97881087575692</v>
      </c>
      <c r="R1922" s="33">
        <f>IF(DatiStorici[[#This Row],[Calend]]="X",(DatiStorici[[#This Row],[Balanced]]*C$2/DatiStorici[[#This Row],[Bond 10Y]]),R1921)</f>
        <v>25.281013790608508</v>
      </c>
      <c r="S1922" s="33">
        <f>IF(DatiStorici[[#This Row],[Calend]]="X",(DatiStorici[[#This Row],[Balanced]]*D$2/DatiStorici[[#This Row],[SXXR]]),S1921)</f>
        <v>20.529501017670366</v>
      </c>
      <c r="T1922" s="33">
        <f>IF(DatiStorici[[#This Row],[Calend]]="X",(DatiStorici[[#This Row],[Balanced]]*E$2/DatiStorici[[#This Row],[Gold]]),T1921)</f>
        <v>32.161288632624562</v>
      </c>
      <c r="U1922" s="34">
        <f>SUMPRODUCT(DatiStorici[[#This Row],[Bond 3Y]:[Gold]],Q1921:T1921)</f>
        <v>15824.880615318207</v>
      </c>
      <c r="V1922" s="32">
        <f t="shared" si="246"/>
        <v>-5.4158511619913422E-4</v>
      </c>
      <c r="W1922" s="32">
        <f>-(1-U1922/MAX(U$5:U1922))</f>
        <v>-5.4143848545229467E-4</v>
      </c>
      <c r="X1922" s="53" t="str">
        <f t="shared" si="247"/>
        <v/>
      </c>
    </row>
    <row r="1923" spans="1:24" x14ac:dyDescent="0.3">
      <c r="A1923" s="4">
        <v>41802</v>
      </c>
      <c r="B1923" s="1">
        <v>131.27956900000001</v>
      </c>
      <c r="C1923" s="1">
        <v>159.791887</v>
      </c>
      <c r="D1923" s="1">
        <v>199.013732</v>
      </c>
      <c r="E1923" s="1">
        <v>121.47628</v>
      </c>
      <c r="F1923" s="3">
        <f t="shared" si="240"/>
        <v>15071.398311845442</v>
      </c>
      <c r="G1923" s="36">
        <f t="shared" si="241"/>
        <v>2.7732455320223463E-4</v>
      </c>
      <c r="H1923" s="31">
        <f t="shared" si="242"/>
        <v>-5.0304042637217352E-4</v>
      </c>
      <c r="I1923" s="37">
        <f t="shared" si="243"/>
        <v>2.6437851292998582E-4</v>
      </c>
      <c r="J1923" s="37">
        <f t="shared" si="244"/>
        <v>2.9556393571021464E-3</v>
      </c>
      <c r="K1923" s="39">
        <f t="shared" si="245"/>
        <v>9.1567915341211794E-4</v>
      </c>
      <c r="L1923" s="36">
        <f>-(1-B1923/MAX(B$5:B1923))</f>
        <v>-5.7510513941760877E-4</v>
      </c>
      <c r="M1923" s="37">
        <f>-(1-C1923/MAX(C$5:C1923))</f>
        <v>-2.8272032965136473E-3</v>
      </c>
      <c r="N1923" s="37">
        <f>-(1-D1923/MAX(D$5:D1923))</f>
        <v>-4.6074990037258123E-3</v>
      </c>
      <c r="O1923" s="37">
        <f>-(1-E1923/MAX(E$5:E1923))</f>
        <v>-0.33967363179752563</v>
      </c>
      <c r="P1923" s="39">
        <f>-(1-F1923/MAX(F$5:F1923))</f>
        <v>-4.2896244063961086E-2</v>
      </c>
      <c r="Q1923" s="33">
        <f>IF(DatiStorici[[#This Row],[Calend]]="X",(DatiStorici[[#This Row],[Balanced]]*B$2/DatiStorici[[#This Row],[Bond 3Y]]),Q1922)</f>
        <v>28.97881087575692</v>
      </c>
      <c r="R1923" s="33">
        <f>IF(DatiStorici[[#This Row],[Calend]]="X",(DatiStorici[[#This Row],[Balanced]]*C$2/DatiStorici[[#This Row],[Bond 10Y]]),R1922)</f>
        <v>25.281013790608508</v>
      </c>
      <c r="S1923" s="33">
        <f>IF(DatiStorici[[#This Row],[Calend]]="X",(DatiStorici[[#This Row],[Balanced]]*D$2/DatiStorici[[#This Row],[SXXR]]),S1922)</f>
        <v>20.529501017670366</v>
      </c>
      <c r="T1923" s="33">
        <f>IF(DatiStorici[[#This Row],[Calend]]="X",(DatiStorici[[#This Row],[Balanced]]*E$2/DatiStorici[[#This Row],[Gold]]),T1922)</f>
        <v>32.161288632624562</v>
      </c>
      <c r="U1923" s="34">
        <f>SUMPRODUCT(DatiStorici[[#This Row],[Bond 3Y]:[Gold]],Q1922:T1922)</f>
        <v>15836.513017498133</v>
      </c>
      <c r="V1923" s="32">
        <f t="shared" si="246"/>
        <v>7.3480042213070992E-4</v>
      </c>
      <c r="W1923" s="32">
        <f>-(1-U1923/MAX(U$5:U1923))</f>
        <v>0</v>
      </c>
      <c r="X1923" s="53" t="str">
        <f t="shared" si="247"/>
        <v/>
      </c>
    </row>
    <row r="1924" spans="1:24" x14ac:dyDescent="0.3">
      <c r="A1924" s="4">
        <v>41803</v>
      </c>
      <c r="B1924" s="1">
        <v>131.34139999999999</v>
      </c>
      <c r="C1924" s="1">
        <v>160.00843499999999</v>
      </c>
      <c r="D1924" s="1">
        <v>198.58391399999999</v>
      </c>
      <c r="E1924" s="1">
        <v>122.17068</v>
      </c>
      <c r="F1924" s="3">
        <f t="shared" si="240"/>
        <v>15099.329066941327</v>
      </c>
      <c r="G1924" s="36">
        <f t="shared" si="241"/>
        <v>4.7087634607295811E-4</v>
      </c>
      <c r="H1924" s="31">
        <f t="shared" si="242"/>
        <v>1.3542702630336869E-3</v>
      </c>
      <c r="I1924" s="37">
        <f t="shared" si="243"/>
        <v>-2.1620760170930221E-3</v>
      </c>
      <c r="J1924" s="37">
        <f t="shared" si="244"/>
        <v>5.7000660310355345E-3</v>
      </c>
      <c r="K1924" s="39">
        <f t="shared" si="245"/>
        <v>1.8515140668868019E-3</v>
      </c>
      <c r="L1924" s="36">
        <f>-(1-B1924/MAX(B$5:B1924))</f>
        <v>-1.0438878084928493E-4</v>
      </c>
      <c r="M1924" s="37">
        <f>-(1-C1924/MAX(C$5:C1924))</f>
        <v>-1.4758469865369106E-3</v>
      </c>
      <c r="N1924" s="37">
        <f>-(1-D1924/MAX(D$5:D1924))</f>
        <v>-6.7572884162133695E-3</v>
      </c>
      <c r="O1924" s="37">
        <f>-(1-E1924/MAX(E$5:E1924))</f>
        <v>-0.33589898023526343</v>
      </c>
      <c r="P1924" s="39">
        <f>-(1-F1924/MAX(F$5:F1924))</f>
        <v>-4.1122511457651334E-2</v>
      </c>
      <c r="Q1924" s="33">
        <f>IF(DatiStorici[[#This Row],[Calend]]="X",(DatiStorici[[#This Row],[Balanced]]*B$2/DatiStorici[[#This Row],[Bond 3Y]]),Q1923)</f>
        <v>28.97881087575692</v>
      </c>
      <c r="R1924" s="33">
        <f>IF(DatiStorici[[#This Row],[Calend]]="X",(DatiStorici[[#This Row],[Balanced]]*C$2/DatiStorici[[#This Row],[Bond 10Y]]),R1923)</f>
        <v>25.281013790608508</v>
      </c>
      <c r="S1924" s="33">
        <f>IF(DatiStorici[[#This Row],[Calend]]="X",(DatiStorici[[#This Row],[Balanced]]*D$2/DatiStorici[[#This Row],[SXXR]]),S1923)</f>
        <v>20.529501017670366</v>
      </c>
      <c r="T1924" s="33">
        <f>IF(DatiStorici[[#This Row],[Calend]]="X",(DatiStorici[[#This Row],[Balanced]]*E$2/DatiStorici[[#This Row],[Gold]]),T1923)</f>
        <v>32.161288632624562</v>
      </c>
      <c r="U1924" s="34">
        <f>SUMPRODUCT(DatiStorici[[#This Row],[Bond 3Y]:[Gold]],Q1923:T1923)</f>
        <v>15857.288209085802</v>
      </c>
      <c r="V1924" s="32">
        <f t="shared" si="246"/>
        <v>1.3109941855619939E-3</v>
      </c>
      <c r="W1924" s="32">
        <f>-(1-U1924/MAX(U$5:U1924))</f>
        <v>0</v>
      </c>
      <c r="X1924" s="53" t="str">
        <f t="shared" si="247"/>
        <v/>
      </c>
    </row>
    <row r="1925" spans="1:24" x14ac:dyDescent="0.3">
      <c r="A1925" s="4">
        <v>41806</v>
      </c>
      <c r="B1925" s="1">
        <v>131.31406799999999</v>
      </c>
      <c r="C1925" s="1">
        <v>160.166797</v>
      </c>
      <c r="D1925" s="1">
        <v>197.67395999999999</v>
      </c>
      <c r="E1925" s="1">
        <v>122.47839</v>
      </c>
      <c r="F1925" s="3">
        <f t="shared" si="240"/>
        <v>15101.111354705463</v>
      </c>
      <c r="G1925" s="36">
        <f t="shared" si="241"/>
        <v>-2.0812054899732593E-4</v>
      </c>
      <c r="H1925" s="31">
        <f t="shared" si="242"/>
        <v>9.8922088335593513E-4</v>
      </c>
      <c r="I1925" s="37">
        <f t="shared" si="243"/>
        <v>-4.5927445696336364E-3</v>
      </c>
      <c r="J1925" s="37">
        <f t="shared" si="244"/>
        <v>2.5155228447179935E-3</v>
      </c>
      <c r="K1925" s="39">
        <f t="shared" si="245"/>
        <v>1.1803058109893352E-4</v>
      </c>
      <c r="L1925" s="36">
        <f>-(1-B1925/MAX(B$5:B1925))</f>
        <v>-3.1246595107770059E-4</v>
      </c>
      <c r="M1925" s="37">
        <f>-(1-C1925/MAX(C$5:C1925))</f>
        <v>-4.8759732382674947E-4</v>
      </c>
      <c r="N1925" s="37">
        <f>-(1-D1925/MAX(D$5:D1925))</f>
        <v>-1.1308539120117422E-2</v>
      </c>
      <c r="O1925" s="37">
        <f>-(1-E1925/MAX(E$5:E1925))</f>
        <v>-0.3342263160183514</v>
      </c>
      <c r="P1925" s="39">
        <f>-(1-F1925/MAX(F$5:F1925))</f>
        <v>-4.1009327911047611E-2</v>
      </c>
      <c r="Q1925" s="33">
        <f>IF(DatiStorici[[#This Row],[Calend]]="X",(DatiStorici[[#This Row],[Balanced]]*B$2/DatiStorici[[#This Row],[Bond 3Y]]),Q1924)</f>
        <v>28.97881087575692</v>
      </c>
      <c r="R1925" s="33">
        <f>IF(DatiStorici[[#This Row],[Calend]]="X",(DatiStorici[[#This Row],[Balanced]]*C$2/DatiStorici[[#This Row],[Bond 10Y]]),R1924)</f>
        <v>25.281013790608508</v>
      </c>
      <c r="S1925" s="33">
        <f>IF(DatiStorici[[#This Row],[Calend]]="X",(DatiStorici[[#This Row],[Balanced]]*D$2/DatiStorici[[#This Row],[SXXR]]),S1924)</f>
        <v>20.529501017670366</v>
      </c>
      <c r="T1925" s="33">
        <f>IF(DatiStorici[[#This Row],[Calend]]="X",(DatiStorici[[#This Row],[Balanced]]*E$2/DatiStorici[[#This Row],[Gold]]),T1924)</f>
        <v>32.161288632624562</v>
      </c>
      <c r="U1925" s="34">
        <f>SUMPRODUCT(DatiStorici[[#This Row],[Bond 3Y]:[Gold]],Q1924:T1924)</f>
        <v>15851.715160688966</v>
      </c>
      <c r="V1925" s="32">
        <f t="shared" si="246"/>
        <v>-3.5151205411469981E-4</v>
      </c>
      <c r="W1925" s="32">
        <f>-(1-U1925/MAX(U$5:U1925))</f>
        <v>-3.514502809908171E-4</v>
      </c>
      <c r="X1925" s="53" t="str">
        <f t="shared" si="247"/>
        <v/>
      </c>
    </row>
    <row r="1926" spans="1:24" x14ac:dyDescent="0.3">
      <c r="A1926" s="4">
        <v>41807</v>
      </c>
      <c r="B1926" s="1">
        <v>131.21012099999999</v>
      </c>
      <c r="C1926" s="1">
        <v>159.566294</v>
      </c>
      <c r="D1926" s="1">
        <v>198.159232</v>
      </c>
      <c r="E1926" s="1">
        <v>121.63728999999999</v>
      </c>
      <c r="F1926" s="3">
        <f t="shared" si="240"/>
        <v>15057.467994951114</v>
      </c>
      <c r="G1926" s="36">
        <f t="shared" si="241"/>
        <v>-7.9190421140363967E-4</v>
      </c>
      <c r="H1926" s="31">
        <f t="shared" si="242"/>
        <v>-3.7562812419293678E-3</v>
      </c>
      <c r="I1926" s="37">
        <f t="shared" si="243"/>
        <v>2.4519027354041106E-3</v>
      </c>
      <c r="J1926" s="37">
        <f t="shared" si="244"/>
        <v>-6.8910225544193144E-3</v>
      </c>
      <c r="K1926" s="39">
        <f t="shared" si="245"/>
        <v>-2.8942603505366297E-3</v>
      </c>
      <c r="L1926" s="36">
        <f>-(1-B1926/MAX(B$5:B1926))</f>
        <v>-1.1038093439409424E-3</v>
      </c>
      <c r="M1926" s="37">
        <f>-(1-C1926/MAX(C$5:C1926))</f>
        <v>-4.2350044493139061E-3</v>
      </c>
      <c r="N1926" s="37">
        <f>-(1-D1926/MAX(D$5:D1926))</f>
        <v>-8.8813894712506114E-3</v>
      </c>
      <c r="O1926" s="37">
        <f>-(1-E1926/MAX(E$5:E1926))</f>
        <v>-0.33879840620991064</v>
      </c>
      <c r="P1926" s="39">
        <f>-(1-F1926/MAX(F$5:F1926))</f>
        <v>-4.3780883852855945E-2</v>
      </c>
      <c r="Q1926" s="33">
        <f>IF(DatiStorici[[#This Row],[Calend]]="X",(DatiStorici[[#This Row],[Balanced]]*B$2/DatiStorici[[#This Row],[Bond 3Y]]),Q1925)</f>
        <v>28.97881087575692</v>
      </c>
      <c r="R1926" s="33">
        <f>IF(DatiStorici[[#This Row],[Calend]]="X",(DatiStorici[[#This Row],[Balanced]]*C$2/DatiStorici[[#This Row],[Bond 10Y]]),R1925)</f>
        <v>25.281013790608508</v>
      </c>
      <c r="S1926" s="33">
        <f>IF(DatiStorici[[#This Row],[Calend]]="X",(DatiStorici[[#This Row],[Balanced]]*D$2/DatiStorici[[#This Row],[SXXR]]),S1925)</f>
        <v>20.529501017670366</v>
      </c>
      <c r="T1926" s="33">
        <f>IF(DatiStorici[[#This Row],[Calend]]="X",(DatiStorici[[#This Row],[Balanced]]*E$2/DatiStorici[[#This Row],[Gold]]),T1925)</f>
        <v>32.161288632624562</v>
      </c>
      <c r="U1926" s="34">
        <f>SUMPRODUCT(DatiStorici[[#This Row],[Bond 3Y]:[Gold]],Q1925:T1925)</f>
        <v>15816.433107759509</v>
      </c>
      <c r="V1926" s="32">
        <f t="shared" si="246"/>
        <v>-2.2282368535373161E-3</v>
      </c>
      <c r="W1926" s="32">
        <f>-(1-U1926/MAX(U$5:U1926))</f>
        <v>-2.5764242150106975E-3</v>
      </c>
      <c r="X1926" s="53" t="str">
        <f t="shared" si="247"/>
        <v/>
      </c>
    </row>
    <row r="1927" spans="1:24" x14ac:dyDescent="0.3">
      <c r="A1927" s="4">
        <v>41808</v>
      </c>
      <c r="B1927" s="1">
        <v>131.181442</v>
      </c>
      <c r="C1927" s="1">
        <v>159.780789</v>
      </c>
      <c r="D1927" s="1">
        <v>198.03394599999999</v>
      </c>
      <c r="E1927" s="1">
        <v>121.85182</v>
      </c>
      <c r="F1927" s="3">
        <f t="shared" ref="F1927:F1990" si="248">SUMPRODUCT(B1927:E1927,B$3:E$3)</f>
        <v>15068.767238414592</v>
      </c>
      <c r="G1927" s="36">
        <f t="shared" ref="G1927:G1990" si="249">LN(B1927/B1926)</f>
        <v>-2.1859696848699266E-4</v>
      </c>
      <c r="H1927" s="31">
        <f t="shared" ref="H1927:H1990" si="250">LN(C1927/C1926)</f>
        <v>1.3433348458395016E-3</v>
      </c>
      <c r="I1927" s="37">
        <f t="shared" ref="I1927:I1990" si="251">LN(D1927/D1926)</f>
        <v>-6.3244907349778771E-4</v>
      </c>
      <c r="J1927" s="37">
        <f t="shared" ref="J1927:J1990" si="252">LN(E1927/E1926)</f>
        <v>1.7621326515311331E-3</v>
      </c>
      <c r="K1927" s="39">
        <f t="shared" ref="K1927:K1990" si="253">LN(F1927/F1926)</f>
        <v>7.5012651967836723E-4</v>
      </c>
      <c r="L1927" s="36">
        <f>-(1-B1927/MAX(B$5:B1927))</f>
        <v>-1.3221411588456577E-3</v>
      </c>
      <c r="M1927" s="37">
        <f>-(1-C1927/MAX(C$5:C1927))</f>
        <v>-2.8964597769619571E-3</v>
      </c>
      <c r="N1927" s="37">
        <f>-(1-D1927/MAX(D$5:D1927))</f>
        <v>-9.5080233403136427E-3</v>
      </c>
      <c r="O1927" s="37">
        <f>-(1-E1927/MAX(E$5:E1927))</f>
        <v>-0.33763225413667886</v>
      </c>
      <c r="P1927" s="39">
        <f>-(1-F1927/MAX(F$5:F1927))</f>
        <v>-4.3063329440560238E-2</v>
      </c>
      <c r="Q1927" s="33">
        <f>IF(DatiStorici[[#This Row],[Calend]]="X",(DatiStorici[[#This Row],[Balanced]]*B$2/DatiStorici[[#This Row],[Bond 3Y]]),Q1926)</f>
        <v>28.97881087575692</v>
      </c>
      <c r="R1927" s="33">
        <f>IF(DatiStorici[[#This Row],[Calend]]="X",(DatiStorici[[#This Row],[Balanced]]*C$2/DatiStorici[[#This Row],[Bond 10Y]]),R1926)</f>
        <v>25.281013790608508</v>
      </c>
      <c r="S1927" s="33">
        <f>IF(DatiStorici[[#This Row],[Calend]]="X",(DatiStorici[[#This Row],[Balanced]]*D$2/DatiStorici[[#This Row],[SXXR]]),S1926)</f>
        <v>20.529501017670366</v>
      </c>
      <c r="T1927" s="33">
        <f>IF(DatiStorici[[#This Row],[Calend]]="X",(DatiStorici[[#This Row],[Balanced]]*E$2/DatiStorici[[#This Row],[Gold]]),T1926)</f>
        <v>32.161288632624562</v>
      </c>
      <c r="U1927" s="34">
        <f>SUMPRODUCT(DatiStorici[[#This Row],[Bond 3Y]:[Gold]],Q1926:T1926)</f>
        <v>15825.352177681278</v>
      </c>
      <c r="V1927" s="32">
        <f t="shared" ref="V1927:V1990" si="254">LN(U1927/U1926)</f>
        <v>5.6375265033441787E-4</v>
      </c>
      <c r="W1927" s="32">
        <f>-(1-U1927/MAX(U$5:U1927))</f>
        <v>-2.0139655017574754E-3</v>
      </c>
      <c r="X1927" s="53" t="str">
        <f t="shared" ref="X1927:X1990" si="255">IF(AND(MONTH(A1927)&lt;&gt;MONTH(A1926),MONTH(A1927)=X$2),"X","")</f>
        <v/>
      </c>
    </row>
    <row r="1928" spans="1:24" x14ac:dyDescent="0.3">
      <c r="A1928" s="4">
        <v>41809</v>
      </c>
      <c r="B1928" s="1">
        <v>131.24037799999999</v>
      </c>
      <c r="C1928" s="1">
        <v>160.45907</v>
      </c>
      <c r="D1928" s="1">
        <v>199.22444899999999</v>
      </c>
      <c r="E1928" s="1">
        <v>124.08159000000001</v>
      </c>
      <c r="F1928" s="3">
        <f t="shared" si="248"/>
        <v>15193.248255514693</v>
      </c>
      <c r="G1928" s="36">
        <f t="shared" si="249"/>
        <v>4.4916997367725473E-4</v>
      </c>
      <c r="H1928" s="31">
        <f t="shared" si="250"/>
        <v>4.2360873902368666E-3</v>
      </c>
      <c r="I1928" s="37">
        <f t="shared" si="251"/>
        <v>5.9936131187728692E-3</v>
      </c>
      <c r="J1928" s="37">
        <f t="shared" si="252"/>
        <v>1.8133616742648951E-2</v>
      </c>
      <c r="K1928" s="39">
        <f t="shared" si="253"/>
        <v>8.2269285217716794E-3</v>
      </c>
      <c r="L1928" s="36">
        <f>-(1-B1928/MAX(B$5:B1928))</f>
        <v>-8.7346429273338355E-4</v>
      </c>
      <c r="M1928" s="37">
        <f>-(1-C1928/MAX(C$5:C1928))</f>
        <v>0</v>
      </c>
      <c r="N1928" s="37">
        <f>-(1-D1928/MAX(D$5:D1928))</f>
        <v>-3.5535711188278141E-3</v>
      </c>
      <c r="O1928" s="37">
        <f>-(1-E1928/MAX(E$5:E1928))</f>
        <v>-0.32551156748059396</v>
      </c>
      <c r="P1928" s="39">
        <f>-(1-F1928/MAX(F$5:F1928))</f>
        <v>-3.515820699975758E-2</v>
      </c>
      <c r="Q1928" s="33">
        <f>IF(DatiStorici[[#This Row],[Calend]]="X",(DatiStorici[[#This Row],[Balanced]]*B$2/DatiStorici[[#This Row],[Bond 3Y]]),Q1927)</f>
        <v>28.97881087575692</v>
      </c>
      <c r="R1928" s="33">
        <f>IF(DatiStorici[[#This Row],[Calend]]="X",(DatiStorici[[#This Row],[Balanced]]*C$2/DatiStorici[[#This Row],[Bond 10Y]]),R1927)</f>
        <v>25.281013790608508</v>
      </c>
      <c r="S1928" s="33">
        <f>IF(DatiStorici[[#This Row],[Calend]]="X",(DatiStorici[[#This Row],[Balanced]]*D$2/DatiStorici[[#This Row],[SXXR]]),S1927)</f>
        <v>20.529501017670366</v>
      </c>
      <c r="T1928" s="33">
        <f>IF(DatiStorici[[#This Row],[Calend]]="X",(DatiStorici[[#This Row],[Balanced]]*E$2/DatiStorici[[#This Row],[Gold]]),T1927)</f>
        <v>32.161288632624562</v>
      </c>
      <c r="U1928" s="34">
        <f>SUMPRODUCT(DatiStorici[[#This Row],[Bond 3Y]:[Gold]],Q1927:T1927)</f>
        <v>15940.360413298364</v>
      </c>
      <c r="V1928" s="32">
        <f t="shared" si="254"/>
        <v>7.2410614309923529E-3</v>
      </c>
      <c r="W1928" s="32">
        <f>-(1-U1928/MAX(U$5:U1928))</f>
        <v>0</v>
      </c>
      <c r="X1928" s="53" t="str">
        <f t="shared" si="255"/>
        <v/>
      </c>
    </row>
    <row r="1929" spans="1:24" x14ac:dyDescent="0.3">
      <c r="A1929" s="4">
        <v>41810</v>
      </c>
      <c r="B1929" s="1">
        <v>131.205702</v>
      </c>
      <c r="C1929" s="1">
        <v>160.176511</v>
      </c>
      <c r="D1929" s="1">
        <v>199.186466</v>
      </c>
      <c r="E1929" s="1">
        <v>125.95146</v>
      </c>
      <c r="F1929" s="3">
        <f t="shared" si="248"/>
        <v>15258.415924180848</v>
      </c>
      <c r="G1929" s="36">
        <f t="shared" si="249"/>
        <v>-2.6425237673023455E-4</v>
      </c>
      <c r="H1929" s="31">
        <f t="shared" si="250"/>
        <v>-1.7624935589709611E-3</v>
      </c>
      <c r="I1929" s="37">
        <f t="shared" si="251"/>
        <v>-1.9067248755010068E-4</v>
      </c>
      <c r="J1929" s="37">
        <f t="shared" si="252"/>
        <v>1.4957261533454846E-2</v>
      </c>
      <c r="K1929" s="39">
        <f t="shared" si="253"/>
        <v>4.280079260422189E-3</v>
      </c>
      <c r="L1929" s="36">
        <f>-(1-B1929/MAX(B$5:B1929))</f>
        <v>-1.1374509733582672E-3</v>
      </c>
      <c r="M1929" s="37">
        <f>-(1-C1929/MAX(C$5:C1929))</f>
        <v>-1.76094127929316E-3</v>
      </c>
      <c r="N1929" s="37">
        <f>-(1-D1929/MAX(D$5:D1929))</f>
        <v>-3.7435479258822735E-3</v>
      </c>
      <c r="O1929" s="37">
        <f>-(1-E1929/MAX(E$5:E1929))</f>
        <v>-0.31534724185166663</v>
      </c>
      <c r="P1929" s="39">
        <f>-(1-F1929/MAX(F$5:F1929))</f>
        <v>-3.1019757523775504E-2</v>
      </c>
      <c r="Q1929" s="33">
        <f>IF(DatiStorici[[#This Row],[Calend]]="X",(DatiStorici[[#This Row],[Balanced]]*B$2/DatiStorici[[#This Row],[Bond 3Y]]),Q1928)</f>
        <v>28.97881087575692</v>
      </c>
      <c r="R1929" s="33">
        <f>IF(DatiStorici[[#This Row],[Calend]]="X",(DatiStorici[[#This Row],[Balanced]]*C$2/DatiStorici[[#This Row],[Bond 10Y]]),R1928)</f>
        <v>25.281013790608508</v>
      </c>
      <c r="S1929" s="33">
        <f>IF(DatiStorici[[#This Row],[Calend]]="X",(DatiStorici[[#This Row],[Balanced]]*D$2/DatiStorici[[#This Row],[SXXR]]),S1928)</f>
        <v>20.529501017670366</v>
      </c>
      <c r="T1929" s="33">
        <f>IF(DatiStorici[[#This Row],[Calend]]="X",(DatiStorici[[#This Row],[Balanced]]*E$2/DatiStorici[[#This Row],[Gold]]),T1928)</f>
        <v>32.161288632624562</v>
      </c>
      <c r="U1929" s="34">
        <f>SUMPRODUCT(DatiStorici[[#This Row],[Bond 3Y]:[Gold]],Q1928:T1928)</f>
        <v>15991.569822815109</v>
      </c>
      <c r="V1929" s="32">
        <f t="shared" si="254"/>
        <v>3.2074135850534368E-3</v>
      </c>
      <c r="W1929" s="32">
        <f>-(1-U1929/MAX(U$5:U1929))</f>
        <v>0</v>
      </c>
      <c r="X1929" s="53" t="str">
        <f t="shared" si="255"/>
        <v/>
      </c>
    </row>
    <row r="1930" spans="1:24" x14ac:dyDescent="0.3">
      <c r="A1930" s="4">
        <v>41813</v>
      </c>
      <c r="B1930" s="1">
        <v>131.26304200000001</v>
      </c>
      <c r="C1930" s="1">
        <v>160.48300599999999</v>
      </c>
      <c r="D1930" s="1">
        <v>198.20175</v>
      </c>
      <c r="E1930" s="1">
        <v>126.0431</v>
      </c>
      <c r="F1930" s="3">
        <f t="shared" si="248"/>
        <v>15256.392283828216</v>
      </c>
      <c r="G1930" s="36">
        <f t="shared" si="249"/>
        <v>4.3692822267808035E-4</v>
      </c>
      <c r="H1930" s="31">
        <f t="shared" si="250"/>
        <v>1.9116544315040092E-3</v>
      </c>
      <c r="I1930" s="37">
        <f t="shared" si="251"/>
        <v>-4.9559497531883575E-3</v>
      </c>
      <c r="J1930" s="37">
        <f t="shared" si="252"/>
        <v>7.2731732018113356E-4</v>
      </c>
      <c r="K1930" s="39">
        <f t="shared" si="253"/>
        <v>-1.3263333276125532E-4</v>
      </c>
      <c r="L1930" s="36">
        <f>-(1-B1930/MAX(B$5:B1930))</f>
        <v>-7.0092437666213758E-4</v>
      </c>
      <c r="M1930" s="37">
        <f>-(1-C1930/MAX(C$5:C1930))</f>
        <v>0</v>
      </c>
      <c r="N1930" s="37">
        <f>-(1-D1930/MAX(D$5:D1930))</f>
        <v>-8.6687302847108239E-3</v>
      </c>
      <c r="O1930" s="37">
        <f>-(1-E1930/MAX(E$5:E1930))</f>
        <v>-0.31484910091104779</v>
      </c>
      <c r="P1930" s="39">
        <f>-(1-F1930/MAX(F$5:F1930))</f>
        <v>-3.1148268080134822E-2</v>
      </c>
      <c r="Q1930" s="33">
        <f>IF(DatiStorici[[#This Row],[Calend]]="X",(DatiStorici[[#This Row],[Balanced]]*B$2/DatiStorici[[#This Row],[Bond 3Y]]),Q1929)</f>
        <v>28.97881087575692</v>
      </c>
      <c r="R1930" s="33">
        <f>IF(DatiStorici[[#This Row],[Calend]]="X",(DatiStorici[[#This Row],[Balanced]]*C$2/DatiStorici[[#This Row],[Bond 10Y]]),R1929)</f>
        <v>25.281013790608508</v>
      </c>
      <c r="S1930" s="33">
        <f>IF(DatiStorici[[#This Row],[Calend]]="X",(DatiStorici[[#This Row],[Balanced]]*D$2/DatiStorici[[#This Row],[SXXR]]),S1929)</f>
        <v>20.529501017670366</v>
      </c>
      <c r="T1930" s="33">
        <f>IF(DatiStorici[[#This Row],[Calend]]="X",(DatiStorici[[#This Row],[Balanced]]*E$2/DatiStorici[[#This Row],[Gold]]),T1929)</f>
        <v>32.161288632624562</v>
      </c>
      <c r="U1930" s="34">
        <f>SUMPRODUCT(DatiStorici[[#This Row],[Bond 3Y]:[Gold]],Q1929:T1929)</f>
        <v>15983.711504518653</v>
      </c>
      <c r="V1930" s="32">
        <f t="shared" si="254"/>
        <v>-4.9152458577123113E-4</v>
      </c>
      <c r="W1930" s="32">
        <f>-(1-U1930/MAX(U$5:U1930))</f>
        <v>-4.9140380735135381E-4</v>
      </c>
      <c r="X1930" s="53" t="str">
        <f t="shared" si="255"/>
        <v/>
      </c>
    </row>
    <row r="1931" spans="1:24" x14ac:dyDescent="0.3">
      <c r="A1931" s="4">
        <v>41814</v>
      </c>
      <c r="B1931" s="1">
        <v>131.30958000000001</v>
      </c>
      <c r="C1931" s="1">
        <v>160.582143</v>
      </c>
      <c r="D1931" s="1">
        <v>197.799813</v>
      </c>
      <c r="E1931" s="1">
        <v>126.52145</v>
      </c>
      <c r="F1931" s="3">
        <f t="shared" si="248"/>
        <v>15272.871091518515</v>
      </c>
      <c r="G1931" s="36">
        <f t="shared" si="249"/>
        <v>3.5447717384108119E-4</v>
      </c>
      <c r="H1931" s="31">
        <f t="shared" si="250"/>
        <v>6.1755069623361874E-4</v>
      </c>
      <c r="I1931" s="37">
        <f t="shared" si="251"/>
        <v>-2.0299775333232979E-3</v>
      </c>
      <c r="J1931" s="37">
        <f t="shared" si="252"/>
        <v>3.7879470572466062E-3</v>
      </c>
      <c r="K1931" s="39">
        <f t="shared" si="253"/>
        <v>1.0795418866206892E-3</v>
      </c>
      <c r="L1931" s="36">
        <f>-(1-B1931/MAX(B$5:B1931))</f>
        <v>-3.4663287409764099E-4</v>
      </c>
      <c r="M1931" s="37">
        <f>-(1-C1931/MAX(C$5:C1931))</f>
        <v>0</v>
      </c>
      <c r="N1931" s="37">
        <f>-(1-D1931/MAX(D$5:D1931))</f>
        <v>-1.0679069328415336E-2</v>
      </c>
      <c r="O1931" s="37">
        <f>-(1-E1931/MAX(E$5:E1931))</f>
        <v>-0.31224886390815598</v>
      </c>
      <c r="P1931" s="39">
        <f>-(1-F1931/MAX(F$5:F1931))</f>
        <v>-3.0101787295313653E-2</v>
      </c>
      <c r="Q1931" s="33">
        <f>IF(DatiStorici[[#This Row],[Calend]]="X",(DatiStorici[[#This Row],[Balanced]]*B$2/DatiStorici[[#This Row],[Bond 3Y]]),Q1930)</f>
        <v>28.97881087575692</v>
      </c>
      <c r="R1931" s="33">
        <f>IF(DatiStorici[[#This Row],[Calend]]="X",(DatiStorici[[#This Row],[Balanced]]*C$2/DatiStorici[[#This Row],[Bond 10Y]]),R1930)</f>
        <v>25.281013790608508</v>
      </c>
      <c r="S1931" s="33">
        <f>IF(DatiStorici[[#This Row],[Calend]]="X",(DatiStorici[[#This Row],[Balanced]]*D$2/DatiStorici[[#This Row],[SXXR]]),S1930)</f>
        <v>20.529501017670366</v>
      </c>
      <c r="T1931" s="33">
        <f>IF(DatiStorici[[#This Row],[Calend]]="X",(DatiStorici[[#This Row],[Balanced]]*E$2/DatiStorici[[#This Row],[Gold]]),T1930)</f>
        <v>32.161288632624562</v>
      </c>
      <c r="U1931" s="34">
        <f>SUMPRODUCT(DatiStorici[[#This Row],[Bond 3Y]:[Gold]],Q1930:T1930)</f>
        <v>15994.699190650226</v>
      </c>
      <c r="V1931" s="32">
        <f t="shared" si="254"/>
        <v>6.8719403654614558E-4</v>
      </c>
      <c r="W1931" s="32">
        <f>-(1-U1931/MAX(U$5:U1931))</f>
        <v>0</v>
      </c>
      <c r="X1931" s="53" t="str">
        <f t="shared" si="255"/>
        <v/>
      </c>
    </row>
    <row r="1932" spans="1:24" x14ac:dyDescent="0.3">
      <c r="A1932" s="4">
        <v>41815</v>
      </c>
      <c r="B1932" s="1">
        <v>131.346845</v>
      </c>
      <c r="C1932" s="1">
        <v>161.20020400000001</v>
      </c>
      <c r="D1932" s="1">
        <v>195.82301100000001</v>
      </c>
      <c r="E1932" s="1">
        <v>126.35208</v>
      </c>
      <c r="F1932" s="3">
        <f t="shared" si="248"/>
        <v>15253.021508203408</v>
      </c>
      <c r="G1932" s="36">
        <f t="shared" si="249"/>
        <v>2.8375472063965011E-4</v>
      </c>
      <c r="H1932" s="31">
        <f t="shared" si="250"/>
        <v>3.8414895399001593E-3</v>
      </c>
      <c r="I1932" s="37">
        <f t="shared" si="251"/>
        <v>-1.0044227615010786E-2</v>
      </c>
      <c r="J1932" s="37">
        <f t="shared" si="252"/>
        <v>-1.3395631035551716E-3</v>
      </c>
      <c r="K1932" s="39">
        <f t="shared" si="253"/>
        <v>-1.3005081537210241E-3</v>
      </c>
      <c r="L1932" s="36">
        <f>-(1-B1932/MAX(B$5:B1932))</f>
        <v>-6.2936263949819882E-5</v>
      </c>
      <c r="M1932" s="37">
        <f>-(1-C1932/MAX(C$5:C1932))</f>
        <v>0</v>
      </c>
      <c r="N1932" s="37">
        <f>-(1-D1932/MAX(D$5:D1932))</f>
        <v>-2.0566296038753262E-2</v>
      </c>
      <c r="O1932" s="37">
        <f>-(1-E1932/MAX(E$5:E1932))</f>
        <v>-0.31316953316953311</v>
      </c>
      <c r="P1932" s="39">
        <f>-(1-F1932/MAX(F$5:F1932))</f>
        <v>-3.1362327979831406E-2</v>
      </c>
      <c r="Q1932" s="33">
        <f>IF(DatiStorici[[#This Row],[Calend]]="X",(DatiStorici[[#This Row],[Balanced]]*B$2/DatiStorici[[#This Row],[Bond 3Y]]),Q1931)</f>
        <v>28.97881087575692</v>
      </c>
      <c r="R1932" s="33">
        <f>IF(DatiStorici[[#This Row],[Calend]]="X",(DatiStorici[[#This Row],[Balanced]]*C$2/DatiStorici[[#This Row],[Bond 10Y]]),R1931)</f>
        <v>25.281013790608508</v>
      </c>
      <c r="S1932" s="33">
        <f>IF(DatiStorici[[#This Row],[Calend]]="X",(DatiStorici[[#This Row],[Balanced]]*D$2/DatiStorici[[#This Row],[SXXR]]),S1931)</f>
        <v>20.529501017670366</v>
      </c>
      <c r="T1932" s="33">
        <f>IF(DatiStorici[[#This Row],[Calend]]="X",(DatiStorici[[#This Row],[Balanced]]*E$2/DatiStorici[[#This Row],[Gold]]),T1931)</f>
        <v>32.161288632624562</v>
      </c>
      <c r="U1932" s="34">
        <f>SUMPRODUCT(DatiStorici[[#This Row],[Bond 3Y]:[Gold]],Q1931:T1931)</f>
        <v>15965.374378575509</v>
      </c>
      <c r="V1932" s="32">
        <f t="shared" si="254"/>
        <v>-1.8350909137063139E-3</v>
      </c>
      <c r="W1932" s="32">
        <f>-(1-U1932/MAX(U$5:U1932))</f>
        <v>-1.8334081638659017E-3</v>
      </c>
      <c r="X1932" s="53" t="str">
        <f t="shared" si="255"/>
        <v/>
      </c>
    </row>
    <row r="1933" spans="1:24" x14ac:dyDescent="0.3">
      <c r="A1933" s="4">
        <v>41816</v>
      </c>
      <c r="B1933" s="1">
        <v>131.365431</v>
      </c>
      <c r="C1933" s="1">
        <v>161.41221200000001</v>
      </c>
      <c r="D1933" s="1">
        <v>195.77936</v>
      </c>
      <c r="E1933" s="1">
        <v>125.87085999999999</v>
      </c>
      <c r="F1933" s="3">
        <f t="shared" si="248"/>
        <v>15239.211727415408</v>
      </c>
      <c r="G1933" s="36">
        <f t="shared" si="249"/>
        <v>1.4149319791211052E-4</v>
      </c>
      <c r="H1933" s="31">
        <f t="shared" si="250"/>
        <v>1.3143203423342637E-3</v>
      </c>
      <c r="I1933" s="37">
        <f t="shared" si="251"/>
        <v>-2.2293532120013198E-4</v>
      </c>
      <c r="J1933" s="37">
        <f t="shared" si="252"/>
        <v>-3.8158351806074227E-3</v>
      </c>
      <c r="K1933" s="39">
        <f t="shared" si="253"/>
        <v>-9.0579011550138034E-4</v>
      </c>
      <c r="L1933" s="36">
        <f>-(1-B1933/MAX(B$5:B1933))</f>
        <v>0</v>
      </c>
      <c r="M1933" s="37">
        <f>-(1-C1933/MAX(C$5:C1933))</f>
        <v>0</v>
      </c>
      <c r="N1933" s="37">
        <f>-(1-D1933/MAX(D$5:D1933))</f>
        <v>-2.0784622068943936E-2</v>
      </c>
      <c r="O1933" s="37">
        <f>-(1-E1933/MAX(E$5:E1933))</f>
        <v>-0.3157853710508578</v>
      </c>
      <c r="P1933" s="39">
        <f>-(1-F1933/MAX(F$5:F1933))</f>
        <v>-3.2239313166432249E-2</v>
      </c>
      <c r="Q1933" s="33">
        <f>IF(DatiStorici[[#This Row],[Calend]]="X",(DatiStorici[[#This Row],[Balanced]]*B$2/DatiStorici[[#This Row],[Bond 3Y]]),Q1932)</f>
        <v>28.97881087575692</v>
      </c>
      <c r="R1933" s="33">
        <f>IF(DatiStorici[[#This Row],[Calend]]="X",(DatiStorici[[#This Row],[Balanced]]*C$2/DatiStorici[[#This Row],[Bond 10Y]]),R1932)</f>
        <v>25.281013790608508</v>
      </c>
      <c r="S1933" s="33">
        <f>IF(DatiStorici[[#This Row],[Calend]]="X",(DatiStorici[[#This Row],[Balanced]]*D$2/DatiStorici[[#This Row],[SXXR]]),S1932)</f>
        <v>20.529501017670366</v>
      </c>
      <c r="T1933" s="33">
        <f>IF(DatiStorici[[#This Row],[Calend]]="X",(DatiStorici[[#This Row],[Balanced]]*E$2/DatiStorici[[#This Row],[Gold]]),T1932)</f>
        <v>32.161288632624562</v>
      </c>
      <c r="U1933" s="34">
        <f>SUMPRODUCT(DatiStorici[[#This Row],[Bond 3Y]:[Gold]],Q1932:T1932)</f>
        <v>15954.899967361451</v>
      </c>
      <c r="V1933" s="32">
        <f t="shared" si="254"/>
        <v>-6.5628581236457074E-4</v>
      </c>
      <c r="W1933" s="32">
        <f>-(1-U1933/MAX(U$5:U1933))</f>
        <v>-2.4882758227826596E-3</v>
      </c>
      <c r="X1933" s="53" t="str">
        <f t="shared" si="255"/>
        <v/>
      </c>
    </row>
    <row r="1934" spans="1:24" x14ac:dyDescent="0.3">
      <c r="A1934" s="4">
        <v>41817</v>
      </c>
      <c r="B1934" s="1">
        <v>131.365284</v>
      </c>
      <c r="C1934" s="1">
        <v>161.22995700000001</v>
      </c>
      <c r="D1934" s="1">
        <v>195.85078999999999</v>
      </c>
      <c r="E1934" s="1">
        <v>126.42116</v>
      </c>
      <c r="F1934" s="3">
        <f t="shared" si="248"/>
        <v>15257.372449993436</v>
      </c>
      <c r="G1934" s="36">
        <f t="shared" si="249"/>
        <v>-1.1190164804104415E-6</v>
      </c>
      <c r="H1934" s="31">
        <f t="shared" si="250"/>
        <v>-1.1297656468792407E-3</v>
      </c>
      <c r="I1934" s="37">
        <f t="shared" si="251"/>
        <v>3.6478295040389883E-4</v>
      </c>
      <c r="J1934" s="37">
        <f t="shared" si="252"/>
        <v>4.3624120391371427E-3</v>
      </c>
      <c r="K1934" s="39">
        <f t="shared" si="253"/>
        <v>1.1910005802029811E-3</v>
      </c>
      <c r="L1934" s="36">
        <f>-(1-B1934/MAX(B$5:B1934))</f>
        <v>-1.1190158543117334E-6</v>
      </c>
      <c r="M1934" s="37">
        <f>-(1-C1934/MAX(C$5:C1934))</f>
        <v>-1.1291277019361834E-3</v>
      </c>
      <c r="N1934" s="37">
        <f>-(1-D1934/MAX(D$5:D1934))</f>
        <v>-2.0427355835947791E-2</v>
      </c>
      <c r="O1934" s="37">
        <f>-(1-E1934/MAX(E$5:E1934))</f>
        <v>-0.31279402491791874</v>
      </c>
      <c r="P1934" s="39">
        <f>-(1-F1934/MAX(F$5:F1934))</f>
        <v>-3.1086022978601302E-2</v>
      </c>
      <c r="Q1934" s="33">
        <f>IF(DatiStorici[[#This Row],[Calend]]="X",(DatiStorici[[#This Row],[Balanced]]*B$2/DatiStorici[[#This Row],[Bond 3Y]]),Q1933)</f>
        <v>28.97881087575692</v>
      </c>
      <c r="R1934" s="33">
        <f>IF(DatiStorici[[#This Row],[Calend]]="X",(DatiStorici[[#This Row],[Balanced]]*C$2/DatiStorici[[#This Row],[Bond 10Y]]),R1933)</f>
        <v>25.281013790608508</v>
      </c>
      <c r="S1934" s="33">
        <f>IF(DatiStorici[[#This Row],[Calend]]="X",(DatiStorici[[#This Row],[Balanced]]*D$2/DatiStorici[[#This Row],[SXXR]]),S1933)</f>
        <v>20.529501017670366</v>
      </c>
      <c r="T1934" s="33">
        <f>IF(DatiStorici[[#This Row],[Calend]]="X",(DatiStorici[[#This Row],[Balanced]]*E$2/DatiStorici[[#This Row],[Gold]]),T1933)</f>
        <v>32.161288632624562</v>
      </c>
      <c r="U1934" s="34">
        <f>SUMPRODUCT(DatiStorici[[#This Row],[Bond 3Y]:[Gold]],Q1933:T1933)</f>
        <v>15969.452895700069</v>
      </c>
      <c r="V1934" s="32">
        <f t="shared" si="254"/>
        <v>9.1171334993715508E-4</v>
      </c>
      <c r="W1934" s="32">
        <f>-(1-U1934/MAX(U$5:U1934))</f>
        <v>-1.578416364648727E-3</v>
      </c>
      <c r="X1934" s="53" t="str">
        <f t="shared" si="255"/>
        <v/>
      </c>
    </row>
    <row r="1935" spans="1:24" x14ac:dyDescent="0.3">
      <c r="A1935" s="4">
        <v>41820</v>
      </c>
      <c r="B1935" s="1">
        <v>131.367965</v>
      </c>
      <c r="C1935" s="1">
        <v>161.25958199999999</v>
      </c>
      <c r="D1935" s="1">
        <v>195.78021899999999</v>
      </c>
      <c r="E1935" s="1">
        <v>126.17695000000001</v>
      </c>
      <c r="F1935" s="3">
        <f t="shared" si="248"/>
        <v>15247.495243085867</v>
      </c>
      <c r="G1935" s="36">
        <f t="shared" si="249"/>
        <v>2.0408532306460214E-5</v>
      </c>
      <c r="H1935" s="31">
        <f t="shared" si="250"/>
        <v>1.8372689033684382E-4</v>
      </c>
      <c r="I1935" s="37">
        <f t="shared" si="251"/>
        <v>-3.603953677930161E-4</v>
      </c>
      <c r="J1935" s="37">
        <f t="shared" si="252"/>
        <v>-1.9335859329015941E-3</v>
      </c>
      <c r="K1935" s="39">
        <f t="shared" si="253"/>
        <v>-6.475823696155754E-4</v>
      </c>
      <c r="L1935" s="36">
        <f>-(1-B1935/MAX(B$5:B1935))</f>
        <v>0</v>
      </c>
      <c r="M1935" s="37">
        <f>-(1-C1935/MAX(C$5:C1935))</f>
        <v>-9.4559140296035515E-4</v>
      </c>
      <c r="N1935" s="37">
        <f>-(1-D1935/MAX(D$5:D1935))</f>
        <v>-2.0780325671153954E-2</v>
      </c>
      <c r="O1935" s="37">
        <f>-(1-E1935/MAX(E$5:E1935))</f>
        <v>-0.3141215129046987</v>
      </c>
      <c r="P1935" s="39">
        <f>-(1-F1935/MAX(F$5:F1935))</f>
        <v>-3.1713271468342463E-2</v>
      </c>
      <c r="Q1935" s="33">
        <f>IF(DatiStorici[[#This Row],[Calend]]="X",(DatiStorici[[#This Row],[Balanced]]*B$2/DatiStorici[[#This Row],[Bond 3Y]]),Q1934)</f>
        <v>28.97881087575692</v>
      </c>
      <c r="R1935" s="33">
        <f>IF(DatiStorici[[#This Row],[Calend]]="X",(DatiStorici[[#This Row],[Balanced]]*C$2/DatiStorici[[#This Row],[Bond 10Y]]),R1934)</f>
        <v>25.281013790608508</v>
      </c>
      <c r="S1935" s="33">
        <f>IF(DatiStorici[[#This Row],[Calend]]="X",(DatiStorici[[#This Row],[Balanced]]*D$2/DatiStorici[[#This Row],[SXXR]]),S1934)</f>
        <v>20.529501017670366</v>
      </c>
      <c r="T1935" s="33">
        <f>IF(DatiStorici[[#This Row],[Calend]]="X",(DatiStorici[[#This Row],[Balanced]]*E$2/DatiStorici[[#This Row],[Gold]]),T1934)</f>
        <v>32.161288632624562</v>
      </c>
      <c r="U1935" s="34">
        <f>SUMPRODUCT(DatiStorici[[#This Row],[Bond 3Y]:[Gold]],Q1934:T1934)</f>
        <v>15960.976642212283</v>
      </c>
      <c r="V1935" s="32">
        <f t="shared" si="254"/>
        <v>-5.3092011661335866E-4</v>
      </c>
      <c r="W1935" s="32">
        <f>-(1-U1935/MAX(U$5:U1935))</f>
        <v>-2.1083577775351525E-3</v>
      </c>
      <c r="X1935" s="53" t="str">
        <f t="shared" si="255"/>
        <v/>
      </c>
    </row>
    <row r="1936" spans="1:24" x14ac:dyDescent="0.3">
      <c r="A1936" s="4">
        <v>41821</v>
      </c>
      <c r="B1936" s="1">
        <v>131.41197399999999</v>
      </c>
      <c r="C1936" s="1">
        <v>161.37500199999999</v>
      </c>
      <c r="D1936" s="1">
        <v>197.46329800000001</v>
      </c>
      <c r="E1936" s="1">
        <v>127.3749</v>
      </c>
      <c r="F1936" s="3">
        <f t="shared" si="248"/>
        <v>15324.071204701151</v>
      </c>
      <c r="G1936" s="36">
        <f t="shared" si="249"/>
        <v>3.349494682045807E-4</v>
      </c>
      <c r="H1936" s="31">
        <f t="shared" si="250"/>
        <v>7.1548439409581215E-4</v>
      </c>
      <c r="I1936" s="37">
        <f t="shared" si="251"/>
        <v>8.5600357255377398E-3</v>
      </c>
      <c r="J1936" s="37">
        <f t="shared" si="252"/>
        <v>9.4494196266829405E-3</v>
      </c>
      <c r="K1936" s="39">
        <f t="shared" si="253"/>
        <v>5.0096302323523016E-3</v>
      </c>
      <c r="L1936" s="36">
        <f>-(1-B1936/MAX(B$5:B1936))</f>
        <v>0</v>
      </c>
      <c r="M1936" s="37">
        <f>-(1-C1936/MAX(C$5:C1936))</f>
        <v>-2.3052778683196884E-4</v>
      </c>
      <c r="N1936" s="37">
        <f>-(1-D1936/MAX(D$5:D1936))</f>
        <v>-1.2362191915517795E-2</v>
      </c>
      <c r="O1936" s="37">
        <f>-(1-E1936/MAX(E$5:E1936))</f>
        <v>-0.30760964101672073</v>
      </c>
      <c r="P1936" s="39">
        <f>-(1-F1936/MAX(F$5:F1936))</f>
        <v>-2.6850342431505858E-2</v>
      </c>
      <c r="Q1936" s="33">
        <f>IF(DatiStorici[[#This Row],[Calend]]="X",(DatiStorici[[#This Row],[Balanced]]*B$2/DatiStorici[[#This Row],[Bond 3Y]]),Q1935)</f>
        <v>28.97881087575692</v>
      </c>
      <c r="R1936" s="33">
        <f>IF(DatiStorici[[#This Row],[Calend]]="X",(DatiStorici[[#This Row],[Balanced]]*C$2/DatiStorici[[#This Row],[Bond 10Y]]),R1935)</f>
        <v>25.281013790608508</v>
      </c>
      <c r="S1936" s="33">
        <f>IF(DatiStorici[[#This Row],[Calend]]="X",(DatiStorici[[#This Row],[Balanced]]*D$2/DatiStorici[[#This Row],[SXXR]]),S1935)</f>
        <v>20.529501017670366</v>
      </c>
      <c r="T1936" s="33">
        <f>IF(DatiStorici[[#This Row],[Calend]]="X",(DatiStorici[[#This Row],[Balanced]]*E$2/DatiStorici[[#This Row],[Gold]]),T1935)</f>
        <v>32.161288632624562</v>
      </c>
      <c r="U1936" s="34">
        <f>SUMPRODUCT(DatiStorici[[#This Row],[Bond 3Y]:[Gold]],Q1935:T1935)</f>
        <v>16038.250293072599</v>
      </c>
      <c r="V1936" s="32">
        <f t="shared" si="254"/>
        <v>4.8297292447386985E-3</v>
      </c>
      <c r="W1936" s="32">
        <f>-(1-U1936/MAX(U$5:U1936))</f>
        <v>0</v>
      </c>
      <c r="X1936" s="53" t="str">
        <f t="shared" si="255"/>
        <v/>
      </c>
    </row>
    <row r="1937" spans="1:24" x14ac:dyDescent="0.3">
      <c r="A1937" s="4">
        <v>41822</v>
      </c>
      <c r="B1937" s="1">
        <v>131.39011400000001</v>
      </c>
      <c r="C1937" s="1">
        <v>160.86307300000001</v>
      </c>
      <c r="D1937" s="1">
        <v>197.985398</v>
      </c>
      <c r="E1937" s="1">
        <v>127.27749</v>
      </c>
      <c r="F1937" s="3">
        <f t="shared" si="248"/>
        <v>15314.582496177838</v>
      </c>
      <c r="G1937" s="36">
        <f t="shared" si="249"/>
        <v>-1.6636093127532815E-4</v>
      </c>
      <c r="H1937" s="31">
        <f t="shared" si="250"/>
        <v>-3.1773366985274553E-3</v>
      </c>
      <c r="I1937" s="37">
        <f t="shared" si="251"/>
        <v>2.6405463395997031E-3</v>
      </c>
      <c r="J1937" s="37">
        <f t="shared" si="252"/>
        <v>-7.6504292577885371E-4</v>
      </c>
      <c r="K1937" s="39">
        <f t="shared" si="253"/>
        <v>-6.1939463263054766E-4</v>
      </c>
      <c r="L1937" s="36">
        <f>-(1-B1937/MAX(B$5:B1937))</f>
        <v>-1.6634709406293524E-4</v>
      </c>
      <c r="M1937" s="37">
        <f>-(1-C1937/MAX(C$5:C1937))</f>
        <v>-3.4020907909990683E-3</v>
      </c>
      <c r="N1937" s="37">
        <f>-(1-D1937/MAX(D$5:D1937))</f>
        <v>-9.7508423390465504E-3</v>
      </c>
      <c r="O1937" s="37">
        <f>-(1-E1937/MAX(E$5:E1937))</f>
        <v>-0.30813914678958931</v>
      </c>
      <c r="P1937" s="39">
        <f>-(1-F1937/MAX(F$5:F1937))</f>
        <v>-2.74529194703933E-2</v>
      </c>
      <c r="Q1937" s="33">
        <f>IF(DatiStorici[[#This Row],[Calend]]="X",(DatiStorici[[#This Row],[Balanced]]*B$2/DatiStorici[[#This Row],[Bond 3Y]]),Q1936)</f>
        <v>28.97881087575692</v>
      </c>
      <c r="R1937" s="33">
        <f>IF(DatiStorici[[#This Row],[Calend]]="X",(DatiStorici[[#This Row],[Balanced]]*C$2/DatiStorici[[#This Row],[Bond 10Y]]),R1936)</f>
        <v>25.281013790608508</v>
      </c>
      <c r="S1937" s="33">
        <f>IF(DatiStorici[[#This Row],[Calend]]="X",(DatiStorici[[#This Row],[Balanced]]*D$2/DatiStorici[[#This Row],[SXXR]]),S1936)</f>
        <v>20.529501017670366</v>
      </c>
      <c r="T1937" s="33">
        <f>IF(DatiStorici[[#This Row],[Calend]]="X",(DatiStorici[[#This Row],[Balanced]]*E$2/DatiStorici[[#This Row],[Gold]]),T1936)</f>
        <v>32.161288632624562</v>
      </c>
      <c r="U1937" s="34">
        <f>SUMPRODUCT(DatiStorici[[#This Row],[Bond 3Y]:[Gold]],Q1936:T1936)</f>
        <v>16032.260353513664</v>
      </c>
      <c r="V1937" s="32">
        <f t="shared" si="254"/>
        <v>-3.7354812928269259E-4</v>
      </c>
      <c r="W1937" s="32">
        <f>-(1-U1937/MAX(U$5:U1937))</f>
        <v>-3.7347836886680863E-4</v>
      </c>
      <c r="X1937" s="53" t="str">
        <f t="shared" si="255"/>
        <v/>
      </c>
    </row>
    <row r="1938" spans="1:24" x14ac:dyDescent="0.3">
      <c r="A1938" s="4">
        <v>41823</v>
      </c>
      <c r="B1938" s="1">
        <v>131.47295800000001</v>
      </c>
      <c r="C1938" s="1">
        <v>160.97357600000001</v>
      </c>
      <c r="D1938" s="1">
        <v>199.85498200000001</v>
      </c>
      <c r="E1938" s="1">
        <v>126.41249999999999</v>
      </c>
      <c r="F1938" s="3">
        <f t="shared" si="248"/>
        <v>15313.434422466682</v>
      </c>
      <c r="G1938" s="36">
        <f t="shared" si="249"/>
        <v>6.3032058563831516E-4</v>
      </c>
      <c r="H1938" s="31">
        <f t="shared" si="250"/>
        <v>6.8670242923386977E-4</v>
      </c>
      <c r="I1938" s="37">
        <f t="shared" si="251"/>
        <v>9.3987330428311009E-3</v>
      </c>
      <c r="J1938" s="37">
        <f t="shared" si="252"/>
        <v>-6.8192943050979079E-3</v>
      </c>
      <c r="K1938" s="39">
        <f t="shared" si="253"/>
        <v>-7.4968857092069834E-5</v>
      </c>
      <c r="L1938" s="36">
        <f>-(1-B1938/MAX(B$5:B1938))</f>
        <v>0</v>
      </c>
      <c r="M1938" s="37">
        <f>-(1-C1938/MAX(C$5:C1938))</f>
        <v>-2.7174895540121868E-3</v>
      </c>
      <c r="N1938" s="37">
        <f>-(1-D1938/MAX(D$5:D1938))</f>
        <v>-3.9988009699076787E-4</v>
      </c>
      <c r="O1938" s="37">
        <f>-(1-E1938/MAX(E$5:E1938))</f>
        <v>-0.31284109934552418</v>
      </c>
      <c r="P1938" s="39">
        <f>-(1-F1938/MAX(F$5:F1938))</f>
        <v>-2.7525827480539555E-2</v>
      </c>
      <c r="Q1938" s="33">
        <f>IF(DatiStorici[[#This Row],[Calend]]="X",(DatiStorici[[#This Row],[Balanced]]*B$2/DatiStorici[[#This Row],[Bond 3Y]]),Q1937)</f>
        <v>28.97881087575692</v>
      </c>
      <c r="R1938" s="33">
        <f>IF(DatiStorici[[#This Row],[Calend]]="X",(DatiStorici[[#This Row],[Balanced]]*C$2/DatiStorici[[#This Row],[Bond 10Y]]),R1937)</f>
        <v>25.281013790608508</v>
      </c>
      <c r="S1938" s="33">
        <f>IF(DatiStorici[[#This Row],[Calend]]="X",(DatiStorici[[#This Row],[Balanced]]*D$2/DatiStorici[[#This Row],[SXXR]]),S1937)</f>
        <v>20.529501017670366</v>
      </c>
      <c r="T1938" s="33">
        <f>IF(DatiStorici[[#This Row],[Calend]]="X",(DatiStorici[[#This Row],[Balanced]]*E$2/DatiStorici[[#This Row],[Gold]]),T1937)</f>
        <v>32.161288632624562</v>
      </c>
      <c r="U1938" s="34">
        <f>SUMPRODUCT(DatiStorici[[#This Row],[Bond 3Y]:[Gold]],Q1937:T1937)</f>
        <v>16048.017135565044</v>
      </c>
      <c r="V1938" s="32">
        <f t="shared" si="254"/>
        <v>9.823346025498354E-4</v>
      </c>
      <c r="W1938" s="32">
        <f>-(1-U1938/MAX(U$5:U1938))</f>
        <v>0</v>
      </c>
      <c r="X1938" s="53" t="str">
        <f t="shared" si="255"/>
        <v/>
      </c>
    </row>
    <row r="1939" spans="1:24" x14ac:dyDescent="0.3">
      <c r="A1939" s="4">
        <v>41824</v>
      </c>
      <c r="B1939" s="1">
        <v>131.52937299999999</v>
      </c>
      <c r="C1939" s="1">
        <v>161.29323400000001</v>
      </c>
      <c r="D1939" s="1">
        <v>199.30567099999999</v>
      </c>
      <c r="E1939" s="1">
        <v>126.57897</v>
      </c>
      <c r="F1939" s="3">
        <f t="shared" si="248"/>
        <v>15321.222545783381</v>
      </c>
      <c r="G1939" s="36">
        <f t="shared" si="249"/>
        <v>4.2900761107896816E-4</v>
      </c>
      <c r="H1939" s="31">
        <f t="shared" si="250"/>
        <v>1.9838102771711353E-3</v>
      </c>
      <c r="I1939" s="37">
        <f t="shared" si="251"/>
        <v>-2.7523321381466891E-3</v>
      </c>
      <c r="J1939" s="37">
        <f t="shared" si="252"/>
        <v>1.3160129392950713E-3</v>
      </c>
      <c r="K1939" s="39">
        <f t="shared" si="253"/>
        <v>5.0845181603014194E-4</v>
      </c>
      <c r="L1939" s="36">
        <f>-(1-B1939/MAX(B$5:B1939))</f>
        <v>0</v>
      </c>
      <c r="M1939" s="37">
        <f>-(1-C1939/MAX(C$5:C1939))</f>
        <v>-7.3710655795977686E-4</v>
      </c>
      <c r="N1939" s="37">
        <f>-(1-D1939/MAX(D$5:D1939))</f>
        <v>-3.1473289520013159E-3</v>
      </c>
      <c r="O1939" s="37">
        <f>-(1-E1939/MAX(E$5:E1939))</f>
        <v>-0.31193619403796391</v>
      </c>
      <c r="P1939" s="39">
        <f>-(1-F1939/MAX(F$5:F1939))</f>
        <v>-2.7031245496580758E-2</v>
      </c>
      <c r="Q1939" s="33">
        <f>IF(DatiStorici[[#This Row],[Calend]]="X",(DatiStorici[[#This Row],[Balanced]]*B$2/DatiStorici[[#This Row],[Bond 3Y]]),Q1938)</f>
        <v>28.97881087575692</v>
      </c>
      <c r="R1939" s="33">
        <f>IF(DatiStorici[[#This Row],[Calend]]="X",(DatiStorici[[#This Row],[Balanced]]*C$2/DatiStorici[[#This Row],[Bond 10Y]]),R1938)</f>
        <v>25.281013790608508</v>
      </c>
      <c r="S1939" s="33">
        <f>IF(DatiStorici[[#This Row],[Calend]]="X",(DatiStorici[[#This Row],[Balanced]]*D$2/DatiStorici[[#This Row],[SXXR]]),S1938)</f>
        <v>20.529501017670366</v>
      </c>
      <c r="T1939" s="33">
        <f>IF(DatiStorici[[#This Row],[Calend]]="X",(DatiStorici[[#This Row],[Balanced]]*E$2/DatiStorici[[#This Row],[Gold]]),T1938)</f>
        <v>32.161288632624562</v>
      </c>
      <c r="U1939" s="34">
        <f>SUMPRODUCT(DatiStorici[[#This Row],[Bond 3Y]:[Gold]],Q1938:T1938)</f>
        <v>16051.810062472035</v>
      </c>
      <c r="V1939" s="32">
        <f t="shared" si="254"/>
        <v>2.3632070672797582E-4</v>
      </c>
      <c r="W1939" s="32">
        <f>-(1-U1939/MAX(U$5:U1939))</f>
        <v>0</v>
      </c>
      <c r="X1939" s="53" t="str">
        <f t="shared" si="255"/>
        <v/>
      </c>
    </row>
    <row r="1940" spans="1:24" x14ac:dyDescent="0.3">
      <c r="A1940" s="4">
        <v>41827</v>
      </c>
      <c r="B1940" s="1">
        <v>131.53939600000001</v>
      </c>
      <c r="C1940" s="1">
        <v>161.40679900000001</v>
      </c>
      <c r="D1940" s="1">
        <v>197.51374999999999</v>
      </c>
      <c r="E1940" s="1">
        <v>125.97498</v>
      </c>
      <c r="F1940" s="3">
        <f t="shared" si="248"/>
        <v>15273.566849928573</v>
      </c>
      <c r="G1940" s="36">
        <f t="shared" si="249"/>
        <v>7.6200607491005087E-5</v>
      </c>
      <c r="H1940" s="31">
        <f t="shared" si="250"/>
        <v>7.0384253532626963E-4</v>
      </c>
      <c r="I1940" s="37">
        <f t="shared" si="251"/>
        <v>-9.0314792340298669E-3</v>
      </c>
      <c r="J1940" s="37">
        <f t="shared" si="252"/>
        <v>-4.7830663625936997E-3</v>
      </c>
      <c r="K1940" s="39">
        <f t="shared" si="253"/>
        <v>-3.1152843564278359E-3</v>
      </c>
      <c r="L1940" s="36">
        <f>-(1-B1940/MAX(B$5:B1940))</f>
        <v>0</v>
      </c>
      <c r="M1940" s="37">
        <f>-(1-C1940/MAX(C$5:C1940))</f>
        <v>-3.3535256923511447E-5</v>
      </c>
      <c r="N1940" s="37">
        <f>-(1-D1940/MAX(D$5:D1940))</f>
        <v>-1.2109849818540019E-2</v>
      </c>
      <c r="O1940" s="37">
        <f>-(1-E1940/MAX(E$5:E1940))</f>
        <v>-0.3152193907503642</v>
      </c>
      <c r="P1940" s="39">
        <f>-(1-F1940/MAX(F$5:F1940))</f>
        <v>-3.0057603406485778E-2</v>
      </c>
      <c r="Q1940" s="33">
        <f>IF(DatiStorici[[#This Row],[Calend]]="X",(DatiStorici[[#This Row],[Balanced]]*B$2/DatiStorici[[#This Row],[Bond 3Y]]),Q1939)</f>
        <v>28.97881087575692</v>
      </c>
      <c r="R1940" s="33">
        <f>IF(DatiStorici[[#This Row],[Calend]]="X",(DatiStorici[[#This Row],[Balanced]]*C$2/DatiStorici[[#This Row],[Bond 10Y]]),R1939)</f>
        <v>25.281013790608508</v>
      </c>
      <c r="S1940" s="33">
        <f>IF(DatiStorici[[#This Row],[Calend]]="X",(DatiStorici[[#This Row],[Balanced]]*D$2/DatiStorici[[#This Row],[SXXR]]),S1939)</f>
        <v>20.529501017670366</v>
      </c>
      <c r="T1940" s="33">
        <f>IF(DatiStorici[[#This Row],[Calend]]="X",(DatiStorici[[#This Row],[Balanced]]*E$2/DatiStorici[[#This Row],[Gold]]),T1939)</f>
        <v>32.161288632624562</v>
      </c>
      <c r="U1940" s="34">
        <f>SUMPRODUCT(DatiStorici[[#This Row],[Bond 3Y]:[Gold]],Q1939:T1939)</f>
        <v>15998.75921471027</v>
      </c>
      <c r="V1940" s="32">
        <f t="shared" si="254"/>
        <v>-3.3104495431567202E-3</v>
      </c>
      <c r="W1940" s="32">
        <f>-(1-U1940/MAX(U$5:U1940))</f>
        <v>-3.3049760466450362E-3</v>
      </c>
      <c r="X1940" s="53" t="str">
        <f t="shared" si="255"/>
        <v/>
      </c>
    </row>
    <row r="1941" spans="1:24" x14ac:dyDescent="0.3">
      <c r="A1941" s="4">
        <v>41828</v>
      </c>
      <c r="B1941" s="1">
        <v>131.50541799999999</v>
      </c>
      <c r="C1941" s="1">
        <v>161.64417599999999</v>
      </c>
      <c r="D1941" s="1">
        <v>194.789872</v>
      </c>
      <c r="E1941" s="1">
        <v>126.93297</v>
      </c>
      <c r="F1941" s="3">
        <f t="shared" si="248"/>
        <v>15275.545538344591</v>
      </c>
      <c r="G1941" s="36">
        <f t="shared" si="249"/>
        <v>-2.5834381352975633E-4</v>
      </c>
      <c r="H1941" s="31">
        <f t="shared" si="250"/>
        <v>1.4695949623560549E-3</v>
      </c>
      <c r="I1941" s="37">
        <f t="shared" si="251"/>
        <v>-1.3886804100596419E-2</v>
      </c>
      <c r="J1941" s="37">
        <f t="shared" si="252"/>
        <v>7.5758360450557012E-3</v>
      </c>
      <c r="K1941" s="39">
        <f t="shared" si="253"/>
        <v>1.2954146710637184E-4</v>
      </c>
      <c r="L1941" s="36">
        <f>-(1-B1941/MAX(B$5:B1941))</f>
        <v>-2.5831044564028627E-4</v>
      </c>
      <c r="M1941" s="37">
        <f>-(1-C1941/MAX(C$5:C1941))</f>
        <v>0</v>
      </c>
      <c r="N1941" s="37">
        <f>-(1-D1941/MAX(D$5:D1941))</f>
        <v>-2.5733672192911228E-2</v>
      </c>
      <c r="O1941" s="37">
        <f>-(1-E1941/MAX(E$5:E1941))</f>
        <v>-0.31001190450305494</v>
      </c>
      <c r="P1941" s="39">
        <f>-(1-F1941/MAX(F$5:F1941))</f>
        <v>-2.9931947506773415E-2</v>
      </c>
      <c r="Q1941" s="33">
        <f>IF(DatiStorici[[#This Row],[Calend]]="X",(DatiStorici[[#This Row],[Balanced]]*B$2/DatiStorici[[#This Row],[Bond 3Y]]),Q1940)</f>
        <v>28.97881087575692</v>
      </c>
      <c r="R1941" s="33">
        <f>IF(DatiStorici[[#This Row],[Calend]]="X",(DatiStorici[[#This Row],[Balanced]]*C$2/DatiStorici[[#This Row],[Bond 10Y]]),R1940)</f>
        <v>25.281013790608508</v>
      </c>
      <c r="S1941" s="33">
        <f>IF(DatiStorici[[#This Row],[Calend]]="X",(DatiStorici[[#This Row],[Balanced]]*D$2/DatiStorici[[#This Row],[SXXR]]),S1940)</f>
        <v>20.529501017670366</v>
      </c>
      <c r="T1941" s="33">
        <f>IF(DatiStorici[[#This Row],[Calend]]="X",(DatiStorici[[#This Row],[Balanced]]*E$2/DatiStorici[[#This Row],[Gold]]),T1940)</f>
        <v>32.161288632624562</v>
      </c>
      <c r="U1941" s="34">
        <f>SUMPRODUCT(DatiStorici[[#This Row],[Bond 3Y]:[Gold]],Q1940:T1940)</f>
        <v>15978.666040609063</v>
      </c>
      <c r="V1941" s="32">
        <f t="shared" si="254"/>
        <v>-1.2567101062852387E-3</v>
      </c>
      <c r="W1941" s="32">
        <f>-(1-U1941/MAX(U$5:U1941))</f>
        <v>-4.5567460353881373E-3</v>
      </c>
      <c r="X1941" s="53" t="str">
        <f t="shared" si="255"/>
        <v/>
      </c>
    </row>
    <row r="1942" spans="1:24" x14ac:dyDescent="0.3">
      <c r="A1942" s="4">
        <v>41829</v>
      </c>
      <c r="B1942" s="1">
        <v>131.457176</v>
      </c>
      <c r="C1942" s="1">
        <v>161.504874</v>
      </c>
      <c r="D1942" s="1">
        <v>194.781936</v>
      </c>
      <c r="E1942" s="1">
        <v>126.90752999999999</v>
      </c>
      <c r="F1942" s="3">
        <f t="shared" si="248"/>
        <v>15269.704961648222</v>
      </c>
      <c r="G1942" s="36">
        <f t="shared" si="249"/>
        <v>-3.6691150484469468E-4</v>
      </c>
      <c r="H1942" s="31">
        <f t="shared" si="250"/>
        <v>-8.6215329197887906E-4</v>
      </c>
      <c r="I1942" s="37">
        <f t="shared" si="251"/>
        <v>-4.0742167878269416E-5</v>
      </c>
      <c r="J1942" s="37">
        <f t="shared" si="252"/>
        <v>-2.0044082867132595E-4</v>
      </c>
      <c r="K1942" s="39">
        <f t="shared" si="253"/>
        <v>-3.8242127151986592E-4</v>
      </c>
      <c r="L1942" s="36">
        <f>-(1-B1942/MAX(B$5:B1942))</f>
        <v>-6.2505988700145565E-4</v>
      </c>
      <c r="M1942" s="37">
        <f>-(1-C1942/MAX(C$5:C1942))</f>
        <v>-8.61781744614043E-4</v>
      </c>
      <c r="N1942" s="37">
        <f>-(1-D1942/MAX(D$5:D1942))</f>
        <v>-2.5773365106603774E-2</v>
      </c>
      <c r="O1942" s="37">
        <f>-(1-E1942/MAX(E$5:E1942))</f>
        <v>-0.31015019242895348</v>
      </c>
      <c r="P1942" s="39">
        <f>-(1-F1942/MAX(F$5:F1942))</f>
        <v>-3.0302851239609851E-2</v>
      </c>
      <c r="Q1942" s="33">
        <f>IF(DatiStorici[[#This Row],[Calend]]="X",(DatiStorici[[#This Row],[Balanced]]*B$2/DatiStorici[[#This Row],[Bond 3Y]]),Q1941)</f>
        <v>28.97881087575692</v>
      </c>
      <c r="R1942" s="33">
        <f>IF(DatiStorici[[#This Row],[Calend]]="X",(DatiStorici[[#This Row],[Balanced]]*C$2/DatiStorici[[#This Row],[Bond 10Y]]),R1941)</f>
        <v>25.281013790608508</v>
      </c>
      <c r="S1942" s="33">
        <f>IF(DatiStorici[[#This Row],[Calend]]="X",(DatiStorici[[#This Row],[Balanced]]*D$2/DatiStorici[[#This Row],[SXXR]]),S1941)</f>
        <v>20.529501017670366</v>
      </c>
      <c r="T1942" s="33">
        <f>IF(DatiStorici[[#This Row],[Calend]]="X",(DatiStorici[[#This Row],[Balanced]]*E$2/DatiStorici[[#This Row],[Gold]]),T1941)</f>
        <v>32.161288632624562</v>
      </c>
      <c r="U1942" s="34">
        <f>SUMPRODUCT(DatiStorici[[#This Row],[Bond 3Y]:[Gold]],Q1941:T1941)</f>
        <v>15972.765243728845</v>
      </c>
      <c r="V1942" s="32">
        <f t="shared" si="254"/>
        <v>-3.6936041423567067E-4</v>
      </c>
      <c r="W1942" s="32">
        <f>-(1-U1942/MAX(U$5:U1942))</f>
        <v>-4.9243554736541073E-3</v>
      </c>
      <c r="X1942" s="53" t="str">
        <f t="shared" si="255"/>
        <v/>
      </c>
    </row>
    <row r="1943" spans="1:24" x14ac:dyDescent="0.3">
      <c r="A1943" s="4">
        <v>41830</v>
      </c>
      <c r="B1943" s="1">
        <v>131.40051299999999</v>
      </c>
      <c r="C1943" s="1">
        <v>161.50975700000001</v>
      </c>
      <c r="D1943" s="1">
        <v>192.75645900000001</v>
      </c>
      <c r="E1943" s="1">
        <v>128.58505</v>
      </c>
      <c r="F1943" s="3">
        <f t="shared" si="248"/>
        <v>15304.122367323074</v>
      </c>
      <c r="G1943" s="36">
        <f t="shared" si="249"/>
        <v>-4.3113063264962469E-4</v>
      </c>
      <c r="H1943" s="31">
        <f t="shared" si="250"/>
        <v>3.0233924607463476E-5</v>
      </c>
      <c r="I1943" s="37">
        <f t="shared" si="251"/>
        <v>-1.0453134292862064E-2</v>
      </c>
      <c r="J1943" s="37">
        <f t="shared" si="252"/>
        <v>1.3131842080350944E-2</v>
      </c>
      <c r="K1943" s="39">
        <f t="shared" si="253"/>
        <v>2.2514302735363537E-3</v>
      </c>
      <c r="L1943" s="36">
        <f>-(1-B1943/MAX(B$5:B1943))</f>
        <v>-1.0558281718127116E-3</v>
      </c>
      <c r="M1943" s="37">
        <f>-(1-C1943/MAX(C$5:C1943))</f>
        <v>-8.3157341839512622E-4</v>
      </c>
      <c r="N1943" s="37">
        <f>-(1-D1943/MAX(D$5:D1943))</f>
        <v>-3.5904046022332881E-2</v>
      </c>
      <c r="O1943" s="37">
        <f>-(1-E1943/MAX(E$5:E1943))</f>
        <v>-0.30103145180578816</v>
      </c>
      <c r="P1943" s="39">
        <f>-(1-F1943/MAX(F$5:F1943))</f>
        <v>-2.8117186209770773E-2</v>
      </c>
      <c r="Q1943" s="33">
        <f>IF(DatiStorici[[#This Row],[Calend]]="X",(DatiStorici[[#This Row],[Balanced]]*B$2/DatiStorici[[#This Row],[Bond 3Y]]),Q1942)</f>
        <v>28.97881087575692</v>
      </c>
      <c r="R1943" s="33">
        <f>IF(DatiStorici[[#This Row],[Calend]]="X",(DatiStorici[[#This Row],[Balanced]]*C$2/DatiStorici[[#This Row],[Bond 10Y]]),R1942)</f>
        <v>25.281013790608508</v>
      </c>
      <c r="S1943" s="33">
        <f>IF(DatiStorici[[#This Row],[Calend]]="X",(DatiStorici[[#This Row],[Balanced]]*D$2/DatiStorici[[#This Row],[SXXR]]),S1942)</f>
        <v>20.529501017670366</v>
      </c>
      <c r="T1943" s="33">
        <f>IF(DatiStorici[[#This Row],[Calend]]="X",(DatiStorici[[#This Row],[Balanced]]*E$2/DatiStorici[[#This Row],[Gold]]),T1942)</f>
        <v>32.161288632624562</v>
      </c>
      <c r="U1943" s="34">
        <f>SUMPRODUCT(DatiStorici[[#This Row],[Bond 3Y]:[Gold]],Q1942:T1942)</f>
        <v>15983.615837332765</v>
      </c>
      <c r="V1943" s="32">
        <f t="shared" si="254"/>
        <v>6.7908778490175989E-4</v>
      </c>
      <c r="W1943" s="32">
        <f>-(1-U1943/MAX(U$5:U1943))</f>
        <v>-4.2483822618050171E-3</v>
      </c>
      <c r="X1943" s="53" t="str">
        <f t="shared" si="255"/>
        <v/>
      </c>
    </row>
    <row r="1944" spans="1:24" x14ac:dyDescent="0.3">
      <c r="A1944" s="4">
        <v>41831</v>
      </c>
      <c r="B1944" s="1">
        <v>131.43562399999999</v>
      </c>
      <c r="C1944" s="1">
        <v>161.64992599999999</v>
      </c>
      <c r="D1944" s="1">
        <v>193.063143</v>
      </c>
      <c r="E1944" s="1">
        <v>128.07990000000001</v>
      </c>
      <c r="F1944" s="3">
        <f t="shared" si="248"/>
        <v>15293.228073656726</v>
      </c>
      <c r="G1944" s="36">
        <f t="shared" si="249"/>
        <v>2.6717026516669731E-4</v>
      </c>
      <c r="H1944" s="31">
        <f t="shared" si="250"/>
        <v>8.674906936966746E-4</v>
      </c>
      <c r="I1944" s="37">
        <f t="shared" si="251"/>
        <v>1.589779591306026E-3</v>
      </c>
      <c r="J1944" s="37">
        <f t="shared" si="252"/>
        <v>-3.9362651755947579E-3</v>
      </c>
      <c r="K1944" s="39">
        <f t="shared" si="253"/>
        <v>-7.1210702689659911E-4</v>
      </c>
      <c r="L1944" s="36">
        <f>-(1-B1944/MAX(B$5:B1944))</f>
        <v>-7.8890433707035079E-4</v>
      </c>
      <c r="M1944" s="37">
        <f>-(1-C1944/MAX(C$5:C1944))</f>
        <v>0</v>
      </c>
      <c r="N1944" s="37">
        <f>-(1-D1944/MAX(D$5:D1944))</f>
        <v>-3.4370126977110727E-2</v>
      </c>
      <c r="O1944" s="37">
        <f>-(1-E1944/MAX(E$5:E1944))</f>
        <v>-0.30377736948533407</v>
      </c>
      <c r="P1944" s="39">
        <f>-(1-F1944/MAX(F$5:F1944))</f>
        <v>-2.8809024430126007E-2</v>
      </c>
      <c r="Q1944" s="33">
        <f>IF(DatiStorici[[#This Row],[Calend]]="X",(DatiStorici[[#This Row],[Balanced]]*B$2/DatiStorici[[#This Row],[Bond 3Y]]),Q1943)</f>
        <v>28.97881087575692</v>
      </c>
      <c r="R1944" s="33">
        <f>IF(DatiStorici[[#This Row],[Calend]]="X",(DatiStorici[[#This Row],[Balanced]]*C$2/DatiStorici[[#This Row],[Bond 10Y]]),R1943)</f>
        <v>25.281013790608508</v>
      </c>
      <c r="S1944" s="33">
        <f>IF(DatiStorici[[#This Row],[Calend]]="X",(DatiStorici[[#This Row],[Balanced]]*D$2/DatiStorici[[#This Row],[SXXR]]),S1943)</f>
        <v>20.529501017670366</v>
      </c>
      <c r="T1944" s="33">
        <f>IF(DatiStorici[[#This Row],[Calend]]="X",(DatiStorici[[#This Row],[Balanced]]*E$2/DatiStorici[[#This Row],[Gold]]),T1943)</f>
        <v>32.161288632624562</v>
      </c>
      <c r="U1944" s="34">
        <f>SUMPRODUCT(DatiStorici[[#This Row],[Bond 3Y]:[Gold]],Q1943:T1943)</f>
        <v>15978.226721320774</v>
      </c>
      <c r="V1944" s="32">
        <f t="shared" si="254"/>
        <v>-3.3722186405060246E-4</v>
      </c>
      <c r="W1944" s="32">
        <f>-(1-U1944/MAX(U$5:U1944))</f>
        <v>-4.5841148671010856E-3</v>
      </c>
      <c r="X1944" s="53" t="str">
        <f t="shared" si="255"/>
        <v/>
      </c>
    </row>
    <row r="1945" spans="1:24" x14ac:dyDescent="0.3">
      <c r="A1945" s="4">
        <v>41834</v>
      </c>
      <c r="B1945" s="1">
        <v>131.427583</v>
      </c>
      <c r="C1945" s="1">
        <v>161.60729699999999</v>
      </c>
      <c r="D1945" s="1">
        <v>194.69123500000001</v>
      </c>
      <c r="E1945" s="1">
        <v>125.29335</v>
      </c>
      <c r="F1945" s="3">
        <f t="shared" si="248"/>
        <v>15206.538732336285</v>
      </c>
      <c r="G1945" s="36">
        <f t="shared" si="249"/>
        <v>-6.1180110326320827E-5</v>
      </c>
      <c r="H1945" s="31">
        <f t="shared" si="250"/>
        <v>-2.6374662166249051E-4</v>
      </c>
      <c r="I1945" s="37">
        <f t="shared" si="251"/>
        <v>8.3975921875074442E-3</v>
      </c>
      <c r="J1945" s="37">
        <f t="shared" si="252"/>
        <v>-2.1996500058208072E-2</v>
      </c>
      <c r="K1945" s="39">
        <f t="shared" si="253"/>
        <v>-5.6846057425326904E-3</v>
      </c>
      <c r="L1945" s="36">
        <f>-(1-B1945/MAX(B$5:B1945))</f>
        <v>-8.5003431215402436E-4</v>
      </c>
      <c r="M1945" s="37">
        <f>-(1-C1945/MAX(C$5:C1945))</f>
        <v>-2.6371184357987243E-4</v>
      </c>
      <c r="N1945" s="37">
        <f>-(1-D1945/MAX(D$5:D1945))</f>
        <v>-2.6227017697937782E-2</v>
      </c>
      <c r="O1945" s="37">
        <f>-(1-E1945/MAX(E$5:E1945))</f>
        <v>-0.31892462655736986</v>
      </c>
      <c r="P1945" s="39">
        <f>-(1-F1945/MAX(F$5:F1945))</f>
        <v>-3.431420002569141E-2</v>
      </c>
      <c r="Q1945" s="33">
        <f>IF(DatiStorici[[#This Row],[Calend]]="X",(DatiStorici[[#This Row],[Balanced]]*B$2/DatiStorici[[#This Row],[Bond 3Y]]),Q1944)</f>
        <v>28.97881087575692</v>
      </c>
      <c r="R1945" s="33">
        <f>IF(DatiStorici[[#This Row],[Calend]]="X",(DatiStorici[[#This Row],[Balanced]]*C$2/DatiStorici[[#This Row],[Bond 10Y]]),R1944)</f>
        <v>25.281013790608508</v>
      </c>
      <c r="S1945" s="33">
        <f>IF(DatiStorici[[#This Row],[Calend]]="X",(DatiStorici[[#This Row],[Balanced]]*D$2/DatiStorici[[#This Row],[SXXR]]),S1944)</f>
        <v>20.529501017670366</v>
      </c>
      <c r="T1945" s="33">
        <f>IF(DatiStorici[[#This Row],[Calend]]="X",(DatiStorici[[#This Row],[Balanced]]*E$2/DatiStorici[[#This Row],[Gold]]),T1944)</f>
        <v>32.161288632624562</v>
      </c>
      <c r="U1945" s="34">
        <f>SUMPRODUCT(DatiStorici[[#This Row],[Bond 3Y]:[Gold]],Q1944:T1944)</f>
        <v>15920.720875897261</v>
      </c>
      <c r="V1945" s="32">
        <f t="shared" si="254"/>
        <v>-3.6055050120158525E-3</v>
      </c>
      <c r="W1945" s="32">
        <f>-(1-U1945/MAX(U$5:U1945))</f>
        <v>-8.1666295616873441E-3</v>
      </c>
      <c r="X1945" s="53" t="str">
        <f t="shared" si="255"/>
        <v/>
      </c>
    </row>
    <row r="1946" spans="1:24" x14ac:dyDescent="0.3">
      <c r="A1946" s="4">
        <v>41835</v>
      </c>
      <c r="B1946" s="1">
        <v>131.44026199999999</v>
      </c>
      <c r="C1946" s="1">
        <v>161.661125</v>
      </c>
      <c r="D1946" s="1">
        <v>193.96619000000001</v>
      </c>
      <c r="E1946" s="1">
        <v>125.67565999999999</v>
      </c>
      <c r="F1946" s="3">
        <f t="shared" si="248"/>
        <v>15212.386008911701</v>
      </c>
      <c r="G1946" s="36">
        <f t="shared" si="249"/>
        <v>9.6466724637532712E-5</v>
      </c>
      <c r="H1946" s="31">
        <f t="shared" si="250"/>
        <v>3.3302356081970236E-4</v>
      </c>
      <c r="I1946" s="37">
        <f t="shared" si="251"/>
        <v>-3.7310278638642952E-3</v>
      </c>
      <c r="J1946" s="37">
        <f t="shared" si="252"/>
        <v>3.0466733380642656E-3</v>
      </c>
      <c r="K1946" s="39">
        <f t="shared" si="253"/>
        <v>3.8444992366911941E-4</v>
      </c>
      <c r="L1946" s="36">
        <f>-(1-B1946/MAX(B$5:B1946))</f>
        <v>-7.5364493843366187E-4</v>
      </c>
      <c r="M1946" s="37">
        <f>-(1-C1946/MAX(C$5:C1946))</f>
        <v>0</v>
      </c>
      <c r="N1946" s="37">
        <f>-(1-D1946/MAX(D$5:D1946))</f>
        <v>-2.9853422512480132E-2</v>
      </c>
      <c r="O1946" s="37">
        <f>-(1-E1946/MAX(E$5:E1946))</f>
        <v>-0.31684644821812968</v>
      </c>
      <c r="P1946" s="39">
        <f>-(1-F1946/MAX(F$5:F1946))</f>
        <v>-3.3942870819433923E-2</v>
      </c>
      <c r="Q1946" s="33">
        <f>IF(DatiStorici[[#This Row],[Calend]]="X",(DatiStorici[[#This Row],[Balanced]]*B$2/DatiStorici[[#This Row],[Bond 3Y]]),Q1945)</f>
        <v>28.97881087575692</v>
      </c>
      <c r="R1946" s="33">
        <f>IF(DatiStorici[[#This Row],[Calend]]="X",(DatiStorici[[#This Row],[Balanced]]*C$2/DatiStorici[[#This Row],[Bond 10Y]]),R1945)</f>
        <v>25.281013790608508</v>
      </c>
      <c r="S1946" s="33">
        <f>IF(DatiStorici[[#This Row],[Calend]]="X",(DatiStorici[[#This Row],[Balanced]]*D$2/DatiStorici[[#This Row],[SXXR]]),S1945)</f>
        <v>20.529501017670366</v>
      </c>
      <c r="T1946" s="33">
        <f>IF(DatiStorici[[#This Row],[Calend]]="X",(DatiStorici[[#This Row],[Balanced]]*E$2/DatiStorici[[#This Row],[Gold]]),T1945)</f>
        <v>32.161288632624562</v>
      </c>
      <c r="U1946" s="34">
        <f>SUMPRODUCT(DatiStorici[[#This Row],[Bond 3Y]:[Gold]],Q1945:T1945)</f>
        <v>15919.859894842457</v>
      </c>
      <c r="V1946" s="32">
        <f t="shared" si="254"/>
        <v>-5.4080738113031251E-5</v>
      </c>
      <c r="W1946" s="32">
        <f>-(1-U1946/MAX(U$5:U1946))</f>
        <v>-8.2202671920513781E-3</v>
      </c>
      <c r="X1946" s="53" t="str">
        <f t="shared" si="255"/>
        <v/>
      </c>
    </row>
    <row r="1947" spans="1:24" x14ac:dyDescent="0.3">
      <c r="A1947" s="4">
        <v>41836</v>
      </c>
      <c r="B1947" s="1">
        <v>131.47122100000001</v>
      </c>
      <c r="C1947" s="1">
        <v>161.96083300000001</v>
      </c>
      <c r="D1947" s="1">
        <v>196.55401599999999</v>
      </c>
      <c r="E1947" s="1">
        <v>124.81081</v>
      </c>
      <c r="F1947" s="3">
        <f t="shared" si="248"/>
        <v>15225.557856152573</v>
      </c>
      <c r="G1947" s="36">
        <f t="shared" si="249"/>
        <v>2.3550892330636482E-4</v>
      </c>
      <c r="H1947" s="31">
        <f t="shared" si="250"/>
        <v>1.852211064637839E-3</v>
      </c>
      <c r="I1947" s="37">
        <f t="shared" si="251"/>
        <v>1.3253418594487039E-2</v>
      </c>
      <c r="J1947" s="37">
        <f t="shared" si="252"/>
        <v>-6.9053904320894822E-3</v>
      </c>
      <c r="K1947" s="39">
        <f t="shared" si="253"/>
        <v>8.6548868882116567E-4</v>
      </c>
      <c r="L1947" s="36">
        <f>-(1-B1947/MAX(B$5:B1947))</f>
        <v>-5.1828579173340827E-4</v>
      </c>
      <c r="M1947" s="37">
        <f>-(1-C1947/MAX(C$5:C1947))</f>
        <v>0</v>
      </c>
      <c r="N1947" s="37">
        <f>-(1-D1947/MAX(D$5:D1947))</f>
        <v>-1.6910081525923659E-2</v>
      </c>
      <c r="O1947" s="37">
        <f>-(1-E1947/MAX(E$5:E1947))</f>
        <v>-0.3215476397556043</v>
      </c>
      <c r="P1947" s="39">
        <f>-(1-F1947/MAX(F$5:F1947))</f>
        <v>-3.3106397374435437E-2</v>
      </c>
      <c r="Q1947" s="33">
        <f>IF(DatiStorici[[#This Row],[Calend]]="X",(DatiStorici[[#This Row],[Balanced]]*B$2/DatiStorici[[#This Row],[Bond 3Y]]),Q1946)</f>
        <v>28.97881087575692</v>
      </c>
      <c r="R1947" s="33">
        <f>IF(DatiStorici[[#This Row],[Calend]]="X",(DatiStorici[[#This Row],[Balanced]]*C$2/DatiStorici[[#This Row],[Bond 10Y]]),R1946)</f>
        <v>25.281013790608508</v>
      </c>
      <c r="S1947" s="33">
        <f>IF(DatiStorici[[#This Row],[Calend]]="X",(DatiStorici[[#This Row],[Balanced]]*D$2/DatiStorici[[#This Row],[SXXR]]),S1946)</f>
        <v>20.529501017670366</v>
      </c>
      <c r="T1947" s="33">
        <f>IF(DatiStorici[[#This Row],[Calend]]="X",(DatiStorici[[#This Row],[Balanced]]*E$2/DatiStorici[[#This Row],[Gold]]),T1946)</f>
        <v>32.161288632624562</v>
      </c>
      <c r="U1947" s="34">
        <f>SUMPRODUCT(DatiStorici[[#This Row],[Bond 3Y]:[Gold]],Q1946:T1946)</f>
        <v>15953.646057956144</v>
      </c>
      <c r="V1947" s="32">
        <f t="shared" si="254"/>
        <v>2.1200162804780958E-3</v>
      </c>
      <c r="W1947" s="32">
        <f>-(1-U1947/MAX(U$5:U1947))</f>
        <v>-6.1154476743648933E-3</v>
      </c>
      <c r="X1947" s="53" t="str">
        <f t="shared" si="255"/>
        <v/>
      </c>
    </row>
    <row r="1948" spans="1:24" x14ac:dyDescent="0.3">
      <c r="A1948" s="4">
        <v>41837</v>
      </c>
      <c r="B1948" s="1">
        <v>131.52690100000001</v>
      </c>
      <c r="C1948" s="1">
        <v>162.314685</v>
      </c>
      <c r="D1948" s="1">
        <v>194.72694799999999</v>
      </c>
      <c r="E1948" s="1">
        <v>124.95329</v>
      </c>
      <c r="F1948" s="3">
        <f t="shared" si="248"/>
        <v>15214.025566126464</v>
      </c>
      <c r="G1948" s="36">
        <f t="shared" si="249"/>
        <v>4.2342508310304659E-4</v>
      </c>
      <c r="H1948" s="31">
        <f t="shared" si="250"/>
        <v>2.1824166229410897E-3</v>
      </c>
      <c r="I1948" s="37">
        <f t="shared" si="251"/>
        <v>-9.3389735115037061E-3</v>
      </c>
      <c r="J1948" s="37">
        <f t="shared" si="252"/>
        <v>1.1409166926344514E-3</v>
      </c>
      <c r="K1948" s="39">
        <f t="shared" si="253"/>
        <v>-7.5771671496826436E-4</v>
      </c>
      <c r="L1948" s="36">
        <f>-(1-B1948/MAX(B$5:B1948))</f>
        <v>-9.4990553248353038E-5</v>
      </c>
      <c r="M1948" s="37">
        <f>-(1-C1948/MAX(C$5:C1948))</f>
        <v>0</v>
      </c>
      <c r="N1948" s="37">
        <f>-(1-D1948/MAX(D$5:D1948))</f>
        <v>-2.6048394584694212E-2</v>
      </c>
      <c r="O1948" s="37">
        <f>-(1-E1948/MAX(E$5:E1948))</f>
        <v>-0.3207731403970342</v>
      </c>
      <c r="P1948" s="39">
        <f>-(1-F1948/MAX(F$5:F1948))</f>
        <v>-3.3838751325286576E-2</v>
      </c>
      <c r="Q1948" s="33">
        <f>IF(DatiStorici[[#This Row],[Calend]]="X",(DatiStorici[[#This Row],[Balanced]]*B$2/DatiStorici[[#This Row],[Bond 3Y]]),Q1947)</f>
        <v>28.97881087575692</v>
      </c>
      <c r="R1948" s="33">
        <f>IF(DatiStorici[[#This Row],[Calend]]="X",(DatiStorici[[#This Row],[Balanced]]*C$2/DatiStorici[[#This Row],[Bond 10Y]]),R1947)</f>
        <v>25.281013790608508</v>
      </c>
      <c r="S1948" s="33">
        <f>IF(DatiStorici[[#This Row],[Calend]]="X",(DatiStorici[[#This Row],[Balanced]]*D$2/DatiStorici[[#This Row],[SXXR]]),S1947)</f>
        <v>20.529501017670366</v>
      </c>
      <c r="T1948" s="33">
        <f>IF(DatiStorici[[#This Row],[Calend]]="X",(DatiStorici[[#This Row],[Balanced]]*E$2/DatiStorici[[#This Row],[Gold]]),T1947)</f>
        <v>32.161288632624562</v>
      </c>
      <c r="U1948" s="34">
        <f>SUMPRODUCT(DatiStorici[[#This Row],[Bond 3Y]:[Gold]],Q1947:T1947)</f>
        <v>15931.278881476564</v>
      </c>
      <c r="V1948" s="32">
        <f t="shared" si="254"/>
        <v>-1.402994060109357E-3</v>
      </c>
      <c r="W1948" s="32">
        <f>-(1-U1948/MAX(U$5:U1948))</f>
        <v>-7.5088840776446064E-3</v>
      </c>
      <c r="X1948" s="53" t="str">
        <f t="shared" si="255"/>
        <v/>
      </c>
    </row>
    <row r="1949" spans="1:24" x14ac:dyDescent="0.3">
      <c r="A1949" s="4">
        <v>41838</v>
      </c>
      <c r="B1949" s="1">
        <v>131.51981799999999</v>
      </c>
      <c r="C1949" s="1">
        <v>162.32021399999999</v>
      </c>
      <c r="D1949" s="1">
        <v>194.68443199999999</v>
      </c>
      <c r="E1949" s="1">
        <v>125.40754</v>
      </c>
      <c r="F1949" s="3">
        <f t="shared" si="248"/>
        <v>15231.267075250445</v>
      </c>
      <c r="G1949" s="36">
        <f t="shared" si="249"/>
        <v>-5.3853551404602189E-5</v>
      </c>
      <c r="H1949" s="31">
        <f t="shared" si="250"/>
        <v>3.406288120929023E-5</v>
      </c>
      <c r="I1949" s="37">
        <f t="shared" si="251"/>
        <v>-2.1836033743514739E-4</v>
      </c>
      <c r="J1949" s="37">
        <f t="shared" si="252"/>
        <v>3.6287665164037495E-3</v>
      </c>
      <c r="K1949" s="39">
        <f t="shared" si="253"/>
        <v>1.1326224497322549E-3</v>
      </c>
      <c r="L1949" s="36">
        <f>-(1-B1949/MAX(B$5:B1949))</f>
        <v>-1.488375391356378E-4</v>
      </c>
      <c r="M1949" s="37">
        <f>-(1-C1949/MAX(C$5:C1949))</f>
        <v>0</v>
      </c>
      <c r="N1949" s="37">
        <f>-(1-D1949/MAX(D$5:D1949))</f>
        <v>-2.6261043767979553E-2</v>
      </c>
      <c r="O1949" s="37">
        <f>-(1-E1949/MAX(E$5:E1949))</f>
        <v>-0.31830390728620817</v>
      </c>
      <c r="P1949" s="39">
        <f>-(1-F1949/MAX(F$5:F1949))</f>
        <v>-3.2743835458880377E-2</v>
      </c>
      <c r="Q1949" s="33">
        <f>IF(DatiStorici[[#This Row],[Calend]]="X",(DatiStorici[[#This Row],[Balanced]]*B$2/DatiStorici[[#This Row],[Bond 3Y]]),Q1948)</f>
        <v>28.97881087575692</v>
      </c>
      <c r="R1949" s="33">
        <f>IF(DatiStorici[[#This Row],[Calend]]="X",(DatiStorici[[#This Row],[Balanced]]*C$2/DatiStorici[[#This Row],[Bond 10Y]]),R1948)</f>
        <v>25.281013790608508</v>
      </c>
      <c r="S1949" s="33">
        <f>IF(DatiStorici[[#This Row],[Calend]]="X",(DatiStorici[[#This Row],[Balanced]]*D$2/DatiStorici[[#This Row],[SXXR]]),S1948)</f>
        <v>20.529501017670366</v>
      </c>
      <c r="T1949" s="33">
        <f>IF(DatiStorici[[#This Row],[Calend]]="X",(DatiStorici[[#This Row],[Balanced]]*E$2/DatiStorici[[#This Row],[Gold]]),T1948)</f>
        <v>32.161288632624562</v>
      </c>
      <c r="U1949" s="34">
        <f>SUMPRODUCT(DatiStorici[[#This Row],[Bond 3Y]:[Gold]],Q1948:T1948)</f>
        <v>15944.949836380481</v>
      </c>
      <c r="V1949" s="32">
        <f t="shared" si="254"/>
        <v>8.5775239367922424E-4</v>
      </c>
      <c r="W1949" s="32">
        <f>-(1-U1949/MAX(U$5:U1949))</f>
        <v>-6.6572072355494116E-3</v>
      </c>
      <c r="X1949" s="53" t="str">
        <f t="shared" si="255"/>
        <v/>
      </c>
    </row>
    <row r="1950" spans="1:24" x14ac:dyDescent="0.3">
      <c r="A1950" s="4">
        <v>41841</v>
      </c>
      <c r="B1950" s="1">
        <v>131.56504100000001</v>
      </c>
      <c r="C1950" s="1">
        <v>162.56532000000001</v>
      </c>
      <c r="D1950" s="1">
        <v>193.70769100000001</v>
      </c>
      <c r="E1950" s="1">
        <v>125.81094</v>
      </c>
      <c r="F1950" s="3">
        <f t="shared" si="248"/>
        <v>15239.806051974028</v>
      </c>
      <c r="G1950" s="36">
        <f t="shared" si="249"/>
        <v>3.4379021747841132E-4</v>
      </c>
      <c r="H1950" s="31">
        <f t="shared" si="250"/>
        <v>1.5088763324434588E-3</v>
      </c>
      <c r="I1950" s="37">
        <f t="shared" si="251"/>
        <v>-5.029674914914694E-3</v>
      </c>
      <c r="J1950" s="37">
        <f t="shared" si="252"/>
        <v>3.2115499363266188E-3</v>
      </c>
      <c r="K1950" s="39">
        <f t="shared" si="253"/>
        <v>5.6046447143192322E-4</v>
      </c>
      <c r="L1950" s="36">
        <f>-(1-B1950/MAX(B$5:B1950))</f>
        <v>0</v>
      </c>
      <c r="M1950" s="37">
        <f>-(1-C1950/MAX(C$5:C1950))</f>
        <v>0</v>
      </c>
      <c r="N1950" s="37">
        <f>-(1-D1950/MAX(D$5:D1950))</f>
        <v>-3.1146338149653618E-2</v>
      </c>
      <c r="O1950" s="37">
        <f>-(1-E1950/MAX(E$5:E1950))</f>
        <v>-0.31611108695179491</v>
      </c>
      <c r="P1950" s="39">
        <f>-(1-F1950/MAX(F$5:F1950))</f>
        <v>-3.2201570798038093E-2</v>
      </c>
      <c r="Q1950" s="33">
        <f>IF(DatiStorici[[#This Row],[Calend]]="X",(DatiStorici[[#This Row],[Balanced]]*B$2/DatiStorici[[#This Row],[Bond 3Y]]),Q1949)</f>
        <v>28.97881087575692</v>
      </c>
      <c r="R1950" s="33">
        <f>IF(DatiStorici[[#This Row],[Calend]]="X",(DatiStorici[[#This Row],[Balanced]]*C$2/DatiStorici[[#This Row],[Bond 10Y]]),R1949)</f>
        <v>25.281013790608508</v>
      </c>
      <c r="S1950" s="33">
        <f>IF(DatiStorici[[#This Row],[Calend]]="X",(DatiStorici[[#This Row],[Balanced]]*D$2/DatiStorici[[#This Row],[SXXR]]),S1949)</f>
        <v>20.529501017670366</v>
      </c>
      <c r="T1950" s="33">
        <f>IF(DatiStorici[[#This Row],[Calend]]="X",(DatiStorici[[#This Row],[Balanced]]*E$2/DatiStorici[[#This Row],[Gold]]),T1949)</f>
        <v>32.161288632624562</v>
      </c>
      <c r="U1950" s="34">
        <f>SUMPRODUCT(DatiStorici[[#This Row],[Bond 3Y]:[Gold]],Q1949:T1949)</f>
        <v>15945.378731791778</v>
      </c>
      <c r="V1950" s="32">
        <f t="shared" si="254"/>
        <v>2.6898149412638419E-5</v>
      </c>
      <c r="W1950" s="32">
        <f>-(1-U1950/MAX(U$5:U1950))</f>
        <v>-6.6304877933415218E-3</v>
      </c>
      <c r="X1950" s="53" t="str">
        <f t="shared" si="255"/>
        <v/>
      </c>
    </row>
    <row r="1951" spans="1:24" x14ac:dyDescent="0.3">
      <c r="A1951" s="4">
        <v>41842</v>
      </c>
      <c r="B1951" s="1">
        <v>131.54706200000001</v>
      </c>
      <c r="C1951" s="1">
        <v>162.29074399999999</v>
      </c>
      <c r="D1951" s="1">
        <v>196.25413399999999</v>
      </c>
      <c r="E1951" s="1">
        <v>125.68959</v>
      </c>
      <c r="F1951" s="3">
        <f t="shared" si="248"/>
        <v>15265.93141563646</v>
      </c>
      <c r="G1951" s="36">
        <f t="shared" si="249"/>
        <v>-1.3666418095542921E-4</v>
      </c>
      <c r="H1951" s="31">
        <f t="shared" si="250"/>
        <v>-1.6904475293157075E-3</v>
      </c>
      <c r="I1951" s="37">
        <f t="shared" si="251"/>
        <v>1.3060146053597626E-2</v>
      </c>
      <c r="J1951" s="37">
        <f t="shared" si="252"/>
        <v>-9.6500798163064888E-4</v>
      </c>
      <c r="K1951" s="39">
        <f t="shared" si="253"/>
        <v>1.7128168153454884E-3</v>
      </c>
      <c r="L1951" s="36">
        <f>-(1-B1951/MAX(B$5:B1951))</f>
        <v>-1.3665484283165164E-4</v>
      </c>
      <c r="M1951" s="37">
        <f>-(1-C1951/MAX(C$5:C1951))</f>
        <v>-1.6890195276583198E-3</v>
      </c>
      <c r="N1951" s="37">
        <f>-(1-D1951/MAX(D$5:D1951))</f>
        <v>-1.8409979502731488E-2</v>
      </c>
      <c r="O1951" s="37">
        <f>-(1-E1951/MAX(E$5:E1951))</f>
        <v>-0.31677072688134633</v>
      </c>
      <c r="P1951" s="39">
        <f>-(1-F1951/MAX(F$5:F1951))</f>
        <v>-3.0542488928583689E-2</v>
      </c>
      <c r="Q1951" s="33">
        <f>IF(DatiStorici[[#This Row],[Calend]]="X",(DatiStorici[[#This Row],[Balanced]]*B$2/DatiStorici[[#This Row],[Bond 3Y]]),Q1950)</f>
        <v>28.97881087575692</v>
      </c>
      <c r="R1951" s="33">
        <f>IF(DatiStorici[[#This Row],[Calend]]="X",(DatiStorici[[#This Row],[Balanced]]*C$2/DatiStorici[[#This Row],[Bond 10Y]]),R1950)</f>
        <v>25.281013790608508</v>
      </c>
      <c r="S1951" s="33">
        <f>IF(DatiStorici[[#This Row],[Calend]]="X",(DatiStorici[[#This Row],[Balanced]]*D$2/DatiStorici[[#This Row],[SXXR]]),S1950)</f>
        <v>20.529501017670366</v>
      </c>
      <c r="T1951" s="33">
        <f>IF(DatiStorici[[#This Row],[Calend]]="X",(DatiStorici[[#This Row],[Balanced]]*E$2/DatiStorici[[#This Row],[Gold]]),T1950)</f>
        <v>32.161288632624562</v>
      </c>
      <c r="U1951" s="34">
        <f>SUMPRODUCT(DatiStorici[[#This Row],[Bond 3Y]:[Gold]],Q1950:T1950)</f>
        <v>15986.290593892843</v>
      </c>
      <c r="V1951" s="32">
        <f t="shared" si="254"/>
        <v>2.5624644969329709E-3</v>
      </c>
      <c r="W1951" s="32">
        <f>-(1-U1951/MAX(U$5:U1951))</f>
        <v>-4.0817495549845262E-3</v>
      </c>
      <c r="X1951" s="53" t="str">
        <f t="shared" si="255"/>
        <v/>
      </c>
    </row>
    <row r="1952" spans="1:24" x14ac:dyDescent="0.3">
      <c r="A1952" s="4">
        <v>41843</v>
      </c>
      <c r="B1952" s="1">
        <v>131.560869</v>
      </c>
      <c r="C1952" s="1">
        <v>162.66518500000001</v>
      </c>
      <c r="D1952" s="1">
        <v>196.509232</v>
      </c>
      <c r="E1952" s="1">
        <v>125.47232</v>
      </c>
      <c r="F1952" s="3">
        <f t="shared" si="248"/>
        <v>15271.020826747892</v>
      </c>
      <c r="G1952" s="36">
        <f t="shared" si="249"/>
        <v>1.0495312672779615E-4</v>
      </c>
      <c r="H1952" s="31">
        <f t="shared" si="250"/>
        <v>2.3045658337386243E-3</v>
      </c>
      <c r="I1952" s="37">
        <f t="shared" si="251"/>
        <v>1.2989909851752958E-3</v>
      </c>
      <c r="J1952" s="37">
        <f t="shared" si="252"/>
        <v>-1.7301194611589964E-3</v>
      </c>
      <c r="K1952" s="39">
        <f t="shared" si="253"/>
        <v>3.3332803602380994E-4</v>
      </c>
      <c r="L1952" s="36">
        <f>-(1-B1952/MAX(B$5:B1952))</f>
        <v>-3.1710551437580392E-5</v>
      </c>
      <c r="M1952" s="37">
        <f>-(1-C1952/MAX(C$5:C1952))</f>
        <v>0</v>
      </c>
      <c r="N1952" s="37">
        <f>-(1-D1952/MAX(D$5:D1952))</f>
        <v>-1.713407439976522E-2</v>
      </c>
      <c r="O1952" s="37">
        <f>-(1-E1952/MAX(E$5:E1952))</f>
        <v>-0.31795177317301215</v>
      </c>
      <c r="P1952" s="39">
        <f>-(1-F1952/MAX(F$5:F1952))</f>
        <v>-3.0219287697386354E-2</v>
      </c>
      <c r="Q1952" s="33">
        <f>IF(DatiStorici[[#This Row],[Calend]]="X",(DatiStorici[[#This Row],[Balanced]]*B$2/DatiStorici[[#This Row],[Bond 3Y]]),Q1951)</f>
        <v>28.97881087575692</v>
      </c>
      <c r="R1952" s="33">
        <f>IF(DatiStorici[[#This Row],[Calend]]="X",(DatiStorici[[#This Row],[Balanced]]*C$2/DatiStorici[[#This Row],[Bond 10Y]]),R1951)</f>
        <v>25.281013790608508</v>
      </c>
      <c r="S1952" s="33">
        <f>IF(DatiStorici[[#This Row],[Calend]]="X",(DatiStorici[[#This Row],[Balanced]]*D$2/DatiStorici[[#This Row],[SXXR]]),S1951)</f>
        <v>20.529501017670366</v>
      </c>
      <c r="T1952" s="33">
        <f>IF(DatiStorici[[#This Row],[Calend]]="X",(DatiStorici[[#This Row],[Balanced]]*E$2/DatiStorici[[#This Row],[Gold]]),T1951)</f>
        <v>32.161288632624562</v>
      </c>
      <c r="U1952" s="34">
        <f>SUMPRODUCT(DatiStorici[[#This Row],[Bond 3Y]:[Gold]],Q1951:T1951)</f>
        <v>15994.406303888769</v>
      </c>
      <c r="V1952" s="32">
        <f t="shared" si="254"/>
        <v>5.0753804371935786E-4</v>
      </c>
      <c r="W1952" s="32">
        <f>-(1-U1952/MAX(U$5:U1952))</f>
        <v>-3.5761548610316884E-3</v>
      </c>
      <c r="X1952" s="53" t="str">
        <f t="shared" si="255"/>
        <v/>
      </c>
    </row>
    <row r="1953" spans="1:24" x14ac:dyDescent="0.3">
      <c r="A1953" s="4">
        <v>41844</v>
      </c>
      <c r="B1953" s="1">
        <v>131.56150500000001</v>
      </c>
      <c r="C1953" s="1">
        <v>162.36149499999999</v>
      </c>
      <c r="D1953" s="1">
        <v>197.34085099999999</v>
      </c>
      <c r="E1953" s="1">
        <v>124.00802</v>
      </c>
      <c r="F1953" s="3">
        <f t="shared" si="248"/>
        <v>15218.104833268086</v>
      </c>
      <c r="G1953" s="36">
        <f t="shared" si="249"/>
        <v>4.8342525217036214E-6</v>
      </c>
      <c r="H1953" s="31">
        <f t="shared" si="250"/>
        <v>-1.8687086757039931E-3</v>
      </c>
      <c r="I1953" s="37">
        <f t="shared" si="251"/>
        <v>4.2230293800520347E-3</v>
      </c>
      <c r="J1953" s="37">
        <f t="shared" si="252"/>
        <v>-1.173893554357488E-2</v>
      </c>
      <c r="K1953" s="39">
        <f t="shared" si="253"/>
        <v>-3.4711422820827747E-3</v>
      </c>
      <c r="L1953" s="36">
        <f>-(1-B1953/MAX(B$5:B1953))</f>
        <v>-2.6876440528011969E-5</v>
      </c>
      <c r="M1953" s="37">
        <f>-(1-C1953/MAX(C$5:C1953))</f>
        <v>-1.8669637267496597E-3</v>
      </c>
      <c r="N1953" s="37">
        <f>-(1-D1953/MAX(D$5:D1953))</f>
        <v>-1.2974626164876546E-2</v>
      </c>
      <c r="O1953" s="37">
        <f>-(1-E1953/MAX(E$5:E1953))</f>
        <v>-0.32591148268139414</v>
      </c>
      <c r="P1953" s="39">
        <f>-(1-F1953/MAX(F$5:F1953))</f>
        <v>-3.3579698925374601E-2</v>
      </c>
      <c r="Q1953" s="33">
        <f>IF(DatiStorici[[#This Row],[Calend]]="X",(DatiStorici[[#This Row],[Balanced]]*B$2/DatiStorici[[#This Row],[Bond 3Y]]),Q1952)</f>
        <v>28.97881087575692</v>
      </c>
      <c r="R1953" s="33">
        <f>IF(DatiStorici[[#This Row],[Calend]]="X",(DatiStorici[[#This Row],[Balanced]]*C$2/DatiStorici[[#This Row],[Bond 10Y]]),R1952)</f>
        <v>25.281013790608508</v>
      </c>
      <c r="S1953" s="33">
        <f>IF(DatiStorici[[#This Row],[Calend]]="X",(DatiStorici[[#This Row],[Balanced]]*D$2/DatiStorici[[#This Row],[SXXR]]),S1952)</f>
        <v>20.529501017670366</v>
      </c>
      <c r="T1953" s="33">
        <f>IF(DatiStorici[[#This Row],[Calend]]="X",(DatiStorici[[#This Row],[Balanced]]*E$2/DatiStorici[[#This Row],[Gold]]),T1952)</f>
        <v>32.161288632624562</v>
      </c>
      <c r="U1953" s="34">
        <f>SUMPRODUCT(DatiStorici[[#This Row],[Bond 3Y]:[Gold]],Q1952:T1952)</f>
        <v>15956.726091496477</v>
      </c>
      <c r="V1953" s="32">
        <f t="shared" si="254"/>
        <v>-2.3586162389582473E-3</v>
      </c>
      <c r="W1953" s="32">
        <f>-(1-U1953/MAX(U$5:U1953))</f>
        <v>-5.9235669127345458E-3</v>
      </c>
      <c r="X1953" s="53" t="str">
        <f t="shared" si="255"/>
        <v/>
      </c>
    </row>
    <row r="1954" spans="1:24" x14ac:dyDescent="0.3">
      <c r="A1954" s="4">
        <v>41845</v>
      </c>
      <c r="B1954" s="1">
        <v>131.596236</v>
      </c>
      <c r="C1954" s="1">
        <v>162.70773500000001</v>
      </c>
      <c r="D1954" s="1">
        <v>195.99166700000001</v>
      </c>
      <c r="E1954" s="1">
        <v>124.19844999999999</v>
      </c>
      <c r="F1954" s="3">
        <f t="shared" si="248"/>
        <v>15214.942868265009</v>
      </c>
      <c r="G1954" s="36">
        <f t="shared" si="249"/>
        <v>2.6395575573538867E-4</v>
      </c>
      <c r="H1954" s="31">
        <f t="shared" si="250"/>
        <v>2.1302547210389272E-3</v>
      </c>
      <c r="I1954" s="37">
        <f t="shared" si="251"/>
        <v>-6.8602987534411653E-3</v>
      </c>
      <c r="J1954" s="37">
        <f t="shared" si="252"/>
        <v>1.534448617430919E-3</v>
      </c>
      <c r="K1954" s="39">
        <f t="shared" si="253"/>
        <v>-2.0779811772161683E-4</v>
      </c>
      <c r="L1954" s="36">
        <f>-(1-B1954/MAX(B$5:B1954))</f>
        <v>0</v>
      </c>
      <c r="M1954" s="37">
        <f>-(1-C1954/MAX(C$5:C1954))</f>
        <v>0</v>
      </c>
      <c r="N1954" s="37">
        <f>-(1-D1954/MAX(D$5:D1954))</f>
        <v>-1.9722741596751026E-2</v>
      </c>
      <c r="O1954" s="37">
        <f>-(1-E1954/MAX(E$5:E1954))</f>
        <v>-0.32487633450022835</v>
      </c>
      <c r="P1954" s="39">
        <f>-(1-F1954/MAX(F$5:F1954))</f>
        <v>-3.3780498381268842E-2</v>
      </c>
      <c r="Q1954" s="33">
        <f>IF(DatiStorici[[#This Row],[Calend]]="X",(DatiStorici[[#This Row],[Balanced]]*B$2/DatiStorici[[#This Row],[Bond 3Y]]),Q1953)</f>
        <v>28.97881087575692</v>
      </c>
      <c r="R1954" s="33">
        <f>IF(DatiStorici[[#This Row],[Calend]]="X",(DatiStorici[[#This Row],[Balanced]]*C$2/DatiStorici[[#This Row],[Bond 10Y]]),R1953)</f>
        <v>25.281013790608508</v>
      </c>
      <c r="S1954" s="33">
        <f>IF(DatiStorici[[#This Row],[Calend]]="X",(DatiStorici[[#This Row],[Balanced]]*D$2/DatiStorici[[#This Row],[SXXR]]),S1953)</f>
        <v>20.529501017670366</v>
      </c>
      <c r="T1954" s="33">
        <f>IF(DatiStorici[[#This Row],[Calend]]="X",(DatiStorici[[#This Row],[Balanced]]*E$2/DatiStorici[[#This Row],[Gold]]),T1953)</f>
        <v>32.161288632624562</v>
      </c>
      <c r="U1954" s="34">
        <f>SUMPRODUCT(DatiStorici[[#This Row],[Bond 3Y]:[Gold]],Q1953:T1953)</f>
        <v>15944.912252685152</v>
      </c>
      <c r="V1954" s="32">
        <f t="shared" si="254"/>
        <v>-7.4064154473245847E-4</v>
      </c>
      <c r="W1954" s="32">
        <f>-(1-U1954/MAX(U$5:U1954))</f>
        <v>-6.6595486347551525E-3</v>
      </c>
      <c r="X1954" s="53" t="str">
        <f t="shared" si="255"/>
        <v/>
      </c>
    </row>
    <row r="1955" spans="1:24" x14ac:dyDescent="0.3">
      <c r="A1955" s="4">
        <v>41848</v>
      </c>
      <c r="B1955" s="1">
        <v>131.635392</v>
      </c>
      <c r="C1955" s="1">
        <v>162.84686400000001</v>
      </c>
      <c r="D1955" s="1">
        <v>195.63963200000001</v>
      </c>
      <c r="E1955" s="1">
        <v>125.12943</v>
      </c>
      <c r="F1955" s="3">
        <f t="shared" si="248"/>
        <v>15250.854747213147</v>
      </c>
      <c r="G1955" s="36">
        <f t="shared" si="249"/>
        <v>2.9750224611150737E-4</v>
      </c>
      <c r="H1955" s="31">
        <f t="shared" si="250"/>
        <v>8.5471996953735653E-4</v>
      </c>
      <c r="I1955" s="37">
        <f t="shared" si="251"/>
        <v>-1.7977883571354374E-3</v>
      </c>
      <c r="J1955" s="37">
        <f t="shared" si="252"/>
        <v>7.4679520537328497E-3</v>
      </c>
      <c r="K1955" s="39">
        <f t="shared" si="253"/>
        <v>2.3575220996551456E-3</v>
      </c>
      <c r="L1955" s="36">
        <f>-(1-B1955/MAX(B$5:B1955))</f>
        <v>0</v>
      </c>
      <c r="M1955" s="37">
        <f>-(1-C1955/MAX(C$5:C1955))</f>
        <v>0</v>
      </c>
      <c r="N1955" s="37">
        <f>-(1-D1955/MAX(D$5:D1955))</f>
        <v>-2.1483489438453907E-2</v>
      </c>
      <c r="O1955" s="37">
        <f>-(1-E1955/MAX(E$5:E1955))</f>
        <v>-0.31981567045726333</v>
      </c>
      <c r="P1955" s="39">
        <f>-(1-F1955/MAX(F$5:F1955))</f>
        <v>-3.149992736106233E-2</v>
      </c>
      <c r="Q1955" s="33">
        <f>IF(DatiStorici[[#This Row],[Calend]]="X",(DatiStorici[[#This Row],[Balanced]]*B$2/DatiStorici[[#This Row],[Bond 3Y]]),Q1954)</f>
        <v>28.97881087575692</v>
      </c>
      <c r="R1955" s="33">
        <f>IF(DatiStorici[[#This Row],[Calend]]="X",(DatiStorici[[#This Row],[Balanced]]*C$2/DatiStorici[[#This Row],[Bond 10Y]]),R1954)</f>
        <v>25.281013790608508</v>
      </c>
      <c r="S1955" s="33">
        <f>IF(DatiStorici[[#This Row],[Calend]]="X",(DatiStorici[[#This Row],[Balanced]]*D$2/DatiStorici[[#This Row],[SXXR]]),S1954)</f>
        <v>20.529501017670366</v>
      </c>
      <c r="T1955" s="33">
        <f>IF(DatiStorici[[#This Row],[Calend]]="X",(DatiStorici[[#This Row],[Balanced]]*E$2/DatiStorici[[#This Row],[Gold]]),T1954)</f>
        <v>32.161288632624562</v>
      </c>
      <c r="U1955" s="34">
        <f>SUMPRODUCT(DatiStorici[[#This Row],[Bond 3Y]:[Gold]],Q1954:T1954)</f>
        <v>15972.278682771919</v>
      </c>
      <c r="V1955" s="32">
        <f t="shared" si="254"/>
        <v>1.7148399336535927E-3</v>
      </c>
      <c r="W1955" s="32">
        <f>-(1-U1955/MAX(U$5:U1955))</f>
        <v>-4.9546673796031504E-3</v>
      </c>
      <c r="X1955" s="53" t="str">
        <f t="shared" si="255"/>
        <v/>
      </c>
    </row>
    <row r="1956" spans="1:24" x14ac:dyDescent="0.3">
      <c r="A1956" s="4">
        <v>41849</v>
      </c>
      <c r="B1956" s="1">
        <v>131.65865700000001</v>
      </c>
      <c r="C1956" s="1">
        <v>163.179936</v>
      </c>
      <c r="D1956" s="1">
        <v>196.171369</v>
      </c>
      <c r="E1956" s="1">
        <v>124.62442</v>
      </c>
      <c r="F1956" s="3">
        <f t="shared" si="248"/>
        <v>15247.94314708787</v>
      </c>
      <c r="G1956" s="36">
        <f t="shared" si="249"/>
        <v>1.7672256664310725E-4</v>
      </c>
      <c r="H1956" s="31">
        <f t="shared" si="250"/>
        <v>2.0432192437810719E-3</v>
      </c>
      <c r="I1956" s="37">
        <f t="shared" si="251"/>
        <v>2.7142541944602493E-3</v>
      </c>
      <c r="J1956" s="37">
        <f t="shared" si="252"/>
        <v>-4.0440672947742937E-3</v>
      </c>
      <c r="K1956" s="39">
        <f t="shared" si="253"/>
        <v>-1.9093212422421262E-4</v>
      </c>
      <c r="L1956" s="36">
        <f>-(1-B1956/MAX(B$5:B1956))</f>
        <v>0</v>
      </c>
      <c r="M1956" s="37">
        <f>-(1-C1956/MAX(C$5:C1956))</f>
        <v>0</v>
      </c>
      <c r="N1956" s="37">
        <f>-(1-D1956/MAX(D$5:D1956))</f>
        <v>-1.8823939180372951E-2</v>
      </c>
      <c r="O1956" s="37">
        <f>-(1-E1956/MAX(E$5:E1956))</f>
        <v>-0.32256082711834921</v>
      </c>
      <c r="P1956" s="39">
        <f>-(1-F1956/MAX(F$5:F1956))</f>
        <v>-3.1684827484994238E-2</v>
      </c>
      <c r="Q1956" s="33">
        <f>IF(DatiStorici[[#This Row],[Calend]]="X",(DatiStorici[[#This Row],[Balanced]]*B$2/DatiStorici[[#This Row],[Bond 3Y]]),Q1955)</f>
        <v>28.97881087575692</v>
      </c>
      <c r="R1956" s="33">
        <f>IF(DatiStorici[[#This Row],[Calend]]="X",(DatiStorici[[#This Row],[Balanced]]*C$2/DatiStorici[[#This Row],[Bond 10Y]]),R1955)</f>
        <v>25.281013790608508</v>
      </c>
      <c r="S1956" s="33">
        <f>IF(DatiStorici[[#This Row],[Calend]]="X",(DatiStorici[[#This Row],[Balanced]]*D$2/DatiStorici[[#This Row],[SXXR]]),S1955)</f>
        <v>20.529501017670366</v>
      </c>
      <c r="T1956" s="33">
        <f>IF(DatiStorici[[#This Row],[Calend]]="X",(DatiStorici[[#This Row],[Balanced]]*E$2/DatiStorici[[#This Row],[Gold]]),T1955)</f>
        <v>32.161288632624562</v>
      </c>
      <c r="U1956" s="34">
        <f>SUMPRODUCT(DatiStorici[[#This Row],[Bond 3Y]:[Gold]],Q1955:T1955)</f>
        <v>15976.047795542481</v>
      </c>
      <c r="V1956" s="32">
        <f t="shared" si="254"/>
        <v>2.3595056164252772E-4</v>
      </c>
      <c r="W1956" s="32">
        <f>-(1-U1956/MAX(U$5:U1956))</f>
        <v>-4.719858173919067E-3</v>
      </c>
      <c r="X1956" s="53" t="str">
        <f t="shared" si="255"/>
        <v/>
      </c>
    </row>
    <row r="1957" spans="1:24" x14ac:dyDescent="0.3">
      <c r="A1957" s="4">
        <v>41850</v>
      </c>
      <c r="B1957" s="1">
        <v>131.594731</v>
      </c>
      <c r="C1957" s="1">
        <v>162.73620700000001</v>
      </c>
      <c r="D1957" s="1">
        <v>195.13680500000001</v>
      </c>
      <c r="E1957" s="1">
        <v>124.16737999999999</v>
      </c>
      <c r="F1957" s="3">
        <f t="shared" si="248"/>
        <v>15201.541118819176</v>
      </c>
      <c r="G1957" s="36">
        <f t="shared" si="249"/>
        <v>-4.8566137546931755E-4</v>
      </c>
      <c r="H1957" s="31">
        <f t="shared" si="250"/>
        <v>-2.7229659143985173E-3</v>
      </c>
      <c r="I1957" s="37">
        <f t="shared" si="251"/>
        <v>-5.287732172661431E-3</v>
      </c>
      <c r="J1957" s="37">
        <f t="shared" si="252"/>
        <v>-3.6740802078419166E-3</v>
      </c>
      <c r="K1957" s="39">
        <f t="shared" si="253"/>
        <v>-3.0478062474217217E-3</v>
      </c>
      <c r="L1957" s="36">
        <f>-(1-B1957/MAX(B$5:B1957))</f>
        <v>-4.8554346107310131E-4</v>
      </c>
      <c r="M1957" s="37">
        <f>-(1-C1957/MAX(C$5:C1957))</f>
        <v>-2.719262005348444E-3</v>
      </c>
      <c r="N1957" s="37">
        <f>-(1-D1957/MAX(D$5:D1957))</f>
        <v>-2.3998442653332841E-2</v>
      </c>
      <c r="O1957" s="37">
        <f>-(1-E1957/MAX(E$5:E1957))</f>
        <v>-0.3250452262399165</v>
      </c>
      <c r="P1957" s="39">
        <f>-(1-F1957/MAX(F$5:F1957))</f>
        <v>-3.4631571683514384E-2</v>
      </c>
      <c r="Q1957" s="33">
        <f>IF(DatiStorici[[#This Row],[Calend]]="X",(DatiStorici[[#This Row],[Balanced]]*B$2/DatiStorici[[#This Row],[Bond 3Y]]),Q1956)</f>
        <v>28.97881087575692</v>
      </c>
      <c r="R1957" s="33">
        <f>IF(DatiStorici[[#This Row],[Calend]]="X",(DatiStorici[[#This Row],[Balanced]]*C$2/DatiStorici[[#This Row],[Bond 10Y]]),R1956)</f>
        <v>25.281013790608508</v>
      </c>
      <c r="S1957" s="33">
        <f>IF(DatiStorici[[#This Row],[Calend]]="X",(DatiStorici[[#This Row],[Balanced]]*D$2/DatiStorici[[#This Row],[SXXR]]),S1956)</f>
        <v>20.529501017670366</v>
      </c>
      <c r="T1957" s="33">
        <f>IF(DatiStorici[[#This Row],[Calend]]="X",(DatiStorici[[#This Row],[Balanced]]*E$2/DatiStorici[[#This Row],[Gold]]),T1956)</f>
        <v>32.161288632624562</v>
      </c>
      <c r="U1957" s="34">
        <f>SUMPRODUCT(DatiStorici[[#This Row],[Bond 3Y]:[Gold]],Q1956:T1956)</f>
        <v>15927.039299062644</v>
      </c>
      <c r="V1957" s="32">
        <f t="shared" si="254"/>
        <v>-3.0723381022554901E-3</v>
      </c>
      <c r="W1957" s="32">
        <f>-(1-U1957/MAX(U$5:U1957))</f>
        <v>-7.7730027282777447E-3</v>
      </c>
      <c r="X1957" s="53" t="str">
        <f t="shared" si="255"/>
        <v/>
      </c>
    </row>
    <row r="1958" spans="1:24" x14ac:dyDescent="0.3">
      <c r="A1958" s="4">
        <v>41851</v>
      </c>
      <c r="B1958" s="1">
        <v>131.58217300000001</v>
      </c>
      <c r="C1958" s="1">
        <v>162.64494400000001</v>
      </c>
      <c r="D1958" s="1">
        <v>192.612471</v>
      </c>
      <c r="E1958" s="1">
        <v>123.27872000000001</v>
      </c>
      <c r="F1958" s="3">
        <f t="shared" si="248"/>
        <v>15125.896447717843</v>
      </c>
      <c r="G1958" s="36">
        <f t="shared" si="249"/>
        <v>-9.5433906385055626E-5</v>
      </c>
      <c r="H1958" s="31">
        <f t="shared" si="250"/>
        <v>-5.6096059721166087E-4</v>
      </c>
      <c r="I1958" s="37">
        <f t="shared" si="251"/>
        <v>-1.3020628638656651E-2</v>
      </c>
      <c r="J1958" s="37">
        <f t="shared" si="252"/>
        <v>-7.1826860117544739E-3</v>
      </c>
      <c r="K1958" s="39">
        <f t="shared" si="253"/>
        <v>-4.9885406775191238E-3</v>
      </c>
      <c r="L1958" s="36">
        <f>-(1-B1958/MAX(B$5:B1958))</f>
        <v>-5.8092647868945857E-4</v>
      </c>
      <c r="M1958" s="37">
        <f>-(1-C1958/MAX(C$5:C1958))</f>
        <v>-3.2785403225062959E-3</v>
      </c>
      <c r="N1958" s="37">
        <f>-(1-D1958/MAX(D$5:D1958))</f>
        <v>-3.6624220323840162E-2</v>
      </c>
      <c r="O1958" s="37">
        <f>-(1-E1958/MAX(E$5:E1958))</f>
        <v>-0.32987584527407532</v>
      </c>
      <c r="P1958" s="39">
        <f>-(1-F1958/MAX(F$5:F1958))</f>
        <v>-3.9435359449559226E-2</v>
      </c>
      <c r="Q1958" s="33">
        <f>IF(DatiStorici[[#This Row],[Calend]]="X",(DatiStorici[[#This Row],[Balanced]]*B$2/DatiStorici[[#This Row],[Bond 3Y]]),Q1957)</f>
        <v>28.97881087575692</v>
      </c>
      <c r="R1958" s="33">
        <f>IF(DatiStorici[[#This Row],[Calend]]="X",(DatiStorici[[#This Row],[Balanced]]*C$2/DatiStorici[[#This Row],[Bond 10Y]]),R1957)</f>
        <v>25.281013790608508</v>
      </c>
      <c r="S1958" s="33">
        <f>IF(DatiStorici[[#This Row],[Calend]]="X",(DatiStorici[[#This Row],[Balanced]]*D$2/DatiStorici[[#This Row],[SXXR]]),S1957)</f>
        <v>20.529501017670366</v>
      </c>
      <c r="T1958" s="33">
        <f>IF(DatiStorici[[#This Row],[Calend]]="X",(DatiStorici[[#This Row],[Balanced]]*E$2/DatiStorici[[#This Row],[Gold]]),T1957)</f>
        <v>32.161288632624562</v>
      </c>
      <c r="U1958" s="34">
        <f>SUMPRODUCT(DatiStorici[[#This Row],[Bond 3Y]:[Gold]],Q1957:T1957)</f>
        <v>15843.964393815888</v>
      </c>
      <c r="V1958" s="32">
        <f t="shared" si="254"/>
        <v>-5.2296172562661721E-3</v>
      </c>
      <c r="W1958" s="32">
        <f>-(1-U1958/MAX(U$5:U1958))</f>
        <v>-1.2948425619742188E-2</v>
      </c>
      <c r="X1958" s="53" t="str">
        <f t="shared" si="255"/>
        <v/>
      </c>
    </row>
    <row r="1959" spans="1:24" x14ac:dyDescent="0.3">
      <c r="A1959" s="4">
        <v>41852</v>
      </c>
      <c r="B1959" s="1">
        <v>131.56058300000001</v>
      </c>
      <c r="C1959" s="1">
        <v>162.75268500000001</v>
      </c>
      <c r="D1959" s="1">
        <v>190.29278099999999</v>
      </c>
      <c r="E1959" s="1">
        <v>123.85281000000001</v>
      </c>
      <c r="F1959" s="3">
        <f t="shared" si="248"/>
        <v>15115.837808412438</v>
      </c>
      <c r="G1959" s="36">
        <f t="shared" si="249"/>
        <v>-1.6409344020431617E-4</v>
      </c>
      <c r="H1959" s="31">
        <f t="shared" si="250"/>
        <v>6.6221136440584643E-4</v>
      </c>
      <c r="I1959" s="37">
        <f t="shared" si="251"/>
        <v>-1.2116409303767423E-2</v>
      </c>
      <c r="J1959" s="37">
        <f t="shared" si="252"/>
        <v>4.6460363246670598E-3</v>
      </c>
      <c r="K1959" s="39">
        <f t="shared" si="253"/>
        <v>-6.6521579689424095E-4</v>
      </c>
      <c r="L1959" s="36">
        <f>-(1-B1959/MAX(B$5:B1959))</f>
        <v>-7.4491113789798558E-4</v>
      </c>
      <c r="M1959" s="37">
        <f>-(1-C1959/MAX(C$5:C1959))</f>
        <v>-2.618281453425686E-3</v>
      </c>
      <c r="N1959" s="37">
        <f>-(1-D1959/MAX(D$5:D1959))</f>
        <v>-4.8226444991613659E-2</v>
      </c>
      <c r="O1959" s="37">
        <f>-(1-E1959/MAX(E$5:E1959))</f>
        <v>-0.32675518036137496</v>
      </c>
      <c r="P1959" s="39">
        <f>-(1-F1959/MAX(F$5:F1959))</f>
        <v>-4.0074129738792652E-2</v>
      </c>
      <c r="Q1959" s="33">
        <f>IF(DatiStorici[[#This Row],[Calend]]="X",(DatiStorici[[#This Row],[Balanced]]*B$2/DatiStorici[[#This Row],[Bond 3Y]]),Q1958)</f>
        <v>28.97881087575692</v>
      </c>
      <c r="R1959" s="33">
        <f>IF(DatiStorici[[#This Row],[Calend]]="X",(DatiStorici[[#This Row],[Balanced]]*C$2/DatiStorici[[#This Row],[Bond 10Y]]),R1958)</f>
        <v>25.281013790608508</v>
      </c>
      <c r="S1959" s="33">
        <f>IF(DatiStorici[[#This Row],[Calend]]="X",(DatiStorici[[#This Row],[Balanced]]*D$2/DatiStorici[[#This Row],[SXXR]]),S1958)</f>
        <v>20.529501017670366</v>
      </c>
      <c r="T1959" s="33">
        <f>IF(DatiStorici[[#This Row],[Calend]]="X",(DatiStorici[[#This Row],[Balanced]]*E$2/DatiStorici[[#This Row],[Gold]]),T1958)</f>
        <v>32.161288632624562</v>
      </c>
      <c r="U1959" s="34">
        <f>SUMPRODUCT(DatiStorici[[#This Row],[Bond 3Y]:[Gold]],Q1958:T1958)</f>
        <v>15816.903938971318</v>
      </c>
      <c r="V1959" s="32">
        <f t="shared" si="254"/>
        <v>-1.7093947739795111E-3</v>
      </c>
      <c r="W1959" s="32">
        <f>-(1-U1959/MAX(U$5:U1959))</f>
        <v>-1.4634245146590064E-2</v>
      </c>
      <c r="X1959" s="53" t="str">
        <f t="shared" si="255"/>
        <v/>
      </c>
    </row>
    <row r="1960" spans="1:24" x14ac:dyDescent="0.3">
      <c r="A1960" s="4">
        <v>41855</v>
      </c>
      <c r="B1960" s="1">
        <v>131.60555199999999</v>
      </c>
      <c r="C1960" s="1">
        <v>162.953822</v>
      </c>
      <c r="D1960" s="1">
        <v>189.868752</v>
      </c>
      <c r="E1960" s="1">
        <v>123.77663</v>
      </c>
      <c r="F1960" s="3">
        <f t="shared" si="248"/>
        <v>15112.656966650547</v>
      </c>
      <c r="G1960" s="36">
        <f t="shared" si="249"/>
        <v>3.4175370199248316E-4</v>
      </c>
      <c r="H1960" s="31">
        <f t="shared" si="250"/>
        <v>1.2350814076201643E-3</v>
      </c>
      <c r="I1960" s="37">
        <f t="shared" si="251"/>
        <v>-2.2307842274234043E-3</v>
      </c>
      <c r="J1960" s="37">
        <f t="shared" si="252"/>
        <v>-6.1527419682604956E-4</v>
      </c>
      <c r="K1960" s="39">
        <f t="shared" si="253"/>
        <v>-2.1045320299932057E-4</v>
      </c>
      <c r="L1960" s="36">
        <f>-(1-B1960/MAX(B$5:B1960))</f>
        <v>-4.0335365110111265E-4</v>
      </c>
      <c r="M1960" s="37">
        <f>-(1-C1960/MAX(C$5:C1960))</f>
        <v>-1.3856728072254576E-3</v>
      </c>
      <c r="N1960" s="37">
        <f>-(1-D1960/MAX(D$5:D1960))</f>
        <v>-5.034727998407007E-2</v>
      </c>
      <c r="O1960" s="37">
        <f>-(1-E1960/MAX(E$5:E1960))</f>
        <v>-0.32716928312061055</v>
      </c>
      <c r="P1960" s="39">
        <f>-(1-F1960/MAX(F$5:F1960))</f>
        <v>-4.0276127956499486E-2</v>
      </c>
      <c r="Q1960" s="33">
        <f>IF(DatiStorici[[#This Row],[Calend]]="X",(DatiStorici[[#This Row],[Balanced]]*B$2/DatiStorici[[#This Row],[Bond 3Y]]),Q1959)</f>
        <v>28.97881087575692</v>
      </c>
      <c r="R1960" s="33">
        <f>IF(DatiStorici[[#This Row],[Calend]]="X",(DatiStorici[[#This Row],[Balanced]]*C$2/DatiStorici[[#This Row],[Bond 10Y]]),R1959)</f>
        <v>25.281013790608508</v>
      </c>
      <c r="S1960" s="33">
        <f>IF(DatiStorici[[#This Row],[Calend]]="X",(DatiStorici[[#This Row],[Balanced]]*D$2/DatiStorici[[#This Row],[SXXR]]),S1959)</f>
        <v>20.529501017670366</v>
      </c>
      <c r="T1960" s="33">
        <f>IF(DatiStorici[[#This Row],[Calend]]="X",(DatiStorici[[#This Row],[Balanced]]*E$2/DatiStorici[[#This Row],[Gold]]),T1959)</f>
        <v>32.161288632624562</v>
      </c>
      <c r="U1960" s="34">
        <f>SUMPRODUCT(DatiStorici[[#This Row],[Bond 3Y]:[Gold]],Q1959:T1959)</f>
        <v>15812.136883633335</v>
      </c>
      <c r="V1960" s="32">
        <f t="shared" si="254"/>
        <v>-3.0143534233720602E-4</v>
      </c>
      <c r="W1960" s="32">
        <f>-(1-U1960/MAX(U$5:U1960))</f>
        <v>-1.493122444795425E-2</v>
      </c>
      <c r="X1960" s="53" t="str">
        <f t="shared" si="255"/>
        <v/>
      </c>
    </row>
    <row r="1961" spans="1:24" x14ac:dyDescent="0.3">
      <c r="A1961" s="4">
        <v>41856</v>
      </c>
      <c r="B1961" s="1">
        <v>131.583224</v>
      </c>
      <c r="C1961" s="1">
        <v>162.44583900000001</v>
      </c>
      <c r="D1961" s="1">
        <v>190.39652100000001</v>
      </c>
      <c r="E1961" s="1">
        <v>123.22372</v>
      </c>
      <c r="F1961" s="3">
        <f t="shared" si="248"/>
        <v>15085.376635126551</v>
      </c>
      <c r="G1961" s="36">
        <f t="shared" si="249"/>
        <v>-1.6967288949699892E-4</v>
      </c>
      <c r="H1961" s="31">
        <f t="shared" si="250"/>
        <v>-3.1222123040892005E-3</v>
      </c>
      <c r="I1961" s="37">
        <f t="shared" si="251"/>
        <v>2.7757956160959297E-3</v>
      </c>
      <c r="J1961" s="37">
        <f t="shared" si="252"/>
        <v>-4.4770051825767359E-3</v>
      </c>
      <c r="K1961" s="39">
        <f t="shared" si="253"/>
        <v>-1.8067626061274392E-3</v>
      </c>
      <c r="L1961" s="36">
        <f>-(1-B1961/MAX(B$5:B1961))</f>
        <v>-5.7294371459370996E-4</v>
      </c>
      <c r="M1961" s="37">
        <f>-(1-C1961/MAX(C$5:C1961))</f>
        <v>-4.4986964573879851E-3</v>
      </c>
      <c r="N1961" s="37">
        <f>-(1-D1961/MAX(D$5:D1961))</f>
        <v>-4.7707576182835276E-2</v>
      </c>
      <c r="O1961" s="37">
        <f>-(1-E1961/MAX(E$5:E1961))</f>
        <v>-0.33017481681198491</v>
      </c>
      <c r="P1961" s="39">
        <f>-(1-F1961/MAX(F$5:F1961))</f>
        <v>-4.2008555646654622E-2</v>
      </c>
      <c r="Q1961" s="33">
        <f>IF(DatiStorici[[#This Row],[Calend]]="X",(DatiStorici[[#This Row],[Balanced]]*B$2/DatiStorici[[#This Row],[Bond 3Y]]),Q1960)</f>
        <v>28.97881087575692</v>
      </c>
      <c r="R1961" s="33">
        <f>IF(DatiStorici[[#This Row],[Calend]]="X",(DatiStorici[[#This Row],[Balanced]]*C$2/DatiStorici[[#This Row],[Bond 10Y]]),R1960)</f>
        <v>25.281013790608508</v>
      </c>
      <c r="S1961" s="33">
        <f>IF(DatiStorici[[#This Row],[Calend]]="X",(DatiStorici[[#This Row],[Balanced]]*D$2/DatiStorici[[#This Row],[SXXR]]),S1960)</f>
        <v>20.529501017670366</v>
      </c>
      <c r="T1961" s="33">
        <f>IF(DatiStorici[[#This Row],[Calend]]="X",(DatiStorici[[#This Row],[Balanced]]*E$2/DatiStorici[[#This Row],[Gold]]),T1960)</f>
        <v>32.161288632624562</v>
      </c>
      <c r="U1961" s="34">
        <f>SUMPRODUCT(DatiStorici[[#This Row],[Bond 3Y]:[Gold]],Q1960:T1960)</f>
        <v>15791.700055640438</v>
      </c>
      <c r="V1961" s="32">
        <f t="shared" si="254"/>
        <v>-1.2933132695767255E-3</v>
      </c>
      <c r="W1961" s="32">
        <f>-(1-U1961/MAX(U$5:U1961))</f>
        <v>-1.6204403479686991E-2</v>
      </c>
      <c r="X1961" s="53" t="str">
        <f t="shared" si="255"/>
        <v/>
      </c>
    </row>
    <row r="1962" spans="1:24" x14ac:dyDescent="0.3">
      <c r="A1962" s="4">
        <v>41857</v>
      </c>
      <c r="B1962" s="1">
        <v>131.563706</v>
      </c>
      <c r="C1962" s="1">
        <v>162.86266000000001</v>
      </c>
      <c r="D1962" s="1">
        <v>188.901647</v>
      </c>
      <c r="E1962" s="1">
        <v>125.30838</v>
      </c>
      <c r="F1962" s="3">
        <f t="shared" si="248"/>
        <v>15155.180669258763</v>
      </c>
      <c r="G1962" s="36">
        <f t="shared" si="249"/>
        <v>-1.4834298113075841E-4</v>
      </c>
      <c r="H1962" s="31">
        <f t="shared" si="250"/>
        <v>2.5626212004145363E-3</v>
      </c>
      <c r="I1962" s="37">
        <f t="shared" si="251"/>
        <v>-7.8823567631626113E-3</v>
      </c>
      <c r="J1962" s="37">
        <f t="shared" si="252"/>
        <v>1.6776174119960085E-2</v>
      </c>
      <c r="K1962" s="39">
        <f t="shared" si="253"/>
        <v>4.6165920427248828E-3</v>
      </c>
      <c r="L1962" s="36">
        <f>-(1-B1962/MAX(B$5:B1962))</f>
        <v>-7.2119070757348247E-4</v>
      </c>
      <c r="M1962" s="37">
        <f>-(1-C1962/MAX(C$5:C1962))</f>
        <v>-1.9443321757399712E-3</v>
      </c>
      <c r="N1962" s="37">
        <f>-(1-D1962/MAX(D$5:D1962))</f>
        <v>-5.5184378685761648E-2</v>
      </c>
      <c r="O1962" s="37">
        <f>-(1-E1962/MAX(E$5:E1962))</f>
        <v>-0.31884292578982842</v>
      </c>
      <c r="P1962" s="39">
        <f>-(1-F1962/MAX(F$5:F1962))</f>
        <v>-3.7575675441045675E-2</v>
      </c>
      <c r="Q1962" s="33">
        <f>IF(DatiStorici[[#This Row],[Calend]]="X",(DatiStorici[[#This Row],[Balanced]]*B$2/DatiStorici[[#This Row],[Bond 3Y]]),Q1961)</f>
        <v>28.97881087575692</v>
      </c>
      <c r="R1962" s="33">
        <f>IF(DatiStorici[[#This Row],[Calend]]="X",(DatiStorici[[#This Row],[Balanced]]*C$2/DatiStorici[[#This Row],[Bond 10Y]]),R1961)</f>
        <v>25.281013790608508</v>
      </c>
      <c r="S1962" s="33">
        <f>IF(DatiStorici[[#This Row],[Calend]]="X",(DatiStorici[[#This Row],[Balanced]]*D$2/DatiStorici[[#This Row],[SXXR]]),S1961)</f>
        <v>20.529501017670366</v>
      </c>
      <c r="T1962" s="33">
        <f>IF(DatiStorici[[#This Row],[Calend]]="X",(DatiStorici[[#This Row],[Balanced]]*E$2/DatiStorici[[#This Row],[Gold]]),T1961)</f>
        <v>32.161288632624562</v>
      </c>
      <c r="U1962" s="34">
        <f>SUMPRODUCT(DatiStorici[[#This Row],[Bond 3Y]:[Gold]],Q1961:T1961)</f>
        <v>15838.028439315578</v>
      </c>
      <c r="V1962" s="32">
        <f t="shared" si="254"/>
        <v>2.9294223510751101E-3</v>
      </c>
      <c r="W1962" s="32">
        <f>-(1-U1962/MAX(U$5:U1962))</f>
        <v>-1.3318225316923171E-2</v>
      </c>
      <c r="X1962" s="53" t="str">
        <f t="shared" si="255"/>
        <v/>
      </c>
    </row>
    <row r="1963" spans="1:24" x14ac:dyDescent="0.3">
      <c r="A1963" s="4">
        <v>41858</v>
      </c>
      <c r="B1963" s="1">
        <v>131.55411799999999</v>
      </c>
      <c r="C1963" s="1">
        <v>163.06031899999999</v>
      </c>
      <c r="D1963" s="1">
        <v>187.639197</v>
      </c>
      <c r="E1963" s="1">
        <v>125.18706</v>
      </c>
      <c r="F1963" s="3">
        <f t="shared" si="248"/>
        <v>15136.171919490371</v>
      </c>
      <c r="G1963" s="36">
        <f t="shared" si="249"/>
        <v>-7.2879897366786976E-5</v>
      </c>
      <c r="H1963" s="31">
        <f t="shared" si="250"/>
        <v>1.2129186155511906E-3</v>
      </c>
      <c r="I1963" s="37">
        <f t="shared" si="251"/>
        <v>-6.7055393885705056E-3</v>
      </c>
      <c r="J1963" s="37">
        <f t="shared" si="252"/>
        <v>-9.6864046296294836E-4</v>
      </c>
      <c r="K1963" s="39">
        <f t="shared" si="253"/>
        <v>-1.2550613055578557E-3</v>
      </c>
      <c r="L1963" s="36">
        <f>-(1-B1963/MAX(B$5:B1963))</f>
        <v>-7.9401539087564643E-4</v>
      </c>
      <c r="M1963" s="37">
        <f>-(1-C1963/MAX(C$5:C1963))</f>
        <v>-7.3303742440500308E-4</v>
      </c>
      <c r="N1963" s="37">
        <f>-(1-D1963/MAX(D$5:D1963))</f>
        <v>-6.149868298152128E-2</v>
      </c>
      <c r="O1963" s="37">
        <f>-(1-E1963/MAX(E$5:E1963))</f>
        <v>-0.31950240264399554</v>
      </c>
      <c r="P1963" s="39">
        <f>-(1-F1963/MAX(F$5:F1963))</f>
        <v>-3.8782819292102699E-2</v>
      </c>
      <c r="Q1963" s="33">
        <f>IF(DatiStorici[[#This Row],[Calend]]="X",(DatiStorici[[#This Row],[Balanced]]*B$2/DatiStorici[[#This Row],[Bond 3Y]]),Q1962)</f>
        <v>28.97881087575692</v>
      </c>
      <c r="R1963" s="33">
        <f>IF(DatiStorici[[#This Row],[Calend]]="X",(DatiStorici[[#This Row],[Balanced]]*C$2/DatiStorici[[#This Row],[Bond 10Y]]),R1962)</f>
        <v>25.281013790608508</v>
      </c>
      <c r="S1963" s="33">
        <f>IF(DatiStorici[[#This Row],[Calend]]="X",(DatiStorici[[#This Row],[Balanced]]*D$2/DatiStorici[[#This Row],[SXXR]]),S1962)</f>
        <v>20.529501017670366</v>
      </c>
      <c r="T1963" s="33">
        <f>IF(DatiStorici[[#This Row],[Calend]]="X",(DatiStorici[[#This Row],[Balanced]]*E$2/DatiStorici[[#This Row],[Gold]]),T1962)</f>
        <v>32.161288632624562</v>
      </c>
      <c r="U1963" s="34">
        <f>SUMPRODUCT(DatiStorici[[#This Row],[Bond 3Y]:[Gold]],Q1962:T1962)</f>
        <v>15812.928334285069</v>
      </c>
      <c r="V1963" s="32">
        <f t="shared" si="254"/>
        <v>-1.5860569695772585E-3</v>
      </c>
      <c r="W1963" s="32">
        <f>-(1-U1963/MAX(U$5:U1963))</f>
        <v>-1.4881918441425834E-2</v>
      </c>
      <c r="X1963" s="53" t="str">
        <f t="shared" si="255"/>
        <v/>
      </c>
    </row>
    <row r="1964" spans="1:24" x14ac:dyDescent="0.3">
      <c r="A1964" s="4">
        <v>41859</v>
      </c>
      <c r="B1964" s="1">
        <v>131.59300099999999</v>
      </c>
      <c r="C1964" s="1">
        <v>163.27927700000001</v>
      </c>
      <c r="D1964" s="1">
        <v>186.47368299999999</v>
      </c>
      <c r="E1964" s="1">
        <v>125.61723000000001</v>
      </c>
      <c r="F1964" s="3">
        <f t="shared" si="248"/>
        <v>15142.108396030877</v>
      </c>
      <c r="G1964" s="36">
        <f t="shared" si="249"/>
        <v>2.955229031634873E-4</v>
      </c>
      <c r="H1964" s="31">
        <f t="shared" si="250"/>
        <v>1.341902947361259E-3</v>
      </c>
      <c r="I1964" s="37">
        <f t="shared" si="251"/>
        <v>-6.2308347724144902E-3</v>
      </c>
      <c r="J1964" s="37">
        <f t="shared" si="252"/>
        <v>3.4303274622831609E-3</v>
      </c>
      <c r="K1964" s="39">
        <f t="shared" si="253"/>
        <v>3.9212772685310731E-4</v>
      </c>
      <c r="L1964" s="36">
        <f>-(1-B1964/MAX(B$5:B1964))</f>
        <v>-4.986835009263002E-4</v>
      </c>
      <c r="M1964" s="37">
        <f>-(1-C1964/MAX(C$5:C1964))</f>
        <v>0</v>
      </c>
      <c r="N1964" s="37">
        <f>-(1-D1964/MAX(D$5:D1964))</f>
        <v>-6.7328149540171411E-2</v>
      </c>
      <c r="O1964" s="37">
        <f>-(1-E1964/MAX(E$5:E1964))</f>
        <v>-0.31716406470831249</v>
      </c>
      <c r="P1964" s="39">
        <f>-(1-F1964/MAX(F$5:F1964))</f>
        <v>-3.8405825473985744E-2</v>
      </c>
      <c r="Q1964" s="33">
        <f>IF(DatiStorici[[#This Row],[Calend]]="X",(DatiStorici[[#This Row],[Balanced]]*B$2/DatiStorici[[#This Row],[Bond 3Y]]),Q1963)</f>
        <v>28.97881087575692</v>
      </c>
      <c r="R1964" s="33">
        <f>IF(DatiStorici[[#This Row],[Calend]]="X",(DatiStorici[[#This Row],[Balanced]]*C$2/DatiStorici[[#This Row],[Bond 10Y]]),R1963)</f>
        <v>25.281013790608508</v>
      </c>
      <c r="S1964" s="33">
        <f>IF(DatiStorici[[#This Row],[Calend]]="X",(DatiStorici[[#This Row],[Balanced]]*D$2/DatiStorici[[#This Row],[SXXR]]),S1963)</f>
        <v>20.529501017670366</v>
      </c>
      <c r="T1964" s="33">
        <f>IF(DatiStorici[[#This Row],[Calend]]="X",(DatiStorici[[#This Row],[Balanced]]*E$2/DatiStorici[[#This Row],[Gold]]),T1963)</f>
        <v>32.161288632624562</v>
      </c>
      <c r="U1964" s="34">
        <f>SUMPRODUCT(DatiStorici[[#This Row],[Bond 3Y]:[Gold]],Q1963:T1963)</f>
        <v>15809.497998287905</v>
      </c>
      <c r="V1964" s="32">
        <f t="shared" si="254"/>
        <v>-2.1695590177310081E-4</v>
      </c>
      <c r="W1964" s="32">
        <f>-(1-U1964/MAX(U$5:U1964))</f>
        <v>-1.5095622440153278E-2</v>
      </c>
      <c r="X1964" s="53" t="str">
        <f t="shared" si="255"/>
        <v/>
      </c>
    </row>
    <row r="1965" spans="1:24" x14ac:dyDescent="0.3">
      <c r="A1965" s="4">
        <v>41862</v>
      </c>
      <c r="B1965" s="1">
        <v>131.67781099999999</v>
      </c>
      <c r="C1965" s="1">
        <v>163.33303100000001</v>
      </c>
      <c r="D1965" s="1">
        <v>188.99688399999999</v>
      </c>
      <c r="E1965" s="1">
        <v>125.37315</v>
      </c>
      <c r="F1965" s="3">
        <f t="shared" si="248"/>
        <v>15173.893833509597</v>
      </c>
      <c r="G1965" s="36">
        <f t="shared" si="249"/>
        <v>6.4427957120977055E-4</v>
      </c>
      <c r="H1965" s="31">
        <f t="shared" si="250"/>
        <v>3.2916089913761007E-4</v>
      </c>
      <c r="I1965" s="37">
        <f t="shared" si="251"/>
        <v>1.3440408943889516E-2</v>
      </c>
      <c r="J1965" s="37">
        <f t="shared" si="252"/>
        <v>-1.9449357138041923E-3</v>
      </c>
      <c r="K1965" s="39">
        <f t="shared" si="253"/>
        <v>2.0969419968507128E-3</v>
      </c>
      <c r="L1965" s="36">
        <f>-(1-B1965/MAX(B$5:B1965))</f>
        <v>0</v>
      </c>
      <c r="M1965" s="37">
        <f>-(1-C1965/MAX(C$5:C1965))</f>
        <v>0</v>
      </c>
      <c r="N1965" s="37">
        <f>-(1-D1965/MAX(D$5:D1965))</f>
        <v>-5.4708038713315088E-2</v>
      </c>
      <c r="O1965" s="37">
        <f>-(1-E1965/MAX(E$5:E1965))</f>
        <v>-0.31849084603509381</v>
      </c>
      <c r="P1965" s="39">
        <f>-(1-F1965/MAX(F$5:F1965))</f>
        <v>-3.6387302642494901E-2</v>
      </c>
      <c r="Q1965" s="33">
        <f>IF(DatiStorici[[#This Row],[Calend]]="X",(DatiStorici[[#This Row],[Balanced]]*B$2/DatiStorici[[#This Row],[Bond 3Y]]),Q1964)</f>
        <v>28.97881087575692</v>
      </c>
      <c r="R1965" s="33">
        <f>IF(DatiStorici[[#This Row],[Calend]]="X",(DatiStorici[[#This Row],[Balanced]]*C$2/DatiStorici[[#This Row],[Bond 10Y]]),R1964)</f>
        <v>25.281013790608508</v>
      </c>
      <c r="S1965" s="33">
        <f>IF(DatiStorici[[#This Row],[Calend]]="X",(DatiStorici[[#This Row],[Balanced]]*D$2/DatiStorici[[#This Row],[SXXR]]),S1964)</f>
        <v>20.529501017670366</v>
      </c>
      <c r="T1965" s="33">
        <f>IF(DatiStorici[[#This Row],[Calend]]="X",(DatiStorici[[#This Row],[Balanced]]*E$2/DatiStorici[[#This Row],[Gold]]),T1964)</f>
        <v>32.161288632624562</v>
      </c>
      <c r="U1965" s="34">
        <f>SUMPRODUCT(DatiStorici[[#This Row],[Bond 3Y]:[Gold]],Q1964:T1964)</f>
        <v>15857.264777021413</v>
      </c>
      <c r="V1965" s="32">
        <f t="shared" si="254"/>
        <v>3.0168423151363489E-3</v>
      </c>
      <c r="W1965" s="32">
        <f>-(1-U1965/MAX(U$5:U1965))</f>
        <v>-1.2119834753431036E-2</v>
      </c>
      <c r="X1965" s="53" t="str">
        <f t="shared" si="255"/>
        <v/>
      </c>
    </row>
    <row r="1966" spans="1:24" x14ac:dyDescent="0.3">
      <c r="A1966" s="4">
        <v>41863</v>
      </c>
      <c r="B1966" s="1">
        <v>131.712673</v>
      </c>
      <c r="C1966" s="1">
        <v>163.58823599999999</v>
      </c>
      <c r="D1966" s="1">
        <v>188.64711600000001</v>
      </c>
      <c r="E1966" s="1">
        <v>126.18691</v>
      </c>
      <c r="F1966" s="3">
        <f t="shared" si="248"/>
        <v>15208.049452800624</v>
      </c>
      <c r="G1966" s="36">
        <f t="shared" si="249"/>
        <v>2.6471723407894642E-4</v>
      </c>
      <c r="H1966" s="31">
        <f t="shared" si="250"/>
        <v>1.5612630783020487E-3</v>
      </c>
      <c r="I1966" s="37">
        <f t="shared" si="251"/>
        <v>-1.8523694273571076E-3</v>
      </c>
      <c r="J1966" s="37">
        <f t="shared" si="252"/>
        <v>6.4697300397233721E-3</v>
      </c>
      <c r="K1966" s="39">
        <f t="shared" si="253"/>
        <v>2.2484166571099975E-3</v>
      </c>
      <c r="L1966" s="36">
        <f>-(1-B1966/MAX(B$5:B1966))</f>
        <v>0</v>
      </c>
      <c r="M1966" s="37">
        <f>-(1-C1966/MAX(C$5:C1966))</f>
        <v>0</v>
      </c>
      <c r="N1966" s="37">
        <f>-(1-D1966/MAX(D$5:D1966))</f>
        <v>-5.645744786608875E-2</v>
      </c>
      <c r="O1966" s="37">
        <f>-(1-E1966/MAX(E$5:E1966))</f>
        <v>-0.31406737187710643</v>
      </c>
      <c r="P1966" s="39">
        <f>-(1-F1966/MAX(F$5:F1966))</f>
        <v>-3.4218262263270738E-2</v>
      </c>
      <c r="Q1966" s="33">
        <f>IF(DatiStorici[[#This Row],[Calend]]="X",(DatiStorici[[#This Row],[Balanced]]*B$2/DatiStorici[[#This Row],[Bond 3Y]]),Q1965)</f>
        <v>28.97881087575692</v>
      </c>
      <c r="R1966" s="33">
        <f>IF(DatiStorici[[#This Row],[Calend]]="X",(DatiStorici[[#This Row],[Balanced]]*C$2/DatiStorici[[#This Row],[Bond 10Y]]),R1965)</f>
        <v>25.281013790608508</v>
      </c>
      <c r="S1966" s="33">
        <f>IF(DatiStorici[[#This Row],[Calend]]="X",(DatiStorici[[#This Row],[Balanced]]*D$2/DatiStorici[[#This Row],[SXXR]]),S1965)</f>
        <v>20.529501017670366</v>
      </c>
      <c r="T1966" s="33">
        <f>IF(DatiStorici[[#This Row],[Calend]]="X",(DatiStorici[[#This Row],[Balanced]]*E$2/DatiStorici[[#This Row],[Gold]]),T1965)</f>
        <v>32.161288632624562</v>
      </c>
      <c r="U1966" s="34">
        <f>SUMPRODUCT(DatiStorici[[#This Row],[Bond 3Y]:[Gold]],Q1965:T1965)</f>
        <v>15883.717885176333</v>
      </c>
      <c r="V1966" s="32">
        <f t="shared" si="254"/>
        <v>1.6668112995059797E-3</v>
      </c>
      <c r="W1966" s="32">
        <f>-(1-U1966/MAX(U$5:U1966))</f>
        <v>-1.04718518747422E-2</v>
      </c>
      <c r="X1966" s="53" t="str">
        <f t="shared" si="255"/>
        <v/>
      </c>
    </row>
    <row r="1967" spans="1:24" x14ac:dyDescent="0.3">
      <c r="A1967" s="4">
        <v>41864</v>
      </c>
      <c r="B1967" s="1">
        <v>131.725988</v>
      </c>
      <c r="C1967" s="1">
        <v>163.87485899999999</v>
      </c>
      <c r="D1967" s="1">
        <v>189.54166000000001</v>
      </c>
      <c r="E1967" s="1">
        <v>125.82583</v>
      </c>
      <c r="F1967" s="3">
        <f t="shared" si="248"/>
        <v>15214.850769002715</v>
      </c>
      <c r="G1967" s="36">
        <f t="shared" si="249"/>
        <v>1.0108615007997907E-4</v>
      </c>
      <c r="H1967" s="31">
        <f t="shared" si="250"/>
        <v>1.7505671788511123E-3</v>
      </c>
      <c r="I1967" s="37">
        <f t="shared" si="251"/>
        <v>4.7306833256022911E-3</v>
      </c>
      <c r="J1967" s="37">
        <f t="shared" si="252"/>
        <v>-2.8655713761453244E-3</v>
      </c>
      <c r="K1967" s="39">
        <f t="shared" si="253"/>
        <v>4.4711820804801923E-4</v>
      </c>
      <c r="L1967" s="36">
        <f>-(1-B1967/MAX(B$5:B1967))</f>
        <v>0</v>
      </c>
      <c r="M1967" s="37">
        <f>-(1-C1967/MAX(C$5:C1967))</f>
        <v>0</v>
      </c>
      <c r="N1967" s="37">
        <f>-(1-D1967/MAX(D$5:D1967))</f>
        <v>-5.1983272237789868E-2</v>
      </c>
      <c r="O1967" s="37">
        <f>-(1-E1967/MAX(E$5:E1967))</f>
        <v>-0.31603014720271361</v>
      </c>
      <c r="P1967" s="39">
        <f>-(1-F1967/MAX(F$5:F1967))</f>
        <v>-3.3786347111959714E-2</v>
      </c>
      <c r="Q1967" s="33">
        <f>IF(DatiStorici[[#This Row],[Calend]]="X",(DatiStorici[[#This Row],[Balanced]]*B$2/DatiStorici[[#This Row],[Bond 3Y]]),Q1966)</f>
        <v>28.97881087575692</v>
      </c>
      <c r="R1967" s="33">
        <f>IF(DatiStorici[[#This Row],[Calend]]="X",(DatiStorici[[#This Row],[Balanced]]*C$2/DatiStorici[[#This Row],[Bond 10Y]]),R1966)</f>
        <v>25.281013790608508</v>
      </c>
      <c r="S1967" s="33">
        <f>IF(DatiStorici[[#This Row],[Calend]]="X",(DatiStorici[[#This Row],[Balanced]]*D$2/DatiStorici[[#This Row],[SXXR]]),S1966)</f>
        <v>20.529501017670366</v>
      </c>
      <c r="T1967" s="33">
        <f>IF(DatiStorici[[#This Row],[Calend]]="X",(DatiStorici[[#This Row],[Balanced]]*E$2/DatiStorici[[#This Row],[Gold]]),T1966)</f>
        <v>32.161288632624562</v>
      </c>
      <c r="U1967" s="34">
        <f>SUMPRODUCT(DatiStorici[[#This Row],[Bond 3Y]:[Gold]],Q1966:T1966)</f>
        <v>15898.10160191773</v>
      </c>
      <c r="V1967" s="32">
        <f t="shared" si="254"/>
        <v>9.0515382414086147E-4</v>
      </c>
      <c r="W1967" s="32">
        <f>-(1-U1967/MAX(U$5:U1967))</f>
        <v>-9.5757712031283582E-3</v>
      </c>
      <c r="X1967" s="53" t="str">
        <f t="shared" si="255"/>
        <v/>
      </c>
    </row>
    <row r="1968" spans="1:24" x14ac:dyDescent="0.3">
      <c r="A1968" s="4">
        <v>41865</v>
      </c>
      <c r="B1968" s="1">
        <v>131.78070299999999</v>
      </c>
      <c r="C1968" s="1">
        <v>164.29259999999999</v>
      </c>
      <c r="D1968" s="1">
        <v>190.11818099999999</v>
      </c>
      <c r="E1968" s="1">
        <v>125.96825</v>
      </c>
      <c r="F1968" s="3">
        <f t="shared" si="248"/>
        <v>15241.068059539051</v>
      </c>
      <c r="G1968" s="36">
        <f t="shared" si="249"/>
        <v>4.1528357840706949E-4</v>
      </c>
      <c r="H1968" s="31">
        <f t="shared" si="250"/>
        <v>2.545902795539181E-3</v>
      </c>
      <c r="I1968" s="37">
        <f t="shared" si="251"/>
        <v>3.0370420090563813E-3</v>
      </c>
      <c r="J1968" s="37">
        <f t="shared" si="252"/>
        <v>1.1312419671503156E-3</v>
      </c>
      <c r="K1968" s="39">
        <f t="shared" si="253"/>
        <v>1.7216552985852309E-3</v>
      </c>
      <c r="L1968" s="36">
        <f>-(1-B1968/MAX(B$5:B1968))</f>
        <v>0</v>
      </c>
      <c r="M1968" s="37">
        <f>-(1-C1968/MAX(C$5:C1968))</f>
        <v>0</v>
      </c>
      <c r="N1968" s="37">
        <f>-(1-D1968/MAX(D$5:D1968))</f>
        <v>-4.9099729105867351E-2</v>
      </c>
      <c r="O1968" s="37">
        <f>-(1-E1968/MAX(E$5:E1968))</f>
        <v>-0.31525597399491201</v>
      </c>
      <c r="P1968" s="39">
        <f>-(1-F1968/MAX(F$5:F1968))</f>
        <v>-3.2121427459277374E-2</v>
      </c>
      <c r="Q1968" s="33">
        <f>IF(DatiStorici[[#This Row],[Calend]]="X",(DatiStorici[[#This Row],[Balanced]]*B$2/DatiStorici[[#This Row],[Bond 3Y]]),Q1967)</f>
        <v>28.97881087575692</v>
      </c>
      <c r="R1968" s="33">
        <f>IF(DatiStorici[[#This Row],[Calend]]="X",(DatiStorici[[#This Row],[Balanced]]*C$2/DatiStorici[[#This Row],[Bond 10Y]]),R1967)</f>
        <v>25.281013790608508</v>
      </c>
      <c r="S1968" s="33">
        <f>IF(DatiStorici[[#This Row],[Calend]]="X",(DatiStorici[[#This Row],[Balanced]]*D$2/DatiStorici[[#This Row],[SXXR]]),S1967)</f>
        <v>20.529501017670366</v>
      </c>
      <c r="T1968" s="33">
        <f>IF(DatiStorici[[#This Row],[Calend]]="X",(DatiStorici[[#This Row],[Balanced]]*E$2/DatiStorici[[#This Row],[Gold]]),T1967)</f>
        <v>32.161288632624562</v>
      </c>
      <c r="U1968" s="34">
        <f>SUMPRODUCT(DatiStorici[[#This Row],[Bond 3Y]:[Gold]],Q1967:T1967)</f>
        <v>15926.664192719967</v>
      </c>
      <c r="V1968" s="32">
        <f t="shared" si="254"/>
        <v>1.7949919038270129E-3</v>
      </c>
      <c r="W1968" s="32">
        <f>-(1-U1968/MAX(U$5:U1968))</f>
        <v>-7.7963712045565625E-3</v>
      </c>
      <c r="X1968" s="53" t="str">
        <f t="shared" si="255"/>
        <v/>
      </c>
    </row>
    <row r="1969" spans="1:24" x14ac:dyDescent="0.3">
      <c r="A1969" s="4">
        <v>41866</v>
      </c>
      <c r="B1969" s="1">
        <v>131.784592</v>
      </c>
      <c r="C1969" s="1">
        <v>164.837918</v>
      </c>
      <c r="D1969" s="1">
        <v>189.37216100000001</v>
      </c>
      <c r="E1969" s="1">
        <v>124.28852999999999</v>
      </c>
      <c r="F1969" s="3">
        <f t="shared" si="248"/>
        <v>15177.498654423951</v>
      </c>
      <c r="G1969" s="36">
        <f t="shared" si="249"/>
        <v>2.9510713846439446E-5</v>
      </c>
      <c r="H1969" s="31">
        <f t="shared" si="250"/>
        <v>3.3136914942110468E-3</v>
      </c>
      <c r="I1969" s="37">
        <f t="shared" si="251"/>
        <v>-3.9316993264296553E-3</v>
      </c>
      <c r="J1969" s="37">
        <f t="shared" si="252"/>
        <v>-1.34241735620541E-2</v>
      </c>
      <c r="K1969" s="39">
        <f t="shared" si="253"/>
        <v>-4.1796510832717605E-3</v>
      </c>
      <c r="L1969" s="36">
        <f>-(1-B1969/MAX(B$5:B1969))</f>
        <v>0</v>
      </c>
      <c r="M1969" s="37">
        <f>-(1-C1969/MAX(C$5:C1969))</f>
        <v>0</v>
      </c>
      <c r="N1969" s="37">
        <f>-(1-D1969/MAX(D$5:D1969))</f>
        <v>-5.28310430515464E-2</v>
      </c>
      <c r="O1969" s="37">
        <f>-(1-E1969/MAX(E$5:E1969))</f>
        <v>-0.32438667347959382</v>
      </c>
      <c r="P1969" s="39">
        <f>-(1-F1969/MAX(F$5:F1969))</f>
        <v>-3.6158379780447447E-2</v>
      </c>
      <c r="Q1969" s="33">
        <f>IF(DatiStorici[[#This Row],[Calend]]="X",(DatiStorici[[#This Row],[Balanced]]*B$2/DatiStorici[[#This Row],[Bond 3Y]]),Q1968)</f>
        <v>28.97881087575692</v>
      </c>
      <c r="R1969" s="33">
        <f>IF(DatiStorici[[#This Row],[Calend]]="X",(DatiStorici[[#This Row],[Balanced]]*C$2/DatiStorici[[#This Row],[Bond 10Y]]),R1968)</f>
        <v>25.281013790608508</v>
      </c>
      <c r="S1969" s="33">
        <f>IF(DatiStorici[[#This Row],[Calend]]="X",(DatiStorici[[#This Row],[Balanced]]*D$2/DatiStorici[[#This Row],[SXXR]]),S1968)</f>
        <v>20.529501017670366</v>
      </c>
      <c r="T1969" s="33">
        <f>IF(DatiStorici[[#This Row],[Calend]]="X",(DatiStorici[[#This Row],[Balanced]]*E$2/DatiStorici[[#This Row],[Gold]]),T1968)</f>
        <v>32.161288632624562</v>
      </c>
      <c r="U1969" s="34">
        <f>SUMPRODUCT(DatiStorici[[#This Row],[Bond 3Y]:[Gold]],Q1968:T1968)</f>
        <v>15871.225705102535</v>
      </c>
      <c r="V1969" s="32">
        <f t="shared" si="254"/>
        <v>-3.486932244070881E-3</v>
      </c>
      <c r="W1969" s="32">
        <f>-(1-U1969/MAX(U$5:U1969))</f>
        <v>-1.1250093084000157E-2</v>
      </c>
      <c r="X1969" s="53" t="str">
        <f t="shared" si="255"/>
        <v/>
      </c>
    </row>
    <row r="1970" spans="1:24" x14ac:dyDescent="0.3">
      <c r="A1970" s="4">
        <v>41869</v>
      </c>
      <c r="B1970" s="1">
        <v>131.74112099999999</v>
      </c>
      <c r="C1970" s="1">
        <v>164.30592999999999</v>
      </c>
      <c r="D1970" s="1">
        <v>191.575073</v>
      </c>
      <c r="E1970" s="1">
        <v>124.35619</v>
      </c>
      <c r="F1970" s="3">
        <f t="shared" si="248"/>
        <v>15198.764234425058</v>
      </c>
      <c r="G1970" s="36">
        <f t="shared" si="249"/>
        <v>-3.2991847284611573E-4</v>
      </c>
      <c r="H1970" s="31">
        <f t="shared" si="250"/>
        <v>-3.2325590557470115E-3</v>
      </c>
      <c r="I1970" s="37">
        <f t="shared" si="251"/>
        <v>1.1565573176083557E-2</v>
      </c>
      <c r="J1970" s="37">
        <f t="shared" si="252"/>
        <v>5.4423035140272835E-4</v>
      </c>
      <c r="K1970" s="39">
        <f t="shared" si="253"/>
        <v>1.4001448139303804E-3</v>
      </c>
      <c r="L1970" s="36">
        <f>-(1-B1970/MAX(B$5:B1970))</f>
        <v>-3.2986405573132149E-4</v>
      </c>
      <c r="M1970" s="37">
        <f>-(1-C1970/MAX(C$5:C1970))</f>
        <v>-3.227339961913489E-3</v>
      </c>
      <c r="N1970" s="37">
        <f>-(1-D1970/MAX(D$5:D1970))</f>
        <v>-4.1812898408368215E-2</v>
      </c>
      <c r="O1970" s="37">
        <f>-(1-E1970/MAX(E$5:E1970))</f>
        <v>-0.32401888412950364</v>
      </c>
      <c r="P1970" s="39">
        <f>-(1-F1970/MAX(F$5:F1970))</f>
        <v>-3.4807916733151978E-2</v>
      </c>
      <c r="Q1970" s="33">
        <f>IF(DatiStorici[[#This Row],[Calend]]="X",(DatiStorici[[#This Row],[Balanced]]*B$2/DatiStorici[[#This Row],[Bond 3Y]]),Q1969)</f>
        <v>28.97881087575692</v>
      </c>
      <c r="R1970" s="33">
        <f>IF(DatiStorici[[#This Row],[Calend]]="X",(DatiStorici[[#This Row],[Balanced]]*C$2/DatiStorici[[#This Row],[Bond 10Y]]),R1969)</f>
        <v>25.281013790608508</v>
      </c>
      <c r="S1970" s="33">
        <f>IF(DatiStorici[[#This Row],[Calend]]="X",(DatiStorici[[#This Row],[Balanced]]*D$2/DatiStorici[[#This Row],[SXXR]]),S1969)</f>
        <v>20.529501017670366</v>
      </c>
      <c r="T1970" s="33">
        <f>IF(DatiStorici[[#This Row],[Calend]]="X",(DatiStorici[[#This Row],[Balanced]]*E$2/DatiStorici[[#This Row],[Gold]]),T1969)</f>
        <v>32.161288632624562</v>
      </c>
      <c r="U1970" s="34">
        <f>SUMPRODUCT(DatiStorici[[#This Row],[Bond 3Y]:[Gold]],Q1969:T1969)</f>
        <v>15903.91748818524</v>
      </c>
      <c r="V1970" s="32">
        <f t="shared" si="254"/>
        <v>2.0576961317782276E-3</v>
      </c>
      <c r="W1970" s="32">
        <f>-(1-U1970/MAX(U$5:U1970))</f>
        <v>-9.2134515491532065E-3</v>
      </c>
      <c r="X1970" s="53" t="str">
        <f t="shared" si="255"/>
        <v/>
      </c>
    </row>
    <row r="1971" spans="1:24" x14ac:dyDescent="0.3">
      <c r="A1971" s="4">
        <v>41870</v>
      </c>
      <c r="B1971" s="1">
        <v>131.78421399999999</v>
      </c>
      <c r="C1971" s="1">
        <v>164.59902299999999</v>
      </c>
      <c r="D1971" s="1">
        <v>192.668025</v>
      </c>
      <c r="E1971" s="1">
        <v>124.3308</v>
      </c>
      <c r="F1971" s="3">
        <f t="shared" si="248"/>
        <v>15222.689050444233</v>
      </c>
      <c r="G1971" s="36">
        <f t="shared" si="249"/>
        <v>3.2705015162290391E-4</v>
      </c>
      <c r="H1971" s="31">
        <f t="shared" si="250"/>
        <v>1.7822357182979065E-3</v>
      </c>
      <c r="I1971" s="37">
        <f t="shared" si="251"/>
        <v>5.6888722442230847E-3</v>
      </c>
      <c r="J1971" s="37">
        <f t="shared" si="252"/>
        <v>-2.041924275027171E-4</v>
      </c>
      <c r="K1971" s="39">
        <f t="shared" si="253"/>
        <v>1.5728913886929659E-3</v>
      </c>
      <c r="L1971" s="36">
        <f>-(1-B1971/MAX(B$5:B1971))</f>
        <v>-2.868317109605556E-6</v>
      </c>
      <c r="M1971" s="37">
        <f>-(1-C1971/MAX(C$5:C1971))</f>
        <v>-1.4492721268174469E-3</v>
      </c>
      <c r="N1971" s="37">
        <f>-(1-D1971/MAX(D$5:D1971))</f>
        <v>-3.6346359924737892E-2</v>
      </c>
      <c r="O1971" s="37">
        <f>-(1-E1971/MAX(E$5:E1971))</f>
        <v>-0.32415690026309496</v>
      </c>
      <c r="P1971" s="39">
        <f>-(1-F1971/MAX(F$5:F1971))</f>
        <v>-3.3288579854235167E-2</v>
      </c>
      <c r="Q1971" s="33">
        <f>IF(DatiStorici[[#This Row],[Calend]]="X",(DatiStorici[[#This Row],[Balanced]]*B$2/DatiStorici[[#This Row],[Bond 3Y]]),Q1970)</f>
        <v>28.97881087575692</v>
      </c>
      <c r="R1971" s="33">
        <f>IF(DatiStorici[[#This Row],[Calend]]="X",(DatiStorici[[#This Row],[Balanced]]*C$2/DatiStorici[[#This Row],[Bond 10Y]]),R1970)</f>
        <v>25.281013790608508</v>
      </c>
      <c r="S1971" s="33">
        <f>IF(DatiStorici[[#This Row],[Calend]]="X",(DatiStorici[[#This Row],[Balanced]]*D$2/DatiStorici[[#This Row],[SXXR]]),S1970)</f>
        <v>20.529501017670366</v>
      </c>
      <c r="T1971" s="33">
        <f>IF(DatiStorici[[#This Row],[Calend]]="X",(DatiStorici[[#This Row],[Balanced]]*E$2/DatiStorici[[#This Row],[Gold]]),T1970)</f>
        <v>32.161288632624562</v>
      </c>
      <c r="U1971" s="34">
        <f>SUMPRODUCT(DatiStorici[[#This Row],[Bond 3Y]:[Gold]],Q1970:T1970)</f>
        <v>15934.197144335121</v>
      </c>
      <c r="V1971" s="32">
        <f t="shared" si="254"/>
        <v>1.9021016557460133E-3</v>
      </c>
      <c r="W1971" s="32">
        <f>-(1-U1971/MAX(U$5:U1971))</f>
        <v>-7.3270813496532083E-3</v>
      </c>
      <c r="X1971" s="53" t="str">
        <f t="shared" si="255"/>
        <v/>
      </c>
    </row>
    <row r="1972" spans="1:24" x14ac:dyDescent="0.3">
      <c r="A1972" s="4">
        <v>41871</v>
      </c>
      <c r="B1972" s="1">
        <v>131.788838</v>
      </c>
      <c r="C1972" s="1">
        <v>164.781486</v>
      </c>
      <c r="D1972" s="1">
        <v>192.653853</v>
      </c>
      <c r="E1972" s="1">
        <v>124.18553</v>
      </c>
      <c r="F1972" s="3">
        <f t="shared" si="248"/>
        <v>15221.48015211547</v>
      </c>
      <c r="G1972" s="36">
        <f t="shared" si="249"/>
        <v>3.5087046762896349E-5</v>
      </c>
      <c r="H1972" s="31">
        <f t="shared" si="250"/>
        <v>1.1079163076047705E-3</v>
      </c>
      <c r="I1972" s="37">
        <f t="shared" si="251"/>
        <v>-7.3559280256503705E-5</v>
      </c>
      <c r="J1972" s="37">
        <f t="shared" si="252"/>
        <v>-1.1690983570064937E-3</v>
      </c>
      <c r="K1972" s="39">
        <f t="shared" si="253"/>
        <v>-7.9417396569726875E-5</v>
      </c>
      <c r="L1972" s="36">
        <f>-(1-B1972/MAX(B$5:B1972))</f>
        <v>0</v>
      </c>
      <c r="M1972" s="37">
        <f>-(1-C1972/MAX(C$5:C1972))</f>
        <v>-3.4234841524749537E-4</v>
      </c>
      <c r="N1972" s="37">
        <f>-(1-D1972/MAX(D$5:D1972))</f>
        <v>-3.6417242985833043E-2</v>
      </c>
      <c r="O1972" s="37">
        <f>-(1-E1972/MAX(E$5:E1972))</f>
        <v>-0.32494656563240631</v>
      </c>
      <c r="P1972" s="39">
        <f>-(1-F1972/MAX(F$5:F1972))</f>
        <v>-3.3365350509954261E-2</v>
      </c>
      <c r="Q1972" s="33">
        <f>IF(DatiStorici[[#This Row],[Calend]]="X",(DatiStorici[[#This Row],[Balanced]]*B$2/DatiStorici[[#This Row],[Bond 3Y]]),Q1971)</f>
        <v>28.97881087575692</v>
      </c>
      <c r="R1972" s="33">
        <f>IF(DatiStorici[[#This Row],[Calend]]="X",(DatiStorici[[#This Row],[Balanced]]*C$2/DatiStorici[[#This Row],[Bond 10Y]]),R1971)</f>
        <v>25.281013790608508</v>
      </c>
      <c r="S1972" s="33">
        <f>IF(DatiStorici[[#This Row],[Calend]]="X",(DatiStorici[[#This Row],[Balanced]]*D$2/DatiStorici[[#This Row],[SXXR]]),S1971)</f>
        <v>20.529501017670366</v>
      </c>
      <c r="T1972" s="33">
        <f>IF(DatiStorici[[#This Row],[Calend]]="X",(DatiStorici[[#This Row],[Balanced]]*E$2/DatiStorici[[#This Row],[Gold]]),T1971)</f>
        <v>32.161288632624562</v>
      </c>
      <c r="U1972" s="34">
        <f>SUMPRODUCT(DatiStorici[[#This Row],[Bond 3Y]:[Gold]],Q1971:T1971)</f>
        <v>15933.980977487803</v>
      </c>
      <c r="V1972" s="32">
        <f t="shared" si="254"/>
        <v>-1.356631348643744E-5</v>
      </c>
      <c r="W1972" s="32">
        <f>-(1-U1972/MAX(U$5:U1972))</f>
        <v>-7.34054817030938E-3</v>
      </c>
      <c r="X1972" s="53" t="str">
        <f t="shared" si="255"/>
        <v/>
      </c>
    </row>
    <row r="1973" spans="1:24" x14ac:dyDescent="0.3">
      <c r="A1973" s="4">
        <v>41872</v>
      </c>
      <c r="B1973" s="1">
        <v>131.81553500000001</v>
      </c>
      <c r="C1973" s="1">
        <v>164.74981600000001</v>
      </c>
      <c r="D1973" s="1">
        <v>193.92990900000001</v>
      </c>
      <c r="E1973" s="1">
        <v>122.29019</v>
      </c>
      <c r="F1973" s="3">
        <f t="shared" si="248"/>
        <v>15165.779970440883</v>
      </c>
      <c r="G1973" s="36">
        <f t="shared" si="249"/>
        <v>2.0255354482526011E-4</v>
      </c>
      <c r="H1973" s="31">
        <f t="shared" si="250"/>
        <v>-1.9221239320985187E-4</v>
      </c>
      <c r="I1973" s="37">
        <f t="shared" si="251"/>
        <v>6.601729094391268E-3</v>
      </c>
      <c r="J1973" s="37">
        <f t="shared" si="252"/>
        <v>-1.5379830192061076E-2</v>
      </c>
      <c r="K1973" s="39">
        <f t="shared" si="253"/>
        <v>-3.6660260802030128E-3</v>
      </c>
      <c r="L1973" s="36">
        <f>-(1-B1973/MAX(B$5:B1973))</f>
        <v>0</v>
      </c>
      <c r="M1973" s="37">
        <f>-(1-C1973/MAX(C$5:C1973))</f>
        <v>-5.344765395544071E-4</v>
      </c>
      <c r="N1973" s="37">
        <f>-(1-D1973/MAX(D$5:D1973))</f>
        <v>-3.0034886549990092E-2</v>
      </c>
      <c r="O1973" s="37">
        <f>-(1-E1973/MAX(E$5:E1973))</f>
        <v>-0.3352493422626166</v>
      </c>
      <c r="P1973" s="39">
        <f>-(1-F1973/MAX(F$5:F1973))</f>
        <v>-3.6902570612827423E-2</v>
      </c>
      <c r="Q1973" s="33">
        <f>IF(DatiStorici[[#This Row],[Calend]]="X",(DatiStorici[[#This Row],[Balanced]]*B$2/DatiStorici[[#This Row],[Bond 3Y]]),Q1972)</f>
        <v>28.97881087575692</v>
      </c>
      <c r="R1973" s="33">
        <f>IF(DatiStorici[[#This Row],[Calend]]="X",(DatiStorici[[#This Row],[Balanced]]*C$2/DatiStorici[[#This Row],[Bond 10Y]]),R1972)</f>
        <v>25.281013790608508</v>
      </c>
      <c r="S1973" s="33">
        <f>IF(DatiStorici[[#This Row],[Calend]]="X",(DatiStorici[[#This Row],[Balanced]]*D$2/DatiStorici[[#This Row],[SXXR]]),S1972)</f>
        <v>20.529501017670366</v>
      </c>
      <c r="T1973" s="33">
        <f>IF(DatiStorici[[#This Row],[Calend]]="X",(DatiStorici[[#This Row],[Balanced]]*E$2/DatiStorici[[#This Row],[Gold]]),T1972)</f>
        <v>32.161288632624562</v>
      </c>
      <c r="U1973" s="34">
        <f>SUMPRODUCT(DatiStorici[[#This Row],[Bond 3Y]:[Gold]],Q1972:T1972)</f>
        <v>15899.194191248651</v>
      </c>
      <c r="V1973" s="32">
        <f t="shared" si="254"/>
        <v>-2.1855689796548864E-3</v>
      </c>
      <c r="W1973" s="32">
        <f>-(1-U1973/MAX(U$5:U1973))</f>
        <v>-9.5077047778050483E-3</v>
      </c>
      <c r="X1973" s="53" t="str">
        <f t="shared" si="255"/>
        <v/>
      </c>
    </row>
    <row r="1974" spans="1:24" x14ac:dyDescent="0.3">
      <c r="A1974" s="4">
        <v>41873</v>
      </c>
      <c r="B1974" s="1">
        <v>131.839957</v>
      </c>
      <c r="C1974" s="1">
        <v>164.78718900000001</v>
      </c>
      <c r="D1974" s="1">
        <v>193.50644700000001</v>
      </c>
      <c r="E1974" s="1">
        <v>122.48058</v>
      </c>
      <c r="F1974" s="3">
        <f t="shared" si="248"/>
        <v>15168.467885095637</v>
      </c>
      <c r="G1974" s="36">
        <f t="shared" si="249"/>
        <v>1.8525690388307555E-4</v>
      </c>
      <c r="H1974" s="31">
        <f t="shared" si="250"/>
        <v>2.2682126494561267E-4</v>
      </c>
      <c r="I1974" s="37">
        <f t="shared" si="251"/>
        <v>-2.1859702222930657E-3</v>
      </c>
      <c r="J1974" s="37">
        <f t="shared" si="252"/>
        <v>1.5556599212934094E-3</v>
      </c>
      <c r="K1974" s="39">
        <f t="shared" si="253"/>
        <v>1.7721979952101702E-4</v>
      </c>
      <c r="L1974" s="36">
        <f>-(1-B1974/MAX(B$5:B1974))</f>
        <v>0</v>
      </c>
      <c r="M1974" s="37">
        <f>-(1-C1974/MAX(C$5:C1974))</f>
        <v>-3.0775079311540221E-4</v>
      </c>
      <c r="N1974" s="37">
        <f>-(1-D1974/MAX(D$5:D1974))</f>
        <v>-3.2152885619807559E-2</v>
      </c>
      <c r="O1974" s="37">
        <f>-(1-E1974/MAX(E$5:E1974))</f>
        <v>-0.33421441151529641</v>
      </c>
      <c r="P1974" s="39">
        <f>-(1-F1974/MAX(F$5:F1974))</f>
        <v>-3.6731875554646964E-2</v>
      </c>
      <c r="Q1974" s="33">
        <f>IF(DatiStorici[[#This Row],[Calend]]="X",(DatiStorici[[#This Row],[Balanced]]*B$2/DatiStorici[[#This Row],[Bond 3Y]]),Q1973)</f>
        <v>28.97881087575692</v>
      </c>
      <c r="R1974" s="33">
        <f>IF(DatiStorici[[#This Row],[Calend]]="X",(DatiStorici[[#This Row],[Balanced]]*C$2/DatiStorici[[#This Row],[Bond 10Y]]),R1973)</f>
        <v>25.281013790608508</v>
      </c>
      <c r="S1974" s="33">
        <f>IF(DatiStorici[[#This Row],[Calend]]="X",(DatiStorici[[#This Row],[Balanced]]*D$2/DatiStorici[[#This Row],[SXXR]]),S1973)</f>
        <v>20.529501017670366</v>
      </c>
      <c r="T1974" s="33">
        <f>IF(DatiStorici[[#This Row],[Calend]]="X",(DatiStorici[[#This Row],[Balanced]]*E$2/DatiStorici[[#This Row],[Gold]]),T1973)</f>
        <v>32.161288632624562</v>
      </c>
      <c r="U1974" s="34">
        <f>SUMPRODUCT(DatiStorici[[#This Row],[Bond 3Y]:[Gold]],Q1973:T1973)</f>
        <v>15898.276463279077</v>
      </c>
      <c r="V1974" s="32">
        <f t="shared" si="254"/>
        <v>-5.7723331506406489E-5</v>
      </c>
      <c r="W1974" s="32">
        <f>-(1-U1974/MAX(U$5:U1974))</f>
        <v>-9.5648776427967874E-3</v>
      </c>
      <c r="X1974" s="53" t="str">
        <f t="shared" si="255"/>
        <v/>
      </c>
    </row>
    <row r="1975" spans="1:24" x14ac:dyDescent="0.3">
      <c r="A1975" s="4">
        <v>41876</v>
      </c>
      <c r="B1975" s="1">
        <v>131.87797549999999</v>
      </c>
      <c r="C1975" s="1">
        <v>165.29053949999999</v>
      </c>
      <c r="D1975" s="1">
        <v>195.60448500000001</v>
      </c>
      <c r="E1975" s="1">
        <v>122.47638000000001</v>
      </c>
      <c r="F1975" s="3">
        <f t="shared" si="248"/>
        <v>15213.546534068546</v>
      </c>
      <c r="G1975" s="36">
        <f t="shared" si="249"/>
        <v>2.883270007691501E-4</v>
      </c>
      <c r="H1975" s="31">
        <f t="shared" si="250"/>
        <v>3.0498930810114993E-3</v>
      </c>
      <c r="I1975" s="37">
        <f t="shared" si="251"/>
        <v>1.0783857041426573E-2</v>
      </c>
      <c r="J1975" s="37">
        <f t="shared" si="252"/>
        <v>-3.4291738437754358E-5</v>
      </c>
      <c r="K1975" s="39">
        <f t="shared" si="253"/>
        <v>2.9674584068375086E-3</v>
      </c>
      <c r="L1975" s="36">
        <f>-(1-B1975/MAX(B$5:B1975))</f>
        <v>0</v>
      </c>
      <c r="M1975" s="37">
        <f>-(1-C1975/MAX(C$5:C1975))</f>
        <v>0</v>
      </c>
      <c r="N1975" s="37">
        <f>-(1-D1975/MAX(D$5:D1975))</f>
        <v>-2.1659281630685645E-2</v>
      </c>
      <c r="O1975" s="37">
        <f>-(1-E1975/MAX(E$5:E1975))</f>
        <v>-0.33423724206910044</v>
      </c>
      <c r="P1975" s="39">
        <f>-(1-F1975/MAX(F$5:F1975))</f>
        <v>-3.3869172084685317E-2</v>
      </c>
      <c r="Q1975" s="33">
        <f>IF(DatiStorici[[#This Row],[Calend]]="X",(DatiStorici[[#This Row],[Balanced]]*B$2/DatiStorici[[#This Row],[Bond 3Y]]),Q1974)</f>
        <v>28.97881087575692</v>
      </c>
      <c r="R1975" s="33">
        <f>IF(DatiStorici[[#This Row],[Calend]]="X",(DatiStorici[[#This Row],[Balanced]]*C$2/DatiStorici[[#This Row],[Bond 10Y]]),R1974)</f>
        <v>25.281013790608508</v>
      </c>
      <c r="S1975" s="33">
        <f>IF(DatiStorici[[#This Row],[Calend]]="X",(DatiStorici[[#This Row],[Balanced]]*D$2/DatiStorici[[#This Row],[SXXR]]),S1974)</f>
        <v>20.529501017670366</v>
      </c>
      <c r="T1975" s="33">
        <f>IF(DatiStorici[[#This Row],[Calend]]="X",(DatiStorici[[#This Row],[Balanced]]*E$2/DatiStorici[[#This Row],[Gold]]),T1974)</f>
        <v>32.161288632624562</v>
      </c>
      <c r="U1975" s="34">
        <f>SUMPRODUCT(DatiStorici[[#This Row],[Bond 3Y]:[Gold]],Q1974:T1974)</f>
        <v>15955.04000097622</v>
      </c>
      <c r="V1975" s="32">
        <f t="shared" si="254"/>
        <v>3.5640620245982664E-3</v>
      </c>
      <c r="W1975" s="32">
        <f>-(1-U1975/MAX(U$5:U1975))</f>
        <v>-6.0286074354977126E-3</v>
      </c>
      <c r="X1975" s="53" t="str">
        <f t="shared" si="255"/>
        <v/>
      </c>
    </row>
    <row r="1976" spans="1:24" x14ac:dyDescent="0.3">
      <c r="A1976" s="4">
        <v>41877</v>
      </c>
      <c r="B1976" s="1">
        <v>131.91599400000001</v>
      </c>
      <c r="C1976" s="1">
        <v>165.79389</v>
      </c>
      <c r="D1976" s="1">
        <v>197.02623</v>
      </c>
      <c r="E1976" s="1">
        <v>123.31401</v>
      </c>
      <c r="F1976" s="3">
        <f t="shared" si="248"/>
        <v>15281.653826756661</v>
      </c>
      <c r="G1976" s="36">
        <f t="shared" si="249"/>
        <v>2.8824389227176926E-4</v>
      </c>
      <c r="H1976" s="31">
        <f t="shared" si="250"/>
        <v>3.0406195094412514E-3</v>
      </c>
      <c r="I1976" s="37">
        <f t="shared" si="251"/>
        <v>7.2421802971135343E-3</v>
      </c>
      <c r="J1976" s="37">
        <f t="shared" si="252"/>
        <v>6.8158339527755749E-3</v>
      </c>
      <c r="K1976" s="39">
        <f t="shared" si="253"/>
        <v>4.4667623181186738E-3</v>
      </c>
      <c r="L1976" s="36">
        <f>-(1-B1976/MAX(B$5:B1976))</f>
        <v>0</v>
      </c>
      <c r="M1976" s="37">
        <f>-(1-C1976/MAX(C$5:C1976))</f>
        <v>0</v>
      </c>
      <c r="N1976" s="37">
        <f>-(1-D1976/MAX(D$5:D1976))</f>
        <v>-1.454824312541847E-2</v>
      </c>
      <c r="O1976" s="37">
        <f>-(1-E1976/MAX(E$5:E1976))</f>
        <v>-0.32968401426366034</v>
      </c>
      <c r="P1976" s="39">
        <f>-(1-F1976/MAX(F$5:F1976))</f>
        <v>-2.9544042837241991E-2</v>
      </c>
      <c r="Q1976" s="33">
        <f>IF(DatiStorici[[#This Row],[Calend]]="X",(DatiStorici[[#This Row],[Balanced]]*B$2/DatiStorici[[#This Row],[Bond 3Y]]),Q1975)</f>
        <v>28.97881087575692</v>
      </c>
      <c r="R1976" s="33">
        <f>IF(DatiStorici[[#This Row],[Calend]]="X",(DatiStorici[[#This Row],[Balanced]]*C$2/DatiStorici[[#This Row],[Bond 10Y]]),R1975)</f>
        <v>25.281013790608508</v>
      </c>
      <c r="S1976" s="33">
        <f>IF(DatiStorici[[#This Row],[Calend]]="X",(DatiStorici[[#This Row],[Balanced]]*D$2/DatiStorici[[#This Row],[SXXR]]),S1975)</f>
        <v>20.529501017670366</v>
      </c>
      <c r="T1976" s="33">
        <f>IF(DatiStorici[[#This Row],[Calend]]="X",(DatiStorici[[#This Row],[Balanced]]*E$2/DatiStorici[[#This Row],[Gold]]),T1975)</f>
        <v>32.161288632624562</v>
      </c>
      <c r="U1976" s="34">
        <f>SUMPRODUCT(DatiStorici[[#This Row],[Bond 3Y]:[Gold]],Q1975:T1975)</f>
        <v>16024.993918451222</v>
      </c>
      <c r="V1976" s="32">
        <f t="shared" si="254"/>
        <v>4.3748564635067285E-3</v>
      </c>
      <c r="W1976" s="32">
        <f>-(1-U1976/MAX(U$5:U1976))</f>
        <v>-1.6705993851439116E-3</v>
      </c>
      <c r="X1976" s="53" t="str">
        <f t="shared" si="255"/>
        <v/>
      </c>
    </row>
    <row r="1977" spans="1:24" x14ac:dyDescent="0.3">
      <c r="A1977" s="4">
        <v>41878</v>
      </c>
      <c r="B1977" s="1">
        <v>131.882822</v>
      </c>
      <c r="C1977" s="1">
        <v>166.267696</v>
      </c>
      <c r="D1977" s="1">
        <v>197.25638499999999</v>
      </c>
      <c r="E1977" s="1">
        <v>123.00096000000001</v>
      </c>
      <c r="F1977" s="3">
        <f t="shared" si="248"/>
        <v>15283.94644725147</v>
      </c>
      <c r="G1977" s="36">
        <f t="shared" si="249"/>
        <v>-2.5149468582035331E-4</v>
      </c>
      <c r="H1977" s="31">
        <f t="shared" si="250"/>
        <v>2.8537255829790939E-3</v>
      </c>
      <c r="I1977" s="37">
        <f t="shared" si="251"/>
        <v>1.1674622079960221E-3</v>
      </c>
      <c r="J1977" s="37">
        <f t="shared" si="252"/>
        <v>-2.5418687995604709E-3</v>
      </c>
      <c r="K1977" s="39">
        <f t="shared" si="253"/>
        <v>1.5001311792064225E-4</v>
      </c>
      <c r="L1977" s="36">
        <f>-(1-B1977/MAX(B$5:B1977))</f>
        <v>-2.514630636828441E-4</v>
      </c>
      <c r="M1977" s="37">
        <f>-(1-C1977/MAX(C$5:C1977))</f>
        <v>0</v>
      </c>
      <c r="N1977" s="37">
        <f>-(1-D1977/MAX(D$5:D1977))</f>
        <v>-1.3397093610435284E-2</v>
      </c>
      <c r="O1977" s="37">
        <f>-(1-E1977/MAX(E$5:E1977))</f>
        <v>-0.3313857058989802</v>
      </c>
      <c r="P1977" s="39">
        <f>-(1-F1977/MAX(F$5:F1977))</f>
        <v>-2.9398450793218345E-2</v>
      </c>
      <c r="Q1977" s="33">
        <f>IF(DatiStorici[[#This Row],[Calend]]="X",(DatiStorici[[#This Row],[Balanced]]*B$2/DatiStorici[[#This Row],[Bond 3Y]]),Q1976)</f>
        <v>28.97881087575692</v>
      </c>
      <c r="R1977" s="33">
        <f>IF(DatiStorici[[#This Row],[Calend]]="X",(DatiStorici[[#This Row],[Balanced]]*C$2/DatiStorici[[#This Row],[Bond 10Y]]),R1976)</f>
        <v>25.281013790608508</v>
      </c>
      <c r="S1977" s="33">
        <f>IF(DatiStorici[[#This Row],[Calend]]="X",(DatiStorici[[#This Row],[Balanced]]*D$2/DatiStorici[[#This Row],[SXXR]]),S1976)</f>
        <v>20.529501017670366</v>
      </c>
      <c r="T1977" s="33">
        <f>IF(DatiStorici[[#This Row],[Calend]]="X",(DatiStorici[[#This Row],[Balanced]]*E$2/DatiStorici[[#This Row],[Gold]]),T1976)</f>
        <v>32.161288632624562</v>
      </c>
      <c r="U1977" s="34">
        <f>SUMPRODUCT(DatiStorici[[#This Row],[Bond 3Y]:[Gold]],Q1976:T1976)</f>
        <v>16030.667805257204</v>
      </c>
      <c r="V1977" s="32">
        <f t="shared" si="254"/>
        <v>3.5400216748846425E-4</v>
      </c>
      <c r="W1977" s="32">
        <f>-(1-U1977/MAX(U$5:U1977))</f>
        <v>-1.3171260519871941E-3</v>
      </c>
      <c r="X1977" s="53" t="str">
        <f t="shared" si="255"/>
        <v/>
      </c>
    </row>
    <row r="1978" spans="1:24" x14ac:dyDescent="0.3">
      <c r="A1978" s="4">
        <v>41879</v>
      </c>
      <c r="B1978" s="1">
        <v>131.81733299999999</v>
      </c>
      <c r="C1978" s="1">
        <v>166.15552299999999</v>
      </c>
      <c r="D1978" s="1">
        <v>195.958787</v>
      </c>
      <c r="E1978" s="1">
        <v>123.88652</v>
      </c>
      <c r="F1978" s="3">
        <f t="shared" si="248"/>
        <v>15294.896579000604</v>
      </c>
      <c r="G1978" s="36">
        <f t="shared" si="249"/>
        <v>-4.9669293024401351E-4</v>
      </c>
      <c r="H1978" s="31">
        <f t="shared" si="250"/>
        <v>-6.7488068128947469E-4</v>
      </c>
      <c r="I1978" s="37">
        <f t="shared" si="251"/>
        <v>-6.5999625783711583E-3</v>
      </c>
      <c r="J1978" s="37">
        <f t="shared" si="252"/>
        <v>7.1738250789481544E-3</v>
      </c>
      <c r="K1978" s="39">
        <f t="shared" si="253"/>
        <v>7.1619009311674761E-4</v>
      </c>
      <c r="L1978" s="36">
        <f>-(1-B1978/MAX(B$5:B1978))</f>
        <v>-7.4790779350097925E-4</v>
      </c>
      <c r="M1978" s="37">
        <f>-(1-C1978/MAX(C$5:C1978))</f>
        <v>-6.7465300054447841E-4</v>
      </c>
      <c r="N1978" s="37">
        <f>-(1-D1978/MAX(D$5:D1978))</f>
        <v>-1.9887195100053878E-2</v>
      </c>
      <c r="O1978" s="37">
        <f>-(1-E1978/MAX(E$5:E1978))</f>
        <v>-0.32657193798786721</v>
      </c>
      <c r="P1978" s="39">
        <f>-(1-F1978/MAX(F$5:F1978))</f>
        <v>-2.8703066595399451E-2</v>
      </c>
      <c r="Q1978" s="33">
        <f>IF(DatiStorici[[#This Row],[Calend]]="X",(DatiStorici[[#This Row],[Balanced]]*B$2/DatiStorici[[#This Row],[Bond 3Y]]),Q1977)</f>
        <v>28.97881087575692</v>
      </c>
      <c r="R1978" s="33">
        <f>IF(DatiStorici[[#This Row],[Calend]]="X",(DatiStorici[[#This Row],[Balanced]]*C$2/DatiStorici[[#This Row],[Bond 10Y]]),R1977)</f>
        <v>25.281013790608508</v>
      </c>
      <c r="S1978" s="33">
        <f>IF(DatiStorici[[#This Row],[Calend]]="X",(DatiStorici[[#This Row],[Balanced]]*D$2/DatiStorici[[#This Row],[SXXR]]),S1977)</f>
        <v>20.529501017670366</v>
      </c>
      <c r="T1978" s="33">
        <f>IF(DatiStorici[[#This Row],[Calend]]="X",(DatiStorici[[#This Row],[Balanced]]*E$2/DatiStorici[[#This Row],[Gold]]),T1977)</f>
        <v>32.161288632624562</v>
      </c>
      <c r="U1978" s="34">
        <f>SUMPRODUCT(DatiStorici[[#This Row],[Bond 3Y]:[Gold]],Q1977:T1977)</f>
        <v>16027.775876051806</v>
      </c>
      <c r="V1978" s="32">
        <f t="shared" si="254"/>
        <v>-1.804160702241261E-4</v>
      </c>
      <c r="W1978" s="32">
        <f>-(1-U1978/MAX(U$5:U1978))</f>
        <v>-1.4972882389394648E-3</v>
      </c>
      <c r="X1978" s="53" t="str">
        <f t="shared" si="255"/>
        <v/>
      </c>
    </row>
    <row r="1979" spans="1:24" x14ac:dyDescent="0.3">
      <c r="A1979" s="4">
        <v>41880</v>
      </c>
      <c r="B1979" s="1">
        <v>131.83258900000001</v>
      </c>
      <c r="C1979" s="1">
        <v>166.12633400000001</v>
      </c>
      <c r="D1979" s="1">
        <v>196.50413</v>
      </c>
      <c r="E1979" s="1">
        <v>123.28581</v>
      </c>
      <c r="F1979" s="3">
        <f t="shared" si="248"/>
        <v>15279.045532804703</v>
      </c>
      <c r="G1979" s="36">
        <f t="shared" si="249"/>
        <v>1.157292207889425E-4</v>
      </c>
      <c r="H1979" s="31">
        <f t="shared" si="250"/>
        <v>-1.7568819639196377E-4</v>
      </c>
      <c r="I1979" s="37">
        <f t="shared" si="251"/>
        <v>2.7790821877174735E-3</v>
      </c>
      <c r="J1979" s="37">
        <f t="shared" si="252"/>
        <v>-4.8606669096137147E-3</v>
      </c>
      <c r="K1979" s="39">
        <f t="shared" si="253"/>
        <v>-1.0368991710742838E-3</v>
      </c>
      <c r="L1979" s="36">
        <f>-(1-B1979/MAX(B$5:B1979))</f>
        <v>-6.3225843562231265E-4</v>
      </c>
      <c r="M1979" s="37">
        <f>-(1-C1979/MAX(C$5:C1979))</f>
        <v>-8.5020724651163615E-4</v>
      </c>
      <c r="N1979" s="37">
        <f>-(1-D1979/MAX(D$5:D1979))</f>
        <v>-1.7159592701889603E-2</v>
      </c>
      <c r="O1979" s="37">
        <f>-(1-E1979/MAX(E$5:E1979))</f>
        <v>-0.32983730512491571</v>
      </c>
      <c r="P1979" s="39">
        <f>-(1-F1979/MAX(F$5:F1979))</f>
        <v>-2.9709681611186589E-2</v>
      </c>
      <c r="Q1979" s="33">
        <f>IF(DatiStorici[[#This Row],[Calend]]="X",(DatiStorici[[#This Row],[Balanced]]*B$2/DatiStorici[[#This Row],[Bond 3Y]]),Q1978)</f>
        <v>28.97881087575692</v>
      </c>
      <c r="R1979" s="33">
        <f>IF(DatiStorici[[#This Row],[Calend]]="X",(DatiStorici[[#This Row],[Balanced]]*C$2/DatiStorici[[#This Row],[Bond 10Y]]),R1978)</f>
        <v>25.281013790608508</v>
      </c>
      <c r="S1979" s="33">
        <f>IF(DatiStorici[[#This Row],[Calend]]="X",(DatiStorici[[#This Row],[Balanced]]*D$2/DatiStorici[[#This Row],[SXXR]]),S1978)</f>
        <v>20.529501017670366</v>
      </c>
      <c r="T1979" s="33">
        <f>IF(DatiStorici[[#This Row],[Calend]]="X",(DatiStorici[[#This Row],[Balanced]]*E$2/DatiStorici[[#This Row],[Gold]]),T1978)</f>
        <v>32.161288632624562</v>
      </c>
      <c r="U1979" s="34">
        <f>SUMPRODUCT(DatiStorici[[#This Row],[Bond 3Y]:[Gold]],Q1978:T1978)</f>
        <v>16019.356061257969</v>
      </c>
      <c r="V1979" s="32">
        <f t="shared" si="254"/>
        <v>-5.2546449423574392E-4</v>
      </c>
      <c r="W1979" s="32">
        <f>-(1-U1979/MAX(U$5:U1979))</f>
        <v>-2.0218281357528012E-3</v>
      </c>
      <c r="X1979" s="53" t="str">
        <f t="shared" si="255"/>
        <v/>
      </c>
    </row>
    <row r="1980" spans="1:24" x14ac:dyDescent="0.3">
      <c r="A1980" s="4">
        <v>41883</v>
      </c>
      <c r="B1980" s="1">
        <v>131.87160499999999</v>
      </c>
      <c r="C1980" s="1">
        <v>166.13983899999999</v>
      </c>
      <c r="D1980" s="1">
        <v>196.991083</v>
      </c>
      <c r="E1980" s="1">
        <v>123.3535</v>
      </c>
      <c r="F1980" s="3">
        <f t="shared" si="248"/>
        <v>15290.345778998519</v>
      </c>
      <c r="G1980" s="36">
        <f t="shared" si="249"/>
        <v>2.9590731715601048E-4</v>
      </c>
      <c r="H1980" s="31">
        <f t="shared" si="250"/>
        <v>8.1290249232876148E-5</v>
      </c>
      <c r="I1980" s="37">
        <f t="shared" si="251"/>
        <v>2.4750148540040721E-3</v>
      </c>
      <c r="J1980" s="37">
        <f t="shared" si="252"/>
        <v>5.4889872745373313E-4</v>
      </c>
      <c r="K1980" s="39">
        <f t="shared" si="253"/>
        <v>7.3931774390086915E-4</v>
      </c>
      <c r="L1980" s="36">
        <f>-(1-B1980/MAX(B$5:B1980))</f>
        <v>-3.3649445115824239E-4</v>
      </c>
      <c r="M1980" s="37">
        <f>-(1-C1980/MAX(C$5:C1980))</f>
        <v>-7.689828095049922E-4</v>
      </c>
      <c r="N1980" s="37">
        <f>-(1-D1980/MAX(D$5:D1980))</f>
        <v>-1.4724035317650208E-2</v>
      </c>
      <c r="O1980" s="37">
        <f>-(1-E1980/MAX(E$5:E1980))</f>
        <v>-0.32946935269944122</v>
      </c>
      <c r="P1980" s="39">
        <f>-(1-F1980/MAX(F$5:F1980))</f>
        <v>-2.8992063520859701E-2</v>
      </c>
      <c r="Q1980" s="33">
        <f>IF(DatiStorici[[#This Row],[Calend]]="X",(DatiStorici[[#This Row],[Balanced]]*B$2/DatiStorici[[#This Row],[Bond 3Y]]),Q1979)</f>
        <v>28.97881087575692</v>
      </c>
      <c r="R1980" s="33">
        <f>IF(DatiStorici[[#This Row],[Calend]]="X",(DatiStorici[[#This Row],[Balanced]]*C$2/DatiStorici[[#This Row],[Bond 10Y]]),R1979)</f>
        <v>25.281013790608508</v>
      </c>
      <c r="S1980" s="33">
        <f>IF(DatiStorici[[#This Row],[Calend]]="X",(DatiStorici[[#This Row],[Balanced]]*D$2/DatiStorici[[#This Row],[SXXR]]),S1979)</f>
        <v>20.529501017670366</v>
      </c>
      <c r="T1980" s="33">
        <f>IF(DatiStorici[[#This Row],[Calend]]="X",(DatiStorici[[#This Row],[Balanced]]*E$2/DatiStorici[[#This Row],[Gold]]),T1979)</f>
        <v>32.161288632624562</v>
      </c>
      <c r="U1980" s="34">
        <f>SUMPRODUCT(DatiStorici[[#This Row],[Bond 3Y]:[Gold]],Q1979:T1979)</f>
        <v>16033.002018370938</v>
      </c>
      <c r="V1980" s="32">
        <f t="shared" si="254"/>
        <v>8.5147918936455424E-4</v>
      </c>
      <c r="W1980" s="32">
        <f>-(1-U1980/MAX(U$5:U1980))</f>
        <v>-1.1717086127918108E-3</v>
      </c>
      <c r="X1980" s="53" t="str">
        <f t="shared" si="255"/>
        <v/>
      </c>
    </row>
    <row r="1981" spans="1:24" x14ac:dyDescent="0.3">
      <c r="A1981" s="4">
        <v>41884</v>
      </c>
      <c r="B1981" s="1">
        <v>131.84476699999999</v>
      </c>
      <c r="C1981" s="1">
        <v>165.713819</v>
      </c>
      <c r="D1981" s="1">
        <v>196.927592</v>
      </c>
      <c r="E1981" s="1">
        <v>121.48239</v>
      </c>
      <c r="F1981" s="3">
        <f t="shared" si="248"/>
        <v>15204.143945550564</v>
      </c>
      <c r="G1981" s="36">
        <f t="shared" si="249"/>
        <v>-2.0353685202865557E-4</v>
      </c>
      <c r="H1981" s="31">
        <f t="shared" si="250"/>
        <v>-2.5675186863985348E-3</v>
      </c>
      <c r="I1981" s="37">
        <f t="shared" si="251"/>
        <v>-3.2235587992772966E-4</v>
      </c>
      <c r="J1981" s="37">
        <f t="shared" si="252"/>
        <v>-1.5284903112364552E-2</v>
      </c>
      <c r="K1981" s="39">
        <f t="shared" si="253"/>
        <v>-5.6536157079464903E-3</v>
      </c>
      <c r="L1981" s="36">
        <f>-(1-B1981/MAX(B$5:B1981))</f>
        <v>-5.3994210891528116E-4</v>
      </c>
      <c r="M1981" s="37">
        <f>-(1-C1981/MAX(C$5:C1981))</f>
        <v>-3.3312363936287559E-3</v>
      </c>
      <c r="N1981" s="37">
        <f>-(1-D1981/MAX(D$5:D1981))</f>
        <v>-1.5041593632072248E-2</v>
      </c>
      <c r="O1981" s="37">
        <f>-(1-E1981/MAX(E$5:E1981))</f>
        <v>-0.33964041877758699</v>
      </c>
      <c r="P1981" s="39">
        <f>-(1-F1981/MAX(F$5:F1981))</f>
        <v>-3.4466280103455427E-2</v>
      </c>
      <c r="Q1981" s="33">
        <f>IF(DatiStorici[[#This Row],[Calend]]="X",(DatiStorici[[#This Row],[Balanced]]*B$2/DatiStorici[[#This Row],[Bond 3Y]]),Q1980)</f>
        <v>28.97881087575692</v>
      </c>
      <c r="R1981" s="33">
        <f>IF(DatiStorici[[#This Row],[Calend]]="X",(DatiStorici[[#This Row],[Balanced]]*C$2/DatiStorici[[#This Row],[Bond 10Y]]),R1980)</f>
        <v>25.281013790608508</v>
      </c>
      <c r="S1981" s="33">
        <f>IF(DatiStorici[[#This Row],[Calend]]="X",(DatiStorici[[#This Row],[Balanced]]*D$2/DatiStorici[[#This Row],[SXXR]]),S1980)</f>
        <v>20.529501017670366</v>
      </c>
      <c r="T1981" s="33">
        <f>IF(DatiStorici[[#This Row],[Calend]]="X",(DatiStorici[[#This Row],[Balanced]]*E$2/DatiStorici[[#This Row],[Gold]]),T1980)</f>
        <v>32.161288632624562</v>
      </c>
      <c r="U1981" s="34">
        <f>SUMPRODUCT(DatiStorici[[#This Row],[Bond 3Y]:[Gold]],Q1980:T1980)</f>
        <v>15959.973320227076</v>
      </c>
      <c r="V1981" s="32">
        <f t="shared" si="254"/>
        <v>-4.5653037399355917E-3</v>
      </c>
      <c r="W1981" s="32">
        <f>-(1-U1981/MAX(U$5:U1981))</f>
        <v>-5.7212701799697063E-3</v>
      </c>
      <c r="X1981" s="53" t="str">
        <f t="shared" si="255"/>
        <v/>
      </c>
    </row>
    <row r="1982" spans="1:24" x14ac:dyDescent="0.3">
      <c r="A1982" s="4">
        <v>41885</v>
      </c>
      <c r="B1982" s="1">
        <v>131.83640600000001</v>
      </c>
      <c r="C1982" s="1">
        <v>165.48887500000001</v>
      </c>
      <c r="D1982" s="1">
        <v>198.22745699999999</v>
      </c>
      <c r="E1982" s="1">
        <v>121.33718</v>
      </c>
      <c r="F1982" s="3">
        <f t="shared" si="248"/>
        <v>15212.069501600192</v>
      </c>
      <c r="G1982" s="36">
        <f t="shared" si="249"/>
        <v>-6.3417497029895275E-5</v>
      </c>
      <c r="H1982" s="31">
        <f t="shared" si="250"/>
        <v>-1.3583466479116502E-3</v>
      </c>
      <c r="I1982" s="37">
        <f t="shared" si="251"/>
        <v>6.5790362130945341E-3</v>
      </c>
      <c r="J1982" s="37">
        <f t="shared" si="252"/>
        <v>-1.1960322416364373E-3</v>
      </c>
      <c r="K1982" s="39">
        <f t="shared" si="253"/>
        <v>5.2114022955359056E-4</v>
      </c>
      <c r="L1982" s="36">
        <f>-(1-B1982/MAX(B$5:B1982))</f>
        <v>-6.0332335440693718E-4</v>
      </c>
      <c r="M1982" s="37">
        <f>-(1-C1982/MAX(C$5:C1982))</f>
        <v>-4.6841390043679265E-3</v>
      </c>
      <c r="N1982" s="37">
        <f>-(1-D1982/MAX(D$5:D1982))</f>
        <v>-8.540153453524657E-3</v>
      </c>
      <c r="O1982" s="37">
        <f>-(1-E1982/MAX(E$5:E1982))</f>
        <v>-0.34042975799612962</v>
      </c>
      <c r="P1982" s="39">
        <f>-(1-F1982/MAX(F$5:F1982))</f>
        <v>-3.3962970502977474E-2</v>
      </c>
      <c r="Q1982" s="33">
        <f>IF(DatiStorici[[#This Row],[Calend]]="X",(DatiStorici[[#This Row],[Balanced]]*B$2/DatiStorici[[#This Row],[Bond 3Y]]),Q1981)</f>
        <v>28.97881087575692</v>
      </c>
      <c r="R1982" s="33">
        <f>IF(DatiStorici[[#This Row],[Calend]]="X",(DatiStorici[[#This Row],[Balanced]]*C$2/DatiStorici[[#This Row],[Bond 10Y]]),R1981)</f>
        <v>25.281013790608508</v>
      </c>
      <c r="S1982" s="33">
        <f>IF(DatiStorici[[#This Row],[Calend]]="X",(DatiStorici[[#This Row],[Balanced]]*D$2/DatiStorici[[#This Row],[SXXR]]),S1981)</f>
        <v>20.529501017670366</v>
      </c>
      <c r="T1982" s="33">
        <f>IF(DatiStorici[[#This Row],[Calend]]="X",(DatiStorici[[#This Row],[Balanced]]*E$2/DatiStorici[[#This Row],[Gold]]),T1981)</f>
        <v>32.161288632624562</v>
      </c>
      <c r="U1982" s="34">
        <f>SUMPRODUCT(DatiStorici[[#This Row],[Bond 3Y]:[Gold]],Q1981:T1981)</f>
        <v>15976.059655141222</v>
      </c>
      <c r="V1982" s="32">
        <f t="shared" si="254"/>
        <v>1.007409798644775E-3</v>
      </c>
      <c r="W1982" s="32">
        <f>-(1-U1982/MAX(U$5:U1982))</f>
        <v>-4.7191193414325427E-3</v>
      </c>
      <c r="X1982" s="53" t="str">
        <f t="shared" si="255"/>
        <v/>
      </c>
    </row>
    <row r="1983" spans="1:24" x14ac:dyDescent="0.3">
      <c r="A1983" s="4">
        <v>41886</v>
      </c>
      <c r="B1983" s="1">
        <v>132.02471700000001</v>
      </c>
      <c r="C1983" s="1">
        <v>165.898347</v>
      </c>
      <c r="D1983" s="1">
        <v>200.46551600000001</v>
      </c>
      <c r="E1983" s="1">
        <v>121.91107</v>
      </c>
      <c r="F1983" s="3">
        <f t="shared" si="248"/>
        <v>15283.388051034024</v>
      </c>
      <c r="G1983" s="36">
        <f t="shared" si="249"/>
        <v>1.4273495832192755E-3</v>
      </c>
      <c r="H1983" s="31">
        <f t="shared" si="250"/>
        <v>2.4712612992158368E-3</v>
      </c>
      <c r="I1983" s="37">
        <f t="shared" si="251"/>
        <v>1.1227097842385491E-2</v>
      </c>
      <c r="J1983" s="37">
        <f t="shared" si="252"/>
        <v>4.7185627423567168E-3</v>
      </c>
      <c r="K1983" s="39">
        <f t="shared" si="253"/>
        <v>4.6773313260110331E-3</v>
      </c>
      <c r="L1983" s="36">
        <f>-(1-B1983/MAX(B$5:B1983))</f>
        <v>0</v>
      </c>
      <c r="M1983" s="37">
        <f>-(1-C1983/MAX(C$5:C1983))</f>
        <v>-2.2214116685660423E-3</v>
      </c>
      <c r="N1983" s="37">
        <f>-(1-D1983/MAX(D$5:D1983))</f>
        <v>0</v>
      </c>
      <c r="O1983" s="37">
        <f>-(1-E1983/MAX(E$5:E1983))</f>
        <v>-0.33731018025265813</v>
      </c>
      <c r="P1983" s="39">
        <f>-(1-F1983/MAX(F$5:F1983))</f>
        <v>-2.9433911545164504E-2</v>
      </c>
      <c r="Q1983" s="33">
        <f>IF(DatiStorici[[#This Row],[Calend]]="X",(DatiStorici[[#This Row],[Balanced]]*B$2/DatiStorici[[#This Row],[Bond 3Y]]),Q1982)</f>
        <v>28.97881087575692</v>
      </c>
      <c r="R1983" s="33">
        <f>IF(DatiStorici[[#This Row],[Calend]]="X",(DatiStorici[[#This Row],[Balanced]]*C$2/DatiStorici[[#This Row],[Bond 10Y]]),R1982)</f>
        <v>25.281013790608508</v>
      </c>
      <c r="S1983" s="33">
        <f>IF(DatiStorici[[#This Row],[Calend]]="X",(DatiStorici[[#This Row],[Balanced]]*D$2/DatiStorici[[#This Row],[SXXR]]),S1982)</f>
        <v>20.529501017670366</v>
      </c>
      <c r="T1983" s="33">
        <f>IF(DatiStorici[[#This Row],[Calend]]="X",(DatiStorici[[#This Row],[Balanced]]*E$2/DatiStorici[[#This Row],[Gold]]),T1982)</f>
        <v>32.161288632624562</v>
      </c>
      <c r="U1983" s="34">
        <f>SUMPRODUCT(DatiStorici[[#This Row],[Bond 3Y]:[Gold]],Q1982:T1982)</f>
        <v>16056.271827726399</v>
      </c>
      <c r="V1983" s="32">
        <f t="shared" si="254"/>
        <v>5.0082111747636092E-3</v>
      </c>
      <c r="W1983" s="32">
        <f>-(1-U1983/MAX(U$5:U1983))</f>
        <v>0</v>
      </c>
      <c r="X1983" s="53" t="str">
        <f t="shared" si="255"/>
        <v/>
      </c>
    </row>
    <row r="1984" spans="1:24" x14ac:dyDescent="0.3">
      <c r="A1984" s="4">
        <v>41887</v>
      </c>
      <c r="B1984" s="1">
        <v>132.077291</v>
      </c>
      <c r="C1984" s="1">
        <v>166.55884399999999</v>
      </c>
      <c r="D1984" s="1">
        <v>199.71552800000001</v>
      </c>
      <c r="E1984" s="1">
        <v>121.38235</v>
      </c>
      <c r="F1984" s="3">
        <f t="shared" si="248"/>
        <v>15269.273243651462</v>
      </c>
      <c r="G1984" s="36">
        <f t="shared" si="249"/>
        <v>3.9813404746587771E-4</v>
      </c>
      <c r="H1984" s="31">
        <f t="shared" si="250"/>
        <v>3.9734310875660763E-3</v>
      </c>
      <c r="I1984" s="37">
        <f t="shared" si="251"/>
        <v>-3.7482478958742594E-3</v>
      </c>
      <c r="J1984" s="37">
        <f t="shared" si="252"/>
        <v>-4.3463635994080551E-3</v>
      </c>
      <c r="K1984" s="39">
        <f t="shared" si="253"/>
        <v>-9.239658863487082E-4</v>
      </c>
      <c r="L1984" s="36">
        <f>-(1-B1984/MAX(B$5:B1984))</f>
        <v>0</v>
      </c>
      <c r="M1984" s="37">
        <f>-(1-C1984/MAX(C$5:C1984))</f>
        <v>0</v>
      </c>
      <c r="N1984" s="37">
        <f>-(1-D1984/MAX(D$5:D1984))</f>
        <v>-3.7412319832603735E-3</v>
      </c>
      <c r="O1984" s="37">
        <f>-(1-E1984/MAX(E$5:E1984))</f>
        <v>-0.34018422082581368</v>
      </c>
      <c r="P1984" s="39">
        <f>-(1-F1984/MAX(F$5:F1984))</f>
        <v>-3.0330267336487804E-2</v>
      </c>
      <c r="Q1984" s="33">
        <f>IF(DatiStorici[[#This Row],[Calend]]="X",(DatiStorici[[#This Row],[Balanced]]*B$2/DatiStorici[[#This Row],[Bond 3Y]]),Q1983)</f>
        <v>28.97881087575692</v>
      </c>
      <c r="R1984" s="33">
        <f>IF(DatiStorici[[#This Row],[Calend]]="X",(DatiStorici[[#This Row],[Balanced]]*C$2/DatiStorici[[#This Row],[Bond 10Y]]),R1983)</f>
        <v>25.281013790608508</v>
      </c>
      <c r="S1984" s="33">
        <f>IF(DatiStorici[[#This Row],[Calend]]="X",(DatiStorici[[#This Row],[Balanced]]*D$2/DatiStorici[[#This Row],[SXXR]]),S1983)</f>
        <v>20.529501017670366</v>
      </c>
      <c r="T1984" s="33">
        <f>IF(DatiStorici[[#This Row],[Calend]]="X",(DatiStorici[[#This Row],[Balanced]]*E$2/DatiStorici[[#This Row],[Gold]]),T1983)</f>
        <v>32.161288632624562</v>
      </c>
      <c r="U1984" s="34">
        <f>SUMPRODUCT(DatiStorici[[#This Row],[Bond 3Y]:[Gold]],Q1983:T1983)</f>
        <v>16042.092197559954</v>
      </c>
      <c r="V1984" s="32">
        <f t="shared" si="254"/>
        <v>-8.8351113954903131E-4</v>
      </c>
      <c r="W1984" s="32">
        <f>-(1-U1984/MAX(U$5:U1984))</f>
        <v>-8.8312095850040517E-4</v>
      </c>
      <c r="X1984" s="53" t="str">
        <f t="shared" si="255"/>
        <v/>
      </c>
    </row>
    <row r="1985" spans="1:24" x14ac:dyDescent="0.3">
      <c r="A1985" s="4">
        <v>41890</v>
      </c>
      <c r="B1985" s="1">
        <v>132.04250200000001</v>
      </c>
      <c r="C1985" s="1">
        <v>166.357912</v>
      </c>
      <c r="D1985" s="1">
        <v>198.86803599999999</v>
      </c>
      <c r="E1985" s="1">
        <v>120.70706</v>
      </c>
      <c r="F1985" s="3">
        <f t="shared" si="248"/>
        <v>15223.944022100732</v>
      </c>
      <c r="G1985" s="36">
        <f t="shared" si="249"/>
        <v>-2.6343349588476027E-4</v>
      </c>
      <c r="H1985" s="31">
        <f t="shared" si="250"/>
        <v>-1.2071006987585909E-3</v>
      </c>
      <c r="I1985" s="37">
        <f t="shared" si="251"/>
        <v>-4.2525249594478976E-3</v>
      </c>
      <c r="J1985" s="37">
        <f t="shared" si="252"/>
        <v>-5.5788623836101657E-3</v>
      </c>
      <c r="K1985" s="39">
        <f t="shared" si="253"/>
        <v>-2.9730713256658392E-3</v>
      </c>
      <c r="L1985" s="36">
        <f>-(1-B1985/MAX(B$5:B1985))</f>
        <v>-2.6339880032810736E-4</v>
      </c>
      <c r="M1985" s="37">
        <f>-(1-C1985/MAX(C$5:C1985))</f>
        <v>-1.206372445764492E-3</v>
      </c>
      <c r="N1985" s="37">
        <f>-(1-D1985/MAX(D$5:D1985))</f>
        <v>-7.9688518597882396E-3</v>
      </c>
      <c r="O1985" s="37">
        <f>-(1-E1985/MAX(E$5:E1985))</f>
        <v>-0.34385499336826775</v>
      </c>
      <c r="P1985" s="39">
        <f>-(1-F1985/MAX(F$5:F1985))</f>
        <v>-3.3208883328327277E-2</v>
      </c>
      <c r="Q1985" s="33">
        <f>IF(DatiStorici[[#This Row],[Calend]]="X",(DatiStorici[[#This Row],[Balanced]]*B$2/DatiStorici[[#This Row],[Bond 3Y]]),Q1984)</f>
        <v>28.97881087575692</v>
      </c>
      <c r="R1985" s="33">
        <f>IF(DatiStorici[[#This Row],[Calend]]="X",(DatiStorici[[#This Row],[Balanced]]*C$2/DatiStorici[[#This Row],[Bond 10Y]]),R1984)</f>
        <v>25.281013790608508</v>
      </c>
      <c r="S1985" s="33">
        <f>IF(DatiStorici[[#This Row],[Calend]]="X",(DatiStorici[[#This Row],[Balanced]]*D$2/DatiStorici[[#This Row],[SXXR]]),S1984)</f>
        <v>20.529501017670366</v>
      </c>
      <c r="T1985" s="33">
        <f>IF(DatiStorici[[#This Row],[Calend]]="X",(DatiStorici[[#This Row],[Balanced]]*E$2/DatiStorici[[#This Row],[Gold]]),T1984)</f>
        <v>32.161288632624562</v>
      </c>
      <c r="U1985" s="34">
        <f>SUMPRODUCT(DatiStorici[[#This Row],[Bond 3Y]:[Gold]],Q1984:T1984)</f>
        <v>15996.887504568229</v>
      </c>
      <c r="V1985" s="32">
        <f t="shared" si="254"/>
        <v>-2.8218578374612033E-3</v>
      </c>
      <c r="W1985" s="32">
        <f>-(1-U1985/MAX(U$5:U1985))</f>
        <v>-3.6985125685045084E-3</v>
      </c>
      <c r="X1985" s="53" t="str">
        <f t="shared" si="255"/>
        <v/>
      </c>
    </row>
    <row r="1986" spans="1:24" x14ac:dyDescent="0.3">
      <c r="A1986" s="4">
        <v>41891</v>
      </c>
      <c r="B1986" s="1">
        <v>131.97898699999999</v>
      </c>
      <c r="C1986" s="1">
        <v>165.58538799999999</v>
      </c>
      <c r="D1986" s="1">
        <v>198.179272</v>
      </c>
      <c r="E1986" s="1">
        <v>120.39409000000001</v>
      </c>
      <c r="F1986" s="3">
        <f t="shared" si="248"/>
        <v>15180.111753091518</v>
      </c>
      <c r="G1986" s="36">
        <f t="shared" si="249"/>
        <v>-4.8113508840395987E-4</v>
      </c>
      <c r="H1986" s="31">
        <f t="shared" si="250"/>
        <v>-4.6545623588367504E-3</v>
      </c>
      <c r="I1986" s="37">
        <f t="shared" si="251"/>
        <v>-3.4694338785739689E-3</v>
      </c>
      <c r="J1986" s="37">
        <f t="shared" si="252"/>
        <v>-2.5961732309265555E-3</v>
      </c>
      <c r="K1986" s="39">
        <f t="shared" si="253"/>
        <v>-2.8833192321474775E-3</v>
      </c>
      <c r="L1986" s="36">
        <f>-(1-B1986/MAX(B$5:B1986))</f>
        <v>-7.4429146188359496E-4</v>
      </c>
      <c r="M1986" s="37">
        <f>-(1-C1986/MAX(C$5:C1986))</f>
        <v>-5.8445170284683323E-3</v>
      </c>
      <c r="N1986" s="37">
        <f>-(1-D1986/MAX(D$5:D1986))</f>
        <v>-1.1404674707244933E-2</v>
      </c>
      <c r="O1986" s="37">
        <f>-(1-E1986/MAX(E$5:E1986))</f>
        <v>-0.34555625013589608</v>
      </c>
      <c r="P1986" s="39">
        <f>-(1-F1986/MAX(F$5:F1986))</f>
        <v>-3.5992435884757645E-2</v>
      </c>
      <c r="Q1986" s="33">
        <f>IF(DatiStorici[[#This Row],[Calend]]="X",(DatiStorici[[#This Row],[Balanced]]*B$2/DatiStorici[[#This Row],[Bond 3Y]]),Q1985)</f>
        <v>28.97881087575692</v>
      </c>
      <c r="R1986" s="33">
        <f>IF(DatiStorici[[#This Row],[Calend]]="X",(DatiStorici[[#This Row],[Balanced]]*C$2/DatiStorici[[#This Row],[Bond 10Y]]),R1985)</f>
        <v>25.281013790608508</v>
      </c>
      <c r="S1986" s="33">
        <f>IF(DatiStorici[[#This Row],[Calend]]="X",(DatiStorici[[#This Row],[Balanced]]*D$2/DatiStorici[[#This Row],[SXXR]]),S1985)</f>
        <v>20.529501017670366</v>
      </c>
      <c r="T1986" s="33">
        <f>IF(DatiStorici[[#This Row],[Calend]]="X",(DatiStorici[[#This Row],[Balanced]]*E$2/DatiStorici[[#This Row],[Gold]]),T1985)</f>
        <v>32.161288632624562</v>
      </c>
      <c r="U1986" s="34">
        <f>SUMPRODUCT(DatiStorici[[#This Row],[Bond 3Y]:[Gold]],Q1985:T1985)</f>
        <v>15951.311225755593</v>
      </c>
      <c r="V1986" s="32">
        <f t="shared" si="254"/>
        <v>-2.85313798845178E-3</v>
      </c>
      <c r="W1986" s="32">
        <f>-(1-U1986/MAX(U$5:U1986))</f>
        <v>-6.5370468996144293E-3</v>
      </c>
      <c r="X1986" s="53" t="str">
        <f t="shared" si="255"/>
        <v/>
      </c>
    </row>
    <row r="1987" spans="1:24" x14ac:dyDescent="0.3">
      <c r="A1987" s="4">
        <v>41892</v>
      </c>
      <c r="B1987" s="1">
        <v>131.94277500000001</v>
      </c>
      <c r="C1987" s="1">
        <v>165.38077899999999</v>
      </c>
      <c r="D1987" s="1">
        <v>198.08970500000001</v>
      </c>
      <c r="E1987" s="1">
        <v>119.93731</v>
      </c>
      <c r="F1987" s="3">
        <f t="shared" si="248"/>
        <v>15154.674285005287</v>
      </c>
      <c r="G1987" s="36">
        <f t="shared" si="249"/>
        <v>-2.7441465950218328E-4</v>
      </c>
      <c r="H1987" s="31">
        <f t="shared" si="250"/>
        <v>-1.2364346961584746E-3</v>
      </c>
      <c r="I1987" s="37">
        <f t="shared" si="251"/>
        <v>-4.5205154439952386E-4</v>
      </c>
      <c r="J1987" s="37">
        <f t="shared" si="252"/>
        <v>-3.8012556829594545E-3</v>
      </c>
      <c r="K1987" s="39">
        <f t="shared" si="253"/>
        <v>-1.6771157717514207E-3</v>
      </c>
      <c r="L1987" s="36">
        <f>-(1-B1987/MAX(B$5:B1987))</f>
        <v>-1.0184642566600788E-3</v>
      </c>
      <c r="M1987" s="37">
        <f>-(1-C1987/MAX(C$5:C1987))</f>
        <v>-7.072965756174443E-3</v>
      </c>
      <c r="N1987" s="37">
        <f>-(1-D1987/MAX(D$5:D1987))</f>
        <v>-1.1851469756025246E-2</v>
      </c>
      <c r="O1987" s="37">
        <f>-(1-E1987/MAX(E$5:E1987))</f>
        <v>-0.348039235937466</v>
      </c>
      <c r="P1987" s="39">
        <f>-(1-F1987/MAX(F$5:F1987))</f>
        <v>-3.760783319183425E-2</v>
      </c>
      <c r="Q1987" s="33">
        <f>IF(DatiStorici[[#This Row],[Calend]]="X",(DatiStorici[[#This Row],[Balanced]]*B$2/DatiStorici[[#This Row],[Bond 3Y]]),Q1986)</f>
        <v>28.97881087575692</v>
      </c>
      <c r="R1987" s="33">
        <f>IF(DatiStorici[[#This Row],[Calend]]="X",(DatiStorici[[#This Row],[Balanced]]*C$2/DatiStorici[[#This Row],[Bond 10Y]]),R1986)</f>
        <v>25.281013790608508</v>
      </c>
      <c r="S1987" s="33">
        <f>IF(DatiStorici[[#This Row],[Calend]]="X",(DatiStorici[[#This Row],[Balanced]]*D$2/DatiStorici[[#This Row],[SXXR]]),S1986)</f>
        <v>20.529501017670366</v>
      </c>
      <c r="T1987" s="33">
        <f>IF(DatiStorici[[#This Row],[Calend]]="X",(DatiStorici[[#This Row],[Balanced]]*E$2/DatiStorici[[#This Row],[Gold]]),T1986)</f>
        <v>32.161288632624562</v>
      </c>
      <c r="U1987" s="34">
        <f>SUMPRODUCT(DatiStorici[[#This Row],[Bond 3Y]:[Gold]],Q1986:T1986)</f>
        <v>15928.559722866219</v>
      </c>
      <c r="V1987" s="32">
        <f t="shared" si="254"/>
        <v>-1.4273274059739456E-3</v>
      </c>
      <c r="W1987" s="32">
        <f>-(1-U1987/MAX(U$5:U1987))</f>
        <v>-7.9540323077766928E-3</v>
      </c>
      <c r="X1987" s="53" t="str">
        <f t="shared" si="255"/>
        <v/>
      </c>
    </row>
    <row r="1988" spans="1:24" x14ac:dyDescent="0.3">
      <c r="A1988" s="4">
        <v>41893</v>
      </c>
      <c r="B1988" s="1">
        <v>131.918498</v>
      </c>
      <c r="C1988" s="1">
        <v>165.17232200000001</v>
      </c>
      <c r="D1988" s="1">
        <v>197.849346</v>
      </c>
      <c r="E1988" s="1">
        <v>119.00118999999999</v>
      </c>
      <c r="F1988" s="3">
        <f t="shared" si="248"/>
        <v>15108.260062602796</v>
      </c>
      <c r="G1988" s="36">
        <f t="shared" si="249"/>
        <v>-1.8401336272275921E-4</v>
      </c>
      <c r="H1988" s="31">
        <f t="shared" si="250"/>
        <v>-1.2612619697318788E-3</v>
      </c>
      <c r="I1988" s="37">
        <f t="shared" si="251"/>
        <v>-1.2141213599358687E-3</v>
      </c>
      <c r="J1988" s="37">
        <f t="shared" si="252"/>
        <v>-7.8356965467183421E-3</v>
      </c>
      <c r="K1988" s="39">
        <f t="shared" si="253"/>
        <v>-3.0673997611566852E-3</v>
      </c>
      <c r="L1988" s="36">
        <f>-(1-B1988/MAX(B$5:B1988))</f>
        <v>-1.2022732961717297E-3</v>
      </c>
      <c r="M1988" s="37">
        <f>-(1-C1988/MAX(C$5:C1988))</f>
        <v>-8.3245174300080604E-3</v>
      </c>
      <c r="N1988" s="37">
        <f>-(1-D1988/MAX(D$5:D1988))</f>
        <v>-1.3050473977778809E-2</v>
      </c>
      <c r="O1988" s="37">
        <f>-(1-E1988/MAX(E$5:E1988))</f>
        <v>-0.35312784022961019</v>
      </c>
      <c r="P1988" s="39">
        <f>-(1-F1988/MAX(F$5:F1988))</f>
        <v>-4.0555351774457127E-2</v>
      </c>
      <c r="Q1988" s="33">
        <f>IF(DatiStorici[[#This Row],[Calend]]="X",(DatiStorici[[#This Row],[Balanced]]*B$2/DatiStorici[[#This Row],[Bond 3Y]]),Q1987)</f>
        <v>28.97881087575692</v>
      </c>
      <c r="R1988" s="33">
        <f>IF(DatiStorici[[#This Row],[Calend]]="X",(DatiStorici[[#This Row],[Balanced]]*C$2/DatiStorici[[#This Row],[Bond 10Y]]),R1987)</f>
        <v>25.281013790608508</v>
      </c>
      <c r="S1988" s="33">
        <f>IF(DatiStorici[[#This Row],[Calend]]="X",(DatiStorici[[#This Row],[Balanced]]*D$2/DatiStorici[[#This Row],[SXXR]]),S1987)</f>
        <v>20.529501017670366</v>
      </c>
      <c r="T1988" s="33">
        <f>IF(DatiStorici[[#This Row],[Calend]]="X",(DatiStorici[[#This Row],[Balanced]]*E$2/DatiStorici[[#This Row],[Gold]]),T1987)</f>
        <v>32.161288632624562</v>
      </c>
      <c r="U1988" s="34">
        <f>SUMPRODUCT(DatiStorici[[#This Row],[Bond 3Y]:[Gold]],Q1987:T1987)</f>
        <v>15887.544924132959</v>
      </c>
      <c r="V1988" s="32">
        <f t="shared" si="254"/>
        <v>-2.5782428055381485E-3</v>
      </c>
      <c r="W1988" s="32">
        <f>-(1-U1988/MAX(U$5:U1988))</f>
        <v>-1.0508473287184739E-2</v>
      </c>
      <c r="X1988" s="53" t="str">
        <f t="shared" si="255"/>
        <v/>
      </c>
    </row>
    <row r="1989" spans="1:24" x14ac:dyDescent="0.3">
      <c r="A1989" s="4">
        <v>41894</v>
      </c>
      <c r="B1989" s="1">
        <v>131.855298</v>
      </c>
      <c r="C1989" s="1">
        <v>164.73991699999999</v>
      </c>
      <c r="D1989" s="1">
        <v>197.85274699999999</v>
      </c>
      <c r="E1989" s="1">
        <v>118.06509</v>
      </c>
      <c r="F1989" s="3">
        <f t="shared" si="248"/>
        <v>15058.882720842164</v>
      </c>
      <c r="G1989" s="36">
        <f t="shared" si="249"/>
        <v>-4.7919848118180069E-4</v>
      </c>
      <c r="H1989" s="31">
        <f t="shared" si="250"/>
        <v>-2.6213349884373414E-3</v>
      </c>
      <c r="I1989" s="37">
        <f t="shared" si="251"/>
        <v>1.7189699322939635E-5</v>
      </c>
      <c r="J1989" s="37">
        <f t="shared" si="252"/>
        <v>-7.8974105073391972E-3</v>
      </c>
      <c r="K1989" s="39">
        <f t="shared" si="253"/>
        <v>-3.2735871746675353E-3</v>
      </c>
      <c r="L1989" s="36">
        <f>-(1-B1989/MAX(B$5:B1989))</f>
        <v>-1.6807809905792226E-3</v>
      </c>
      <c r="M1989" s="37">
        <f>-(1-C1989/MAX(C$5:C1989))</f>
        <v>-1.0920626946714362E-2</v>
      </c>
      <c r="N1989" s="37">
        <f>-(1-D1989/MAX(D$5:D1989))</f>
        <v>-1.3033508466363974E-2</v>
      </c>
      <c r="O1989" s="37">
        <f>-(1-E1989/MAX(E$5:E1989))</f>
        <v>-0.35821633580483137</v>
      </c>
      <c r="P1989" s="39">
        <f>-(1-F1989/MAX(F$5:F1989))</f>
        <v>-4.3691042191456697E-2</v>
      </c>
      <c r="Q1989" s="33">
        <f>IF(DatiStorici[[#This Row],[Calend]]="X",(DatiStorici[[#This Row],[Balanced]]*B$2/DatiStorici[[#This Row],[Bond 3Y]]),Q1988)</f>
        <v>28.97881087575692</v>
      </c>
      <c r="R1989" s="33">
        <f>IF(DatiStorici[[#This Row],[Calend]]="X",(DatiStorici[[#This Row],[Balanced]]*C$2/DatiStorici[[#This Row],[Bond 10Y]]),R1988)</f>
        <v>25.281013790608508</v>
      </c>
      <c r="S1989" s="33">
        <f>IF(DatiStorici[[#This Row],[Calend]]="X",(DatiStorici[[#This Row],[Balanced]]*D$2/DatiStorici[[#This Row],[SXXR]]),S1988)</f>
        <v>20.529501017670366</v>
      </c>
      <c r="T1989" s="33">
        <f>IF(DatiStorici[[#This Row],[Calend]]="X",(DatiStorici[[#This Row],[Balanced]]*E$2/DatiStorici[[#This Row],[Gold]]),T1988)</f>
        <v>32.161288632624562</v>
      </c>
      <c r="U1989" s="34">
        <f>SUMPRODUCT(DatiStorici[[#This Row],[Bond 3Y]:[Gold]],Q1988:T1988)</f>
        <v>15844.745465061442</v>
      </c>
      <c r="V1989" s="32">
        <f t="shared" si="254"/>
        <v>-2.6975351920584529E-3</v>
      </c>
      <c r="W1989" s="32">
        <f>-(1-U1989/MAX(U$5:U1989))</f>
        <v>-1.3174064623126758E-2</v>
      </c>
      <c r="X1989" s="53" t="str">
        <f t="shared" si="255"/>
        <v/>
      </c>
    </row>
    <row r="1990" spans="1:24" x14ac:dyDescent="0.3">
      <c r="A1990" s="4">
        <v>41897</v>
      </c>
      <c r="B1990" s="1">
        <v>131.876822</v>
      </c>
      <c r="C1990" s="1">
        <v>164.93775500000001</v>
      </c>
      <c r="D1990" s="1">
        <v>197.64687000000001</v>
      </c>
      <c r="E1990" s="1">
        <v>118.32467</v>
      </c>
      <c r="F1990" s="3">
        <f t="shared" si="248"/>
        <v>15071.563971352727</v>
      </c>
      <c r="G1990" s="36">
        <f t="shared" si="249"/>
        <v>1.632262315852782E-4</v>
      </c>
      <c r="H1990" s="31">
        <f t="shared" si="250"/>
        <v>1.2001906137465556E-3</v>
      </c>
      <c r="I1990" s="37">
        <f t="shared" si="251"/>
        <v>-1.041098447362488E-3</v>
      </c>
      <c r="J1990" s="37">
        <f t="shared" si="252"/>
        <v>2.1962043054343542E-3</v>
      </c>
      <c r="K1990" s="39">
        <f t="shared" si="253"/>
        <v>8.4175660513034734E-4</v>
      </c>
      <c r="L1990" s="36">
        <f>-(1-B1990/MAX(B$5:B1990))</f>
        <v>-1.517815806806655E-3</v>
      </c>
      <c r="M1990" s="37">
        <f>-(1-C1990/MAX(C$5:C1990))</f>
        <v>-9.7328305184442021E-3</v>
      </c>
      <c r="N1990" s="37">
        <f>-(1-D1990/MAX(D$5:D1990))</f>
        <v>-1.4060503054300844E-2</v>
      </c>
      <c r="O1990" s="37">
        <f>-(1-E1990/MAX(E$5:E1990))</f>
        <v>-0.35680529886282097</v>
      </c>
      <c r="P1990" s="39">
        <f>-(1-F1990/MAX(F$5:F1990))</f>
        <v>-4.288572391623835E-2</v>
      </c>
      <c r="Q1990" s="33">
        <f>IF(DatiStorici[[#This Row],[Calend]]="X",(DatiStorici[[#This Row],[Balanced]]*B$2/DatiStorici[[#This Row],[Bond 3Y]]),Q1989)</f>
        <v>28.97881087575692</v>
      </c>
      <c r="R1990" s="33">
        <f>IF(DatiStorici[[#This Row],[Calend]]="X",(DatiStorici[[#This Row],[Balanced]]*C$2/DatiStorici[[#This Row],[Bond 10Y]]),R1989)</f>
        <v>25.281013790608508</v>
      </c>
      <c r="S1990" s="33">
        <f>IF(DatiStorici[[#This Row],[Calend]]="X",(DatiStorici[[#This Row],[Balanced]]*D$2/DatiStorici[[#This Row],[SXXR]]),S1989)</f>
        <v>20.529501017670366</v>
      </c>
      <c r="T1990" s="33">
        <f>IF(DatiStorici[[#This Row],[Calend]]="X",(DatiStorici[[#This Row],[Balanced]]*E$2/DatiStorici[[#This Row],[Gold]]),T1989)</f>
        <v>32.161288632624562</v>
      </c>
      <c r="U1990" s="34">
        <f>SUMPRODUCT(DatiStorici[[#This Row],[Bond 3Y]:[Gold]],Q1989:T1989)</f>
        <v>15854.492625415283</v>
      </c>
      <c r="V1990" s="32">
        <f t="shared" si="254"/>
        <v>6.149775987180652E-4</v>
      </c>
      <c r="W1990" s="32">
        <f>-(1-U1990/MAX(U$5:U1990))</f>
        <v>-1.2567002133252236E-2</v>
      </c>
      <c r="X1990" s="53" t="str">
        <f t="shared" si="255"/>
        <v/>
      </c>
    </row>
    <row r="1991" spans="1:24" x14ac:dyDescent="0.3">
      <c r="A1991" s="4">
        <v>41898</v>
      </c>
      <c r="B1991" s="1">
        <v>131.864316</v>
      </c>
      <c r="C1991" s="1">
        <v>164.89747299999999</v>
      </c>
      <c r="D1991" s="1">
        <v>197.02749900000001</v>
      </c>
      <c r="E1991" s="1">
        <v>118.13159</v>
      </c>
      <c r="F1991" s="3">
        <f t="shared" ref="F1991:F2054" si="256">SUMPRODUCT(B1991:E1991,B$3:E$3)</f>
        <v>15053.302693848351</v>
      </c>
      <c r="G1991" s="36">
        <f t="shared" ref="G1991:G2054" si="257">LN(B1991/B1990)</f>
        <v>-9.4835414029179602E-5</v>
      </c>
      <c r="H1991" s="31">
        <f t="shared" ref="H1991:H2054" si="258">LN(C1991/C1990)</f>
        <v>-2.4425529343574459E-4</v>
      </c>
      <c r="I1991" s="37">
        <f t="shared" ref="I1991:I2054" si="259">LN(D1991/D1990)</f>
        <v>-3.1386457145733812E-3</v>
      </c>
      <c r="J1991" s="37">
        <f t="shared" ref="J1991:J2054" si="260">LN(E1991/E1990)</f>
        <v>-1.6331142420422287E-3</v>
      </c>
      <c r="K1991" s="39">
        <f t="shared" ref="K1991:K2054" si="261">LN(F1991/F1990)</f>
        <v>-1.212372485767335E-3</v>
      </c>
      <c r="L1991" s="36">
        <f>-(1-B1991/MAX(B$5:B1991))</f>
        <v>-1.6125027882347709E-3</v>
      </c>
      <c r="M1991" s="37">
        <f>-(1-C1991/MAX(C$5:C1991))</f>
        <v>-9.9746789789199042E-3</v>
      </c>
      <c r="N1991" s="37">
        <f>-(1-D1991/MAX(D$5:D1991))</f>
        <v>-1.7150166615189866E-2</v>
      </c>
      <c r="O1991" s="37">
        <f>-(1-E1991/MAX(E$5:E1991))</f>
        <v>-0.35785485203626799</v>
      </c>
      <c r="P1991" s="39">
        <f>-(1-F1991/MAX(F$5:F1991))</f>
        <v>-4.4045399808679719E-2</v>
      </c>
      <c r="Q1991" s="33">
        <f>IF(DatiStorici[[#This Row],[Calend]]="X",(DatiStorici[[#This Row],[Balanced]]*B$2/DatiStorici[[#This Row],[Bond 3Y]]),Q1990)</f>
        <v>28.97881087575692</v>
      </c>
      <c r="R1991" s="33">
        <f>IF(DatiStorici[[#This Row],[Calend]]="X",(DatiStorici[[#This Row],[Balanced]]*C$2/DatiStorici[[#This Row],[Bond 10Y]]),R1990)</f>
        <v>25.281013790608508</v>
      </c>
      <c r="S1991" s="33">
        <f>IF(DatiStorici[[#This Row],[Calend]]="X",(DatiStorici[[#This Row],[Balanced]]*D$2/DatiStorici[[#This Row],[SXXR]]),S1990)</f>
        <v>20.529501017670366</v>
      </c>
      <c r="T1991" s="33">
        <f>IF(DatiStorici[[#This Row],[Calend]]="X",(DatiStorici[[#This Row],[Balanced]]*E$2/DatiStorici[[#This Row],[Gold]]),T1990)</f>
        <v>32.161288632624562</v>
      </c>
      <c r="U1991" s="34">
        <f>SUMPRODUCT(DatiStorici[[#This Row],[Bond 3Y]:[Gold]],Q1990:T1990)</f>
        <v>15834.186767424955</v>
      </c>
      <c r="V1991" s="32">
        <f t="shared" ref="V1991:V2054" si="262">LN(U1991/U1990)</f>
        <v>-1.2815845379918478E-3</v>
      </c>
      <c r="W1991" s="32">
        <f>-(1-U1991/MAX(U$5:U1991))</f>
        <v>-1.3831670432854937E-2</v>
      </c>
      <c r="X1991" s="53" t="str">
        <f t="shared" ref="X1991:X2054" si="263">IF(AND(MONTH(A1991)&lt;&gt;MONTH(A1990),MONTH(A1991)=X$2),"X","")</f>
        <v/>
      </c>
    </row>
    <row r="1992" spans="1:24" x14ac:dyDescent="0.3">
      <c r="A1992" s="4">
        <v>41899</v>
      </c>
      <c r="B1992" s="1">
        <v>131.92624900000001</v>
      </c>
      <c r="C1992" s="1">
        <v>165.25002599999999</v>
      </c>
      <c r="D1992" s="1">
        <v>197.91959900000001</v>
      </c>
      <c r="E1992" s="1">
        <v>118.48972999999999</v>
      </c>
      <c r="F1992" s="3">
        <f t="shared" si="256"/>
        <v>15091.303240530195</v>
      </c>
      <c r="G1992" s="36">
        <f t="shared" si="257"/>
        <v>4.6956191278472575E-4</v>
      </c>
      <c r="H1992" s="31">
        <f t="shared" si="258"/>
        <v>2.1357310600721045E-3</v>
      </c>
      <c r="I1992" s="37">
        <f t="shared" si="259"/>
        <v>4.5175747421241277E-3</v>
      </c>
      <c r="J1992" s="37">
        <f t="shared" si="260"/>
        <v>3.0271175351640222E-3</v>
      </c>
      <c r="K1992" s="39">
        <f t="shared" si="261"/>
        <v>2.5212183495716242E-3</v>
      </c>
      <c r="L1992" s="36">
        <f>-(1-B1992/MAX(B$5:B1992))</f>
        <v>-1.1435879616882305E-3</v>
      </c>
      <c r="M1992" s="37">
        <f>-(1-C1992/MAX(C$5:C1992))</f>
        <v>-7.8579916176652054E-3</v>
      </c>
      <c r="N1992" s="37">
        <f>-(1-D1992/MAX(D$5:D1992))</f>
        <v>-1.2700024676563393E-2</v>
      </c>
      <c r="O1992" s="37">
        <f>-(1-E1992/MAX(E$5:E1992))</f>
        <v>-0.3559080580983236</v>
      </c>
      <c r="P1992" s="39">
        <f>-(1-F1992/MAX(F$5:F1992))</f>
        <v>-4.1632188691551275E-2</v>
      </c>
      <c r="Q1992" s="33">
        <f>IF(DatiStorici[[#This Row],[Calend]]="X",(DatiStorici[[#This Row],[Balanced]]*B$2/DatiStorici[[#This Row],[Bond 3Y]]),Q1991)</f>
        <v>28.97881087575692</v>
      </c>
      <c r="R1992" s="33">
        <f>IF(DatiStorici[[#This Row],[Calend]]="X",(DatiStorici[[#This Row],[Balanced]]*C$2/DatiStorici[[#This Row],[Bond 10Y]]),R1991)</f>
        <v>25.281013790608508</v>
      </c>
      <c r="S1992" s="33">
        <f>IF(DatiStorici[[#This Row],[Calend]]="X",(DatiStorici[[#This Row],[Balanced]]*D$2/DatiStorici[[#This Row],[SXXR]]),S1991)</f>
        <v>20.529501017670366</v>
      </c>
      <c r="T1992" s="33">
        <f>IF(DatiStorici[[#This Row],[Calend]]="X",(DatiStorici[[#This Row],[Balanced]]*E$2/DatiStorici[[#This Row],[Gold]]),T1991)</f>
        <v>32.161288632624562</v>
      </c>
      <c r="U1992" s="34">
        <f>SUMPRODUCT(DatiStorici[[#This Row],[Bond 3Y]:[Gold]],Q1991:T1991)</f>
        <v>15874.727021142595</v>
      </c>
      <c r="V1992" s="32">
        <f t="shared" si="262"/>
        <v>2.5570270919367285E-3</v>
      </c>
      <c r="W1992" s="32">
        <f>-(1-U1992/MAX(U$5:U1992))</f>
        <v>-1.1306784571889716E-2</v>
      </c>
      <c r="X1992" s="53" t="str">
        <f t="shared" si="263"/>
        <v/>
      </c>
    </row>
    <row r="1993" spans="1:24" x14ac:dyDescent="0.3">
      <c r="A1993" s="4">
        <v>41900</v>
      </c>
      <c r="B1993" s="1">
        <v>131.87623400000001</v>
      </c>
      <c r="C1993" s="1">
        <v>164.817892</v>
      </c>
      <c r="D1993" s="1">
        <v>199.86422899999999</v>
      </c>
      <c r="E1993" s="1">
        <v>117.00248000000001</v>
      </c>
      <c r="F1993" s="3">
        <f t="shared" si="256"/>
        <v>15049.723191130064</v>
      </c>
      <c r="G1993" s="36">
        <f t="shared" si="257"/>
        <v>-3.7918521486596165E-4</v>
      </c>
      <c r="H1993" s="31">
        <f t="shared" si="258"/>
        <v>-2.6184565256890651E-3</v>
      </c>
      <c r="I1993" s="37">
        <f t="shared" si="259"/>
        <v>9.7773984506605276E-3</v>
      </c>
      <c r="J1993" s="37">
        <f t="shared" si="260"/>
        <v>-1.263115899843823E-2</v>
      </c>
      <c r="K1993" s="39">
        <f t="shared" si="261"/>
        <v>-2.7590351556850182E-3</v>
      </c>
      <c r="L1993" s="36">
        <f>-(1-B1993/MAX(B$5:B1993))</f>
        <v>-1.5222677454823641E-3</v>
      </c>
      <c r="M1993" s="37">
        <f>-(1-C1993/MAX(C$5:C1993))</f>
        <v>-1.0452474081772523E-2</v>
      </c>
      <c r="N1993" s="37">
        <f>-(1-D1993/MAX(D$5:D1993))</f>
        <v>-2.999453531948193E-3</v>
      </c>
      <c r="O1993" s="37">
        <f>-(1-E1993/MAX(E$5:E1993))</f>
        <v>-0.36399252027570606</v>
      </c>
      <c r="P1993" s="39">
        <f>-(1-F1993/MAX(F$5:F1993))</f>
        <v>-4.4272714847746975E-2</v>
      </c>
      <c r="Q1993" s="33">
        <f>IF(DatiStorici[[#This Row],[Calend]]="X",(DatiStorici[[#This Row],[Balanced]]*B$2/DatiStorici[[#This Row],[Bond 3Y]]),Q1992)</f>
        <v>28.97881087575692</v>
      </c>
      <c r="R1993" s="33">
        <f>IF(DatiStorici[[#This Row],[Calend]]="X",(DatiStorici[[#This Row],[Balanced]]*C$2/DatiStorici[[#This Row],[Bond 10Y]]),R1992)</f>
        <v>25.281013790608508</v>
      </c>
      <c r="S1993" s="33">
        <f>IF(DatiStorici[[#This Row],[Calend]]="X",(DatiStorici[[#This Row],[Balanced]]*D$2/DatiStorici[[#This Row],[SXXR]]),S1992)</f>
        <v>20.529501017670366</v>
      </c>
      <c r="T1993" s="33">
        <f>IF(DatiStorici[[#This Row],[Calend]]="X",(DatiStorici[[#This Row],[Balanced]]*E$2/DatiStorici[[#This Row],[Gold]]),T1992)</f>
        <v>32.161288632624562</v>
      </c>
      <c r="U1993" s="34">
        <f>SUMPRODUCT(DatiStorici[[#This Row],[Bond 3Y]:[Gold]],Q1992:T1992)</f>
        <v>15854.443267348373</v>
      </c>
      <c r="V1993" s="32">
        <f t="shared" si="262"/>
        <v>-1.2785557499901839E-3</v>
      </c>
      <c r="W1993" s="32">
        <f>-(1-U1993/MAX(U$5:U1993))</f>
        <v>-1.2570076200971059E-2</v>
      </c>
      <c r="X1993" s="53" t="str">
        <f t="shared" si="263"/>
        <v/>
      </c>
    </row>
    <row r="1994" spans="1:24" x14ac:dyDescent="0.3">
      <c r="A1994" s="4">
        <v>41901</v>
      </c>
      <c r="B1994" s="1">
        <v>131.95223899999999</v>
      </c>
      <c r="C1994" s="1">
        <v>165.560529</v>
      </c>
      <c r="D1994" s="1">
        <v>200.30197100000001</v>
      </c>
      <c r="E1994" s="1">
        <v>116.92925</v>
      </c>
      <c r="F1994" s="3">
        <f t="shared" si="256"/>
        <v>15074.098844707049</v>
      </c>
      <c r="G1994" s="36">
        <f t="shared" si="257"/>
        <v>5.76169821538534E-4</v>
      </c>
      <c r="H1994" s="31">
        <f t="shared" si="258"/>
        <v>4.4956825482009039E-3</v>
      </c>
      <c r="I1994" s="37">
        <f t="shared" si="259"/>
        <v>2.187801841352447E-3</v>
      </c>
      <c r="J1994" s="37">
        <f t="shared" si="260"/>
        <v>-6.2608011655402251E-4</v>
      </c>
      <c r="K1994" s="39">
        <f t="shared" si="261"/>
        <v>1.6183642877840767E-3</v>
      </c>
      <c r="L1994" s="36">
        <f>-(1-B1994/MAX(B$5:B1994))</f>
        <v>-9.4680924368750752E-4</v>
      </c>
      <c r="M1994" s="37">
        <f>-(1-C1994/MAX(C$5:C1994))</f>
        <v>-5.9937675840256999E-3</v>
      </c>
      <c r="N1994" s="37">
        <f>-(1-D1994/MAX(D$5:D1994))</f>
        <v>-8.1582609948738227E-4</v>
      </c>
      <c r="O1994" s="37">
        <f>-(1-E1994/MAX(E$5:E1994))</f>
        <v>-0.36439058728881735</v>
      </c>
      <c r="P1994" s="39">
        <f>-(1-F1994/MAX(F$5:F1994))</f>
        <v>-4.2724747691070375E-2</v>
      </c>
      <c r="Q1994" s="33">
        <f>IF(DatiStorici[[#This Row],[Calend]]="X",(DatiStorici[[#This Row],[Balanced]]*B$2/DatiStorici[[#This Row],[Bond 3Y]]),Q1993)</f>
        <v>28.97881087575692</v>
      </c>
      <c r="R1994" s="33">
        <f>IF(DatiStorici[[#This Row],[Calend]]="X",(DatiStorici[[#This Row],[Balanced]]*C$2/DatiStorici[[#This Row],[Bond 10Y]]),R1993)</f>
        <v>25.281013790608508</v>
      </c>
      <c r="S1994" s="33">
        <f>IF(DatiStorici[[#This Row],[Calend]]="X",(DatiStorici[[#This Row],[Balanced]]*D$2/DatiStorici[[#This Row],[SXXR]]),S1993)</f>
        <v>20.529501017670366</v>
      </c>
      <c r="T1994" s="33">
        <f>IF(DatiStorici[[#This Row],[Calend]]="X",(DatiStorici[[#This Row],[Balanced]]*E$2/DatiStorici[[#This Row],[Gold]]),T1993)</f>
        <v>32.161288632624562</v>
      </c>
      <c r="U1994" s="34">
        <f>SUMPRODUCT(DatiStorici[[#This Row],[Bond 3Y]:[Gold]],Q1993:T1993)</f>
        <v>15882.051871775311</v>
      </c>
      <c r="V1994" s="32">
        <f t="shared" si="262"/>
        <v>1.7398651785888617E-3</v>
      </c>
      <c r="W1994" s="32">
        <f>-(1-U1994/MAX(U$5:U1994))</f>
        <v>-1.0850585853326211E-2</v>
      </c>
      <c r="X1994" s="53" t="str">
        <f t="shared" si="263"/>
        <v/>
      </c>
    </row>
    <row r="1995" spans="1:24" x14ac:dyDescent="0.3">
      <c r="A1995" s="4">
        <v>41904</v>
      </c>
      <c r="B1995" s="1">
        <v>131.94152299999999</v>
      </c>
      <c r="C1995" s="1">
        <v>165.74494000000001</v>
      </c>
      <c r="D1995" s="1">
        <v>199.28897599999999</v>
      </c>
      <c r="E1995" s="1">
        <v>116.32611</v>
      </c>
      <c r="F1995" s="3">
        <f t="shared" si="256"/>
        <v>15039.476145264944</v>
      </c>
      <c r="G1995" s="36">
        <f t="shared" si="257"/>
        <v>-8.1214500294971397E-5</v>
      </c>
      <c r="H1995" s="31">
        <f t="shared" si="258"/>
        <v>1.1132386048541207E-3</v>
      </c>
      <c r="I1995" s="37">
        <f t="shared" si="259"/>
        <v>-5.0701707716943817E-3</v>
      </c>
      <c r="J1995" s="37">
        <f t="shared" si="260"/>
        <v>-5.1715111217501449E-3</v>
      </c>
      <c r="K1995" s="39">
        <f t="shared" si="261"/>
        <v>-2.2994755494499738E-3</v>
      </c>
      <c r="L1995" s="36">
        <f>-(1-B1995/MAX(B$5:B1995))</f>
        <v>-1.0279435546570737E-3</v>
      </c>
      <c r="M1995" s="37">
        <f>-(1-C1995/MAX(C$5:C1995))</f>
        <v>-4.8865853079527177E-3</v>
      </c>
      <c r="N1995" s="37">
        <f>-(1-D1995/MAX(D$5:D1995))</f>
        <v>-5.8690393414098097E-3</v>
      </c>
      <c r="O1995" s="37">
        <f>-(1-E1995/MAX(E$5:E1995))</f>
        <v>-0.36766916353199541</v>
      </c>
      <c r="P1995" s="39">
        <f>-(1-F1995/MAX(F$5:F1995))</f>
        <v>-4.4923449828126794E-2</v>
      </c>
      <c r="Q1995" s="33">
        <f>IF(DatiStorici[[#This Row],[Calend]]="X",(DatiStorici[[#This Row],[Balanced]]*B$2/DatiStorici[[#This Row],[Bond 3Y]]),Q1994)</f>
        <v>28.97881087575692</v>
      </c>
      <c r="R1995" s="33">
        <f>IF(DatiStorici[[#This Row],[Calend]]="X",(DatiStorici[[#This Row],[Balanced]]*C$2/DatiStorici[[#This Row],[Bond 10Y]]),R1994)</f>
        <v>25.281013790608508</v>
      </c>
      <c r="S1995" s="33">
        <f>IF(DatiStorici[[#This Row],[Calend]]="X",(DatiStorici[[#This Row],[Balanced]]*D$2/DatiStorici[[#This Row],[SXXR]]),S1994)</f>
        <v>20.529501017670366</v>
      </c>
      <c r="T1995" s="33">
        <f>IF(DatiStorici[[#This Row],[Calend]]="X",(DatiStorici[[#This Row],[Balanced]]*E$2/DatiStorici[[#This Row],[Gold]]),T1994)</f>
        <v>32.161288632624562</v>
      </c>
      <c r="U1995" s="34">
        <f>SUMPRODUCT(DatiStorici[[#This Row],[Bond 3Y]:[Gold]],Q1994:T1994)</f>
        <v>15846.20939036283</v>
      </c>
      <c r="V1995" s="32">
        <f t="shared" si="262"/>
        <v>-2.259342001959918E-3</v>
      </c>
      <c r="W1995" s="32">
        <f>-(1-U1995/MAX(U$5:U1995))</f>
        <v>-1.3082889952126253E-2</v>
      </c>
      <c r="X1995" s="53" t="str">
        <f t="shared" si="263"/>
        <v/>
      </c>
    </row>
    <row r="1996" spans="1:24" x14ac:dyDescent="0.3">
      <c r="A1996" s="4">
        <v>41905</v>
      </c>
      <c r="B1996" s="1">
        <v>131.90713700000001</v>
      </c>
      <c r="C1996" s="1">
        <v>165.79793100000001</v>
      </c>
      <c r="D1996" s="1">
        <v>196.57715200000001</v>
      </c>
      <c r="E1996" s="1">
        <v>117.13958</v>
      </c>
      <c r="F1996" s="3">
        <f t="shared" si="256"/>
        <v>15031.257724523022</v>
      </c>
      <c r="G1996" s="36">
        <f t="shared" si="257"/>
        <v>-2.6064942072975556E-4</v>
      </c>
      <c r="H1996" s="31">
        <f t="shared" si="258"/>
        <v>3.1966303658644951E-4</v>
      </c>
      <c r="I1996" s="37">
        <f t="shared" si="259"/>
        <v>-1.3700926798129096E-2</v>
      </c>
      <c r="J1996" s="37">
        <f t="shared" si="260"/>
        <v>6.9686752859004376E-3</v>
      </c>
      <c r="K1996" s="39">
        <f t="shared" si="261"/>
        <v>-5.4660594464591436E-4</v>
      </c>
      <c r="L1996" s="36">
        <f>-(1-B1996/MAX(B$5:B1996))</f>
        <v>-1.2882911113009099E-3</v>
      </c>
      <c r="M1996" s="37">
        <f>-(1-C1996/MAX(C$5:C1996))</f>
        <v>-4.5684334840844221E-3</v>
      </c>
      <c r="N1996" s="37">
        <f>-(1-D1996/MAX(D$5:D1996))</f>
        <v>-1.9396672692574168E-2</v>
      </c>
      <c r="O1996" s="37">
        <f>-(1-E1996/MAX(E$5:E1996))</f>
        <v>-0.3632472657693897</v>
      </c>
      <c r="P1996" s="39">
        <f>-(1-F1996/MAX(F$5:F1996))</f>
        <v>-4.5445357696076494E-2</v>
      </c>
      <c r="Q1996" s="33">
        <f>IF(DatiStorici[[#This Row],[Calend]]="X",(DatiStorici[[#This Row],[Balanced]]*B$2/DatiStorici[[#This Row],[Bond 3Y]]),Q1995)</f>
        <v>28.97881087575692</v>
      </c>
      <c r="R1996" s="33">
        <f>IF(DatiStorici[[#This Row],[Calend]]="X",(DatiStorici[[#This Row],[Balanced]]*C$2/DatiStorici[[#This Row],[Bond 10Y]]),R1995)</f>
        <v>25.281013790608508</v>
      </c>
      <c r="S1996" s="33">
        <f>IF(DatiStorici[[#This Row],[Calend]]="X",(DatiStorici[[#This Row],[Balanced]]*D$2/DatiStorici[[#This Row],[SXXR]]),S1995)</f>
        <v>20.529501017670366</v>
      </c>
      <c r="T1996" s="33">
        <f>IF(DatiStorici[[#This Row],[Calend]]="X",(DatiStorici[[#This Row],[Balanced]]*E$2/DatiStorici[[#This Row],[Gold]]),T1995)</f>
        <v>32.161288632624562</v>
      </c>
      <c r="U1996" s="34">
        <f>SUMPRODUCT(DatiStorici[[#This Row],[Bond 3Y]:[Gold]],Q1995:T1995)</f>
        <v>15817.042441070074</v>
      </c>
      <c r="V1996" s="32">
        <f t="shared" si="262"/>
        <v>-1.8423223045938139E-3</v>
      </c>
      <c r="W1996" s="32">
        <f>-(1-U1996/MAX(U$5:U1996))</f>
        <v>-1.4899435511749215E-2</v>
      </c>
      <c r="X1996" s="53" t="str">
        <f t="shared" si="263"/>
        <v/>
      </c>
    </row>
    <row r="1997" spans="1:24" x14ac:dyDescent="0.3">
      <c r="A1997" s="4">
        <v>41906</v>
      </c>
      <c r="B1997" s="1">
        <v>131.897389</v>
      </c>
      <c r="C1997" s="1">
        <v>165.978216</v>
      </c>
      <c r="D1997" s="1">
        <v>198.002106</v>
      </c>
      <c r="E1997" s="1">
        <v>116.68292</v>
      </c>
      <c r="F1997" s="3">
        <f t="shared" si="256"/>
        <v>15039.006817103818</v>
      </c>
      <c r="G1997" s="36">
        <f t="shared" si="257"/>
        <v>-7.3903205166636827E-5</v>
      </c>
      <c r="H1997" s="31">
        <f t="shared" si="258"/>
        <v>1.0867870965097113E-3</v>
      </c>
      <c r="I1997" s="37">
        <f t="shared" si="259"/>
        <v>7.2226817084310117E-3</v>
      </c>
      <c r="J1997" s="37">
        <f t="shared" si="260"/>
        <v>-3.9060448041746687E-3</v>
      </c>
      <c r="K1997" s="39">
        <f t="shared" si="261"/>
        <v>5.1539904091012462E-4</v>
      </c>
      <c r="L1997" s="36">
        <f>-(1-B1997/MAX(B$5:B1997))</f>
        <v>-1.3620963803686603E-3</v>
      </c>
      <c r="M1997" s="37">
        <f>-(1-C1997/MAX(C$5:C1997))</f>
        <v>-3.4860232339267716E-3</v>
      </c>
      <c r="N1997" s="37">
        <f>-(1-D1997/MAX(D$5:D1997))</f>
        <v>-1.2288447655007251E-2</v>
      </c>
      <c r="O1997" s="37">
        <f>-(1-E1997/MAX(E$5:E1997))</f>
        <v>-0.36572959926942228</v>
      </c>
      <c r="P1997" s="39">
        <f>-(1-F1997/MAX(F$5:F1997))</f>
        <v>-4.4953254345032612E-2</v>
      </c>
      <c r="Q1997" s="33">
        <f>IF(DatiStorici[[#This Row],[Calend]]="X",(DatiStorici[[#This Row],[Balanced]]*B$2/DatiStorici[[#This Row],[Bond 3Y]]),Q1996)</f>
        <v>28.97881087575692</v>
      </c>
      <c r="R1997" s="33">
        <f>IF(DatiStorici[[#This Row],[Calend]]="X",(DatiStorici[[#This Row],[Balanced]]*C$2/DatiStorici[[#This Row],[Bond 10Y]]),R1996)</f>
        <v>25.281013790608508</v>
      </c>
      <c r="S1997" s="33">
        <f>IF(DatiStorici[[#This Row],[Calend]]="X",(DatiStorici[[#This Row],[Balanced]]*D$2/DatiStorici[[#This Row],[SXXR]]),S1996)</f>
        <v>20.529501017670366</v>
      </c>
      <c r="T1997" s="33">
        <f>IF(DatiStorici[[#This Row],[Calend]]="X",(DatiStorici[[#This Row],[Balanced]]*E$2/DatiStorici[[#This Row],[Gold]]),T1996)</f>
        <v>32.161288632624562</v>
      </c>
      <c r="U1997" s="34">
        <f>SUMPRODUCT(DatiStorici[[#This Row],[Bond 3Y]:[Gold]],Q1996:T1996)</f>
        <v>15835.884563719057</v>
      </c>
      <c r="V1997" s="32">
        <f t="shared" si="262"/>
        <v>1.1905454981586403E-3</v>
      </c>
      <c r="W1997" s="32">
        <f>-(1-U1997/MAX(U$5:U1997))</f>
        <v>-1.3725930052253532E-2</v>
      </c>
      <c r="X1997" s="53" t="str">
        <f t="shared" si="263"/>
        <v/>
      </c>
    </row>
    <row r="1998" spans="1:24" x14ac:dyDescent="0.3">
      <c r="A1998" s="4">
        <v>41907</v>
      </c>
      <c r="B1998" s="1">
        <v>131.923394</v>
      </c>
      <c r="C1998" s="1">
        <v>166.274719</v>
      </c>
      <c r="D1998" s="1">
        <v>196.33479</v>
      </c>
      <c r="E1998" s="1">
        <v>116.34608</v>
      </c>
      <c r="F1998" s="3">
        <f t="shared" si="256"/>
        <v>15008.788461005832</v>
      </c>
      <c r="G1998" s="36">
        <f t="shared" si="257"/>
        <v>1.971414062873021E-4</v>
      </c>
      <c r="H1998" s="31">
        <f t="shared" si="258"/>
        <v>1.7848033680108793E-3</v>
      </c>
      <c r="I1998" s="37">
        <f t="shared" si="259"/>
        <v>-8.4563526908134883E-3</v>
      </c>
      <c r="J1998" s="37">
        <f t="shared" si="260"/>
        <v>-2.8909726652154065E-3</v>
      </c>
      <c r="K1998" s="39">
        <f t="shared" si="261"/>
        <v>-2.0113533126651585E-3</v>
      </c>
      <c r="L1998" s="36">
        <f>-(1-B1998/MAX(B$5:B1998))</f>
        <v>-1.1652040925036466E-3</v>
      </c>
      <c r="M1998" s="37">
        <f>-(1-C1998/MAX(C$5:C1998))</f>
        <v>-1.7058535780902773E-3</v>
      </c>
      <c r="N1998" s="37">
        <f>-(1-D1998/MAX(D$5:D1998))</f>
        <v>-2.0605668657745602E-2</v>
      </c>
      <c r="O1998" s="37">
        <f>-(1-E1998/MAX(E$5:E1998))</f>
        <v>-0.36756060968450344</v>
      </c>
      <c r="P1998" s="39">
        <f>-(1-F1998/MAX(F$5:F1998))</f>
        <v>-4.687226023427804E-2</v>
      </c>
      <c r="Q1998" s="33">
        <f>IF(DatiStorici[[#This Row],[Calend]]="X",(DatiStorici[[#This Row],[Balanced]]*B$2/DatiStorici[[#This Row],[Bond 3Y]]),Q1997)</f>
        <v>28.97881087575692</v>
      </c>
      <c r="R1998" s="33">
        <f>IF(DatiStorici[[#This Row],[Calend]]="X",(DatiStorici[[#This Row],[Balanced]]*C$2/DatiStorici[[#This Row],[Bond 10Y]]),R1997)</f>
        <v>25.281013790608508</v>
      </c>
      <c r="S1998" s="33">
        <f>IF(DatiStorici[[#This Row],[Calend]]="X",(DatiStorici[[#This Row],[Balanced]]*D$2/DatiStorici[[#This Row],[SXXR]]),S1997)</f>
        <v>20.529501017670366</v>
      </c>
      <c r="T1998" s="33">
        <f>IF(DatiStorici[[#This Row],[Calend]]="X",(DatiStorici[[#This Row],[Balanced]]*E$2/DatiStorici[[#This Row],[Gold]]),T1997)</f>
        <v>32.161288632624562</v>
      </c>
      <c r="U1998" s="34">
        <f>SUMPRODUCT(DatiStorici[[#This Row],[Bond 3Y]:[Gold]],Q1997:T1997)</f>
        <v>15799.071680146044</v>
      </c>
      <c r="V1998" s="32">
        <f t="shared" si="262"/>
        <v>-2.3273558468618416E-3</v>
      </c>
      <c r="W1998" s="32">
        <f>-(1-U1998/MAX(U$5:U1998))</f>
        <v>-1.6018671727780265E-2</v>
      </c>
      <c r="X1998" s="53" t="str">
        <f t="shared" si="263"/>
        <v/>
      </c>
    </row>
    <row r="1999" spans="1:24" x14ac:dyDescent="0.3">
      <c r="A1999" s="4">
        <v>41908</v>
      </c>
      <c r="B1999" s="1">
        <v>131.91752700000001</v>
      </c>
      <c r="C1999" s="1">
        <v>166.21442400000001</v>
      </c>
      <c r="D1999" s="1">
        <v>196.82639</v>
      </c>
      <c r="E1999" s="1">
        <v>116.34475</v>
      </c>
      <c r="F1999" s="3">
        <f t="shared" si="256"/>
        <v>15014.459932219102</v>
      </c>
      <c r="G1999" s="36">
        <f t="shared" si="257"/>
        <v>-4.447376835048694E-5</v>
      </c>
      <c r="H1999" s="31">
        <f t="shared" si="258"/>
        <v>-3.6268853844011146E-4</v>
      </c>
      <c r="I1999" s="37">
        <f t="shared" si="259"/>
        <v>2.5007568458141321E-3</v>
      </c>
      <c r="J1999" s="37">
        <f t="shared" si="260"/>
        <v>-1.1431477553359463E-5</v>
      </c>
      <c r="K1999" s="39">
        <f t="shared" si="261"/>
        <v>3.7780530650452667E-4</v>
      </c>
      <c r="L1999" s="36">
        <f>-(1-B1999/MAX(B$5:B1999))</f>
        <v>-1.2096250520462482E-3</v>
      </c>
      <c r="M1999" s="37">
        <f>-(1-C1999/MAX(C$5:C1999))</f>
        <v>-2.0678577716353175E-3</v>
      </c>
      <c r="N1999" s="37">
        <f>-(1-D1999/MAX(D$5:D1999))</f>
        <v>-1.815337656377769E-2</v>
      </c>
      <c r="O1999" s="37">
        <f>-(1-E1999/MAX(E$5:E1999))</f>
        <v>-0.36756783935987469</v>
      </c>
      <c r="P1999" s="39">
        <f>-(1-F1999/MAX(F$5:F1999))</f>
        <v>-4.6512095484625204E-2</v>
      </c>
      <c r="Q1999" s="33">
        <f>IF(DatiStorici[[#This Row],[Calend]]="X",(DatiStorici[[#This Row],[Balanced]]*B$2/DatiStorici[[#This Row],[Bond 3Y]]),Q1998)</f>
        <v>28.97881087575692</v>
      </c>
      <c r="R1999" s="33">
        <f>IF(DatiStorici[[#This Row],[Calend]]="X",(DatiStorici[[#This Row],[Balanced]]*C$2/DatiStorici[[#This Row],[Bond 10Y]]),R1998)</f>
        <v>25.281013790608508</v>
      </c>
      <c r="S1999" s="33">
        <f>IF(DatiStorici[[#This Row],[Calend]]="X",(DatiStorici[[#This Row],[Balanced]]*D$2/DatiStorici[[#This Row],[SXXR]]),S1998)</f>
        <v>20.529501017670366</v>
      </c>
      <c r="T1999" s="33">
        <f>IF(DatiStorici[[#This Row],[Calend]]="X",(DatiStorici[[#This Row],[Balanced]]*E$2/DatiStorici[[#This Row],[Gold]]),T1998)</f>
        <v>32.161288632624562</v>
      </c>
      <c r="U1999" s="34">
        <f>SUMPRODUCT(DatiStorici[[#This Row],[Bond 3Y]:[Gold]],Q1998:T1998)</f>
        <v>15807.426870922538</v>
      </c>
      <c r="V1999" s="32">
        <f t="shared" si="262"/>
        <v>5.2870082762365006E-4</v>
      </c>
      <c r="W1999" s="32">
        <f>-(1-U1999/MAX(U$5:U1999))</f>
        <v>-1.5498302437440659E-2</v>
      </c>
      <c r="X1999" s="53" t="str">
        <f t="shared" si="263"/>
        <v/>
      </c>
    </row>
    <row r="2000" spans="1:24" x14ac:dyDescent="0.3">
      <c r="A2000" s="4">
        <v>41911</v>
      </c>
      <c r="B2000" s="1">
        <v>131.877261</v>
      </c>
      <c r="C2000" s="1">
        <v>166.1437</v>
      </c>
      <c r="D2000" s="1">
        <v>196.09185400000001</v>
      </c>
      <c r="E2000" s="1">
        <v>116.89191</v>
      </c>
      <c r="F2000" s="3">
        <f t="shared" si="256"/>
        <v>15022.205770878778</v>
      </c>
      <c r="G2000" s="36">
        <f t="shared" si="257"/>
        <v>-3.0528275875360783E-4</v>
      </c>
      <c r="H2000" s="31">
        <f t="shared" si="258"/>
        <v>-4.2558912185644359E-4</v>
      </c>
      <c r="I2000" s="37">
        <f t="shared" si="259"/>
        <v>-3.7388788477135918E-3</v>
      </c>
      <c r="J2000" s="37">
        <f t="shared" si="260"/>
        <v>4.6918953800767936E-3</v>
      </c>
      <c r="K2000" s="39">
        <f t="shared" si="261"/>
        <v>5.1575890000213624E-4</v>
      </c>
      <c r="L2000" s="36">
        <f>-(1-B2000/MAX(B$5:B2000))</f>
        <v>-1.5144919954482861E-3</v>
      </c>
      <c r="M2000" s="37">
        <f>-(1-C2000/MAX(C$5:C2000))</f>
        <v>-2.4924764727594084E-3</v>
      </c>
      <c r="N2000" s="37">
        <f>-(1-D2000/MAX(D$5:D2000))</f>
        <v>-2.1817527958274852E-2</v>
      </c>
      <c r="O2000" s="37">
        <f>-(1-E2000/MAX(E$5:E2000))</f>
        <v>-0.36459356178382729</v>
      </c>
      <c r="P2000" s="39">
        <f>-(1-F2000/MAX(F$5:F2000))</f>
        <v>-4.6020198772677601E-2</v>
      </c>
      <c r="Q2000" s="33">
        <f>IF(DatiStorici[[#This Row],[Calend]]="X",(DatiStorici[[#This Row],[Balanced]]*B$2/DatiStorici[[#This Row],[Bond 3Y]]),Q1999)</f>
        <v>28.97881087575692</v>
      </c>
      <c r="R2000" s="33">
        <f>IF(DatiStorici[[#This Row],[Calend]]="X",(DatiStorici[[#This Row],[Balanced]]*C$2/DatiStorici[[#This Row],[Bond 10Y]]),R1999)</f>
        <v>25.281013790608508</v>
      </c>
      <c r="S2000" s="33">
        <f>IF(DatiStorici[[#This Row],[Calend]]="X",(DatiStorici[[#This Row],[Balanced]]*D$2/DatiStorici[[#This Row],[SXXR]]),S1999)</f>
        <v>20.529501017670366</v>
      </c>
      <c r="T2000" s="33">
        <f>IF(DatiStorici[[#This Row],[Calend]]="X",(DatiStorici[[#This Row],[Balanced]]*E$2/DatiStorici[[#This Row],[Gold]]),T1999)</f>
        <v>32.161288632624562</v>
      </c>
      <c r="U2000" s="34">
        <f>SUMPRODUCT(DatiStorici[[#This Row],[Bond 3Y]:[Gold]],Q1999:T1999)</f>
        <v>15806.989748833199</v>
      </c>
      <c r="V2000" s="32">
        <f t="shared" si="262"/>
        <v>-2.7653338957613389E-5</v>
      </c>
      <c r="W2000" s="32">
        <f>-(1-U2000/MAX(U$5:U2000))</f>
        <v>-1.5525526820163393E-2</v>
      </c>
      <c r="X2000" s="53" t="str">
        <f t="shared" si="263"/>
        <v/>
      </c>
    </row>
    <row r="2001" spans="1:24" x14ac:dyDescent="0.3">
      <c r="A2001" s="4">
        <v>41912</v>
      </c>
      <c r="B2001" s="1">
        <v>131.91967500000001</v>
      </c>
      <c r="C2001" s="1">
        <v>166.48492100000001</v>
      </c>
      <c r="D2001" s="1">
        <v>197.285583</v>
      </c>
      <c r="E2001" s="1">
        <v>116.60302</v>
      </c>
      <c r="F2001" s="3">
        <f t="shared" si="256"/>
        <v>15038.455753231299</v>
      </c>
      <c r="G2001" s="36">
        <f t="shared" si="257"/>
        <v>3.2156552694366351E-4</v>
      </c>
      <c r="H2001" s="31">
        <f t="shared" si="258"/>
        <v>2.051664217388934E-3</v>
      </c>
      <c r="I2001" s="37">
        <f t="shared" si="259"/>
        <v>6.0691465850527095E-3</v>
      </c>
      <c r="J2001" s="37">
        <f t="shared" si="260"/>
        <v>-2.4744875394787928E-3</v>
      </c>
      <c r="K2001" s="39">
        <f t="shared" si="261"/>
        <v>1.0811461299572104E-3</v>
      </c>
      <c r="L2001" s="36">
        <f>-(1-B2001/MAX(B$5:B2001))</f>
        <v>-1.1933618474957441E-3</v>
      </c>
      <c r="M2001" s="37">
        <f>-(1-C2001/MAX(C$5:C2001))</f>
        <v>-4.438251264519133E-4</v>
      </c>
      <c r="N2001" s="37">
        <f>-(1-D2001/MAX(D$5:D2001))</f>
        <v>-1.5862743196191409E-2</v>
      </c>
      <c r="O2001" s="37">
        <f>-(1-E2001/MAX(E$5:E2001))</f>
        <v>-0.36616392337631276</v>
      </c>
      <c r="P2001" s="39">
        <f>-(1-F2001/MAX(F$5:F2001))</f>
        <v>-4.4988249459038343E-2</v>
      </c>
      <c r="Q2001" s="33">
        <f>IF(DatiStorici[[#This Row],[Calend]]="X",(DatiStorici[[#This Row],[Balanced]]*B$2/DatiStorici[[#This Row],[Bond 3Y]]),Q2000)</f>
        <v>28.97881087575692</v>
      </c>
      <c r="R2001" s="33">
        <f>IF(DatiStorici[[#This Row],[Calend]]="X",(DatiStorici[[#This Row],[Balanced]]*C$2/DatiStorici[[#This Row],[Bond 10Y]]),R2000)</f>
        <v>25.281013790608508</v>
      </c>
      <c r="S2001" s="33">
        <f>IF(DatiStorici[[#This Row],[Calend]]="X",(DatiStorici[[#This Row],[Balanced]]*D$2/DatiStorici[[#This Row],[SXXR]]),S2000)</f>
        <v>20.529501017670366</v>
      </c>
      <c r="T2001" s="33">
        <f>IF(DatiStorici[[#This Row],[Calend]]="X",(DatiStorici[[#This Row],[Balanced]]*E$2/DatiStorici[[#This Row],[Gold]]),T2000)</f>
        <v>32.161288632624562</v>
      </c>
      <c r="U2001" s="34">
        <f>SUMPRODUCT(DatiStorici[[#This Row],[Bond 3Y]:[Gold]],Q2000:T2000)</f>
        <v>15832.060854971573</v>
      </c>
      <c r="V2001" s="32">
        <f t="shared" si="262"/>
        <v>1.5848207141119881E-3</v>
      </c>
      <c r="W2001" s="32">
        <f>-(1-U2001/MAX(U$5:U2001))</f>
        <v>-1.396407429822244E-2</v>
      </c>
      <c r="X2001" s="53" t="str">
        <f t="shared" si="263"/>
        <v/>
      </c>
    </row>
    <row r="2002" spans="1:24" x14ac:dyDescent="0.3">
      <c r="A2002" s="4">
        <v>41913</v>
      </c>
      <c r="B2002" s="1">
        <v>131.97026299999999</v>
      </c>
      <c r="C2002" s="1">
        <v>167.13326900000001</v>
      </c>
      <c r="D2002" s="1">
        <v>195.66067799999999</v>
      </c>
      <c r="E2002" s="1">
        <v>116.60169</v>
      </c>
      <c r="F2002" s="3">
        <f t="shared" si="256"/>
        <v>15031.62323746764</v>
      </c>
      <c r="G2002" s="36">
        <f t="shared" si="257"/>
        <v>3.8340226992422536E-4</v>
      </c>
      <c r="H2002" s="31">
        <f t="shared" si="258"/>
        <v>3.8867713790752493E-3</v>
      </c>
      <c r="I2002" s="37">
        <f t="shared" si="259"/>
        <v>-8.2704146759411679E-3</v>
      </c>
      <c r="J2002" s="37">
        <f t="shared" si="260"/>
        <v>-1.1406287634672686E-5</v>
      </c>
      <c r="K2002" s="39">
        <f t="shared" si="261"/>
        <v>-4.5443950335858415E-4</v>
      </c>
      <c r="L2002" s="36">
        <f>-(1-B2002/MAX(B$5:B2002))</f>
        <v>-8.1034369489008107E-4</v>
      </c>
      <c r="M2002" s="37">
        <f>-(1-C2002/MAX(C$5:C2002))</f>
        <v>0</v>
      </c>
      <c r="N2002" s="37">
        <f>-(1-D2002/MAX(D$5:D2002))</f>
        <v>-2.3968401627739389E-2</v>
      </c>
      <c r="O2002" s="37">
        <f>-(1-E2002/MAX(E$5:E2002))</f>
        <v>-0.36617115305168402</v>
      </c>
      <c r="P2002" s="39">
        <f>-(1-F2002/MAX(F$5:F2002))</f>
        <v>-4.542214592734084E-2</v>
      </c>
      <c r="Q2002" s="33">
        <f>IF(DatiStorici[[#This Row],[Calend]]="X",(DatiStorici[[#This Row],[Balanced]]*B$2/DatiStorici[[#This Row],[Bond 3Y]]),Q2001)</f>
        <v>28.97881087575692</v>
      </c>
      <c r="R2002" s="33">
        <f>IF(DatiStorici[[#This Row],[Calend]]="X",(DatiStorici[[#This Row],[Balanced]]*C$2/DatiStorici[[#This Row],[Bond 10Y]]),R2001)</f>
        <v>25.281013790608508</v>
      </c>
      <c r="S2002" s="33">
        <f>IF(DatiStorici[[#This Row],[Calend]]="X",(DatiStorici[[#This Row],[Balanced]]*D$2/DatiStorici[[#This Row],[SXXR]]),S2001)</f>
        <v>20.529501017670366</v>
      </c>
      <c r="T2002" s="33">
        <f>IF(DatiStorici[[#This Row],[Calend]]="X",(DatiStorici[[#This Row],[Balanced]]*E$2/DatiStorici[[#This Row],[Gold]]),T2001)</f>
        <v>32.161288632624562</v>
      </c>
      <c r="U2002" s="34">
        <f>SUMPRODUCT(DatiStorici[[#This Row],[Bond 3Y]:[Gold]],Q2001:T2001)</f>
        <v>15816.516466420269</v>
      </c>
      <c r="V2002" s="32">
        <f t="shared" si="262"/>
        <v>-9.8231207320287643E-4</v>
      </c>
      <c r="W2002" s="32">
        <f>-(1-U2002/MAX(U$5:U2002))</f>
        <v>-1.4932193717106523E-2</v>
      </c>
      <c r="X2002" s="53" t="str">
        <f t="shared" si="263"/>
        <v/>
      </c>
    </row>
    <row r="2003" spans="1:24" x14ac:dyDescent="0.3">
      <c r="A2003" s="4">
        <v>41914</v>
      </c>
      <c r="B2003" s="1">
        <v>131.913791</v>
      </c>
      <c r="C2003" s="1">
        <v>166.83451700000001</v>
      </c>
      <c r="D2003" s="1">
        <v>190.97446600000001</v>
      </c>
      <c r="E2003" s="1">
        <v>116.14507999999999</v>
      </c>
      <c r="F2003" s="3">
        <f t="shared" si="256"/>
        <v>14934.159530538614</v>
      </c>
      <c r="G2003" s="36">
        <f t="shared" si="257"/>
        <v>-4.2800616411684412E-4</v>
      </c>
      <c r="H2003" s="31">
        <f t="shared" si="258"/>
        <v>-1.7891071666997567E-3</v>
      </c>
      <c r="I2003" s="37">
        <f t="shared" si="259"/>
        <v>-2.4242190972000487E-2</v>
      </c>
      <c r="J2003" s="37">
        <f t="shared" si="260"/>
        <v>-3.923668507185625E-3</v>
      </c>
      <c r="K2003" s="39">
        <f t="shared" si="261"/>
        <v>-6.5050228367039779E-3</v>
      </c>
      <c r="L2003" s="36">
        <f>-(1-B2003/MAX(B$5:B2003))</f>
        <v>-1.2379115195511048E-3</v>
      </c>
      <c r="M2003" s="37">
        <f>-(1-C2003/MAX(C$5:C2003))</f>
        <v>-1.7875076685062163E-3</v>
      </c>
      <c r="N2003" s="37">
        <f>-(1-D2003/MAX(D$5:D2003))</f>
        <v>-4.7345050607107919E-2</v>
      </c>
      <c r="O2003" s="37">
        <f>-(1-E2003/MAX(E$5:E2003))</f>
        <v>-0.36865321475940949</v>
      </c>
      <c r="P2003" s="39">
        <f>-(1-F2003/MAX(F$5:F2003))</f>
        <v>-5.1611543754873757E-2</v>
      </c>
      <c r="Q2003" s="33">
        <f>IF(DatiStorici[[#This Row],[Calend]]="X",(DatiStorici[[#This Row],[Balanced]]*B$2/DatiStorici[[#This Row],[Bond 3Y]]),Q2002)</f>
        <v>28.97881087575692</v>
      </c>
      <c r="R2003" s="33">
        <f>IF(DatiStorici[[#This Row],[Calend]]="X",(DatiStorici[[#This Row],[Balanced]]*C$2/DatiStorici[[#This Row],[Bond 10Y]]),R2002)</f>
        <v>25.281013790608508</v>
      </c>
      <c r="S2003" s="33">
        <f>IF(DatiStorici[[#This Row],[Calend]]="X",(DatiStorici[[#This Row],[Balanced]]*D$2/DatiStorici[[#This Row],[SXXR]]),S2002)</f>
        <v>20.529501017670366</v>
      </c>
      <c r="T2003" s="33">
        <f>IF(DatiStorici[[#This Row],[Calend]]="X",(DatiStorici[[#This Row],[Balanced]]*E$2/DatiStorici[[#This Row],[Gold]]),T2002)</f>
        <v>32.161288632624562</v>
      </c>
      <c r="U2003" s="34">
        <f>SUMPRODUCT(DatiStorici[[#This Row],[Bond 3Y]:[Gold]],Q2002:T2002)</f>
        <v>15696.43646155496</v>
      </c>
      <c r="V2003" s="32">
        <f t="shared" si="262"/>
        <v>-7.6210303951816383E-3</v>
      </c>
      <c r="W2003" s="32">
        <f>-(1-U2003/MAX(U$5:U2003))</f>
        <v>-2.2410891521533971E-2</v>
      </c>
      <c r="X2003" s="53" t="str">
        <f t="shared" si="263"/>
        <v/>
      </c>
    </row>
    <row r="2004" spans="1:24" x14ac:dyDescent="0.3">
      <c r="A2004" s="4">
        <v>41915</v>
      </c>
      <c r="B2004" s="1">
        <v>131.90879799999999</v>
      </c>
      <c r="C2004" s="1">
        <v>166.735457</v>
      </c>
      <c r="D2004" s="1">
        <v>192.10405</v>
      </c>
      <c r="E2004" s="1">
        <v>114.53829</v>
      </c>
      <c r="F2004" s="3">
        <f t="shared" si="256"/>
        <v>14885.148025292347</v>
      </c>
      <c r="G2004" s="36">
        <f t="shared" si="257"/>
        <v>-3.7851194012874546E-5</v>
      </c>
      <c r="H2004" s="31">
        <f t="shared" si="258"/>
        <v>-5.9393836755860044E-4</v>
      </c>
      <c r="I2004" s="37">
        <f t="shared" si="259"/>
        <v>5.8974190756594979E-3</v>
      </c>
      <c r="J2004" s="37">
        <f t="shared" si="260"/>
        <v>-1.3930921728817366E-2</v>
      </c>
      <c r="K2004" s="39">
        <f t="shared" si="261"/>
        <v>-3.2872359151217157E-3</v>
      </c>
      <c r="L2004" s="36">
        <f>-(1-B2004/MAX(B$5:B2004))</f>
        <v>-1.2757151416742385E-3</v>
      </c>
      <c r="M2004" s="37">
        <f>-(1-C2004/MAX(C$5:C2004))</f>
        <v>-2.3802083354212966E-3</v>
      </c>
      <c r="N2004" s="37">
        <f>-(1-D2004/MAX(D$5:D2004))</f>
        <v>-4.171024606546303E-2</v>
      </c>
      <c r="O2004" s="37">
        <f>-(1-E2004/MAX(E$5:E2004))</f>
        <v>-0.37738747798482308</v>
      </c>
      <c r="P2004" s="39">
        <f>-(1-F2004/MAX(F$5:F2004))</f>
        <v>-5.472400185495685E-2</v>
      </c>
      <c r="Q2004" s="33">
        <f>IF(DatiStorici[[#This Row],[Calend]]="X",(DatiStorici[[#This Row],[Balanced]]*B$2/DatiStorici[[#This Row],[Bond 3Y]]),Q2003)</f>
        <v>28.97881087575692</v>
      </c>
      <c r="R2004" s="33">
        <f>IF(DatiStorici[[#This Row],[Calend]]="X",(DatiStorici[[#This Row],[Balanced]]*C$2/DatiStorici[[#This Row],[Bond 10Y]]),R2003)</f>
        <v>25.281013790608508</v>
      </c>
      <c r="S2004" s="33">
        <f>IF(DatiStorici[[#This Row],[Calend]]="X",(DatiStorici[[#This Row],[Balanced]]*D$2/DatiStorici[[#This Row],[SXXR]]),S2003)</f>
        <v>20.529501017670366</v>
      </c>
      <c r="T2004" s="33">
        <f>IF(DatiStorici[[#This Row],[Calend]]="X",(DatiStorici[[#This Row],[Balanced]]*E$2/DatiStorici[[#This Row],[Gold]]),T2003)</f>
        <v>32.161288632624562</v>
      </c>
      <c r="U2004" s="34">
        <f>SUMPRODUCT(DatiStorici[[#This Row],[Bond 3Y]:[Gold]],Q2003:T2003)</f>
        <v>15665.300792041688</v>
      </c>
      <c r="V2004" s="32">
        <f t="shared" si="262"/>
        <v>-1.9855838655225117E-3</v>
      </c>
      <c r="W2004" s="32">
        <f>-(1-U2004/MAX(U$5:U2004))</f>
        <v>-2.4350050863586659E-2</v>
      </c>
      <c r="X2004" s="53" t="str">
        <f t="shared" si="263"/>
        <v/>
      </c>
    </row>
    <row r="2005" spans="1:24" x14ac:dyDescent="0.3">
      <c r="A2005" s="4">
        <v>41918</v>
      </c>
      <c r="B2005" s="1">
        <v>131.90258299999999</v>
      </c>
      <c r="C2005" s="1">
        <v>166.799521</v>
      </c>
      <c r="D2005" s="1">
        <v>193.233634</v>
      </c>
      <c r="E2005" s="1">
        <v>114.60625</v>
      </c>
      <c r="F2005" s="3">
        <f t="shared" si="256"/>
        <v>14906.289808820207</v>
      </c>
      <c r="G2005" s="36">
        <f t="shared" si="257"/>
        <v>-4.7116996829959615E-5</v>
      </c>
      <c r="H2005" s="31">
        <f t="shared" si="258"/>
        <v>3.8415161835205148E-4</v>
      </c>
      <c r="I2005" s="37">
        <f t="shared" si="259"/>
        <v>5.8628433319331168E-3</v>
      </c>
      <c r="J2005" s="37">
        <f t="shared" si="260"/>
        <v>5.9316274341599841E-4</v>
      </c>
      <c r="K2005" s="39">
        <f t="shared" si="261"/>
        <v>1.4193196847164385E-3</v>
      </c>
      <c r="L2005" s="36">
        <f>-(1-B2005/MAX(B$5:B2005))</f>
        <v>-1.3227709220656747E-3</v>
      </c>
      <c r="M2005" s="37">
        <f>-(1-C2005/MAX(C$5:C2005))</f>
        <v>-1.9968974579203103E-3</v>
      </c>
      <c r="N2005" s="37">
        <f>-(1-D2005/MAX(D$5:D2005))</f>
        <v>-3.607544152381803E-2</v>
      </c>
      <c r="O2005" s="37">
        <f>-(1-E2005/MAX(E$5:E2005))</f>
        <v>-0.37701805788088971</v>
      </c>
      <c r="P2005" s="39">
        <f>-(1-F2005/MAX(F$5:F2005))</f>
        <v>-5.3381400458389794E-2</v>
      </c>
      <c r="Q2005" s="33">
        <f>IF(DatiStorici[[#This Row],[Calend]]="X",(DatiStorici[[#This Row],[Balanced]]*B$2/DatiStorici[[#This Row],[Bond 3Y]]),Q2004)</f>
        <v>28.97881087575692</v>
      </c>
      <c r="R2005" s="33">
        <f>IF(DatiStorici[[#This Row],[Calend]]="X",(DatiStorici[[#This Row],[Balanced]]*C$2/DatiStorici[[#This Row],[Bond 10Y]]),R2004)</f>
        <v>25.281013790608508</v>
      </c>
      <c r="S2005" s="33">
        <f>IF(DatiStorici[[#This Row],[Calend]]="X",(DatiStorici[[#This Row],[Balanced]]*D$2/DatiStorici[[#This Row],[SXXR]]),S2004)</f>
        <v>20.529501017670366</v>
      </c>
      <c r="T2005" s="33">
        <f>IF(DatiStorici[[#This Row],[Calend]]="X",(DatiStorici[[#This Row],[Balanced]]*E$2/DatiStorici[[#This Row],[Gold]]),T2004)</f>
        <v>32.161288632624562</v>
      </c>
      <c r="U2005" s="34">
        <f>SUMPRODUCT(DatiStorici[[#This Row],[Bond 3Y]:[Gold]],Q2004:T2004)</f>
        <v>15692.115768652595</v>
      </c>
      <c r="V2005" s="32">
        <f t="shared" si="262"/>
        <v>1.7102801243389653E-3</v>
      </c>
      <c r="W2005" s="32">
        <f>-(1-U2005/MAX(U$5:U2005))</f>
        <v>-2.2679988417047769E-2</v>
      </c>
      <c r="X2005" s="53" t="str">
        <f t="shared" si="263"/>
        <v/>
      </c>
    </row>
    <row r="2006" spans="1:24" x14ac:dyDescent="0.3">
      <c r="A2006" s="4">
        <v>41919</v>
      </c>
      <c r="B2006" s="1">
        <v>131.85013799999999</v>
      </c>
      <c r="C2006" s="1">
        <v>166.674262</v>
      </c>
      <c r="D2006" s="1">
        <v>190.28634500000001</v>
      </c>
      <c r="E2006" s="1">
        <v>116.01863</v>
      </c>
      <c r="F2006" s="3">
        <f t="shared" si="256"/>
        <v>14913.191806348408</v>
      </c>
      <c r="G2006" s="36">
        <f t="shared" si="257"/>
        <v>-3.9768310630015555E-4</v>
      </c>
      <c r="H2006" s="31">
        <f t="shared" si="258"/>
        <v>-7.5123750217514736E-4</v>
      </c>
      <c r="I2006" s="37">
        <f t="shared" si="259"/>
        <v>-1.5369979049503907E-2</v>
      </c>
      <c r="J2006" s="37">
        <f t="shared" si="260"/>
        <v>1.2248441343949715E-2</v>
      </c>
      <c r="K2006" s="39">
        <f t="shared" si="261"/>
        <v>4.6291868789185371E-4</v>
      </c>
      <c r="L2006" s="36">
        <f>-(1-B2006/MAX(B$5:B2006))</f>
        <v>-1.719849023856912E-3</v>
      </c>
      <c r="M2006" s="37">
        <f>-(1-C2006/MAX(C$5:C2006))</f>
        <v>-2.7463532709338656E-3</v>
      </c>
      <c r="N2006" s="37">
        <f>-(1-D2006/MAX(D$5:D2006))</f>
        <v>-5.077766592035704E-2</v>
      </c>
      <c r="O2006" s="37">
        <f>-(1-E2006/MAX(E$5:E2006))</f>
        <v>-0.36934057750429428</v>
      </c>
      <c r="P2006" s="39">
        <f>-(1-F2006/MAX(F$5:F2006))</f>
        <v>-5.2943091575496704E-2</v>
      </c>
      <c r="Q2006" s="33">
        <f>IF(DatiStorici[[#This Row],[Calend]]="X",(DatiStorici[[#This Row],[Balanced]]*B$2/DatiStorici[[#This Row],[Bond 3Y]]),Q2005)</f>
        <v>28.97881087575692</v>
      </c>
      <c r="R2006" s="33">
        <f>IF(DatiStorici[[#This Row],[Calend]]="X",(DatiStorici[[#This Row],[Balanced]]*C$2/DatiStorici[[#This Row],[Bond 10Y]]),R2005)</f>
        <v>25.281013790608508</v>
      </c>
      <c r="S2006" s="33">
        <f>IF(DatiStorici[[#This Row],[Calend]]="X",(DatiStorici[[#This Row],[Balanced]]*D$2/DatiStorici[[#This Row],[SXXR]]),S2005)</f>
        <v>20.529501017670366</v>
      </c>
      <c r="T2006" s="33">
        <f>IF(DatiStorici[[#This Row],[Calend]]="X",(DatiStorici[[#This Row],[Balanced]]*E$2/DatiStorici[[#This Row],[Gold]]),T2005)</f>
        <v>32.161288632624562</v>
      </c>
      <c r="U2006" s="34">
        <f>SUMPRODUCT(DatiStorici[[#This Row],[Bond 3Y]:[Gold]],Q2005:T2005)</f>
        <v>15672.346888723896</v>
      </c>
      <c r="V2006" s="32">
        <f t="shared" si="262"/>
        <v>-1.2605911832464468E-3</v>
      </c>
      <c r="W2006" s="32">
        <f>-(1-U2006/MAX(U$5:U2006))</f>
        <v>-2.3911213208257398E-2</v>
      </c>
      <c r="X2006" s="53" t="str">
        <f t="shared" si="263"/>
        <v/>
      </c>
    </row>
    <row r="2007" spans="1:24" x14ac:dyDescent="0.3">
      <c r="A2007" s="4">
        <v>41920</v>
      </c>
      <c r="B2007" s="1">
        <v>131.81671700000001</v>
      </c>
      <c r="C2007" s="1">
        <v>166.84530699999999</v>
      </c>
      <c r="D2007" s="1">
        <v>188.64711600000001</v>
      </c>
      <c r="E2007" s="1">
        <v>116.64028</v>
      </c>
      <c r="F2007" s="3">
        <f t="shared" si="256"/>
        <v>14916.556138183187</v>
      </c>
      <c r="G2007" s="36">
        <f t="shared" si="257"/>
        <v>-2.5350930194817438E-4</v>
      </c>
      <c r="H2007" s="31">
        <f t="shared" si="258"/>
        <v>1.025697025866021E-3</v>
      </c>
      <c r="I2007" s="37">
        <f t="shared" si="259"/>
        <v>-8.6518578802024498E-3</v>
      </c>
      <c r="J2007" s="37">
        <f t="shared" si="260"/>
        <v>5.3438871468761921E-3</v>
      </c>
      <c r="K2007" s="39">
        <f t="shared" si="261"/>
        <v>2.2556890894947704E-4</v>
      </c>
      <c r="L2007" s="36">
        <f>-(1-B2007/MAX(B$5:B2007))</f>
        <v>-1.9728902525718572E-3</v>
      </c>
      <c r="M2007" s="37">
        <f>-(1-C2007/MAX(C$5:C2007))</f>
        <v>-1.7229484095115932E-3</v>
      </c>
      <c r="N2007" s="37">
        <f>-(1-D2007/MAX(D$5:D2007))</f>
        <v>-5.8954778037734856E-2</v>
      </c>
      <c r="O2007" s="37">
        <f>-(1-E2007/MAX(E$5:E2007))</f>
        <v>-0.36596138374899434</v>
      </c>
      <c r="P2007" s="39">
        <f>-(1-F2007/MAX(F$5:F2007))</f>
        <v>-5.2729440886379764E-2</v>
      </c>
      <c r="Q2007" s="33">
        <f>IF(DatiStorici[[#This Row],[Calend]]="X",(DatiStorici[[#This Row],[Balanced]]*B$2/DatiStorici[[#This Row],[Bond 3Y]]),Q2006)</f>
        <v>28.97881087575692</v>
      </c>
      <c r="R2007" s="33">
        <f>IF(DatiStorici[[#This Row],[Calend]]="X",(DatiStorici[[#This Row],[Balanced]]*C$2/DatiStorici[[#This Row],[Bond 10Y]]),R2006)</f>
        <v>25.281013790608508</v>
      </c>
      <c r="S2007" s="33">
        <f>IF(DatiStorici[[#This Row],[Calend]]="X",(DatiStorici[[#This Row],[Balanced]]*D$2/DatiStorici[[#This Row],[SXXR]]),S2006)</f>
        <v>20.529501017670366</v>
      </c>
      <c r="T2007" s="33">
        <f>IF(DatiStorici[[#This Row],[Calend]]="X",(DatiStorici[[#This Row],[Balanced]]*E$2/DatiStorici[[#This Row],[Gold]]),T2006)</f>
        <v>32.161288632624562</v>
      </c>
      <c r="U2007" s="34">
        <f>SUMPRODUCT(DatiStorici[[#This Row],[Bond 3Y]:[Gold]],Q2006:T2006)</f>
        <v>15662.043090544208</v>
      </c>
      <c r="V2007" s="32">
        <f t="shared" si="262"/>
        <v>-6.5766709087956171E-4</v>
      </c>
      <c r="W2007" s="32">
        <f>-(1-U2007/MAX(U$5:U2007))</f>
        <v>-2.4552943635484992E-2</v>
      </c>
      <c r="X2007" s="53" t="str">
        <f t="shared" si="263"/>
        <v/>
      </c>
    </row>
    <row r="2008" spans="1:24" x14ac:dyDescent="0.3">
      <c r="A2008" s="4">
        <v>41921</v>
      </c>
      <c r="B2008" s="1">
        <v>131.80511999999999</v>
      </c>
      <c r="C2008" s="1">
        <v>167.09456800000001</v>
      </c>
      <c r="D2008" s="1">
        <v>187.90742900000001</v>
      </c>
      <c r="E2008" s="1">
        <v>117.57340000000001</v>
      </c>
      <c r="F2008" s="3">
        <f t="shared" si="256"/>
        <v>14948.256323119656</v>
      </c>
      <c r="G2008" s="36">
        <f t="shared" si="257"/>
        <v>-8.7982089340353894E-5</v>
      </c>
      <c r="H2008" s="31">
        <f t="shared" si="258"/>
        <v>1.4928498508418617E-3</v>
      </c>
      <c r="I2008" s="37">
        <f t="shared" si="259"/>
        <v>-3.9287160982771335E-3</v>
      </c>
      <c r="J2008" s="37">
        <f t="shared" si="260"/>
        <v>7.9681505972486744E-3</v>
      </c>
      <c r="K2008" s="39">
        <f t="shared" si="261"/>
        <v>2.1229128348265653E-3</v>
      </c>
      <c r="L2008" s="36">
        <f>-(1-B2008/MAX(B$5:B2008))</f>
        <v>-2.0606949002308639E-3</v>
      </c>
      <c r="M2008" s="37">
        <f>-(1-C2008/MAX(C$5:C2008))</f>
        <v>-2.3155772774363648E-4</v>
      </c>
      <c r="N2008" s="37">
        <f>-(1-D2008/MAX(D$5:D2008))</f>
        <v>-6.2644624624616285E-2</v>
      </c>
      <c r="O2008" s="37">
        <f>-(1-E2008/MAX(E$5:E2008))</f>
        <v>-0.36088908699528166</v>
      </c>
      <c r="P2008" s="39">
        <f>-(1-F2008/MAX(F$5:F2008))</f>
        <v>-5.0716331987073704E-2</v>
      </c>
      <c r="Q2008" s="33">
        <f>IF(DatiStorici[[#This Row],[Calend]]="X",(DatiStorici[[#This Row],[Balanced]]*B$2/DatiStorici[[#This Row],[Bond 3Y]]),Q2007)</f>
        <v>28.97881087575692</v>
      </c>
      <c r="R2008" s="33">
        <f>IF(DatiStorici[[#This Row],[Calend]]="X",(DatiStorici[[#This Row],[Balanced]]*C$2/DatiStorici[[#This Row],[Bond 10Y]]),R2007)</f>
        <v>25.281013790608508</v>
      </c>
      <c r="S2008" s="33">
        <f>IF(DatiStorici[[#This Row],[Calend]]="X",(DatiStorici[[#This Row],[Balanced]]*D$2/DatiStorici[[#This Row],[SXXR]]),S2007)</f>
        <v>20.529501017670366</v>
      </c>
      <c r="T2008" s="33">
        <f>IF(DatiStorici[[#This Row],[Calend]]="X",(DatiStorici[[#This Row],[Balanced]]*E$2/DatiStorici[[#This Row],[Gold]]),T2007)</f>
        <v>32.161288632624562</v>
      </c>
      <c r="U2008" s="34">
        <f>SUMPRODUCT(DatiStorici[[#This Row],[Bond 3Y]:[Gold]],Q2007:T2007)</f>
        <v>15682.833530682561</v>
      </c>
      <c r="V2008" s="32">
        <f t="shared" si="262"/>
        <v>1.326560856400213E-3</v>
      </c>
      <c r="W2008" s="32">
        <f>-(1-U2008/MAX(U$5:U2008))</f>
        <v>-2.3258095095212261E-2</v>
      </c>
      <c r="X2008" s="53" t="str">
        <f t="shared" si="263"/>
        <v/>
      </c>
    </row>
    <row r="2009" spans="1:24" x14ac:dyDescent="0.3">
      <c r="A2009" s="4">
        <v>41922</v>
      </c>
      <c r="B2009" s="1">
        <v>131.82828799999999</v>
      </c>
      <c r="C2009" s="1">
        <v>167.10532900000001</v>
      </c>
      <c r="D2009" s="1">
        <v>185.01227900000001</v>
      </c>
      <c r="E2009" s="1">
        <v>116.82929</v>
      </c>
      <c r="F2009" s="3">
        <f t="shared" si="256"/>
        <v>14876.199498626382</v>
      </c>
      <c r="G2009" s="36">
        <f t="shared" si="257"/>
        <v>1.7575921227426937E-4</v>
      </c>
      <c r="H2009" s="31">
        <f t="shared" si="258"/>
        <v>6.439858360415326E-5</v>
      </c>
      <c r="I2009" s="37">
        <f t="shared" si="259"/>
        <v>-1.5527246776903545E-2</v>
      </c>
      <c r="J2009" s="37">
        <f t="shared" si="260"/>
        <v>-6.3490098990185428E-3</v>
      </c>
      <c r="K2009" s="39">
        <f t="shared" si="261"/>
        <v>-4.8320723856955048E-3</v>
      </c>
      <c r="L2009" s="36">
        <f>-(1-B2009/MAX(B$5:B2009))</f>
        <v>-1.885282459344273E-3</v>
      </c>
      <c r="M2009" s="37">
        <f>-(1-C2009/MAX(C$5:C2009))</f>
        <v>-1.6717198297611091E-4</v>
      </c>
      <c r="N2009" s="37">
        <f>-(1-D2009/MAX(D$5:D2009))</f>
        <v>-7.7086759400554428E-2</v>
      </c>
      <c r="O2009" s="37">
        <f>-(1-E2009/MAX(E$5:E2009))</f>
        <v>-0.36493395446935273</v>
      </c>
      <c r="P2009" s="39">
        <f>-(1-F2009/MAX(F$5:F2009))</f>
        <v>-5.5292274838317557E-2</v>
      </c>
      <c r="Q2009" s="33">
        <f>IF(DatiStorici[[#This Row],[Calend]]="X",(DatiStorici[[#This Row],[Balanced]]*B$2/DatiStorici[[#This Row],[Bond 3Y]]),Q2008)</f>
        <v>28.97881087575692</v>
      </c>
      <c r="R2009" s="33">
        <f>IF(DatiStorici[[#This Row],[Calend]]="X",(DatiStorici[[#This Row],[Balanced]]*C$2/DatiStorici[[#This Row],[Bond 10Y]]),R2008)</f>
        <v>25.281013790608508</v>
      </c>
      <c r="S2009" s="33">
        <f>IF(DatiStorici[[#This Row],[Calend]]="X",(DatiStorici[[#This Row],[Balanced]]*D$2/DatiStorici[[#This Row],[SXXR]]),S2008)</f>
        <v>20.529501017670366</v>
      </c>
      <c r="T2009" s="33">
        <f>IF(DatiStorici[[#This Row],[Calend]]="X",(DatiStorici[[#This Row],[Balanced]]*E$2/DatiStorici[[#This Row],[Gold]]),T2008)</f>
        <v>32.161288632624562</v>
      </c>
      <c r="U2009" s="34">
        <f>SUMPRODUCT(DatiStorici[[#This Row],[Bond 3Y]:[Gold]],Q2008:T2008)</f>
        <v>15600.409439406598</v>
      </c>
      <c r="V2009" s="32">
        <f t="shared" si="262"/>
        <v>-5.2695484342845855E-3</v>
      </c>
      <c r="W2009" s="32">
        <f>-(1-U2009/MAX(U$5:U2009))</f>
        <v>-2.8391546506618459E-2</v>
      </c>
      <c r="X2009" s="53" t="str">
        <f t="shared" si="263"/>
        <v/>
      </c>
    </row>
    <row r="2010" spans="1:24" x14ac:dyDescent="0.3">
      <c r="A2010" s="4">
        <v>41925</v>
      </c>
      <c r="B2010" s="1">
        <v>131.82311000000001</v>
      </c>
      <c r="C2010" s="1">
        <v>166.98432399999999</v>
      </c>
      <c r="D2010" s="1">
        <v>184.99566300000001</v>
      </c>
      <c r="E2010" s="1">
        <v>117.78366</v>
      </c>
      <c r="F2010" s="3">
        <f t="shared" si="256"/>
        <v>14910.399099689954</v>
      </c>
      <c r="G2010" s="36">
        <f t="shared" si="257"/>
        <v>-3.9279139347787474E-5</v>
      </c>
      <c r="H2010" s="31">
        <f t="shared" si="258"/>
        <v>-7.2438642864126467E-4</v>
      </c>
      <c r="I2010" s="37">
        <f t="shared" si="259"/>
        <v>-8.9814288425028738E-5</v>
      </c>
      <c r="J2010" s="37">
        <f t="shared" si="260"/>
        <v>8.1357424145963274E-3</v>
      </c>
      <c r="K2010" s="39">
        <f t="shared" si="261"/>
        <v>2.296308924207094E-3</v>
      </c>
      <c r="L2010" s="36">
        <f>-(1-B2010/MAX(B$5:B2010))</f>
        <v>-1.9244867764587337E-3</v>
      </c>
      <c r="M2010" s="37">
        <f>-(1-C2010/MAX(C$5:C2010))</f>
        <v>-8.9117505384295193E-4</v>
      </c>
      <c r="N2010" s="37">
        <f>-(1-D2010/MAX(D$5:D2010))</f>
        <v>-7.716964647425939E-2</v>
      </c>
      <c r="O2010" s="37">
        <f>-(1-E2010/MAX(E$5:E2010))</f>
        <v>-0.35974614598508403</v>
      </c>
      <c r="P2010" s="39">
        <f>-(1-F2010/MAX(F$5:F2010))</f>
        <v>-5.312044141236838E-2</v>
      </c>
      <c r="Q2010" s="33">
        <f>IF(DatiStorici[[#This Row],[Calend]]="X",(DatiStorici[[#This Row],[Balanced]]*B$2/DatiStorici[[#This Row],[Bond 3Y]]),Q2009)</f>
        <v>28.97881087575692</v>
      </c>
      <c r="R2010" s="33">
        <f>IF(DatiStorici[[#This Row],[Calend]]="X",(DatiStorici[[#This Row],[Balanced]]*C$2/DatiStorici[[#This Row],[Bond 10Y]]),R2009)</f>
        <v>25.281013790608508</v>
      </c>
      <c r="S2010" s="33">
        <f>IF(DatiStorici[[#This Row],[Calend]]="X",(DatiStorici[[#This Row],[Balanced]]*D$2/DatiStorici[[#This Row],[SXXR]]),S2009)</f>
        <v>20.529501017670366</v>
      </c>
      <c r="T2010" s="33">
        <f>IF(DatiStorici[[#This Row],[Calend]]="X",(DatiStorici[[#This Row],[Balanced]]*E$2/DatiStorici[[#This Row],[Gold]]),T2009)</f>
        <v>32.161288632624562</v>
      </c>
      <c r="U2010" s="34">
        <f>SUMPRODUCT(DatiStorici[[#This Row],[Bond 3Y]:[Gold]],Q2009:T2009)</f>
        <v>15627.552908893562</v>
      </c>
      <c r="V2010" s="32">
        <f t="shared" si="262"/>
        <v>1.7384084187110911E-3</v>
      </c>
      <c r="W2010" s="32">
        <f>-(1-U2010/MAX(U$5:U2010))</f>
        <v>-2.6701025208885287E-2</v>
      </c>
      <c r="X2010" s="53" t="str">
        <f t="shared" si="263"/>
        <v/>
      </c>
    </row>
    <row r="2011" spans="1:24" x14ac:dyDescent="0.3">
      <c r="A2011" s="4">
        <v>41926</v>
      </c>
      <c r="B2011" s="1">
        <v>131.82207600000001</v>
      </c>
      <c r="C2011" s="1">
        <v>167.46795399999999</v>
      </c>
      <c r="D2011" s="1">
        <v>184.982485</v>
      </c>
      <c r="E2011" s="1">
        <v>118.33337</v>
      </c>
      <c r="F2011" s="3">
        <f t="shared" si="256"/>
        <v>14944.101135648085</v>
      </c>
      <c r="G2011" s="36">
        <f t="shared" si="257"/>
        <v>-7.8438754425554224E-6</v>
      </c>
      <c r="H2011" s="31">
        <f t="shared" si="258"/>
        <v>2.8920738108635709E-3</v>
      </c>
      <c r="I2011" s="37">
        <f t="shared" si="259"/>
        <v>-7.1236639660014972E-5</v>
      </c>
      <c r="J2011" s="37">
        <f t="shared" si="260"/>
        <v>4.6562587474231953E-3</v>
      </c>
      <c r="K2011" s="39">
        <f t="shared" si="261"/>
        <v>2.2577534380858522E-3</v>
      </c>
      <c r="L2011" s="36">
        <f>-(1-B2011/MAX(B$5:B2011))</f>
        <v>-1.9323155257627844E-3</v>
      </c>
      <c r="M2011" s="37">
        <f>-(1-C2011/MAX(C$5:C2011))</f>
        <v>0</v>
      </c>
      <c r="N2011" s="37">
        <f>-(1-D2011/MAX(D$5:D2011))</f>
        <v>-7.7235383466151886E-2</v>
      </c>
      <c r="O2011" s="37">
        <f>-(1-E2011/MAX(E$5:E2011))</f>
        <v>-0.35675800700136984</v>
      </c>
      <c r="P2011" s="39">
        <f>-(1-F2011/MAX(F$5:F2011))</f>
        <v>-5.0980205680368207E-2</v>
      </c>
      <c r="Q2011" s="33">
        <f>IF(DatiStorici[[#This Row],[Calend]]="X",(DatiStorici[[#This Row],[Balanced]]*B$2/DatiStorici[[#This Row],[Bond 3Y]]),Q2010)</f>
        <v>28.97881087575692</v>
      </c>
      <c r="R2011" s="33">
        <f>IF(DatiStorici[[#This Row],[Calend]]="X",(DatiStorici[[#This Row],[Balanced]]*C$2/DatiStorici[[#This Row],[Bond 10Y]]),R2010)</f>
        <v>25.281013790608508</v>
      </c>
      <c r="S2011" s="33">
        <f>IF(DatiStorici[[#This Row],[Calend]]="X",(DatiStorici[[#This Row],[Balanced]]*D$2/DatiStorici[[#This Row],[SXXR]]),S2010)</f>
        <v>20.529501017670366</v>
      </c>
      <c r="T2011" s="33">
        <f>IF(DatiStorici[[#This Row],[Calend]]="X",(DatiStorici[[#This Row],[Balanced]]*E$2/DatiStorici[[#This Row],[Gold]]),T2010)</f>
        <v>32.161288632624562</v>
      </c>
      <c r="U2011" s="34">
        <f>SUMPRODUCT(DatiStorici[[#This Row],[Bond 3Y]:[Gold]],Q2010:T2010)</f>
        <v>15657.158445712497</v>
      </c>
      <c r="V2011" s="32">
        <f t="shared" si="262"/>
        <v>1.8926526328433644E-3</v>
      </c>
      <c r="W2011" s="32">
        <f>-(1-U2011/MAX(U$5:U2011))</f>
        <v>-2.4857163997728415E-2</v>
      </c>
      <c r="X2011" s="53" t="str">
        <f t="shared" si="263"/>
        <v/>
      </c>
    </row>
    <row r="2012" spans="1:24" x14ac:dyDescent="0.3">
      <c r="A2012" s="4">
        <v>41927</v>
      </c>
      <c r="B2012" s="1">
        <v>131.75431</v>
      </c>
      <c r="C2012" s="1">
        <v>167.696347</v>
      </c>
      <c r="D2012" s="1">
        <v>179.148641</v>
      </c>
      <c r="E2012" s="1">
        <v>118.59556000000001</v>
      </c>
      <c r="F2012" s="3">
        <f t="shared" si="256"/>
        <v>14870.790899716187</v>
      </c>
      <c r="G2012" s="36">
        <f t="shared" si="257"/>
        <v>-5.1420388997329208E-4</v>
      </c>
      <c r="H2012" s="31">
        <f t="shared" si="258"/>
        <v>1.3628720879304732E-3</v>
      </c>
      <c r="I2012" s="37">
        <f t="shared" si="259"/>
        <v>-3.2045287020371099E-2</v>
      </c>
      <c r="J2012" s="37">
        <f t="shared" si="260"/>
        <v>2.2132384342131114E-3</v>
      </c>
      <c r="K2012" s="39">
        <f t="shared" si="261"/>
        <v>-4.9177024413308091E-3</v>
      </c>
      <c r="L2012" s="36">
        <f>-(1-B2012/MAX(B$5:B2012))</f>
        <v>-2.445393886826408E-3</v>
      </c>
      <c r="M2012" s="37">
        <f>-(1-C2012/MAX(C$5:C2012))</f>
        <v>0</v>
      </c>
      <c r="N2012" s="37">
        <f>-(1-D2012/MAX(D$5:D2012))</f>
        <v>-0.10633686743409776</v>
      </c>
      <c r="O2012" s="37">
        <f>-(1-E2012/MAX(E$5:E2012))</f>
        <v>-0.35533278250092404</v>
      </c>
      <c r="P2012" s="39">
        <f>-(1-F2012/MAX(F$5:F2012))</f>
        <v>-5.5635745976442164E-2</v>
      </c>
      <c r="Q2012" s="33">
        <f>IF(DatiStorici[[#This Row],[Calend]]="X",(DatiStorici[[#This Row],[Balanced]]*B$2/DatiStorici[[#This Row],[Bond 3Y]]),Q2011)</f>
        <v>28.97881087575692</v>
      </c>
      <c r="R2012" s="33">
        <f>IF(DatiStorici[[#This Row],[Calend]]="X",(DatiStorici[[#This Row],[Balanced]]*C$2/DatiStorici[[#This Row],[Bond 10Y]]),R2011)</f>
        <v>25.281013790608508</v>
      </c>
      <c r="S2012" s="33">
        <f>IF(DatiStorici[[#This Row],[Calend]]="X",(DatiStorici[[#This Row],[Balanced]]*D$2/DatiStorici[[#This Row],[SXXR]]),S2011)</f>
        <v>20.529501017670366</v>
      </c>
      <c r="T2012" s="33">
        <f>IF(DatiStorici[[#This Row],[Calend]]="X",(DatiStorici[[#This Row],[Balanced]]*E$2/DatiStorici[[#This Row],[Gold]]),T2011)</f>
        <v>32.161288632624562</v>
      </c>
      <c r="U2012" s="34">
        <f>SUMPRODUCT(DatiStorici[[#This Row],[Bond 3Y]:[Gold]],Q2011:T2011)</f>
        <v>15549.635136129025</v>
      </c>
      <c r="V2012" s="32">
        <f t="shared" si="262"/>
        <v>-6.8910466430009464E-3</v>
      </c>
      <c r="W2012" s="32">
        <f>-(1-U2012/MAX(U$5:U2012))</f>
        <v>-3.1553818783915943E-2</v>
      </c>
      <c r="X2012" s="53" t="str">
        <f t="shared" si="263"/>
        <v/>
      </c>
    </row>
    <row r="2013" spans="1:24" x14ac:dyDescent="0.3">
      <c r="A2013" s="4">
        <v>41928</v>
      </c>
      <c r="B2013" s="1">
        <v>131.449815</v>
      </c>
      <c r="C2013" s="1">
        <v>166.32896199999999</v>
      </c>
      <c r="D2013" s="1">
        <v>178.39692199999999</v>
      </c>
      <c r="E2013" s="1">
        <v>118.61816</v>
      </c>
      <c r="F2013" s="3">
        <f t="shared" si="256"/>
        <v>14818.236891939589</v>
      </c>
      <c r="G2013" s="36">
        <f t="shared" si="257"/>
        <v>-2.313756563215343E-3</v>
      </c>
      <c r="H2013" s="31">
        <f t="shared" si="258"/>
        <v>-8.1873594692282864E-3</v>
      </c>
      <c r="I2013" s="37">
        <f t="shared" si="259"/>
        <v>-4.2048912664141075E-3</v>
      </c>
      <c r="J2013" s="37">
        <f t="shared" si="260"/>
        <v>1.9054547155525955E-4</v>
      </c>
      <c r="K2013" s="39">
        <f t="shared" si="261"/>
        <v>-3.5403020292145439E-3</v>
      </c>
      <c r="L2013" s="36">
        <f>-(1-B2013/MAX(B$5:B2013))</f>
        <v>-4.7508242730387451E-3</v>
      </c>
      <c r="M2013" s="37">
        <f>-(1-C2013/MAX(C$5:C2013))</f>
        <v>-8.1539343251169072E-3</v>
      </c>
      <c r="N2013" s="37">
        <f>-(1-D2013/MAX(D$5:D2013))</f>
        <v>-0.11008673431893401</v>
      </c>
      <c r="O2013" s="37">
        <f>-(1-E2013/MAX(E$5:E2013))</f>
        <v>-0.35520993237807397</v>
      </c>
      <c r="P2013" s="39">
        <f>-(1-F2013/MAX(F$5:F2013))</f>
        <v>-5.8973169431898231E-2</v>
      </c>
      <c r="Q2013" s="33">
        <f>IF(DatiStorici[[#This Row],[Calend]]="X",(DatiStorici[[#This Row],[Balanced]]*B$2/DatiStorici[[#This Row],[Bond 3Y]]),Q2012)</f>
        <v>28.97881087575692</v>
      </c>
      <c r="R2013" s="33">
        <f>IF(DatiStorici[[#This Row],[Calend]]="X",(DatiStorici[[#This Row],[Balanced]]*C$2/DatiStorici[[#This Row],[Bond 10Y]]),R2012)</f>
        <v>25.281013790608508</v>
      </c>
      <c r="S2013" s="33">
        <f>IF(DatiStorici[[#This Row],[Calend]]="X",(DatiStorici[[#This Row],[Balanced]]*D$2/DatiStorici[[#This Row],[SXXR]]),S2012)</f>
        <v>20.529501017670366</v>
      </c>
      <c r="T2013" s="33">
        <f>IF(DatiStorici[[#This Row],[Calend]]="X",(DatiStorici[[#This Row],[Balanced]]*E$2/DatiStorici[[#This Row],[Gold]]),T2012)</f>
        <v>32.161288632624562</v>
      </c>
      <c r="U2013" s="34">
        <f>SUMPRODUCT(DatiStorici[[#This Row],[Bond 3Y]:[Gold]],Q2012:T2012)</f>
        <v>15491.536783216936</v>
      </c>
      <c r="V2013" s="32">
        <f t="shared" si="262"/>
        <v>-3.743313616152261E-3</v>
      </c>
      <c r="W2013" s="32">
        <f>-(1-U2013/MAX(U$5:U2013))</f>
        <v>-3.517223989284135E-2</v>
      </c>
      <c r="X2013" s="53" t="str">
        <f t="shared" si="263"/>
        <v/>
      </c>
    </row>
    <row r="2014" spans="1:24" x14ac:dyDescent="0.3">
      <c r="A2014" s="4">
        <v>41929</v>
      </c>
      <c r="B2014" s="1">
        <v>131.60729900000001</v>
      </c>
      <c r="C2014" s="1">
        <v>166.36372399999999</v>
      </c>
      <c r="D2014" s="1">
        <v>183.34783999999999</v>
      </c>
      <c r="E2014" s="1">
        <v>118.28139</v>
      </c>
      <c r="F2014" s="3">
        <f t="shared" si="256"/>
        <v>14884.200882952646</v>
      </c>
      <c r="G2014" s="36">
        <f t="shared" si="257"/>
        <v>1.1973370833400715E-3</v>
      </c>
      <c r="H2014" s="31">
        <f t="shared" si="258"/>
        <v>2.0897363596688963E-4</v>
      </c>
      <c r="I2014" s="37">
        <f t="shared" si="259"/>
        <v>2.7374147066897333E-2</v>
      </c>
      <c r="J2014" s="37">
        <f t="shared" si="260"/>
        <v>-2.843147881508223E-3</v>
      </c>
      <c r="K2014" s="39">
        <f t="shared" si="261"/>
        <v>4.4416623281733373E-3</v>
      </c>
      <c r="L2014" s="36">
        <f>-(1-B2014/MAX(B$5:B2014))</f>
        <v>-3.5584618403476931E-3</v>
      </c>
      <c r="M2014" s="37">
        <f>-(1-C2014/MAX(C$5:C2014))</f>
        <v>-7.9466429879955225E-3</v>
      </c>
      <c r="N2014" s="37">
        <f>-(1-D2014/MAX(D$5:D2014))</f>
        <v>-8.5389628807779672E-2</v>
      </c>
      <c r="O2014" s="37">
        <f>-(1-E2014/MAX(E$5:E2014))</f>
        <v>-0.35704056228392511</v>
      </c>
      <c r="P2014" s="39">
        <f>-(1-F2014/MAX(F$5:F2014))</f>
        <v>-5.4784149790269687E-2</v>
      </c>
      <c r="Q2014" s="33">
        <f>IF(DatiStorici[[#This Row],[Calend]]="X",(DatiStorici[[#This Row],[Balanced]]*B$2/DatiStorici[[#This Row],[Bond 3Y]]),Q2013)</f>
        <v>28.97881087575692</v>
      </c>
      <c r="R2014" s="33">
        <f>IF(DatiStorici[[#This Row],[Calend]]="X",(DatiStorici[[#This Row],[Balanced]]*C$2/DatiStorici[[#This Row],[Bond 10Y]]),R2013)</f>
        <v>25.281013790608508</v>
      </c>
      <c r="S2014" s="33">
        <f>IF(DatiStorici[[#This Row],[Calend]]="X",(DatiStorici[[#This Row],[Balanced]]*D$2/DatiStorici[[#This Row],[SXXR]]),S2013)</f>
        <v>20.529501017670366</v>
      </c>
      <c r="T2014" s="33">
        <f>IF(DatiStorici[[#This Row],[Calend]]="X",(DatiStorici[[#This Row],[Balanced]]*E$2/DatiStorici[[#This Row],[Gold]]),T2013)</f>
        <v>32.161288632624562</v>
      </c>
      <c r="U2014" s="34">
        <f>SUMPRODUCT(DatiStorici[[#This Row],[Bond 3Y]:[Gold]],Q2013:T2013)</f>
        <v>15587.788219816877</v>
      </c>
      <c r="V2014" s="32">
        <f t="shared" si="262"/>
        <v>6.1939404612809104E-3</v>
      </c>
      <c r="W2014" s="32">
        <f>-(1-U2014/MAX(U$5:U2014))</f>
        <v>-2.9177608160602553E-2</v>
      </c>
      <c r="X2014" s="53" t="str">
        <f t="shared" si="263"/>
        <v/>
      </c>
    </row>
    <row r="2015" spans="1:24" x14ac:dyDescent="0.3">
      <c r="A2015" s="4">
        <v>41932</v>
      </c>
      <c r="B2015" s="1">
        <v>131.525329</v>
      </c>
      <c r="C2015" s="1">
        <v>165.998412</v>
      </c>
      <c r="D2015" s="1">
        <v>182.44256899999999</v>
      </c>
      <c r="E2015" s="1">
        <v>119.25958</v>
      </c>
      <c r="F2015" s="3">
        <f t="shared" si="256"/>
        <v>14897.89037958792</v>
      </c>
      <c r="G2015" s="36">
        <f t="shared" si="257"/>
        <v>-6.2303183968142424E-4</v>
      </c>
      <c r="H2015" s="31">
        <f t="shared" si="258"/>
        <v>-2.1982777671875468E-3</v>
      </c>
      <c r="I2015" s="37">
        <f t="shared" si="259"/>
        <v>-4.9496806145671946E-3</v>
      </c>
      <c r="J2015" s="37">
        <f t="shared" si="260"/>
        <v>8.2360152808291162E-3</v>
      </c>
      <c r="K2015" s="39">
        <f t="shared" si="261"/>
        <v>9.1931070109996444E-4</v>
      </c>
      <c r="L2015" s="36">
        <f>-(1-B2015/MAX(B$5:B2015))</f>
        <v>-4.179083291464547E-3</v>
      </c>
      <c r="M2015" s="37">
        <f>-(1-C2015/MAX(C$5:C2015))</f>
        <v>-1.0125056570254309E-2</v>
      </c>
      <c r="N2015" s="37">
        <f>-(1-D2015/MAX(D$5:D2015))</f>
        <v>-8.9905472819574728E-2</v>
      </c>
      <c r="O2015" s="37">
        <f>-(1-E2015/MAX(E$5:E2015))</f>
        <v>-0.35172327194451092</v>
      </c>
      <c r="P2015" s="39">
        <f>-(1-F2015/MAX(F$5:F2015))</f>
        <v>-5.3914803205739603E-2</v>
      </c>
      <c r="Q2015" s="33">
        <f>IF(DatiStorici[[#This Row],[Calend]]="X",(DatiStorici[[#This Row],[Balanced]]*B$2/DatiStorici[[#This Row],[Bond 3Y]]),Q2014)</f>
        <v>28.97881087575692</v>
      </c>
      <c r="R2015" s="33">
        <f>IF(DatiStorici[[#This Row],[Calend]]="X",(DatiStorici[[#This Row],[Balanced]]*C$2/DatiStorici[[#This Row],[Bond 10Y]]),R2014)</f>
        <v>25.281013790608508</v>
      </c>
      <c r="S2015" s="33">
        <f>IF(DatiStorici[[#This Row],[Calend]]="X",(DatiStorici[[#This Row],[Balanced]]*D$2/DatiStorici[[#This Row],[SXXR]]),S2014)</f>
        <v>20.529501017670366</v>
      </c>
      <c r="T2015" s="33">
        <f>IF(DatiStorici[[#This Row],[Calend]]="X",(DatiStorici[[#This Row],[Balanced]]*E$2/DatiStorici[[#This Row],[Gold]]),T2014)</f>
        <v>32.161288632624562</v>
      </c>
      <c r="U2015" s="34">
        <f>SUMPRODUCT(DatiStorici[[#This Row],[Bond 3Y]:[Gold]],Q2014:T2014)</f>
        <v>15589.052457991294</v>
      </c>
      <c r="V2015" s="32">
        <f t="shared" si="262"/>
        <v>8.1101108876010145E-5</v>
      </c>
      <c r="W2015" s="32">
        <f>-(1-U2015/MAX(U$5:U2015))</f>
        <v>-2.9098870195277682E-2</v>
      </c>
      <c r="X2015" s="53" t="str">
        <f t="shared" si="263"/>
        <v/>
      </c>
    </row>
    <row r="2016" spans="1:24" x14ac:dyDescent="0.3">
      <c r="A2016" s="4">
        <v>41933</v>
      </c>
      <c r="B2016" s="1">
        <v>131.57806500000001</v>
      </c>
      <c r="C2016" s="1">
        <v>166.15354600000001</v>
      </c>
      <c r="D2016" s="1">
        <v>186.29283699999999</v>
      </c>
      <c r="E2016" s="1">
        <v>119.80923</v>
      </c>
      <c r="F2016" s="3">
        <f t="shared" si="256"/>
        <v>14982.719768059098</v>
      </c>
      <c r="G2016" s="36">
        <f t="shared" si="257"/>
        <v>4.0087662803964713E-4</v>
      </c>
      <c r="H2016" s="31">
        <f t="shared" si="258"/>
        <v>9.3411468783480744E-4</v>
      </c>
      <c r="I2016" s="37">
        <f t="shared" si="259"/>
        <v>2.0884395043607878E-2</v>
      </c>
      <c r="J2016" s="37">
        <f t="shared" si="260"/>
        <v>4.5982658171526501E-3</v>
      </c>
      <c r="K2016" s="39">
        <f t="shared" si="261"/>
        <v>5.6779038948827076E-3</v>
      </c>
      <c r="L2016" s="36">
        <f>-(1-B2016/MAX(B$5:B2016))</f>
        <v>-3.7798019343082689E-3</v>
      </c>
      <c r="M2016" s="37">
        <f>-(1-C2016/MAX(C$5:C2016))</f>
        <v>-9.1999678442608035E-3</v>
      </c>
      <c r="N2016" s="37">
        <f>-(1-D2016/MAX(D$5:D2016))</f>
        <v>-7.0698837799115566E-2</v>
      </c>
      <c r="O2016" s="37">
        <f>-(1-E2016/MAX(E$5:E2016))</f>
        <v>-0.34873545911156534</v>
      </c>
      <c r="P2016" s="39">
        <f>-(1-F2016/MAX(F$5:F2016))</f>
        <v>-4.8527743250213806E-2</v>
      </c>
      <c r="Q2016" s="33">
        <f>IF(DatiStorici[[#This Row],[Calend]]="X",(DatiStorici[[#This Row],[Balanced]]*B$2/DatiStorici[[#This Row],[Bond 3Y]]),Q2015)</f>
        <v>28.97881087575692</v>
      </c>
      <c r="R2016" s="33">
        <f>IF(DatiStorici[[#This Row],[Calend]]="X",(DatiStorici[[#This Row],[Balanced]]*C$2/DatiStorici[[#This Row],[Bond 10Y]]),R2015)</f>
        <v>25.281013790608508</v>
      </c>
      <c r="S2016" s="33">
        <f>IF(DatiStorici[[#This Row],[Calend]]="X",(DatiStorici[[#This Row],[Balanced]]*D$2/DatiStorici[[#This Row],[SXXR]]),S2015)</f>
        <v>20.529501017670366</v>
      </c>
      <c r="T2016" s="33">
        <f>IF(DatiStorici[[#This Row],[Calend]]="X",(DatiStorici[[#This Row],[Balanced]]*E$2/DatiStorici[[#This Row],[Gold]]),T2015)</f>
        <v>32.161288632624562</v>
      </c>
      <c r="U2016" s="34">
        <f>SUMPRODUCT(DatiStorici[[#This Row],[Bond 3Y]:[Gold]],Q2015:T2015)</f>
        <v>15691.224162476259</v>
      </c>
      <c r="V2016" s="32">
        <f t="shared" si="262"/>
        <v>6.5326831396406498E-3</v>
      </c>
      <c r="W2016" s="32">
        <f>-(1-U2016/MAX(U$5:U2016))</f>
        <v>-2.2735518504349517E-2</v>
      </c>
      <c r="X2016" s="53" t="str">
        <f t="shared" si="263"/>
        <v/>
      </c>
    </row>
    <row r="2017" spans="1:24" x14ac:dyDescent="0.3">
      <c r="A2017" s="4">
        <v>41934</v>
      </c>
      <c r="B2017" s="1">
        <v>131.60567699999999</v>
      </c>
      <c r="C2017" s="1">
        <v>166.33899</v>
      </c>
      <c r="D2017" s="1">
        <v>187.649598</v>
      </c>
      <c r="E2017" s="1">
        <v>119.18498</v>
      </c>
      <c r="F2017" s="3">
        <f t="shared" si="256"/>
        <v>14983.886008128271</v>
      </c>
      <c r="G2017" s="36">
        <f t="shared" si="257"/>
        <v>2.0983059129298518E-4</v>
      </c>
      <c r="H2017" s="31">
        <f t="shared" si="258"/>
        <v>1.1154777876206201E-3</v>
      </c>
      <c r="I2017" s="37">
        <f t="shared" si="259"/>
        <v>7.2565551627867143E-3</v>
      </c>
      <c r="J2017" s="37">
        <f t="shared" si="260"/>
        <v>-5.2239878083274391E-3</v>
      </c>
      <c r="K2017" s="39">
        <f t="shared" si="261"/>
        <v>7.7835980389090849E-5</v>
      </c>
      <c r="L2017" s="36">
        <f>-(1-B2017/MAX(B$5:B2017))</f>
        <v>-3.570742528327675E-3</v>
      </c>
      <c r="M2017" s="37">
        <f>-(1-C2017/MAX(C$5:C2017))</f>
        <v>-8.0941357655215374E-3</v>
      </c>
      <c r="N2017" s="37">
        <f>-(1-D2017/MAX(D$5:D2017))</f>
        <v>-6.3930785981165972E-2</v>
      </c>
      <c r="O2017" s="37">
        <f>-(1-E2017/MAX(E$5:E2017))</f>
        <v>-0.35212878606683917</v>
      </c>
      <c r="P2017" s="39">
        <f>-(1-F2017/MAX(F$5:F2017))</f>
        <v>-4.8453681592003139E-2</v>
      </c>
      <c r="Q2017" s="33">
        <f>IF(DatiStorici[[#This Row],[Calend]]="X",(DatiStorici[[#This Row],[Balanced]]*B$2/DatiStorici[[#This Row],[Bond 3Y]]),Q2016)</f>
        <v>28.97881087575692</v>
      </c>
      <c r="R2017" s="33">
        <f>IF(DatiStorici[[#This Row],[Calend]]="X",(DatiStorici[[#This Row],[Balanced]]*C$2/DatiStorici[[#This Row],[Bond 10Y]]),R2016)</f>
        <v>25.281013790608508</v>
      </c>
      <c r="S2017" s="33">
        <f>IF(DatiStorici[[#This Row],[Calend]]="X",(DatiStorici[[#This Row],[Balanced]]*D$2/DatiStorici[[#This Row],[SXXR]]),S2016)</f>
        <v>20.529501017670366</v>
      </c>
      <c r="T2017" s="33">
        <f>IF(DatiStorici[[#This Row],[Calend]]="X",(DatiStorici[[#This Row],[Balanced]]*E$2/DatiStorici[[#This Row],[Gold]]),T2016)</f>
        <v>32.161288632624562</v>
      </c>
      <c r="U2017" s="34">
        <f>SUMPRODUCT(DatiStorici[[#This Row],[Bond 3Y]:[Gold]],Q2016:T2016)</f>
        <v>15704.489479624863</v>
      </c>
      <c r="V2017" s="32">
        <f t="shared" si="262"/>
        <v>8.4504006433571766E-4</v>
      </c>
      <c r="W2017" s="32">
        <f>-(1-U2017/MAX(U$5:U2017))</f>
        <v>-2.1909341837005325E-2</v>
      </c>
      <c r="X2017" s="53" t="str">
        <f t="shared" si="263"/>
        <v/>
      </c>
    </row>
    <row r="2018" spans="1:24" x14ac:dyDescent="0.3">
      <c r="A2018" s="4">
        <v>41935</v>
      </c>
      <c r="B2018" s="1">
        <v>131.58678399999999</v>
      </c>
      <c r="C2018" s="1">
        <v>166.202977</v>
      </c>
      <c r="D2018" s="1">
        <v>188.94734500000001</v>
      </c>
      <c r="E2018" s="1">
        <v>118.12954000000001</v>
      </c>
      <c r="F2018" s="3">
        <f t="shared" si="256"/>
        <v>14957.871172808871</v>
      </c>
      <c r="G2018" s="36">
        <f t="shared" si="257"/>
        <v>-1.4356794233891419E-4</v>
      </c>
      <c r="H2018" s="31">
        <f t="shared" si="258"/>
        <v>-8.1802010622309882E-4</v>
      </c>
      <c r="I2018" s="37">
        <f t="shared" si="259"/>
        <v>6.8919950678806192E-3</v>
      </c>
      <c r="J2018" s="37">
        <f t="shared" si="260"/>
        <v>-8.8949210425486071E-3</v>
      </c>
      <c r="K2018" s="39">
        <f t="shared" si="261"/>
        <v>-1.7376964022764597E-3</v>
      </c>
      <c r="L2018" s="36">
        <f>-(1-B2018/MAX(B$5:B2018))</f>
        <v>-3.7137875579232871E-3</v>
      </c>
      <c r="M2018" s="37">
        <f>-(1-C2018/MAX(C$5:C2018))</f>
        <v>-8.9052029260959786E-3</v>
      </c>
      <c r="N2018" s="37">
        <f>-(1-D2018/MAX(D$5:D2018))</f>
        <v>-5.7457118959053255E-2</v>
      </c>
      <c r="O2018" s="37">
        <f>-(1-E2018/MAX(E$5:E2018))</f>
        <v>-0.35786599552086273</v>
      </c>
      <c r="P2018" s="39">
        <f>-(1-F2018/MAX(F$5:F2018))</f>
        <v>-5.0105744398589946E-2</v>
      </c>
      <c r="Q2018" s="33">
        <f>IF(DatiStorici[[#This Row],[Calend]]="X",(DatiStorici[[#This Row],[Balanced]]*B$2/DatiStorici[[#This Row],[Bond 3Y]]),Q2017)</f>
        <v>28.97881087575692</v>
      </c>
      <c r="R2018" s="33">
        <f>IF(DatiStorici[[#This Row],[Calend]]="X",(DatiStorici[[#This Row],[Balanced]]*C$2/DatiStorici[[#This Row],[Bond 10Y]]),R2017)</f>
        <v>25.281013790608508</v>
      </c>
      <c r="S2018" s="33">
        <f>IF(DatiStorici[[#This Row],[Calend]]="X",(DatiStorici[[#This Row],[Balanced]]*D$2/DatiStorici[[#This Row],[SXXR]]),S2017)</f>
        <v>20.529501017670366</v>
      </c>
      <c r="T2018" s="33">
        <f>IF(DatiStorici[[#This Row],[Calend]]="X",(DatiStorici[[#This Row],[Balanced]]*E$2/DatiStorici[[#This Row],[Gold]]),T2017)</f>
        <v>32.161288632624562</v>
      </c>
      <c r="U2018" s="34">
        <f>SUMPRODUCT(DatiStorici[[#This Row],[Bond 3Y]:[Gold]],Q2017:T2017)</f>
        <v>15693.201224305049</v>
      </c>
      <c r="V2018" s="32">
        <f t="shared" si="262"/>
        <v>-7.1905006725658186E-4</v>
      </c>
      <c r="W2018" s="32">
        <f>-(1-U2018/MAX(U$5:U2018))</f>
        <v>-2.2612385198560903E-2</v>
      </c>
      <c r="X2018" s="53" t="str">
        <f t="shared" si="263"/>
        <v/>
      </c>
    </row>
    <row r="2019" spans="1:24" x14ac:dyDescent="0.3">
      <c r="A2019" s="4">
        <v>41936</v>
      </c>
      <c r="B2019" s="1">
        <v>131.57047800000001</v>
      </c>
      <c r="C2019" s="1">
        <v>166.18914799999999</v>
      </c>
      <c r="D2019" s="1">
        <v>188.327406</v>
      </c>
      <c r="E2019" s="1">
        <v>118.12818</v>
      </c>
      <c r="F2019" s="3">
        <f t="shared" si="256"/>
        <v>14947.738876930438</v>
      </c>
      <c r="G2019" s="36">
        <f t="shared" si="257"/>
        <v>-1.2392589812590399E-4</v>
      </c>
      <c r="H2019" s="31">
        <f t="shared" si="258"/>
        <v>-8.3208950922043453E-5</v>
      </c>
      <c r="I2019" s="37">
        <f t="shared" si="259"/>
        <v>-3.2864089437567969E-3</v>
      </c>
      <c r="J2019" s="37">
        <f t="shared" si="260"/>
        <v>-1.1512851305148539E-5</v>
      </c>
      <c r="K2019" s="39">
        <f t="shared" si="261"/>
        <v>-6.7761843007259706E-4</v>
      </c>
      <c r="L2019" s="36">
        <f>-(1-B2019/MAX(B$5:B2019))</f>
        <v>-3.8372455716100262E-3</v>
      </c>
      <c r="M2019" s="37">
        <f>-(1-C2019/MAX(C$5:C2019))</f>
        <v>-8.987667453483783E-3</v>
      </c>
      <c r="N2019" s="37">
        <f>-(1-D2019/MAX(D$5:D2019))</f>
        <v>-6.0549615924965439E-2</v>
      </c>
      <c r="O2019" s="37">
        <f>-(1-E2019/MAX(E$5:E2019))</f>
        <v>-0.3578733882716183</v>
      </c>
      <c r="P2019" s="39">
        <f>-(1-F2019/MAX(F$5:F2019))</f>
        <v>-5.07491922221327E-2</v>
      </c>
      <c r="Q2019" s="33">
        <f>IF(DatiStorici[[#This Row],[Calend]]="X",(DatiStorici[[#This Row],[Balanced]]*B$2/DatiStorici[[#This Row],[Bond 3Y]]),Q2018)</f>
        <v>28.97881087575692</v>
      </c>
      <c r="R2019" s="33">
        <f>IF(DatiStorici[[#This Row],[Calend]]="X",(DatiStorici[[#This Row],[Balanced]]*C$2/DatiStorici[[#This Row],[Bond 10Y]]),R2018)</f>
        <v>25.281013790608508</v>
      </c>
      <c r="S2019" s="33">
        <f>IF(DatiStorici[[#This Row],[Calend]]="X",(DatiStorici[[#This Row],[Balanced]]*D$2/DatiStorici[[#This Row],[SXXR]]),S2018)</f>
        <v>20.529501017670366</v>
      </c>
      <c r="T2019" s="33">
        <f>IF(DatiStorici[[#This Row],[Calend]]="X",(DatiStorici[[#This Row],[Balanced]]*E$2/DatiStorici[[#This Row],[Gold]]),T2018)</f>
        <v>32.161288632624562</v>
      </c>
      <c r="U2019" s="34">
        <f>SUMPRODUCT(DatiStorici[[#This Row],[Bond 3Y]:[Gold]],Q2018:T2018)</f>
        <v>15679.608306991264</v>
      </c>
      <c r="V2019" s="32">
        <f t="shared" si="262"/>
        <v>-8.6654133738288798E-4</v>
      </c>
      <c r="W2019" s="32">
        <f>-(1-U2019/MAX(U$5:U2019))</f>
        <v>-2.3458965118210218E-2</v>
      </c>
      <c r="X2019" s="53" t="str">
        <f t="shared" si="263"/>
        <v/>
      </c>
    </row>
    <row r="2020" spans="1:24" x14ac:dyDescent="0.3">
      <c r="A2020" s="4">
        <v>41939</v>
      </c>
      <c r="B2020" s="1">
        <v>131.57718199999999</v>
      </c>
      <c r="C2020" s="1">
        <v>166.32081700000001</v>
      </c>
      <c r="D2020" s="1">
        <v>187.13622899999999</v>
      </c>
      <c r="E2020" s="1">
        <v>117.74084000000001</v>
      </c>
      <c r="F2020" s="3">
        <f t="shared" si="256"/>
        <v>14918.041695802112</v>
      </c>
      <c r="G2020" s="36">
        <f t="shared" si="257"/>
        <v>5.0952381650857499E-5</v>
      </c>
      <c r="H2020" s="31">
        <f t="shared" si="258"/>
        <v>7.919702910684285E-4</v>
      </c>
      <c r="I2020" s="37">
        <f t="shared" si="259"/>
        <v>-6.3451204612724561E-3</v>
      </c>
      <c r="J2020" s="37">
        <f t="shared" si="260"/>
        <v>-3.2843681479552585E-3</v>
      </c>
      <c r="K2020" s="39">
        <f t="shared" si="261"/>
        <v>-1.9887101791040999E-3</v>
      </c>
      <c r="L2020" s="36">
        <f>-(1-B2020/MAX(B$5:B2020))</f>
        <v>-3.7864874136464E-3</v>
      </c>
      <c r="M2020" s="37">
        <f>-(1-C2020/MAX(C$5:C2020))</f>
        <v>-8.2025042561004735E-3</v>
      </c>
      <c r="N2020" s="37">
        <f>-(1-D2020/MAX(D$5:D2020))</f>
        <v>-6.6491670318001295E-2</v>
      </c>
      <c r="O2020" s="37">
        <f>-(1-E2020/MAX(E$5:E2020))</f>
        <v>-0.35997890891696194</v>
      </c>
      <c r="P2020" s="39">
        <f>-(1-F2020/MAX(F$5:F2020))</f>
        <v>-5.2635101081451641E-2</v>
      </c>
      <c r="Q2020" s="33">
        <f>IF(DatiStorici[[#This Row],[Calend]]="X",(DatiStorici[[#This Row],[Balanced]]*B$2/DatiStorici[[#This Row],[Bond 3Y]]),Q2019)</f>
        <v>28.97881087575692</v>
      </c>
      <c r="R2020" s="33">
        <f>IF(DatiStorici[[#This Row],[Calend]]="X",(DatiStorici[[#This Row],[Balanced]]*C$2/DatiStorici[[#This Row],[Bond 10Y]]),R2019)</f>
        <v>25.281013790608508</v>
      </c>
      <c r="S2020" s="33">
        <f>IF(DatiStorici[[#This Row],[Calend]]="X",(DatiStorici[[#This Row],[Balanced]]*D$2/DatiStorici[[#This Row],[SXXR]]),S2019)</f>
        <v>20.529501017670366</v>
      </c>
      <c r="T2020" s="33">
        <f>IF(DatiStorici[[#This Row],[Calend]]="X",(DatiStorici[[#This Row],[Balanced]]*E$2/DatiStorici[[#This Row],[Gold]]),T2019)</f>
        <v>32.161288632624562</v>
      </c>
      <c r="U2020" s="34">
        <f>SUMPRODUCT(DatiStorici[[#This Row],[Bond 3Y]:[Gold]],Q2019:T2019)</f>
        <v>15646.219683771484</v>
      </c>
      <c r="V2020" s="32">
        <f t="shared" si="262"/>
        <v>-2.1317001340356431E-3</v>
      </c>
      <c r="W2020" s="32">
        <f>-(1-U2020/MAX(U$5:U2020))</f>
        <v>-2.5538440576649113E-2</v>
      </c>
      <c r="X2020" s="53" t="str">
        <f t="shared" si="263"/>
        <v/>
      </c>
    </row>
    <row r="2021" spans="1:24" x14ac:dyDescent="0.3">
      <c r="A2021" s="4">
        <v>41940</v>
      </c>
      <c r="B2021" s="1">
        <v>131.55004099999999</v>
      </c>
      <c r="C2021" s="1">
        <v>166.299217</v>
      </c>
      <c r="D2021" s="1">
        <v>188.938751</v>
      </c>
      <c r="E2021" s="1">
        <v>117.78740999999999</v>
      </c>
      <c r="F2021" s="3">
        <f t="shared" si="256"/>
        <v>14945.777662439186</v>
      </c>
      <c r="G2021" s="36">
        <f t="shared" si="257"/>
        <v>-2.0629564502534995E-4</v>
      </c>
      <c r="H2021" s="31">
        <f t="shared" si="258"/>
        <v>-1.2987792569561874E-4</v>
      </c>
      <c r="I2021" s="37">
        <f t="shared" si="259"/>
        <v>9.5860447995226097E-3</v>
      </c>
      <c r="J2021" s="37">
        <f t="shared" si="260"/>
        <v>3.9545150619413447E-4</v>
      </c>
      <c r="K2021" s="39">
        <f t="shared" si="261"/>
        <v>1.8574968110494595E-3</v>
      </c>
      <c r="L2021" s="36">
        <f>-(1-B2021/MAX(B$5:B2021))</f>
        <v>-3.9919807258917972E-3</v>
      </c>
      <c r="M2021" s="37">
        <f>-(1-C2021/MAX(C$5:C2021))</f>
        <v>-8.331308492963152E-3</v>
      </c>
      <c r="N2021" s="37">
        <f>-(1-D2021/MAX(D$5:D2021))</f>
        <v>-5.7499989175195609E-2</v>
      </c>
      <c r="O2021" s="37">
        <f>-(1-E2021/MAX(E$5:E2021))</f>
        <v>-0.35972576156204472</v>
      </c>
      <c r="P2021" s="39">
        <f>-(1-F2021/MAX(F$5:F2021))</f>
        <v>-5.0873738446506445E-2</v>
      </c>
      <c r="Q2021" s="33">
        <f>IF(DatiStorici[[#This Row],[Calend]]="X",(DatiStorici[[#This Row],[Balanced]]*B$2/DatiStorici[[#This Row],[Bond 3Y]]),Q2020)</f>
        <v>28.97881087575692</v>
      </c>
      <c r="R2021" s="33">
        <f>IF(DatiStorici[[#This Row],[Calend]]="X",(DatiStorici[[#This Row],[Balanced]]*C$2/DatiStorici[[#This Row],[Bond 10Y]]),R2020)</f>
        <v>25.281013790608508</v>
      </c>
      <c r="S2021" s="33">
        <f>IF(DatiStorici[[#This Row],[Calend]]="X",(DatiStorici[[#This Row],[Balanced]]*D$2/DatiStorici[[#This Row],[SXXR]]),S2020)</f>
        <v>20.529501017670366</v>
      </c>
      <c r="T2021" s="33">
        <f>IF(DatiStorici[[#This Row],[Calend]]="X",(DatiStorici[[#This Row],[Balanced]]*E$2/DatiStorici[[#This Row],[Gold]]),T2020)</f>
        <v>32.161288632624562</v>
      </c>
      <c r="U2021" s="34">
        <f>SUMPRODUCT(DatiStorici[[#This Row],[Bond 3Y]:[Gold]],Q2020:T2020)</f>
        <v>15683.389728412621</v>
      </c>
      <c r="V2021" s="32">
        <f t="shared" si="262"/>
        <v>2.3728391626076303E-3</v>
      </c>
      <c r="W2021" s="32">
        <f>-(1-U2021/MAX(U$5:U2021))</f>
        <v>-2.3223454567446677E-2</v>
      </c>
      <c r="X2021" s="53" t="str">
        <f t="shared" si="263"/>
        <v/>
      </c>
    </row>
    <row r="2022" spans="1:24" x14ac:dyDescent="0.3">
      <c r="A2022" s="4">
        <v>41941</v>
      </c>
      <c r="B2022" s="1">
        <v>131.55754400000001</v>
      </c>
      <c r="C2022" s="1">
        <v>166.376217</v>
      </c>
      <c r="D2022" s="1">
        <v>189.25158500000001</v>
      </c>
      <c r="E2022" s="1">
        <v>117.2351</v>
      </c>
      <c r="F2022" s="3">
        <f t="shared" si="256"/>
        <v>14930.834986541517</v>
      </c>
      <c r="G2022" s="36">
        <f t="shared" si="257"/>
        <v>5.703370354786355E-5</v>
      </c>
      <c r="H2022" s="31">
        <f t="shared" si="258"/>
        <v>4.6291366001495877E-4</v>
      </c>
      <c r="I2022" s="37">
        <f t="shared" si="259"/>
        <v>1.6543736926741693E-3</v>
      </c>
      <c r="J2022" s="37">
        <f t="shared" si="260"/>
        <v>-4.7000690847882297E-3</v>
      </c>
      <c r="K2022" s="39">
        <f t="shared" si="261"/>
        <v>-1.0002925913443928E-3</v>
      </c>
      <c r="L2022" s="36">
        <f>-(1-B2022/MAX(B$5:B2022))</f>
        <v>-3.9351730798293794E-3</v>
      </c>
      <c r="M2022" s="37">
        <f>-(1-C2022/MAX(C$5:C2022))</f>
        <v>-7.8721452411840698E-3</v>
      </c>
      <c r="N2022" s="37">
        <f>-(1-D2022/MAX(D$5:D2022))</f>
        <v>-5.5939451451590294E-2</v>
      </c>
      <c r="O2022" s="37">
        <f>-(1-E2022/MAX(E$5:E2022))</f>
        <v>-0.36272803374573281</v>
      </c>
      <c r="P2022" s="39">
        <f>-(1-F2022/MAX(F$5:F2022))</f>
        <v>-5.1822667731598382E-2</v>
      </c>
      <c r="Q2022" s="33">
        <f>IF(DatiStorici[[#This Row],[Calend]]="X",(DatiStorici[[#This Row],[Balanced]]*B$2/DatiStorici[[#This Row],[Bond 3Y]]),Q2021)</f>
        <v>28.97881087575692</v>
      </c>
      <c r="R2022" s="33">
        <f>IF(DatiStorici[[#This Row],[Calend]]="X",(DatiStorici[[#This Row],[Balanced]]*C$2/DatiStorici[[#This Row],[Bond 10Y]]),R2021)</f>
        <v>25.281013790608508</v>
      </c>
      <c r="S2022" s="33">
        <f>IF(DatiStorici[[#This Row],[Calend]]="X",(DatiStorici[[#This Row],[Balanced]]*D$2/DatiStorici[[#This Row],[SXXR]]),S2021)</f>
        <v>20.529501017670366</v>
      </c>
      <c r="T2022" s="33">
        <f>IF(DatiStorici[[#This Row],[Calend]]="X",(DatiStorici[[#This Row],[Balanced]]*E$2/DatiStorici[[#This Row],[Gold]]),T2021)</f>
        <v>32.161288632624562</v>
      </c>
      <c r="U2022" s="34">
        <f>SUMPRODUCT(DatiStorici[[#This Row],[Bond 3Y]:[Gold]],Q2021:T2021)</f>
        <v>15674.213119089178</v>
      </c>
      <c r="V2022" s="32">
        <f t="shared" si="262"/>
        <v>-5.8528769753442734E-4</v>
      </c>
      <c r="W2022" s="32">
        <f>-(1-U2022/MAX(U$5:U2022))</f>
        <v>-2.3794982592252323E-2</v>
      </c>
      <c r="X2022" s="53" t="str">
        <f t="shared" si="263"/>
        <v/>
      </c>
    </row>
    <row r="2023" spans="1:24" x14ac:dyDescent="0.3">
      <c r="A2023" s="4">
        <v>41942</v>
      </c>
      <c r="B2023" s="1">
        <v>131.54621800000001</v>
      </c>
      <c r="C2023" s="1">
        <v>166.69640100000001</v>
      </c>
      <c r="D2023" s="1">
        <v>190.367705</v>
      </c>
      <c r="E2023" s="1">
        <v>115.17366</v>
      </c>
      <c r="F2023" s="3">
        <f t="shared" si="256"/>
        <v>14874.147537571793</v>
      </c>
      <c r="G2023" s="36">
        <f t="shared" si="257"/>
        <v>-8.6095310237275656E-5</v>
      </c>
      <c r="H2023" s="31">
        <f t="shared" si="258"/>
        <v>1.9226083521999156E-3</v>
      </c>
      <c r="I2023" s="37">
        <f t="shared" si="259"/>
        <v>5.880223926492339E-3</v>
      </c>
      <c r="J2023" s="37">
        <f t="shared" si="260"/>
        <v>-1.7740244074910472E-2</v>
      </c>
      <c r="K2023" s="39">
        <f t="shared" si="261"/>
        <v>-3.8038953572722438E-3</v>
      </c>
      <c r="L2023" s="36">
        <f>-(1-B2023/MAX(B$5:B2023))</f>
        <v>-4.020925898608807E-3</v>
      </c>
      <c r="M2023" s="37">
        <f>-(1-C2023/MAX(C$5:C2023))</f>
        <v>-5.9628371034223804E-3</v>
      </c>
      <c r="N2023" s="37">
        <f>-(1-D2023/MAX(D$5:D2023))</f>
        <v>-5.0371810581127607E-2</v>
      </c>
      <c r="O2023" s="37">
        <f>-(1-E2023/MAX(E$5:E2023))</f>
        <v>-0.37393370442043006</v>
      </c>
      <c r="P2023" s="39">
        <f>-(1-F2023/MAX(F$5:F2023))</f>
        <v>-5.5422583890718968E-2</v>
      </c>
      <c r="Q2023" s="33">
        <f>IF(DatiStorici[[#This Row],[Calend]]="X",(DatiStorici[[#This Row],[Balanced]]*B$2/DatiStorici[[#This Row],[Bond 3Y]]),Q2022)</f>
        <v>28.97881087575692</v>
      </c>
      <c r="R2023" s="33">
        <f>IF(DatiStorici[[#This Row],[Calend]]="X",(DatiStorici[[#This Row],[Balanced]]*C$2/DatiStorici[[#This Row],[Bond 10Y]]),R2022)</f>
        <v>25.281013790608508</v>
      </c>
      <c r="S2023" s="33">
        <f>IF(DatiStorici[[#This Row],[Calend]]="X",(DatiStorici[[#This Row],[Balanced]]*D$2/DatiStorici[[#This Row],[SXXR]]),S2022)</f>
        <v>20.529501017670366</v>
      </c>
      <c r="T2023" s="33">
        <f>IF(DatiStorici[[#This Row],[Calend]]="X",(DatiStorici[[#This Row],[Balanced]]*E$2/DatiStorici[[#This Row],[Gold]]),T2022)</f>
        <v>32.161288632624562</v>
      </c>
      <c r="U2023" s="34">
        <f>SUMPRODUCT(DatiStorici[[#This Row],[Bond 3Y]:[Gold]],Q2022:T2022)</f>
        <v>15638.594301033736</v>
      </c>
      <c r="V2023" s="32">
        <f t="shared" si="262"/>
        <v>-2.2750328924812943E-3</v>
      </c>
      <c r="W2023" s="32">
        <f>-(1-U2023/MAX(U$5:U2023))</f>
        <v>-2.6013356722785819E-2</v>
      </c>
      <c r="X2023" s="53" t="str">
        <f t="shared" si="263"/>
        <v/>
      </c>
    </row>
    <row r="2024" spans="1:24" x14ac:dyDescent="0.3">
      <c r="A2024" s="4">
        <v>41943</v>
      </c>
      <c r="B2024" s="1">
        <v>131.59782000000001</v>
      </c>
      <c r="C2024" s="1">
        <v>167.201954</v>
      </c>
      <c r="D2024" s="1">
        <v>193.85471899999999</v>
      </c>
      <c r="E2024" s="1">
        <v>111.55525</v>
      </c>
      <c r="F2024" s="3">
        <f t="shared" si="256"/>
        <v>14797.965085564938</v>
      </c>
      <c r="G2024" s="36">
        <f t="shared" si="257"/>
        <v>3.9219585633521213E-4</v>
      </c>
      <c r="H2024" s="31">
        <f t="shared" si="258"/>
        <v>3.0281873435601138E-3</v>
      </c>
      <c r="I2024" s="37">
        <f t="shared" si="259"/>
        <v>1.8151516011145598E-2</v>
      </c>
      <c r="J2024" s="37">
        <f t="shared" si="260"/>
        <v>-3.1921092417134589E-2</v>
      </c>
      <c r="K2024" s="39">
        <f t="shared" si="261"/>
        <v>-5.134964292682038E-3</v>
      </c>
      <c r="L2024" s="36">
        <f>-(1-B2024/MAX(B$5:B2024))</f>
        <v>-3.630230423184444E-3</v>
      </c>
      <c r="M2024" s="37">
        <f>-(1-C2024/MAX(C$5:C2024))</f>
        <v>-2.9481441238550232E-3</v>
      </c>
      <c r="N2024" s="37">
        <f>-(1-D2024/MAX(D$5:D2024))</f>
        <v>-3.2977227863968506E-2</v>
      </c>
      <c r="O2024" s="37">
        <f>-(1-E2024/MAX(E$5:E2024))</f>
        <v>-0.39360282446565631</v>
      </c>
      <c r="P2024" s="39">
        <f>-(1-F2024/MAX(F$5:F2024))</f>
        <v>-6.0260523240704189E-2</v>
      </c>
      <c r="Q2024" s="33">
        <f>IF(DatiStorici[[#This Row],[Calend]]="X",(DatiStorici[[#This Row],[Balanced]]*B$2/DatiStorici[[#This Row],[Bond 3Y]]),Q2023)</f>
        <v>28.97881087575692</v>
      </c>
      <c r="R2024" s="33">
        <f>IF(DatiStorici[[#This Row],[Calend]]="X",(DatiStorici[[#This Row],[Balanced]]*C$2/DatiStorici[[#This Row],[Bond 10Y]]),R2023)</f>
        <v>25.281013790608508</v>
      </c>
      <c r="S2024" s="33">
        <f>IF(DatiStorici[[#This Row],[Calend]]="X",(DatiStorici[[#This Row],[Balanced]]*D$2/DatiStorici[[#This Row],[SXXR]]),S2023)</f>
        <v>20.529501017670366</v>
      </c>
      <c r="T2024" s="33">
        <f>IF(DatiStorici[[#This Row],[Calend]]="X",(DatiStorici[[#This Row],[Balanced]]*E$2/DatiStorici[[#This Row],[Gold]]),T2023)</f>
        <v>32.161288632624562</v>
      </c>
      <c r="U2024" s="34">
        <f>SUMPRODUCT(DatiStorici[[#This Row],[Bond 3Y]:[Gold]],Q2023:T2023)</f>
        <v>15608.084487057884</v>
      </c>
      <c r="V2024" s="32">
        <f t="shared" si="262"/>
        <v>-1.9528362600521238E-3</v>
      </c>
      <c r="W2024" s="32">
        <f>-(1-U2024/MAX(U$5:U2024))</f>
        <v>-2.7913537182060799E-2</v>
      </c>
      <c r="X2024" s="53" t="str">
        <f t="shared" si="263"/>
        <v/>
      </c>
    </row>
    <row r="2025" spans="1:24" x14ac:dyDescent="0.3">
      <c r="A2025" s="4">
        <v>41946</v>
      </c>
      <c r="B2025" s="1">
        <v>131.59098</v>
      </c>
      <c r="C2025" s="1">
        <v>166.90311199999999</v>
      </c>
      <c r="D2025" s="1">
        <v>192.39826299999999</v>
      </c>
      <c r="E2025" s="1">
        <v>111.88677</v>
      </c>
      <c r="F2025" s="3">
        <f t="shared" si="256"/>
        <v>14781.39529722611</v>
      </c>
      <c r="G2025" s="36">
        <f t="shared" si="257"/>
        <v>-5.197789572771833E-5</v>
      </c>
      <c r="H2025" s="31">
        <f t="shared" si="258"/>
        <v>-1.7889107954814462E-3</v>
      </c>
      <c r="I2025" s="37">
        <f t="shared" si="259"/>
        <v>-7.5414972609253936E-3</v>
      </c>
      <c r="J2025" s="37">
        <f t="shared" si="260"/>
        <v>2.9673938972137356E-3</v>
      </c>
      <c r="K2025" s="39">
        <f t="shared" si="261"/>
        <v>-1.1203616209146672E-3</v>
      </c>
      <c r="L2025" s="36">
        <f>-(1-B2025/MAX(B$5:B2025))</f>
        <v>-3.6820182812501434E-3</v>
      </c>
      <c r="M2025" s="37">
        <f>-(1-C2025/MAX(C$5:C2025))</f>
        <v>-4.7301865198053905E-3</v>
      </c>
      <c r="N2025" s="37">
        <f>-(1-D2025/MAX(D$5:D2025))</f>
        <v>-4.024259713575884E-2</v>
      </c>
      <c r="O2025" s="37">
        <f>-(1-E2025/MAX(E$5:E2025))</f>
        <v>-0.39180073275206018</v>
      </c>
      <c r="P2025" s="39">
        <f>-(1-F2025/MAX(F$5:F2025))</f>
        <v>-6.1312781719049414E-2</v>
      </c>
      <c r="Q2025" s="33">
        <f>IF(DatiStorici[[#This Row],[Calend]]="X",(DatiStorici[[#This Row],[Balanced]]*B$2/DatiStorici[[#This Row],[Bond 3Y]]),Q2024)</f>
        <v>28.97881087575692</v>
      </c>
      <c r="R2025" s="33">
        <f>IF(DatiStorici[[#This Row],[Calend]]="X",(DatiStorici[[#This Row],[Balanced]]*C$2/DatiStorici[[#This Row],[Bond 10Y]]),R2024)</f>
        <v>25.281013790608508</v>
      </c>
      <c r="S2025" s="33">
        <f>IF(DatiStorici[[#This Row],[Calend]]="X",(DatiStorici[[#This Row],[Balanced]]*D$2/DatiStorici[[#This Row],[SXXR]]),S2024)</f>
        <v>20.529501017670366</v>
      </c>
      <c r="T2025" s="33">
        <f>IF(DatiStorici[[#This Row],[Calend]]="X",(DatiStorici[[#This Row],[Balanced]]*E$2/DatiStorici[[#This Row],[Gold]]),T2024)</f>
        <v>32.161288632624562</v>
      </c>
      <c r="U2025" s="34">
        <f>SUMPRODUCT(DatiStorici[[#This Row],[Bond 3Y]:[Gold]],Q2024:T2024)</f>
        <v>15581.093038741576</v>
      </c>
      <c r="V2025" s="32">
        <f t="shared" si="262"/>
        <v>-1.7308218552586328E-3</v>
      </c>
      <c r="W2025" s="32">
        <f>-(1-U2025/MAX(U$5:U2025))</f>
        <v>-2.9594590455567227E-2</v>
      </c>
      <c r="X2025" s="53" t="str">
        <f t="shared" si="263"/>
        <v/>
      </c>
    </row>
    <row r="2026" spans="1:24" x14ac:dyDescent="0.3">
      <c r="A2026" s="4">
        <v>41947</v>
      </c>
      <c r="B2026" s="1">
        <v>131.60300100000001</v>
      </c>
      <c r="C2026" s="1">
        <v>167.192092</v>
      </c>
      <c r="D2026" s="1">
        <v>190.472556</v>
      </c>
      <c r="E2026" s="1">
        <v>111.76572</v>
      </c>
      <c r="F2026" s="3">
        <f t="shared" si="256"/>
        <v>14755.265098811877</v>
      </c>
      <c r="G2026" s="36">
        <f t="shared" si="257"/>
        <v>9.1347073840380579E-5</v>
      </c>
      <c r="H2026" s="31">
        <f t="shared" si="258"/>
        <v>1.7299264916589981E-3</v>
      </c>
      <c r="I2026" s="37">
        <f t="shared" si="259"/>
        <v>-1.0059388927764706E-2</v>
      </c>
      <c r="J2026" s="37">
        <f t="shared" si="260"/>
        <v>-1.0824830237322529E-3</v>
      </c>
      <c r="K2026" s="39">
        <f t="shared" si="261"/>
        <v>-1.7693405334746552E-3</v>
      </c>
      <c r="L2026" s="36">
        <f>-(1-B2026/MAX(B$5:B2026))</f>
        <v>-3.5910033920970585E-3</v>
      </c>
      <c r="M2026" s="37">
        <f>-(1-C2026/MAX(C$5:C2026))</f>
        <v>-3.006952799037399E-3</v>
      </c>
      <c r="N2026" s="37">
        <f>-(1-D2026/MAX(D$5:D2026))</f>
        <v>-4.9848772992957091E-2</v>
      </c>
      <c r="O2026" s="37">
        <f>-(1-E2026/MAX(E$5:E2026))</f>
        <v>-0.39245874192776842</v>
      </c>
      <c r="P2026" s="39">
        <f>-(1-F2026/MAX(F$5:F2026))</f>
        <v>-6.2972170617686674E-2</v>
      </c>
      <c r="Q2026" s="33">
        <f>IF(DatiStorici[[#This Row],[Calend]]="X",(DatiStorici[[#This Row],[Balanced]]*B$2/DatiStorici[[#This Row],[Bond 3Y]]),Q2025)</f>
        <v>28.97881087575692</v>
      </c>
      <c r="R2026" s="33">
        <f>IF(DatiStorici[[#This Row],[Calend]]="X",(DatiStorici[[#This Row],[Balanced]]*C$2/DatiStorici[[#This Row],[Bond 10Y]]),R2025)</f>
        <v>25.281013790608508</v>
      </c>
      <c r="S2026" s="33">
        <f>IF(DatiStorici[[#This Row],[Calend]]="X",(DatiStorici[[#This Row],[Balanced]]*D$2/DatiStorici[[#This Row],[SXXR]]),S2025)</f>
        <v>20.529501017670366</v>
      </c>
      <c r="T2026" s="33">
        <f>IF(DatiStorici[[#This Row],[Calend]]="X",(DatiStorici[[#This Row],[Balanced]]*E$2/DatiStorici[[#This Row],[Gold]]),T2025)</f>
        <v>32.161288632624562</v>
      </c>
      <c r="U2026" s="34">
        <f>SUMPRODUCT(DatiStorici[[#This Row],[Bond 3Y]:[Gold]],Q2025:T2025)</f>
        <v>15545.320172587111</v>
      </c>
      <c r="V2026" s="32">
        <f t="shared" si="262"/>
        <v>-2.2985547137504671E-3</v>
      </c>
      <c r="W2026" s="32">
        <f>-(1-U2026/MAX(U$5:U2026))</f>
        <v>-3.1822558849368909E-2</v>
      </c>
      <c r="X2026" s="53" t="str">
        <f t="shared" si="263"/>
        <v/>
      </c>
    </row>
    <row r="2027" spans="1:24" x14ac:dyDescent="0.3">
      <c r="A2027" s="4">
        <v>41948</v>
      </c>
      <c r="B2027" s="1">
        <v>131.61443299999999</v>
      </c>
      <c r="C2027" s="1">
        <v>167.00777299999999</v>
      </c>
      <c r="D2027" s="1">
        <v>193.612931</v>
      </c>
      <c r="E2027" s="1">
        <v>109.41705</v>
      </c>
      <c r="F2027" s="3">
        <f t="shared" si="256"/>
        <v>14705.489285398919</v>
      </c>
      <c r="G2027" s="36">
        <f t="shared" si="257"/>
        <v>8.6863547246475781E-5</v>
      </c>
      <c r="H2027" s="31">
        <f t="shared" si="258"/>
        <v>-1.1030466376077317E-3</v>
      </c>
      <c r="I2027" s="37">
        <f t="shared" si="259"/>
        <v>1.6352843770778343E-2</v>
      </c>
      <c r="J2027" s="37">
        <f t="shared" si="260"/>
        <v>-2.123816680543596E-2</v>
      </c>
      <c r="K2027" s="39">
        <f t="shared" si="261"/>
        <v>-3.3791300879566382E-3</v>
      </c>
      <c r="L2027" s="36">
        <f>-(1-B2027/MAX(B$5:B2027))</f>
        <v>-3.5044480129442501E-3</v>
      </c>
      <c r="M2027" s="37">
        <f>-(1-C2027/MAX(C$5:C2027))</f>
        <v>-4.1060763237735776E-3</v>
      </c>
      <c r="N2027" s="37">
        <f>-(1-D2027/MAX(D$5:D2027))</f>
        <v>-3.41833604937819E-2</v>
      </c>
      <c r="O2027" s="37">
        <f>-(1-E2027/MAX(E$5:E2027))</f>
        <v>-0.40522575069035249</v>
      </c>
      <c r="P2027" s="39">
        <f>-(1-F2027/MAX(F$5:F2027))</f>
        <v>-6.6133165834359464E-2</v>
      </c>
      <c r="Q2027" s="33">
        <f>IF(DatiStorici[[#This Row],[Calend]]="X",(DatiStorici[[#This Row],[Balanced]]*B$2/DatiStorici[[#This Row],[Bond 3Y]]),Q2026)</f>
        <v>28.97881087575692</v>
      </c>
      <c r="R2027" s="33">
        <f>IF(DatiStorici[[#This Row],[Calend]]="X",(DatiStorici[[#This Row],[Balanced]]*C$2/DatiStorici[[#This Row],[Bond 10Y]]),R2026)</f>
        <v>25.281013790608508</v>
      </c>
      <c r="S2027" s="33">
        <f>IF(DatiStorici[[#This Row],[Calend]]="X",(DatiStorici[[#This Row],[Balanced]]*D$2/DatiStorici[[#This Row],[SXXR]]),S2026)</f>
        <v>20.529501017670366</v>
      </c>
      <c r="T2027" s="33">
        <f>IF(DatiStorici[[#This Row],[Calend]]="X",(DatiStorici[[#This Row],[Balanced]]*E$2/DatiStorici[[#This Row],[Gold]]),T2026)</f>
        <v>32.161288632624562</v>
      </c>
      <c r="U2027" s="34">
        <f>SUMPRODUCT(DatiStorici[[#This Row],[Bond 3Y]:[Gold]],Q2026:T2026)</f>
        <v>15529.92576515775</v>
      </c>
      <c r="V2027" s="32">
        <f t="shared" si="262"/>
        <v>-9.9078274196316729E-4</v>
      </c>
      <c r="W2027" s="32">
        <f>-(1-U2027/MAX(U$5:U2027))</f>
        <v>-3.2781337300215707E-2</v>
      </c>
      <c r="X2027" s="53" t="str">
        <f t="shared" si="263"/>
        <v/>
      </c>
    </row>
    <row r="2028" spans="1:24" x14ac:dyDescent="0.3">
      <c r="A2028" s="4">
        <v>41949</v>
      </c>
      <c r="B2028" s="1">
        <v>131.68627000000001</v>
      </c>
      <c r="C2028" s="1">
        <v>167.28792200000001</v>
      </c>
      <c r="D2028" s="1">
        <v>194.12629999999999</v>
      </c>
      <c r="E2028" s="1">
        <v>109.70323</v>
      </c>
      <c r="F2028" s="3">
        <f t="shared" si="256"/>
        <v>14733.365588085886</v>
      </c>
      <c r="G2028" s="36">
        <f t="shared" si="257"/>
        <v>5.4566509670476927E-4</v>
      </c>
      <c r="H2028" s="31">
        <f t="shared" si="258"/>
        <v>1.6760554788599318E-3</v>
      </c>
      <c r="I2028" s="37">
        <f t="shared" si="259"/>
        <v>2.6480131951231332E-3</v>
      </c>
      <c r="J2028" s="37">
        <f t="shared" si="260"/>
        <v>2.6120828498083799E-3</v>
      </c>
      <c r="K2028" s="39">
        <f t="shared" si="261"/>
        <v>1.8938447938034524E-3</v>
      </c>
      <c r="L2028" s="36">
        <f>-(1-B2028/MAX(B$5:B2028))</f>
        <v>-2.9605467907423133E-3</v>
      </c>
      <c r="M2028" s="37">
        <f>-(1-C2028/MAX(C$5:C2028))</f>
        <v>-2.4355032611413918E-3</v>
      </c>
      <c r="N2028" s="37">
        <f>-(1-D2028/MAX(D$5:D2028))</f>
        <v>-3.1622476156946688E-2</v>
      </c>
      <c r="O2028" s="37">
        <f>-(1-E2028/MAX(E$5:E2028))</f>
        <v>-0.40367012024091664</v>
      </c>
      <c r="P2028" s="39">
        <f>-(1-F2028/MAX(F$5:F2028))</f>
        <v>-6.4362891208790241E-2</v>
      </c>
      <c r="Q2028" s="33">
        <f>IF(DatiStorici[[#This Row],[Calend]]="X",(DatiStorici[[#This Row],[Balanced]]*B$2/DatiStorici[[#This Row],[Bond 3Y]]),Q2027)</f>
        <v>28.97881087575692</v>
      </c>
      <c r="R2028" s="33">
        <f>IF(DatiStorici[[#This Row],[Calend]]="X",(DatiStorici[[#This Row],[Balanced]]*C$2/DatiStorici[[#This Row],[Bond 10Y]]),R2027)</f>
        <v>25.281013790608508</v>
      </c>
      <c r="S2028" s="33">
        <f>IF(DatiStorici[[#This Row],[Calend]]="X",(DatiStorici[[#This Row],[Balanced]]*D$2/DatiStorici[[#This Row],[SXXR]]),S2027)</f>
        <v>20.529501017670366</v>
      </c>
      <c r="T2028" s="33">
        <f>IF(DatiStorici[[#This Row],[Calend]]="X",(DatiStorici[[#This Row],[Balanced]]*E$2/DatiStorici[[#This Row],[Gold]]),T2027)</f>
        <v>32.161288632624562</v>
      </c>
      <c r="U2028" s="34">
        <f>SUMPRODUCT(DatiStorici[[#This Row],[Bond 3Y]:[Gold]],Q2027:T2027)</f>
        <v>15558.833093715884</v>
      </c>
      <c r="V2028" s="32">
        <f t="shared" si="262"/>
        <v>1.8596649046260614E-3</v>
      </c>
      <c r="W2028" s="32">
        <f>-(1-U2028/MAX(U$5:U2028))</f>
        <v>-3.0980961168801668E-2</v>
      </c>
      <c r="X2028" s="53" t="str">
        <f t="shared" si="263"/>
        <v/>
      </c>
    </row>
    <row r="2029" spans="1:24" x14ac:dyDescent="0.3">
      <c r="A2029" s="4">
        <v>41950</v>
      </c>
      <c r="B2029" s="1">
        <v>131.66987900000001</v>
      </c>
      <c r="C2029" s="1">
        <v>167.24176499999999</v>
      </c>
      <c r="D2029" s="1">
        <v>193.08008100000001</v>
      </c>
      <c r="E2029" s="1">
        <v>110.61217000000001</v>
      </c>
      <c r="F2029" s="3">
        <f t="shared" si="256"/>
        <v>14751.902895284647</v>
      </c>
      <c r="G2029" s="36">
        <f t="shared" si="257"/>
        <v>-1.2447782277652902E-4</v>
      </c>
      <c r="H2029" s="31">
        <f t="shared" si="258"/>
        <v>-2.7595159465125676E-4</v>
      </c>
      <c r="I2029" s="37">
        <f t="shared" si="259"/>
        <v>-5.4039478550305612E-3</v>
      </c>
      <c r="J2029" s="37">
        <f t="shared" si="260"/>
        <v>8.2513084153316759E-3</v>
      </c>
      <c r="K2029" s="39">
        <f t="shared" si="261"/>
        <v>1.2573946648354276E-3</v>
      </c>
      <c r="L2029" s="36">
        <f>-(1-B2029/MAX(B$5:B2029))</f>
        <v>-3.0846483669928482E-3</v>
      </c>
      <c r="M2029" s="37">
        <f>-(1-C2029/MAX(C$5:C2029))</f>
        <v>-2.710744796367015E-3</v>
      </c>
      <c r="N2029" s="37">
        <f>-(1-D2029/MAX(D$5:D2029))</f>
        <v>-3.6841423639165982E-2</v>
      </c>
      <c r="O2029" s="37">
        <f>-(1-E2029/MAX(E$5:E2029))</f>
        <v>-0.39872926224696137</v>
      </c>
      <c r="P2029" s="39">
        <f>-(1-F2029/MAX(F$5:F2029))</f>
        <v>-6.3185686149394349E-2</v>
      </c>
      <c r="Q2029" s="33">
        <f>IF(DatiStorici[[#This Row],[Calend]]="X",(DatiStorici[[#This Row],[Balanced]]*B$2/DatiStorici[[#This Row],[Bond 3Y]]),Q2028)</f>
        <v>28.97881087575692</v>
      </c>
      <c r="R2029" s="33">
        <f>IF(DatiStorici[[#This Row],[Calend]]="X",(DatiStorici[[#This Row],[Balanced]]*C$2/DatiStorici[[#This Row],[Bond 10Y]]),R2028)</f>
        <v>25.281013790608508</v>
      </c>
      <c r="S2029" s="33">
        <f>IF(DatiStorici[[#This Row],[Calend]]="X",(DatiStorici[[#This Row],[Balanced]]*D$2/DatiStorici[[#This Row],[SXXR]]),S2028)</f>
        <v>20.529501017670366</v>
      </c>
      <c r="T2029" s="33">
        <f>IF(DatiStorici[[#This Row],[Calend]]="X",(DatiStorici[[#This Row],[Balanced]]*E$2/DatiStorici[[#This Row],[Gold]]),T2028)</f>
        <v>32.161288632624562</v>
      </c>
      <c r="U2029" s="34">
        <f>SUMPRODUCT(DatiStorici[[#This Row],[Bond 3Y]:[Gold]],Q2028:T2028)</f>
        <v>15564.945533937818</v>
      </c>
      <c r="V2029" s="32">
        <f t="shared" si="262"/>
        <v>3.9278266136274945E-4</v>
      </c>
      <c r="W2029" s="32">
        <f>-(1-U2029/MAX(U$5:U2029))</f>
        <v>-3.0600272532764761E-2</v>
      </c>
      <c r="X2029" s="53" t="str">
        <f t="shared" si="263"/>
        <v/>
      </c>
    </row>
    <row r="2030" spans="1:24" x14ac:dyDescent="0.3">
      <c r="A2030" s="4">
        <v>41953</v>
      </c>
      <c r="B2030" s="1">
        <v>131.70276899999999</v>
      </c>
      <c r="C2030" s="1">
        <v>167.41062199999999</v>
      </c>
      <c r="D2030" s="1">
        <v>194.48038700000001</v>
      </c>
      <c r="E2030" s="1">
        <v>111.32692</v>
      </c>
      <c r="F2030" s="3">
        <f t="shared" si="256"/>
        <v>14806.245687327129</v>
      </c>
      <c r="G2030" s="36">
        <f t="shared" si="257"/>
        <v>2.4976018140615217E-4</v>
      </c>
      <c r="H2030" s="31">
        <f t="shared" si="258"/>
        <v>1.0091487220144925E-3</v>
      </c>
      <c r="I2030" s="37">
        <f t="shared" si="259"/>
        <v>7.2262896202999662E-3</v>
      </c>
      <c r="J2030" s="37">
        <f t="shared" si="260"/>
        <v>6.4409786578871189E-3</v>
      </c>
      <c r="K2030" s="39">
        <f t="shared" si="261"/>
        <v>3.6770133365243256E-3</v>
      </c>
      <c r="L2030" s="36">
        <f>-(1-B2030/MAX(B$5:B2030))</f>
        <v>-2.8356275114699292E-3</v>
      </c>
      <c r="M2030" s="37">
        <f>-(1-C2030/MAX(C$5:C2030))</f>
        <v>-1.7038236378519311E-3</v>
      </c>
      <c r="N2030" s="37">
        <f>-(1-D2030/MAX(D$5:D2030))</f>
        <v>-2.9856152416757764E-2</v>
      </c>
      <c r="O2030" s="37">
        <f>-(1-E2030/MAX(E$5:E2030))</f>
        <v>-0.3948439912156726</v>
      </c>
      <c r="P2030" s="39">
        <f>-(1-F2030/MAX(F$5:F2030))</f>
        <v>-5.9734666589316032E-2</v>
      </c>
      <c r="Q2030" s="33">
        <f>IF(DatiStorici[[#This Row],[Calend]]="X",(DatiStorici[[#This Row],[Balanced]]*B$2/DatiStorici[[#This Row],[Bond 3Y]]),Q2029)</f>
        <v>28.97881087575692</v>
      </c>
      <c r="R2030" s="33">
        <f>IF(DatiStorici[[#This Row],[Calend]]="X",(DatiStorici[[#This Row],[Balanced]]*C$2/DatiStorici[[#This Row],[Bond 10Y]]),R2029)</f>
        <v>25.281013790608508</v>
      </c>
      <c r="S2030" s="33">
        <f>IF(DatiStorici[[#This Row],[Calend]]="X",(DatiStorici[[#This Row],[Balanced]]*D$2/DatiStorici[[#This Row],[SXXR]]),S2029)</f>
        <v>20.529501017670366</v>
      </c>
      <c r="T2030" s="33">
        <f>IF(DatiStorici[[#This Row],[Calend]]="X",(DatiStorici[[#This Row],[Balanced]]*E$2/DatiStorici[[#This Row],[Gold]]),T2029)</f>
        <v>32.161288632624562</v>
      </c>
      <c r="U2030" s="34">
        <f>SUMPRODUCT(DatiStorici[[#This Row],[Bond 3Y]:[Gold]],Q2029:T2029)</f>
        <v>15621.90238767538</v>
      </c>
      <c r="V2030" s="32">
        <f t="shared" si="262"/>
        <v>3.6526241578267974E-3</v>
      </c>
      <c r="W2030" s="32">
        <f>-(1-U2030/MAX(U$5:U2030))</f>
        <v>-2.7052945086600944E-2</v>
      </c>
      <c r="X2030" s="53" t="str">
        <f t="shared" si="263"/>
        <v/>
      </c>
    </row>
    <row r="2031" spans="1:24" x14ac:dyDescent="0.3">
      <c r="A2031" s="4">
        <v>41954</v>
      </c>
      <c r="B2031" s="1">
        <v>131.75751600000001</v>
      </c>
      <c r="C2031" s="1">
        <v>167.55189799999999</v>
      </c>
      <c r="D2031" s="1">
        <v>195.16678899999999</v>
      </c>
      <c r="E2031" s="1">
        <v>110.79872</v>
      </c>
      <c r="F2031" s="3">
        <f t="shared" si="256"/>
        <v>14800.66729687995</v>
      </c>
      <c r="G2031" s="36">
        <f t="shared" si="257"/>
        <v>4.1559964749915597E-4</v>
      </c>
      <c r="H2031" s="31">
        <f t="shared" si="258"/>
        <v>8.4353323098396583E-4</v>
      </c>
      <c r="I2031" s="37">
        <f t="shared" si="259"/>
        <v>3.5232012564232495E-3</v>
      </c>
      <c r="J2031" s="37">
        <f t="shared" si="260"/>
        <v>-4.7558759590677017E-3</v>
      </c>
      <c r="K2031" s="39">
        <f t="shared" si="261"/>
        <v>-3.7683027042811836E-4</v>
      </c>
      <c r="L2031" s="36">
        <f>-(1-B2031/MAX(B$5:B2031))</f>
        <v>-2.4211202211892324E-3</v>
      </c>
      <c r="M2031" s="37">
        <f>-(1-C2031/MAX(C$5:C2031))</f>
        <v>-8.6137237086036933E-4</v>
      </c>
      <c r="N2031" s="37">
        <f>-(1-D2031/MAX(D$5:D2031))</f>
        <v>-2.6432112144414988E-2</v>
      </c>
      <c r="O2031" s="37">
        <f>-(1-E2031/MAX(E$5:E2031))</f>
        <v>-0.39771520514883341</v>
      </c>
      <c r="P2031" s="39">
        <f>-(1-F2031/MAX(F$5:F2031))</f>
        <v>-6.0088920278230651E-2</v>
      </c>
      <c r="Q2031" s="33">
        <f>IF(DatiStorici[[#This Row],[Calend]]="X",(DatiStorici[[#This Row],[Balanced]]*B$2/DatiStorici[[#This Row],[Bond 3Y]]),Q2030)</f>
        <v>28.97881087575692</v>
      </c>
      <c r="R2031" s="33">
        <f>IF(DatiStorici[[#This Row],[Calend]]="X",(DatiStorici[[#This Row],[Balanced]]*C$2/DatiStorici[[#This Row],[Bond 10Y]]),R2030)</f>
        <v>25.281013790608508</v>
      </c>
      <c r="S2031" s="33">
        <f>IF(DatiStorici[[#This Row],[Calend]]="X",(DatiStorici[[#This Row],[Balanced]]*D$2/DatiStorici[[#This Row],[SXXR]]),S2030)</f>
        <v>20.529501017670366</v>
      </c>
      <c r="T2031" s="33">
        <f>IF(DatiStorici[[#This Row],[Calend]]="X",(DatiStorici[[#This Row],[Balanced]]*E$2/DatiStorici[[#This Row],[Gold]]),T2030)</f>
        <v>32.161288632624562</v>
      </c>
      <c r="U2031" s="34">
        <f>SUMPRODUCT(DatiStorici[[#This Row],[Bond 3Y]:[Gold]],Q2030:T2030)</f>
        <v>15624.164389040456</v>
      </c>
      <c r="V2031" s="32">
        <f t="shared" si="262"/>
        <v>1.4478631087822019E-4</v>
      </c>
      <c r="W2031" s="32">
        <f>-(1-U2031/MAX(U$5:U2031))</f>
        <v>-2.6912065473366553E-2</v>
      </c>
      <c r="X2031" s="53" t="str">
        <f t="shared" si="263"/>
        <v/>
      </c>
    </row>
    <row r="2032" spans="1:24" x14ac:dyDescent="0.3">
      <c r="A2032" s="4">
        <v>41955</v>
      </c>
      <c r="B2032" s="1">
        <v>131.75827100000001</v>
      </c>
      <c r="C2032" s="1">
        <v>167.54715100000001</v>
      </c>
      <c r="D2032" s="1">
        <v>193.00903500000001</v>
      </c>
      <c r="E2032" s="1">
        <v>111.56389</v>
      </c>
      <c r="F2032" s="3">
        <f t="shared" si="256"/>
        <v>14798.284629630722</v>
      </c>
      <c r="G2032" s="36">
        <f t="shared" si="257"/>
        <v>5.7302069723429485E-6</v>
      </c>
      <c r="H2032" s="31">
        <f t="shared" si="258"/>
        <v>-2.8331921648006256E-5</v>
      </c>
      <c r="I2032" s="37">
        <f t="shared" si="259"/>
        <v>-1.1117519903482304E-2</v>
      </c>
      <c r="J2032" s="37">
        <f t="shared" si="260"/>
        <v>6.8822093802100243E-3</v>
      </c>
      <c r="K2032" s="39">
        <f t="shared" si="261"/>
        <v>-1.6099673125530224E-4</v>
      </c>
      <c r="L2032" s="36">
        <f>-(1-B2032/MAX(B$5:B2032))</f>
        <v>-2.4154038713588566E-3</v>
      </c>
      <c r="M2032" s="37">
        <f>-(1-C2032/MAX(C$5:C2032))</f>
        <v>-8.8967948717444401E-4</v>
      </c>
      <c r="N2032" s="37">
        <f>-(1-D2032/MAX(D$5:D2032))</f>
        <v>-3.7195828732957681E-2</v>
      </c>
      <c r="O2032" s="37">
        <f>-(1-E2032/MAX(E$5:E2032))</f>
        <v>-0.39355585875497379</v>
      </c>
      <c r="P2032" s="39">
        <f>-(1-F2032/MAX(F$5:F2032))</f>
        <v>-6.0240230709167286E-2</v>
      </c>
      <c r="Q2032" s="33">
        <f>IF(DatiStorici[[#This Row],[Calend]]="X",(DatiStorici[[#This Row],[Balanced]]*B$2/DatiStorici[[#This Row],[Bond 3Y]]),Q2031)</f>
        <v>28.97881087575692</v>
      </c>
      <c r="R2032" s="33">
        <f>IF(DatiStorici[[#This Row],[Calend]]="X",(DatiStorici[[#This Row],[Balanced]]*C$2/DatiStorici[[#This Row],[Bond 10Y]]),R2031)</f>
        <v>25.281013790608508</v>
      </c>
      <c r="S2032" s="33">
        <f>IF(DatiStorici[[#This Row],[Calend]]="X",(DatiStorici[[#This Row],[Balanced]]*D$2/DatiStorici[[#This Row],[SXXR]]),S2031)</f>
        <v>20.529501017670366</v>
      </c>
      <c r="T2032" s="33">
        <f>IF(DatiStorici[[#This Row],[Calend]]="X",(DatiStorici[[#This Row],[Balanced]]*E$2/DatiStorici[[#This Row],[Gold]]),T2031)</f>
        <v>32.161288632624562</v>
      </c>
      <c r="U2032" s="34">
        <f>SUMPRODUCT(DatiStorici[[#This Row],[Bond 3Y]:[Gold]],Q2031:T2031)</f>
        <v>15604.377499354348</v>
      </c>
      <c r="V2032" s="32">
        <f t="shared" si="262"/>
        <v>-1.2672312658568493E-3</v>
      </c>
      <c r="W2032" s="32">
        <f>-(1-U2032/MAX(U$5:U2032))</f>
        <v>-2.8144411929530766E-2</v>
      </c>
      <c r="X2032" s="53" t="str">
        <f t="shared" si="263"/>
        <v/>
      </c>
    </row>
    <row r="2033" spans="1:24" x14ac:dyDescent="0.3">
      <c r="A2033" s="4">
        <v>41956</v>
      </c>
      <c r="B2033" s="1">
        <v>131.72496699999999</v>
      </c>
      <c r="C2033" s="1">
        <v>167.55649099999999</v>
      </c>
      <c r="D2033" s="1">
        <v>193.495475</v>
      </c>
      <c r="E2033" s="1">
        <v>111.29915</v>
      </c>
      <c r="F2033" s="3">
        <f t="shared" si="256"/>
        <v>14794.575148949516</v>
      </c>
      <c r="G2033" s="36">
        <f t="shared" si="257"/>
        <v>-2.5279786623374611E-4</v>
      </c>
      <c r="H2033" s="31">
        <f t="shared" si="258"/>
        <v>5.5743948031504047E-5</v>
      </c>
      <c r="I2033" s="37">
        <f t="shared" si="259"/>
        <v>2.5171259028109894E-3</v>
      </c>
      <c r="J2033" s="37">
        <f t="shared" si="260"/>
        <v>-2.3758100448282144E-3</v>
      </c>
      <c r="K2033" s="39">
        <f t="shared" si="261"/>
        <v>-2.5070106291778837E-4</v>
      </c>
      <c r="L2033" s="36">
        <f>-(1-B2033/MAX(B$5:B2033))</f>
        <v>-2.6675592551335114E-3</v>
      </c>
      <c r="M2033" s="37">
        <f>-(1-C2033/MAX(C$5:C2033))</f>
        <v>-8.3398358104969095E-4</v>
      </c>
      <c r="N2033" s="37">
        <f>-(1-D2033/MAX(D$5:D2033))</f>
        <v>-3.476927672687613E-2</v>
      </c>
      <c r="O2033" s="37">
        <f>-(1-E2033/MAX(E$5:E2033))</f>
        <v>-0.39499494466308627</v>
      </c>
      <c r="P2033" s="39">
        <f>-(1-F2033/MAX(F$5:F2033))</f>
        <v>-6.0475799952252274E-2</v>
      </c>
      <c r="Q2033" s="33">
        <f>IF(DatiStorici[[#This Row],[Calend]]="X",(DatiStorici[[#This Row],[Balanced]]*B$2/DatiStorici[[#This Row],[Bond 3Y]]),Q2032)</f>
        <v>28.97881087575692</v>
      </c>
      <c r="R2033" s="33">
        <f>IF(DatiStorici[[#This Row],[Calend]]="X",(DatiStorici[[#This Row],[Balanced]]*C$2/DatiStorici[[#This Row],[Bond 10Y]]),R2032)</f>
        <v>25.281013790608508</v>
      </c>
      <c r="S2033" s="33">
        <f>IF(DatiStorici[[#This Row],[Calend]]="X",(DatiStorici[[#This Row],[Balanced]]*D$2/DatiStorici[[#This Row],[SXXR]]),S2032)</f>
        <v>20.529501017670366</v>
      </c>
      <c r="T2033" s="33">
        <f>IF(DatiStorici[[#This Row],[Calend]]="X",(DatiStorici[[#This Row],[Balanced]]*E$2/DatiStorici[[#This Row],[Gold]]),T2032)</f>
        <v>32.161288632624562</v>
      </c>
      <c r="U2033" s="34">
        <f>SUMPRODUCT(DatiStorici[[#This Row],[Bond 3Y]:[Gold]],Q2032:T2032)</f>
        <v>15605.120504628178</v>
      </c>
      <c r="V2033" s="32">
        <f t="shared" si="262"/>
        <v>4.7614048382052903E-5</v>
      </c>
      <c r="W2033" s="32">
        <f>-(1-U2033/MAX(U$5:U2033))</f>
        <v>-2.8098136848876853E-2</v>
      </c>
      <c r="X2033" s="53" t="str">
        <f t="shared" si="263"/>
        <v/>
      </c>
    </row>
    <row r="2034" spans="1:24" x14ac:dyDescent="0.3">
      <c r="A2034" s="4">
        <v>41957</v>
      </c>
      <c r="B2034" s="1">
        <v>131.72718599999999</v>
      </c>
      <c r="C2034" s="1">
        <v>167.69076000000001</v>
      </c>
      <c r="D2034" s="1">
        <v>193.368279</v>
      </c>
      <c r="E2034" s="1">
        <v>111.99244</v>
      </c>
      <c r="F2034" s="3">
        <f t="shared" si="256"/>
        <v>14823.459839380084</v>
      </c>
      <c r="G2034" s="36">
        <f t="shared" si="257"/>
        <v>1.6845563604571395E-5</v>
      </c>
      <c r="H2034" s="31">
        <f t="shared" si="258"/>
        <v>8.0101481386466843E-4</v>
      </c>
      <c r="I2034" s="37">
        <f t="shared" si="259"/>
        <v>-6.5757519678804753E-4</v>
      </c>
      <c r="J2034" s="37">
        <f t="shared" si="260"/>
        <v>6.2097477816009895E-3</v>
      </c>
      <c r="K2034" s="39">
        <f t="shared" si="261"/>
        <v>1.9504804825367411E-3</v>
      </c>
      <c r="L2034" s="36">
        <f>-(1-B2034/MAX(B$5:B2034))</f>
        <v>-2.6507584865592682E-3</v>
      </c>
      <c r="M2034" s="37">
        <f>-(1-C2034/MAX(C$5:C2034))</f>
        <v>-3.3316169969932474E-5</v>
      </c>
      <c r="N2034" s="37">
        <f>-(1-D2034/MAX(D$5:D2034))</f>
        <v>-3.5403779870050056E-2</v>
      </c>
      <c r="O2034" s="37">
        <f>-(1-E2034/MAX(E$5:E2034))</f>
        <v>-0.39122632689004366</v>
      </c>
      <c r="P2034" s="39">
        <f>-(1-F2034/MAX(F$5:F2034))</f>
        <v>-5.8641488023914556E-2</v>
      </c>
      <c r="Q2034" s="33">
        <f>IF(DatiStorici[[#This Row],[Calend]]="X",(DatiStorici[[#This Row],[Balanced]]*B$2/DatiStorici[[#This Row],[Bond 3Y]]),Q2033)</f>
        <v>28.97881087575692</v>
      </c>
      <c r="R2034" s="33">
        <f>IF(DatiStorici[[#This Row],[Calend]]="X",(DatiStorici[[#This Row],[Balanced]]*C$2/DatiStorici[[#This Row],[Bond 10Y]]),R2033)</f>
        <v>25.281013790608508</v>
      </c>
      <c r="S2034" s="33">
        <f>IF(DatiStorici[[#This Row],[Calend]]="X",(DatiStorici[[#This Row],[Balanced]]*D$2/DatiStorici[[#This Row],[SXXR]]),S2033)</f>
        <v>20.529501017670366</v>
      </c>
      <c r="T2034" s="33">
        <f>IF(DatiStorici[[#This Row],[Calend]]="X",(DatiStorici[[#This Row],[Balanced]]*E$2/DatiStorici[[#This Row],[Gold]]),T2033)</f>
        <v>32.161288632624562</v>
      </c>
      <c r="U2034" s="34">
        <f>SUMPRODUCT(DatiStorici[[#This Row],[Bond 3Y]:[Gold]],Q2033:T2033)</f>
        <v>15628.265094434833</v>
      </c>
      <c r="V2034" s="32">
        <f t="shared" si="262"/>
        <v>1.4820419624106125E-3</v>
      </c>
      <c r="W2034" s="32">
        <f>-(1-U2034/MAX(U$5:U2034))</f>
        <v>-2.6656669610716999E-2</v>
      </c>
      <c r="X2034" s="53" t="str">
        <f t="shared" si="263"/>
        <v/>
      </c>
    </row>
    <row r="2035" spans="1:24" x14ac:dyDescent="0.3">
      <c r="A2035" s="4">
        <v>41960</v>
      </c>
      <c r="B2035" s="1">
        <v>131.76340300000001</v>
      </c>
      <c r="C2035" s="1">
        <v>167.90322</v>
      </c>
      <c r="D2035" s="1">
        <v>194.301052</v>
      </c>
      <c r="E2035" s="1">
        <v>113.28188</v>
      </c>
      <c r="F2035" s="3">
        <f t="shared" si="256"/>
        <v>14894.621634708074</v>
      </c>
      <c r="G2035" s="36">
        <f t="shared" si="257"/>
        <v>2.749016605530532E-4</v>
      </c>
      <c r="H2035" s="31">
        <f t="shared" si="258"/>
        <v>1.2661730605808188E-3</v>
      </c>
      <c r="I2035" s="37">
        <f t="shared" si="259"/>
        <v>4.8122186898137609E-3</v>
      </c>
      <c r="J2035" s="37">
        <f t="shared" si="260"/>
        <v>1.1447856836027438E-2</v>
      </c>
      <c r="K2035" s="39">
        <f t="shared" si="261"/>
        <v>4.7891336055939189E-3</v>
      </c>
      <c r="L2035" s="36">
        <f>-(1-B2035/MAX(B$5:B2035))</f>
        <v>-2.3765478351610581E-3</v>
      </c>
      <c r="M2035" s="37">
        <f>-(1-C2035/MAX(C$5:C2035))</f>
        <v>0</v>
      </c>
      <c r="N2035" s="37">
        <f>-(1-D2035/MAX(D$5:D2035))</f>
        <v>-3.0750745180532779E-2</v>
      </c>
      <c r="O2035" s="37">
        <f>-(1-E2035/MAX(E$5:E2035))</f>
        <v>-0.38421712943836839</v>
      </c>
      <c r="P2035" s="39">
        <f>-(1-F2035/MAX(F$5:F2035))</f>
        <v>-5.4122383679492958E-2</v>
      </c>
      <c r="Q2035" s="33">
        <f>IF(DatiStorici[[#This Row],[Calend]]="X",(DatiStorici[[#This Row],[Balanced]]*B$2/DatiStorici[[#This Row],[Bond 3Y]]),Q2034)</f>
        <v>28.97881087575692</v>
      </c>
      <c r="R2035" s="33">
        <f>IF(DatiStorici[[#This Row],[Calend]]="X",(DatiStorici[[#This Row],[Balanced]]*C$2/DatiStorici[[#This Row],[Bond 10Y]]),R2034)</f>
        <v>25.281013790608508</v>
      </c>
      <c r="S2035" s="33">
        <f>IF(DatiStorici[[#This Row],[Calend]]="X",(DatiStorici[[#This Row],[Balanced]]*D$2/DatiStorici[[#This Row],[SXXR]]),S2034)</f>
        <v>20.529501017670366</v>
      </c>
      <c r="T2035" s="33">
        <f>IF(DatiStorici[[#This Row],[Calend]]="X",(DatiStorici[[#This Row],[Balanced]]*E$2/DatiStorici[[#This Row],[Gold]]),T2034)</f>
        <v>32.161288632624562</v>
      </c>
      <c r="U2035" s="34">
        <f>SUMPRODUCT(DatiStorici[[#This Row],[Bond 3Y]:[Gold]],Q2034:T2034)</f>
        <v>15695.305240485479</v>
      </c>
      <c r="V2035" s="32">
        <f t="shared" si="262"/>
        <v>4.2804985317229927E-3</v>
      </c>
      <c r="W2035" s="32">
        <f>-(1-U2035/MAX(U$5:U2035))</f>
        <v>-2.2481345054061297E-2</v>
      </c>
      <c r="X2035" s="53" t="str">
        <f t="shared" si="263"/>
        <v/>
      </c>
    </row>
    <row r="2036" spans="1:24" x14ac:dyDescent="0.3">
      <c r="A2036" s="4">
        <v>41961</v>
      </c>
      <c r="B2036" s="1">
        <v>131.73849300000001</v>
      </c>
      <c r="C2036" s="1">
        <v>167.77016499999999</v>
      </c>
      <c r="D2036" s="1">
        <v>195.46415400000001</v>
      </c>
      <c r="E2036" s="1">
        <v>114.26251000000001</v>
      </c>
      <c r="F2036" s="3">
        <f t="shared" si="256"/>
        <v>14946.811750434264</v>
      </c>
      <c r="G2036" s="36">
        <f t="shared" si="257"/>
        <v>-1.8906884885723434E-4</v>
      </c>
      <c r="H2036" s="31">
        <f t="shared" si="258"/>
        <v>-7.9276471066361514E-4</v>
      </c>
      <c r="I2036" s="37">
        <f t="shared" si="259"/>
        <v>5.9682364385162173E-3</v>
      </c>
      <c r="J2036" s="37">
        <f t="shared" si="260"/>
        <v>8.619294644815801E-3</v>
      </c>
      <c r="K2036" s="39">
        <f t="shared" si="261"/>
        <v>3.4978325782172521E-3</v>
      </c>
      <c r="L2036" s="36">
        <f>-(1-B2036/MAX(B$5:B2036))</f>
        <v>-2.5651495229410681E-3</v>
      </c>
      <c r="M2036" s="37">
        <f>-(1-C2036/MAX(C$5:C2036))</f>
        <v>-7.9245055574284073E-4</v>
      </c>
      <c r="N2036" s="37">
        <f>-(1-D2036/MAX(D$5:D2036))</f>
        <v>-2.4948739812187926E-2</v>
      </c>
      <c r="O2036" s="37">
        <f>-(1-E2036/MAX(E$5:E2036))</f>
        <v>-0.37888657563436323</v>
      </c>
      <c r="P2036" s="39">
        <f>-(1-F2036/MAX(F$5:F2036))</f>
        <v>-5.0808069058465688E-2</v>
      </c>
      <c r="Q2036" s="33">
        <f>IF(DatiStorici[[#This Row],[Calend]]="X",(DatiStorici[[#This Row],[Balanced]]*B$2/DatiStorici[[#This Row],[Bond 3Y]]),Q2035)</f>
        <v>28.97881087575692</v>
      </c>
      <c r="R2036" s="33">
        <f>IF(DatiStorici[[#This Row],[Calend]]="X",(DatiStorici[[#This Row],[Balanced]]*C$2/DatiStorici[[#This Row],[Bond 10Y]]),R2035)</f>
        <v>25.281013790608508</v>
      </c>
      <c r="S2036" s="33">
        <f>IF(DatiStorici[[#This Row],[Calend]]="X",(DatiStorici[[#This Row],[Balanced]]*D$2/DatiStorici[[#This Row],[SXXR]]),S2035)</f>
        <v>20.529501017670366</v>
      </c>
      <c r="T2036" s="33">
        <f>IF(DatiStorici[[#This Row],[Calend]]="X",(DatiStorici[[#This Row],[Balanced]]*E$2/DatiStorici[[#This Row],[Gold]]),T2035)</f>
        <v>32.161288632624562</v>
      </c>
      <c r="U2036" s="34">
        <f>SUMPRODUCT(DatiStorici[[#This Row],[Bond 3Y]:[Gold]],Q2035:T2035)</f>
        <v>15746.63584118112</v>
      </c>
      <c r="V2036" s="32">
        <f t="shared" si="262"/>
        <v>3.2651067034910977E-3</v>
      </c>
      <c r="W2036" s="32">
        <f>-(1-U2036/MAX(U$5:U2036))</f>
        <v>-1.9284426040333424E-2</v>
      </c>
      <c r="X2036" s="53" t="str">
        <f t="shared" si="263"/>
        <v/>
      </c>
    </row>
    <row r="2037" spans="1:24" x14ac:dyDescent="0.3">
      <c r="A2037" s="4">
        <v>41962</v>
      </c>
      <c r="B2037" s="1">
        <v>131.72511800000001</v>
      </c>
      <c r="C2037" s="1">
        <v>167.47671800000001</v>
      </c>
      <c r="D2037" s="1">
        <v>195.417744</v>
      </c>
      <c r="E2037" s="1">
        <v>114.57254</v>
      </c>
      <c r="F2037" s="3">
        <f t="shared" si="256"/>
        <v>14950.581561569436</v>
      </c>
      <c r="G2037" s="36">
        <f t="shared" si="257"/>
        <v>-1.0153204809360202E-4</v>
      </c>
      <c r="H2037" s="31">
        <f t="shared" si="258"/>
        <v>-1.7506326819107813E-3</v>
      </c>
      <c r="I2037" s="37">
        <f t="shared" si="259"/>
        <v>-2.3746303144533113E-4</v>
      </c>
      <c r="J2037" s="37">
        <f t="shared" si="260"/>
        <v>2.7096390145686521E-3</v>
      </c>
      <c r="K2037" s="39">
        <f t="shared" si="261"/>
        <v>2.5218326666876287E-4</v>
      </c>
      <c r="L2037" s="36">
        <f>-(1-B2037/MAX(B$5:B2037))</f>
        <v>-2.6664159851672586E-3</v>
      </c>
      <c r="M2037" s="37">
        <f>-(1-C2037/MAX(C$5:C2037))</f>
        <v>-2.5401656978347731E-3</v>
      </c>
      <c r="N2037" s="37">
        <f>-(1-D2037/MAX(D$5:D2037))</f>
        <v>-2.5180250951490346E-2</v>
      </c>
      <c r="O2037" s="37">
        <f>-(1-E2037/MAX(E$5:E2037))</f>
        <v>-0.37720130025439758</v>
      </c>
      <c r="P2037" s="39">
        <f>-(1-F2037/MAX(F$5:F2037))</f>
        <v>-5.0568668551493112E-2</v>
      </c>
      <c r="Q2037" s="33">
        <f>IF(DatiStorici[[#This Row],[Calend]]="X",(DatiStorici[[#This Row],[Balanced]]*B$2/DatiStorici[[#This Row],[Bond 3Y]]),Q2036)</f>
        <v>28.97881087575692</v>
      </c>
      <c r="R2037" s="33">
        <f>IF(DatiStorici[[#This Row],[Calend]]="X",(DatiStorici[[#This Row],[Balanced]]*C$2/DatiStorici[[#This Row],[Bond 10Y]]),R2036)</f>
        <v>25.281013790608508</v>
      </c>
      <c r="S2037" s="33">
        <f>IF(DatiStorici[[#This Row],[Calend]]="X",(DatiStorici[[#This Row],[Balanced]]*D$2/DatiStorici[[#This Row],[SXXR]]),S2036)</f>
        <v>20.529501017670366</v>
      </c>
      <c r="T2037" s="33">
        <f>IF(DatiStorici[[#This Row],[Calend]]="X",(DatiStorici[[#This Row],[Balanced]]*E$2/DatiStorici[[#This Row],[Gold]]),T2036)</f>
        <v>32.161288632624562</v>
      </c>
      <c r="U2037" s="34">
        <f>SUMPRODUCT(DatiStorici[[#This Row],[Bond 3Y]:[Gold]],Q2036:T2036)</f>
        <v>15747.847802104385</v>
      </c>
      <c r="V2037" s="32">
        <f t="shared" si="262"/>
        <v>7.6963377941915829E-5</v>
      </c>
      <c r="W2037" s="32">
        <f>-(1-U2037/MAX(U$5:U2037))</f>
        <v>-1.9208943952320201E-2</v>
      </c>
      <c r="X2037" s="53" t="str">
        <f t="shared" si="263"/>
        <v/>
      </c>
    </row>
    <row r="2038" spans="1:24" x14ac:dyDescent="0.3">
      <c r="A2038" s="4">
        <v>41963</v>
      </c>
      <c r="B2038" s="1">
        <v>131.74079800000001</v>
      </c>
      <c r="C2038" s="1">
        <v>167.91157100000001</v>
      </c>
      <c r="D2038" s="1">
        <v>194.984589</v>
      </c>
      <c r="E2038" s="1">
        <v>113.99646</v>
      </c>
      <c r="F2038" s="3">
        <f t="shared" si="256"/>
        <v>14932.74134695495</v>
      </c>
      <c r="G2038" s="36">
        <f t="shared" si="257"/>
        <v>1.1902867935688578E-4</v>
      </c>
      <c r="H2038" s="31">
        <f t="shared" si="258"/>
        <v>2.5931331411212003E-3</v>
      </c>
      <c r="I2038" s="37">
        <f t="shared" si="259"/>
        <v>-2.2190194121592477E-3</v>
      </c>
      <c r="J2038" s="37">
        <f t="shared" si="260"/>
        <v>-5.0407642315053658E-3</v>
      </c>
      <c r="K2038" s="39">
        <f t="shared" si="261"/>
        <v>-1.1939914974340075E-3</v>
      </c>
      <c r="L2038" s="36">
        <f>-(1-B2038/MAX(B$5:B2038))</f>
        <v>-2.5476976204787949E-3</v>
      </c>
      <c r="M2038" s="37">
        <f>-(1-C2038/MAX(C$5:C2038))</f>
        <v>0</v>
      </c>
      <c r="N2038" s="37">
        <f>-(1-D2038/MAX(D$5:D2038))</f>
        <v>-2.7340996643033688E-2</v>
      </c>
      <c r="O2038" s="37">
        <f>-(1-E2038/MAX(E$5:E2038))</f>
        <v>-0.38033278250092406</v>
      </c>
      <c r="P2038" s="39">
        <f>-(1-F2038/MAX(F$5:F2038))</f>
        <v>-5.1701604995804895E-2</v>
      </c>
      <c r="Q2038" s="33">
        <f>IF(DatiStorici[[#This Row],[Calend]]="X",(DatiStorici[[#This Row],[Balanced]]*B$2/DatiStorici[[#This Row],[Bond 3Y]]),Q2037)</f>
        <v>28.97881087575692</v>
      </c>
      <c r="R2038" s="33">
        <f>IF(DatiStorici[[#This Row],[Calend]]="X",(DatiStorici[[#This Row],[Balanced]]*C$2/DatiStorici[[#This Row],[Bond 10Y]]),R2037)</f>
        <v>25.281013790608508</v>
      </c>
      <c r="S2038" s="33">
        <f>IF(DatiStorici[[#This Row],[Calend]]="X",(DatiStorici[[#This Row],[Balanced]]*D$2/DatiStorici[[#This Row],[SXXR]]),S2037)</f>
        <v>20.529501017670366</v>
      </c>
      <c r="T2038" s="33">
        <f>IF(DatiStorici[[#This Row],[Calend]]="X",(DatiStorici[[#This Row],[Balanced]]*E$2/DatiStorici[[#This Row],[Gold]]),T2037)</f>
        <v>32.161288632624562</v>
      </c>
      <c r="U2038" s="34">
        <f>SUMPRODUCT(DatiStorici[[#This Row],[Bond 3Y]:[Gold]],Q2037:T2037)</f>
        <v>15731.875783380015</v>
      </c>
      <c r="V2038" s="32">
        <f t="shared" si="262"/>
        <v>-1.0147497039833854E-3</v>
      </c>
      <c r="W2038" s="32">
        <f>-(1-U2038/MAX(U$5:U2038))</f>
        <v>-2.0203696588283249E-2</v>
      </c>
      <c r="X2038" s="53" t="str">
        <f t="shared" si="263"/>
        <v/>
      </c>
    </row>
    <row r="2039" spans="1:24" x14ac:dyDescent="0.3">
      <c r="A2039" s="4">
        <v>41964</v>
      </c>
      <c r="B2039" s="1">
        <v>131.843007</v>
      </c>
      <c r="C2039" s="1">
        <v>168.59726499999999</v>
      </c>
      <c r="D2039" s="1">
        <v>198.96434600000001</v>
      </c>
      <c r="E2039" s="1">
        <v>115.31232</v>
      </c>
      <c r="F2039" s="3">
        <f t="shared" si="256"/>
        <v>15064.392894740358</v>
      </c>
      <c r="G2039" s="36">
        <f t="shared" si="257"/>
        <v>7.7553327013249267E-4</v>
      </c>
      <c r="H2039" s="31">
        <f t="shared" si="258"/>
        <v>4.075345879034166E-3</v>
      </c>
      <c r="I2039" s="37">
        <f t="shared" si="259"/>
        <v>2.0205118171811948E-2</v>
      </c>
      <c r="J2039" s="37">
        <f t="shared" si="260"/>
        <v>1.1476877977244625E-2</v>
      </c>
      <c r="K2039" s="39">
        <f t="shared" si="261"/>
        <v>8.7776646934107517E-3</v>
      </c>
      <c r="L2039" s="36">
        <f>-(1-B2039/MAX(B$5:B2039))</f>
        <v>-1.7738401372875412E-3</v>
      </c>
      <c r="M2039" s="37">
        <f>-(1-C2039/MAX(C$5:C2039))</f>
        <v>0</v>
      </c>
      <c r="N2039" s="37">
        <f>-(1-D2039/MAX(D$5:D2039))</f>
        <v>-7.4884201031363284E-3</v>
      </c>
      <c r="O2039" s="37">
        <f>-(1-E2039/MAX(E$5:E2039))</f>
        <v>-0.37317996999412928</v>
      </c>
      <c r="P2039" s="39">
        <f>-(1-F2039/MAX(F$5:F2039))</f>
        <v>-4.3341120570071556E-2</v>
      </c>
      <c r="Q2039" s="33">
        <f>IF(DatiStorici[[#This Row],[Calend]]="X",(DatiStorici[[#This Row],[Balanced]]*B$2/DatiStorici[[#This Row],[Bond 3Y]]),Q2038)</f>
        <v>28.97881087575692</v>
      </c>
      <c r="R2039" s="33">
        <f>IF(DatiStorici[[#This Row],[Calend]]="X",(DatiStorici[[#This Row],[Balanced]]*C$2/DatiStorici[[#This Row],[Bond 10Y]]),R2038)</f>
        <v>25.281013790608508</v>
      </c>
      <c r="S2039" s="33">
        <f>IF(DatiStorici[[#This Row],[Calend]]="X",(DatiStorici[[#This Row],[Balanced]]*D$2/DatiStorici[[#This Row],[SXXR]]),S2038)</f>
        <v>20.529501017670366</v>
      </c>
      <c r="T2039" s="33">
        <f>IF(DatiStorici[[#This Row],[Calend]]="X",(DatiStorici[[#This Row],[Balanced]]*E$2/DatiStorici[[#This Row],[Gold]]),T2038)</f>
        <v>32.161288632624562</v>
      </c>
      <c r="U2039" s="34">
        <f>SUMPRODUCT(DatiStorici[[#This Row],[Bond 3Y]:[Gold]],Q2038:T2038)</f>
        <v>15876.194896772658</v>
      </c>
      <c r="V2039" s="32">
        <f t="shared" si="262"/>
        <v>9.1318522891165807E-3</v>
      </c>
      <c r="W2039" s="32">
        <f>-(1-U2039/MAX(U$5:U2039))</f>
        <v>-1.1215363870632711E-2</v>
      </c>
      <c r="X2039" s="53" t="str">
        <f t="shared" si="263"/>
        <v/>
      </c>
    </row>
    <row r="2040" spans="1:24" x14ac:dyDescent="0.3">
      <c r="A2040" s="4">
        <v>41967</v>
      </c>
      <c r="B2040" s="1">
        <v>131.89863099999999</v>
      </c>
      <c r="C2040" s="1">
        <v>168.743763</v>
      </c>
      <c r="D2040" s="1">
        <v>199.246241</v>
      </c>
      <c r="E2040" s="1">
        <v>114.70967</v>
      </c>
      <c r="F2040" s="3">
        <f t="shared" si="256"/>
        <v>15049.946837034815</v>
      </c>
      <c r="G2040" s="36">
        <f t="shared" si="257"/>
        <v>4.218067442556153E-4</v>
      </c>
      <c r="H2040" s="31">
        <f t="shared" si="258"/>
        <v>8.6854546023087476E-4</v>
      </c>
      <c r="I2040" s="37">
        <f t="shared" si="259"/>
        <v>1.4158089025821967E-3</v>
      </c>
      <c r="J2040" s="37">
        <f t="shared" si="260"/>
        <v>-5.2399457887863932E-3</v>
      </c>
      <c r="K2040" s="39">
        <f t="shared" si="261"/>
        <v>-9.5941394978709608E-4</v>
      </c>
      <c r="L2040" s="36">
        <f>-(1-B2040/MAX(B$5:B2040))</f>
        <v>-1.3526927956146739E-3</v>
      </c>
      <c r="M2040" s="37">
        <f>-(1-C2040/MAX(C$5:C2040))</f>
        <v>0</v>
      </c>
      <c r="N2040" s="37">
        <f>-(1-D2040/MAX(D$5:D2040))</f>
        <v>-6.082218150676888E-3</v>
      </c>
      <c r="O2040" s="37">
        <f>-(1-E2040/MAX(E$5:E2040))</f>
        <v>-0.37645588267269681</v>
      </c>
      <c r="P2040" s="39">
        <f>-(1-F2040/MAX(F$5:F2040))</f>
        <v>-4.4258512294605756E-2</v>
      </c>
      <c r="Q2040" s="33">
        <f>IF(DatiStorici[[#This Row],[Calend]]="X",(DatiStorici[[#This Row],[Balanced]]*B$2/DatiStorici[[#This Row],[Bond 3Y]]),Q2039)</f>
        <v>28.97881087575692</v>
      </c>
      <c r="R2040" s="33">
        <f>IF(DatiStorici[[#This Row],[Calend]]="X",(DatiStorici[[#This Row],[Balanced]]*C$2/DatiStorici[[#This Row],[Bond 10Y]]),R2039)</f>
        <v>25.281013790608508</v>
      </c>
      <c r="S2040" s="33">
        <f>IF(DatiStorici[[#This Row],[Calend]]="X",(DatiStorici[[#This Row],[Balanced]]*D$2/DatiStorici[[#This Row],[SXXR]]),S2039)</f>
        <v>20.529501017670366</v>
      </c>
      <c r="T2040" s="33">
        <f>IF(DatiStorici[[#This Row],[Calend]]="X",(DatiStorici[[#This Row],[Balanced]]*E$2/DatiStorici[[#This Row],[Gold]]),T2039)</f>
        <v>32.161288632624562</v>
      </c>
      <c r="U2040" s="34">
        <f>SUMPRODUCT(DatiStorici[[#This Row],[Bond 3Y]:[Gold]],Q2039:T2039)</f>
        <v>15867.915595202032</v>
      </c>
      <c r="V2040" s="32">
        <f t="shared" si="262"/>
        <v>-5.216275794181918E-4</v>
      </c>
      <c r="W2040" s="32">
        <f>-(1-U2040/MAX(U$5:U2040))</f>
        <v>-1.1731006708488145E-2</v>
      </c>
      <c r="X2040" s="53" t="str">
        <f t="shared" si="263"/>
        <v/>
      </c>
    </row>
    <row r="2041" spans="1:24" x14ac:dyDescent="0.3">
      <c r="A2041" s="4">
        <v>41968</v>
      </c>
      <c r="B2041" s="1">
        <v>131.915426</v>
      </c>
      <c r="C2041" s="1">
        <v>169.26092700000001</v>
      </c>
      <c r="D2041" s="1">
        <v>199.574545</v>
      </c>
      <c r="E2041" s="1">
        <v>114.85205000000001</v>
      </c>
      <c r="F2041" s="3">
        <f t="shared" si="256"/>
        <v>15074.009686480933</v>
      </c>
      <c r="G2041" s="36">
        <f t="shared" si="257"/>
        <v>1.2732452708312398E-4</v>
      </c>
      <c r="H2041" s="31">
        <f t="shared" si="258"/>
        <v>3.0601019386440596E-3</v>
      </c>
      <c r="I2041" s="37">
        <f t="shared" si="259"/>
        <v>1.6463739387793021E-3</v>
      </c>
      <c r="J2041" s="37">
        <f t="shared" si="260"/>
        <v>1.2404508753192127E-3</v>
      </c>
      <c r="K2041" s="39">
        <f t="shared" si="261"/>
        <v>1.5975892506208417E-3</v>
      </c>
      <c r="L2041" s="36">
        <f>-(1-B2041/MAX(B$5:B2041))</f>
        <v>-1.2255324043556337E-3</v>
      </c>
      <c r="M2041" s="37">
        <f>-(1-C2041/MAX(C$5:C2041))</f>
        <v>0</v>
      </c>
      <c r="N2041" s="37">
        <f>-(1-D2041/MAX(D$5:D2041))</f>
        <v>-4.4445100473041732E-3</v>
      </c>
      <c r="O2041" s="37">
        <f>-(1-E2041/MAX(E$5:E2041))</f>
        <v>-0.37568192689874103</v>
      </c>
      <c r="P2041" s="39">
        <f>-(1-F2041/MAX(F$5:F2041))</f>
        <v>-4.273040965231123E-2</v>
      </c>
      <c r="Q2041" s="33">
        <f>IF(DatiStorici[[#This Row],[Calend]]="X",(DatiStorici[[#This Row],[Balanced]]*B$2/DatiStorici[[#This Row],[Bond 3Y]]),Q2040)</f>
        <v>28.97881087575692</v>
      </c>
      <c r="R2041" s="33">
        <f>IF(DatiStorici[[#This Row],[Calend]]="X",(DatiStorici[[#This Row],[Balanced]]*C$2/DatiStorici[[#This Row],[Bond 10Y]]),R2040)</f>
        <v>25.281013790608508</v>
      </c>
      <c r="S2041" s="33">
        <f>IF(DatiStorici[[#This Row],[Calend]]="X",(DatiStorici[[#This Row],[Balanced]]*D$2/DatiStorici[[#This Row],[SXXR]]),S2040)</f>
        <v>20.529501017670366</v>
      </c>
      <c r="T2041" s="33">
        <f>IF(DatiStorici[[#This Row],[Calend]]="X",(DatiStorici[[#This Row],[Balanced]]*E$2/DatiStorici[[#This Row],[Gold]]),T2040)</f>
        <v>32.161288632624562</v>
      </c>
      <c r="U2041" s="34">
        <f>SUMPRODUCT(DatiStorici[[#This Row],[Bond 3Y]:[Gold]],Q2040:T2040)</f>
        <v>15892.795766124316</v>
      </c>
      <c r="V2041" s="32">
        <f t="shared" si="262"/>
        <v>1.5667266219915371E-3</v>
      </c>
      <c r="W2041" s="32">
        <f>-(1-U2041/MAX(U$5:U2041))</f>
        <v>-1.0181445814824053E-2</v>
      </c>
      <c r="X2041" s="53" t="str">
        <f t="shared" si="263"/>
        <v/>
      </c>
    </row>
    <row r="2042" spans="1:24" x14ac:dyDescent="0.3">
      <c r="A2042" s="4">
        <v>41969</v>
      </c>
      <c r="B2042" s="1">
        <v>131.88231500000001</v>
      </c>
      <c r="C2042" s="1">
        <v>169.21718200000001</v>
      </c>
      <c r="D2042" s="1">
        <v>199.56594999999999</v>
      </c>
      <c r="E2042" s="1">
        <v>114.70705</v>
      </c>
      <c r="F2042" s="3">
        <f t="shared" si="256"/>
        <v>15066.236549663567</v>
      </c>
      <c r="G2042" s="36">
        <f t="shared" si="257"/>
        <v>-2.5103323514714238E-4</v>
      </c>
      <c r="H2042" s="31">
        <f t="shared" si="258"/>
        <v>-2.5848052846195942E-4</v>
      </c>
      <c r="I2042" s="37">
        <f t="shared" si="259"/>
        <v>-4.3067541925731164E-5</v>
      </c>
      <c r="J2042" s="37">
        <f t="shared" si="260"/>
        <v>-1.2632914076058329E-3</v>
      </c>
      <c r="K2042" s="39">
        <f t="shared" si="261"/>
        <v>-5.1579784244633754E-4</v>
      </c>
      <c r="L2042" s="36">
        <f>-(1-B2042/MAX(B$5:B2042))</f>
        <v>-1.4762265225443105E-3</v>
      </c>
      <c r="M2042" s="37">
        <f>-(1-C2042/MAX(C$5:C2042))</f>
        <v>-2.584471252482512E-4</v>
      </c>
      <c r="N2042" s="37">
        <f>-(1-D2042/MAX(D$5:D2042))</f>
        <v>-4.4873852518356738E-3</v>
      </c>
      <c r="O2042" s="37">
        <f>-(1-E2042/MAX(E$5:E2042))</f>
        <v>-0.37647012458959361</v>
      </c>
      <c r="P2042" s="39">
        <f>-(1-F2042/MAX(F$5:F2042))</f>
        <v>-4.3224039923993374E-2</v>
      </c>
      <c r="Q2042" s="33">
        <f>IF(DatiStorici[[#This Row],[Calend]]="X",(DatiStorici[[#This Row],[Balanced]]*B$2/DatiStorici[[#This Row],[Bond 3Y]]),Q2041)</f>
        <v>28.97881087575692</v>
      </c>
      <c r="R2042" s="33">
        <f>IF(DatiStorici[[#This Row],[Calend]]="X",(DatiStorici[[#This Row],[Balanced]]*C$2/DatiStorici[[#This Row],[Bond 10Y]]),R2041)</f>
        <v>25.281013790608508</v>
      </c>
      <c r="S2042" s="33">
        <f>IF(DatiStorici[[#This Row],[Calend]]="X",(DatiStorici[[#This Row],[Balanced]]*D$2/DatiStorici[[#This Row],[SXXR]]),S2041)</f>
        <v>20.529501017670366</v>
      </c>
      <c r="T2042" s="33">
        <f>IF(DatiStorici[[#This Row],[Calend]]="X",(DatiStorici[[#This Row],[Balanced]]*E$2/DatiStorici[[#This Row],[Gold]]),T2041)</f>
        <v>32.161288632624562</v>
      </c>
      <c r="U2042" s="34">
        <f>SUMPRODUCT(DatiStorici[[#This Row],[Bond 3Y]:[Gold]],Q2041:T2041)</f>
        <v>15885.890492856161</v>
      </c>
      <c r="V2042" s="32">
        <f t="shared" si="262"/>
        <v>-4.3458520094636017E-4</v>
      </c>
      <c r="W2042" s="32">
        <f>-(1-U2042/MAX(U$5:U2042))</f>
        <v>-1.0611512852941374E-2</v>
      </c>
      <c r="X2042" s="53" t="str">
        <f t="shared" si="263"/>
        <v/>
      </c>
    </row>
    <row r="2043" spans="1:24" x14ac:dyDescent="0.3">
      <c r="A2043" s="4">
        <v>41970</v>
      </c>
      <c r="B2043" s="1">
        <v>131.89403300000001</v>
      </c>
      <c r="C2043" s="1">
        <v>169.86608000000001</v>
      </c>
      <c r="D2043" s="1">
        <v>200.26724899999999</v>
      </c>
      <c r="E2043" s="1">
        <v>114.44232</v>
      </c>
      <c r="F2043" s="3">
        <f t="shared" si="256"/>
        <v>15083.063787634565</v>
      </c>
      <c r="G2043" s="36">
        <f t="shared" si="257"/>
        <v>8.8847996392157297E-5</v>
      </c>
      <c r="H2043" s="31">
        <f t="shared" si="258"/>
        <v>3.8273714149283148E-3</v>
      </c>
      <c r="I2043" s="37">
        <f t="shared" si="259"/>
        <v>3.5079614245334349E-3</v>
      </c>
      <c r="J2043" s="37">
        <f t="shared" si="260"/>
        <v>-2.3105463285758615E-3</v>
      </c>
      <c r="K2043" s="39">
        <f t="shared" si="261"/>
        <v>1.1162607111954042E-3</v>
      </c>
      <c r="L2043" s="36">
        <f>-(1-B2043/MAX(B$5:B2043))</f>
        <v>-1.3875057446476324E-3</v>
      </c>
      <c r="M2043" s="37">
        <f>-(1-C2043/MAX(C$5:C2043))</f>
        <v>0</v>
      </c>
      <c r="N2043" s="37">
        <f>-(1-D2043/MAX(D$5:D2043))</f>
        <v>-9.8903294669405728E-4</v>
      </c>
      <c r="O2043" s="37">
        <f>-(1-E2043/MAX(E$5:E2043))</f>
        <v>-0.3779091561392447</v>
      </c>
      <c r="P2043" s="39">
        <f>-(1-F2043/MAX(F$5:F2043))</f>
        <v>-4.215543219889506E-2</v>
      </c>
      <c r="Q2043" s="33">
        <f>IF(DatiStorici[[#This Row],[Calend]]="X",(DatiStorici[[#This Row],[Balanced]]*B$2/DatiStorici[[#This Row],[Bond 3Y]]),Q2042)</f>
        <v>28.97881087575692</v>
      </c>
      <c r="R2043" s="33">
        <f>IF(DatiStorici[[#This Row],[Calend]]="X",(DatiStorici[[#This Row],[Balanced]]*C$2/DatiStorici[[#This Row],[Bond 10Y]]),R2042)</f>
        <v>25.281013790608508</v>
      </c>
      <c r="S2043" s="33">
        <f>IF(DatiStorici[[#This Row],[Calend]]="X",(DatiStorici[[#This Row],[Balanced]]*D$2/DatiStorici[[#This Row],[SXXR]]),S2042)</f>
        <v>20.529501017670366</v>
      </c>
      <c r="T2043" s="33">
        <f>IF(DatiStorici[[#This Row],[Calend]]="X",(DatiStorici[[#This Row],[Balanced]]*E$2/DatiStorici[[#This Row],[Gold]]),T2042)</f>
        <v>32.161288632624562</v>
      </c>
      <c r="U2043" s="34">
        <f>SUMPRODUCT(DatiStorici[[#This Row],[Bond 3Y]:[Gold]],Q2042:T2042)</f>
        <v>15908.518126443178</v>
      </c>
      <c r="V2043" s="32">
        <f t="shared" si="262"/>
        <v>1.4233721204399859E-3</v>
      </c>
      <c r="W2043" s="32">
        <f>-(1-U2043/MAX(U$5:U2043))</f>
        <v>-9.2022421436636082E-3</v>
      </c>
      <c r="X2043" s="53" t="str">
        <f t="shared" si="263"/>
        <v/>
      </c>
    </row>
    <row r="2044" spans="1:24" x14ac:dyDescent="0.3">
      <c r="A2044" s="4">
        <v>41971</v>
      </c>
      <c r="B2044" s="1">
        <v>131.84614300000001</v>
      </c>
      <c r="C2044" s="1">
        <v>169.92100199999999</v>
      </c>
      <c r="D2044" s="1">
        <v>200.13260399999999</v>
      </c>
      <c r="E2044" s="1">
        <v>113.29156999999999</v>
      </c>
      <c r="F2044" s="3">
        <f t="shared" si="256"/>
        <v>15035.860180648417</v>
      </c>
      <c r="G2044" s="36">
        <f t="shared" si="257"/>
        <v>-3.6316045020257288E-4</v>
      </c>
      <c r="H2044" s="31">
        <f t="shared" si="258"/>
        <v>3.2327303413063273E-4</v>
      </c>
      <c r="I2044" s="37">
        <f t="shared" si="259"/>
        <v>-6.7255271981985323E-4</v>
      </c>
      <c r="J2044" s="37">
        <f t="shared" si="260"/>
        <v>-1.0106179579081415E-2</v>
      </c>
      <c r="K2044" s="39">
        <f t="shared" si="261"/>
        <v>-3.1344841989553404E-3</v>
      </c>
      <c r="L2044" s="36">
        <f>-(1-B2044/MAX(B$5:B2044))</f>
        <v>-1.7500964643497596E-3</v>
      </c>
      <c r="M2044" s="37">
        <f>-(1-C2044/MAX(C$5:C2044))</f>
        <v>0</v>
      </c>
      <c r="N2044" s="37">
        <f>-(1-D2044/MAX(D$5:D2044))</f>
        <v>-1.6606946004619205E-3</v>
      </c>
      <c r="O2044" s="37">
        <f>-(1-E2044/MAX(E$5:E2044))</f>
        <v>-0.38416445608923488</v>
      </c>
      <c r="P2044" s="39">
        <f>-(1-F2044/MAX(F$5:F2044))</f>
        <v>-4.5153080366992615E-2</v>
      </c>
      <c r="Q2044" s="33">
        <f>IF(DatiStorici[[#This Row],[Calend]]="X",(DatiStorici[[#This Row],[Balanced]]*B$2/DatiStorici[[#This Row],[Bond 3Y]]),Q2043)</f>
        <v>28.97881087575692</v>
      </c>
      <c r="R2044" s="33">
        <f>IF(DatiStorici[[#This Row],[Calend]]="X",(DatiStorici[[#This Row],[Balanced]]*C$2/DatiStorici[[#This Row],[Bond 10Y]]),R2043)</f>
        <v>25.281013790608508</v>
      </c>
      <c r="S2044" s="33">
        <f>IF(DatiStorici[[#This Row],[Calend]]="X",(DatiStorici[[#This Row],[Balanced]]*D$2/DatiStorici[[#This Row],[SXXR]]),S2043)</f>
        <v>20.529501017670366</v>
      </c>
      <c r="T2044" s="33">
        <f>IF(DatiStorici[[#This Row],[Calend]]="X",(DatiStorici[[#This Row],[Balanced]]*E$2/DatiStorici[[#This Row],[Gold]]),T2043)</f>
        <v>32.161288632624562</v>
      </c>
      <c r="U2044" s="34">
        <f>SUMPRODUCT(DatiStorici[[#This Row],[Bond 3Y]:[Gold]],Q2043:T2043)</f>
        <v>15868.745017471228</v>
      </c>
      <c r="V2044" s="32">
        <f t="shared" si="262"/>
        <v>-2.5032445091816048E-3</v>
      </c>
      <c r="W2044" s="32">
        <f>-(1-U2044/MAX(U$5:U2044))</f>
        <v>-1.1679349494528646E-2</v>
      </c>
      <c r="X2044" s="53" t="str">
        <f t="shared" si="263"/>
        <v/>
      </c>
    </row>
    <row r="2045" spans="1:24" x14ac:dyDescent="0.3">
      <c r="A2045" s="4">
        <v>41974</v>
      </c>
      <c r="B2045" s="1">
        <v>131.81279900000001</v>
      </c>
      <c r="C2045" s="1">
        <v>169.920931</v>
      </c>
      <c r="D2045" s="1">
        <v>199.213009</v>
      </c>
      <c r="E2045" s="1">
        <v>114.36525</v>
      </c>
      <c r="F2045" s="3">
        <f t="shared" si="256"/>
        <v>15063.548149055416</v>
      </c>
      <c r="G2045" s="36">
        <f t="shared" si="257"/>
        <v>-2.5293282241691884E-4</v>
      </c>
      <c r="H2045" s="31">
        <f t="shared" si="258"/>
        <v>-4.1784131446947954E-7</v>
      </c>
      <c r="I2045" s="37">
        <f t="shared" si="259"/>
        <v>-4.6055176043429211E-3</v>
      </c>
      <c r="J2045" s="37">
        <f t="shared" si="260"/>
        <v>9.4325130311197838E-3</v>
      </c>
      <c r="K2045" s="39">
        <f t="shared" si="261"/>
        <v>1.8397688029908332E-3</v>
      </c>
      <c r="L2045" s="36">
        <f>-(1-B2045/MAX(B$5:B2045))</f>
        <v>-2.0025547010953382E-3</v>
      </c>
      <c r="M2045" s="37">
        <f>-(1-C2045/MAX(C$5:C2045))</f>
        <v>-4.1784122717380967E-7</v>
      </c>
      <c r="N2045" s="37">
        <f>-(1-D2045/MAX(D$5:D2045))</f>
        <v>-6.247992298086813E-3</v>
      </c>
      <c r="O2045" s="37">
        <f>-(1-E2045/MAX(E$5:E2045))</f>
        <v>-0.37832809680154811</v>
      </c>
      <c r="P2045" s="39">
        <f>-(1-F2045/MAX(F$5:F2045))</f>
        <v>-4.3394765842470373E-2</v>
      </c>
      <c r="Q2045" s="33">
        <f>IF(DatiStorici[[#This Row],[Calend]]="X",(DatiStorici[[#This Row],[Balanced]]*B$2/DatiStorici[[#This Row],[Bond 3Y]]),Q2044)</f>
        <v>28.97881087575692</v>
      </c>
      <c r="R2045" s="33">
        <f>IF(DatiStorici[[#This Row],[Calend]]="X",(DatiStorici[[#This Row],[Balanced]]*C$2/DatiStorici[[#This Row],[Bond 10Y]]),R2044)</f>
        <v>25.281013790608508</v>
      </c>
      <c r="S2045" s="33">
        <f>IF(DatiStorici[[#This Row],[Calend]]="X",(DatiStorici[[#This Row],[Balanced]]*D$2/DatiStorici[[#This Row],[SXXR]]),S2044)</f>
        <v>20.529501017670366</v>
      </c>
      <c r="T2045" s="33">
        <f>IF(DatiStorici[[#This Row],[Calend]]="X",(DatiStorici[[#This Row],[Balanced]]*E$2/DatiStorici[[#This Row],[Gold]]),T2044)</f>
        <v>32.161288632624562</v>
      </c>
      <c r="U2045" s="34">
        <f>SUMPRODUCT(DatiStorici[[#This Row],[Bond 3Y]:[Gold]],Q2044:T2044)</f>
        <v>15883.429058940139</v>
      </c>
      <c r="V2045" s="32">
        <f t="shared" si="262"/>
        <v>9.2491572264538472E-4</v>
      </c>
      <c r="W2045" s="32">
        <f>-(1-U2045/MAX(U$5:U2045))</f>
        <v>-1.0764813316612609E-2</v>
      </c>
      <c r="X2045" s="53" t="str">
        <f t="shared" si="263"/>
        <v/>
      </c>
    </row>
    <row r="2046" spans="1:24" x14ac:dyDescent="0.3">
      <c r="A2046" s="4">
        <v>41975</v>
      </c>
      <c r="B2046" s="1">
        <v>131.830296</v>
      </c>
      <c r="C2046" s="1">
        <v>169.74986999999999</v>
      </c>
      <c r="D2046" s="1">
        <v>200.22714199999999</v>
      </c>
      <c r="E2046" s="1">
        <v>114.45972</v>
      </c>
      <c r="F2046" s="3">
        <f t="shared" si="256"/>
        <v>15078.631042359239</v>
      </c>
      <c r="G2046" s="36">
        <f t="shared" si="257"/>
        <v>1.3273247323752153E-4</v>
      </c>
      <c r="H2046" s="31">
        <f t="shared" si="258"/>
        <v>-1.0072164811221718E-3</v>
      </c>
      <c r="I2046" s="37">
        <f t="shared" si="259"/>
        <v>5.0777828742737926E-3</v>
      </c>
      <c r="J2046" s="37">
        <f t="shared" si="260"/>
        <v>8.2569664811739472E-4</v>
      </c>
      <c r="K2046" s="39">
        <f t="shared" si="261"/>
        <v>1.0007832855693526E-3</v>
      </c>
      <c r="L2046" s="36">
        <f>-(1-B2046/MAX(B$5:B2046))</f>
        <v>-1.870079240192779E-3</v>
      </c>
      <c r="M2046" s="37">
        <f>-(1-C2046/MAX(C$5:C2046))</f>
        <v>-1.0071268294428171E-3</v>
      </c>
      <c r="N2046" s="37">
        <f>-(1-D2046/MAX(D$5:D2046))</f>
        <v>-1.1891022693399922E-3</v>
      </c>
      <c r="O2046" s="37">
        <f>-(1-E2046/MAX(E$5:E2046))</f>
        <v>-0.37781457241634231</v>
      </c>
      <c r="P2046" s="39">
        <f>-(1-F2046/MAX(F$5:F2046))</f>
        <v>-4.2436932101182712E-2</v>
      </c>
      <c r="Q2046" s="33">
        <f>IF(DatiStorici[[#This Row],[Calend]]="X",(DatiStorici[[#This Row],[Balanced]]*B$2/DatiStorici[[#This Row],[Bond 3Y]]),Q2045)</f>
        <v>28.97881087575692</v>
      </c>
      <c r="R2046" s="33">
        <f>IF(DatiStorici[[#This Row],[Calend]]="X",(DatiStorici[[#This Row],[Balanced]]*C$2/DatiStorici[[#This Row],[Bond 10Y]]),R2045)</f>
        <v>25.281013790608508</v>
      </c>
      <c r="S2046" s="33">
        <f>IF(DatiStorici[[#This Row],[Calend]]="X",(DatiStorici[[#This Row],[Balanced]]*D$2/DatiStorici[[#This Row],[SXXR]]),S2045)</f>
        <v>20.529501017670366</v>
      </c>
      <c r="T2046" s="33">
        <f>IF(DatiStorici[[#This Row],[Calend]]="X",(DatiStorici[[#This Row],[Balanced]]*E$2/DatiStorici[[#This Row],[Gold]]),T2045)</f>
        <v>32.161288632624562</v>
      </c>
      <c r="U2046" s="34">
        <f>SUMPRODUCT(DatiStorici[[#This Row],[Bond 3Y]:[Gold]],Q2045:T2045)</f>
        <v>15903.469427086675</v>
      </c>
      <c r="V2046" s="32">
        <f t="shared" si="262"/>
        <v>1.2609201750563087E-3</v>
      </c>
      <c r="W2046" s="32">
        <f>-(1-U2046/MAX(U$5:U2046))</f>
        <v>-9.5166799789637713E-3</v>
      </c>
      <c r="X2046" s="53" t="str">
        <f t="shared" si="263"/>
        <v/>
      </c>
    </row>
    <row r="2047" spans="1:24" x14ac:dyDescent="0.3">
      <c r="A2047" s="4">
        <v>41976</v>
      </c>
      <c r="B2047" s="1">
        <v>131.88876300000001</v>
      </c>
      <c r="C2047" s="1">
        <v>169.90747099999999</v>
      </c>
      <c r="D2047" s="1">
        <v>201.35357500000001</v>
      </c>
      <c r="E2047" s="1">
        <v>115.39228</v>
      </c>
      <c r="F2047" s="3">
        <f t="shared" si="256"/>
        <v>15137.79083779545</v>
      </c>
      <c r="G2047" s="36">
        <f t="shared" si="257"/>
        <v>4.4340368253711356E-4</v>
      </c>
      <c r="H2047" s="31">
        <f t="shared" si="258"/>
        <v>9.2800002994948463E-4</v>
      </c>
      <c r="I2047" s="37">
        <f t="shared" si="259"/>
        <v>5.6100101752487074E-3</v>
      </c>
      <c r="J2047" s="37">
        <f t="shared" si="260"/>
        <v>8.1144833807529175E-3</v>
      </c>
      <c r="K2047" s="39">
        <f t="shared" si="261"/>
        <v>3.9157429865438699E-3</v>
      </c>
      <c r="L2047" s="36">
        <f>-(1-B2047/MAX(B$5:B2047))</f>
        <v>-1.4274066235958616E-3</v>
      </c>
      <c r="M2047" s="37">
        <f>-(1-C2047/MAX(C$5:C2047))</f>
        <v>-7.9631121760903589E-5</v>
      </c>
      <c r="N2047" s="37">
        <f>-(1-D2047/MAX(D$5:D2047))</f>
        <v>0</v>
      </c>
      <c r="O2047" s="37">
        <f>-(1-E2047/MAX(E$5:E2047))</f>
        <v>-0.37274531973647018</v>
      </c>
      <c r="P2047" s="39">
        <f>-(1-F2047/MAX(F$5:F2047))</f>
        <v>-3.8680010464528514E-2</v>
      </c>
      <c r="Q2047" s="33">
        <f>IF(DatiStorici[[#This Row],[Calend]]="X",(DatiStorici[[#This Row],[Balanced]]*B$2/DatiStorici[[#This Row],[Bond 3Y]]),Q2046)</f>
        <v>28.97881087575692</v>
      </c>
      <c r="R2047" s="33">
        <f>IF(DatiStorici[[#This Row],[Calend]]="X",(DatiStorici[[#This Row],[Balanced]]*C$2/DatiStorici[[#This Row],[Bond 10Y]]),R2046)</f>
        <v>25.281013790608508</v>
      </c>
      <c r="S2047" s="33">
        <f>IF(DatiStorici[[#This Row],[Calend]]="X",(DatiStorici[[#This Row],[Balanced]]*D$2/DatiStorici[[#This Row],[SXXR]]),S2046)</f>
        <v>20.529501017670366</v>
      </c>
      <c r="T2047" s="33">
        <f>IF(DatiStorici[[#This Row],[Calend]]="X",(DatiStorici[[#This Row],[Balanced]]*E$2/DatiStorici[[#This Row],[Gold]]),T2046)</f>
        <v>32.161288632624562</v>
      </c>
      <c r="U2047" s="34">
        <f>SUMPRODUCT(DatiStorici[[#This Row],[Bond 3Y]:[Gold]],Q2046:T2046)</f>
        <v>15962.265483023639</v>
      </c>
      <c r="V2047" s="32">
        <f t="shared" si="262"/>
        <v>3.690241121125279E-3</v>
      </c>
      <c r="W2047" s="32">
        <f>-(1-U2047/MAX(U$5:U2047))</f>
        <v>-5.8548052568734299E-3</v>
      </c>
      <c r="X2047" s="53" t="str">
        <f t="shared" si="263"/>
        <v/>
      </c>
    </row>
    <row r="2048" spans="1:24" x14ac:dyDescent="0.3">
      <c r="A2048" s="4">
        <v>41977</v>
      </c>
      <c r="B2048" s="1">
        <v>131.832921</v>
      </c>
      <c r="C2048" s="1">
        <v>169.59500499999999</v>
      </c>
      <c r="D2048" s="1">
        <v>198.790167</v>
      </c>
      <c r="E2048" s="1">
        <v>115.79801999999999</v>
      </c>
      <c r="F2048" s="3">
        <f t="shared" si="256"/>
        <v>15105.941411727572</v>
      </c>
      <c r="G2048" s="36">
        <f t="shared" si="257"/>
        <v>-4.2349191759747241E-4</v>
      </c>
      <c r="H2048" s="31">
        <f t="shared" si="258"/>
        <v>-1.8407293632048513E-3</v>
      </c>
      <c r="I2048" s="37">
        <f t="shared" si="259"/>
        <v>-1.2812611063985305E-2</v>
      </c>
      <c r="J2048" s="37">
        <f t="shared" si="260"/>
        <v>3.5100124578408662E-3</v>
      </c>
      <c r="K2048" s="39">
        <f t="shared" si="261"/>
        <v>-2.1061843544183429E-3</v>
      </c>
      <c r="L2048" s="36">
        <f>-(1-B2048/MAX(B$5:B2048))</f>
        <v>-1.8502045139614509E-3</v>
      </c>
      <c r="M2048" s="37">
        <f>-(1-C2048/MAX(C$5:C2048))</f>
        <v>-1.9185209371588297E-3</v>
      </c>
      <c r="N2048" s="37">
        <f>-(1-D2048/MAX(D$5:D2048))</f>
        <v>-1.2730879002272544E-2</v>
      </c>
      <c r="O2048" s="37">
        <f>-(1-E2048/MAX(E$5:E2048))</f>
        <v>-0.37053977952208039</v>
      </c>
      <c r="P2048" s="39">
        <f>-(1-F2048/MAX(F$5:F2048))</f>
        <v>-4.0702596868473218E-2</v>
      </c>
      <c r="Q2048" s="33">
        <f>IF(DatiStorici[[#This Row],[Calend]]="X",(DatiStorici[[#This Row],[Balanced]]*B$2/DatiStorici[[#This Row],[Bond 3Y]]),Q2047)</f>
        <v>28.97881087575692</v>
      </c>
      <c r="R2048" s="33">
        <f>IF(DatiStorici[[#This Row],[Calend]]="X",(DatiStorici[[#This Row],[Balanced]]*C$2/DatiStorici[[#This Row],[Bond 10Y]]),R2047)</f>
        <v>25.281013790608508</v>
      </c>
      <c r="S2048" s="33">
        <f>IF(DatiStorici[[#This Row],[Calend]]="X",(DatiStorici[[#This Row],[Balanced]]*D$2/DatiStorici[[#This Row],[SXXR]]),S2047)</f>
        <v>20.529501017670366</v>
      </c>
      <c r="T2048" s="33">
        <f>IF(DatiStorici[[#This Row],[Calend]]="X",(DatiStorici[[#This Row],[Balanced]]*E$2/DatiStorici[[#This Row],[Gold]]),T2047)</f>
        <v>32.161288632624562</v>
      </c>
      <c r="U2048" s="34">
        <f>SUMPRODUCT(DatiStorici[[#This Row],[Bond 3Y]:[Gold]],Q2047:T2047)</f>
        <v>15913.171425116714</v>
      </c>
      <c r="V2048" s="32">
        <f t="shared" si="262"/>
        <v>-3.0803716898535854E-3</v>
      </c>
      <c r="W2048" s="32">
        <f>-(1-U2048/MAX(U$5:U2048))</f>
        <v>-8.9124302419055779E-3</v>
      </c>
      <c r="X2048" s="53" t="str">
        <f t="shared" si="263"/>
        <v/>
      </c>
    </row>
    <row r="2049" spans="1:24" x14ac:dyDescent="0.3">
      <c r="A2049" s="4">
        <v>41978</v>
      </c>
      <c r="B2049" s="1">
        <v>131.873615</v>
      </c>
      <c r="C2049" s="1">
        <v>169.91411500000001</v>
      </c>
      <c r="D2049" s="1">
        <v>202.312704</v>
      </c>
      <c r="E2049" s="1">
        <v>114.36001</v>
      </c>
      <c r="F2049" s="3">
        <f t="shared" si="256"/>
        <v>15111.300195999618</v>
      </c>
      <c r="G2049" s="36">
        <f t="shared" si="257"/>
        <v>3.0863095727769429E-4</v>
      </c>
      <c r="H2049" s="31">
        <f t="shared" si="258"/>
        <v>1.8798322352681317E-3</v>
      </c>
      <c r="I2049" s="37">
        <f t="shared" si="259"/>
        <v>1.756470879843517E-2</v>
      </c>
      <c r="J2049" s="37">
        <f t="shared" si="260"/>
        <v>-1.2496011649849712E-2</v>
      </c>
      <c r="K2049" s="39">
        <f t="shared" si="261"/>
        <v>3.5468388529909196E-4</v>
      </c>
      <c r="L2049" s="36">
        <f>-(1-B2049/MAX(B$5:B2049))</f>
        <v>-1.5420970437680648E-3</v>
      </c>
      <c r="M2049" s="37">
        <f>-(1-C2049/MAX(C$5:C2049))</f>
        <v>-4.0530599036747716E-5</v>
      </c>
      <c r="N2049" s="37">
        <f>-(1-D2049/MAX(D$5:D2049))</f>
        <v>0</v>
      </c>
      <c r="O2049" s="37">
        <f>-(1-E2049/MAX(E$5:E2049))</f>
        <v>-0.37835658063534172</v>
      </c>
      <c r="P2049" s="39">
        <f>-(1-F2049/MAX(F$5:F2049))</f>
        <v>-4.0362289191116174E-2</v>
      </c>
      <c r="Q2049" s="33">
        <f>IF(DatiStorici[[#This Row],[Calend]]="X",(DatiStorici[[#This Row],[Balanced]]*B$2/DatiStorici[[#This Row],[Bond 3Y]]),Q2048)</f>
        <v>28.97881087575692</v>
      </c>
      <c r="R2049" s="33">
        <f>IF(DatiStorici[[#This Row],[Calend]]="X",(DatiStorici[[#This Row],[Balanced]]*C$2/DatiStorici[[#This Row],[Bond 10Y]]),R2048)</f>
        <v>25.281013790608508</v>
      </c>
      <c r="S2049" s="33">
        <f>IF(DatiStorici[[#This Row],[Calend]]="X",(DatiStorici[[#This Row],[Balanced]]*D$2/DatiStorici[[#This Row],[SXXR]]),S2048)</f>
        <v>20.529501017670366</v>
      </c>
      <c r="T2049" s="33">
        <f>IF(DatiStorici[[#This Row],[Calend]]="X",(DatiStorici[[#This Row],[Balanced]]*E$2/DatiStorici[[#This Row],[Gold]]),T2048)</f>
        <v>32.161288632624562</v>
      </c>
      <c r="U2049" s="34">
        <f>SUMPRODUCT(DatiStorici[[#This Row],[Bond 3Y]:[Gold]],Q2048:T2048)</f>
        <v>15948.485785416897</v>
      </c>
      <c r="V2049" s="32">
        <f t="shared" si="262"/>
        <v>2.2167318245733705E-3</v>
      </c>
      <c r="W2049" s="32">
        <f>-(1-U2049/MAX(U$5:U2049))</f>
        <v>-6.7130180322043653E-3</v>
      </c>
      <c r="X2049" s="53" t="str">
        <f t="shared" si="263"/>
        <v/>
      </c>
    </row>
    <row r="2050" spans="1:24" x14ac:dyDescent="0.3">
      <c r="A2050" s="4">
        <v>41981</v>
      </c>
      <c r="B2050" s="1">
        <v>131.869562</v>
      </c>
      <c r="C2050" s="1">
        <v>170.33095900000001</v>
      </c>
      <c r="D2050" s="1">
        <v>200.962819</v>
      </c>
      <c r="E2050" s="1">
        <v>114.26031</v>
      </c>
      <c r="F2050" s="3">
        <f t="shared" si="256"/>
        <v>15097.514925862721</v>
      </c>
      <c r="G2050" s="36">
        <f t="shared" si="257"/>
        <v>-3.0734444366849457E-5</v>
      </c>
      <c r="H2050" s="31">
        <f t="shared" si="258"/>
        <v>2.4502585953842179E-3</v>
      </c>
      <c r="I2050" s="37">
        <f t="shared" si="259"/>
        <v>-6.6946291783667932E-3</v>
      </c>
      <c r="J2050" s="37">
        <f t="shared" si="260"/>
        <v>-8.7218849418328986E-4</v>
      </c>
      <c r="K2050" s="39">
        <f t="shared" si="261"/>
        <v>-9.1266546126800394E-4</v>
      </c>
      <c r="L2050" s="36">
        <f>-(1-B2050/MAX(B$5:B2050))</f>
        <v>-1.5727836210692736E-3</v>
      </c>
      <c r="M2050" s="37">
        <f>-(1-C2050/MAX(C$5:C2050))</f>
        <v>0</v>
      </c>
      <c r="N2050" s="37">
        <f>-(1-D2050/MAX(D$5:D2050))</f>
        <v>-6.6722700715818872E-3</v>
      </c>
      <c r="O2050" s="37">
        <f>-(1-E2050/MAX(E$5:E2050))</f>
        <v>-0.37889853449587962</v>
      </c>
      <c r="P2050" s="39">
        <f>-(1-F2050/MAX(F$5:F2050))</f>
        <v>-4.1237717837590782E-2</v>
      </c>
      <c r="Q2050" s="33">
        <f>IF(DatiStorici[[#This Row],[Calend]]="X",(DatiStorici[[#This Row],[Balanced]]*B$2/DatiStorici[[#This Row],[Bond 3Y]]),Q2049)</f>
        <v>28.97881087575692</v>
      </c>
      <c r="R2050" s="33">
        <f>IF(DatiStorici[[#This Row],[Calend]]="X",(DatiStorici[[#This Row],[Balanced]]*C$2/DatiStorici[[#This Row],[Bond 10Y]]),R2049)</f>
        <v>25.281013790608508</v>
      </c>
      <c r="S2050" s="33">
        <f>IF(DatiStorici[[#This Row],[Calend]]="X",(DatiStorici[[#This Row],[Balanced]]*D$2/DatiStorici[[#This Row],[SXXR]]),S2049)</f>
        <v>20.529501017670366</v>
      </c>
      <c r="T2050" s="33">
        <f>IF(DatiStorici[[#This Row],[Calend]]="X",(DatiStorici[[#This Row],[Balanced]]*E$2/DatiStorici[[#This Row],[Gold]]),T2049)</f>
        <v>32.161288632624562</v>
      </c>
      <c r="U2050" s="34">
        <f>SUMPRODUCT(DatiStorici[[#This Row],[Bond 3Y]:[Gold]],Q2049:T2049)</f>
        <v>15927.987627251037</v>
      </c>
      <c r="V2050" s="32">
        <f t="shared" si="262"/>
        <v>-1.2860996714355376E-3</v>
      </c>
      <c r="W2050" s="32">
        <f>-(1-U2050/MAX(U$5:U2050))</f>
        <v>-7.9896629710664024E-3</v>
      </c>
      <c r="X2050" s="53" t="str">
        <f t="shared" si="263"/>
        <v/>
      </c>
    </row>
    <row r="2051" spans="1:24" x14ac:dyDescent="0.3">
      <c r="A2051" s="4">
        <v>41982</v>
      </c>
      <c r="B2051" s="1">
        <v>131.781273</v>
      </c>
      <c r="C2051" s="1">
        <v>170.139849</v>
      </c>
      <c r="D2051" s="1">
        <v>196.30582699999999</v>
      </c>
      <c r="E2051" s="1">
        <v>117.51533999999999</v>
      </c>
      <c r="F2051" s="3">
        <f t="shared" si="256"/>
        <v>15148.820545083741</v>
      </c>
      <c r="G2051" s="36">
        <f t="shared" si="257"/>
        <v>-6.6974188266999369E-4</v>
      </c>
      <c r="H2051" s="31">
        <f t="shared" si="258"/>
        <v>-1.1226220608671123E-3</v>
      </c>
      <c r="I2051" s="37">
        <f t="shared" si="259"/>
        <v>-2.3446125849892252E-2</v>
      </c>
      <c r="J2051" s="37">
        <f t="shared" si="260"/>
        <v>2.8089611851290823E-2</v>
      </c>
      <c r="K2051" s="39">
        <f t="shared" si="261"/>
        <v>3.3925212842736757E-3</v>
      </c>
      <c r="L2051" s="36">
        <f>-(1-B2051/MAX(B$5:B2051))</f>
        <v>-2.2412482703025871E-3</v>
      </c>
      <c r="M2051" s="37">
        <f>-(1-C2051/MAX(C$5:C2051))</f>
        <v>-1.1219921564582513E-3</v>
      </c>
      <c r="N2051" s="37">
        <f>-(1-D2051/MAX(D$5:D2051))</f>
        <v>-2.9691051927218548E-2</v>
      </c>
      <c r="O2051" s="37">
        <f>-(1-E2051/MAX(E$5:E2051))</f>
        <v>-0.36120469222239138</v>
      </c>
      <c r="P2051" s="39">
        <f>-(1-F2051/MAX(F$5:F2051))</f>
        <v>-3.7979572850574517E-2</v>
      </c>
      <c r="Q2051" s="33">
        <f>IF(DatiStorici[[#This Row],[Calend]]="X",(DatiStorici[[#This Row],[Balanced]]*B$2/DatiStorici[[#This Row],[Bond 3Y]]),Q2050)</f>
        <v>28.97881087575692</v>
      </c>
      <c r="R2051" s="33">
        <f>IF(DatiStorici[[#This Row],[Calend]]="X",(DatiStorici[[#This Row],[Balanced]]*C$2/DatiStorici[[#This Row],[Bond 10Y]]),R2050)</f>
        <v>25.281013790608508</v>
      </c>
      <c r="S2051" s="33">
        <f>IF(DatiStorici[[#This Row],[Calend]]="X",(DatiStorici[[#This Row],[Balanced]]*D$2/DatiStorici[[#This Row],[SXXR]]),S2050)</f>
        <v>20.529501017670366</v>
      </c>
      <c r="T2051" s="33">
        <f>IF(DatiStorici[[#This Row],[Calend]]="X",(DatiStorici[[#This Row],[Balanced]]*E$2/DatiStorici[[#This Row],[Gold]]),T2050)</f>
        <v>32.161288632624562</v>
      </c>
      <c r="U2051" s="34">
        <f>SUMPRODUCT(DatiStorici[[#This Row],[Bond 3Y]:[Gold]],Q2050:T2050)</f>
        <v>15929.677899806675</v>
      </c>
      <c r="V2051" s="32">
        <f t="shared" si="262"/>
        <v>1.0611402494558528E-4</v>
      </c>
      <c r="W2051" s="32">
        <f>-(1-U2051/MAX(U$5:U2051))</f>
        <v>-7.8843911761083962E-3</v>
      </c>
      <c r="X2051" s="53" t="str">
        <f t="shared" si="263"/>
        <v/>
      </c>
    </row>
    <row r="2052" spans="1:24" x14ac:dyDescent="0.3">
      <c r="A2052" s="4">
        <v>41983</v>
      </c>
      <c r="B2052" s="1">
        <v>131.71637200000001</v>
      </c>
      <c r="C2052" s="1">
        <v>170.02578800000001</v>
      </c>
      <c r="D2052" s="1">
        <v>195.63661400000001</v>
      </c>
      <c r="E2052" s="1">
        <v>117.70554</v>
      </c>
      <c r="F2052" s="3">
        <f t="shared" si="256"/>
        <v>15141.76493245619</v>
      </c>
      <c r="G2052" s="36">
        <f t="shared" si="257"/>
        <v>-4.9261162324569919E-4</v>
      </c>
      <c r="H2052" s="31">
        <f t="shared" si="258"/>
        <v>-6.7062037941672766E-4</v>
      </c>
      <c r="I2052" s="37">
        <f t="shared" si="259"/>
        <v>-3.4148567764895332E-3</v>
      </c>
      <c r="J2052" s="37">
        <f t="shared" si="260"/>
        <v>1.6172037231835903E-3</v>
      </c>
      <c r="K2052" s="39">
        <f t="shared" si="261"/>
        <v>-4.6586176159507328E-4</v>
      </c>
      <c r="L2052" s="36">
        <f>-(1-B2052/MAX(B$5:B2052))</f>
        <v>-2.7326347873078971E-3</v>
      </c>
      <c r="M2052" s="37">
        <f>-(1-C2052/MAX(C$5:C2052))</f>
        <v>-1.7916355417220142E-3</v>
      </c>
      <c r="N2052" s="37">
        <f>-(1-D2052/MAX(D$5:D2052))</f>
        <v>-3.2998866942137162E-2</v>
      </c>
      <c r="O2052" s="37">
        <f>-(1-E2052/MAX(E$5:E2052))</f>
        <v>-0.36017079428583854</v>
      </c>
      <c r="P2052" s="39">
        <f>-(1-F2052/MAX(F$5:F2052))</f>
        <v>-3.8427637005375104E-2</v>
      </c>
      <c r="Q2052" s="33">
        <f>IF(DatiStorici[[#This Row],[Calend]]="X",(DatiStorici[[#This Row],[Balanced]]*B$2/DatiStorici[[#This Row],[Bond 3Y]]),Q2051)</f>
        <v>28.97881087575692</v>
      </c>
      <c r="R2052" s="33">
        <f>IF(DatiStorici[[#This Row],[Calend]]="X",(DatiStorici[[#This Row],[Balanced]]*C$2/DatiStorici[[#This Row],[Bond 10Y]]),R2051)</f>
        <v>25.281013790608508</v>
      </c>
      <c r="S2052" s="33">
        <f>IF(DatiStorici[[#This Row],[Calend]]="X",(DatiStorici[[#This Row],[Balanced]]*D$2/DatiStorici[[#This Row],[SXXR]]),S2051)</f>
        <v>20.529501017670366</v>
      </c>
      <c r="T2052" s="33">
        <f>IF(DatiStorici[[#This Row],[Calend]]="X",(DatiStorici[[#This Row],[Balanced]]*E$2/DatiStorici[[#This Row],[Gold]]),T2051)</f>
        <v>32.161288632624562</v>
      </c>
      <c r="U2052" s="34">
        <f>SUMPRODUCT(DatiStorici[[#This Row],[Bond 3Y]:[Gold]],Q2051:T2051)</f>
        <v>15917.292036421444</v>
      </c>
      <c r="V2052" s="32">
        <f t="shared" si="262"/>
        <v>-7.7783626100171597E-4</v>
      </c>
      <c r="W2052" s="32">
        <f>-(1-U2052/MAX(U$5:U2052))</f>
        <v>-8.655794620078705E-3</v>
      </c>
      <c r="X2052" s="53" t="str">
        <f t="shared" si="263"/>
        <v/>
      </c>
    </row>
    <row r="2053" spans="1:24" x14ac:dyDescent="0.3">
      <c r="A2053" s="4">
        <v>41984</v>
      </c>
      <c r="B2053" s="1">
        <v>131.70018300000001</v>
      </c>
      <c r="C2053" s="1">
        <v>170.00382999999999</v>
      </c>
      <c r="D2053" s="1">
        <v>195.651511</v>
      </c>
      <c r="E2053" s="1">
        <v>116.48309</v>
      </c>
      <c r="F2053" s="3">
        <f t="shared" si="256"/>
        <v>15092.819115188804</v>
      </c>
      <c r="G2053" s="36">
        <f t="shared" si="257"/>
        <v>-1.2291558531977759E-4</v>
      </c>
      <c r="H2053" s="31">
        <f t="shared" si="258"/>
        <v>-1.291534552765898E-4</v>
      </c>
      <c r="I2053" s="37">
        <f t="shared" si="259"/>
        <v>7.6143379036555038E-5</v>
      </c>
      <c r="J2053" s="37">
        <f t="shared" si="260"/>
        <v>-1.0439969721709208E-2</v>
      </c>
      <c r="K2053" s="39">
        <f t="shared" si="261"/>
        <v>-3.2377399304275713E-3</v>
      </c>
      <c r="L2053" s="36">
        <f>-(1-B2053/MAX(B$5:B2053))</f>
        <v>-2.8552069560542348E-3</v>
      </c>
      <c r="M2053" s="37">
        <f>-(1-C2053/MAX(C$5:C2053))</f>
        <v>-1.9205492760715481E-3</v>
      </c>
      <c r="N2053" s="37">
        <f>-(1-D2053/MAX(D$5:D2053))</f>
        <v>-3.2925233405016407E-2</v>
      </c>
      <c r="O2053" s="37">
        <f>-(1-E2053/MAX(E$5:E2053))</f>
        <v>-0.3668158444043399</v>
      </c>
      <c r="P2053" s="39">
        <f>-(1-F2053/MAX(F$5:F2053))</f>
        <v>-4.1535923613868153E-2</v>
      </c>
      <c r="Q2053" s="33">
        <f>IF(DatiStorici[[#This Row],[Calend]]="X",(DatiStorici[[#This Row],[Balanced]]*B$2/DatiStorici[[#This Row],[Bond 3Y]]),Q2052)</f>
        <v>28.97881087575692</v>
      </c>
      <c r="R2053" s="33">
        <f>IF(DatiStorici[[#This Row],[Calend]]="X",(DatiStorici[[#This Row],[Balanced]]*C$2/DatiStorici[[#This Row],[Bond 10Y]]),R2052)</f>
        <v>25.281013790608508</v>
      </c>
      <c r="S2053" s="33">
        <f>IF(DatiStorici[[#This Row],[Calend]]="X",(DatiStorici[[#This Row],[Balanced]]*D$2/DatiStorici[[#This Row],[SXXR]]),S2052)</f>
        <v>20.529501017670366</v>
      </c>
      <c r="T2053" s="33">
        <f>IF(DatiStorici[[#This Row],[Calend]]="X",(DatiStorici[[#This Row],[Balanced]]*E$2/DatiStorici[[#This Row],[Gold]]),T2052)</f>
        <v>32.161288632624562</v>
      </c>
      <c r="U2053" s="34">
        <f>SUMPRODUCT(DatiStorici[[#This Row],[Bond 3Y]:[Gold]],Q2052:T2052)</f>
        <v>15877.258038639069</v>
      </c>
      <c r="V2053" s="32">
        <f t="shared" si="262"/>
        <v>-2.5182944149348338E-3</v>
      </c>
      <c r="W2053" s="32">
        <f>-(1-U2053/MAX(U$5:U2053))</f>
        <v>-1.1149150376129291E-2</v>
      </c>
      <c r="X2053" s="53" t="str">
        <f t="shared" si="263"/>
        <v/>
      </c>
    </row>
    <row r="2054" spans="1:24" x14ac:dyDescent="0.3">
      <c r="A2054" s="4">
        <v>41985</v>
      </c>
      <c r="B2054" s="1">
        <v>131.62611100000001</v>
      </c>
      <c r="C2054" s="1">
        <v>170.29714100000001</v>
      </c>
      <c r="D2054" s="1">
        <v>190.63011900000001</v>
      </c>
      <c r="E2054" s="1">
        <v>116.55359</v>
      </c>
      <c r="F2054" s="3">
        <f t="shared" si="256"/>
        <v>15025.658501002759</v>
      </c>
      <c r="G2054" s="36">
        <f t="shared" si="257"/>
        <v>-5.62587205618572E-4</v>
      </c>
      <c r="H2054" s="31">
        <f t="shared" si="258"/>
        <v>1.7238332983399583E-3</v>
      </c>
      <c r="I2054" s="37">
        <f t="shared" si="259"/>
        <v>-2.6000070829687326E-2</v>
      </c>
      <c r="J2054" s="37">
        <f t="shared" si="260"/>
        <v>6.0505498233821842E-4</v>
      </c>
      <c r="K2054" s="39">
        <f t="shared" si="261"/>
        <v>-4.4597689403823E-3</v>
      </c>
      <c r="L2054" s="36">
        <f>-(1-B2054/MAX(B$5:B2054))</f>
        <v>-3.4160300880186067E-3</v>
      </c>
      <c r="M2054" s="37">
        <f>-(1-C2054/MAX(C$5:C2054))</f>
        <v>-1.9854288497256345E-4</v>
      </c>
      <c r="N2054" s="37">
        <f>-(1-D2054/MAX(D$5:D2054))</f>
        <v>-5.7745187370932372E-2</v>
      </c>
      <c r="O2054" s="37">
        <f>-(1-E2054/MAX(E$5:E2054))</f>
        <v>-0.36643261725120135</v>
      </c>
      <c r="P2054" s="39">
        <f>-(1-F2054/MAX(F$5:F2054))</f>
        <v>-4.5800934381841407E-2</v>
      </c>
      <c r="Q2054" s="33">
        <f>IF(DatiStorici[[#This Row],[Calend]]="X",(DatiStorici[[#This Row],[Balanced]]*B$2/DatiStorici[[#This Row],[Bond 3Y]]),Q2053)</f>
        <v>28.97881087575692</v>
      </c>
      <c r="R2054" s="33">
        <f>IF(DatiStorici[[#This Row],[Calend]]="X",(DatiStorici[[#This Row],[Balanced]]*C$2/DatiStorici[[#This Row],[Bond 10Y]]),R2053)</f>
        <v>25.281013790608508</v>
      </c>
      <c r="S2054" s="33">
        <f>IF(DatiStorici[[#This Row],[Calend]]="X",(DatiStorici[[#This Row],[Balanced]]*D$2/DatiStorici[[#This Row],[SXXR]]),S2053)</f>
        <v>20.529501017670366</v>
      </c>
      <c r="T2054" s="33">
        <f>IF(DatiStorici[[#This Row],[Calend]]="X",(DatiStorici[[#This Row],[Balanced]]*E$2/DatiStorici[[#This Row],[Gold]]),T2053)</f>
        <v>32.161288632624562</v>
      </c>
      <c r="U2054" s="34">
        <f>SUMPRODUCT(DatiStorici[[#This Row],[Bond 3Y]:[Gold]],Q2053:T2053)</f>
        <v>15781.707418270296</v>
      </c>
      <c r="V2054" s="32">
        <f t="shared" si="262"/>
        <v>-6.0362623425500358E-3</v>
      </c>
      <c r="W2054" s="32">
        <f>-(1-U2054/MAX(U$5:U2054))</f>
        <v>-1.7100134601730987E-2</v>
      </c>
      <c r="X2054" s="53" t="str">
        <f t="shared" si="263"/>
        <v/>
      </c>
    </row>
    <row r="2055" spans="1:24" x14ac:dyDescent="0.3">
      <c r="A2055" s="4">
        <v>41988</v>
      </c>
      <c r="B2055" s="1">
        <v>131.64176800000001</v>
      </c>
      <c r="C2055" s="1">
        <v>170.58094199999999</v>
      </c>
      <c r="D2055" s="1">
        <v>186.51923099999999</v>
      </c>
      <c r="E2055" s="1">
        <v>115.80739</v>
      </c>
      <c r="F2055" s="3">
        <f t="shared" ref="F2055:F2118" si="264">SUMPRODUCT(B2055:E2055,B$3:E$3)</f>
        <v>14941.957967855855</v>
      </c>
      <c r="G2055" s="36">
        <f t="shared" ref="G2055:G2118" si="265">LN(B2055/B2054)</f>
        <v>1.1894348887474428E-4</v>
      </c>
      <c r="H2055" s="31">
        <f t="shared" ref="H2055:H2118" si="266">LN(C2055/C2054)</f>
        <v>1.6651177046932346E-3</v>
      </c>
      <c r="I2055" s="37">
        <f t="shared" ref="I2055:I2118" si="267">LN(D2055/D2054)</f>
        <v>-2.180065172225552E-2</v>
      </c>
      <c r="J2055" s="37">
        <f t="shared" ref="J2055:J2118" si="268">LN(E2055/E2054)</f>
        <v>-6.4227872097738841E-3</v>
      </c>
      <c r="K2055" s="39">
        <f t="shared" ref="K2055:K2118" si="269">LN(F2055/F2054)</f>
        <v>-5.5860799530102817E-3</v>
      </c>
      <c r="L2055" s="36">
        <f>-(1-B2055/MAX(B$5:B2055))</f>
        <v>-3.2974858637885296E-3</v>
      </c>
      <c r="M2055" s="37">
        <f>-(1-C2055/MAX(C$5:C2055))</f>
        <v>0</v>
      </c>
      <c r="N2055" s="37">
        <f>-(1-D2055/MAX(D$5:D2055))</f>
        <v>-7.8064662711442967E-2</v>
      </c>
      <c r="O2055" s="37">
        <f>-(1-E2055/MAX(E$5:E2055))</f>
        <v>-0.37048884564371287</v>
      </c>
      <c r="P2055" s="39">
        <f>-(1-F2055/MAX(F$5:F2055))</f>
        <v>-5.1116306784001919E-2</v>
      </c>
      <c r="Q2055" s="33">
        <f>IF(DatiStorici[[#This Row],[Calend]]="X",(DatiStorici[[#This Row],[Balanced]]*B$2/DatiStorici[[#This Row],[Bond 3Y]]),Q2054)</f>
        <v>28.97881087575692</v>
      </c>
      <c r="R2055" s="33">
        <f>IF(DatiStorici[[#This Row],[Calend]]="X",(DatiStorici[[#This Row],[Balanced]]*C$2/DatiStorici[[#This Row],[Bond 10Y]]),R2054)</f>
        <v>25.281013790608508</v>
      </c>
      <c r="S2055" s="33">
        <f>IF(DatiStorici[[#This Row],[Calend]]="X",(DatiStorici[[#This Row],[Balanced]]*D$2/DatiStorici[[#This Row],[SXXR]]),S2054)</f>
        <v>20.529501017670366</v>
      </c>
      <c r="T2055" s="33">
        <f>IF(DatiStorici[[#This Row],[Calend]]="X",(DatiStorici[[#This Row],[Balanced]]*E$2/DatiStorici[[#This Row],[Gold]]),T2054)</f>
        <v>32.161288632624562</v>
      </c>
      <c r="U2055" s="34">
        <f>SUMPRODUCT(DatiStorici[[#This Row],[Bond 3Y]:[Gold]],Q2054:T2054)</f>
        <v>15680.942683549772</v>
      </c>
      <c r="V2055" s="32">
        <f t="shared" ref="V2055:V2118" si="270">LN(U2055/U2054)</f>
        <v>-6.4053777362092588E-3</v>
      </c>
      <c r="W2055" s="32">
        <f>-(1-U2055/MAX(U$5:U2055))</f>
        <v>-2.3375858867093813E-2</v>
      </c>
      <c r="X2055" s="53" t="str">
        <f t="shared" ref="X2055:X2118" si="271">IF(AND(MONTH(A2055)&lt;&gt;MONTH(A2054),MONTH(A2055)=X$2),"X","")</f>
        <v/>
      </c>
    </row>
    <row r="2056" spans="1:24" x14ac:dyDescent="0.3">
      <c r="A2056" s="4">
        <v>41989</v>
      </c>
      <c r="B2056" s="1">
        <v>131.62213600000001</v>
      </c>
      <c r="C2056" s="1">
        <v>170.73531199999999</v>
      </c>
      <c r="D2056" s="1">
        <v>189.72967299999999</v>
      </c>
      <c r="E2056" s="1">
        <v>115.15964</v>
      </c>
      <c r="F2056" s="3">
        <f t="shared" si="264"/>
        <v>14968.130042356537</v>
      </c>
      <c r="G2056" s="36">
        <f t="shared" si="265"/>
        <v>-1.4914312017791118E-4</v>
      </c>
      <c r="H2056" s="31">
        <f t="shared" si="266"/>
        <v>9.0455704184396715E-4</v>
      </c>
      <c r="I2056" s="37">
        <f t="shared" si="267"/>
        <v>1.7065936323382245E-2</v>
      </c>
      <c r="J2056" s="37">
        <f t="shared" si="268"/>
        <v>-5.6090403747729957E-3</v>
      </c>
      <c r="K2056" s="39">
        <f t="shared" si="269"/>
        <v>1.7500504292373392E-3</v>
      </c>
      <c r="L2056" s="36">
        <f>-(1-B2056/MAX(B$5:B2056))</f>
        <v>-3.4461261020261036E-3</v>
      </c>
      <c r="M2056" s="37">
        <f>-(1-C2056/MAX(C$5:C2056))</f>
        <v>0</v>
      </c>
      <c r="N2056" s="37">
        <f>-(1-D2056/MAX(D$5:D2056))</f>
        <v>-6.2195950878102035E-2</v>
      </c>
      <c r="O2056" s="37">
        <f>-(1-E2056/MAX(E$5:E2056))</f>
        <v>-0.37400991498336633</v>
      </c>
      <c r="P2056" s="39">
        <f>-(1-F2056/MAX(F$5:F2056))</f>
        <v>-4.9454258559481601E-2</v>
      </c>
      <c r="Q2056" s="33">
        <f>IF(DatiStorici[[#This Row],[Calend]]="X",(DatiStorici[[#This Row],[Balanced]]*B$2/DatiStorici[[#This Row],[Bond 3Y]]),Q2055)</f>
        <v>28.97881087575692</v>
      </c>
      <c r="R2056" s="33">
        <f>IF(DatiStorici[[#This Row],[Calend]]="X",(DatiStorici[[#This Row],[Balanced]]*C$2/DatiStorici[[#This Row],[Bond 10Y]]),R2055)</f>
        <v>25.281013790608508</v>
      </c>
      <c r="S2056" s="33">
        <f>IF(DatiStorici[[#This Row],[Calend]]="X",(DatiStorici[[#This Row],[Balanced]]*D$2/DatiStorici[[#This Row],[SXXR]]),S2055)</f>
        <v>20.529501017670366</v>
      </c>
      <c r="T2056" s="33">
        <f>IF(DatiStorici[[#This Row],[Calend]]="X",(DatiStorici[[#This Row],[Balanced]]*E$2/DatiStorici[[#This Row],[Gold]]),T2055)</f>
        <v>32.161288632624562</v>
      </c>
      <c r="U2056" s="34">
        <f>SUMPRODUCT(DatiStorici[[#This Row],[Bond 3Y]:[Gold]],Q2055:T2055)</f>
        <v>15729.352699227904</v>
      </c>
      <c r="V2056" s="32">
        <f t="shared" si="270"/>
        <v>3.0824322674065235E-3</v>
      </c>
      <c r="W2056" s="32">
        <f>-(1-U2056/MAX(U$5:U2056))</f>
        <v>-2.0360836687752348E-2</v>
      </c>
      <c r="X2056" s="53" t="str">
        <f t="shared" si="271"/>
        <v/>
      </c>
    </row>
    <row r="2057" spans="1:24" x14ac:dyDescent="0.3">
      <c r="A2057" s="4">
        <v>41990</v>
      </c>
      <c r="B2057" s="1">
        <v>131.66580400000001</v>
      </c>
      <c r="C2057" s="1">
        <v>170.91840999999999</v>
      </c>
      <c r="D2057" s="1">
        <v>190.02775600000001</v>
      </c>
      <c r="E2057" s="1">
        <v>114.5119</v>
      </c>
      <c r="F2057" s="3">
        <f t="shared" si="264"/>
        <v>14952.780642462016</v>
      </c>
      <c r="G2057" s="36">
        <f t="shared" si="265"/>
        <v>3.3171287982582354E-4</v>
      </c>
      <c r="H2057" s="31">
        <f t="shared" si="266"/>
        <v>1.0718338817278033E-3</v>
      </c>
      <c r="I2057" s="37">
        <f t="shared" si="267"/>
        <v>1.5698603290145896E-3</v>
      </c>
      <c r="J2057" s="37">
        <f t="shared" si="268"/>
        <v>-5.640591928705794E-3</v>
      </c>
      <c r="K2057" s="39">
        <f t="shared" si="269"/>
        <v>-1.025998266075547E-3</v>
      </c>
      <c r="L2057" s="36">
        <f>-(1-B2057/MAX(B$5:B2057))</f>
        <v>-3.1155015134282094E-3</v>
      </c>
      <c r="M2057" s="37">
        <f>-(1-C2057/MAX(C$5:C2057))</f>
        <v>0</v>
      </c>
      <c r="N2057" s="37">
        <f>-(1-D2057/MAX(D$5:D2057))</f>
        <v>-6.0722573309088812E-2</v>
      </c>
      <c r="O2057" s="37">
        <f>-(1-E2057/MAX(E$5:E2057))</f>
        <v>-0.37753092996455828</v>
      </c>
      <c r="P2057" s="39">
        <f>-(1-F2057/MAX(F$5:F2057))</f>
        <v>-5.0429016706432295E-2</v>
      </c>
      <c r="Q2057" s="33">
        <f>IF(DatiStorici[[#This Row],[Calend]]="X",(DatiStorici[[#This Row],[Balanced]]*B$2/DatiStorici[[#This Row],[Bond 3Y]]),Q2056)</f>
        <v>28.97881087575692</v>
      </c>
      <c r="R2057" s="33">
        <f>IF(DatiStorici[[#This Row],[Calend]]="X",(DatiStorici[[#This Row],[Balanced]]*C$2/DatiStorici[[#This Row],[Bond 10Y]]),R2056)</f>
        <v>25.281013790608508</v>
      </c>
      <c r="S2057" s="33">
        <f>IF(DatiStorici[[#This Row],[Calend]]="X",(DatiStorici[[#This Row],[Balanced]]*D$2/DatiStorici[[#This Row],[SXXR]]),S2056)</f>
        <v>20.529501017670366</v>
      </c>
      <c r="T2057" s="33">
        <f>IF(DatiStorici[[#This Row],[Calend]]="X",(DatiStorici[[#This Row],[Balanced]]*E$2/DatiStorici[[#This Row],[Gold]]),T2056)</f>
        <v>32.161288632624562</v>
      </c>
      <c r="U2057" s="34">
        <f>SUMPRODUCT(DatiStorici[[#This Row],[Bond 3Y]:[Gold]],Q2056:T2056)</f>
        <v>15720.534391157214</v>
      </c>
      <c r="V2057" s="32">
        <f t="shared" si="270"/>
        <v>-5.6078473518484881E-4</v>
      </c>
      <c r="W2057" s="32">
        <f>-(1-U2057/MAX(U$5:U2057))</f>
        <v>-2.0910049367090622E-2</v>
      </c>
      <c r="X2057" s="53" t="str">
        <f t="shared" si="271"/>
        <v/>
      </c>
    </row>
    <row r="2058" spans="1:24" x14ac:dyDescent="0.3">
      <c r="A2058" s="4">
        <v>41991</v>
      </c>
      <c r="B2058" s="1">
        <v>131.73222799999999</v>
      </c>
      <c r="C2058" s="1">
        <v>170.84262200000001</v>
      </c>
      <c r="D2058" s="1">
        <v>195.61653699999999</v>
      </c>
      <c r="E2058" s="1">
        <v>114.82182</v>
      </c>
      <c r="F2058" s="3">
        <f t="shared" si="264"/>
        <v>15048.799353207327</v>
      </c>
      <c r="G2058" s="36">
        <f t="shared" si="265"/>
        <v>5.0436216932764853E-4</v>
      </c>
      <c r="H2058" s="31">
        <f t="shared" si="266"/>
        <v>-4.4351458560856234E-4</v>
      </c>
      <c r="I2058" s="37">
        <f t="shared" si="267"/>
        <v>2.8986153315012503E-2</v>
      </c>
      <c r="J2058" s="37">
        <f t="shared" si="268"/>
        <v>2.7027877859860635E-3</v>
      </c>
      <c r="K2058" s="39">
        <f t="shared" si="269"/>
        <v>6.4009321241273297E-3</v>
      </c>
      <c r="L2058" s="36">
        <f>-(1-B2058/MAX(B$5:B2058))</f>
        <v>-2.6125838695465475E-3</v>
      </c>
      <c r="M2058" s="37">
        <f>-(1-C2058/MAX(C$5:C2058))</f>
        <v>-4.4341624755339648E-4</v>
      </c>
      <c r="N2058" s="37">
        <f>-(1-D2058/MAX(D$5:D2058))</f>
        <v>-3.3098104407719209E-2</v>
      </c>
      <c r="O2058" s="37">
        <f>-(1-E2058/MAX(E$5:E2058))</f>
        <v>-0.37584625252766846</v>
      </c>
      <c r="P2058" s="39">
        <f>-(1-F2058/MAX(F$5:F2058))</f>
        <v>-4.4331382844400746E-2</v>
      </c>
      <c r="Q2058" s="33">
        <f>IF(DatiStorici[[#This Row],[Calend]]="X",(DatiStorici[[#This Row],[Balanced]]*B$2/DatiStorici[[#This Row],[Bond 3Y]]),Q2057)</f>
        <v>28.97881087575692</v>
      </c>
      <c r="R2058" s="33">
        <f>IF(DatiStorici[[#This Row],[Calend]]="X",(DatiStorici[[#This Row],[Balanced]]*C$2/DatiStorici[[#This Row],[Bond 10Y]]),R2057)</f>
        <v>25.281013790608508</v>
      </c>
      <c r="S2058" s="33">
        <f>IF(DatiStorici[[#This Row],[Calend]]="X",(DatiStorici[[#This Row],[Balanced]]*D$2/DatiStorici[[#This Row],[SXXR]]),S2057)</f>
        <v>20.529501017670366</v>
      </c>
      <c r="T2058" s="33">
        <f>IF(DatiStorici[[#This Row],[Calend]]="X",(DatiStorici[[#This Row],[Balanced]]*E$2/DatiStorici[[#This Row],[Gold]]),T2057)</f>
        <v>32.161288632624562</v>
      </c>
      <c r="U2058" s="34">
        <f>SUMPRODUCT(DatiStorici[[#This Row],[Bond 3Y]:[Gold]],Q2057:T2057)</f>
        <v>15845.245594017721</v>
      </c>
      <c r="V2058" s="32">
        <f t="shared" si="270"/>
        <v>7.9017120313032464E-3</v>
      </c>
      <c r="W2058" s="32">
        <f>-(1-U2058/MAX(U$5:U2058))</f>
        <v>-1.3142916112336422E-2</v>
      </c>
      <c r="X2058" s="53" t="str">
        <f t="shared" si="271"/>
        <v/>
      </c>
    </row>
    <row r="2059" spans="1:24" x14ac:dyDescent="0.3">
      <c r="A2059" s="4">
        <v>41992</v>
      </c>
      <c r="B2059" s="1">
        <v>131.756066</v>
      </c>
      <c r="C2059" s="1">
        <v>171.128557</v>
      </c>
      <c r="D2059" s="1">
        <v>196.34505799999999</v>
      </c>
      <c r="E2059" s="1">
        <v>114.48533999999999</v>
      </c>
      <c r="F2059" s="3">
        <f t="shared" si="264"/>
        <v>15054.31570731689</v>
      </c>
      <c r="G2059" s="36">
        <f t="shared" si="265"/>
        <v>1.8094162517172705E-4</v>
      </c>
      <c r="H2059" s="31">
        <f t="shared" si="266"/>
        <v>1.6722758185122957E-3</v>
      </c>
      <c r="I2059" s="37">
        <f t="shared" si="267"/>
        <v>3.7173123500362781E-3</v>
      </c>
      <c r="J2059" s="37">
        <f t="shared" si="268"/>
        <v>-2.9347556482982903E-3</v>
      </c>
      <c r="K2059" s="39">
        <f t="shared" si="269"/>
        <v>3.6649723194557573E-4</v>
      </c>
      <c r="L2059" s="36">
        <f>-(1-B2059/MAX(B$5:B2059))</f>
        <v>-2.4320986413932655E-3</v>
      </c>
      <c r="M2059" s="37">
        <f>-(1-C2059/MAX(C$5:C2059))</f>
        <v>0</v>
      </c>
      <c r="N2059" s="37">
        <f>-(1-D2059/MAX(D$5:D2059))</f>
        <v>-2.9497139240450276E-2</v>
      </c>
      <c r="O2059" s="37">
        <f>-(1-E2059/MAX(E$5:E2059))</f>
        <v>-0.37767530603813793</v>
      </c>
      <c r="P2059" s="39">
        <f>-(1-F2059/MAX(F$5:F2059))</f>
        <v>-4.3981068750904462E-2</v>
      </c>
      <c r="Q2059" s="33">
        <f>IF(DatiStorici[[#This Row],[Calend]]="X",(DatiStorici[[#This Row],[Balanced]]*B$2/DatiStorici[[#This Row],[Bond 3Y]]),Q2058)</f>
        <v>28.97881087575692</v>
      </c>
      <c r="R2059" s="33">
        <f>IF(DatiStorici[[#This Row],[Calend]]="X",(DatiStorici[[#This Row],[Balanced]]*C$2/DatiStorici[[#This Row],[Bond 10Y]]),R2058)</f>
        <v>25.281013790608508</v>
      </c>
      <c r="S2059" s="33">
        <f>IF(DatiStorici[[#This Row],[Calend]]="X",(DatiStorici[[#This Row],[Balanced]]*D$2/DatiStorici[[#This Row],[SXXR]]),S2058)</f>
        <v>20.529501017670366</v>
      </c>
      <c r="T2059" s="33">
        <f>IF(DatiStorici[[#This Row],[Calend]]="X",(DatiStorici[[#This Row],[Balanced]]*E$2/DatiStorici[[#This Row],[Gold]]),T2058)</f>
        <v>32.161288632624562</v>
      </c>
      <c r="U2059" s="34">
        <f>SUMPRODUCT(DatiStorici[[#This Row],[Bond 3Y]:[Gold]],Q2058:T2058)</f>
        <v>15857.299659801385</v>
      </c>
      <c r="V2059" s="32">
        <f t="shared" si="270"/>
        <v>7.6044786108139524E-4</v>
      </c>
      <c r="W2059" s="32">
        <f>-(1-U2059/MAX(U$5:U2059))</f>
        <v>-1.2392177341032817E-2</v>
      </c>
      <c r="X2059" s="53" t="str">
        <f t="shared" si="271"/>
        <v/>
      </c>
    </row>
    <row r="2060" spans="1:24" x14ac:dyDescent="0.3">
      <c r="A2060" s="4">
        <v>41995</v>
      </c>
      <c r="B2060" s="1">
        <v>131.86324400000001</v>
      </c>
      <c r="C2060" s="1">
        <v>171.32805300000001</v>
      </c>
      <c r="D2060" s="1">
        <v>197.324476</v>
      </c>
      <c r="E2060" s="1">
        <v>114.45747</v>
      </c>
      <c r="F2060" s="3">
        <f t="shared" si="264"/>
        <v>15075.647011091371</v>
      </c>
      <c r="G2060" s="36">
        <f t="shared" si="265"/>
        <v>8.1312712566700173E-4</v>
      </c>
      <c r="H2060" s="31">
        <f t="shared" si="266"/>
        <v>1.1650878782385257E-3</v>
      </c>
      <c r="I2060" s="37">
        <f t="shared" si="267"/>
        <v>4.9758487065911256E-3</v>
      </c>
      <c r="J2060" s="37">
        <f t="shared" si="268"/>
        <v>-2.4346691767833292E-4</v>
      </c>
      <c r="K2060" s="39">
        <f t="shared" si="269"/>
        <v>1.4159531186818998E-3</v>
      </c>
      <c r="L2060" s="36">
        <f>-(1-B2060/MAX(B$5:B2060))</f>
        <v>-1.6206192478613879E-3</v>
      </c>
      <c r="M2060" s="37">
        <f>-(1-C2060/MAX(C$5:C2060))</f>
        <v>0</v>
      </c>
      <c r="N2060" s="37">
        <f>-(1-D2060/MAX(D$5:D2060))</f>
        <v>-2.4656029509644628E-2</v>
      </c>
      <c r="O2060" s="37">
        <f>-(1-E2060/MAX(E$5:E2060))</f>
        <v>-0.37782680307016592</v>
      </c>
      <c r="P2060" s="39">
        <f>-(1-F2060/MAX(F$5:F2060))</f>
        <v>-4.2626431938902698E-2</v>
      </c>
      <c r="Q2060" s="33">
        <f>IF(DatiStorici[[#This Row],[Calend]]="X",(DatiStorici[[#This Row],[Balanced]]*B$2/DatiStorici[[#This Row],[Bond 3Y]]),Q2059)</f>
        <v>28.97881087575692</v>
      </c>
      <c r="R2060" s="33">
        <f>IF(DatiStorici[[#This Row],[Calend]]="X",(DatiStorici[[#This Row],[Balanced]]*C$2/DatiStorici[[#This Row],[Bond 10Y]]),R2059)</f>
        <v>25.281013790608508</v>
      </c>
      <c r="S2060" s="33">
        <f>IF(DatiStorici[[#This Row],[Calend]]="X",(DatiStorici[[#This Row],[Balanced]]*D$2/DatiStorici[[#This Row],[SXXR]]),S2059)</f>
        <v>20.529501017670366</v>
      </c>
      <c r="T2060" s="33">
        <f>IF(DatiStorici[[#This Row],[Calend]]="X",(DatiStorici[[#This Row],[Balanced]]*E$2/DatiStorici[[#This Row],[Gold]]),T2059)</f>
        <v>32.161288632624562</v>
      </c>
      <c r="U2060" s="34">
        <f>SUMPRODUCT(DatiStorici[[#This Row],[Bond 3Y]:[Gold]],Q2059:T2059)</f>
        <v>15884.65963963413</v>
      </c>
      <c r="V2060" s="32">
        <f t="shared" si="270"/>
        <v>1.723900301831973E-3</v>
      </c>
      <c r="W2060" s="32">
        <f>-(1-U2060/MAX(U$5:U2060))</f>
        <v>-1.068817157143076E-2</v>
      </c>
      <c r="X2060" s="53" t="str">
        <f t="shared" si="271"/>
        <v/>
      </c>
    </row>
    <row r="2061" spans="1:24" x14ac:dyDescent="0.3">
      <c r="A2061" s="4">
        <v>41996</v>
      </c>
      <c r="B2061" s="1">
        <v>131.88379900000001</v>
      </c>
      <c r="C2061" s="1">
        <v>171.399224</v>
      </c>
      <c r="D2061" s="1">
        <v>198.52601799999999</v>
      </c>
      <c r="E2061" s="1">
        <v>112.58884999999999</v>
      </c>
      <c r="F2061" s="3">
        <f t="shared" si="264"/>
        <v>15022.331910946414</v>
      </c>
      <c r="G2061" s="36">
        <f t="shared" si="265"/>
        <v>1.5586904639998153E-4</v>
      </c>
      <c r="H2061" s="31">
        <f t="shared" si="266"/>
        <v>4.153214862033467E-4</v>
      </c>
      <c r="I2061" s="37">
        <f t="shared" si="267"/>
        <v>6.0707045123896295E-3</v>
      </c>
      <c r="J2061" s="37">
        <f t="shared" si="268"/>
        <v>-1.6460625233052296E-2</v>
      </c>
      <c r="K2061" s="39">
        <f t="shared" si="269"/>
        <v>-3.5427731574450643E-3</v>
      </c>
      <c r="L2061" s="36">
        <f>-(1-B2061/MAX(B$5:B2061))</f>
        <v>-1.4649906773147592E-3</v>
      </c>
      <c r="M2061" s="37">
        <f>-(1-C2061/MAX(C$5:C2061))</f>
        <v>0</v>
      </c>
      <c r="N2061" s="37">
        <f>-(1-D2061/MAX(D$5:D2061))</f>
        <v>-1.8716995646501755E-2</v>
      </c>
      <c r="O2061" s="37">
        <f>-(1-E2061/MAX(E$5:E2061))</f>
        <v>-0.38798433389141351</v>
      </c>
      <c r="P2061" s="39">
        <f>-(1-F2061/MAX(F$5:F2061))</f>
        <v>-4.6012188292826273E-2</v>
      </c>
      <c r="Q2061" s="33">
        <f>IF(DatiStorici[[#This Row],[Calend]]="X",(DatiStorici[[#This Row],[Balanced]]*B$2/DatiStorici[[#This Row],[Bond 3Y]]),Q2060)</f>
        <v>28.97881087575692</v>
      </c>
      <c r="R2061" s="33">
        <f>IF(DatiStorici[[#This Row],[Calend]]="X",(DatiStorici[[#This Row],[Balanced]]*C$2/DatiStorici[[#This Row],[Bond 10Y]]),R2060)</f>
        <v>25.281013790608508</v>
      </c>
      <c r="S2061" s="33">
        <f>IF(DatiStorici[[#This Row],[Calend]]="X",(DatiStorici[[#This Row],[Balanced]]*D$2/DatiStorici[[#This Row],[SXXR]]),S2060)</f>
        <v>20.529501017670366</v>
      </c>
      <c r="T2061" s="33">
        <f>IF(DatiStorici[[#This Row],[Calend]]="X",(DatiStorici[[#This Row],[Balanced]]*E$2/DatiStorici[[#This Row],[Gold]]),T2060)</f>
        <v>32.161288632624562</v>
      </c>
      <c r="U2061" s="34">
        <f>SUMPRODUCT(DatiStorici[[#This Row],[Bond 3Y]:[Gold]],Q2060:T2060)</f>
        <v>15851.624404671256</v>
      </c>
      <c r="V2061" s="32">
        <f t="shared" si="270"/>
        <v>-2.0818597948245206E-3</v>
      </c>
      <c r="W2061" s="32">
        <f>-(1-U2061/MAX(U$5:U2061))</f>
        <v>-1.274563767049286E-2</v>
      </c>
      <c r="X2061" s="53" t="str">
        <f t="shared" si="271"/>
        <v/>
      </c>
    </row>
    <row r="2062" spans="1:24" x14ac:dyDescent="0.3">
      <c r="A2062" s="4">
        <v>41997</v>
      </c>
      <c r="B2062" s="1">
        <v>131.88833199999999</v>
      </c>
      <c r="C2062" s="1">
        <v>171.41040599999999</v>
      </c>
      <c r="D2062" s="1">
        <v>198.568793</v>
      </c>
      <c r="E2062" s="1">
        <v>112.70726000000001</v>
      </c>
      <c r="F2062" s="3">
        <f t="shared" si="264"/>
        <v>15028.040584344839</v>
      </c>
      <c r="G2062" s="36">
        <f t="shared" si="265"/>
        <v>3.4370575718038643E-5</v>
      </c>
      <c r="H2062" s="31">
        <f t="shared" si="266"/>
        <v>6.5237373897430607E-5</v>
      </c>
      <c r="I2062" s="37">
        <f t="shared" si="267"/>
        <v>2.1543973368854185E-4</v>
      </c>
      <c r="J2062" s="37">
        <f t="shared" si="268"/>
        <v>1.0511500700368904E-3</v>
      </c>
      <c r="K2062" s="39">
        <f t="shared" si="269"/>
        <v>3.79940279808072E-4</v>
      </c>
      <c r="L2062" s="36">
        <f>-(1-B2062/MAX(B$5:B2062))</f>
        <v>-1.4306698643600235E-3</v>
      </c>
      <c r="M2062" s="37">
        <f>-(1-C2062/MAX(C$5:C2062))</f>
        <v>0</v>
      </c>
      <c r="N2062" s="37">
        <f>-(1-D2062/MAX(D$5:D2062))</f>
        <v>-1.8505565522963896E-2</v>
      </c>
      <c r="O2062" s="37">
        <f>-(1-E2062/MAX(E$5:E2062))</f>
        <v>-0.38734067534952488</v>
      </c>
      <c r="P2062" s="39">
        <f>-(1-F2062/MAX(F$5:F2062))</f>
        <v>-4.5649661031719302E-2</v>
      </c>
      <c r="Q2062" s="33">
        <f>IF(DatiStorici[[#This Row],[Calend]]="X",(DatiStorici[[#This Row],[Balanced]]*B$2/DatiStorici[[#This Row],[Bond 3Y]]),Q2061)</f>
        <v>28.97881087575692</v>
      </c>
      <c r="R2062" s="33">
        <f>IF(DatiStorici[[#This Row],[Calend]]="X",(DatiStorici[[#This Row],[Balanced]]*C$2/DatiStorici[[#This Row],[Bond 10Y]]),R2061)</f>
        <v>25.281013790608508</v>
      </c>
      <c r="S2062" s="33">
        <f>IF(DatiStorici[[#This Row],[Calend]]="X",(DatiStorici[[#This Row],[Balanced]]*D$2/DatiStorici[[#This Row],[SXXR]]),S2061)</f>
        <v>20.529501017670366</v>
      </c>
      <c r="T2062" s="33">
        <f>IF(DatiStorici[[#This Row],[Calend]]="X",(DatiStorici[[#This Row],[Balanced]]*E$2/DatiStorici[[#This Row],[Gold]]),T2061)</f>
        <v>32.161288632624562</v>
      </c>
      <c r="U2062" s="34">
        <f>SUMPRODUCT(DatiStorici[[#This Row],[Bond 3Y]:[Gold]],Q2061:T2061)</f>
        <v>15856.72482551018</v>
      </c>
      <c r="V2062" s="32">
        <f t="shared" si="270"/>
        <v>3.2170838323289369E-4</v>
      </c>
      <c r="W2062" s="32">
        <f>-(1-U2062/MAX(U$5:U2062))</f>
        <v>-1.2427978571690312E-2</v>
      </c>
      <c r="X2062" s="53" t="str">
        <f t="shared" si="271"/>
        <v/>
      </c>
    </row>
    <row r="2063" spans="1:24" x14ac:dyDescent="0.3">
      <c r="A2063" s="4">
        <v>41999</v>
      </c>
      <c r="B2063" s="1">
        <v>131.88833199999999</v>
      </c>
      <c r="C2063" s="1">
        <v>171.41040599999999</v>
      </c>
      <c r="D2063" s="1">
        <v>198.61156800000001</v>
      </c>
      <c r="E2063" s="1">
        <v>112.70468</v>
      </c>
      <c r="F2063" s="3">
        <f t="shared" si="264"/>
        <v>15028.582309343314</v>
      </c>
      <c r="G2063" s="36">
        <f t="shared" si="265"/>
        <v>0</v>
      </c>
      <c r="H2063" s="31">
        <f t="shared" si="266"/>
        <v>0</v>
      </c>
      <c r="I2063" s="37">
        <f t="shared" si="267"/>
        <v>2.1539332940678123E-4</v>
      </c>
      <c r="J2063" s="37">
        <f t="shared" si="268"/>
        <v>-2.2891422700378343E-5</v>
      </c>
      <c r="K2063" s="39">
        <f t="shared" si="269"/>
        <v>3.6046963789026533E-5</v>
      </c>
      <c r="L2063" s="36">
        <f>-(1-B2063/MAX(B$5:B2063))</f>
        <v>-1.4306698643600235E-3</v>
      </c>
      <c r="M2063" s="37">
        <f>-(1-C2063/MAX(C$5:C2063))</f>
        <v>0</v>
      </c>
      <c r="N2063" s="37">
        <f>-(1-D2063/MAX(D$5:D2063))</f>
        <v>-1.8294135399426037E-2</v>
      </c>
      <c r="O2063" s="37">
        <f>-(1-E2063/MAX(E$5:E2063))</f>
        <v>-0.38735469983257598</v>
      </c>
      <c r="P2063" s="39">
        <f>-(1-F2063/MAX(F$5:F2063))</f>
        <v>-4.561525897956753E-2</v>
      </c>
      <c r="Q2063" s="33">
        <f>IF(DatiStorici[[#This Row],[Calend]]="X",(DatiStorici[[#This Row],[Balanced]]*B$2/DatiStorici[[#This Row],[Bond 3Y]]),Q2062)</f>
        <v>28.97881087575692</v>
      </c>
      <c r="R2063" s="33">
        <f>IF(DatiStorici[[#This Row],[Calend]]="X",(DatiStorici[[#This Row],[Balanced]]*C$2/DatiStorici[[#This Row],[Bond 10Y]]),R2062)</f>
        <v>25.281013790608508</v>
      </c>
      <c r="S2063" s="33">
        <f>IF(DatiStorici[[#This Row],[Calend]]="X",(DatiStorici[[#This Row],[Balanced]]*D$2/DatiStorici[[#This Row],[SXXR]]),S2062)</f>
        <v>20.529501017670366</v>
      </c>
      <c r="T2063" s="33">
        <f>IF(DatiStorici[[#This Row],[Calend]]="X",(DatiStorici[[#This Row],[Balanced]]*E$2/DatiStorici[[#This Row],[Gold]]),T2062)</f>
        <v>32.161288632624562</v>
      </c>
      <c r="U2063" s="34">
        <f>SUMPRODUCT(DatiStorici[[#This Row],[Bond 3Y]:[Gold]],Q2062:T2062)</f>
        <v>15857.519998791537</v>
      </c>
      <c r="V2063" s="32">
        <f t="shared" si="270"/>
        <v>5.0146127453299749E-5</v>
      </c>
      <c r="W2063" s="32">
        <f>-(1-U2063/MAX(U$5:U2063))</f>
        <v>-1.23784544175225E-2</v>
      </c>
      <c r="X2063" s="53" t="str">
        <f t="shared" si="271"/>
        <v/>
      </c>
    </row>
    <row r="2064" spans="1:24" x14ac:dyDescent="0.3">
      <c r="A2064" s="4">
        <v>42002</v>
      </c>
      <c r="B2064" s="1">
        <v>131.86708200000001</v>
      </c>
      <c r="C2064" s="1">
        <v>171.66764000000001</v>
      </c>
      <c r="D2064" s="1">
        <v>198.65434300000001</v>
      </c>
      <c r="E2064" s="1">
        <v>113.51470999999999</v>
      </c>
      <c r="F2064" s="3">
        <f t="shared" si="264"/>
        <v>15067.162208406937</v>
      </c>
      <c r="G2064" s="36">
        <f t="shared" si="265"/>
        <v>-1.6113413350410838E-4</v>
      </c>
      <c r="H2064" s="31">
        <f t="shared" si="266"/>
        <v>1.4995657763741334E-3</v>
      </c>
      <c r="I2064" s="37">
        <f t="shared" si="267"/>
        <v>2.1534694511101454E-4</v>
      </c>
      <c r="J2064" s="37">
        <f t="shared" si="268"/>
        <v>7.161485688644751E-3</v>
      </c>
      <c r="K2064" s="39">
        <f t="shared" si="269"/>
        <v>2.5638123139592552E-3</v>
      </c>
      <c r="L2064" s="36">
        <f>-(1-B2064/MAX(B$5:B2064))</f>
        <v>-1.5915605052800874E-3</v>
      </c>
      <c r="M2064" s="37">
        <f>-(1-C2064/MAX(C$5:C2064))</f>
        <v>0</v>
      </c>
      <c r="N2064" s="37">
        <f>-(1-D2064/MAX(D$5:D2064))</f>
        <v>-1.8082705275888067E-2</v>
      </c>
      <c r="O2064" s="37">
        <f>-(1-E2064/MAX(E$5:E2064))</f>
        <v>-0.382951501380705</v>
      </c>
      <c r="P2064" s="39">
        <f>-(1-F2064/MAX(F$5:F2064))</f>
        <v>-4.3165256296776922E-2</v>
      </c>
      <c r="Q2064" s="33">
        <f>IF(DatiStorici[[#This Row],[Calend]]="X",(DatiStorici[[#This Row],[Balanced]]*B$2/DatiStorici[[#This Row],[Bond 3Y]]),Q2063)</f>
        <v>28.97881087575692</v>
      </c>
      <c r="R2064" s="33">
        <f>IF(DatiStorici[[#This Row],[Calend]]="X",(DatiStorici[[#This Row],[Balanced]]*C$2/DatiStorici[[#This Row],[Bond 10Y]]),R2063)</f>
        <v>25.281013790608508</v>
      </c>
      <c r="S2064" s="33">
        <f>IF(DatiStorici[[#This Row],[Calend]]="X",(DatiStorici[[#This Row],[Balanced]]*D$2/DatiStorici[[#This Row],[SXXR]]),S2063)</f>
        <v>20.529501017670366</v>
      </c>
      <c r="T2064" s="33">
        <f>IF(DatiStorici[[#This Row],[Calend]]="X",(DatiStorici[[#This Row],[Balanced]]*E$2/DatiStorici[[#This Row],[Gold]]),T2063)</f>
        <v>32.161288632624562</v>
      </c>
      <c r="U2064" s="34">
        <f>SUMPRODUCT(DatiStorici[[#This Row],[Bond 3Y]:[Gold]],Q2063:T2063)</f>
        <v>15890.337093398959</v>
      </c>
      <c r="V2064" s="32">
        <f t="shared" si="270"/>
        <v>2.0673588267961776E-3</v>
      </c>
      <c r="W2064" s="32">
        <f>-(1-U2064/MAX(U$5:U2064))</f>
        <v>-1.0334574308894062E-2</v>
      </c>
      <c r="X2064" s="53" t="str">
        <f t="shared" si="271"/>
        <v/>
      </c>
    </row>
    <row r="2065" spans="1:24" x14ac:dyDescent="0.3">
      <c r="A2065" s="4">
        <v>42003</v>
      </c>
      <c r="B2065" s="1">
        <v>131.952158</v>
      </c>
      <c r="C2065" s="1">
        <v>172.09706</v>
      </c>
      <c r="D2065" s="1">
        <v>196.78355199999999</v>
      </c>
      <c r="E2065" s="1">
        <v>115.47632</v>
      </c>
      <c r="F2065" s="3">
        <f t="shared" si="264"/>
        <v>15129.358950858768</v>
      </c>
      <c r="G2065" s="36">
        <f t="shared" si="265"/>
        <v>6.4495677380530187E-4</v>
      </c>
      <c r="H2065" s="31">
        <f t="shared" si="266"/>
        <v>2.4983380978846684E-3</v>
      </c>
      <c r="I2065" s="37">
        <f t="shared" si="267"/>
        <v>-9.4619407043800858E-3</v>
      </c>
      <c r="J2065" s="37">
        <f t="shared" si="268"/>
        <v>1.7133055249140845E-2</v>
      </c>
      <c r="K2065" s="39">
        <f t="shared" si="269"/>
        <v>4.1194699270481984E-3</v>
      </c>
      <c r="L2065" s="36">
        <f>-(1-B2065/MAX(B$5:B2065))</f>
        <v>-9.4742252095403323E-4</v>
      </c>
      <c r="M2065" s="37">
        <f>-(1-C2065/MAX(C$5:C2065))</f>
        <v>0</v>
      </c>
      <c r="N2065" s="37">
        <f>-(1-D2065/MAX(D$5:D2065))</f>
        <v>-2.7329732096309733E-2</v>
      </c>
      <c r="O2065" s="37">
        <f>-(1-E2065/MAX(E$5:E2065))</f>
        <v>-0.37228849122654428</v>
      </c>
      <c r="P2065" s="39">
        <f>-(1-F2065/MAX(F$5:F2065))</f>
        <v>-3.921547442677964E-2</v>
      </c>
      <c r="Q2065" s="33">
        <f>IF(DatiStorici[[#This Row],[Calend]]="X",(DatiStorici[[#This Row],[Balanced]]*B$2/DatiStorici[[#This Row],[Bond 3Y]]),Q2064)</f>
        <v>28.97881087575692</v>
      </c>
      <c r="R2065" s="33">
        <f>IF(DatiStorici[[#This Row],[Calend]]="X",(DatiStorici[[#This Row],[Balanced]]*C$2/DatiStorici[[#This Row],[Bond 10Y]]),R2064)</f>
        <v>25.281013790608508</v>
      </c>
      <c r="S2065" s="33">
        <f>IF(DatiStorici[[#This Row],[Calend]]="X",(DatiStorici[[#This Row],[Balanced]]*D$2/DatiStorici[[#This Row],[SXXR]]),S2064)</f>
        <v>20.529501017670366</v>
      </c>
      <c r="T2065" s="33">
        <f>IF(DatiStorici[[#This Row],[Calend]]="X",(DatiStorici[[#This Row],[Balanced]]*E$2/DatiStorici[[#This Row],[Gold]]),T2064)</f>
        <v>32.161288632624562</v>
      </c>
      <c r="U2065" s="34">
        <f>SUMPRODUCT(DatiStorici[[#This Row],[Bond 3Y]:[Gold]],Q2064:T2064)</f>
        <v>15928.34016731128</v>
      </c>
      <c r="V2065" s="32">
        <f t="shared" si="270"/>
        <v>2.3887285867652932E-3</v>
      </c>
      <c r="W2065" s="32">
        <f>-(1-U2065/MAX(U$5:U2065))</f>
        <v>-7.9677064381908913E-3</v>
      </c>
      <c r="X2065" s="53" t="str">
        <f t="shared" si="271"/>
        <v/>
      </c>
    </row>
    <row r="2066" spans="1:24" x14ac:dyDescent="0.3">
      <c r="A2066" s="4">
        <v>42004</v>
      </c>
      <c r="B2066" s="1">
        <v>131.956658</v>
      </c>
      <c r="C2066" s="1">
        <v>172.10933399999999</v>
      </c>
      <c r="D2066" s="1">
        <v>196.84079466666671</v>
      </c>
      <c r="E2066" s="1">
        <v>114.82868000000001</v>
      </c>
      <c r="F2066" s="3">
        <f t="shared" si="264"/>
        <v>15105.09851957291</v>
      </c>
      <c r="G2066" s="36">
        <f t="shared" si="265"/>
        <v>3.4102687956022593E-5</v>
      </c>
      <c r="H2066" s="31">
        <f t="shared" si="266"/>
        <v>7.1317675784946403E-5</v>
      </c>
      <c r="I2066" s="37">
        <f t="shared" si="267"/>
        <v>2.9084921984619369E-4</v>
      </c>
      <c r="J2066" s="37">
        <f t="shared" si="268"/>
        <v>-5.6242088288425279E-3</v>
      </c>
      <c r="K2066" s="39">
        <f t="shared" si="269"/>
        <v>-1.604820362090131E-3</v>
      </c>
      <c r="L2066" s="36">
        <f>-(1-B2066/MAX(B$5:B2066))</f>
        <v>-9.1335156170035958E-4</v>
      </c>
      <c r="M2066" s="37">
        <f>-(1-C2066/MAX(C$5:C2066))</f>
        <v>0</v>
      </c>
      <c r="N2066" s="37">
        <f>-(1-D2066/MAX(D$5:D2066))</f>
        <v>-2.7046790563054701E-2</v>
      </c>
      <c r="O2066" s="37">
        <f>-(1-E2066/MAX(E$5:E2066))</f>
        <v>-0.37580896262312191</v>
      </c>
      <c r="P2066" s="39">
        <f>-(1-F2066/MAX(F$5:F2066))</f>
        <v>-4.0756124433094842E-2</v>
      </c>
      <c r="Q2066" s="33">
        <f>IF(DatiStorici[[#This Row],[Calend]]="X",(DatiStorici[[#This Row],[Balanced]]*B$2/DatiStorici[[#This Row],[Bond 3Y]]),Q2065)</f>
        <v>28.97881087575692</v>
      </c>
      <c r="R2066" s="33">
        <f>IF(DatiStorici[[#This Row],[Calend]]="X",(DatiStorici[[#This Row],[Balanced]]*C$2/DatiStorici[[#This Row],[Bond 10Y]]),R2065)</f>
        <v>25.281013790608508</v>
      </c>
      <c r="S2066" s="33">
        <f>IF(DatiStorici[[#This Row],[Calend]]="X",(DatiStorici[[#This Row],[Balanced]]*D$2/DatiStorici[[#This Row],[SXXR]]),S2065)</f>
        <v>20.529501017670366</v>
      </c>
      <c r="T2066" s="33">
        <f>IF(DatiStorici[[#This Row],[Calend]]="X",(DatiStorici[[#This Row],[Balanced]]*E$2/DatiStorici[[#This Row],[Gold]]),T2065)</f>
        <v>32.161288632624562</v>
      </c>
      <c r="U2066" s="34">
        <f>SUMPRODUCT(DatiStorici[[#This Row],[Bond 3Y]:[Gold]],Q2065:T2065)</f>
        <v>15909.127097537044</v>
      </c>
      <c r="V2066" s="32">
        <f t="shared" si="270"/>
        <v>-1.2069472704438872E-3</v>
      </c>
      <c r="W2066" s="32">
        <f>-(1-U2066/MAX(U$5:U2066))</f>
        <v>-9.1643148402147379E-3</v>
      </c>
      <c r="X2066" s="53" t="str">
        <f t="shared" si="271"/>
        <v/>
      </c>
    </row>
    <row r="2067" spans="1:24" x14ac:dyDescent="0.3">
      <c r="A2067" s="4">
        <v>42005</v>
      </c>
      <c r="B2067" s="1">
        <v>131.956658</v>
      </c>
      <c r="C2067" s="1">
        <v>172.10933399999999</v>
      </c>
      <c r="D2067" s="1">
        <v>196.89803733333329</v>
      </c>
      <c r="E2067" s="1">
        <v>113.522795</v>
      </c>
      <c r="F2067" s="3">
        <f t="shared" si="264"/>
        <v>15054.454570289941</v>
      </c>
      <c r="G2067" s="36">
        <f t="shared" si="265"/>
        <v>0</v>
      </c>
      <c r="H2067" s="31">
        <f t="shared" si="266"/>
        <v>0</v>
      </c>
      <c r="I2067" s="37">
        <f t="shared" si="267"/>
        <v>2.9076465117298218E-4</v>
      </c>
      <c r="J2067" s="37">
        <f t="shared" si="268"/>
        <v>-1.1437624707362133E-2</v>
      </c>
      <c r="K2067" s="39">
        <f t="shared" si="269"/>
        <v>-3.3584049957679973E-3</v>
      </c>
      <c r="L2067" s="36">
        <f>-(1-B2067/MAX(B$5:B2067))</f>
        <v>-9.1335156170035958E-4</v>
      </c>
      <c r="M2067" s="37">
        <f>-(1-C2067/MAX(C$5:C2067))</f>
        <v>0</v>
      </c>
      <c r="N2067" s="37">
        <f>-(1-D2067/MAX(D$5:D2067))</f>
        <v>-2.6763849029800446E-2</v>
      </c>
      <c r="O2067" s="37">
        <f>-(1-E2067/MAX(E$5:E2067))</f>
        <v>-0.38290755256463216</v>
      </c>
      <c r="P2067" s="39">
        <f>-(1-F2067/MAX(F$5:F2067))</f>
        <v>-4.3972250307498073E-2</v>
      </c>
      <c r="Q2067" s="33">
        <f>IF(DatiStorici[[#This Row],[Calend]]="X",(DatiStorici[[#This Row],[Balanced]]*B$2/DatiStorici[[#This Row],[Bond 3Y]]),Q2066)</f>
        <v>30.063476062940705</v>
      </c>
      <c r="R2067" s="33">
        <f>IF(DatiStorici[[#This Row],[Calend]]="X",(DatiStorici[[#This Row],[Balanced]]*C$2/DatiStorici[[#This Row],[Bond 10Y]]),R2066)</f>
        <v>23.049742491761972</v>
      </c>
      <c r="S2067" s="33">
        <f>IF(DatiStorici[[#This Row],[Calend]]="X",(DatiStorici[[#This Row],[Balanced]]*D$2/DatiStorici[[#This Row],[SXXR]]),S2066)</f>
        <v>20.147868830265168</v>
      </c>
      <c r="T2067" s="33">
        <f>IF(DatiStorici[[#This Row],[Calend]]="X",(DatiStorici[[#This Row],[Balanced]]*E$2/DatiStorici[[#This Row],[Gold]]),T2066)</f>
        <v>34.94519166065858</v>
      </c>
      <c r="U2067" s="34">
        <f>SUMPRODUCT(DatiStorici[[#This Row],[Bond 3Y]:[Gold]],Q2066:T2066)</f>
        <v>15868.303316514613</v>
      </c>
      <c r="V2067" s="32">
        <f t="shared" si="270"/>
        <v>-2.5693583747355658E-3</v>
      </c>
      <c r="W2067" s="32">
        <f>-(1-U2067/MAX(U$5:U2067))</f>
        <v>-1.1706859053494445E-2</v>
      </c>
      <c r="X2067" s="53" t="str">
        <f t="shared" si="271"/>
        <v>X</v>
      </c>
    </row>
    <row r="2068" spans="1:24" x14ac:dyDescent="0.3">
      <c r="A2068" s="4">
        <v>42006</v>
      </c>
      <c r="B2068" s="1">
        <v>132.09600499999999</v>
      </c>
      <c r="C2068" s="1">
        <v>173.029449</v>
      </c>
      <c r="D2068" s="1">
        <v>196.95527999999999</v>
      </c>
      <c r="E2068" s="1">
        <v>112.21691</v>
      </c>
      <c r="F2068" s="3">
        <f t="shared" si="264"/>
        <v>15030.546521993279</v>
      </c>
      <c r="G2068" s="36">
        <f t="shared" si="265"/>
        <v>1.0554486468914172E-3</v>
      </c>
      <c r="H2068" s="31">
        <f t="shared" si="266"/>
        <v>5.3318677884648313E-3</v>
      </c>
      <c r="I2068" s="37">
        <f t="shared" si="267"/>
        <v>2.9068013166586601E-4</v>
      </c>
      <c r="J2068" s="37">
        <f t="shared" si="268"/>
        <v>-1.1569959015802754E-2</v>
      </c>
      <c r="K2068" s="39">
        <f t="shared" si="269"/>
        <v>-1.5893669577172172E-3</v>
      </c>
      <c r="L2068" s="36">
        <f>-(1-B2068/MAX(B$5:B2068))</f>
        <v>0</v>
      </c>
      <c r="M2068" s="37">
        <f>-(1-C2068/MAX(C$5:C2068))</f>
        <v>0</v>
      </c>
      <c r="N2068" s="37">
        <f>-(1-D2068/MAX(D$5:D2068))</f>
        <v>-2.6480907496545636E-2</v>
      </c>
      <c r="O2068" s="37">
        <f>-(1-E2068/MAX(E$5:E2068))</f>
        <v>-0.39000614250614252</v>
      </c>
      <c r="P2068" s="39">
        <f>-(1-F2068/MAX(F$5:F2068))</f>
        <v>-4.5490522358197616E-2</v>
      </c>
      <c r="Q2068" s="33">
        <f>IF(DatiStorici[[#This Row],[Calend]]="X",(DatiStorici[[#This Row],[Balanced]]*B$2/DatiStorici[[#This Row],[Bond 3Y]]),Q2067)</f>
        <v>30.063476062940705</v>
      </c>
      <c r="R2068" s="33">
        <f>IF(DatiStorici[[#This Row],[Calend]]="X",(DatiStorici[[#This Row],[Balanced]]*C$2/DatiStorici[[#This Row],[Bond 10Y]]),R2067)</f>
        <v>23.049742491761972</v>
      </c>
      <c r="S2068" s="33">
        <f>IF(DatiStorici[[#This Row],[Calend]]="X",(DatiStorici[[#This Row],[Balanced]]*D$2/DatiStorici[[#This Row],[SXXR]]),S2067)</f>
        <v>20.147868830265168</v>
      </c>
      <c r="T2068" s="33">
        <f>IF(DatiStorici[[#This Row],[Calend]]="X",(DatiStorici[[#This Row],[Balanced]]*E$2/DatiStorici[[#This Row],[Gold]]),T2067)</f>
        <v>34.94519166065858</v>
      </c>
      <c r="U2068" s="34">
        <f>SUMPRODUCT(DatiStorici[[#This Row],[Bond 3Y]:[Gold]],Q2067:T2067)</f>
        <v>15849.21990165408</v>
      </c>
      <c r="V2068" s="32">
        <f t="shared" si="270"/>
        <v>-1.2033358993403815E-3</v>
      </c>
      <c r="W2068" s="32">
        <f>-(1-U2068/MAX(U$5:U2068))</f>
        <v>-1.289539242321347E-2</v>
      </c>
      <c r="X2068" s="53" t="str">
        <f t="shared" si="271"/>
        <v/>
      </c>
    </row>
    <row r="2069" spans="1:24" x14ac:dyDescent="0.3">
      <c r="A2069" s="4">
        <v>42009</v>
      </c>
      <c r="B2069" s="1">
        <v>132.01873499999999</v>
      </c>
      <c r="C2069" s="1">
        <v>172.43827099999999</v>
      </c>
      <c r="D2069" s="1">
        <v>192.73691400000001</v>
      </c>
      <c r="E2069" s="1">
        <v>114.89391999999999</v>
      </c>
      <c r="F2069" s="3">
        <f t="shared" si="264"/>
        <v>15055.795888458028</v>
      </c>
      <c r="G2069" s="36">
        <f t="shared" si="265"/>
        <v>-5.8512449706194512E-4</v>
      </c>
      <c r="H2069" s="31">
        <f t="shared" si="266"/>
        <v>-3.4224822918787635E-3</v>
      </c>
      <c r="I2069" s="37">
        <f t="shared" si="267"/>
        <v>-2.1650578804140442E-2</v>
      </c>
      <c r="J2069" s="37">
        <f t="shared" si="268"/>
        <v>2.3575573130858674E-2</v>
      </c>
      <c r="K2069" s="39">
        <f t="shared" si="269"/>
        <v>1.6784607479405082E-3</v>
      </c>
      <c r="L2069" s="36">
        <f>-(1-B2069/MAX(B$5:B2069))</f>
        <v>-5.8495334510677566E-4</v>
      </c>
      <c r="M2069" s="37">
        <f>-(1-C2069/MAX(C$5:C2069))</f>
        <v>-3.4166322751222333E-3</v>
      </c>
      <c r="N2069" s="37">
        <f>-(1-D2069/MAX(D$5:D2069))</f>
        <v>-4.733162975272176E-2</v>
      </c>
      <c r="O2069" s="37">
        <f>-(1-E2069/MAX(E$5:E2069))</f>
        <v>-0.37545432802069978</v>
      </c>
      <c r="P2069" s="39">
        <f>-(1-F2069/MAX(F$5:F2069))</f>
        <v>-4.3887070377274129E-2</v>
      </c>
      <c r="Q2069" s="33">
        <f>IF(DatiStorici[[#This Row],[Calend]]="X",(DatiStorici[[#This Row],[Balanced]]*B$2/DatiStorici[[#This Row],[Bond 3Y]]),Q2068)</f>
        <v>30.063476062940705</v>
      </c>
      <c r="R2069" s="33">
        <f>IF(DatiStorici[[#This Row],[Calend]]="X",(DatiStorici[[#This Row],[Balanced]]*C$2/DatiStorici[[#This Row],[Bond 10Y]]),R2068)</f>
        <v>23.049742491761972</v>
      </c>
      <c r="S2069" s="33">
        <f>IF(DatiStorici[[#This Row],[Calend]]="X",(DatiStorici[[#This Row],[Balanced]]*D$2/DatiStorici[[#This Row],[SXXR]]),S2068)</f>
        <v>20.147868830265168</v>
      </c>
      <c r="T2069" s="33">
        <f>IF(DatiStorici[[#This Row],[Calend]]="X",(DatiStorici[[#This Row],[Balanced]]*E$2/DatiStorici[[#This Row],[Gold]]),T2068)</f>
        <v>34.94519166065858</v>
      </c>
      <c r="U2069" s="34">
        <f>SUMPRODUCT(DatiStorici[[#This Row],[Bond 3Y]:[Gold]],Q2068:T2068)</f>
        <v>15841.82793887335</v>
      </c>
      <c r="V2069" s="32">
        <f t="shared" si="270"/>
        <v>-4.6650164121946047E-4</v>
      </c>
      <c r="W2069" s="32">
        <f>-(1-U2069/MAX(U$5:U2069))</f>
        <v>-1.3355770950684964E-2</v>
      </c>
      <c r="X2069" s="53" t="str">
        <f t="shared" si="271"/>
        <v/>
      </c>
    </row>
    <row r="2070" spans="1:24" x14ac:dyDescent="0.3">
      <c r="A2070" s="4">
        <v>42010</v>
      </c>
      <c r="B2070" s="1">
        <v>131.95939899999999</v>
      </c>
      <c r="C2070" s="1">
        <v>172.69995</v>
      </c>
      <c r="D2070" s="1">
        <v>191.36915300000001</v>
      </c>
      <c r="E2070" s="1">
        <v>115.87398</v>
      </c>
      <c r="F2070" s="3">
        <f t="shared" si="264"/>
        <v>15079.034978052034</v>
      </c>
      <c r="G2070" s="36">
        <f t="shared" si="265"/>
        <v>-4.4955239360324021E-4</v>
      </c>
      <c r="H2070" s="31">
        <f t="shared" si="266"/>
        <v>1.5163724804722351E-3</v>
      </c>
      <c r="I2070" s="37">
        <f t="shared" si="267"/>
        <v>-7.1218181570583718E-3</v>
      </c>
      <c r="J2070" s="37">
        <f t="shared" si="268"/>
        <v>8.4939533824122098E-3</v>
      </c>
      <c r="K2070" s="39">
        <f t="shared" si="269"/>
        <v>1.5423411071223492E-3</v>
      </c>
      <c r="L2070" s="36">
        <f>-(1-B2070/MAX(B$5:B2070))</f>
        <v>-1.0341417970967104E-3</v>
      </c>
      <c r="M2070" s="37">
        <f>-(1-C2070/MAX(C$5:C2070))</f>
        <v>-1.9042943377806099E-3</v>
      </c>
      <c r="N2070" s="37">
        <f>-(1-D2070/MAX(D$5:D2070))</f>
        <v>-5.4092258091711254E-2</v>
      </c>
      <c r="O2070" s="37">
        <f>-(1-E2070/MAX(E$5:E2070))</f>
        <v>-0.37012687264899657</v>
      </c>
      <c r="P2070" s="39">
        <f>-(1-F2070/MAX(F$5:F2070))</f>
        <v>-4.2411280309575083E-2</v>
      </c>
      <c r="Q2070" s="33">
        <f>IF(DatiStorici[[#This Row],[Calend]]="X",(DatiStorici[[#This Row],[Balanced]]*B$2/DatiStorici[[#This Row],[Bond 3Y]]),Q2069)</f>
        <v>30.063476062940705</v>
      </c>
      <c r="R2070" s="33">
        <f>IF(DatiStorici[[#This Row],[Calend]]="X",(DatiStorici[[#This Row],[Balanced]]*C$2/DatiStorici[[#This Row],[Bond 10Y]]),R2069)</f>
        <v>23.049742491761972</v>
      </c>
      <c r="S2070" s="33">
        <f>IF(DatiStorici[[#This Row],[Calend]]="X",(DatiStorici[[#This Row],[Balanced]]*D$2/DatiStorici[[#This Row],[SXXR]]),S2069)</f>
        <v>20.147868830265168</v>
      </c>
      <c r="T2070" s="33">
        <f>IF(DatiStorici[[#This Row],[Calend]]="X",(DatiStorici[[#This Row],[Balanced]]*E$2/DatiStorici[[#This Row],[Gold]]),T2069)</f>
        <v>34.94519166065858</v>
      </c>
      <c r="U2070" s="34">
        <f>SUMPRODUCT(DatiStorici[[#This Row],[Bond 3Y]:[Gold]],Q2069:T2069)</f>
        <v>15852.766641342974</v>
      </c>
      <c r="V2070" s="32">
        <f t="shared" si="270"/>
        <v>6.9025668564751293E-4</v>
      </c>
      <c r="W2070" s="32">
        <f>-(1-U2070/MAX(U$5:U2070))</f>
        <v>-1.2674498075699425E-2</v>
      </c>
      <c r="X2070" s="53" t="str">
        <f t="shared" si="271"/>
        <v/>
      </c>
    </row>
    <row r="2071" spans="1:24" x14ac:dyDescent="0.3">
      <c r="A2071" s="4">
        <v>42011</v>
      </c>
      <c r="B2071" s="1">
        <v>131.923328</v>
      </c>
      <c r="C2071" s="1">
        <v>172.11091500000001</v>
      </c>
      <c r="D2071" s="1">
        <v>192.27830800000001</v>
      </c>
      <c r="E2071" s="1">
        <v>115.89659</v>
      </c>
      <c r="F2071" s="3">
        <f t="shared" si="264"/>
        <v>15077.799552392997</v>
      </c>
      <c r="G2071" s="36">
        <f t="shared" si="265"/>
        <v>-2.7338659589235041E-4</v>
      </c>
      <c r="H2071" s="31">
        <f t="shared" si="266"/>
        <v>-3.4165719979961703E-3</v>
      </c>
      <c r="I2071" s="37">
        <f t="shared" si="267"/>
        <v>4.7395423887954674E-3</v>
      </c>
      <c r="J2071" s="37">
        <f t="shared" si="268"/>
        <v>1.9510673914921597E-4</v>
      </c>
      <c r="K2071" s="39">
        <f t="shared" si="269"/>
        <v>-8.193337788695063E-5</v>
      </c>
      <c r="L2071" s="36">
        <f>-(1-B2071/MAX(B$5:B2071))</f>
        <v>-1.3072083444157778E-3</v>
      </c>
      <c r="M2071" s="37">
        <f>-(1-C2071/MAX(C$5:C2071))</f>
        <v>-5.308541437937464E-3</v>
      </c>
      <c r="N2071" s="37">
        <f>-(1-D2071/MAX(D$5:D2071))</f>
        <v>-4.9598447361960951E-2</v>
      </c>
      <c r="O2071" s="37">
        <f>-(1-E2071/MAX(E$5:E2071))</f>
        <v>-0.37000396816768499</v>
      </c>
      <c r="P2071" s="39">
        <f>-(1-F2071/MAX(F$5:F2071))</f>
        <v>-4.2489735573909448E-2</v>
      </c>
      <c r="Q2071" s="33">
        <f>IF(DatiStorici[[#This Row],[Calend]]="X",(DatiStorici[[#This Row],[Balanced]]*B$2/DatiStorici[[#This Row],[Bond 3Y]]),Q2070)</f>
        <v>30.063476062940705</v>
      </c>
      <c r="R2071" s="33">
        <f>IF(DatiStorici[[#This Row],[Calend]]="X",(DatiStorici[[#This Row],[Balanced]]*C$2/DatiStorici[[#This Row],[Bond 10Y]]),R2070)</f>
        <v>23.049742491761972</v>
      </c>
      <c r="S2071" s="33">
        <f>IF(DatiStorici[[#This Row],[Calend]]="X",(DatiStorici[[#This Row],[Balanced]]*D$2/DatiStorici[[#This Row],[SXXR]]),S2070)</f>
        <v>20.147868830265168</v>
      </c>
      <c r="T2071" s="33">
        <f>IF(DatiStorici[[#This Row],[Calend]]="X",(DatiStorici[[#This Row],[Balanced]]*E$2/DatiStorici[[#This Row],[Gold]]),T2070)</f>
        <v>34.94519166065858</v>
      </c>
      <c r="U2071" s="34">
        <f>SUMPRODUCT(DatiStorici[[#This Row],[Bond 3Y]:[Gold]],Q2070:T2070)</f>
        <v>15857.212763099102</v>
      </c>
      <c r="V2071" s="32">
        <f t="shared" si="270"/>
        <v>2.8042413579379357E-4</v>
      </c>
      <c r="W2071" s="32">
        <f>-(1-U2071/MAX(U$5:U2071))</f>
        <v>-1.2397589350944926E-2</v>
      </c>
      <c r="X2071" s="53" t="str">
        <f t="shared" si="271"/>
        <v/>
      </c>
    </row>
    <row r="2072" spans="1:24" x14ac:dyDescent="0.3">
      <c r="A2072" s="4">
        <v>42012</v>
      </c>
      <c r="B2072" s="1">
        <v>131.976461</v>
      </c>
      <c r="C2072" s="1">
        <v>172.22692000000001</v>
      </c>
      <c r="D2072" s="1">
        <v>197.54853199999999</v>
      </c>
      <c r="E2072" s="1">
        <v>116.37397</v>
      </c>
      <c r="F2072" s="3">
        <f t="shared" si="264"/>
        <v>15180.158655950887</v>
      </c>
      <c r="G2072" s="36">
        <f t="shared" si="265"/>
        <v>4.0267558317715139E-4</v>
      </c>
      <c r="H2072" s="31">
        <f t="shared" si="266"/>
        <v>6.7378598920866798E-4</v>
      </c>
      <c r="I2072" s="37">
        <f t="shared" si="267"/>
        <v>2.7040442479779811E-2</v>
      </c>
      <c r="J2072" s="37">
        <f t="shared" si="268"/>
        <v>4.1105568624608914E-3</v>
      </c>
      <c r="K2072" s="39">
        <f t="shared" si="269"/>
        <v>6.7657899001580665E-3</v>
      </c>
      <c r="L2072" s="36">
        <f>-(1-B2072/MAX(B$5:B2072))</f>
        <v>-9.0497816341983395E-4</v>
      </c>
      <c r="M2072" s="37">
        <f>-(1-C2072/MAX(C$5:C2072))</f>
        <v>-4.6381064300793362E-3</v>
      </c>
      <c r="N2072" s="37">
        <f>-(1-D2072/MAX(D$5:D2072))</f>
        <v>-2.3548555803989513E-2</v>
      </c>
      <c r="O2072" s="37">
        <f>-(1-E2072/MAX(E$5:E2072))</f>
        <v>-0.36740900393555265</v>
      </c>
      <c r="P2072" s="39">
        <f>-(1-F2072/MAX(F$5:F2072))</f>
        <v>-3.5989457335459329E-2</v>
      </c>
      <c r="Q2072" s="33">
        <f>IF(DatiStorici[[#This Row],[Calend]]="X",(DatiStorici[[#This Row],[Balanced]]*B$2/DatiStorici[[#This Row],[Bond 3Y]]),Q2071)</f>
        <v>30.063476062940705</v>
      </c>
      <c r="R2072" s="33">
        <f>IF(DatiStorici[[#This Row],[Calend]]="X",(DatiStorici[[#This Row],[Balanced]]*C$2/DatiStorici[[#This Row],[Bond 10Y]]),R2071)</f>
        <v>23.049742491761972</v>
      </c>
      <c r="S2072" s="33">
        <f>IF(DatiStorici[[#This Row],[Calend]]="X",(DatiStorici[[#This Row],[Balanced]]*D$2/DatiStorici[[#This Row],[SXXR]]),S2071)</f>
        <v>20.147868830265168</v>
      </c>
      <c r="T2072" s="33">
        <f>IF(DatiStorici[[#This Row],[Calend]]="X",(DatiStorici[[#This Row],[Balanced]]*E$2/DatiStorici[[#This Row],[Gold]]),T2071)</f>
        <v>34.94519166065858</v>
      </c>
      <c r="U2072" s="34">
        <f>SUMPRODUCT(DatiStorici[[#This Row],[Bond 3Y]:[Gold]],Q2071:T2071)</f>
        <v>15984.349928603591</v>
      </c>
      <c r="V2072" s="32">
        <f t="shared" si="270"/>
        <v>7.9856533656859126E-3</v>
      </c>
      <c r="W2072" s="32">
        <f>-(1-U2072/MAX(U$5:U2072))</f>
        <v>-4.4793648173426792E-3</v>
      </c>
      <c r="X2072" s="53" t="str">
        <f t="shared" si="271"/>
        <v/>
      </c>
    </row>
    <row r="2073" spans="1:24" x14ac:dyDescent="0.3">
      <c r="A2073" s="4">
        <v>42013</v>
      </c>
      <c r="B2073" s="1">
        <v>131.93885800000001</v>
      </c>
      <c r="C2073" s="1">
        <v>172.06992299999999</v>
      </c>
      <c r="D2073" s="1">
        <v>195.00865099999999</v>
      </c>
      <c r="E2073" s="1">
        <v>116.58805</v>
      </c>
      <c r="F2073" s="3">
        <f t="shared" si="264"/>
        <v>15145.490443179853</v>
      </c>
      <c r="G2073" s="36">
        <f t="shared" si="265"/>
        <v>-2.8496261904707639E-4</v>
      </c>
      <c r="H2073" s="31">
        <f t="shared" si="266"/>
        <v>-9.1198635173933627E-4</v>
      </c>
      <c r="I2073" s="37">
        <f t="shared" si="267"/>
        <v>-1.2940364117417337E-2</v>
      </c>
      <c r="J2073" s="37">
        <f t="shared" si="268"/>
        <v>1.8378966688311778E-3</v>
      </c>
      <c r="K2073" s="39">
        <f t="shared" si="269"/>
        <v>-2.2863964270219304E-3</v>
      </c>
      <c r="L2073" s="36">
        <f>-(1-B2073/MAX(B$5:B2073))</f>
        <v>-1.1896423362688369E-3</v>
      </c>
      <c r="M2073" s="37">
        <f>-(1-C2073/MAX(C$5:C2073))</f>
        <v>-5.5454490871089668E-3</v>
      </c>
      <c r="N2073" s="37">
        <f>-(1-D2073/MAX(D$5:D2073))</f>
        <v>-3.6102789669599789E-2</v>
      </c>
      <c r="O2073" s="37">
        <f>-(1-E2073/MAX(E$5:E2073))</f>
        <v>-0.36624529799308558</v>
      </c>
      <c r="P2073" s="39">
        <f>-(1-F2073/MAX(F$5:F2073))</f>
        <v>-3.819104978018073E-2</v>
      </c>
      <c r="Q2073" s="33">
        <f>IF(DatiStorici[[#This Row],[Calend]]="X",(DatiStorici[[#This Row],[Balanced]]*B$2/DatiStorici[[#This Row],[Bond 3Y]]),Q2072)</f>
        <v>30.063476062940705</v>
      </c>
      <c r="R2073" s="33">
        <f>IF(DatiStorici[[#This Row],[Calend]]="X",(DatiStorici[[#This Row],[Balanced]]*C$2/DatiStorici[[#This Row],[Bond 10Y]]),R2072)</f>
        <v>23.049742491761972</v>
      </c>
      <c r="S2073" s="33">
        <f>IF(DatiStorici[[#This Row],[Calend]]="X",(DatiStorici[[#This Row],[Balanced]]*D$2/DatiStorici[[#This Row],[SXXR]]),S2072)</f>
        <v>20.147868830265168</v>
      </c>
      <c r="T2073" s="33">
        <f>IF(DatiStorici[[#This Row],[Calend]]="X",(DatiStorici[[#This Row],[Balanced]]*E$2/DatiStorici[[#This Row],[Gold]]),T2072)</f>
        <v>34.94519166065858</v>
      </c>
      <c r="U2073" s="34">
        <f>SUMPRODUCT(DatiStorici[[#This Row],[Bond 3Y]:[Gold]],Q2072:T2072)</f>
        <v>15935.908588689448</v>
      </c>
      <c r="V2073" s="32">
        <f t="shared" si="270"/>
        <v>-3.0351494224414733E-3</v>
      </c>
      <c r="W2073" s="32">
        <f>-(1-U2073/MAX(U$5:U2073))</f>
        <v>-7.4963379001284913E-3</v>
      </c>
      <c r="X2073" s="53" t="str">
        <f t="shared" si="271"/>
        <v/>
      </c>
    </row>
    <row r="2074" spans="1:24" x14ac:dyDescent="0.3">
      <c r="A2074" s="4">
        <v>42016</v>
      </c>
      <c r="B2074" s="1">
        <v>131.992921</v>
      </c>
      <c r="C2074" s="1">
        <v>172.62159800000001</v>
      </c>
      <c r="D2074" s="1">
        <v>196.124381</v>
      </c>
      <c r="E2074" s="1">
        <v>117.42175</v>
      </c>
      <c r="F2074" s="3">
        <f t="shared" si="264"/>
        <v>15210.458801385896</v>
      </c>
      <c r="G2074" s="36">
        <f t="shared" si="265"/>
        <v>4.0967405259761681E-4</v>
      </c>
      <c r="H2074" s="31">
        <f t="shared" si="266"/>
        <v>3.2009808042317606E-3</v>
      </c>
      <c r="I2074" s="37">
        <f t="shared" si="267"/>
        <v>5.7051332155485723E-3</v>
      </c>
      <c r="J2074" s="37">
        <f t="shared" si="268"/>
        <v>7.1253727605243731E-3</v>
      </c>
      <c r="K2074" s="39">
        <f t="shared" si="269"/>
        <v>4.2804431434175054E-3</v>
      </c>
      <c r="L2074" s="36">
        <f>-(1-B2074/MAX(B$5:B2074))</f>
        <v>-7.8037182123713578E-4</v>
      </c>
      <c r="M2074" s="37">
        <f>-(1-C2074/MAX(C$5:C2074))</f>
        <v>-2.3571189896119948E-3</v>
      </c>
      <c r="N2074" s="37">
        <f>-(1-D2074/MAX(D$5:D2074))</f>
        <v>-3.0587911078485686E-2</v>
      </c>
      <c r="O2074" s="37">
        <f>-(1-E2074/MAX(E$5:E2074))</f>
        <v>-0.36171343306299053</v>
      </c>
      <c r="P2074" s="39">
        <f>-(1-F2074/MAX(F$5:F2074))</f>
        <v>-3.4065257443637642E-2</v>
      </c>
      <c r="Q2074" s="33">
        <f>IF(DatiStorici[[#This Row],[Calend]]="X",(DatiStorici[[#This Row],[Balanced]]*B$2/DatiStorici[[#This Row],[Bond 3Y]]),Q2073)</f>
        <v>30.063476062940705</v>
      </c>
      <c r="R2074" s="33">
        <f>IF(DatiStorici[[#This Row],[Calend]]="X",(DatiStorici[[#This Row],[Balanced]]*C$2/DatiStorici[[#This Row],[Bond 10Y]]),R2073)</f>
        <v>23.049742491761972</v>
      </c>
      <c r="S2074" s="33">
        <f>IF(DatiStorici[[#This Row],[Calend]]="X",(DatiStorici[[#This Row],[Balanced]]*D$2/DatiStorici[[#This Row],[SXXR]]),S2073)</f>
        <v>20.147868830265168</v>
      </c>
      <c r="T2074" s="33">
        <f>IF(DatiStorici[[#This Row],[Calend]]="X",(DatiStorici[[#This Row],[Balanced]]*E$2/DatiStorici[[#This Row],[Gold]]),T2073)</f>
        <v>34.94519166065858</v>
      </c>
      <c r="U2074" s="34">
        <f>SUMPRODUCT(DatiStorici[[#This Row],[Bond 3Y]:[Gold]],Q2073:T2073)</f>
        <v>16001.863265062464</v>
      </c>
      <c r="V2074" s="32">
        <f t="shared" si="270"/>
        <v>4.1302048516617335E-3</v>
      </c>
      <c r="W2074" s="32">
        <f>-(1-U2074/MAX(U$5:U2074))</f>
        <v>-3.3886174354610388E-3</v>
      </c>
      <c r="X2074" s="53" t="str">
        <f t="shared" si="271"/>
        <v/>
      </c>
    </row>
    <row r="2075" spans="1:24" x14ac:dyDescent="0.3">
      <c r="A2075" s="4">
        <v>42017</v>
      </c>
      <c r="B2075" s="1">
        <v>131.99215899999999</v>
      </c>
      <c r="C2075" s="1">
        <v>172.77656099999999</v>
      </c>
      <c r="D2075" s="1">
        <v>198.94161199999999</v>
      </c>
      <c r="E2075" s="1">
        <v>117.89909</v>
      </c>
      <c r="F2075" s="3">
        <f t="shared" si="264"/>
        <v>15275.57085821373</v>
      </c>
      <c r="G2075" s="36">
        <f t="shared" si="265"/>
        <v>-5.7730535378100186E-6</v>
      </c>
      <c r="H2075" s="31">
        <f t="shared" si="266"/>
        <v>8.9730073168884403E-4</v>
      </c>
      <c r="I2075" s="37">
        <f t="shared" si="267"/>
        <v>1.4262319739249095E-2</v>
      </c>
      <c r="J2075" s="37">
        <f t="shared" si="268"/>
        <v>4.0569348188648985E-3</v>
      </c>
      <c r="K2075" s="39">
        <f t="shared" si="269"/>
        <v>4.271606146229903E-3</v>
      </c>
      <c r="L2075" s="36">
        <f>-(1-B2075/MAX(B$5:B2075))</f>
        <v>-7.8614035299562346E-4</v>
      </c>
      <c r="M2075" s="37">
        <f>-(1-C2075/MAX(C$5:C2075))</f>
        <v>-1.4615315569780352E-3</v>
      </c>
      <c r="N2075" s="37">
        <f>-(1-D2075/MAX(D$5:D2075))</f>
        <v>-1.666277961467022E-2</v>
      </c>
      <c r="O2075" s="37">
        <f>-(1-E2075/MAX(E$5:E2075))</f>
        <v>-0.359118686264704</v>
      </c>
      <c r="P2075" s="39">
        <f>-(1-F2075/MAX(F$5:F2075))</f>
        <v>-2.9930339577545428E-2</v>
      </c>
      <c r="Q2075" s="33">
        <f>IF(DatiStorici[[#This Row],[Calend]]="X",(DatiStorici[[#This Row],[Balanced]]*B$2/DatiStorici[[#This Row],[Bond 3Y]]),Q2074)</f>
        <v>30.063476062940705</v>
      </c>
      <c r="R2075" s="33">
        <f>IF(DatiStorici[[#This Row],[Calend]]="X",(DatiStorici[[#This Row],[Balanced]]*C$2/DatiStorici[[#This Row],[Bond 10Y]]),R2074)</f>
        <v>23.049742491761972</v>
      </c>
      <c r="S2075" s="33">
        <f>IF(DatiStorici[[#This Row],[Calend]]="X",(DatiStorici[[#This Row],[Balanced]]*D$2/DatiStorici[[#This Row],[SXXR]]),S2074)</f>
        <v>20.147868830265168</v>
      </c>
      <c r="T2075" s="33">
        <f>IF(DatiStorici[[#This Row],[Calend]]="X",(DatiStorici[[#This Row],[Balanced]]*E$2/DatiStorici[[#This Row],[Gold]]),T2074)</f>
        <v>34.94519166065858</v>
      </c>
      <c r="U2075" s="34">
        <f>SUMPRODUCT(DatiStorici[[#This Row],[Bond 3Y]:[Gold]],Q2074:T2074)</f>
        <v>16078.854152379308</v>
      </c>
      <c r="V2075" s="32">
        <f t="shared" si="270"/>
        <v>4.7998325054361699E-3</v>
      </c>
      <c r="W2075" s="32">
        <f>-(1-U2075/MAX(U$5:U2075))</f>
        <v>0</v>
      </c>
      <c r="X2075" s="53" t="str">
        <f t="shared" si="271"/>
        <v/>
      </c>
    </row>
    <row r="2076" spans="1:24" x14ac:dyDescent="0.3">
      <c r="A2076" s="4">
        <v>42018</v>
      </c>
      <c r="B2076" s="1">
        <v>132.02797899999999</v>
      </c>
      <c r="C2076" s="1">
        <v>173.48722699999999</v>
      </c>
      <c r="D2076" s="1">
        <v>196.053605</v>
      </c>
      <c r="E2076" s="1">
        <v>118.23281</v>
      </c>
      <c r="F2076" s="3">
        <f t="shared" si="264"/>
        <v>15264.164840121979</v>
      </c>
      <c r="G2076" s="36">
        <f t="shared" si="265"/>
        <v>2.7134293990697641E-4</v>
      </c>
      <c r="H2076" s="31">
        <f t="shared" si="266"/>
        <v>4.1047722717294597E-3</v>
      </c>
      <c r="I2076" s="37">
        <f t="shared" si="267"/>
        <v>-1.4623257901486398E-2</v>
      </c>
      <c r="J2076" s="37">
        <f t="shared" si="268"/>
        <v>2.8265577178346142E-3</v>
      </c>
      <c r="K2076" s="39">
        <f t="shared" si="269"/>
        <v>-7.469624973020293E-4</v>
      </c>
      <c r="L2076" s="36">
        <f>-(1-B2076/MAX(B$5:B2076))</f>
        <v>-5.1497393884092357E-4</v>
      </c>
      <c r="M2076" s="37">
        <f>-(1-C2076/MAX(C$5:C2076))</f>
        <v>0</v>
      </c>
      <c r="N2076" s="37">
        <f>-(1-D2076/MAX(D$5:D2076))</f>
        <v>-3.0937745758170432E-2</v>
      </c>
      <c r="O2076" s="37">
        <f>-(1-E2076/MAX(E$5:E2076))</f>
        <v>-0.35730463568959148</v>
      </c>
      <c r="P2076" s="39">
        <f>-(1-F2076/MAX(F$5:F2076))</f>
        <v>-3.0654674674396309E-2</v>
      </c>
      <c r="Q2076" s="33">
        <f>IF(DatiStorici[[#This Row],[Calend]]="X",(DatiStorici[[#This Row],[Balanced]]*B$2/DatiStorici[[#This Row],[Bond 3Y]]),Q2075)</f>
        <v>30.063476062940705</v>
      </c>
      <c r="R2076" s="33">
        <f>IF(DatiStorici[[#This Row],[Calend]]="X",(DatiStorici[[#This Row],[Balanced]]*C$2/DatiStorici[[#This Row],[Bond 10Y]]),R2075)</f>
        <v>23.049742491761972</v>
      </c>
      <c r="S2076" s="33">
        <f>IF(DatiStorici[[#This Row],[Calend]]="X",(DatiStorici[[#This Row],[Balanced]]*D$2/DatiStorici[[#This Row],[SXXR]]),S2075)</f>
        <v>20.147868830265168</v>
      </c>
      <c r="T2076" s="33">
        <f>IF(DatiStorici[[#This Row],[Calend]]="X",(DatiStorici[[#This Row],[Balanced]]*E$2/DatiStorici[[#This Row],[Gold]]),T2075)</f>
        <v>34.94519166065858</v>
      </c>
      <c r="U2076" s="34">
        <f>SUMPRODUCT(DatiStorici[[#This Row],[Bond 3Y]:[Gold]],Q2075:T2075)</f>
        <v>16049.78641753364</v>
      </c>
      <c r="V2076" s="32">
        <f t="shared" si="270"/>
        <v>-1.8094598626676637E-3</v>
      </c>
      <c r="W2076" s="32">
        <f>-(1-U2076/MAX(U$5:U2076))</f>
        <v>-1.8078237771295136E-3</v>
      </c>
      <c r="X2076" s="53" t="str">
        <f t="shared" si="271"/>
        <v/>
      </c>
    </row>
    <row r="2077" spans="1:24" x14ac:dyDescent="0.3">
      <c r="A2077" s="4">
        <v>42019</v>
      </c>
      <c r="B2077" s="1">
        <v>132.057693</v>
      </c>
      <c r="C2077" s="1">
        <v>173.44889599999999</v>
      </c>
      <c r="D2077" s="1">
        <v>201.14947799999999</v>
      </c>
      <c r="E2077" s="1">
        <v>120.52907</v>
      </c>
      <c r="F2077" s="3">
        <f t="shared" si="264"/>
        <v>15431.15340178684</v>
      </c>
      <c r="G2077" s="36">
        <f t="shared" si="265"/>
        <v>2.2503303492678168E-4</v>
      </c>
      <c r="H2077" s="31">
        <f t="shared" si="266"/>
        <v>-2.2096863148468563E-4</v>
      </c>
      <c r="I2077" s="37">
        <f t="shared" si="267"/>
        <v>2.5660186578565541E-2</v>
      </c>
      <c r="J2077" s="37">
        <f t="shared" si="268"/>
        <v>1.9235321823192462E-2</v>
      </c>
      <c r="K2077" s="39">
        <f t="shared" si="269"/>
        <v>1.0880500261393979E-2</v>
      </c>
      <c r="L2077" s="36">
        <f>-(1-B2077/MAX(B$5:B2077))</f>
        <v>-2.9003148126993672E-4</v>
      </c>
      <c r="M2077" s="37">
        <f>-(1-C2077/MAX(C$5:C2077))</f>
        <v>-2.2094421971474709E-4</v>
      </c>
      <c r="N2077" s="37">
        <f>-(1-D2077/MAX(D$5:D2077))</f>
        <v>-5.7496438780236803E-3</v>
      </c>
      <c r="O2077" s="37">
        <f>-(1-E2077/MAX(E$5:E2077))</f>
        <v>-0.3448225196234046</v>
      </c>
      <c r="P2077" s="39">
        <f>-(1-F2077/MAX(F$5:F2077))</f>
        <v>-2.0050125828906751E-2</v>
      </c>
      <c r="Q2077" s="33">
        <f>IF(DatiStorici[[#This Row],[Calend]]="X",(DatiStorici[[#This Row],[Balanced]]*B$2/DatiStorici[[#This Row],[Bond 3Y]]),Q2076)</f>
        <v>30.063476062940705</v>
      </c>
      <c r="R2077" s="33">
        <f>IF(DatiStorici[[#This Row],[Calend]]="X",(DatiStorici[[#This Row],[Balanced]]*C$2/DatiStorici[[#This Row],[Bond 10Y]]),R2076)</f>
        <v>23.049742491761972</v>
      </c>
      <c r="S2077" s="33">
        <f>IF(DatiStorici[[#This Row],[Calend]]="X",(DatiStorici[[#This Row],[Balanced]]*D$2/DatiStorici[[#This Row],[SXXR]]),S2076)</f>
        <v>20.147868830265168</v>
      </c>
      <c r="T2077" s="33">
        <f>IF(DatiStorici[[#This Row],[Calend]]="X",(DatiStorici[[#This Row],[Balanced]]*E$2/DatiStorici[[#This Row],[Gold]]),T2076)</f>
        <v>34.94519166065858</v>
      </c>
      <c r="U2077" s="34">
        <f>SUMPRODUCT(DatiStorici[[#This Row],[Bond 3Y]:[Gold]],Q2076:T2076)</f>
        <v>16232.710430564317</v>
      </c>
      <c r="V2077" s="32">
        <f t="shared" si="270"/>
        <v>1.1332826681691038E-2</v>
      </c>
      <c r="W2077" s="32">
        <f>-(1-U2077/MAX(U$5:U2077))</f>
        <v>0</v>
      </c>
      <c r="X2077" s="53" t="str">
        <f t="shared" si="271"/>
        <v/>
      </c>
    </row>
    <row r="2078" spans="1:24" x14ac:dyDescent="0.3">
      <c r="A2078" s="4">
        <v>42020</v>
      </c>
      <c r="B2078" s="1">
        <v>132.136675</v>
      </c>
      <c r="C2078" s="1">
        <v>173.87008299999999</v>
      </c>
      <c r="D2078" s="1">
        <v>203.429847</v>
      </c>
      <c r="E2078" s="1">
        <v>122.29875</v>
      </c>
      <c r="F2078" s="3">
        <f t="shared" si="264"/>
        <v>15547.869026010347</v>
      </c>
      <c r="G2078" s="36">
        <f t="shared" si="265"/>
        <v>5.9790829721966888E-4</v>
      </c>
      <c r="H2078" s="31">
        <f t="shared" si="266"/>
        <v>2.4253624589012993E-3</v>
      </c>
      <c r="I2078" s="37">
        <f t="shared" si="267"/>
        <v>1.1272909947987384E-2</v>
      </c>
      <c r="J2078" s="37">
        <f t="shared" si="268"/>
        <v>1.4575853223155504E-2</v>
      </c>
      <c r="K2078" s="39">
        <f t="shared" si="269"/>
        <v>7.535174923183419E-3</v>
      </c>
      <c r="L2078" s="36">
        <f>-(1-B2078/MAX(B$5:B2078))</f>
        <v>0</v>
      </c>
      <c r="M2078" s="37">
        <f>-(1-C2078/MAX(C$5:C2078))</f>
        <v>0</v>
      </c>
      <c r="N2078" s="37">
        <f>-(1-D2078/MAX(D$5:D2078))</f>
        <v>0</v>
      </c>
      <c r="O2078" s="37">
        <f>-(1-E2078/MAX(E$5:E2078))</f>
        <v>-0.3352028114196256</v>
      </c>
      <c r="P2078" s="39">
        <f>-(1-F2078/MAX(F$5:F2078))</f>
        <v>-1.2638141883598908E-2</v>
      </c>
      <c r="Q2078" s="33">
        <f>IF(DatiStorici[[#This Row],[Calend]]="X",(DatiStorici[[#This Row],[Balanced]]*B$2/DatiStorici[[#This Row],[Bond 3Y]]),Q2077)</f>
        <v>30.063476062940705</v>
      </c>
      <c r="R2078" s="33">
        <f>IF(DatiStorici[[#This Row],[Calend]]="X",(DatiStorici[[#This Row],[Balanced]]*C$2/DatiStorici[[#This Row],[Bond 10Y]]),R2077)</f>
        <v>23.049742491761972</v>
      </c>
      <c r="S2078" s="33">
        <f>IF(DatiStorici[[#This Row],[Calend]]="X",(DatiStorici[[#This Row],[Balanced]]*D$2/DatiStorici[[#This Row],[SXXR]]),S2077)</f>
        <v>20.147868830265168</v>
      </c>
      <c r="T2078" s="33">
        <f>IF(DatiStorici[[#This Row],[Calend]]="X",(DatiStorici[[#This Row],[Balanced]]*E$2/DatiStorici[[#This Row],[Gold]]),T2077)</f>
        <v>34.94519166065858</v>
      </c>
      <c r="U2078" s="34">
        <f>SUMPRODUCT(DatiStorici[[#This Row],[Bond 3Y]:[Gold]],Q2077:T2077)</f>
        <v>16352.579538196238</v>
      </c>
      <c r="V2078" s="32">
        <f t="shared" si="270"/>
        <v>7.3572859687602273E-3</v>
      </c>
      <c r="W2078" s="32">
        <f>-(1-U2078/MAX(U$5:U2078))</f>
        <v>0</v>
      </c>
      <c r="X2078" s="53" t="str">
        <f t="shared" si="271"/>
        <v/>
      </c>
    </row>
    <row r="2079" spans="1:24" x14ac:dyDescent="0.3">
      <c r="A2079" s="4">
        <v>42023</v>
      </c>
      <c r="B2079" s="1">
        <v>132.155317</v>
      </c>
      <c r="C2079" s="1">
        <v>173.96741900000001</v>
      </c>
      <c r="D2079" s="1">
        <v>203.874067</v>
      </c>
      <c r="E2079" s="1">
        <v>121.93556</v>
      </c>
      <c r="F2079" s="3">
        <f t="shared" si="264"/>
        <v>15543.151730877249</v>
      </c>
      <c r="G2079" s="36">
        <f t="shared" si="265"/>
        <v>1.4107124389088973E-4</v>
      </c>
      <c r="H2079" s="31">
        <f t="shared" si="266"/>
        <v>5.5966364742738456E-4</v>
      </c>
      <c r="I2079" s="37">
        <f t="shared" si="267"/>
        <v>2.1812713350511208E-3</v>
      </c>
      <c r="J2079" s="37">
        <f t="shared" si="268"/>
        <v>-2.9741134053759572E-3</v>
      </c>
      <c r="K2079" s="39">
        <f t="shared" si="269"/>
        <v>-3.0345064616453971E-4</v>
      </c>
      <c r="L2079" s="36">
        <f>-(1-B2079/MAX(B$5:B2079))</f>
        <v>0</v>
      </c>
      <c r="M2079" s="37">
        <f>-(1-C2079/MAX(C$5:C2079))</f>
        <v>0</v>
      </c>
      <c r="N2079" s="37">
        <f>-(1-D2079/MAX(D$5:D2079))</f>
        <v>0</v>
      </c>
      <c r="O2079" s="37">
        <f>-(1-E2079/MAX(E$5:E2079))</f>
        <v>-0.33717705638059625</v>
      </c>
      <c r="P2079" s="39">
        <f>-(1-F2079/MAX(F$5:F2079))</f>
        <v>-1.2937712022767611E-2</v>
      </c>
      <c r="Q2079" s="33">
        <f>IF(DatiStorici[[#This Row],[Calend]]="X",(DatiStorici[[#This Row],[Balanced]]*B$2/DatiStorici[[#This Row],[Bond 3Y]]),Q2078)</f>
        <v>30.063476062940705</v>
      </c>
      <c r="R2079" s="33">
        <f>IF(DatiStorici[[#This Row],[Calend]]="X",(DatiStorici[[#This Row],[Balanced]]*C$2/DatiStorici[[#This Row],[Bond 10Y]]),R2078)</f>
        <v>23.049742491761972</v>
      </c>
      <c r="S2079" s="33">
        <f>IF(DatiStorici[[#This Row],[Calend]]="X",(DatiStorici[[#This Row],[Balanced]]*D$2/DatiStorici[[#This Row],[SXXR]]),S2078)</f>
        <v>20.147868830265168</v>
      </c>
      <c r="T2079" s="33">
        <f>IF(DatiStorici[[#This Row],[Calend]]="X",(DatiStorici[[#This Row],[Balanced]]*E$2/DatiStorici[[#This Row],[Gold]]),T2078)</f>
        <v>34.94519166065858</v>
      </c>
      <c r="U2079" s="34">
        <f>SUMPRODUCT(DatiStorici[[#This Row],[Bond 3Y]:[Gold]],Q2078:T2078)</f>
        <v>16351.641893384725</v>
      </c>
      <c r="V2079" s="32">
        <f t="shared" si="270"/>
        <v>-5.734090406231169E-5</v>
      </c>
      <c r="W2079" s="32">
        <f>-(1-U2079/MAX(U$5:U2079))</f>
        <v>-5.7339260104094514E-5</v>
      </c>
      <c r="X2079" s="53" t="str">
        <f t="shared" si="271"/>
        <v/>
      </c>
    </row>
    <row r="2080" spans="1:24" x14ac:dyDescent="0.3">
      <c r="A2080" s="4">
        <v>42024</v>
      </c>
      <c r="B2080" s="1">
        <v>132.15081799999999</v>
      </c>
      <c r="C2080" s="1">
        <v>173.779314</v>
      </c>
      <c r="D2080" s="1">
        <v>205.47371999999999</v>
      </c>
      <c r="E2080" s="1">
        <v>123.37009999999999</v>
      </c>
      <c r="F2080" s="3">
        <f t="shared" si="264"/>
        <v>15618.921684071778</v>
      </c>
      <c r="G2080" s="36">
        <f t="shared" si="265"/>
        <v>-3.4043856003948218E-5</v>
      </c>
      <c r="H2080" s="31">
        <f t="shared" si="266"/>
        <v>-1.0818506717446073E-3</v>
      </c>
      <c r="I2080" s="37">
        <f t="shared" si="267"/>
        <v>7.8156579496864529E-3</v>
      </c>
      <c r="J2080" s="37">
        <f t="shared" si="268"/>
        <v>1.1696072185958837E-2</v>
      </c>
      <c r="K2080" s="39">
        <f t="shared" si="269"/>
        <v>4.862969257906349E-3</v>
      </c>
      <c r="L2080" s="36">
        <f>-(1-B2080/MAX(B$5:B2080))</f>
        <v>-3.4043276518458399E-5</v>
      </c>
      <c r="M2080" s="37">
        <f>-(1-C2080/MAX(C$5:C2080))</f>
        <v>-1.0812656822827282E-3</v>
      </c>
      <c r="N2080" s="37">
        <f>-(1-D2080/MAX(D$5:D2080))</f>
        <v>0</v>
      </c>
      <c r="O2080" s="37">
        <f>-(1-E2080/MAX(E$5:E2080))</f>
        <v>-0.32937911765345396</v>
      </c>
      <c r="P2080" s="39">
        <f>-(1-F2080/MAX(F$5:F2080))</f>
        <v>-8.1259682622312202E-3</v>
      </c>
      <c r="Q2080" s="33">
        <f>IF(DatiStorici[[#This Row],[Calend]]="X",(DatiStorici[[#This Row],[Balanced]]*B$2/DatiStorici[[#This Row],[Bond 3Y]]),Q2079)</f>
        <v>30.063476062940705</v>
      </c>
      <c r="R2080" s="33">
        <f>IF(DatiStorici[[#This Row],[Calend]]="X",(DatiStorici[[#This Row],[Balanced]]*C$2/DatiStorici[[#This Row],[Bond 10Y]]),R2079)</f>
        <v>23.049742491761972</v>
      </c>
      <c r="S2080" s="33">
        <f>IF(DatiStorici[[#This Row],[Calend]]="X",(DatiStorici[[#This Row],[Balanced]]*D$2/DatiStorici[[#This Row],[SXXR]]),S2079)</f>
        <v>20.147868830265168</v>
      </c>
      <c r="T2080" s="33">
        <f>IF(DatiStorici[[#This Row],[Calend]]="X",(DatiStorici[[#This Row],[Balanced]]*E$2/DatiStorici[[#This Row],[Gold]]),T2079)</f>
        <v>34.94519166065858</v>
      </c>
      <c r="U2080" s="34">
        <f>SUMPRODUCT(DatiStorici[[#This Row],[Bond 3Y]:[Gold]],Q2079:T2079)</f>
        <v>16429.530740057326</v>
      </c>
      <c r="V2080" s="32">
        <f t="shared" si="270"/>
        <v>4.7520565610996391E-3</v>
      </c>
      <c r="W2080" s="32">
        <f>-(1-U2080/MAX(U$5:U2080))</f>
        <v>0</v>
      </c>
      <c r="X2080" s="53" t="str">
        <f t="shared" si="271"/>
        <v/>
      </c>
    </row>
    <row r="2081" spans="1:24" x14ac:dyDescent="0.3">
      <c r="A2081" s="4">
        <v>42025</v>
      </c>
      <c r="B2081" s="1">
        <v>132.162407</v>
      </c>
      <c r="C2081" s="1">
        <v>173.279245</v>
      </c>
      <c r="D2081" s="1">
        <v>206.72121999999999</v>
      </c>
      <c r="E2081" s="1">
        <v>123.82339</v>
      </c>
      <c r="F2081" s="3">
        <f t="shared" si="264"/>
        <v>15643.191477845061</v>
      </c>
      <c r="G2081" s="36">
        <f t="shared" si="265"/>
        <v>8.7691412394861923E-5</v>
      </c>
      <c r="H2081" s="31">
        <f t="shared" si="266"/>
        <v>-2.8817577501074267E-3</v>
      </c>
      <c r="I2081" s="37">
        <f t="shared" si="267"/>
        <v>6.0529797327531967E-3</v>
      </c>
      <c r="J2081" s="37">
        <f t="shared" si="268"/>
        <v>3.6674955160202246E-3</v>
      </c>
      <c r="K2081" s="39">
        <f t="shared" si="269"/>
        <v>1.5526652675922287E-3</v>
      </c>
      <c r="L2081" s="36">
        <f>-(1-B2081/MAX(B$5:B2081))</f>
        <v>0</v>
      </c>
      <c r="M2081" s="37">
        <f>-(1-C2081/MAX(C$5:C2081))</f>
        <v>-3.9557636938902796E-3</v>
      </c>
      <c r="N2081" s="37">
        <f>-(1-D2081/MAX(D$5:D2081))</f>
        <v>0</v>
      </c>
      <c r="O2081" s="37">
        <f>-(1-E2081/MAX(E$5:E2081))</f>
        <v>-0.32691510295492598</v>
      </c>
      <c r="P2081" s="39">
        <f>-(1-F2081/MAX(F$5:F2081))</f>
        <v>-6.5847236945028031E-3</v>
      </c>
      <c r="Q2081" s="33">
        <f>IF(DatiStorici[[#This Row],[Calend]]="X",(DatiStorici[[#This Row],[Balanced]]*B$2/DatiStorici[[#This Row],[Bond 3Y]]),Q2080)</f>
        <v>30.063476062940705</v>
      </c>
      <c r="R2081" s="33">
        <f>IF(DatiStorici[[#This Row],[Calend]]="X",(DatiStorici[[#This Row],[Balanced]]*C$2/DatiStorici[[#This Row],[Bond 10Y]]),R2080)</f>
        <v>23.049742491761972</v>
      </c>
      <c r="S2081" s="33">
        <f>IF(DatiStorici[[#This Row],[Calend]]="X",(DatiStorici[[#This Row],[Balanced]]*D$2/DatiStorici[[#This Row],[SXXR]]),S2080)</f>
        <v>20.147868830265168</v>
      </c>
      <c r="T2081" s="33">
        <f>IF(DatiStorici[[#This Row],[Calend]]="X",(DatiStorici[[#This Row],[Balanced]]*E$2/DatiStorici[[#This Row],[Gold]]),T2080)</f>
        <v>34.94519166065858</v>
      </c>
      <c r="U2081" s="34">
        <f>SUMPRODUCT(DatiStorici[[#This Row],[Bond 3Y]:[Gold]],Q2080:T2080)</f>
        <v>16459.327456296924</v>
      </c>
      <c r="V2081" s="32">
        <f t="shared" si="270"/>
        <v>1.8119646607447357E-3</v>
      </c>
      <c r="W2081" s="32">
        <f>-(1-U2081/MAX(U$5:U2081))</f>
        <v>0</v>
      </c>
      <c r="X2081" s="53" t="str">
        <f t="shared" si="271"/>
        <v/>
      </c>
    </row>
    <row r="2082" spans="1:24" x14ac:dyDescent="0.3">
      <c r="A2082" s="4">
        <v>42026</v>
      </c>
      <c r="B2082" s="1">
        <v>132.283196</v>
      </c>
      <c r="C2082" s="1">
        <v>174.46856399999999</v>
      </c>
      <c r="D2082" s="1">
        <v>210.15759700000001</v>
      </c>
      <c r="E2082" s="1">
        <v>124.03736000000001</v>
      </c>
      <c r="F2082" s="3">
        <f t="shared" si="264"/>
        <v>15736.4191125301</v>
      </c>
      <c r="G2082" s="36">
        <f t="shared" si="265"/>
        <v>9.1352631338835521E-4</v>
      </c>
      <c r="H2082" s="31">
        <f t="shared" si="266"/>
        <v>6.8401502832590331E-3</v>
      </c>
      <c r="I2082" s="37">
        <f t="shared" si="267"/>
        <v>1.6486588886892851E-2</v>
      </c>
      <c r="J2082" s="37">
        <f t="shared" si="268"/>
        <v>1.7265343799072875E-3</v>
      </c>
      <c r="K2082" s="39">
        <f t="shared" si="269"/>
        <v>5.9419417403433561E-3</v>
      </c>
      <c r="L2082" s="36">
        <f>-(1-B2082/MAX(B$5:B2082))</f>
        <v>0</v>
      </c>
      <c r="M2082" s="37">
        <f>-(1-C2082/MAX(C$5:C2082))</f>
        <v>0</v>
      </c>
      <c r="N2082" s="37">
        <f>-(1-D2082/MAX(D$5:D2082))</f>
        <v>0</v>
      </c>
      <c r="O2082" s="37">
        <f>-(1-E2082/MAX(E$5:E2082))</f>
        <v>-0.32575199495553475</v>
      </c>
      <c r="P2082" s="39">
        <f>-(1-F2082/MAX(F$5:F2082))</f>
        <v>-6.6433611878902177E-4</v>
      </c>
      <c r="Q2082" s="33">
        <f>IF(DatiStorici[[#This Row],[Calend]]="X",(DatiStorici[[#This Row],[Balanced]]*B$2/DatiStorici[[#This Row],[Bond 3Y]]),Q2081)</f>
        <v>30.063476062940705</v>
      </c>
      <c r="R2082" s="33">
        <f>IF(DatiStorici[[#This Row],[Calend]]="X",(DatiStorici[[#This Row],[Balanced]]*C$2/DatiStorici[[#This Row],[Bond 10Y]]),R2081)</f>
        <v>23.049742491761972</v>
      </c>
      <c r="S2082" s="33">
        <f>IF(DatiStorici[[#This Row],[Calend]]="X",(DatiStorici[[#This Row],[Balanced]]*D$2/DatiStorici[[#This Row],[SXXR]]),S2081)</f>
        <v>20.147868830265168</v>
      </c>
      <c r="T2082" s="33">
        <f>IF(DatiStorici[[#This Row],[Calend]]="X",(DatiStorici[[#This Row],[Balanced]]*E$2/DatiStorici[[#This Row],[Gold]]),T2081)</f>
        <v>34.94519166065858</v>
      </c>
      <c r="U2082" s="34">
        <f>SUMPRODUCT(DatiStorici[[#This Row],[Bond 3Y]:[Gold]],Q2081:T2081)</f>
        <v>16567.085185904623</v>
      </c>
      <c r="V2082" s="32">
        <f t="shared" si="270"/>
        <v>6.5255717090987016E-3</v>
      </c>
      <c r="W2082" s="32">
        <f>-(1-U2082/MAX(U$5:U2082))</f>
        <v>0</v>
      </c>
      <c r="X2082" s="53" t="str">
        <f t="shared" si="271"/>
        <v/>
      </c>
    </row>
    <row r="2083" spans="1:24" x14ac:dyDescent="0.3">
      <c r="A2083" s="4">
        <v>42027</v>
      </c>
      <c r="B2083" s="1">
        <v>132.316464</v>
      </c>
      <c r="C2083" s="1">
        <v>175.16876500000001</v>
      </c>
      <c r="D2083" s="1">
        <v>213.798822</v>
      </c>
      <c r="E2083" s="1">
        <v>123.94020999999999</v>
      </c>
      <c r="F2083" s="3">
        <f t="shared" si="264"/>
        <v>15805.913256966807</v>
      </c>
      <c r="G2083" s="36">
        <f t="shared" si="265"/>
        <v>2.5145913018397481E-4</v>
      </c>
      <c r="H2083" s="31">
        <f t="shared" si="266"/>
        <v>4.0053042281350919E-3</v>
      </c>
      <c r="I2083" s="37">
        <f t="shared" si="267"/>
        <v>1.717777758700071E-2</v>
      </c>
      <c r="J2083" s="37">
        <f t="shared" si="268"/>
        <v>-7.8353864803424407E-4</v>
      </c>
      <c r="K2083" s="39">
        <f t="shared" si="269"/>
        <v>4.4064120602640248E-3</v>
      </c>
      <c r="L2083" s="36">
        <f>-(1-B2083/MAX(B$5:B2083))</f>
        <v>0</v>
      </c>
      <c r="M2083" s="37">
        <f>-(1-C2083/MAX(C$5:C2083))</f>
        <v>0</v>
      </c>
      <c r="N2083" s="37">
        <f>-(1-D2083/MAX(D$5:D2083))</f>
        <v>0</v>
      </c>
      <c r="O2083" s="37">
        <f>-(1-E2083/MAX(E$5:E2083))</f>
        <v>-0.32628008740840597</v>
      </c>
      <c r="P2083" s="39">
        <f>-(1-F2083/MAX(F$5:F2083))</f>
        <v>0</v>
      </c>
      <c r="Q2083" s="33">
        <f>IF(DatiStorici[[#This Row],[Calend]]="X",(DatiStorici[[#This Row],[Balanced]]*B$2/DatiStorici[[#This Row],[Bond 3Y]]),Q2082)</f>
        <v>30.063476062940705</v>
      </c>
      <c r="R2083" s="33">
        <f>IF(DatiStorici[[#This Row],[Calend]]="X",(DatiStorici[[#This Row],[Balanced]]*C$2/DatiStorici[[#This Row],[Bond 10Y]]),R2082)</f>
        <v>23.049742491761972</v>
      </c>
      <c r="S2083" s="33">
        <f>IF(DatiStorici[[#This Row],[Calend]]="X",(DatiStorici[[#This Row],[Balanced]]*D$2/DatiStorici[[#This Row],[SXXR]]),S2082)</f>
        <v>20.147868830265168</v>
      </c>
      <c r="T2083" s="33">
        <f>IF(DatiStorici[[#This Row],[Calend]]="X",(DatiStorici[[#This Row],[Balanced]]*E$2/DatiStorici[[#This Row],[Gold]]),T2082)</f>
        <v>34.94519166065858</v>
      </c>
      <c r="U2083" s="34">
        <f>SUMPRODUCT(DatiStorici[[#This Row],[Bond 3Y]:[Gold]],Q2082:T2082)</f>
        <v>16654.192788680408</v>
      </c>
      <c r="V2083" s="32">
        <f t="shared" si="270"/>
        <v>5.2440970192622295E-3</v>
      </c>
      <c r="W2083" s="32">
        <f>-(1-U2083/MAX(U$5:U2083))</f>
        <v>0</v>
      </c>
      <c r="X2083" s="53" t="str">
        <f t="shared" si="271"/>
        <v/>
      </c>
    </row>
    <row r="2084" spans="1:24" x14ac:dyDescent="0.3">
      <c r="A2084" s="4">
        <v>42030</v>
      </c>
      <c r="B2084" s="1">
        <v>132.23735199999999</v>
      </c>
      <c r="C2084" s="1">
        <v>174.93601799999999</v>
      </c>
      <c r="D2084" s="1">
        <v>214.95137800000001</v>
      </c>
      <c r="E2084" s="1">
        <v>122.64371</v>
      </c>
      <c r="F2084" s="3">
        <f t="shared" si="264"/>
        <v>15764.270948989571</v>
      </c>
      <c r="G2084" s="36">
        <f t="shared" si="265"/>
        <v>-5.9807870893227382E-4</v>
      </c>
      <c r="H2084" s="31">
        <f t="shared" si="266"/>
        <v>-1.3295850019132646E-3</v>
      </c>
      <c r="I2084" s="37">
        <f t="shared" si="267"/>
        <v>5.3763649614472714E-3</v>
      </c>
      <c r="J2084" s="37">
        <f t="shared" si="268"/>
        <v>-1.0515786653213966E-2</v>
      </c>
      <c r="K2084" s="39">
        <f t="shared" si="269"/>
        <v>-2.6380797689522055E-3</v>
      </c>
      <c r="L2084" s="36">
        <f>-(1-B2084/MAX(B$5:B2084))</f>
        <v>-5.9789989551117806E-4</v>
      </c>
      <c r="M2084" s="37">
        <f>-(1-C2084/MAX(C$5:C2084))</f>
        <v>-1.3287014953836662E-3</v>
      </c>
      <c r="N2084" s="37">
        <f>-(1-D2084/MAX(D$5:D2084))</f>
        <v>0</v>
      </c>
      <c r="O2084" s="37">
        <f>-(1-E2084/MAX(E$5:E2084))</f>
        <v>-0.33332766193385666</v>
      </c>
      <c r="P2084" s="39">
        <f>-(1-F2084/MAX(F$5:F2084))</f>
        <v>-2.6346030944387477E-3</v>
      </c>
      <c r="Q2084" s="33">
        <f>IF(DatiStorici[[#This Row],[Calend]]="X",(DatiStorici[[#This Row],[Balanced]]*B$2/DatiStorici[[#This Row],[Bond 3Y]]),Q2083)</f>
        <v>30.063476062940705</v>
      </c>
      <c r="R2084" s="33">
        <f>IF(DatiStorici[[#This Row],[Calend]]="X",(DatiStorici[[#This Row],[Balanced]]*C$2/DatiStorici[[#This Row],[Bond 10Y]]),R2083)</f>
        <v>23.049742491761972</v>
      </c>
      <c r="S2084" s="33">
        <f>IF(DatiStorici[[#This Row],[Calend]]="X",(DatiStorici[[#This Row],[Balanced]]*D$2/DatiStorici[[#This Row],[SXXR]]),S2083)</f>
        <v>20.147868830265168</v>
      </c>
      <c r="T2084" s="33">
        <f>IF(DatiStorici[[#This Row],[Calend]]="X",(DatiStorici[[#This Row],[Balanced]]*E$2/DatiStorici[[#This Row],[Gold]]),T2083)</f>
        <v>34.94519166065858</v>
      </c>
      <c r="U2084" s="34">
        <f>SUMPRODUCT(DatiStorici[[#This Row],[Bond 3Y]:[Gold]],Q2083:T2083)</f>
        <v>16624.364754665876</v>
      </c>
      <c r="V2084" s="32">
        <f t="shared" si="270"/>
        <v>-1.7926282990733181E-3</v>
      </c>
      <c r="W2084" s="32">
        <f>-(1-U2084/MAX(U$5:U2084))</f>
        <v>-1.79102250064056E-3</v>
      </c>
      <c r="X2084" s="53" t="str">
        <f t="shared" si="271"/>
        <v/>
      </c>
    </row>
    <row r="2085" spans="1:24" x14ac:dyDescent="0.3">
      <c r="A2085" s="4">
        <v>42031</v>
      </c>
      <c r="B2085" s="1">
        <v>132.207516</v>
      </c>
      <c r="C2085" s="1">
        <v>174.76424800000001</v>
      </c>
      <c r="D2085" s="1">
        <v>212.82234299999999</v>
      </c>
      <c r="E2085" s="1">
        <v>123.33628</v>
      </c>
      <c r="F2085" s="3">
        <f t="shared" si="264"/>
        <v>15754.472966930822</v>
      </c>
      <c r="G2085" s="36">
        <f t="shared" si="265"/>
        <v>-2.2565005970608153E-4</v>
      </c>
      <c r="H2085" s="31">
        <f t="shared" si="266"/>
        <v>-9.8238423309794458E-4</v>
      </c>
      <c r="I2085" s="37">
        <f t="shared" si="267"/>
        <v>-9.9541064583289415E-3</v>
      </c>
      <c r="J2085" s="37">
        <f t="shared" si="268"/>
        <v>5.6311233290909733E-3</v>
      </c>
      <c r="K2085" s="39">
        <f t="shared" si="269"/>
        <v>-6.2172416518228694E-4</v>
      </c>
      <c r="L2085" s="36">
        <f>-(1-B2085/MAX(B$5:B2085))</f>
        <v>-8.233895972310501E-4</v>
      </c>
      <c r="M2085" s="37">
        <f>-(1-C2085/MAX(C$5:C2085))</f>
        <v>-2.3092986926065429E-3</v>
      </c>
      <c r="N2085" s="37">
        <f>-(1-D2085/MAX(D$5:D2085))</f>
        <v>-9.9047283148844256E-3</v>
      </c>
      <c r="O2085" s="37">
        <f>-(1-E2085/MAX(E$5:E2085))</f>
        <v>-0.32956295797003765</v>
      </c>
      <c r="P2085" s="39">
        <f>-(1-F2085/MAX(F$5:F2085))</f>
        <v>-3.2544965418757066E-3</v>
      </c>
      <c r="Q2085" s="33">
        <f>IF(DatiStorici[[#This Row],[Calend]]="X",(DatiStorici[[#This Row],[Balanced]]*B$2/DatiStorici[[#This Row],[Bond 3Y]]),Q2084)</f>
        <v>30.063476062940705</v>
      </c>
      <c r="R2085" s="33">
        <f>IF(DatiStorici[[#This Row],[Calend]]="X",(DatiStorici[[#This Row],[Balanced]]*C$2/DatiStorici[[#This Row],[Bond 10Y]]),R2084)</f>
        <v>23.049742491761972</v>
      </c>
      <c r="S2085" s="33">
        <f>IF(DatiStorici[[#This Row],[Calend]]="X",(DatiStorici[[#This Row],[Balanced]]*D$2/DatiStorici[[#This Row],[SXXR]]),S2084)</f>
        <v>20.147868830265168</v>
      </c>
      <c r="T2085" s="33">
        <f>IF(DatiStorici[[#This Row],[Calend]]="X",(DatiStorici[[#This Row],[Balanced]]*E$2/DatiStorici[[#This Row],[Gold]]),T2084)</f>
        <v>34.94519166065858</v>
      </c>
      <c r="U2085" s="34">
        <f>SUMPRODUCT(DatiStorici[[#This Row],[Bond 3Y]:[Gold]],Q2084:T2084)</f>
        <v>16600.814999999631</v>
      </c>
      <c r="V2085" s="32">
        <f t="shared" si="270"/>
        <v>-1.4175850233968154E-3</v>
      </c>
      <c r="W2085" s="32">
        <f>-(1-U2085/MAX(U$5:U2085))</f>
        <v>-3.2050660970525113E-3</v>
      </c>
      <c r="X2085" s="53" t="str">
        <f t="shared" si="271"/>
        <v/>
      </c>
    </row>
    <row r="2086" spans="1:24" x14ac:dyDescent="0.3">
      <c r="A2086" s="4">
        <v>42032</v>
      </c>
      <c r="B2086" s="1">
        <v>132.17171200000001</v>
      </c>
      <c r="C2086" s="1">
        <v>174.53901400000001</v>
      </c>
      <c r="D2086" s="1">
        <v>213.11350300000001</v>
      </c>
      <c r="E2086" s="1">
        <v>123.28701</v>
      </c>
      <c r="F2086" s="3">
        <f t="shared" si="264"/>
        <v>15750.323306325929</v>
      </c>
      <c r="G2086" s="36">
        <f t="shared" si="265"/>
        <v>-2.7085335326620312E-4</v>
      </c>
      <c r="H2086" s="31">
        <f t="shared" si="266"/>
        <v>-1.2896188253510553E-3</v>
      </c>
      <c r="I2086" s="37">
        <f t="shared" si="267"/>
        <v>1.367154458049093E-3</v>
      </c>
      <c r="J2086" s="37">
        <f t="shared" si="268"/>
        <v>-3.9955675439644724E-4</v>
      </c>
      <c r="K2086" s="39">
        <f t="shared" si="269"/>
        <v>-2.6343040551026777E-4</v>
      </c>
      <c r="L2086" s="36">
        <f>-(1-B2086/MAX(B$5:B2086))</f>
        <v>-1.0939832854056641E-3</v>
      </c>
      <c r="M2086" s="37">
        <f>-(1-C2086/MAX(C$5:C2086))</f>
        <v>-3.5951101213734793E-3</v>
      </c>
      <c r="N2086" s="37">
        <f>-(1-D2086/MAX(D$5:D2086))</f>
        <v>-8.5501894293508185E-3</v>
      </c>
      <c r="O2086" s="37">
        <f>-(1-E2086/MAX(E$5:E2086))</f>
        <v>-0.3298307821095432</v>
      </c>
      <c r="P2086" s="39">
        <f>-(1-F2086/MAX(F$5:F2086))</f>
        <v>-3.5170350322134558E-3</v>
      </c>
      <c r="Q2086" s="33">
        <f>IF(DatiStorici[[#This Row],[Calend]]="X",(DatiStorici[[#This Row],[Balanced]]*B$2/DatiStorici[[#This Row],[Bond 3Y]]),Q2085)</f>
        <v>30.063476062940705</v>
      </c>
      <c r="R2086" s="33">
        <f>IF(DatiStorici[[#This Row],[Calend]]="X",(DatiStorici[[#This Row],[Balanced]]*C$2/DatiStorici[[#This Row],[Bond 10Y]]),R2085)</f>
        <v>23.049742491761972</v>
      </c>
      <c r="S2086" s="33">
        <f>IF(DatiStorici[[#This Row],[Calend]]="X",(DatiStorici[[#This Row],[Balanced]]*D$2/DatiStorici[[#This Row],[SXXR]]),S2085)</f>
        <v>20.147868830265168</v>
      </c>
      <c r="T2086" s="33">
        <f>IF(DatiStorici[[#This Row],[Calend]]="X",(DatiStorici[[#This Row],[Balanced]]*E$2/DatiStorici[[#This Row],[Gold]]),T2085)</f>
        <v>34.94519166065858</v>
      </c>
      <c r="U2086" s="34">
        <f>SUMPRODUCT(DatiStorici[[#This Row],[Bond 3Y]:[Gold]],Q2085:T2085)</f>
        <v>16598.691525497783</v>
      </c>
      <c r="V2086" s="32">
        <f t="shared" si="270"/>
        <v>-1.2792205228192154E-4</v>
      </c>
      <c r="W2086" s="32">
        <f>-(1-U2086/MAX(U$5:U2086))</f>
        <v>-3.3325699952475585E-3</v>
      </c>
      <c r="X2086" s="53" t="str">
        <f t="shared" si="271"/>
        <v/>
      </c>
    </row>
    <row r="2087" spans="1:24" x14ac:dyDescent="0.3">
      <c r="A2087" s="4">
        <v>42033</v>
      </c>
      <c r="B2087" s="1">
        <v>132.18919299999999</v>
      </c>
      <c r="C2087" s="1">
        <v>174.46419599999999</v>
      </c>
      <c r="D2087" s="1">
        <v>212.93800100000001</v>
      </c>
      <c r="E2087" s="1">
        <v>121.44301</v>
      </c>
      <c r="F2087" s="3">
        <f t="shared" si="264"/>
        <v>15673.491671309981</v>
      </c>
      <c r="G2087" s="36">
        <f t="shared" si="265"/>
        <v>1.3225102271044131E-4</v>
      </c>
      <c r="H2087" s="31">
        <f t="shared" si="266"/>
        <v>-4.2875251001942179E-4</v>
      </c>
      <c r="I2087" s="37">
        <f t="shared" si="267"/>
        <v>-8.2385349319922933E-4</v>
      </c>
      <c r="J2087" s="37">
        <f t="shared" si="268"/>
        <v>-1.5069952579591542E-2</v>
      </c>
      <c r="K2087" s="39">
        <f t="shared" si="269"/>
        <v>-4.8900356734711912E-3</v>
      </c>
      <c r="L2087" s="36">
        <f>-(1-B2087/MAX(B$5:B2087))</f>
        <v>-9.6186820711896548E-4</v>
      </c>
      <c r="M2087" s="37">
        <f>-(1-C2087/MAX(C$5:C2087))</f>
        <v>-4.0222296480769693E-3</v>
      </c>
      <c r="N2087" s="37">
        <f>-(1-D2087/MAX(D$5:D2087))</f>
        <v>-9.3666624458671466E-3</v>
      </c>
      <c r="O2087" s="37">
        <f>-(1-E2087/MAX(E$5:E2087))</f>
        <v>-0.33985448239873017</v>
      </c>
      <c r="P2087" s="39">
        <f>-(1-F2087/MAX(F$5:F2087))</f>
        <v>-8.3779775014555247E-3</v>
      </c>
      <c r="Q2087" s="33">
        <f>IF(DatiStorici[[#This Row],[Calend]]="X",(DatiStorici[[#This Row],[Balanced]]*B$2/DatiStorici[[#This Row],[Bond 3Y]]),Q2086)</f>
        <v>30.063476062940705</v>
      </c>
      <c r="R2087" s="33">
        <f>IF(DatiStorici[[#This Row],[Calend]]="X",(DatiStorici[[#This Row],[Balanced]]*C$2/DatiStorici[[#This Row],[Bond 10Y]]),R2086)</f>
        <v>23.049742491761972</v>
      </c>
      <c r="S2087" s="33">
        <f>IF(DatiStorici[[#This Row],[Calend]]="X",(DatiStorici[[#This Row],[Balanced]]*D$2/DatiStorici[[#This Row],[SXXR]]),S2086)</f>
        <v>20.147868830265168</v>
      </c>
      <c r="T2087" s="33">
        <f>IF(DatiStorici[[#This Row],[Calend]]="X",(DatiStorici[[#This Row],[Balanced]]*E$2/DatiStorici[[#This Row],[Gold]]),T2086)</f>
        <v>34.94519166065858</v>
      </c>
      <c r="U2087" s="34">
        <f>SUMPRODUCT(DatiStorici[[#This Row],[Bond 3Y]:[Gold]],Q2086:T2086)</f>
        <v>16529.517604791388</v>
      </c>
      <c r="V2087" s="32">
        <f t="shared" si="270"/>
        <v>-4.1761400966722519E-3</v>
      </c>
      <c r="W2087" s="32">
        <f>-(1-U2087/MAX(U$5:U2087))</f>
        <v>-7.4861138856131548E-3</v>
      </c>
      <c r="X2087" s="53" t="str">
        <f t="shared" si="271"/>
        <v/>
      </c>
    </row>
    <row r="2088" spans="1:24" x14ac:dyDescent="0.3">
      <c r="A2088" s="4">
        <v>42034</v>
      </c>
      <c r="B2088" s="1">
        <v>132.20378600000001</v>
      </c>
      <c r="C2088" s="1">
        <v>174.907184</v>
      </c>
      <c r="D2088" s="1">
        <v>211.95289099999999</v>
      </c>
      <c r="E2088" s="1">
        <v>120.62802000000001</v>
      </c>
      <c r="F2088" s="3">
        <f t="shared" si="264"/>
        <v>15638.104513582952</v>
      </c>
      <c r="G2088" s="36">
        <f t="shared" si="265"/>
        <v>1.103887105477324E-4</v>
      </c>
      <c r="H2088" s="31">
        <f t="shared" si="266"/>
        <v>2.5359160066280076E-3</v>
      </c>
      <c r="I2088" s="37">
        <f t="shared" si="267"/>
        <v>-4.6370105064119128E-3</v>
      </c>
      <c r="J2088" s="37">
        <f t="shared" si="268"/>
        <v>-6.7335036274797436E-3</v>
      </c>
      <c r="K2088" s="39">
        <f t="shared" si="269"/>
        <v>-2.2603237844751297E-3</v>
      </c>
      <c r="L2088" s="36">
        <f>-(1-B2088/MAX(B$5:B2088))</f>
        <v>-8.5157958876524997E-4</v>
      </c>
      <c r="M2088" s="37">
        <f>-(1-C2088/MAX(C$5:C2088))</f>
        <v>-1.4933084674085828E-3</v>
      </c>
      <c r="N2088" s="37">
        <f>-(1-D2088/MAX(D$5:D2088))</f>
        <v>-1.3949605849933211E-2</v>
      </c>
      <c r="O2088" s="37">
        <f>-(1-E2088/MAX(E$5:E2088))</f>
        <v>-0.34428464264747449</v>
      </c>
      <c r="P2088" s="39">
        <f>-(1-F2088/MAX(F$5:F2088))</f>
        <v>-1.061683312160977E-2</v>
      </c>
      <c r="Q2088" s="33">
        <f>IF(DatiStorici[[#This Row],[Calend]]="X",(DatiStorici[[#This Row],[Balanced]]*B$2/DatiStorici[[#This Row],[Bond 3Y]]),Q2087)</f>
        <v>30.063476062940705</v>
      </c>
      <c r="R2088" s="33">
        <f>IF(DatiStorici[[#This Row],[Calend]]="X",(DatiStorici[[#This Row],[Balanced]]*C$2/DatiStorici[[#This Row],[Bond 10Y]]),R2087)</f>
        <v>23.049742491761972</v>
      </c>
      <c r="S2088" s="33">
        <f>IF(DatiStorici[[#This Row],[Calend]]="X",(DatiStorici[[#This Row],[Balanced]]*D$2/DatiStorici[[#This Row],[SXXR]]),S2087)</f>
        <v>20.147868830265168</v>
      </c>
      <c r="T2088" s="33">
        <f>IF(DatiStorici[[#This Row],[Calend]]="X",(DatiStorici[[#This Row],[Balanced]]*E$2/DatiStorici[[#This Row],[Gold]]),T2087)</f>
        <v>34.94519166065858</v>
      </c>
      <c r="U2088" s="34">
        <f>SUMPRODUCT(DatiStorici[[#This Row],[Bond 3Y]:[Gold]],Q2087:T2087)</f>
        <v>16491.839231609614</v>
      </c>
      <c r="V2088" s="32">
        <f t="shared" si="270"/>
        <v>-2.2820618619792603E-3</v>
      </c>
      <c r="W2088" s="32">
        <f>-(1-U2088/MAX(U$5:U2088))</f>
        <v>-9.748509527351179E-3</v>
      </c>
      <c r="X2088" s="53" t="str">
        <f t="shared" si="271"/>
        <v/>
      </c>
    </row>
    <row r="2089" spans="1:24" x14ac:dyDescent="0.3">
      <c r="A2089" s="4">
        <v>42037</v>
      </c>
      <c r="B2089" s="1">
        <v>132.22757899999999</v>
      </c>
      <c r="C2089" s="1">
        <v>174.79516899999999</v>
      </c>
      <c r="D2089" s="1">
        <v>212.08293499999999</v>
      </c>
      <c r="E2089" s="1">
        <v>121.79638</v>
      </c>
      <c r="F2089" s="3">
        <f t="shared" si="264"/>
        <v>15683.893090850484</v>
      </c>
      <c r="G2089" s="36">
        <f t="shared" si="265"/>
        <v>1.799559599458355E-4</v>
      </c>
      <c r="H2089" s="31">
        <f t="shared" si="266"/>
        <v>-6.4063054120198687E-4</v>
      </c>
      <c r="I2089" s="37">
        <f t="shared" si="267"/>
        <v>6.1336328726645435E-4</v>
      </c>
      <c r="J2089" s="37">
        <f t="shared" si="268"/>
        <v>9.6390383650866301E-3</v>
      </c>
      <c r="K2089" s="39">
        <f t="shared" si="269"/>
        <v>2.9237349714017037E-3</v>
      </c>
      <c r="L2089" s="36">
        <f>-(1-B2089/MAX(B$5:B2089))</f>
        <v>-6.7176069638619218E-4</v>
      </c>
      <c r="M2089" s="37">
        <f>-(1-C2089/MAX(C$5:C2089))</f>
        <v>-2.1327774960336887E-3</v>
      </c>
      <c r="N2089" s="37">
        <f>-(1-D2089/MAX(D$5:D2089))</f>
        <v>-1.3344613217599388E-2</v>
      </c>
      <c r="O2089" s="37">
        <f>-(1-E2089/MAX(E$5:E2089))</f>
        <v>-0.33793361744689177</v>
      </c>
      <c r="P2089" s="39">
        <f>-(1-F2089/MAX(F$5:F2089))</f>
        <v>-7.7199060966970379E-3</v>
      </c>
      <c r="Q2089" s="33">
        <f>IF(DatiStorici[[#This Row],[Calend]]="X",(DatiStorici[[#This Row],[Balanced]]*B$2/DatiStorici[[#This Row],[Bond 3Y]]),Q2088)</f>
        <v>30.063476062940705</v>
      </c>
      <c r="R2089" s="33">
        <f>IF(DatiStorici[[#This Row],[Calend]]="X",(DatiStorici[[#This Row],[Balanced]]*C$2/DatiStorici[[#This Row],[Bond 10Y]]),R2088)</f>
        <v>23.049742491761972</v>
      </c>
      <c r="S2089" s="33">
        <f>IF(DatiStorici[[#This Row],[Calend]]="X",(DatiStorici[[#This Row],[Balanced]]*D$2/DatiStorici[[#This Row],[SXXR]]),S2088)</f>
        <v>20.147868830265168</v>
      </c>
      <c r="T2089" s="33">
        <f>IF(DatiStorici[[#This Row],[Calend]]="X",(DatiStorici[[#This Row],[Balanced]]*E$2/DatiStorici[[#This Row],[Gold]]),T2088)</f>
        <v>34.94519166065858</v>
      </c>
      <c r="U2089" s="34">
        <f>SUMPRODUCT(DatiStorici[[#This Row],[Bond 3Y]:[Gold]],Q2088:T2088)</f>
        <v>16533.421288573172</v>
      </c>
      <c r="V2089" s="32">
        <f t="shared" si="270"/>
        <v>2.5181983901030026E-3</v>
      </c>
      <c r="W2089" s="32">
        <f>-(1-U2089/MAX(U$5:U2089))</f>
        <v>-7.2517174287379804E-3</v>
      </c>
      <c r="X2089" s="53" t="str">
        <f t="shared" si="271"/>
        <v/>
      </c>
    </row>
    <row r="2090" spans="1:24" x14ac:dyDescent="0.3">
      <c r="A2090" s="4">
        <v>42038</v>
      </c>
      <c r="B2090" s="1">
        <v>132.277367</v>
      </c>
      <c r="C2090" s="1">
        <v>174.60620599999999</v>
      </c>
      <c r="D2090" s="1">
        <v>213.804576</v>
      </c>
      <c r="E2090" s="1">
        <v>121.00535000000001</v>
      </c>
      <c r="F2090" s="3">
        <f t="shared" si="264"/>
        <v>15675.038416611822</v>
      </c>
      <c r="G2090" s="36">
        <f t="shared" si="265"/>
        <v>3.7646177389839998E-4</v>
      </c>
      <c r="H2090" s="31">
        <f t="shared" si="266"/>
        <v>-1.081638665119628E-3</v>
      </c>
      <c r="I2090" s="37">
        <f t="shared" si="267"/>
        <v>8.0850005401179349E-3</v>
      </c>
      <c r="J2090" s="37">
        <f t="shared" si="268"/>
        <v>-6.5158744849391197E-3</v>
      </c>
      <c r="K2090" s="39">
        <f t="shared" si="269"/>
        <v>-5.6473062367470037E-4</v>
      </c>
      <c r="L2090" s="36">
        <f>-(1-B2090/MAX(B$5:B2090))</f>
        <v>-2.9548099169274256E-4</v>
      </c>
      <c r="M2090" s="37">
        <f>-(1-C2090/MAX(C$5:C2090))</f>
        <v>-3.2115257534641728E-3</v>
      </c>
      <c r="N2090" s="37">
        <f>-(1-D2090/MAX(D$5:D2090))</f>
        <v>-5.3351693330386807E-3</v>
      </c>
      <c r="O2090" s="37">
        <f>-(1-E2090/MAX(E$5:E2090))</f>
        <v>-0.34223353482203034</v>
      </c>
      <c r="P2090" s="39">
        <f>-(1-F2090/MAX(F$5:F2090))</f>
        <v>-8.2801188534487036E-3</v>
      </c>
      <c r="Q2090" s="33">
        <f>IF(DatiStorici[[#This Row],[Calend]]="X",(DatiStorici[[#This Row],[Balanced]]*B$2/DatiStorici[[#This Row],[Bond 3Y]]),Q2089)</f>
        <v>30.063476062940705</v>
      </c>
      <c r="R2090" s="33">
        <f>IF(DatiStorici[[#This Row],[Calend]]="X",(DatiStorici[[#This Row],[Balanced]]*C$2/DatiStorici[[#This Row],[Bond 10Y]]),R2089)</f>
        <v>23.049742491761972</v>
      </c>
      <c r="S2090" s="33">
        <f>IF(DatiStorici[[#This Row],[Calend]]="X",(DatiStorici[[#This Row],[Balanced]]*D$2/DatiStorici[[#This Row],[SXXR]]),S2089)</f>
        <v>20.147868830265168</v>
      </c>
      <c r="T2090" s="33">
        <f>IF(DatiStorici[[#This Row],[Calend]]="X",(DatiStorici[[#This Row],[Balanced]]*E$2/DatiStorici[[#This Row],[Gold]]),T2089)</f>
        <v>34.94519166065858</v>
      </c>
      <c r="U2090" s="34">
        <f>SUMPRODUCT(DatiStorici[[#This Row],[Bond 3Y]:[Gold]],Q2089:T2089)</f>
        <v>16537.607242510399</v>
      </c>
      <c r="V2090" s="32">
        <f t="shared" si="270"/>
        <v>2.5314930593390222E-4</v>
      </c>
      <c r="W2090" s="32">
        <f>-(1-U2090/MAX(U$5:U2090))</f>
        <v>-7.0003720774296507E-3</v>
      </c>
      <c r="X2090" s="53" t="str">
        <f t="shared" si="271"/>
        <v/>
      </c>
    </row>
    <row r="2091" spans="1:24" x14ac:dyDescent="0.3">
      <c r="A2091" s="4">
        <v>42039</v>
      </c>
      <c r="B2091" s="1">
        <v>132.307896</v>
      </c>
      <c r="C2091" s="1">
        <v>174.73178200000001</v>
      </c>
      <c r="D2091" s="1">
        <v>214.851831</v>
      </c>
      <c r="E2091" s="1">
        <v>121.41074</v>
      </c>
      <c r="F2091" s="3">
        <f t="shared" si="264"/>
        <v>15710.714630282349</v>
      </c>
      <c r="G2091" s="36">
        <f t="shared" si="265"/>
        <v>2.3076871167610114E-4</v>
      </c>
      <c r="H2091" s="31">
        <f t="shared" si="266"/>
        <v>7.1893701642842275E-4</v>
      </c>
      <c r="I2091" s="37">
        <f t="shared" si="267"/>
        <v>4.8862308670554978E-3</v>
      </c>
      <c r="J2091" s="37">
        <f t="shared" si="268"/>
        <v>3.3445830918149089E-3</v>
      </c>
      <c r="K2091" s="39">
        <f t="shared" si="269"/>
        <v>2.27340277500095E-3</v>
      </c>
      <c r="L2091" s="36">
        <f>-(1-B2091/MAX(B$5:B2091))</f>
        <v>-6.4753846505394286E-5</v>
      </c>
      <c r="M2091" s="37">
        <f>-(1-C2091/MAX(C$5:C2091))</f>
        <v>-2.4946399547887133E-3</v>
      </c>
      <c r="N2091" s="37">
        <f>-(1-D2091/MAX(D$5:D2091))</f>
        <v>-4.6311403502607984E-4</v>
      </c>
      <c r="O2091" s="37">
        <f>-(1-E2091/MAX(E$5:E2091))</f>
        <v>-0.34002989715379095</v>
      </c>
      <c r="P2091" s="39">
        <f>-(1-F2091/MAX(F$5:F2091))</f>
        <v>-6.022975397672603E-3</v>
      </c>
      <c r="Q2091" s="33">
        <f>IF(DatiStorici[[#This Row],[Calend]]="X",(DatiStorici[[#This Row],[Balanced]]*B$2/DatiStorici[[#This Row],[Bond 3Y]]),Q2090)</f>
        <v>30.063476062940705</v>
      </c>
      <c r="R2091" s="33">
        <f>IF(DatiStorici[[#This Row],[Calend]]="X",(DatiStorici[[#This Row],[Balanced]]*C$2/DatiStorici[[#This Row],[Bond 10Y]]),R2090)</f>
        <v>23.049742491761972</v>
      </c>
      <c r="S2091" s="33">
        <f>IF(DatiStorici[[#This Row],[Calend]]="X",(DatiStorici[[#This Row],[Balanced]]*D$2/DatiStorici[[#This Row],[SXXR]]),S2090)</f>
        <v>20.147868830265168</v>
      </c>
      <c r="T2091" s="33">
        <f>IF(DatiStorici[[#This Row],[Calend]]="X",(DatiStorici[[#This Row],[Balanced]]*E$2/DatiStorici[[#This Row],[Gold]]),T2090)</f>
        <v>34.94519166065858</v>
      </c>
      <c r="U2091" s="34">
        <f>SUMPRODUCT(DatiStorici[[#This Row],[Bond 3Y]:[Gold]],Q2090:T2090)</f>
        <v>16576.685932453427</v>
      </c>
      <c r="V2091" s="32">
        <f t="shared" si="270"/>
        <v>2.3602320531402655E-3</v>
      </c>
      <c r="W2091" s="32">
        <f>-(1-U2091/MAX(U$5:U2091))</f>
        <v>-4.6538945003483656E-3</v>
      </c>
      <c r="X2091" s="53" t="str">
        <f t="shared" si="271"/>
        <v/>
      </c>
    </row>
    <row r="2092" spans="1:24" x14ac:dyDescent="0.3">
      <c r="A2092" s="4">
        <v>42040</v>
      </c>
      <c r="B2092" s="1">
        <v>132.31947199999999</v>
      </c>
      <c r="C2092" s="1">
        <v>174.656465</v>
      </c>
      <c r="D2092" s="1">
        <v>215.11421999999999</v>
      </c>
      <c r="E2092" s="1">
        <v>120.52401999999999</v>
      </c>
      <c r="F2092" s="3">
        <f t="shared" si="264"/>
        <v>15678.067802874986</v>
      </c>
      <c r="G2092" s="36">
        <f t="shared" si="265"/>
        <v>8.74890612779363E-5</v>
      </c>
      <c r="H2092" s="31">
        <f t="shared" si="266"/>
        <v>-4.3113643239789975E-4</v>
      </c>
      <c r="I2092" s="37">
        <f t="shared" si="267"/>
        <v>1.2205104657073912E-3</v>
      </c>
      <c r="J2092" s="37">
        <f t="shared" si="268"/>
        <v>-7.3302734216461676E-3</v>
      </c>
      <c r="K2092" s="39">
        <f t="shared" si="269"/>
        <v>-2.0801596397668526E-3</v>
      </c>
      <c r="L2092" s="36">
        <f>-(1-B2092/MAX(B$5:B2092))</f>
        <v>0</v>
      </c>
      <c r="M2092" s="37">
        <f>-(1-C2092/MAX(C$5:C2092))</f>
        <v>-2.9246081628765408E-3</v>
      </c>
      <c r="N2092" s="37">
        <f>-(1-D2092/MAX(D$5:D2092))</f>
        <v>0</v>
      </c>
      <c r="O2092" s="37">
        <f>-(1-E2092/MAX(E$5:E2092))</f>
        <v>-0.34484997064643086</v>
      </c>
      <c r="P2092" s="39">
        <f>-(1-F2092/MAX(F$5:F2092))</f>
        <v>-8.088457276296257E-3</v>
      </c>
      <c r="Q2092" s="33">
        <f>IF(DatiStorici[[#This Row],[Calend]]="X",(DatiStorici[[#This Row],[Balanced]]*B$2/DatiStorici[[#This Row],[Bond 3Y]]),Q2091)</f>
        <v>30.063476062940705</v>
      </c>
      <c r="R2092" s="33">
        <f>IF(DatiStorici[[#This Row],[Calend]]="X",(DatiStorici[[#This Row],[Balanced]]*C$2/DatiStorici[[#This Row],[Bond 10Y]]),R2091)</f>
        <v>23.049742491761972</v>
      </c>
      <c r="S2092" s="33">
        <f>IF(DatiStorici[[#This Row],[Calend]]="X",(DatiStorici[[#This Row],[Balanced]]*D$2/DatiStorici[[#This Row],[SXXR]]),S2091)</f>
        <v>20.147868830265168</v>
      </c>
      <c r="T2092" s="33">
        <f>IF(DatiStorici[[#This Row],[Calend]]="X",(DatiStorici[[#This Row],[Balanced]]*E$2/DatiStorici[[#This Row],[Gold]]),T2091)</f>
        <v>34.94519166065858</v>
      </c>
      <c r="U2092" s="34">
        <f>SUMPRODUCT(DatiStorici[[#This Row],[Bond 3Y]:[Gold]],Q2091:T2091)</f>
        <v>16549.597888602242</v>
      </c>
      <c r="V2092" s="32">
        <f t="shared" si="270"/>
        <v>-1.6354415143660197E-3</v>
      </c>
      <c r="W2092" s="32">
        <f>-(1-U2092/MAX(U$5:U2092))</f>
        <v>-6.2803944571397929E-3</v>
      </c>
      <c r="X2092" s="53" t="str">
        <f t="shared" si="271"/>
        <v/>
      </c>
    </row>
    <row r="2093" spans="1:24" x14ac:dyDescent="0.3">
      <c r="A2093" s="4">
        <v>42041</v>
      </c>
      <c r="B2093" s="1">
        <v>132.31868499999999</v>
      </c>
      <c r="C2093" s="1">
        <v>174.342816</v>
      </c>
      <c r="D2093" s="1">
        <v>215.58260799999999</v>
      </c>
      <c r="E2093" s="1">
        <v>118.77594000000001</v>
      </c>
      <c r="F2093" s="3">
        <f t="shared" si="264"/>
        <v>15608.207804701062</v>
      </c>
      <c r="G2093" s="36">
        <f t="shared" si="265"/>
        <v>-5.9477439605088237E-6</v>
      </c>
      <c r="H2093" s="31">
        <f t="shared" si="266"/>
        <v>-1.7974196596846207E-3</v>
      </c>
      <c r="I2093" s="37">
        <f t="shared" si="267"/>
        <v>2.1750250022811285E-3</v>
      </c>
      <c r="J2093" s="37">
        <f t="shared" si="268"/>
        <v>-1.4610208000483184E-2</v>
      </c>
      <c r="K2093" s="39">
        <f t="shared" si="269"/>
        <v>-4.4658632530812344E-3</v>
      </c>
      <c r="L2093" s="36">
        <f>-(1-B2093/MAX(B$5:B2093))</f>
        <v>-5.9477262727147817E-6</v>
      </c>
      <c r="M2093" s="37">
        <f>-(1-C2093/MAX(C$5:C2093))</f>
        <v>-4.7151614044890211E-3</v>
      </c>
      <c r="N2093" s="37">
        <f>-(1-D2093/MAX(D$5:D2093))</f>
        <v>0</v>
      </c>
      <c r="O2093" s="37">
        <f>-(1-E2093/MAX(E$5:E2093))</f>
        <v>-0.35435226457350344</v>
      </c>
      <c r="P2093" s="39">
        <f>-(1-F2093/MAX(F$5:F2093))</f>
        <v>-1.2508321983774162E-2</v>
      </c>
      <c r="Q2093" s="33">
        <f>IF(DatiStorici[[#This Row],[Calend]]="X",(DatiStorici[[#This Row],[Balanced]]*B$2/DatiStorici[[#This Row],[Bond 3Y]]),Q2092)</f>
        <v>30.063476062940705</v>
      </c>
      <c r="R2093" s="33">
        <f>IF(DatiStorici[[#This Row],[Calend]]="X",(DatiStorici[[#This Row],[Balanced]]*C$2/DatiStorici[[#This Row],[Bond 10Y]]),R2092)</f>
        <v>23.049742491761972</v>
      </c>
      <c r="S2093" s="33">
        <f>IF(DatiStorici[[#This Row],[Calend]]="X",(DatiStorici[[#This Row],[Balanced]]*D$2/DatiStorici[[#This Row],[SXXR]]),S2092)</f>
        <v>20.147868830265168</v>
      </c>
      <c r="T2093" s="33">
        <f>IF(DatiStorici[[#This Row],[Calend]]="X",(DatiStorici[[#This Row],[Balanced]]*E$2/DatiStorici[[#This Row],[Gold]]),T2092)</f>
        <v>34.94519166065858</v>
      </c>
      <c r="U2093" s="34">
        <f>SUMPRODUCT(DatiStorici[[#This Row],[Bond 3Y]:[Gold]],Q2092:T2092)</f>
        <v>16490.69472931129</v>
      </c>
      <c r="V2093" s="32">
        <f t="shared" si="270"/>
        <v>-3.5655387423729709E-3</v>
      </c>
      <c r="W2093" s="32">
        <f>-(1-U2093/MAX(U$5:U2093))</f>
        <v>-9.817231098720347E-3</v>
      </c>
      <c r="X2093" s="53" t="str">
        <f t="shared" si="271"/>
        <v/>
      </c>
    </row>
    <row r="2094" spans="1:24" x14ac:dyDescent="0.3">
      <c r="A2094" s="4">
        <v>42044</v>
      </c>
      <c r="B2094" s="1">
        <v>132.2501</v>
      </c>
      <c r="C2094" s="1">
        <v>174.090506</v>
      </c>
      <c r="D2094" s="1">
        <v>213.98698200000001</v>
      </c>
      <c r="E2094" s="1">
        <v>118.53259</v>
      </c>
      <c r="F2094" s="3">
        <f t="shared" si="264"/>
        <v>15566.525029222816</v>
      </c>
      <c r="G2094" s="36">
        <f t="shared" si="265"/>
        <v>-5.1846631518778189E-4</v>
      </c>
      <c r="H2094" s="31">
        <f t="shared" si="266"/>
        <v>-1.4482543899772765E-3</v>
      </c>
      <c r="I2094" s="37">
        <f t="shared" si="267"/>
        <v>-7.4289864816635826E-3</v>
      </c>
      <c r="J2094" s="37">
        <f t="shared" si="268"/>
        <v>-2.0509173041481739E-3</v>
      </c>
      <c r="K2094" s="39">
        <f t="shared" si="269"/>
        <v>-2.6741400184466619E-3</v>
      </c>
      <c r="L2094" s="36">
        <f>-(1-B2094/MAX(B$5:B2094))</f>
        <v>-5.2427657812892381E-4</v>
      </c>
      <c r="M2094" s="37">
        <f>-(1-C2094/MAX(C$5:C2094))</f>
        <v>-6.1555437694614801E-3</v>
      </c>
      <c r="N2094" s="37">
        <f>-(1-D2094/MAX(D$5:D2094))</f>
        <v>-7.4014597689623374E-3</v>
      </c>
      <c r="O2094" s="37">
        <f>-(1-E2094/MAX(E$5:E2094))</f>
        <v>-0.35567507773259988</v>
      </c>
      <c r="P2094" s="39">
        <f>-(1-F2094/MAX(F$5:F2094))</f>
        <v>-1.5145485354253418E-2</v>
      </c>
      <c r="Q2094" s="33">
        <f>IF(DatiStorici[[#This Row],[Calend]]="X",(DatiStorici[[#This Row],[Balanced]]*B$2/DatiStorici[[#This Row],[Bond 3Y]]),Q2093)</f>
        <v>30.063476062940705</v>
      </c>
      <c r="R2094" s="33">
        <f>IF(DatiStorici[[#This Row],[Calend]]="X",(DatiStorici[[#This Row],[Balanced]]*C$2/DatiStorici[[#This Row],[Bond 10Y]]),R2093)</f>
        <v>23.049742491761972</v>
      </c>
      <c r="S2094" s="33">
        <f>IF(DatiStorici[[#This Row],[Calend]]="X",(DatiStorici[[#This Row],[Balanced]]*D$2/DatiStorici[[#This Row],[SXXR]]),S2093)</f>
        <v>20.147868830265168</v>
      </c>
      <c r="T2094" s="33">
        <f>IF(DatiStorici[[#This Row],[Calend]]="X",(DatiStorici[[#This Row],[Balanced]]*E$2/DatiStorici[[#This Row],[Gold]]),T2093)</f>
        <v>34.94519166065858</v>
      </c>
      <c r="U2094" s="34">
        <f>SUMPRODUCT(DatiStorici[[#This Row],[Bond 3Y]:[Gold]],Q2093:T2093)</f>
        <v>16442.164769536634</v>
      </c>
      <c r="V2094" s="32">
        <f t="shared" si="270"/>
        <v>-2.9472080858386988E-3</v>
      </c>
      <c r="W2094" s="32">
        <f>-(1-U2094/MAX(U$5:U2094))</f>
        <v>-1.2731209601937965E-2</v>
      </c>
      <c r="X2094" s="53" t="str">
        <f t="shared" si="271"/>
        <v/>
      </c>
    </row>
    <row r="2095" spans="1:24" x14ac:dyDescent="0.3">
      <c r="A2095" s="4">
        <v>42045</v>
      </c>
      <c r="B2095" s="1">
        <v>132.24965900000001</v>
      </c>
      <c r="C2095" s="1">
        <v>173.63443599999999</v>
      </c>
      <c r="D2095" s="1">
        <v>215.362224</v>
      </c>
      <c r="E2095" s="1">
        <v>118.14841</v>
      </c>
      <c r="F2095" s="3">
        <f t="shared" si="264"/>
        <v>15560.503083720554</v>
      </c>
      <c r="G2095" s="36">
        <f t="shared" si="265"/>
        <v>-3.3345966110460734E-6</v>
      </c>
      <c r="H2095" s="31">
        <f t="shared" si="266"/>
        <v>-2.6231667989941249E-3</v>
      </c>
      <c r="I2095" s="37">
        <f t="shared" si="267"/>
        <v>6.4061919017200219E-3</v>
      </c>
      <c r="J2095" s="37">
        <f t="shared" si="268"/>
        <v>-3.2463977878172544E-3</v>
      </c>
      <c r="K2095" s="39">
        <f t="shared" si="269"/>
        <v>-3.8692711398864254E-4</v>
      </c>
      <c r="L2095" s="36">
        <f>-(1-B2095/MAX(B$5:B2095))</f>
        <v>-5.2760942093221797E-4</v>
      </c>
      <c r="M2095" s="37">
        <f>-(1-C2095/MAX(C$5:C2095))</f>
        <v>-8.7591472144021854E-3</v>
      </c>
      <c r="N2095" s="37">
        <f>-(1-D2095/MAX(D$5:D2095))</f>
        <v>-1.0222717038472773E-3</v>
      </c>
      <c r="O2095" s="37">
        <f>-(1-E2095/MAX(E$5:E2095))</f>
        <v>-0.35776342110412906</v>
      </c>
      <c r="P2095" s="39">
        <f>-(1-F2095/MAX(F$5:F2095))</f>
        <v>-1.5526478556250667E-2</v>
      </c>
      <c r="Q2095" s="33">
        <f>IF(DatiStorici[[#This Row],[Calend]]="X",(DatiStorici[[#This Row],[Balanced]]*B$2/DatiStorici[[#This Row],[Bond 3Y]]),Q2094)</f>
        <v>30.063476062940705</v>
      </c>
      <c r="R2095" s="33">
        <f>IF(DatiStorici[[#This Row],[Calend]]="X",(DatiStorici[[#This Row],[Balanced]]*C$2/DatiStorici[[#This Row],[Bond 10Y]]),R2094)</f>
        <v>23.049742491761972</v>
      </c>
      <c r="S2095" s="33">
        <f>IF(DatiStorici[[#This Row],[Calend]]="X",(DatiStorici[[#This Row],[Balanced]]*D$2/DatiStorici[[#This Row],[SXXR]]),S2094)</f>
        <v>20.147868830265168</v>
      </c>
      <c r="T2095" s="33">
        <f>IF(DatiStorici[[#This Row],[Calend]]="X",(DatiStorici[[#This Row],[Balanced]]*E$2/DatiStorici[[#This Row],[Gold]]),T2094)</f>
        <v>34.94519166065858</v>
      </c>
      <c r="U2095" s="34">
        <f>SUMPRODUCT(DatiStorici[[#This Row],[Bond 3Y]:[Gold]],Q2094:T2094)</f>
        <v>16445.922167179149</v>
      </c>
      <c r="V2095" s="32">
        <f t="shared" si="270"/>
        <v>2.2849596974705439E-4</v>
      </c>
      <c r="W2095" s="32">
        <f>-(1-U2095/MAX(U$5:U2095))</f>
        <v>-1.250559688745867E-2</v>
      </c>
      <c r="X2095" s="53" t="str">
        <f t="shared" si="271"/>
        <v/>
      </c>
    </row>
    <row r="2096" spans="1:24" x14ac:dyDescent="0.3">
      <c r="A2096" s="4">
        <v>42046</v>
      </c>
      <c r="B2096" s="1">
        <v>132.260908</v>
      </c>
      <c r="C2096" s="1">
        <v>173.82034300000001</v>
      </c>
      <c r="D2096" s="1">
        <v>214.84377499999999</v>
      </c>
      <c r="E2096" s="1">
        <v>117.11824</v>
      </c>
      <c r="F2096" s="3">
        <f t="shared" si="264"/>
        <v>15517.057763529892</v>
      </c>
      <c r="G2096" s="36">
        <f t="shared" si="265"/>
        <v>8.5055203157827778E-5</v>
      </c>
      <c r="H2096" s="31">
        <f t="shared" si="266"/>
        <v>1.0701077030841318E-3</v>
      </c>
      <c r="I2096" s="37">
        <f t="shared" si="267"/>
        <v>-2.4102371988681689E-3</v>
      </c>
      <c r="J2096" s="37">
        <f t="shared" si="268"/>
        <v>-8.7575232953598925E-3</v>
      </c>
      <c r="K2096" s="39">
        <f t="shared" si="269"/>
        <v>-2.795930395311493E-3</v>
      </c>
      <c r="L2096" s="36">
        <f>-(1-B2096/MAX(B$5:B2096))</f>
        <v>-4.4259547831315693E-4</v>
      </c>
      <c r="M2096" s="37">
        <f>-(1-C2096/MAX(C$5:C2096))</f>
        <v>-7.6978449896589751E-3</v>
      </c>
      <c r="N2096" s="37">
        <f>-(1-D2096/MAX(D$5:D2096))</f>
        <v>-3.4271456628820474E-3</v>
      </c>
      <c r="O2096" s="37">
        <f>-(1-E2096/MAX(E$5:E2096))</f>
        <v>-0.36336326672609853</v>
      </c>
      <c r="P2096" s="39">
        <f>-(1-F2096/MAX(F$5:F2096))</f>
        <v>-1.8275153655521681E-2</v>
      </c>
      <c r="Q2096" s="33">
        <f>IF(DatiStorici[[#This Row],[Calend]]="X",(DatiStorici[[#This Row],[Balanced]]*B$2/DatiStorici[[#This Row],[Bond 3Y]]),Q2095)</f>
        <v>30.063476062940705</v>
      </c>
      <c r="R2096" s="33">
        <f>IF(DatiStorici[[#This Row],[Calend]]="X",(DatiStorici[[#This Row],[Balanced]]*C$2/DatiStorici[[#This Row],[Bond 10Y]]),R2095)</f>
        <v>23.049742491761972</v>
      </c>
      <c r="S2096" s="33">
        <f>IF(DatiStorici[[#This Row],[Calend]]="X",(DatiStorici[[#This Row],[Balanced]]*D$2/DatiStorici[[#This Row],[SXXR]]),S2095)</f>
        <v>20.147868830265168</v>
      </c>
      <c r="T2096" s="33">
        <f>IF(DatiStorici[[#This Row],[Calend]]="X",(DatiStorici[[#This Row],[Balanced]]*E$2/DatiStorici[[#This Row],[Gold]]),T2095)</f>
        <v>34.94519166065858</v>
      </c>
      <c r="U2096" s="34">
        <f>SUMPRODUCT(DatiStorici[[#This Row],[Bond 3Y]:[Gold]],Q2095:T2095)</f>
        <v>16404.100329158555</v>
      </c>
      <c r="V2096" s="32">
        <f t="shared" si="270"/>
        <v>-2.5462302572552579E-3</v>
      </c>
      <c r="W2096" s="32">
        <f>-(1-U2096/MAX(U$5:U2096))</f>
        <v>-1.5016786625157708E-2</v>
      </c>
      <c r="X2096" s="53" t="str">
        <f t="shared" si="271"/>
        <v/>
      </c>
    </row>
    <row r="2097" spans="1:24" x14ac:dyDescent="0.3">
      <c r="A2097" s="4">
        <v>42047</v>
      </c>
      <c r="B2097" s="1">
        <v>132.27641800000001</v>
      </c>
      <c r="C2097" s="1">
        <v>174.19079199999999</v>
      </c>
      <c r="D2097" s="1">
        <v>216.53779599999999</v>
      </c>
      <c r="E2097" s="1">
        <v>116.99727</v>
      </c>
      <c r="F2097" s="3">
        <f t="shared" si="264"/>
        <v>15547.532603271506</v>
      </c>
      <c r="G2097" s="36">
        <f t="shared" si="265"/>
        <v>1.1726133511886309E-4</v>
      </c>
      <c r="H2097" s="31">
        <f t="shared" si="266"/>
        <v>2.128949925233881E-3</v>
      </c>
      <c r="I2097" s="37">
        <f t="shared" si="267"/>
        <v>7.8539734742197054E-3</v>
      </c>
      <c r="J2097" s="37">
        <f t="shared" si="268"/>
        <v>-1.0334215854893398E-3</v>
      </c>
      <c r="K2097" s="39">
        <f t="shared" si="269"/>
        <v>1.9620313133390291E-3</v>
      </c>
      <c r="L2097" s="36">
        <f>-(1-B2097/MAX(B$5:B2097))</f>
        <v>-3.2537917019492824E-4</v>
      </c>
      <c r="M2097" s="37">
        <f>-(1-C2097/MAX(C$5:C2097))</f>
        <v>-5.5830330253228144E-3</v>
      </c>
      <c r="N2097" s="37">
        <f>-(1-D2097/MAX(D$5:D2097))</f>
        <v>0</v>
      </c>
      <c r="O2097" s="37">
        <f>-(1-E2097/MAX(E$5:E2097))</f>
        <v>-0.36402084103411536</v>
      </c>
      <c r="P2097" s="39">
        <f>-(1-F2097/MAX(F$5:F2097))</f>
        <v>-1.6347087921756986E-2</v>
      </c>
      <c r="Q2097" s="33">
        <f>IF(DatiStorici[[#This Row],[Calend]]="X",(DatiStorici[[#This Row],[Balanced]]*B$2/DatiStorici[[#This Row],[Bond 3Y]]),Q2096)</f>
        <v>30.063476062940705</v>
      </c>
      <c r="R2097" s="33">
        <f>IF(DatiStorici[[#This Row],[Calend]]="X",(DatiStorici[[#This Row],[Balanced]]*C$2/DatiStorici[[#This Row],[Bond 10Y]]),R2096)</f>
        <v>23.049742491761972</v>
      </c>
      <c r="S2097" s="33">
        <f>IF(DatiStorici[[#This Row],[Calend]]="X",(DatiStorici[[#This Row],[Balanced]]*D$2/DatiStorici[[#This Row],[SXXR]]),S2096)</f>
        <v>20.147868830265168</v>
      </c>
      <c r="T2097" s="33">
        <f>IF(DatiStorici[[#This Row],[Calend]]="X",(DatiStorici[[#This Row],[Balanced]]*E$2/DatiStorici[[#This Row],[Gold]]),T2096)</f>
        <v>34.94519166065858</v>
      </c>
      <c r="U2097" s="34">
        <f>SUMPRODUCT(DatiStorici[[#This Row],[Bond 3Y]:[Gold]],Q2096:T2096)</f>
        <v>16443.008960797149</v>
      </c>
      <c r="V2097" s="32">
        <f t="shared" si="270"/>
        <v>2.3690760421618932E-3</v>
      </c>
      <c r="W2097" s="32">
        <f>-(1-U2097/MAX(U$5:U2097))</f>
        <v>-1.26805201886937E-2</v>
      </c>
      <c r="X2097" s="53" t="str">
        <f t="shared" si="271"/>
        <v/>
      </c>
    </row>
    <row r="2098" spans="1:24" x14ac:dyDescent="0.3">
      <c r="A2098" s="4">
        <v>42048</v>
      </c>
      <c r="B2098" s="1">
        <v>132.285819</v>
      </c>
      <c r="C2098" s="1">
        <v>174.36872</v>
      </c>
      <c r="D2098" s="1">
        <v>217.83017799999999</v>
      </c>
      <c r="E2098" s="1">
        <v>117.95295</v>
      </c>
      <c r="F2098" s="3">
        <f t="shared" si="264"/>
        <v>15609.404129910399</v>
      </c>
      <c r="G2098" s="36">
        <f t="shared" si="265"/>
        <v>7.1068343770772744E-5</v>
      </c>
      <c r="H2098" s="31">
        <f t="shared" si="266"/>
        <v>1.0209333518611627E-3</v>
      </c>
      <c r="I2098" s="37">
        <f t="shared" si="267"/>
        <v>5.9506496380256225E-3</v>
      </c>
      <c r="J2098" s="37">
        <f t="shared" si="268"/>
        <v>8.1352149464388977E-3</v>
      </c>
      <c r="K2098" s="39">
        <f t="shared" si="269"/>
        <v>3.9716104633291324E-3</v>
      </c>
      <c r="L2098" s="36">
        <f>-(1-B2098/MAX(B$5:B2098))</f>
        <v>-2.5433142598985103E-4</v>
      </c>
      <c r="M2098" s="37">
        <f>-(1-C2098/MAX(C$5:C2098))</f>
        <v>-4.5672811588299833E-3</v>
      </c>
      <c r="N2098" s="37">
        <f>-(1-D2098/MAX(D$5:D2098))</f>
        <v>0</v>
      </c>
      <c r="O2098" s="37">
        <f>-(1-E2098/MAX(E$5:E2098))</f>
        <v>-0.35882591159139832</v>
      </c>
      <c r="P2098" s="39">
        <f>-(1-F2098/MAX(F$5:F2098))</f>
        <v>-1.2432633525291115E-2</v>
      </c>
      <c r="Q2098" s="33">
        <f>IF(DatiStorici[[#This Row],[Calend]]="X",(DatiStorici[[#This Row],[Balanced]]*B$2/DatiStorici[[#This Row],[Bond 3Y]]),Q2097)</f>
        <v>30.063476062940705</v>
      </c>
      <c r="R2098" s="33">
        <f>IF(DatiStorici[[#This Row],[Calend]]="X",(DatiStorici[[#This Row],[Balanced]]*C$2/DatiStorici[[#This Row],[Bond 10Y]]),R2097)</f>
        <v>23.049742491761972</v>
      </c>
      <c r="S2098" s="33">
        <f>IF(DatiStorici[[#This Row],[Calend]]="X",(DatiStorici[[#This Row],[Balanced]]*D$2/DatiStorici[[#This Row],[SXXR]]),S2097)</f>
        <v>20.147868830265168</v>
      </c>
      <c r="T2098" s="33">
        <f>IF(DatiStorici[[#This Row],[Calend]]="X",(DatiStorici[[#This Row],[Balanced]]*E$2/DatiStorici[[#This Row],[Gold]]),T2097)</f>
        <v>34.94519166065858</v>
      </c>
      <c r="U2098" s="34">
        <f>SUMPRODUCT(DatiStorici[[#This Row],[Bond 3Y]:[Gold]],Q2097:T2097)</f>
        <v>16506.827945898542</v>
      </c>
      <c r="V2098" s="32">
        <f t="shared" si="270"/>
        <v>3.8737105185545884E-3</v>
      </c>
      <c r="W2098" s="32">
        <f>-(1-U2098/MAX(U$5:U2098))</f>
        <v>-8.8485130832656189E-3</v>
      </c>
      <c r="X2098" s="53" t="str">
        <f t="shared" si="271"/>
        <v/>
      </c>
    </row>
    <row r="2099" spans="1:24" x14ac:dyDescent="0.3">
      <c r="A2099" s="4">
        <v>42051</v>
      </c>
      <c r="B2099" s="1">
        <v>132.27900099999999</v>
      </c>
      <c r="C2099" s="1">
        <v>174.23191499999999</v>
      </c>
      <c r="D2099" s="1">
        <v>217.54074399999999</v>
      </c>
      <c r="E2099" s="1">
        <v>117.63788</v>
      </c>
      <c r="F2099" s="3">
        <f t="shared" si="264"/>
        <v>15588.99144128929</v>
      </c>
      <c r="G2099" s="36">
        <f t="shared" si="265"/>
        <v>-5.1541244232814006E-5</v>
      </c>
      <c r="H2099" s="31">
        <f t="shared" si="266"/>
        <v>-7.8488099726554191E-4</v>
      </c>
      <c r="I2099" s="37">
        <f t="shared" si="267"/>
        <v>-1.329597490386213E-3</v>
      </c>
      <c r="J2099" s="37">
        <f t="shared" si="268"/>
        <v>-2.6747236964873946E-3</v>
      </c>
      <c r="K2099" s="39">
        <f t="shared" si="269"/>
        <v>-1.3085731596262319E-3</v>
      </c>
      <c r="L2099" s="36">
        <f>-(1-B2099/MAX(B$5:B2099))</f>
        <v>-3.0585823377526911E-4</v>
      </c>
      <c r="M2099" s="37">
        <f>-(1-C2099/MAX(C$5:C2099))</f>
        <v>-5.3482708518268751E-3</v>
      </c>
      <c r="N2099" s="37">
        <f>-(1-D2099/MAX(D$5:D2099))</f>
        <v>-1.3287139672630843E-3</v>
      </c>
      <c r="O2099" s="37">
        <f>-(1-E2099/MAX(E$5:E2099))</f>
        <v>-0.36053858363592883</v>
      </c>
      <c r="P2099" s="39">
        <f>-(1-F2099/MAX(F$5:F2099))</f>
        <v>-1.3724092505816077E-2</v>
      </c>
      <c r="Q2099" s="33">
        <f>IF(DatiStorici[[#This Row],[Calend]]="X",(DatiStorici[[#This Row],[Balanced]]*B$2/DatiStorici[[#This Row],[Bond 3Y]]),Q2098)</f>
        <v>30.063476062940705</v>
      </c>
      <c r="R2099" s="33">
        <f>IF(DatiStorici[[#This Row],[Calend]]="X",(DatiStorici[[#This Row],[Balanced]]*C$2/DatiStorici[[#This Row],[Bond 10Y]]),R2098)</f>
        <v>23.049742491761972</v>
      </c>
      <c r="S2099" s="33">
        <f>IF(DatiStorici[[#This Row],[Calend]]="X",(DatiStorici[[#This Row],[Balanced]]*D$2/DatiStorici[[#This Row],[SXXR]]),S2098)</f>
        <v>20.147868830265168</v>
      </c>
      <c r="T2099" s="33">
        <f>IF(DatiStorici[[#This Row],[Calend]]="X",(DatiStorici[[#This Row],[Balanced]]*E$2/DatiStorici[[#This Row],[Gold]]),T2098)</f>
        <v>34.94519166065858</v>
      </c>
      <c r="U2099" s="34">
        <f>SUMPRODUCT(DatiStorici[[#This Row],[Bond 3Y]:[Gold]],Q2098:T2098)</f>
        <v>16486.627993293616</v>
      </c>
      <c r="V2099" s="32">
        <f t="shared" si="270"/>
        <v>-1.2244825256297115E-3</v>
      </c>
      <c r="W2099" s="32">
        <f>-(1-U2099/MAX(U$5:U2099))</f>
        <v>-1.0061418017250467E-2</v>
      </c>
      <c r="X2099" s="53" t="str">
        <f t="shared" si="271"/>
        <v/>
      </c>
    </row>
    <row r="2100" spans="1:24" x14ac:dyDescent="0.3">
      <c r="A2100" s="4">
        <v>42052</v>
      </c>
      <c r="B2100" s="1">
        <v>132.26977299999999</v>
      </c>
      <c r="C2100" s="1">
        <v>173.95328599999999</v>
      </c>
      <c r="D2100" s="1">
        <v>217.80083200000001</v>
      </c>
      <c r="E2100" s="1">
        <v>115.7465</v>
      </c>
      <c r="F2100" s="3">
        <f t="shared" si="264"/>
        <v>15511.024326154642</v>
      </c>
      <c r="G2100" s="36">
        <f t="shared" si="265"/>
        <v>-6.9764073098698662E-5</v>
      </c>
      <c r="H2100" s="31">
        <f t="shared" si="266"/>
        <v>-1.6004646876154067E-3</v>
      </c>
      <c r="I2100" s="37">
        <f t="shared" si="267"/>
        <v>1.1948687893951928E-3</v>
      </c>
      <c r="J2100" s="37">
        <f t="shared" si="268"/>
        <v>-1.6208637513962631E-2</v>
      </c>
      <c r="K2100" s="39">
        <f t="shared" si="269"/>
        <v>-5.0139703502430598E-3</v>
      </c>
      <c r="L2100" s="36">
        <f>-(1-B2100/MAX(B$5:B2100))</f>
        <v>-3.7559853624569151E-4</v>
      </c>
      <c r="M2100" s="37">
        <f>-(1-C2100/MAX(C$5:C2100))</f>
        <v>-6.9389026062952608E-3</v>
      </c>
      <c r="N2100" s="37">
        <f>-(1-D2100/MAX(D$5:D2100))</f>
        <v>-1.3471962548727845E-4</v>
      </c>
      <c r="O2100" s="37">
        <f>-(1-E2100/MAX(E$5:E2100))</f>
        <v>-0.37081983431540955</v>
      </c>
      <c r="P2100" s="39">
        <f>-(1-F2100/MAX(F$5:F2100))</f>
        <v>-1.8656873919144501E-2</v>
      </c>
      <c r="Q2100" s="33">
        <f>IF(DatiStorici[[#This Row],[Calend]]="X",(DatiStorici[[#This Row],[Balanced]]*B$2/DatiStorici[[#This Row],[Bond 3Y]]),Q2099)</f>
        <v>30.063476062940705</v>
      </c>
      <c r="R2100" s="33">
        <f>IF(DatiStorici[[#This Row],[Calend]]="X",(DatiStorici[[#This Row],[Balanced]]*C$2/DatiStorici[[#This Row],[Bond 10Y]]),R2099)</f>
        <v>23.049742491761972</v>
      </c>
      <c r="S2100" s="33">
        <f>IF(DatiStorici[[#This Row],[Calend]]="X",(DatiStorici[[#This Row],[Balanced]]*D$2/DatiStorici[[#This Row],[SXXR]]),S2099)</f>
        <v>20.147868830265168</v>
      </c>
      <c r="T2100" s="33">
        <f>IF(DatiStorici[[#This Row],[Calend]]="X",(DatiStorici[[#This Row],[Balanced]]*E$2/DatiStorici[[#This Row],[Gold]]),T2099)</f>
        <v>34.94519166065858</v>
      </c>
      <c r="U2100" s="34">
        <f>SUMPRODUCT(DatiStorici[[#This Row],[Bond 3Y]:[Gold]],Q2099:T2099)</f>
        <v>16419.073823140963</v>
      </c>
      <c r="V2100" s="32">
        <f t="shared" si="270"/>
        <v>-4.1059306642709783E-3</v>
      </c>
      <c r="W2100" s="32">
        <f>-(1-U2100/MAX(U$5:U2100))</f>
        <v>-1.4117704083457694E-2</v>
      </c>
      <c r="X2100" s="53" t="str">
        <f t="shared" si="271"/>
        <v/>
      </c>
    </row>
    <row r="2101" spans="1:24" x14ac:dyDescent="0.3">
      <c r="A2101" s="4">
        <v>42053</v>
      </c>
      <c r="B2101" s="1">
        <v>132.29403300000001</v>
      </c>
      <c r="C2101" s="1">
        <v>174.00518700000001</v>
      </c>
      <c r="D2101" s="1">
        <v>219.73192399999999</v>
      </c>
      <c r="E2101" s="1">
        <v>115.41024</v>
      </c>
      <c r="F2101" s="3">
        <f t="shared" si="264"/>
        <v>15528.725138117856</v>
      </c>
      <c r="G2101" s="36">
        <f t="shared" si="265"/>
        <v>1.8339621307103678E-4</v>
      </c>
      <c r="H2101" s="31">
        <f t="shared" si="266"/>
        <v>2.9831720973742722E-4</v>
      </c>
      <c r="I2101" s="37">
        <f t="shared" si="267"/>
        <v>8.82724556170255E-3</v>
      </c>
      <c r="J2101" s="37">
        <f t="shared" si="268"/>
        <v>-2.9093699555331936E-3</v>
      </c>
      <c r="K2101" s="39">
        <f t="shared" si="269"/>
        <v>1.1405255639935785E-3</v>
      </c>
      <c r="L2101" s="36">
        <f>-(1-B2101/MAX(B$5:B2101))</f>
        <v>-1.9225439472714267E-4</v>
      </c>
      <c r="M2101" s="37">
        <f>-(1-C2101/MAX(C$5:C2101))</f>
        <v>-6.6426111984062564E-3</v>
      </c>
      <c r="N2101" s="37">
        <f>-(1-D2101/MAX(D$5:D2101))</f>
        <v>0</v>
      </c>
      <c r="O2101" s="37">
        <f>-(1-E2101/MAX(E$5:E2101))</f>
        <v>-0.37264769193972735</v>
      </c>
      <c r="P2101" s="39">
        <f>-(1-F2101/MAX(F$5:F2101))</f>
        <v>-1.7536988489214589E-2</v>
      </c>
      <c r="Q2101" s="33">
        <f>IF(DatiStorici[[#This Row],[Calend]]="X",(DatiStorici[[#This Row],[Balanced]]*B$2/DatiStorici[[#This Row],[Bond 3Y]]),Q2100)</f>
        <v>30.063476062940705</v>
      </c>
      <c r="R2101" s="33">
        <f>IF(DatiStorici[[#This Row],[Calend]]="X",(DatiStorici[[#This Row],[Balanced]]*C$2/DatiStorici[[#This Row],[Bond 10Y]]),R2100)</f>
        <v>23.049742491761972</v>
      </c>
      <c r="S2101" s="33">
        <f>IF(DatiStorici[[#This Row],[Calend]]="X",(DatiStorici[[#This Row],[Balanced]]*D$2/DatiStorici[[#This Row],[SXXR]]),S2100)</f>
        <v>20.147868830265168</v>
      </c>
      <c r="T2101" s="33">
        <f>IF(DatiStorici[[#This Row],[Calend]]="X",(DatiStorici[[#This Row],[Balanced]]*E$2/DatiStorici[[#This Row],[Gold]]),T2100)</f>
        <v>34.94519166065858</v>
      </c>
      <c r="U2101" s="34">
        <f>SUMPRODUCT(DatiStorici[[#This Row],[Bond 3Y]:[Gold]],Q2100:T2100)</f>
        <v>16448.156185922679</v>
      </c>
      <c r="V2101" s="32">
        <f t="shared" si="270"/>
        <v>1.769687945330043E-3</v>
      </c>
      <c r="W2101" s="32">
        <f>-(1-U2101/MAX(U$5:U2101))</f>
        <v>-1.2371455366949391E-2</v>
      </c>
      <c r="X2101" s="53" t="str">
        <f t="shared" si="271"/>
        <v/>
      </c>
    </row>
    <row r="2102" spans="1:24" x14ac:dyDescent="0.3">
      <c r="A2102" s="4">
        <v>42054</v>
      </c>
      <c r="B2102" s="1">
        <v>132.32631499999999</v>
      </c>
      <c r="C2102" s="1">
        <v>174.23469499999999</v>
      </c>
      <c r="D2102" s="1">
        <v>220.429326</v>
      </c>
      <c r="E2102" s="1">
        <v>115.74384999999999</v>
      </c>
      <c r="F2102" s="3">
        <f t="shared" si="264"/>
        <v>15558.981997424731</v>
      </c>
      <c r="G2102" s="36">
        <f t="shared" si="265"/>
        <v>2.4398728521161535E-4</v>
      </c>
      <c r="H2102" s="31">
        <f t="shared" si="266"/>
        <v>1.3181030955485102E-3</v>
      </c>
      <c r="I2102" s="37">
        <f t="shared" si="267"/>
        <v>3.1688504319117581E-3</v>
      </c>
      <c r="J2102" s="37">
        <f t="shared" si="268"/>
        <v>2.8864748326901495E-3</v>
      </c>
      <c r="K2102" s="39">
        <f t="shared" si="269"/>
        <v>1.9465487582399214E-3</v>
      </c>
      <c r="L2102" s="36">
        <f>-(1-B2102/MAX(B$5:B2102))</f>
        <v>0</v>
      </c>
      <c r="M2102" s="37">
        <f>-(1-C2102/MAX(C$5:C2102))</f>
        <v>-5.3324004425104876E-3</v>
      </c>
      <c r="N2102" s="37">
        <f>-(1-D2102/MAX(D$5:D2102))</f>
        <v>0</v>
      </c>
      <c r="O2102" s="37">
        <f>-(1-E2102/MAX(E$5:E2102))</f>
        <v>-0.37083423930769066</v>
      </c>
      <c r="P2102" s="39">
        <f>-(1-F2102/MAX(F$5:F2102))</f>
        <v>-1.5622713824095857E-2</v>
      </c>
      <c r="Q2102" s="33">
        <f>IF(DatiStorici[[#This Row],[Calend]]="X",(DatiStorici[[#This Row],[Balanced]]*B$2/DatiStorici[[#This Row],[Bond 3Y]]),Q2101)</f>
        <v>30.063476062940705</v>
      </c>
      <c r="R2102" s="33">
        <f>IF(DatiStorici[[#This Row],[Calend]]="X",(DatiStorici[[#This Row],[Balanced]]*C$2/DatiStorici[[#This Row],[Bond 10Y]]),R2101)</f>
        <v>23.049742491761972</v>
      </c>
      <c r="S2102" s="33">
        <f>IF(DatiStorici[[#This Row],[Calend]]="X",(DatiStorici[[#This Row],[Balanced]]*D$2/DatiStorici[[#This Row],[SXXR]]),S2101)</f>
        <v>20.147868830265168</v>
      </c>
      <c r="T2102" s="33">
        <f>IF(DatiStorici[[#This Row],[Calend]]="X",(DatiStorici[[#This Row],[Balanced]]*E$2/DatiStorici[[#This Row],[Gold]]),T2101)</f>
        <v>34.94519166065858</v>
      </c>
      <c r="U2102" s="34">
        <f>SUMPRODUCT(DatiStorici[[#This Row],[Bond 3Y]:[Gold]],Q2101:T2101)</f>
        <v>16480.126024764613</v>
      </c>
      <c r="V2102" s="32">
        <f t="shared" si="270"/>
        <v>1.9417866187287827E-3</v>
      </c>
      <c r="W2102" s="32">
        <f>-(1-U2102/MAX(U$5:U2102))</f>
        <v>-1.0451828324823054E-2</v>
      </c>
      <c r="X2102" s="53" t="str">
        <f t="shared" si="271"/>
        <v/>
      </c>
    </row>
    <row r="2103" spans="1:24" x14ac:dyDescent="0.3">
      <c r="A2103" s="4">
        <v>42055</v>
      </c>
      <c r="B2103" s="1">
        <v>132.352351</v>
      </c>
      <c r="C2103" s="1">
        <v>174.60239300000001</v>
      </c>
      <c r="D2103" s="1">
        <v>220.92706000000001</v>
      </c>
      <c r="E2103" s="1">
        <v>115.6229</v>
      </c>
      <c r="F2103" s="3">
        <f t="shared" si="264"/>
        <v>15571.651573569416</v>
      </c>
      <c r="G2103" s="36">
        <f t="shared" si="265"/>
        <v>1.9673667301913175E-4</v>
      </c>
      <c r="H2103" s="31">
        <f t="shared" si="266"/>
        <v>2.1081367138243469E-3</v>
      </c>
      <c r="I2103" s="37">
        <f t="shared" si="267"/>
        <v>2.2554752884202467E-3</v>
      </c>
      <c r="J2103" s="37">
        <f t="shared" si="268"/>
        <v>-1.0455262998489239E-3</v>
      </c>
      <c r="K2103" s="39">
        <f t="shared" si="269"/>
        <v>8.1396202973462166E-4</v>
      </c>
      <c r="L2103" s="36">
        <f>-(1-B2103/MAX(B$5:B2103))</f>
        <v>0</v>
      </c>
      <c r="M2103" s="37">
        <f>-(1-C2103/MAX(C$5:C2103))</f>
        <v>-3.2332933328610425E-3</v>
      </c>
      <c r="N2103" s="37">
        <f>-(1-D2103/MAX(D$5:D2103))</f>
        <v>0</v>
      </c>
      <c r="O2103" s="37">
        <f>-(1-E2103/MAX(E$5:E2103))</f>
        <v>-0.37149170489878458</v>
      </c>
      <c r="P2103" s="39">
        <f>-(1-F2103/MAX(F$5:F2103))</f>
        <v>-1.482114190992001E-2</v>
      </c>
      <c r="Q2103" s="33">
        <f>IF(DatiStorici[[#This Row],[Calend]]="X",(DatiStorici[[#This Row],[Balanced]]*B$2/DatiStorici[[#This Row],[Bond 3Y]]),Q2102)</f>
        <v>30.063476062940705</v>
      </c>
      <c r="R2103" s="33">
        <f>IF(DatiStorici[[#This Row],[Calend]]="X",(DatiStorici[[#This Row],[Balanced]]*C$2/DatiStorici[[#This Row],[Bond 10Y]]),R2102)</f>
        <v>23.049742491761972</v>
      </c>
      <c r="S2103" s="33">
        <f>IF(DatiStorici[[#This Row],[Calend]]="X",(DatiStorici[[#This Row],[Balanced]]*D$2/DatiStorici[[#This Row],[SXXR]]),S2102)</f>
        <v>20.147868830265168</v>
      </c>
      <c r="T2103" s="33">
        <f>IF(DatiStorici[[#This Row],[Calend]]="X",(DatiStorici[[#This Row],[Balanced]]*E$2/DatiStorici[[#This Row],[Gold]]),T2102)</f>
        <v>34.94519166065858</v>
      </c>
      <c r="U2103" s="34">
        <f>SUMPRODUCT(DatiStorici[[#This Row],[Bond 3Y]:[Gold]],Q2102:T2102)</f>
        <v>16495.185760055134</v>
      </c>
      <c r="V2103" s="32">
        <f t="shared" si="270"/>
        <v>9.1339462903682501E-4</v>
      </c>
      <c r="W2103" s="32">
        <f>-(1-U2103/MAX(U$5:U2103))</f>
        <v>-9.5475674289868806E-3</v>
      </c>
      <c r="X2103" s="53" t="str">
        <f t="shared" si="271"/>
        <v/>
      </c>
    </row>
    <row r="2104" spans="1:24" x14ac:dyDescent="0.3">
      <c r="A2104" s="4">
        <v>42058</v>
      </c>
      <c r="B2104" s="1">
        <v>132.406285</v>
      </c>
      <c r="C2104" s="1">
        <v>175.11985100000001</v>
      </c>
      <c r="D2104" s="1">
        <v>222.54225</v>
      </c>
      <c r="E2104" s="1">
        <v>115.26009000000001</v>
      </c>
      <c r="F2104" s="3">
        <f t="shared" si="264"/>
        <v>15596.072762167607</v>
      </c>
      <c r="G2104" s="36">
        <f t="shared" si="265"/>
        <v>4.0742014357593827E-4</v>
      </c>
      <c r="H2104" s="31">
        <f t="shared" si="266"/>
        <v>2.9592534447006576E-3</v>
      </c>
      <c r="I2104" s="37">
        <f t="shared" si="267"/>
        <v>7.2843694284041409E-3</v>
      </c>
      <c r="J2104" s="37">
        <f t="shared" si="268"/>
        <v>-3.1428066539667607E-3</v>
      </c>
      <c r="K2104" s="39">
        <f t="shared" si="269"/>
        <v>1.5670822375618378E-3</v>
      </c>
      <c r="L2104" s="36">
        <f>-(1-B2104/MAX(B$5:B2104))</f>
        <v>0</v>
      </c>
      <c r="M2104" s="37">
        <f>-(1-C2104/MAX(C$5:C2104))</f>
        <v>-2.7923928104423013E-4</v>
      </c>
      <c r="N2104" s="37">
        <f>-(1-D2104/MAX(D$5:D2104))</f>
        <v>0</v>
      </c>
      <c r="O2104" s="37">
        <f>-(1-E2104/MAX(E$5:E2104))</f>
        <v>-0.37346388423822052</v>
      </c>
      <c r="P2104" s="39">
        <f>-(1-F2104/MAX(F$5:F2104))</f>
        <v>-1.3276075313567115E-2</v>
      </c>
      <c r="Q2104" s="33">
        <f>IF(DatiStorici[[#This Row],[Calend]]="X",(DatiStorici[[#This Row],[Balanced]]*B$2/DatiStorici[[#This Row],[Bond 3Y]]),Q2103)</f>
        <v>30.063476062940705</v>
      </c>
      <c r="R2104" s="33">
        <f>IF(DatiStorici[[#This Row],[Calend]]="X",(DatiStorici[[#This Row],[Balanced]]*C$2/DatiStorici[[#This Row],[Bond 10Y]]),R2103)</f>
        <v>23.049742491761972</v>
      </c>
      <c r="S2104" s="33">
        <f>IF(DatiStorici[[#This Row],[Calend]]="X",(DatiStorici[[#This Row],[Balanced]]*D$2/DatiStorici[[#This Row],[SXXR]]),S2103)</f>
        <v>20.147868830265168</v>
      </c>
      <c r="T2104" s="33">
        <f>IF(DatiStorici[[#This Row],[Calend]]="X",(DatiStorici[[#This Row],[Balanced]]*E$2/DatiStorici[[#This Row],[Gold]]),T2103)</f>
        <v>34.94519166065858</v>
      </c>
      <c r="U2104" s="34">
        <f>SUMPRODUCT(DatiStorici[[#This Row],[Bond 3Y]:[Gold]],Q2103:T2103)</f>
        <v>16528.598648492967</v>
      </c>
      <c r="V2104" s="32">
        <f t="shared" si="270"/>
        <v>2.0235657686057174E-3</v>
      </c>
      <c r="W2104" s="32">
        <f>-(1-U2104/MAX(U$5:U2104))</f>
        <v>-7.5412925610423009E-3</v>
      </c>
      <c r="X2104" s="53" t="str">
        <f t="shared" si="271"/>
        <v/>
      </c>
    </row>
    <row r="2105" spans="1:24" x14ac:dyDescent="0.3">
      <c r="A2105" s="4">
        <v>42059</v>
      </c>
      <c r="B2105" s="1">
        <v>132.455387</v>
      </c>
      <c r="C2105" s="1">
        <v>175.33219299999999</v>
      </c>
      <c r="D2105" s="1">
        <v>223.80701099999999</v>
      </c>
      <c r="E2105" s="1">
        <v>114.11049</v>
      </c>
      <c r="F2105" s="3">
        <f t="shared" si="264"/>
        <v>15576.346329470376</v>
      </c>
      <c r="G2105" s="36">
        <f t="shared" si="265"/>
        <v>3.7077467790439997E-4</v>
      </c>
      <c r="H2105" s="31">
        <f t="shared" si="266"/>
        <v>1.2118178770582058E-3</v>
      </c>
      <c r="I2105" s="37">
        <f t="shared" si="267"/>
        <v>5.6671512445218416E-3</v>
      </c>
      <c r="J2105" s="37">
        <f t="shared" si="268"/>
        <v>-1.0024037311975483E-2</v>
      </c>
      <c r="K2105" s="39">
        <f t="shared" si="269"/>
        <v>-1.2656339100561463E-3</v>
      </c>
      <c r="L2105" s="36">
        <f>-(1-B2105/MAX(B$5:B2105))</f>
        <v>0</v>
      </c>
      <c r="M2105" s="37">
        <f>-(1-C2105/MAX(C$5:C2105))</f>
        <v>0</v>
      </c>
      <c r="N2105" s="37">
        <f>-(1-D2105/MAX(D$5:D2105))</f>
        <v>0</v>
      </c>
      <c r="O2105" s="37">
        <f>-(1-E2105/MAX(E$5:E2105))</f>
        <v>-0.37971293296514541</v>
      </c>
      <c r="P2105" s="39">
        <f>-(1-F2105/MAX(F$5:F2105))</f>
        <v>-1.4524116624216266E-2</v>
      </c>
      <c r="Q2105" s="33">
        <f>IF(DatiStorici[[#This Row],[Calend]]="X",(DatiStorici[[#This Row],[Balanced]]*B$2/DatiStorici[[#This Row],[Bond 3Y]]),Q2104)</f>
        <v>30.063476062940705</v>
      </c>
      <c r="R2105" s="33">
        <f>IF(DatiStorici[[#This Row],[Calend]]="X",(DatiStorici[[#This Row],[Balanced]]*C$2/DatiStorici[[#This Row],[Bond 10Y]]),R2104)</f>
        <v>23.049742491761972</v>
      </c>
      <c r="S2105" s="33">
        <f>IF(DatiStorici[[#This Row],[Calend]]="X",(DatiStorici[[#This Row],[Balanced]]*D$2/DatiStorici[[#This Row],[SXXR]]),S2104)</f>
        <v>20.147868830265168</v>
      </c>
      <c r="T2105" s="33">
        <f>IF(DatiStorici[[#This Row],[Calend]]="X",(DatiStorici[[#This Row],[Balanced]]*E$2/DatiStorici[[#This Row],[Gold]]),T2104)</f>
        <v>34.94519166065858</v>
      </c>
      <c r="U2105" s="34">
        <f>SUMPRODUCT(DatiStorici[[#This Row],[Bond 3Y]:[Gold]],Q2104:T2104)</f>
        <v>16520.278500111337</v>
      </c>
      <c r="V2105" s="32">
        <f t="shared" si="270"/>
        <v>-5.0350567252219029E-4</v>
      </c>
      <c r="W2105" s="32">
        <f>-(1-U2105/MAX(U$5:U2105))</f>
        <v>-8.04087536803888E-3</v>
      </c>
      <c r="X2105" s="53" t="str">
        <f t="shared" si="271"/>
        <v/>
      </c>
    </row>
    <row r="2106" spans="1:24" x14ac:dyDescent="0.3">
      <c r="A2106" s="4">
        <v>42060</v>
      </c>
      <c r="B2106" s="1">
        <v>132.47197199999999</v>
      </c>
      <c r="C2106" s="1">
        <v>175.65218300000001</v>
      </c>
      <c r="D2106" s="1">
        <v>223.525058</v>
      </c>
      <c r="E2106" s="1">
        <v>115.28137</v>
      </c>
      <c r="F2106" s="3">
        <f t="shared" si="264"/>
        <v>15626.796280361072</v>
      </c>
      <c r="G2106" s="36">
        <f t="shared" si="265"/>
        <v>1.2520413206289227E-4</v>
      </c>
      <c r="H2106" s="31">
        <f t="shared" si="266"/>
        <v>1.8233865125490308E-3</v>
      </c>
      <c r="I2106" s="37">
        <f t="shared" si="267"/>
        <v>-1.2605983647365538E-3</v>
      </c>
      <c r="J2106" s="37">
        <f t="shared" si="268"/>
        <v>1.0208646189358624E-2</v>
      </c>
      <c r="K2106" s="39">
        <f t="shared" si="269"/>
        <v>3.2336483207649818E-3</v>
      </c>
      <c r="L2106" s="36">
        <f>-(1-B2106/MAX(B$5:B2106))</f>
        <v>0</v>
      </c>
      <c r="M2106" s="37">
        <f>-(1-C2106/MAX(C$5:C2106))</f>
        <v>0</v>
      </c>
      <c r="N2106" s="37">
        <f>-(1-D2106/MAX(D$5:D2106))</f>
        <v>-1.2598041443839803E-3</v>
      </c>
      <c r="O2106" s="37">
        <f>-(1-E2106/MAX(E$5:E2106))</f>
        <v>-0.3733482094322802</v>
      </c>
      <c r="P2106" s="39">
        <f>-(1-F2106/MAX(F$5:F2106))</f>
        <v>-1.1332276325557222E-2</v>
      </c>
      <c r="Q2106" s="33">
        <f>IF(DatiStorici[[#This Row],[Calend]]="X",(DatiStorici[[#This Row],[Balanced]]*B$2/DatiStorici[[#This Row],[Bond 3Y]]),Q2105)</f>
        <v>30.063476062940705</v>
      </c>
      <c r="R2106" s="33">
        <f>IF(DatiStorici[[#This Row],[Calend]]="X",(DatiStorici[[#This Row],[Balanced]]*C$2/DatiStorici[[#This Row],[Bond 10Y]]),R2105)</f>
        <v>23.049742491761972</v>
      </c>
      <c r="S2106" s="33">
        <f>IF(DatiStorici[[#This Row],[Calend]]="X",(DatiStorici[[#This Row],[Balanced]]*D$2/DatiStorici[[#This Row],[SXXR]]),S2105)</f>
        <v>20.147868830265168</v>
      </c>
      <c r="T2106" s="33">
        <f>IF(DatiStorici[[#This Row],[Calend]]="X",(DatiStorici[[#This Row],[Balanced]]*E$2/DatiStorici[[#This Row],[Gold]]),T2105)</f>
        <v>34.94519166065858</v>
      </c>
      <c r="U2106" s="34">
        <f>SUMPRODUCT(DatiStorici[[#This Row],[Bond 3Y]:[Gold]],Q2105:T2105)</f>
        <v>16563.388663913109</v>
      </c>
      <c r="V2106" s="32">
        <f t="shared" si="270"/>
        <v>2.6061311757308455E-3</v>
      </c>
      <c r="W2106" s="32">
        <f>-(1-U2106/MAX(U$5:U2106))</f>
        <v>-5.4523281866304396E-3</v>
      </c>
      <c r="X2106" s="53" t="str">
        <f t="shared" si="271"/>
        <v/>
      </c>
    </row>
    <row r="2107" spans="1:24" x14ac:dyDescent="0.3">
      <c r="A2107" s="4">
        <v>42061</v>
      </c>
      <c r="B2107" s="1">
        <v>132.55218500000001</v>
      </c>
      <c r="C2107" s="1">
        <v>176.46141600000001</v>
      </c>
      <c r="D2107" s="1">
        <v>225.81520900000001</v>
      </c>
      <c r="E2107" s="1">
        <v>115.61496</v>
      </c>
      <c r="F2107" s="3">
        <f t="shared" si="264"/>
        <v>15696.873770674241</v>
      </c>
      <c r="G2107" s="36">
        <f t="shared" si="265"/>
        <v>6.0532596995923965E-4</v>
      </c>
      <c r="H2107" s="31">
        <f t="shared" si="266"/>
        <v>4.5964394845136192E-3</v>
      </c>
      <c r="I2107" s="37">
        <f t="shared" si="267"/>
        <v>1.0193481414406251E-2</v>
      </c>
      <c r="J2107" s="37">
        <f t="shared" si="268"/>
        <v>2.8895239010936933E-3</v>
      </c>
      <c r="K2107" s="39">
        <f t="shared" si="269"/>
        <v>4.4744186817210589E-3</v>
      </c>
      <c r="L2107" s="36">
        <f>-(1-B2107/MAX(B$5:B2107))</f>
        <v>0</v>
      </c>
      <c r="M2107" s="37">
        <f>-(1-C2107/MAX(C$5:C2107))</f>
        <v>0</v>
      </c>
      <c r="N2107" s="37">
        <f>-(1-D2107/MAX(D$5:D2107))</f>
        <v>0</v>
      </c>
      <c r="O2107" s="37">
        <f>-(1-E2107/MAX(E$5:E2107))</f>
        <v>-0.37153486551716641</v>
      </c>
      <c r="P2107" s="39">
        <f>-(1-F2107/MAX(F$5:F2107))</f>
        <v>-6.8986514426494505E-3</v>
      </c>
      <c r="Q2107" s="33">
        <f>IF(DatiStorici[[#This Row],[Calend]]="X",(DatiStorici[[#This Row],[Balanced]]*B$2/DatiStorici[[#This Row],[Bond 3Y]]),Q2106)</f>
        <v>30.063476062940705</v>
      </c>
      <c r="R2107" s="33">
        <f>IF(DatiStorici[[#This Row],[Calend]]="X",(DatiStorici[[#This Row],[Balanced]]*C$2/DatiStorici[[#This Row],[Bond 10Y]]),R2106)</f>
        <v>23.049742491761972</v>
      </c>
      <c r="S2107" s="33">
        <f>IF(DatiStorici[[#This Row],[Calend]]="X",(DatiStorici[[#This Row],[Balanced]]*D$2/DatiStorici[[#This Row],[SXXR]]),S2106)</f>
        <v>20.147868830265168</v>
      </c>
      <c r="T2107" s="33">
        <f>IF(DatiStorici[[#This Row],[Calend]]="X",(DatiStorici[[#This Row],[Balanced]]*E$2/DatiStorici[[#This Row],[Gold]]),T2106)</f>
        <v>34.94519166065858</v>
      </c>
      <c r="U2107" s="34">
        <f>SUMPRODUCT(DatiStorici[[#This Row],[Bond 3Y]:[Gold]],Q2106:T2106)</f>
        <v>16642.251786219964</v>
      </c>
      <c r="V2107" s="32">
        <f t="shared" si="270"/>
        <v>4.7499924420287207E-3</v>
      </c>
      <c r="W2107" s="32">
        <f>-(1-U2107/MAX(U$5:U2107))</f>
        <v>-7.1699677144121399E-4</v>
      </c>
      <c r="X2107" s="53" t="str">
        <f t="shared" si="271"/>
        <v/>
      </c>
    </row>
    <row r="2108" spans="1:24" x14ac:dyDescent="0.3">
      <c r="A2108" s="4">
        <v>42062</v>
      </c>
      <c r="B2108" s="1">
        <v>132.54750799999999</v>
      </c>
      <c r="C2108" s="1">
        <v>176.264568</v>
      </c>
      <c r="D2108" s="1">
        <v>226.69214099999999</v>
      </c>
      <c r="E2108" s="1">
        <v>116.16383999999999</v>
      </c>
      <c r="F2108" s="3">
        <f t="shared" si="264"/>
        <v>15726.614688401411</v>
      </c>
      <c r="G2108" s="36">
        <f t="shared" si="265"/>
        <v>-3.5284839054912317E-5</v>
      </c>
      <c r="H2108" s="31">
        <f t="shared" si="266"/>
        <v>-1.116152647467335E-3</v>
      </c>
      <c r="I2108" s="37">
        <f t="shared" si="267"/>
        <v>3.8758844372693856E-3</v>
      </c>
      <c r="J2108" s="37">
        <f t="shared" si="268"/>
        <v>4.7362487513239095E-3</v>
      </c>
      <c r="K2108" s="39">
        <f t="shared" si="269"/>
        <v>1.8929105625123508E-3</v>
      </c>
      <c r="L2108" s="36">
        <f>-(1-B2108/MAX(B$5:B2108))</f>
        <v>-3.5284216552300407E-5</v>
      </c>
      <c r="M2108" s="37">
        <f>-(1-C2108/MAX(C$5:C2108))</f>
        <v>-1.115529980786345E-3</v>
      </c>
      <c r="N2108" s="37">
        <f>-(1-D2108/MAX(D$5:D2108))</f>
        <v>0</v>
      </c>
      <c r="O2108" s="37">
        <f>-(1-E2108/MAX(E$5:E2108))</f>
        <v>-0.36855123828575154</v>
      </c>
      <c r="P2108" s="39">
        <f>-(1-F2108/MAX(F$5:F2108))</f>
        <v>-5.0170190912849355E-3</v>
      </c>
      <c r="Q2108" s="33">
        <f>IF(DatiStorici[[#This Row],[Calend]]="X",(DatiStorici[[#This Row],[Balanced]]*B$2/DatiStorici[[#This Row],[Bond 3Y]]),Q2107)</f>
        <v>30.063476062940705</v>
      </c>
      <c r="R2108" s="33">
        <f>IF(DatiStorici[[#This Row],[Calend]]="X",(DatiStorici[[#This Row],[Balanced]]*C$2/DatiStorici[[#This Row],[Bond 10Y]]),R2107)</f>
        <v>23.049742491761972</v>
      </c>
      <c r="S2108" s="33">
        <f>IF(DatiStorici[[#This Row],[Calend]]="X",(DatiStorici[[#This Row],[Balanced]]*D$2/DatiStorici[[#This Row],[SXXR]]),S2107)</f>
        <v>20.147868830265168</v>
      </c>
      <c r="T2108" s="33">
        <f>IF(DatiStorici[[#This Row],[Calend]]="X",(DatiStorici[[#This Row],[Balanced]]*E$2/DatiStorici[[#This Row],[Gold]]),T2107)</f>
        <v>34.94519166065858</v>
      </c>
      <c r="U2108" s="34">
        <f>SUMPRODUCT(DatiStorici[[#This Row],[Bond 3Y]:[Gold]],Q2107:T2107)</f>
        <v>16674.422911340163</v>
      </c>
      <c r="V2108" s="32">
        <f t="shared" si="270"/>
        <v>1.9312332584923164E-3</v>
      </c>
      <c r="W2108" s="32">
        <f>-(1-U2108/MAX(U$5:U2108))</f>
        <v>0</v>
      </c>
      <c r="X2108" s="53" t="str">
        <f t="shared" si="271"/>
        <v/>
      </c>
    </row>
    <row r="2109" spans="1:24" x14ac:dyDescent="0.3">
      <c r="A2109" s="4">
        <v>42065</v>
      </c>
      <c r="B2109" s="1">
        <v>132.544231</v>
      </c>
      <c r="C2109" s="1">
        <v>175.98084700000001</v>
      </c>
      <c r="D2109" s="1">
        <v>226.157005</v>
      </c>
      <c r="E2109" s="1">
        <v>116.01631999999999</v>
      </c>
      <c r="F2109" s="3">
        <f t="shared" si="264"/>
        <v>15705.481804241525</v>
      </c>
      <c r="G2109" s="36">
        <f t="shared" si="265"/>
        <v>-2.472351656466364E-5</v>
      </c>
      <c r="H2109" s="31">
        <f t="shared" si="266"/>
        <v>-1.6109283429950147E-3</v>
      </c>
      <c r="I2109" s="37">
        <f t="shared" si="267"/>
        <v>-2.3634194911111087E-3</v>
      </c>
      <c r="J2109" s="37">
        <f t="shared" si="268"/>
        <v>-1.2707375156512529E-3</v>
      </c>
      <c r="K2109" s="39">
        <f t="shared" si="269"/>
        <v>-1.3446692840926116E-3</v>
      </c>
      <c r="L2109" s="36">
        <f>-(1-B2109/MAX(B$5:B2109))</f>
        <v>-6.0006555154146213E-5</v>
      </c>
      <c r="M2109" s="37">
        <f>-(1-C2109/MAX(C$5:C2109))</f>
        <v>-2.7233658829984853E-3</v>
      </c>
      <c r="N2109" s="37">
        <f>-(1-D2109/MAX(D$5:D2109))</f>
        <v>-2.3606288142119514E-3</v>
      </c>
      <c r="O2109" s="37">
        <f>-(1-E2109/MAX(E$5:E2109))</f>
        <v>-0.3693531343088865</v>
      </c>
      <c r="P2109" s="39">
        <f>-(1-F2109/MAX(F$5:F2109))</f>
        <v>-6.3540430149466864E-3</v>
      </c>
      <c r="Q2109" s="33">
        <f>IF(DatiStorici[[#This Row],[Calend]]="X",(DatiStorici[[#This Row],[Balanced]]*B$2/DatiStorici[[#This Row],[Bond 3Y]]),Q2108)</f>
        <v>30.063476062940705</v>
      </c>
      <c r="R2109" s="33">
        <f>IF(DatiStorici[[#This Row],[Calend]]="X",(DatiStorici[[#This Row],[Balanced]]*C$2/DatiStorici[[#This Row],[Bond 10Y]]),R2108)</f>
        <v>23.049742491761972</v>
      </c>
      <c r="S2109" s="33">
        <f>IF(DatiStorici[[#This Row],[Calend]]="X",(DatiStorici[[#This Row],[Balanced]]*D$2/DatiStorici[[#This Row],[SXXR]]),S2108)</f>
        <v>20.147868830265168</v>
      </c>
      <c r="T2109" s="33">
        <f>IF(DatiStorici[[#This Row],[Calend]]="X",(DatiStorici[[#This Row],[Balanced]]*E$2/DatiStorici[[#This Row],[Gold]]),T2108)</f>
        <v>34.94519166065858</v>
      </c>
      <c r="U2109" s="34">
        <f>SUMPRODUCT(DatiStorici[[#This Row],[Bond 3Y]:[Gold]],Q2108:T2108)</f>
        <v>16651.847732731465</v>
      </c>
      <c r="V2109" s="32">
        <f t="shared" si="270"/>
        <v>-1.3547979792172091E-3</v>
      </c>
      <c r="W2109" s="32">
        <f>-(1-U2109/MAX(U$5:U2109))</f>
        <v>-1.3538806547448434E-3</v>
      </c>
      <c r="X2109" s="53" t="str">
        <f t="shared" si="271"/>
        <v/>
      </c>
    </row>
    <row r="2110" spans="1:24" x14ac:dyDescent="0.3">
      <c r="A2110" s="4">
        <v>42066</v>
      </c>
      <c r="B2110" s="1">
        <v>132.500292</v>
      </c>
      <c r="C2110" s="1">
        <v>175.59628599999999</v>
      </c>
      <c r="D2110" s="1">
        <v>224.223612</v>
      </c>
      <c r="E2110" s="1">
        <v>116.03891</v>
      </c>
      <c r="F2110" s="3">
        <f t="shared" si="264"/>
        <v>15666.466725221773</v>
      </c>
      <c r="G2110" s="36">
        <f t="shared" si="265"/>
        <v>-3.3155939164622548E-4</v>
      </c>
      <c r="H2110" s="31">
        <f t="shared" si="266"/>
        <v>-2.1876346171102829E-3</v>
      </c>
      <c r="I2110" s="37">
        <f t="shared" si="267"/>
        <v>-8.5856486865366639E-3</v>
      </c>
      <c r="J2110" s="37">
        <f t="shared" si="268"/>
        <v>1.9469503075951204E-4</v>
      </c>
      <c r="K2110" s="39">
        <f t="shared" si="269"/>
        <v>-2.4872601774726358E-3</v>
      </c>
      <c r="L2110" s="36">
        <f>-(1-B2110/MAX(B$5:B2110))</f>
        <v>-3.9149109462066622E-4</v>
      </c>
      <c r="M2110" s="37">
        <f>-(1-C2110/MAX(C$5:C2110))</f>
        <v>-4.9026581538936798E-3</v>
      </c>
      <c r="N2110" s="37">
        <f>-(1-D2110/MAX(D$5:D2110))</f>
        <v>-1.0889345299359032E-2</v>
      </c>
      <c r="O2110" s="37">
        <f>-(1-E2110/MAX(E$5:E2110))</f>
        <v>-0.36923033854449783</v>
      </c>
      <c r="P2110" s="39">
        <f>-(1-F2110/MAX(F$5:F2110))</f>
        <v>-8.8224280038718961E-3</v>
      </c>
      <c r="Q2110" s="33">
        <f>IF(DatiStorici[[#This Row],[Calend]]="X",(DatiStorici[[#This Row],[Balanced]]*B$2/DatiStorici[[#This Row],[Bond 3Y]]),Q2109)</f>
        <v>30.063476062940705</v>
      </c>
      <c r="R2110" s="33">
        <f>IF(DatiStorici[[#This Row],[Calend]]="X",(DatiStorici[[#This Row],[Balanced]]*C$2/DatiStorici[[#This Row],[Bond 10Y]]),R2109)</f>
        <v>23.049742491761972</v>
      </c>
      <c r="S2110" s="33">
        <f>IF(DatiStorici[[#This Row],[Calend]]="X",(DatiStorici[[#This Row],[Balanced]]*D$2/DatiStorici[[#This Row],[SXXR]]),S2109)</f>
        <v>20.147868830265168</v>
      </c>
      <c r="T2110" s="33">
        <f>IF(DatiStorici[[#This Row],[Calend]]="X",(DatiStorici[[#This Row],[Balanced]]*E$2/DatiStorici[[#This Row],[Gold]]),T2109)</f>
        <v>34.94519166065858</v>
      </c>
      <c r="U2110" s="34">
        <f>SUMPRODUCT(DatiStorici[[#This Row],[Bond 3Y]:[Gold]],Q2109:T2109)</f>
        <v>16603.498404952625</v>
      </c>
      <c r="V2110" s="32">
        <f t="shared" si="270"/>
        <v>-2.9077647633060761E-3</v>
      </c>
      <c r="W2110" s="32">
        <f>-(1-U2110/MAX(U$5:U2110))</f>
        <v>-4.253490916276581E-3</v>
      </c>
      <c r="X2110" s="53" t="str">
        <f t="shared" si="271"/>
        <v/>
      </c>
    </row>
    <row r="2111" spans="1:24" x14ac:dyDescent="0.3">
      <c r="A2111" s="4">
        <v>42067</v>
      </c>
      <c r="B2111" s="1">
        <v>132.50281799999999</v>
      </c>
      <c r="C2111" s="1">
        <v>175.513496</v>
      </c>
      <c r="D2111" s="1">
        <v>225.92281199999999</v>
      </c>
      <c r="E2111" s="1">
        <v>114.7698</v>
      </c>
      <c r="F2111" s="3">
        <f t="shared" si="264"/>
        <v>15639.94008592617</v>
      </c>
      <c r="G2111" s="36">
        <f t="shared" si="265"/>
        <v>1.9063927212562667E-5</v>
      </c>
      <c r="H2111" s="31">
        <f t="shared" si="266"/>
        <v>-4.7159040151353019E-4</v>
      </c>
      <c r="I2111" s="37">
        <f t="shared" si="267"/>
        <v>7.5495793370866735E-3</v>
      </c>
      <c r="J2111" s="37">
        <f t="shared" si="268"/>
        <v>-1.099718282104252E-2</v>
      </c>
      <c r="K2111" s="39">
        <f t="shared" si="269"/>
        <v>-1.6946464539318497E-3</v>
      </c>
      <c r="L2111" s="36">
        <f>-(1-B2111/MAX(B$5:B2111))</f>
        <v>-3.7243444911916335E-4</v>
      </c>
      <c r="M2111" s="37">
        <f>-(1-C2111/MAX(C$5:C2111))</f>
        <v>-5.3718258726882517E-3</v>
      </c>
      <c r="N2111" s="37">
        <f>-(1-D2111/MAX(D$5:D2111))</f>
        <v>-3.3937171205242755E-3</v>
      </c>
      <c r="O2111" s="37">
        <f>-(1-E2111/MAX(E$5:E2111))</f>
        <v>-0.37612902524406944</v>
      </c>
      <c r="P2111" s="39">
        <f>-(1-F2111/MAX(F$5:F2111))</f>
        <v>-1.0500701120036871E-2</v>
      </c>
      <c r="Q2111" s="33">
        <f>IF(DatiStorici[[#This Row],[Calend]]="X",(DatiStorici[[#This Row],[Balanced]]*B$2/DatiStorici[[#This Row],[Bond 3Y]]),Q2110)</f>
        <v>30.063476062940705</v>
      </c>
      <c r="R2111" s="33">
        <f>IF(DatiStorici[[#This Row],[Calend]]="X",(DatiStorici[[#This Row],[Balanced]]*C$2/DatiStorici[[#This Row],[Bond 10Y]]),R2110)</f>
        <v>23.049742491761972</v>
      </c>
      <c r="S2111" s="33">
        <f>IF(DatiStorici[[#This Row],[Calend]]="X",(DatiStorici[[#This Row],[Balanced]]*D$2/DatiStorici[[#This Row],[SXXR]]),S2110)</f>
        <v>20.147868830265168</v>
      </c>
      <c r="T2111" s="33">
        <f>IF(DatiStorici[[#This Row],[Calend]]="X",(DatiStorici[[#This Row],[Balanced]]*E$2/DatiStorici[[#This Row],[Gold]]),T2110)</f>
        <v>34.94519166065858</v>
      </c>
      <c r="U2111" s="34">
        <f>SUMPRODUCT(DatiStorici[[#This Row],[Bond 3Y]:[Gold]],Q2110:T2110)</f>
        <v>16591.552023640194</v>
      </c>
      <c r="V2111" s="32">
        <f t="shared" si="270"/>
        <v>-7.1976886155850691E-4</v>
      </c>
      <c r="W2111" s="32">
        <f>-(1-U2111/MAX(U$5:U2111))</f>
        <v>-4.9699403775833595E-3</v>
      </c>
      <c r="X2111" s="53" t="str">
        <f t="shared" si="271"/>
        <v/>
      </c>
    </row>
    <row r="2112" spans="1:24" x14ac:dyDescent="0.3">
      <c r="A2112" s="4">
        <v>42068</v>
      </c>
      <c r="B2112" s="1">
        <v>132.595348</v>
      </c>
      <c r="C2112" s="1">
        <v>176.00718800000001</v>
      </c>
      <c r="D2112" s="1">
        <v>228.014444</v>
      </c>
      <c r="E2112" s="1">
        <v>115.00769</v>
      </c>
      <c r="F2112" s="3">
        <f t="shared" si="264"/>
        <v>15695.571692361947</v>
      </c>
      <c r="G2112" s="36">
        <f t="shared" si="265"/>
        <v>6.9808105543538081E-4</v>
      </c>
      <c r="H2112" s="31">
        <f t="shared" si="266"/>
        <v>2.8088948791301551E-3</v>
      </c>
      <c r="I2112" s="37">
        <f t="shared" si="267"/>
        <v>9.2155767137836429E-3</v>
      </c>
      <c r="J2112" s="37">
        <f t="shared" si="268"/>
        <v>2.0706126174050983E-3</v>
      </c>
      <c r="K2112" s="39">
        <f t="shared" si="269"/>
        <v>3.5507104704431344E-3</v>
      </c>
      <c r="L2112" s="36">
        <f>-(1-B2112/MAX(B$5:B2112))</f>
        <v>0</v>
      </c>
      <c r="M2112" s="37">
        <f>-(1-C2112/MAX(C$5:C2112))</f>
        <v>-2.5740924576962421E-3</v>
      </c>
      <c r="N2112" s="37">
        <f>-(1-D2112/MAX(D$5:D2112))</f>
        <v>0</v>
      </c>
      <c r="O2112" s="37">
        <f>-(1-E2112/MAX(E$5:E2112))</f>
        <v>-0.37483589180491839</v>
      </c>
      <c r="P2112" s="39">
        <f>-(1-F2112/MAX(F$5:F2112))</f>
        <v>-6.9810306314457282E-3</v>
      </c>
      <c r="Q2112" s="33">
        <f>IF(DatiStorici[[#This Row],[Calend]]="X",(DatiStorici[[#This Row],[Balanced]]*B$2/DatiStorici[[#This Row],[Bond 3Y]]),Q2111)</f>
        <v>30.063476062940705</v>
      </c>
      <c r="R2112" s="33">
        <f>IF(DatiStorici[[#This Row],[Calend]]="X",(DatiStorici[[#This Row],[Balanced]]*C$2/DatiStorici[[#This Row],[Bond 10Y]]),R2111)</f>
        <v>23.049742491761972</v>
      </c>
      <c r="S2112" s="33">
        <f>IF(DatiStorici[[#This Row],[Calend]]="X",(DatiStorici[[#This Row],[Balanced]]*D$2/DatiStorici[[#This Row],[SXXR]]),S2111)</f>
        <v>20.147868830265168</v>
      </c>
      <c r="T2112" s="33">
        <f>IF(DatiStorici[[#This Row],[Calend]]="X",(DatiStorici[[#This Row],[Balanced]]*E$2/DatiStorici[[#This Row],[Gold]]),T2111)</f>
        <v>34.94519166065858</v>
      </c>
      <c r="U2112" s="34">
        <f>SUMPRODUCT(DatiStorici[[#This Row],[Bond 3Y]:[Gold]],Q2111:T2111)</f>
        <v>16656.168309371882</v>
      </c>
      <c r="V2112" s="32">
        <f t="shared" si="270"/>
        <v>3.8869652679374418E-3</v>
      </c>
      <c r="W2112" s="32">
        <f>-(1-U2112/MAX(U$5:U2112))</f>
        <v>-1.0947666414210522E-3</v>
      </c>
      <c r="X2112" s="53" t="str">
        <f t="shared" si="271"/>
        <v/>
      </c>
    </row>
    <row r="2113" spans="1:24" x14ac:dyDescent="0.3">
      <c r="A2113" s="4">
        <v>42069</v>
      </c>
      <c r="B2113" s="1">
        <v>132.609319</v>
      </c>
      <c r="C2113" s="1">
        <v>175.77809300000001</v>
      </c>
      <c r="D2113" s="1">
        <v>228.253817</v>
      </c>
      <c r="E2113" s="1">
        <v>112.49478999999999</v>
      </c>
      <c r="F2113" s="3">
        <f t="shared" si="264"/>
        <v>15594.606557749177</v>
      </c>
      <c r="G2113" s="36">
        <f t="shared" si="265"/>
        <v>1.0536013691592861E-4</v>
      </c>
      <c r="H2113" s="31">
        <f t="shared" si="266"/>
        <v>-1.3024708238828834E-3</v>
      </c>
      <c r="I2113" s="37">
        <f t="shared" si="267"/>
        <v>1.0492644017663481E-3</v>
      </c>
      <c r="J2113" s="37">
        <f t="shared" si="268"/>
        <v>-2.2092086231826614E-2</v>
      </c>
      <c r="K2113" s="39">
        <f t="shared" si="269"/>
        <v>-6.4534937588587747E-3</v>
      </c>
      <c r="L2113" s="36">
        <f>-(1-B2113/MAX(B$5:B2113))</f>
        <v>0</v>
      </c>
      <c r="M2113" s="37">
        <f>-(1-C2113/MAX(C$5:C2113))</f>
        <v>-3.8723649367066182E-3</v>
      </c>
      <c r="N2113" s="37">
        <f>-(1-D2113/MAX(D$5:D2113))</f>
        <v>0</v>
      </c>
      <c r="O2113" s="37">
        <f>-(1-E2113/MAX(E$5:E2113))</f>
        <v>-0.38849562957970041</v>
      </c>
      <c r="P2113" s="39">
        <f>-(1-F2113/MAX(F$5:F2113))</f>
        <v>-1.3368838344376743E-2</v>
      </c>
      <c r="Q2113" s="33">
        <f>IF(DatiStorici[[#This Row],[Calend]]="X",(DatiStorici[[#This Row],[Balanced]]*B$2/DatiStorici[[#This Row],[Bond 3Y]]),Q2112)</f>
        <v>30.063476062940705</v>
      </c>
      <c r="R2113" s="33">
        <f>IF(DatiStorici[[#This Row],[Calend]]="X",(DatiStorici[[#This Row],[Balanced]]*C$2/DatiStorici[[#This Row],[Bond 10Y]]),R2112)</f>
        <v>23.049742491761972</v>
      </c>
      <c r="S2113" s="33">
        <f>IF(DatiStorici[[#This Row],[Calend]]="X",(DatiStorici[[#This Row],[Balanced]]*D$2/DatiStorici[[#This Row],[SXXR]]),S2112)</f>
        <v>20.147868830265168</v>
      </c>
      <c r="T2113" s="33">
        <f>IF(DatiStorici[[#This Row],[Calend]]="X",(DatiStorici[[#This Row],[Balanced]]*E$2/DatiStorici[[#This Row],[Gold]]),T2112)</f>
        <v>34.94519166065858</v>
      </c>
      <c r="U2113" s="34">
        <f>SUMPRODUCT(DatiStorici[[#This Row],[Bond 3Y]:[Gold]],Q2112:T2112)</f>
        <v>16568.316829121242</v>
      </c>
      <c r="V2113" s="32">
        <f t="shared" si="270"/>
        <v>-5.2883699854786538E-3</v>
      </c>
      <c r="W2113" s="32">
        <f>-(1-U2113/MAX(U$5:U2113))</f>
        <v>-6.3634035662343269E-3</v>
      </c>
      <c r="X2113" s="53" t="str">
        <f t="shared" si="271"/>
        <v/>
      </c>
    </row>
    <row r="2114" spans="1:24" x14ac:dyDescent="0.3">
      <c r="A2114" s="4">
        <v>42072</v>
      </c>
      <c r="B2114" s="1">
        <v>132.62194299999999</v>
      </c>
      <c r="C2114" s="1">
        <v>176.52468200000001</v>
      </c>
      <c r="D2114" s="1">
        <v>227.67092199999999</v>
      </c>
      <c r="E2114" s="1">
        <v>111.79728</v>
      </c>
      <c r="F2114" s="3">
        <f t="shared" si="264"/>
        <v>15577.541730756719</v>
      </c>
      <c r="G2114" s="36">
        <f t="shared" si="265"/>
        <v>9.5192398620912042E-5</v>
      </c>
      <c r="H2114" s="31">
        <f t="shared" si="266"/>
        <v>4.2383436668407843E-3</v>
      </c>
      <c r="I2114" s="37">
        <f t="shared" si="267"/>
        <v>-2.556980429999558E-3</v>
      </c>
      <c r="J2114" s="37">
        <f t="shared" si="268"/>
        <v>-6.2196781951439004E-3</v>
      </c>
      <c r="K2114" s="39">
        <f t="shared" si="269"/>
        <v>-1.0948766533016479E-3</v>
      </c>
      <c r="L2114" s="36">
        <f>-(1-B2114/MAX(B$5:B2114))</f>
        <v>0</v>
      </c>
      <c r="M2114" s="37">
        <f>-(1-C2114/MAX(C$5:C2114))</f>
        <v>0</v>
      </c>
      <c r="N2114" s="37">
        <f>-(1-D2114/MAX(D$5:D2114))</f>
        <v>-2.5537141400794328E-3</v>
      </c>
      <c r="O2114" s="37">
        <f>-(1-E2114/MAX(E$5:E2114))</f>
        <v>-0.39228718662346984</v>
      </c>
      <c r="P2114" s="39">
        <f>-(1-F2114/MAX(F$5:F2114))</f>
        <v>-1.4448486619995093E-2</v>
      </c>
      <c r="Q2114" s="33">
        <f>IF(DatiStorici[[#This Row],[Calend]]="X",(DatiStorici[[#This Row],[Balanced]]*B$2/DatiStorici[[#This Row],[Bond 3Y]]),Q2113)</f>
        <v>30.063476062940705</v>
      </c>
      <c r="R2114" s="33">
        <f>IF(DatiStorici[[#This Row],[Calend]]="X",(DatiStorici[[#This Row],[Balanced]]*C$2/DatiStorici[[#This Row],[Bond 10Y]]),R2113)</f>
        <v>23.049742491761972</v>
      </c>
      <c r="S2114" s="33">
        <f>IF(DatiStorici[[#This Row],[Calend]]="X",(DatiStorici[[#This Row],[Balanced]]*D$2/DatiStorici[[#This Row],[SXXR]]),S2113)</f>
        <v>20.147868830265168</v>
      </c>
      <c r="T2114" s="33">
        <f>IF(DatiStorici[[#This Row],[Calend]]="X",(DatiStorici[[#This Row],[Balanced]]*E$2/DatiStorici[[#This Row],[Gold]]),T2113)</f>
        <v>34.94519166065858</v>
      </c>
      <c r="U2114" s="34">
        <f>SUMPRODUCT(DatiStorici[[#This Row],[Bond 3Y]:[Gold]],Q2113:T2113)</f>
        <v>16549.786322003201</v>
      </c>
      <c r="V2114" s="32">
        <f t="shared" si="270"/>
        <v>-1.1190561830957014E-3</v>
      </c>
      <c r="W2114" s="32">
        <f>-(1-U2114/MAX(U$5:U2114))</f>
        <v>-7.474716816268212E-3</v>
      </c>
      <c r="X2114" s="53" t="str">
        <f t="shared" si="271"/>
        <v/>
      </c>
    </row>
    <row r="2115" spans="1:24" x14ac:dyDescent="0.3">
      <c r="A2115" s="4">
        <v>42073</v>
      </c>
      <c r="B2115" s="1">
        <v>132.63360800000001</v>
      </c>
      <c r="C2115" s="1">
        <v>177.437309</v>
      </c>
      <c r="D2115" s="1">
        <v>225.66847799999999</v>
      </c>
      <c r="E2115" s="1">
        <v>111.17411</v>
      </c>
      <c r="F2115" s="3">
        <f t="shared" si="264"/>
        <v>15546.234237949862</v>
      </c>
      <c r="G2115" s="36">
        <f t="shared" si="265"/>
        <v>8.7952919089251904E-5</v>
      </c>
      <c r="H2115" s="31">
        <f t="shared" si="266"/>
        <v>5.1566498410124985E-3</v>
      </c>
      <c r="I2115" s="37">
        <f t="shared" si="267"/>
        <v>-8.8342509969784634E-3</v>
      </c>
      <c r="J2115" s="37">
        <f t="shared" si="268"/>
        <v>-5.589700298007102E-3</v>
      </c>
      <c r="K2115" s="39">
        <f t="shared" si="269"/>
        <v>-2.0118062408453759E-3</v>
      </c>
      <c r="L2115" s="36">
        <f>-(1-B2115/MAX(B$5:B2115))</f>
        <v>0</v>
      </c>
      <c r="M2115" s="37">
        <f>-(1-C2115/MAX(C$5:C2115))</f>
        <v>0</v>
      </c>
      <c r="N2115" s="37">
        <f>-(1-D2115/MAX(D$5:D2115))</f>
        <v>-1.1326597004947314E-2</v>
      </c>
      <c r="O2115" s="37">
        <f>-(1-E2115/MAX(E$5:E2115))</f>
        <v>-0.39567464286490839</v>
      </c>
      <c r="P2115" s="39">
        <f>-(1-F2115/MAX(F$5:F2115))</f>
        <v>-1.6429232199062338E-2</v>
      </c>
      <c r="Q2115" s="33">
        <f>IF(DatiStorici[[#This Row],[Calend]]="X",(DatiStorici[[#This Row],[Balanced]]*B$2/DatiStorici[[#This Row],[Bond 3Y]]),Q2114)</f>
        <v>30.063476062940705</v>
      </c>
      <c r="R2115" s="33">
        <f>IF(DatiStorici[[#This Row],[Calend]]="X",(DatiStorici[[#This Row],[Balanced]]*C$2/DatiStorici[[#This Row],[Bond 10Y]]),R2114)</f>
        <v>23.049742491761972</v>
      </c>
      <c r="S2115" s="33">
        <f>IF(DatiStorici[[#This Row],[Calend]]="X",(DatiStorici[[#This Row],[Balanced]]*D$2/DatiStorici[[#This Row],[SXXR]]),S2114)</f>
        <v>20.147868830265168</v>
      </c>
      <c r="T2115" s="33">
        <f>IF(DatiStorici[[#This Row],[Calend]]="X",(DatiStorici[[#This Row],[Balanced]]*E$2/DatiStorici[[#This Row],[Gold]]),T2114)</f>
        <v>34.94519166065858</v>
      </c>
      <c r="U2115" s="34">
        <f>SUMPRODUCT(DatiStorici[[#This Row],[Bond 3Y]:[Gold]],Q2114:T2114)</f>
        <v>16509.051055653381</v>
      </c>
      <c r="V2115" s="32">
        <f t="shared" si="270"/>
        <v>-2.4644113464127823E-3</v>
      </c>
      <c r="W2115" s="32">
        <f>-(1-U2115/MAX(U$5:U2115))</f>
        <v>-9.9176958966485929E-3</v>
      </c>
      <c r="X2115" s="53" t="str">
        <f t="shared" si="271"/>
        <v/>
      </c>
    </row>
    <row r="2116" spans="1:24" x14ac:dyDescent="0.3">
      <c r="A2116" s="4">
        <v>42074</v>
      </c>
      <c r="B2116" s="1">
        <v>132.651511</v>
      </c>
      <c r="C2116" s="1">
        <v>178.13145599999999</v>
      </c>
      <c r="D2116" s="1">
        <v>229.02487300000001</v>
      </c>
      <c r="E2116" s="1">
        <v>110.02475</v>
      </c>
      <c r="F2116" s="3">
        <f t="shared" si="264"/>
        <v>15569.411047249989</v>
      </c>
      <c r="G2116" s="36">
        <f t="shared" si="265"/>
        <v>1.3497176241661203E-4</v>
      </c>
      <c r="H2116" s="31">
        <f t="shared" si="266"/>
        <v>3.9044367793895523E-3</v>
      </c>
      <c r="I2116" s="37">
        <f t="shared" si="267"/>
        <v>1.4763602576663261E-2</v>
      </c>
      <c r="J2116" s="37">
        <f t="shared" si="268"/>
        <v>-1.0392190484107545E-2</v>
      </c>
      <c r="K2116" s="39">
        <f t="shared" si="269"/>
        <v>1.4897209023942578E-3</v>
      </c>
      <c r="L2116" s="36">
        <f>-(1-B2116/MAX(B$5:B2116))</f>
        <v>0</v>
      </c>
      <c r="M2116" s="37">
        <f>-(1-C2116/MAX(C$5:C2116))</f>
        <v>0</v>
      </c>
      <c r="N2116" s="37">
        <f>-(1-D2116/MAX(D$5:D2116))</f>
        <v>0</v>
      </c>
      <c r="O2116" s="37">
        <f>-(1-E2116/MAX(E$5:E2116))</f>
        <v>-0.40192238698875871</v>
      </c>
      <c r="P2116" s="39">
        <f>-(1-F2116/MAX(F$5:F2116))</f>
        <v>-1.4962894321375209E-2</v>
      </c>
      <c r="Q2116" s="33">
        <f>IF(DatiStorici[[#This Row],[Calend]]="X",(DatiStorici[[#This Row],[Balanced]]*B$2/DatiStorici[[#This Row],[Bond 3Y]]),Q2115)</f>
        <v>30.063476062940705</v>
      </c>
      <c r="R2116" s="33">
        <f>IF(DatiStorici[[#This Row],[Calend]]="X",(DatiStorici[[#This Row],[Balanced]]*C$2/DatiStorici[[#This Row],[Bond 10Y]]),R2115)</f>
        <v>23.049742491761972</v>
      </c>
      <c r="S2116" s="33">
        <f>IF(DatiStorici[[#This Row],[Calend]]="X",(DatiStorici[[#This Row],[Balanced]]*D$2/DatiStorici[[#This Row],[SXXR]]),S2115)</f>
        <v>20.147868830265168</v>
      </c>
      <c r="T2116" s="33">
        <f>IF(DatiStorici[[#This Row],[Calend]]="X",(DatiStorici[[#This Row],[Balanced]]*E$2/DatiStorici[[#This Row],[Gold]]),T2115)</f>
        <v>34.94519166065858</v>
      </c>
      <c r="U2116" s="34">
        <f>SUMPRODUCT(DatiStorici[[#This Row],[Bond 3Y]:[Gold]],Q2115:T2115)</f>
        <v>16553.048792382229</v>
      </c>
      <c r="V2116" s="32">
        <f t="shared" si="270"/>
        <v>2.6615225834604713E-3</v>
      </c>
      <c r="W2116" s="32">
        <f>-(1-U2116/MAX(U$5:U2116))</f>
        <v>-7.2790596474189284E-3</v>
      </c>
      <c r="X2116" s="53" t="str">
        <f t="shared" si="271"/>
        <v/>
      </c>
    </row>
    <row r="2117" spans="1:24" x14ac:dyDescent="0.3">
      <c r="A2117" s="4">
        <v>42075</v>
      </c>
      <c r="B2117" s="1">
        <v>132.630201</v>
      </c>
      <c r="C2117" s="1">
        <v>177.83720600000001</v>
      </c>
      <c r="D2117" s="1">
        <v>229.02775</v>
      </c>
      <c r="E2117" s="1">
        <v>110.23876</v>
      </c>
      <c r="F2117" s="3">
        <f t="shared" si="264"/>
        <v>15569.918991047638</v>
      </c>
      <c r="G2117" s="36">
        <f t="shared" si="265"/>
        <v>-1.6065939777887257E-4</v>
      </c>
      <c r="H2117" s="31">
        <f t="shared" si="266"/>
        <v>-1.653235795346723E-3</v>
      </c>
      <c r="I2117" s="37">
        <f t="shared" si="267"/>
        <v>1.2561875450709932E-5</v>
      </c>
      <c r="J2117" s="37">
        <f t="shared" si="268"/>
        <v>1.9432185325981349E-3</v>
      </c>
      <c r="K2117" s="39">
        <f t="shared" si="269"/>
        <v>3.2623938734101035E-5</v>
      </c>
      <c r="L2117" s="36">
        <f>-(1-B2117/MAX(B$5:B2117))</f>
        <v>-1.6064649274893927E-4</v>
      </c>
      <c r="M2117" s="37">
        <f>-(1-C2117/MAX(C$5:C2117))</f>
        <v>-1.6518699538389248E-3</v>
      </c>
      <c r="N2117" s="37">
        <f>-(1-D2117/MAX(D$5:D2117))</f>
        <v>0</v>
      </c>
      <c r="O2117" s="37">
        <f>-(1-E2117/MAX(E$5:E2117))</f>
        <v>-0.40075906155552177</v>
      </c>
      <c r="P2117" s="39">
        <f>-(1-F2117/MAX(F$5:F2117))</f>
        <v>-1.4930758006985068E-2</v>
      </c>
      <c r="Q2117" s="33">
        <f>IF(DatiStorici[[#This Row],[Calend]]="X",(DatiStorici[[#This Row],[Balanced]]*B$2/DatiStorici[[#This Row],[Bond 3Y]]),Q2116)</f>
        <v>30.063476062940705</v>
      </c>
      <c r="R2117" s="33">
        <f>IF(DatiStorici[[#This Row],[Calend]]="X",(DatiStorici[[#This Row],[Balanced]]*C$2/DatiStorici[[#This Row],[Bond 10Y]]),R2116)</f>
        <v>23.049742491761972</v>
      </c>
      <c r="S2117" s="33">
        <f>IF(DatiStorici[[#This Row],[Calend]]="X",(DatiStorici[[#This Row],[Balanced]]*D$2/DatiStorici[[#This Row],[SXXR]]),S2116)</f>
        <v>20.147868830265168</v>
      </c>
      <c r="T2117" s="33">
        <f>IF(DatiStorici[[#This Row],[Calend]]="X",(DatiStorici[[#This Row],[Balanced]]*E$2/DatiStorici[[#This Row],[Gold]]),T2116)</f>
        <v>34.94519166065858</v>
      </c>
      <c r="U2117" s="34">
        <f>SUMPRODUCT(DatiStorici[[#This Row],[Bond 3Y]:[Gold]],Q2116:T2116)</f>
        <v>16553.162338865048</v>
      </c>
      <c r="V2117" s="32">
        <f t="shared" si="270"/>
        <v>6.8595274988051401E-6</v>
      </c>
      <c r="W2117" s="32">
        <f>-(1-U2117/MAX(U$5:U2117))</f>
        <v>-7.2722500274745583E-3</v>
      </c>
      <c r="X2117" s="53" t="str">
        <f t="shared" si="271"/>
        <v/>
      </c>
    </row>
    <row r="2118" spans="1:24" x14ac:dyDescent="0.3">
      <c r="A2118" s="4">
        <v>42076</v>
      </c>
      <c r="B2118" s="1">
        <v>132.61782199999999</v>
      </c>
      <c r="C2118" s="1">
        <v>177.706154</v>
      </c>
      <c r="D2118" s="1">
        <v>229.751622</v>
      </c>
      <c r="E2118" s="1">
        <v>110.21357999999999</v>
      </c>
      <c r="F2118" s="3">
        <f t="shared" si="264"/>
        <v>15576.191743547966</v>
      </c>
      <c r="G2118" s="36">
        <f t="shared" si="265"/>
        <v>-9.3339055793771467E-5</v>
      </c>
      <c r="H2118" s="31">
        <f t="shared" si="266"/>
        <v>-7.3719281909844837E-4</v>
      </c>
      <c r="I2118" s="37">
        <f t="shared" si="267"/>
        <v>3.1556458065820727E-3</v>
      </c>
      <c r="J2118" s="37">
        <f t="shared" si="268"/>
        <v>-2.2843939973152215E-4</v>
      </c>
      <c r="K2118" s="39">
        <f t="shared" si="269"/>
        <v>4.0279524070201161E-4</v>
      </c>
      <c r="L2118" s="36">
        <f>-(1-B2118/MAX(B$5:B2118))</f>
        <v>-2.5396619869644255E-4</v>
      </c>
      <c r="M2118" s="37">
        <f>-(1-C2118/MAX(C$5:C2118))</f>
        <v>-2.3875738151490911E-3</v>
      </c>
      <c r="N2118" s="37">
        <f>-(1-D2118/MAX(D$5:D2118))</f>
        <v>0</v>
      </c>
      <c r="O2118" s="37">
        <f>-(1-E2118/MAX(E$5:E2118))</f>
        <v>-0.40089593616142294</v>
      </c>
      <c r="P2118" s="39">
        <f>-(1-F2118/MAX(F$5:F2118))</f>
        <v>-1.4533896883027975E-2</v>
      </c>
      <c r="Q2118" s="33">
        <f>IF(DatiStorici[[#This Row],[Calend]]="X",(DatiStorici[[#This Row],[Balanced]]*B$2/DatiStorici[[#This Row],[Bond 3Y]]),Q2117)</f>
        <v>30.063476062940705</v>
      </c>
      <c r="R2118" s="33">
        <f>IF(DatiStorici[[#This Row],[Calend]]="X",(DatiStorici[[#This Row],[Balanced]]*C$2/DatiStorici[[#This Row],[Bond 10Y]]),R2117)</f>
        <v>23.049742491761972</v>
      </c>
      <c r="S2118" s="33">
        <f>IF(DatiStorici[[#This Row],[Calend]]="X",(DatiStorici[[#This Row],[Balanced]]*D$2/DatiStorici[[#This Row],[SXXR]]),S2117)</f>
        <v>20.147868830265168</v>
      </c>
      <c r="T2118" s="33">
        <f>IF(DatiStorici[[#This Row],[Calend]]="X",(DatiStorici[[#This Row],[Balanced]]*E$2/DatiStorici[[#This Row],[Gold]]),T2117)</f>
        <v>34.94519166065858</v>
      </c>
      <c r="U2118" s="34">
        <f>SUMPRODUCT(DatiStorici[[#This Row],[Bond 3Y]:[Gold]],Q2117:T2117)</f>
        <v>16563.474026421718</v>
      </c>
      <c r="V2118" s="32">
        <f t="shared" si="270"/>
        <v>6.2274971263277844E-4</v>
      </c>
      <c r="W2118" s="32">
        <f>-(1-U2118/MAX(U$5:U2118))</f>
        <v>-6.6538365680404166E-3</v>
      </c>
      <c r="X2118" s="53" t="str">
        <f t="shared" si="271"/>
        <v/>
      </c>
    </row>
    <row r="2119" spans="1:24" x14ac:dyDescent="0.3">
      <c r="A2119" s="4">
        <v>42079</v>
      </c>
      <c r="B2119" s="1">
        <v>132.62078199999999</v>
      </c>
      <c r="C2119" s="1">
        <v>177.538814</v>
      </c>
      <c r="D2119" s="1">
        <v>231.808967</v>
      </c>
      <c r="E2119" s="1">
        <v>110.0902</v>
      </c>
      <c r="F2119" s="3">
        <f t="shared" ref="F2119:F2182" si="272">SUMPRODUCT(B2119:E2119,B$3:E$3)</f>
        <v>15598.111297139096</v>
      </c>
      <c r="G2119" s="36">
        <f t="shared" ref="G2119:G2182" si="273">LN(B2119/B2118)</f>
        <v>2.2319526309429745E-5</v>
      </c>
      <c r="H2119" s="31">
        <f t="shared" ref="H2119:H2182" si="274">LN(C2119/C2118)</f>
        <v>-9.4211052907693191E-4</v>
      </c>
      <c r="I2119" s="37">
        <f t="shared" ref="I2119:I2182" si="275">LN(D2119/D2118)</f>
        <v>8.9147933094265233E-3</v>
      </c>
      <c r="J2119" s="37">
        <f t="shared" ref="J2119:J2182" si="276">LN(E2119/E2118)</f>
        <v>-1.120089840486472E-3</v>
      </c>
      <c r="K2119" s="39">
        <f t="shared" ref="K2119:K2182" si="277">LN(F2119/F2118)</f>
        <v>1.4062580436709617E-3</v>
      </c>
      <c r="L2119" s="36">
        <f>-(1-B2119/MAX(B$5:B2119))</f>
        <v>-2.3165209177311574E-4</v>
      </c>
      <c r="M2119" s="37">
        <f>-(1-C2119/MAX(C$5:C2119))</f>
        <v>-3.3269923982431893E-3</v>
      </c>
      <c r="N2119" s="37">
        <f>-(1-D2119/MAX(D$5:D2119))</f>
        <v>0</v>
      </c>
      <c r="O2119" s="37">
        <f>-(1-E2119/MAX(E$5:E2119))</f>
        <v>-0.40156661085864631</v>
      </c>
      <c r="P2119" s="39">
        <f>-(1-F2119/MAX(F$5:F2119))</f>
        <v>-1.3147102381832809E-2</v>
      </c>
      <c r="Q2119" s="33">
        <f>IF(DatiStorici[[#This Row],[Calend]]="X",(DatiStorici[[#This Row],[Balanced]]*B$2/DatiStorici[[#This Row],[Bond 3Y]]),Q2118)</f>
        <v>30.063476062940705</v>
      </c>
      <c r="R2119" s="33">
        <f>IF(DatiStorici[[#This Row],[Calend]]="X",(DatiStorici[[#This Row],[Balanced]]*C$2/DatiStorici[[#This Row],[Bond 10Y]]),R2118)</f>
        <v>23.049742491761972</v>
      </c>
      <c r="S2119" s="33">
        <f>IF(DatiStorici[[#This Row],[Calend]]="X",(DatiStorici[[#This Row],[Balanced]]*D$2/DatiStorici[[#This Row],[SXXR]]),S2118)</f>
        <v>20.147868830265168</v>
      </c>
      <c r="T2119" s="33">
        <f>IF(DatiStorici[[#This Row],[Calend]]="X",(DatiStorici[[#This Row],[Balanced]]*E$2/DatiStorici[[#This Row],[Gold]]),T2118)</f>
        <v>34.94519166065858</v>
      </c>
      <c r="U2119" s="34">
        <f>SUMPRODUCT(DatiStorici[[#This Row],[Bond 3Y]:[Gold]],Q2118:T2118)</f>
        <v>16596.845449853805</v>
      </c>
      <c r="V2119" s="32">
        <f t="shared" ref="V2119:V2182" si="278">LN(U2119/U2118)</f>
        <v>2.0127330028806489E-3</v>
      </c>
      <c r="W2119" s="32">
        <f>-(1-U2119/MAX(U$5:U2119))</f>
        <v>-4.6524825416055515E-3</v>
      </c>
      <c r="X2119" s="53" t="str">
        <f t="shared" ref="X2119:X2182" si="279">IF(AND(MONTH(A2119)&lt;&gt;MONTH(A2118),MONTH(A2119)=X$2),"X","")</f>
        <v/>
      </c>
    </row>
    <row r="2120" spans="1:24" x14ac:dyDescent="0.3">
      <c r="A2120" s="4">
        <v>42080</v>
      </c>
      <c r="B2120" s="1">
        <v>132.56325899999999</v>
      </c>
      <c r="C2120" s="1">
        <v>176.910492</v>
      </c>
      <c r="D2120" s="1">
        <v>230.16147000000001</v>
      </c>
      <c r="E2120" s="1">
        <v>110.08893999999999</v>
      </c>
      <c r="F2120" s="3">
        <f t="shared" si="272"/>
        <v>15555.949391805096</v>
      </c>
      <c r="G2120" s="36">
        <f t="shared" si="273"/>
        <v>-4.3383456021936159E-4</v>
      </c>
      <c r="H2120" s="31">
        <f t="shared" si="274"/>
        <v>-3.5453456813354036E-3</v>
      </c>
      <c r="I2120" s="37">
        <f t="shared" si="275"/>
        <v>-7.1325082837523845E-3</v>
      </c>
      <c r="J2120" s="37">
        <f t="shared" si="276"/>
        <v>-1.1445225919410839E-5</v>
      </c>
      <c r="K2120" s="39">
        <f t="shared" si="277"/>
        <v>-2.7066732324293021E-3</v>
      </c>
      <c r="L2120" s="36">
        <f>-(1-B2120/MAX(B$5:B2120))</f>
        <v>-6.652920825003239E-4</v>
      </c>
      <c r="M2120" s="37">
        <f>-(1-C2120/MAX(C$5:C2120))</f>
        <v>-6.8542863086460404E-3</v>
      </c>
      <c r="N2120" s="37">
        <f>-(1-D2120/MAX(D$5:D2120))</f>
        <v>-7.1071323138245379E-3</v>
      </c>
      <c r="O2120" s="37">
        <f>-(1-E2120/MAX(E$5:E2120))</f>
        <v>-0.40157346002478744</v>
      </c>
      <c r="P2120" s="39">
        <f>-(1-F2120/MAX(F$5:F2120))</f>
        <v>-1.5814579081758207E-2</v>
      </c>
      <c r="Q2120" s="33">
        <f>IF(DatiStorici[[#This Row],[Calend]]="X",(DatiStorici[[#This Row],[Balanced]]*B$2/DatiStorici[[#This Row],[Bond 3Y]]),Q2119)</f>
        <v>30.063476062940705</v>
      </c>
      <c r="R2120" s="33">
        <f>IF(DatiStorici[[#This Row],[Calend]]="X",(DatiStorici[[#This Row],[Balanced]]*C$2/DatiStorici[[#This Row],[Bond 10Y]]),R2119)</f>
        <v>23.049742491761972</v>
      </c>
      <c r="S2120" s="33">
        <f>IF(DatiStorici[[#This Row],[Calend]]="X",(DatiStorici[[#This Row],[Balanced]]*D$2/DatiStorici[[#This Row],[SXXR]]),S2119)</f>
        <v>20.147868830265168</v>
      </c>
      <c r="T2120" s="33">
        <f>IF(DatiStorici[[#This Row],[Calend]]="X",(DatiStorici[[#This Row],[Balanced]]*E$2/DatiStorici[[#This Row],[Gold]]),T2119)</f>
        <v>34.94519166065858</v>
      </c>
      <c r="U2120" s="34">
        <f>SUMPRODUCT(DatiStorici[[#This Row],[Bond 3Y]:[Gold]],Q2119:T2119)</f>
        <v>16547.395863822578</v>
      </c>
      <c r="V2120" s="32">
        <f t="shared" si="278"/>
        <v>-2.9839043382243321E-3</v>
      </c>
      <c r="W2120" s="32">
        <f>-(1-U2120/MAX(U$5:U2120))</f>
        <v>-7.6180775906310449E-3</v>
      </c>
      <c r="X2120" s="53" t="str">
        <f t="shared" si="279"/>
        <v/>
      </c>
    </row>
    <row r="2121" spans="1:24" x14ac:dyDescent="0.3">
      <c r="A2121" s="4">
        <v>42081</v>
      </c>
      <c r="B2121" s="1">
        <v>132.51068699999999</v>
      </c>
      <c r="C2121" s="1">
        <v>177.13442800000001</v>
      </c>
      <c r="D2121" s="1">
        <v>230.92176499999999</v>
      </c>
      <c r="E2121" s="1">
        <v>109.75285</v>
      </c>
      <c r="F2121" s="3">
        <f t="shared" si="272"/>
        <v>15558.503153594831</v>
      </c>
      <c r="G2121" s="36">
        <f t="shared" si="273"/>
        <v>-3.9665913215999502E-4</v>
      </c>
      <c r="H2121" s="31">
        <f t="shared" si="274"/>
        <v>1.2650147888750346E-3</v>
      </c>
      <c r="I2121" s="37">
        <f t="shared" si="275"/>
        <v>3.2978674189969499E-3</v>
      </c>
      <c r="J2121" s="37">
        <f t="shared" si="276"/>
        <v>-3.0575648227186185E-3</v>
      </c>
      <c r="K2121" s="39">
        <f t="shared" si="277"/>
        <v>1.6415277059700763E-4</v>
      </c>
      <c r="L2121" s="36">
        <f>-(1-B2121/MAX(B$5:B2121))</f>
        <v>-1.0616087139784236E-3</v>
      </c>
      <c r="M2121" s="37">
        <f>-(1-C2121/MAX(C$5:C2121))</f>
        <v>-5.5971473112529369E-3</v>
      </c>
      <c r="N2121" s="37">
        <f>-(1-D2121/MAX(D$5:D2121))</f>
        <v>-3.8272980181995875E-3</v>
      </c>
      <c r="O2121" s="37">
        <f>-(1-E2121/MAX(E$5:E2121))</f>
        <v>-0.40340039355526081</v>
      </c>
      <c r="P2121" s="39">
        <f>-(1-F2121/MAX(F$5:F2121))</f>
        <v>-1.5653009057412404E-2</v>
      </c>
      <c r="Q2121" s="33">
        <f>IF(DatiStorici[[#This Row],[Calend]]="X",(DatiStorici[[#This Row],[Balanced]]*B$2/DatiStorici[[#This Row],[Bond 3Y]]),Q2120)</f>
        <v>30.063476062940705</v>
      </c>
      <c r="R2121" s="33">
        <f>IF(DatiStorici[[#This Row],[Calend]]="X",(DatiStorici[[#This Row],[Balanced]]*C$2/DatiStorici[[#This Row],[Bond 10Y]]),R2120)</f>
        <v>23.049742491761972</v>
      </c>
      <c r="S2121" s="33">
        <f>IF(DatiStorici[[#This Row],[Calend]]="X",(DatiStorici[[#This Row],[Balanced]]*D$2/DatiStorici[[#This Row],[SXXR]]),S2120)</f>
        <v>20.147868830265168</v>
      </c>
      <c r="T2121" s="33">
        <f>IF(DatiStorici[[#This Row],[Calend]]="X",(DatiStorici[[#This Row],[Balanced]]*E$2/DatiStorici[[#This Row],[Gold]]),T2120)</f>
        <v>34.94519166065858</v>
      </c>
      <c r="U2121" s="34">
        <f>SUMPRODUCT(DatiStorici[[#This Row],[Bond 3Y]:[Gold]],Q2120:T2120)</f>
        <v>16554.55062836071</v>
      </c>
      <c r="V2121" s="32">
        <f t="shared" si="278"/>
        <v>4.3228664219125058E-4</v>
      </c>
      <c r="W2121" s="32">
        <f>-(1-U2121/MAX(U$5:U2121))</f>
        <v>-7.1889914041900482E-3</v>
      </c>
      <c r="X2121" s="53" t="str">
        <f t="shared" si="279"/>
        <v/>
      </c>
    </row>
    <row r="2122" spans="1:24" x14ac:dyDescent="0.3">
      <c r="A2122" s="4">
        <v>42082</v>
      </c>
      <c r="B2122" s="1">
        <v>132.578709</v>
      </c>
      <c r="C2122" s="1">
        <v>177.548631</v>
      </c>
      <c r="D2122" s="1">
        <v>232.295255</v>
      </c>
      <c r="E2122" s="1">
        <v>111.54531</v>
      </c>
      <c r="F2122" s="3">
        <f t="shared" si="272"/>
        <v>15662.027299376947</v>
      </c>
      <c r="G2122" s="36">
        <f t="shared" si="273"/>
        <v>5.1320047138321784E-4</v>
      </c>
      <c r="H2122" s="31">
        <f t="shared" si="274"/>
        <v>2.3356243146342133E-3</v>
      </c>
      <c r="I2122" s="37">
        <f t="shared" si="275"/>
        <v>5.930239891486837E-3</v>
      </c>
      <c r="J2122" s="37">
        <f t="shared" si="276"/>
        <v>1.6199856340725904E-2</v>
      </c>
      <c r="K2122" s="39">
        <f t="shared" si="277"/>
        <v>6.631823592051102E-3</v>
      </c>
      <c r="L2122" s="36">
        <f>-(1-B2122/MAX(B$5:B2122))</f>
        <v>-5.4882149061985519E-4</v>
      </c>
      <c r="M2122" s="37">
        <f>-(1-C2122/MAX(C$5:C2122))</f>
        <v>-3.2718814132411955E-3</v>
      </c>
      <c r="N2122" s="37">
        <f>-(1-D2122/MAX(D$5:D2122))</f>
        <v>0</v>
      </c>
      <c r="O2122" s="37">
        <f>-(1-E2122/MAX(E$5:E2122))</f>
        <v>-0.39365685677632578</v>
      </c>
      <c r="P2122" s="39">
        <f>-(1-F2122/MAX(F$5:F2122))</f>
        <v>-9.103299205216131E-3</v>
      </c>
      <c r="Q2122" s="33">
        <f>IF(DatiStorici[[#This Row],[Calend]]="X",(DatiStorici[[#This Row],[Balanced]]*B$2/DatiStorici[[#This Row],[Bond 3Y]]),Q2121)</f>
        <v>30.063476062940705</v>
      </c>
      <c r="R2122" s="33">
        <f>IF(DatiStorici[[#This Row],[Calend]]="X",(DatiStorici[[#This Row],[Balanced]]*C$2/DatiStorici[[#This Row],[Bond 10Y]]),R2121)</f>
        <v>23.049742491761972</v>
      </c>
      <c r="S2122" s="33">
        <f>IF(DatiStorici[[#This Row],[Calend]]="X",(DatiStorici[[#This Row],[Balanced]]*D$2/DatiStorici[[#This Row],[SXXR]]),S2121)</f>
        <v>20.147868830265168</v>
      </c>
      <c r="T2122" s="33">
        <f>IF(DatiStorici[[#This Row],[Calend]]="X",(DatiStorici[[#This Row],[Balanced]]*E$2/DatiStorici[[#This Row],[Gold]]),T2121)</f>
        <v>34.94519166065858</v>
      </c>
      <c r="U2122" s="34">
        <f>SUMPRODUCT(DatiStorici[[#This Row],[Bond 3Y]:[Gold]],Q2121:T2121)</f>
        <v>16656.453633222525</v>
      </c>
      <c r="V2122" s="32">
        <f t="shared" si="278"/>
        <v>6.1367204592162753E-3</v>
      </c>
      <c r="W2122" s="32">
        <f>-(1-U2122/MAX(U$5:U2122))</f>
        <v>-1.0776551736262352E-3</v>
      </c>
      <c r="X2122" s="53" t="str">
        <f t="shared" si="279"/>
        <v/>
      </c>
    </row>
    <row r="2123" spans="1:24" x14ac:dyDescent="0.3">
      <c r="A2123" s="4">
        <v>42083</v>
      </c>
      <c r="B2123" s="1">
        <v>132.606089</v>
      </c>
      <c r="C2123" s="1">
        <v>177.85305</v>
      </c>
      <c r="D2123" s="1">
        <v>234.20868100000001</v>
      </c>
      <c r="E2123" s="1">
        <v>113.17988</v>
      </c>
      <c r="F2123" s="3">
        <f t="shared" si="272"/>
        <v>15763.663774221817</v>
      </c>
      <c r="G2123" s="36">
        <f t="shared" si="273"/>
        <v>2.0649750893563264E-4</v>
      </c>
      <c r="H2123" s="31">
        <f t="shared" si="274"/>
        <v>1.7130986752332085E-3</v>
      </c>
      <c r="I2123" s="37">
        <f t="shared" si="275"/>
        <v>8.2033036917081529E-3</v>
      </c>
      <c r="J2123" s="37">
        <f t="shared" si="276"/>
        <v>1.4547535387639119E-2</v>
      </c>
      <c r="K2123" s="39">
        <f t="shared" si="277"/>
        <v>6.4683910358438387E-3</v>
      </c>
      <c r="L2123" s="36">
        <f>-(1-B2123/MAX(B$5:B2123))</f>
        <v>-3.424160015788047E-4</v>
      </c>
      <c r="M2123" s="37">
        <f>-(1-C2123/MAX(C$5:C2123))</f>
        <v>-1.5629244056702962E-3</v>
      </c>
      <c r="N2123" s="37">
        <f>-(1-D2123/MAX(D$5:D2123))</f>
        <v>0</v>
      </c>
      <c r="O2123" s="37">
        <f>-(1-E2123/MAX(E$5:E2123))</f>
        <v>-0.38477158574503711</v>
      </c>
      <c r="P2123" s="39">
        <f>-(1-F2123/MAX(F$5:F2123))</f>
        <v>-2.6730175003565337E-3</v>
      </c>
      <c r="Q2123" s="33">
        <f>IF(DatiStorici[[#This Row],[Calend]]="X",(DatiStorici[[#This Row],[Balanced]]*B$2/DatiStorici[[#This Row],[Bond 3Y]]),Q2122)</f>
        <v>30.063476062940705</v>
      </c>
      <c r="R2123" s="33">
        <f>IF(DatiStorici[[#This Row],[Calend]]="X",(DatiStorici[[#This Row],[Balanced]]*C$2/DatiStorici[[#This Row],[Bond 10Y]]),R2122)</f>
        <v>23.049742491761972</v>
      </c>
      <c r="S2123" s="33">
        <f>IF(DatiStorici[[#This Row],[Calend]]="X",(DatiStorici[[#This Row],[Balanced]]*D$2/DatiStorici[[#This Row],[SXXR]]),S2122)</f>
        <v>20.147868830265168</v>
      </c>
      <c r="T2123" s="33">
        <f>IF(DatiStorici[[#This Row],[Calend]]="X",(DatiStorici[[#This Row],[Balanced]]*E$2/DatiStorici[[#This Row],[Gold]]),T2122)</f>
        <v>34.94519166065858</v>
      </c>
      <c r="U2123" s="34">
        <f>SUMPRODUCT(DatiStorici[[#This Row],[Bond 3Y]:[Gold]],Q2122:T2122)</f>
        <v>16759.965368753907</v>
      </c>
      <c r="V2123" s="32">
        <f t="shared" si="278"/>
        <v>6.1952818225775004E-3</v>
      </c>
      <c r="W2123" s="32">
        <f>-(1-U2123/MAX(U$5:U2123))</f>
        <v>0</v>
      </c>
      <c r="X2123" s="53" t="str">
        <f t="shared" si="279"/>
        <v/>
      </c>
    </row>
    <row r="2124" spans="1:24" x14ac:dyDescent="0.3">
      <c r="A2124" s="4">
        <v>42086</v>
      </c>
      <c r="B2124" s="1">
        <v>132.53655599999999</v>
      </c>
      <c r="C2124" s="1">
        <v>177.07782800000001</v>
      </c>
      <c r="D2124" s="1">
        <v>232.65636599999999</v>
      </c>
      <c r="E2124" s="1">
        <v>113.47732000000001</v>
      </c>
      <c r="F2124" s="3">
        <f t="shared" si="272"/>
        <v>15730.698903981967</v>
      </c>
      <c r="G2124" s="36">
        <f t="shared" si="273"/>
        <v>-5.2449504374541803E-4</v>
      </c>
      <c r="H2124" s="31">
        <f t="shared" si="274"/>
        <v>-4.3683053844513374E-3</v>
      </c>
      <c r="I2124" s="37">
        <f t="shared" si="275"/>
        <v>-6.6499761784864827E-3</v>
      </c>
      <c r="J2124" s="37">
        <f t="shared" si="276"/>
        <v>2.6245817096583767E-3</v>
      </c>
      <c r="K2124" s="39">
        <f t="shared" si="277"/>
        <v>-2.093383035880754E-3</v>
      </c>
      <c r="L2124" s="36">
        <f>-(1-B2124/MAX(B$5:B2124))</f>
        <v>-8.665939734376904E-4</v>
      </c>
      <c r="M2124" s="37">
        <f>-(1-C2124/MAX(C$5:C2124))</f>
        <v>-5.9148901808784293E-3</v>
      </c>
      <c r="N2124" s="37">
        <f>-(1-D2124/MAX(D$5:D2124))</f>
        <v>-6.6279140182682328E-3</v>
      </c>
      <c r="O2124" s="37">
        <f>-(1-E2124/MAX(E$5:E2124))</f>
        <v>-0.38315474766802193</v>
      </c>
      <c r="P2124" s="39">
        <f>-(1-F2124/MAX(F$5:F2124))</f>
        <v>-4.7586211414697432E-3</v>
      </c>
      <c r="Q2124" s="33">
        <f>IF(DatiStorici[[#This Row],[Calend]]="X",(DatiStorici[[#This Row],[Balanced]]*B$2/DatiStorici[[#This Row],[Bond 3Y]]),Q2123)</f>
        <v>30.063476062940705</v>
      </c>
      <c r="R2124" s="33">
        <f>IF(DatiStorici[[#This Row],[Calend]]="X",(DatiStorici[[#This Row],[Balanced]]*C$2/DatiStorici[[#This Row],[Bond 10Y]]),R2123)</f>
        <v>23.049742491761972</v>
      </c>
      <c r="S2124" s="33">
        <f>IF(DatiStorici[[#This Row],[Calend]]="X",(DatiStorici[[#This Row],[Balanced]]*D$2/DatiStorici[[#This Row],[SXXR]]),S2123)</f>
        <v>20.147868830265168</v>
      </c>
      <c r="T2124" s="33">
        <f>IF(DatiStorici[[#This Row],[Calend]]="X",(DatiStorici[[#This Row],[Balanced]]*E$2/DatiStorici[[#This Row],[Gold]]),T2123)</f>
        <v>34.94519166065858</v>
      </c>
      <c r="U2124" s="34">
        <f>SUMPRODUCT(DatiStorici[[#This Row],[Bond 3Y]:[Gold]],Q2123:T2123)</f>
        <v>16719.124556403167</v>
      </c>
      <c r="V2124" s="32">
        <f t="shared" si="278"/>
        <v>-2.4397815293603995E-3</v>
      </c>
      <c r="W2124" s="32">
        <f>-(1-U2124/MAX(U$5:U2124))</f>
        <v>-2.4368076814096362E-3</v>
      </c>
      <c r="X2124" s="53" t="str">
        <f t="shared" si="279"/>
        <v/>
      </c>
    </row>
    <row r="2125" spans="1:24" x14ac:dyDescent="0.3">
      <c r="A2125" s="4">
        <v>42087</v>
      </c>
      <c r="B2125" s="1">
        <v>132.52052399999999</v>
      </c>
      <c r="C2125" s="1">
        <v>176.752746</v>
      </c>
      <c r="D2125" s="1">
        <v>233.39012500000001</v>
      </c>
      <c r="E2125" s="1">
        <v>113.97824</v>
      </c>
      <c r="F2125" s="3">
        <f t="shared" si="272"/>
        <v>15752.867421530133</v>
      </c>
      <c r="G2125" s="36">
        <f t="shared" si="273"/>
        <v>-1.2097017004452367E-4</v>
      </c>
      <c r="H2125" s="31">
        <f t="shared" si="274"/>
        <v>-1.8375014221781777E-3</v>
      </c>
      <c r="I2125" s="37">
        <f t="shared" si="275"/>
        <v>3.1488687092857447E-3</v>
      </c>
      <c r="J2125" s="37">
        <f t="shared" si="276"/>
        <v>4.4045598166652855E-3</v>
      </c>
      <c r="K2125" s="39">
        <f t="shared" si="277"/>
        <v>1.408259851039178E-3</v>
      </c>
      <c r="L2125" s="36">
        <f>-(1-B2125/MAX(B$5:B2125))</f>
        <v>-9.8745200120642362E-4</v>
      </c>
      <c r="M2125" s="37">
        <f>-(1-C2125/MAX(C$5:C2125))</f>
        <v>-7.7398457911891372E-3</v>
      </c>
      <c r="N2125" s="37">
        <f>-(1-D2125/MAX(D$5:D2125))</f>
        <v>-3.4949857388079097E-3</v>
      </c>
      <c r="O2125" s="37">
        <f>-(1-E2125/MAX(E$5:E2125))</f>
        <v>-0.38043182361766437</v>
      </c>
      <c r="P2125" s="39">
        <f>-(1-F2125/MAX(F$5:F2125))</f>
        <v>-3.3560753228412121E-3</v>
      </c>
      <c r="Q2125" s="33">
        <f>IF(DatiStorici[[#This Row],[Calend]]="X",(DatiStorici[[#This Row],[Balanced]]*B$2/DatiStorici[[#This Row],[Bond 3Y]]),Q2124)</f>
        <v>30.063476062940705</v>
      </c>
      <c r="R2125" s="33">
        <f>IF(DatiStorici[[#This Row],[Calend]]="X",(DatiStorici[[#This Row],[Balanced]]*C$2/DatiStorici[[#This Row],[Bond 10Y]]),R2124)</f>
        <v>23.049742491761972</v>
      </c>
      <c r="S2125" s="33">
        <f>IF(DatiStorici[[#This Row],[Calend]]="X",(DatiStorici[[#This Row],[Balanced]]*D$2/DatiStorici[[#This Row],[SXXR]]),S2124)</f>
        <v>20.147868830265168</v>
      </c>
      <c r="T2125" s="33">
        <f>IF(DatiStorici[[#This Row],[Calend]]="X",(DatiStorici[[#This Row],[Balanced]]*E$2/DatiStorici[[#This Row],[Gold]]),T2124)</f>
        <v>34.94519166065858</v>
      </c>
      <c r="U2125" s="34">
        <f>SUMPRODUCT(DatiStorici[[#This Row],[Bond 3Y]:[Gold]],Q2124:T2124)</f>
        <v>16743.437947857903</v>
      </c>
      <c r="V2125" s="32">
        <f t="shared" si="278"/>
        <v>1.4531699854244875E-3</v>
      </c>
      <c r="W2125" s="32">
        <f>-(1-U2125/MAX(U$5:U2125))</f>
        <v>-9.8612500278882909E-4</v>
      </c>
      <c r="X2125" s="53" t="str">
        <f t="shared" si="279"/>
        <v/>
      </c>
    </row>
    <row r="2126" spans="1:24" x14ac:dyDescent="0.3">
      <c r="A2126" s="4">
        <v>42088</v>
      </c>
      <c r="B2126" s="1">
        <v>132.53052299999999</v>
      </c>
      <c r="C2126" s="1">
        <v>176.831975</v>
      </c>
      <c r="D2126" s="1">
        <v>230.77235899999999</v>
      </c>
      <c r="E2126" s="1">
        <v>114.36913</v>
      </c>
      <c r="F2126" s="3">
        <f t="shared" si="272"/>
        <v>15731.157070401074</v>
      </c>
      <c r="G2126" s="36">
        <f t="shared" si="273"/>
        <v>7.544961710521269E-5</v>
      </c>
      <c r="H2126" s="31">
        <f t="shared" si="274"/>
        <v>4.4814719992389198E-4</v>
      </c>
      <c r="I2126" s="37">
        <f t="shared" si="275"/>
        <v>-1.1279643853702358E-2</v>
      </c>
      <c r="J2126" s="37">
        <f t="shared" si="276"/>
        <v>3.4236468921309926E-3</v>
      </c>
      <c r="K2126" s="39">
        <f t="shared" si="277"/>
        <v>-1.379134651336354E-3</v>
      </c>
      <c r="L2126" s="36">
        <f>-(1-B2126/MAX(B$5:B2126))</f>
        <v>-9.1207404339332943E-4</v>
      </c>
      <c r="M2126" s="37">
        <f>-(1-C2126/MAX(C$5:C2126))</f>
        <v>-7.2950675258612874E-3</v>
      </c>
      <c r="N2126" s="37">
        <f>-(1-D2126/MAX(D$5:D2126))</f>
        <v>-1.4672052228499655E-2</v>
      </c>
      <c r="O2126" s="37">
        <f>-(1-E2126/MAX(E$5:E2126))</f>
        <v>-0.37830700571851017</v>
      </c>
      <c r="P2126" s="39">
        <f>-(1-F2126/MAX(F$5:F2126))</f>
        <v>-4.7296341154335897E-3</v>
      </c>
      <c r="Q2126" s="33">
        <f>IF(DatiStorici[[#This Row],[Calend]]="X",(DatiStorici[[#This Row],[Balanced]]*B$2/DatiStorici[[#This Row],[Bond 3Y]]),Q2125)</f>
        <v>30.063476062940705</v>
      </c>
      <c r="R2126" s="33">
        <f>IF(DatiStorici[[#This Row],[Calend]]="X",(DatiStorici[[#This Row],[Balanced]]*C$2/DatiStorici[[#This Row],[Bond 10Y]]),R2125)</f>
        <v>23.049742491761972</v>
      </c>
      <c r="S2126" s="33">
        <f>IF(DatiStorici[[#This Row],[Calend]]="X",(DatiStorici[[#This Row],[Balanced]]*D$2/DatiStorici[[#This Row],[SXXR]]),S2125)</f>
        <v>20.147868830265168</v>
      </c>
      <c r="T2126" s="33">
        <f>IF(DatiStorici[[#This Row],[Calend]]="X",(DatiStorici[[#This Row],[Balanced]]*E$2/DatiStorici[[#This Row],[Gold]]),T2125)</f>
        <v>34.94519166065858</v>
      </c>
      <c r="U2126" s="34">
        <f>SUMPRODUCT(DatiStorici[[#This Row],[Bond 3Y]:[Gold]],Q2125:T2125)</f>
        <v>16706.482080574842</v>
      </c>
      <c r="V2126" s="32">
        <f t="shared" si="278"/>
        <v>-2.2096245544313757E-3</v>
      </c>
      <c r="W2126" s="32">
        <f>-(1-U2126/MAX(U$5:U2126))</f>
        <v>-3.191133573508198E-3</v>
      </c>
      <c r="X2126" s="53" t="str">
        <f t="shared" si="279"/>
        <v/>
      </c>
    </row>
    <row r="2127" spans="1:24" x14ac:dyDescent="0.3">
      <c r="A2127" s="4">
        <v>42089</v>
      </c>
      <c r="B2127" s="1">
        <v>132.56821299999999</v>
      </c>
      <c r="C2127" s="1">
        <v>176.89950099999999</v>
      </c>
      <c r="D2127" s="1">
        <v>228.89181400000001</v>
      </c>
      <c r="E2127" s="1">
        <v>115.09003</v>
      </c>
      <c r="F2127" s="3">
        <f t="shared" si="272"/>
        <v>15733.940149780094</v>
      </c>
      <c r="G2127" s="36">
        <f t="shared" si="273"/>
        <v>2.8434688767396324E-4</v>
      </c>
      <c r="H2127" s="31">
        <f t="shared" si="274"/>
        <v>3.8179243523267135E-4</v>
      </c>
      <c r="I2127" s="37">
        <f t="shared" si="275"/>
        <v>-8.1823017861000543E-3</v>
      </c>
      <c r="J2127" s="37">
        <f t="shared" si="276"/>
        <v>6.2834917716576488E-3</v>
      </c>
      <c r="K2127" s="39">
        <f t="shared" si="277"/>
        <v>1.7689946208033515E-4</v>
      </c>
      <c r="L2127" s="36">
        <f>-(1-B2127/MAX(B$5:B2127))</f>
        <v>-6.2794610760230629E-4</v>
      </c>
      <c r="M2127" s="37">
        <f>-(1-C2127/MAX(C$5:C2127))</f>
        <v>-6.9159879319685702E-3</v>
      </c>
      <c r="N2127" s="37">
        <f>-(1-D2127/MAX(D$5:D2127))</f>
        <v>-2.2701408749234209E-2</v>
      </c>
      <c r="O2127" s="37">
        <f>-(1-E2127/MAX(E$5:E2127))</f>
        <v>-0.37438830423343694</v>
      </c>
      <c r="P2127" s="39">
        <f>-(1-F2127/MAX(F$5:F2127))</f>
        <v>-4.5535557494591483E-3</v>
      </c>
      <c r="Q2127" s="33">
        <f>IF(DatiStorici[[#This Row],[Calend]]="X",(DatiStorici[[#This Row],[Balanced]]*B$2/DatiStorici[[#This Row],[Bond 3Y]]),Q2126)</f>
        <v>30.063476062940705</v>
      </c>
      <c r="R2127" s="33">
        <f>IF(DatiStorici[[#This Row],[Calend]]="X",(DatiStorici[[#This Row],[Balanced]]*C$2/DatiStorici[[#This Row],[Bond 10Y]]),R2126)</f>
        <v>23.049742491761972</v>
      </c>
      <c r="S2127" s="33">
        <f>IF(DatiStorici[[#This Row],[Calend]]="X",(DatiStorici[[#This Row],[Balanced]]*D$2/DatiStorici[[#This Row],[SXXR]]),S2126)</f>
        <v>20.147868830265168</v>
      </c>
      <c r="T2127" s="33">
        <f>IF(DatiStorici[[#This Row],[Calend]]="X",(DatiStorici[[#This Row],[Balanced]]*E$2/DatiStorici[[#This Row],[Gold]]),T2126)</f>
        <v>34.94519166065858</v>
      </c>
      <c r="U2127" s="34">
        <f>SUMPRODUCT(DatiStorici[[#This Row],[Bond 3Y]:[Gold]],Q2126:T2126)</f>
        <v>16696.474644577909</v>
      </c>
      <c r="V2127" s="32">
        <f t="shared" si="278"/>
        <v>-5.9919463888749981E-4</v>
      </c>
      <c r="W2127" s="32">
        <f>-(1-U2127/MAX(U$5:U2127))</f>
        <v>-3.7882371937573156E-3</v>
      </c>
      <c r="X2127" s="53" t="str">
        <f t="shared" si="279"/>
        <v/>
      </c>
    </row>
    <row r="2128" spans="1:24" x14ac:dyDescent="0.3">
      <c r="A2128" s="4">
        <v>42090</v>
      </c>
      <c r="B2128" s="1">
        <v>132.59229099999999</v>
      </c>
      <c r="C2128" s="1">
        <v>176.839012</v>
      </c>
      <c r="D2128" s="1">
        <v>229.524046</v>
      </c>
      <c r="E2128" s="1">
        <v>114.38086</v>
      </c>
      <c r="F2128" s="3">
        <f t="shared" si="272"/>
        <v>15714.543773383757</v>
      </c>
      <c r="G2128" s="36">
        <f t="shared" si="273"/>
        <v>1.81610758034956E-4</v>
      </c>
      <c r="H2128" s="31">
        <f t="shared" si="274"/>
        <v>-3.4199838788586957E-4</v>
      </c>
      <c r="I2128" s="37">
        <f t="shared" si="275"/>
        <v>2.7583356337492438E-3</v>
      </c>
      <c r="J2128" s="37">
        <f t="shared" si="276"/>
        <v>-6.1809343900352037E-3</v>
      </c>
      <c r="K2128" s="39">
        <f t="shared" si="277"/>
        <v>-1.2335334767294116E-3</v>
      </c>
      <c r="L2128" s="36">
        <f>-(1-B2128/MAX(B$5:B2128))</f>
        <v>-4.4643290946011494E-4</v>
      </c>
      <c r="M2128" s="37">
        <f>-(1-C2128/MAX(C$5:C2128))</f>
        <v>-7.2555629927596454E-3</v>
      </c>
      <c r="N2128" s="37">
        <f>-(1-D2128/MAX(D$5:D2128))</f>
        <v>-2.000196995259973E-2</v>
      </c>
      <c r="O2128" s="37">
        <f>-(1-E2128/MAX(E$5:E2128))</f>
        <v>-0.37824324324324321</v>
      </c>
      <c r="P2128" s="39">
        <f>-(1-F2128/MAX(F$5:F2128))</f>
        <v>-5.7807152359752312E-3</v>
      </c>
      <c r="Q2128" s="33">
        <f>IF(DatiStorici[[#This Row],[Calend]]="X",(DatiStorici[[#This Row],[Balanced]]*B$2/DatiStorici[[#This Row],[Bond 3Y]]),Q2127)</f>
        <v>30.063476062940705</v>
      </c>
      <c r="R2128" s="33">
        <f>IF(DatiStorici[[#This Row],[Calend]]="X",(DatiStorici[[#This Row],[Balanced]]*C$2/DatiStorici[[#This Row],[Bond 10Y]]),R2127)</f>
        <v>23.049742491761972</v>
      </c>
      <c r="S2128" s="33">
        <f>IF(DatiStorici[[#This Row],[Calend]]="X",(DatiStorici[[#This Row],[Balanced]]*D$2/DatiStorici[[#This Row],[SXXR]]),S2127)</f>
        <v>20.147868830265168</v>
      </c>
      <c r="T2128" s="33">
        <f>IF(DatiStorici[[#This Row],[Calend]]="X",(DatiStorici[[#This Row],[Balanced]]*E$2/DatiStorici[[#This Row],[Gold]]),T2127)</f>
        <v>34.94519166065858</v>
      </c>
      <c r="U2128" s="34">
        <f>SUMPRODUCT(DatiStorici[[#This Row],[Bond 3Y]:[Gold]],Q2127:T2127)</f>
        <v>16683.760302917275</v>
      </c>
      <c r="V2128" s="32">
        <f t="shared" si="278"/>
        <v>-7.617886629917584E-4</v>
      </c>
      <c r="W2128" s="32">
        <f>-(1-U2128/MAX(U$5:U2128))</f>
        <v>-4.5468510322045352E-3</v>
      </c>
      <c r="X2128" s="53" t="str">
        <f t="shared" si="279"/>
        <v/>
      </c>
    </row>
    <row r="2129" spans="1:24" x14ac:dyDescent="0.3">
      <c r="A2129" s="4">
        <v>42093</v>
      </c>
      <c r="B2129" s="1">
        <v>132.60413299999999</v>
      </c>
      <c r="C2129" s="1">
        <v>176.94926799999999</v>
      </c>
      <c r="D2129" s="1">
        <v>232.02874800000001</v>
      </c>
      <c r="E2129" s="1">
        <v>113.39649</v>
      </c>
      <c r="F2129" s="3">
        <f t="shared" si="272"/>
        <v>15716.482618601929</v>
      </c>
      <c r="G2129" s="36">
        <f t="shared" si="273"/>
        <v>8.9307388306758889E-5</v>
      </c>
      <c r="H2129" s="31">
        <f t="shared" si="274"/>
        <v>6.232880499569747E-4</v>
      </c>
      <c r="I2129" s="37">
        <f t="shared" si="275"/>
        <v>1.0853478171584824E-2</v>
      </c>
      <c r="J2129" s="37">
        <f t="shared" si="276"/>
        <v>-8.6433188222321024E-3</v>
      </c>
      <c r="K2129" s="39">
        <f t="shared" si="277"/>
        <v>1.2337142264797447E-4</v>
      </c>
      <c r="L2129" s="36">
        <f>-(1-B2129/MAX(B$5:B2129))</f>
        <v>-3.5716140466734991E-4</v>
      </c>
      <c r="M2129" s="37">
        <f>-(1-C2129/MAX(C$5:C2129))</f>
        <v>-6.6366043737945413E-3</v>
      </c>
      <c r="N2129" s="37">
        <f>-(1-D2129/MAX(D$5:D2129))</f>
        <v>-9.3076524349667844E-3</v>
      </c>
      <c r="O2129" s="37">
        <f>-(1-E2129/MAX(E$5:E2129))</f>
        <v>-0.38359412711182628</v>
      </c>
      <c r="P2129" s="39">
        <f>-(1-F2129/MAX(F$5:F2129))</f>
        <v>-5.6580494218174682E-3</v>
      </c>
      <c r="Q2129" s="33">
        <f>IF(DatiStorici[[#This Row],[Calend]]="X",(DatiStorici[[#This Row],[Balanced]]*B$2/DatiStorici[[#This Row],[Bond 3Y]]),Q2128)</f>
        <v>30.063476062940705</v>
      </c>
      <c r="R2129" s="33">
        <f>IF(DatiStorici[[#This Row],[Calend]]="X",(DatiStorici[[#This Row],[Balanced]]*C$2/DatiStorici[[#This Row],[Bond 10Y]]),R2128)</f>
        <v>23.049742491761972</v>
      </c>
      <c r="S2129" s="33">
        <f>IF(DatiStorici[[#This Row],[Calend]]="X",(DatiStorici[[#This Row],[Balanced]]*D$2/DatiStorici[[#This Row],[SXXR]]),S2128)</f>
        <v>20.147868830265168</v>
      </c>
      <c r="T2129" s="33">
        <f>IF(DatiStorici[[#This Row],[Calend]]="X",(DatiStorici[[#This Row],[Balanced]]*E$2/DatiStorici[[#This Row],[Gold]]),T2128)</f>
        <v>34.94519166065858</v>
      </c>
      <c r="U2129" s="34">
        <f>SUMPRODUCT(DatiStorici[[#This Row],[Bond 3Y]:[Gold]],Q2128:T2128)</f>
        <v>16702.723096048889</v>
      </c>
      <c r="V2129" s="32">
        <f t="shared" si="278"/>
        <v>1.1359564254874589E-3</v>
      </c>
      <c r="W2129" s="32">
        <f>-(1-U2129/MAX(U$5:U2129))</f>
        <v>-3.4154171232201325E-3</v>
      </c>
      <c r="X2129" s="53" t="str">
        <f t="shared" si="279"/>
        <v/>
      </c>
    </row>
    <row r="2130" spans="1:24" x14ac:dyDescent="0.3">
      <c r="A2130" s="4">
        <v>42094</v>
      </c>
      <c r="B2130" s="1">
        <v>132.677662</v>
      </c>
      <c r="C2130" s="1">
        <v>177.46554399999999</v>
      </c>
      <c r="D2130" s="1">
        <v>230.576201</v>
      </c>
      <c r="E2130" s="1">
        <v>113.53865999999999</v>
      </c>
      <c r="F2130" s="3">
        <f t="shared" si="272"/>
        <v>15715.125140144419</v>
      </c>
      <c r="G2130" s="36">
        <f t="shared" si="273"/>
        <v>5.5434638387432322E-4</v>
      </c>
      <c r="H2130" s="31">
        <f t="shared" si="274"/>
        <v>2.913401741094725E-3</v>
      </c>
      <c r="I2130" s="37">
        <f t="shared" si="275"/>
        <v>-6.2798799571791887E-3</v>
      </c>
      <c r="J2130" s="37">
        <f t="shared" si="276"/>
        <v>1.2529572311684918E-3</v>
      </c>
      <c r="K2130" s="39">
        <f t="shared" si="277"/>
        <v>-8.6376647912777535E-5</v>
      </c>
      <c r="L2130" s="36">
        <f>-(1-B2130/MAX(B$5:B2130))</f>
        <v>0</v>
      </c>
      <c r="M2130" s="37">
        <f>-(1-C2130/MAX(C$5:C2130))</f>
        <v>-3.7383178409544637E-3</v>
      </c>
      <c r="N2130" s="37">
        <f>-(1-D2130/MAX(D$5:D2130))</f>
        <v>-1.5509587366661304E-2</v>
      </c>
      <c r="O2130" s="37">
        <f>-(1-E2130/MAX(E$5:E2130))</f>
        <v>-0.38282131286556065</v>
      </c>
      <c r="P2130" s="39">
        <f>-(1-F2130/MAX(F$5:F2130))</f>
        <v>-5.743933637138765E-3</v>
      </c>
      <c r="Q2130" s="33">
        <f>IF(DatiStorici[[#This Row],[Calend]]="X",(DatiStorici[[#This Row],[Balanced]]*B$2/DatiStorici[[#This Row],[Bond 3Y]]),Q2129)</f>
        <v>30.063476062940705</v>
      </c>
      <c r="R2130" s="33">
        <f>IF(DatiStorici[[#This Row],[Calend]]="X",(DatiStorici[[#This Row],[Balanced]]*C$2/DatiStorici[[#This Row],[Bond 10Y]]),R2129)</f>
        <v>23.049742491761972</v>
      </c>
      <c r="S2130" s="33">
        <f>IF(DatiStorici[[#This Row],[Calend]]="X",(DatiStorici[[#This Row],[Balanced]]*D$2/DatiStorici[[#This Row],[SXXR]]),S2129)</f>
        <v>20.147868830265168</v>
      </c>
      <c r="T2130" s="33">
        <f>IF(DatiStorici[[#This Row],[Calend]]="X",(DatiStorici[[#This Row],[Balanced]]*E$2/DatiStorici[[#This Row],[Gold]]),T2129)</f>
        <v>34.94519166065858</v>
      </c>
      <c r="U2130" s="34">
        <f>SUMPRODUCT(DatiStorici[[#This Row],[Bond 3Y]:[Gold]],Q2129:T2129)</f>
        <v>16692.536093707597</v>
      </c>
      <c r="V2130" s="32">
        <f t="shared" si="278"/>
        <v>-6.1008675509182286E-4</v>
      </c>
      <c r="W2130" s="32">
        <f>-(1-U2130/MAX(U$5:U2130))</f>
        <v>-4.023234747967952E-3</v>
      </c>
      <c r="X2130" s="53" t="str">
        <f t="shared" si="279"/>
        <v/>
      </c>
    </row>
    <row r="2131" spans="1:24" x14ac:dyDescent="0.3">
      <c r="A2131" s="4">
        <v>42095</v>
      </c>
      <c r="B2131" s="1">
        <v>132.69032799999999</v>
      </c>
      <c r="C2131" s="1">
        <v>177.62293500000001</v>
      </c>
      <c r="D2131" s="1">
        <v>231.29901100000001</v>
      </c>
      <c r="E2131" s="1">
        <v>114.49387</v>
      </c>
      <c r="F2131" s="3">
        <f t="shared" si="272"/>
        <v>15767.970452042577</v>
      </c>
      <c r="G2131" s="36">
        <f t="shared" si="273"/>
        <v>9.5459893332439552E-5</v>
      </c>
      <c r="H2131" s="31">
        <f t="shared" si="274"/>
        <v>8.8648897170963696E-4</v>
      </c>
      <c r="I2131" s="37">
        <f t="shared" si="275"/>
        <v>3.1298955704454116E-3</v>
      </c>
      <c r="J2131" s="37">
        <f t="shared" si="276"/>
        <v>8.3778887783947983E-3</v>
      </c>
      <c r="K2131" s="39">
        <f t="shared" si="277"/>
        <v>3.3570626098943499E-3</v>
      </c>
      <c r="L2131" s="36">
        <f>-(1-B2131/MAX(B$5:B2131))</f>
        <v>0</v>
      </c>
      <c r="M2131" s="37">
        <f>-(1-C2131/MAX(C$5:C2131))</f>
        <v>-2.854751268635991E-3</v>
      </c>
      <c r="N2131" s="37">
        <f>-(1-D2131/MAX(D$5:D2131))</f>
        <v>-1.242340799485564E-2</v>
      </c>
      <c r="O2131" s="37">
        <f>-(1-E2131/MAX(E$5:E2131))</f>
        <v>-0.37762893827053123</v>
      </c>
      <c r="P2131" s="39">
        <f>-(1-F2131/MAX(F$5:F2131))</f>
        <v>-2.4005449294431935E-3</v>
      </c>
      <c r="Q2131" s="33">
        <f>IF(DatiStorici[[#This Row],[Calend]]="X",(DatiStorici[[#This Row],[Balanced]]*B$2/DatiStorici[[#This Row],[Bond 3Y]]),Q2130)</f>
        <v>30.063476062940705</v>
      </c>
      <c r="R2131" s="33">
        <f>IF(DatiStorici[[#This Row],[Calend]]="X",(DatiStorici[[#This Row],[Balanced]]*C$2/DatiStorici[[#This Row],[Bond 10Y]]),R2130)</f>
        <v>23.049742491761972</v>
      </c>
      <c r="S2131" s="33">
        <f>IF(DatiStorici[[#This Row],[Calend]]="X",(DatiStorici[[#This Row],[Balanced]]*D$2/DatiStorici[[#This Row],[SXXR]]),S2130)</f>
        <v>20.147868830265168</v>
      </c>
      <c r="T2131" s="33">
        <f>IF(DatiStorici[[#This Row],[Calend]]="X",(DatiStorici[[#This Row],[Balanced]]*E$2/DatiStorici[[#This Row],[Gold]]),T2130)</f>
        <v>34.94519166065858</v>
      </c>
      <c r="U2131" s="34">
        <f>SUMPRODUCT(DatiStorici[[#This Row],[Bond 3Y]:[Gold]],Q2130:T2130)</f>
        <v>16744.487777311311</v>
      </c>
      <c r="V2131" s="32">
        <f t="shared" si="278"/>
        <v>3.1074371695646928E-3</v>
      </c>
      <c r="W2131" s="32">
        <f>-(1-U2131/MAX(U$5:U2131))</f>
        <v>-9.2348588449064906E-4</v>
      </c>
      <c r="X2131" s="53" t="str">
        <f t="shared" si="279"/>
        <v/>
      </c>
    </row>
    <row r="2132" spans="1:24" x14ac:dyDescent="0.3">
      <c r="A2132" s="4">
        <v>42096</v>
      </c>
      <c r="B2132" s="1">
        <v>132.68488600000001</v>
      </c>
      <c r="C2132" s="1">
        <v>177.378297</v>
      </c>
      <c r="D2132" s="1">
        <v>230.99327299999999</v>
      </c>
      <c r="E2132" s="1">
        <v>114.63603000000001</v>
      </c>
      <c r="F2132" s="3">
        <f t="shared" si="272"/>
        <v>15762.649773881556</v>
      </c>
      <c r="G2132" s="36">
        <f t="shared" si="273"/>
        <v>-4.1013626847227468E-5</v>
      </c>
      <c r="H2132" s="31">
        <f t="shared" si="274"/>
        <v>-1.3782376886228239E-3</v>
      </c>
      <c r="I2132" s="37">
        <f t="shared" si="275"/>
        <v>-1.3227045103580519E-3</v>
      </c>
      <c r="J2132" s="37">
        <f t="shared" si="276"/>
        <v>1.2408683305056595E-3</v>
      </c>
      <c r="K2132" s="39">
        <f t="shared" si="277"/>
        <v>-3.3749277200380013E-4</v>
      </c>
      <c r="L2132" s="36">
        <f>-(1-B2132/MAX(B$5:B2132))</f>
        <v>-4.1012785799932061E-5</v>
      </c>
      <c r="M2132" s="37">
        <f>-(1-C2132/MAX(C$5:C2132))</f>
        <v>-4.2281078082019308E-3</v>
      </c>
      <c r="N2132" s="37">
        <f>-(1-D2132/MAX(D$5:D2132))</f>
        <v>-1.3728816482255102E-2</v>
      </c>
      <c r="O2132" s="37">
        <f>-(1-E2132/MAX(E$5:E2132))</f>
        <v>-0.376856178382727</v>
      </c>
      <c r="P2132" s="39">
        <f>-(1-F2132/MAX(F$5:F2132))</f>
        <v>-2.737170727302396E-3</v>
      </c>
      <c r="Q2132" s="33">
        <f>IF(DatiStorici[[#This Row],[Calend]]="X",(DatiStorici[[#This Row],[Balanced]]*B$2/DatiStorici[[#This Row],[Bond 3Y]]),Q2131)</f>
        <v>30.063476062940705</v>
      </c>
      <c r="R2132" s="33">
        <f>IF(DatiStorici[[#This Row],[Calend]]="X",(DatiStorici[[#This Row],[Balanced]]*C$2/DatiStorici[[#This Row],[Bond 10Y]]),R2131)</f>
        <v>23.049742491761972</v>
      </c>
      <c r="S2132" s="33">
        <f>IF(DatiStorici[[#This Row],[Calend]]="X",(DatiStorici[[#This Row],[Balanced]]*D$2/DatiStorici[[#This Row],[SXXR]]),S2131)</f>
        <v>20.147868830265168</v>
      </c>
      <c r="T2132" s="33">
        <f>IF(DatiStorici[[#This Row],[Calend]]="X",(DatiStorici[[#This Row],[Balanced]]*E$2/DatiStorici[[#This Row],[Gold]]),T2131)</f>
        <v>34.94519166065858</v>
      </c>
      <c r="U2132" s="34">
        <f>SUMPRODUCT(DatiStorici[[#This Row],[Bond 3Y]:[Gold]],Q2131:T2131)</f>
        <v>16737.493168296929</v>
      </c>
      <c r="V2132" s="32">
        <f t="shared" si="278"/>
        <v>-4.1781333831457677E-4</v>
      </c>
      <c r="W2132" s="32">
        <f>-(1-U2132/MAX(U$5:U2132))</f>
        <v>-1.3408261868412819E-3</v>
      </c>
      <c r="X2132" s="53" t="str">
        <f t="shared" si="279"/>
        <v/>
      </c>
    </row>
    <row r="2133" spans="1:24" x14ac:dyDescent="0.3">
      <c r="A2133" s="4">
        <v>42100</v>
      </c>
      <c r="B2133" s="1">
        <v>132.68488600000001</v>
      </c>
      <c r="C2133" s="1">
        <v>177.378297</v>
      </c>
      <c r="D2133" s="1">
        <v>232.9171115</v>
      </c>
      <c r="E2133" s="1">
        <v>114.63078</v>
      </c>
      <c r="F2133" s="3">
        <f t="shared" si="272"/>
        <v>15791.383812661381</v>
      </c>
      <c r="G2133" s="36">
        <f t="shared" si="273"/>
        <v>0</v>
      </c>
      <c r="H2133" s="31">
        <f t="shared" si="274"/>
        <v>0</v>
      </c>
      <c r="I2133" s="37">
        <f t="shared" si="275"/>
        <v>8.2940567527320982E-3</v>
      </c>
      <c r="J2133" s="37">
        <f t="shared" si="276"/>
        <v>-4.5798168526233852E-5</v>
      </c>
      <c r="K2133" s="39">
        <f t="shared" si="277"/>
        <v>1.821259817294128E-3</v>
      </c>
      <c r="L2133" s="36">
        <f>-(1-B2133/MAX(B$5:B2133))</f>
        <v>-4.1012785799932061E-5</v>
      </c>
      <c r="M2133" s="37">
        <f>-(1-C2133/MAX(C$5:C2133))</f>
        <v>-4.2281078082019308E-3</v>
      </c>
      <c r="N2133" s="37">
        <f>-(1-D2133/MAX(D$5:D2133))</f>
        <v>-5.5146098534238908E-3</v>
      </c>
      <c r="O2133" s="37">
        <f>-(1-E2133/MAX(E$5:E2133))</f>
        <v>-0.37688471657498201</v>
      </c>
      <c r="P2133" s="39">
        <f>-(1-F2133/MAX(F$5:F2133))</f>
        <v>-9.1924105043550419E-4</v>
      </c>
      <c r="Q2133" s="33">
        <f>IF(DatiStorici[[#This Row],[Calend]]="X",(DatiStorici[[#This Row],[Balanced]]*B$2/DatiStorici[[#This Row],[Bond 3Y]]),Q2132)</f>
        <v>30.063476062940705</v>
      </c>
      <c r="R2133" s="33">
        <f>IF(DatiStorici[[#This Row],[Calend]]="X",(DatiStorici[[#This Row],[Balanced]]*C$2/DatiStorici[[#This Row],[Bond 10Y]]),R2132)</f>
        <v>23.049742491761972</v>
      </c>
      <c r="S2133" s="33">
        <f>IF(DatiStorici[[#This Row],[Calend]]="X",(DatiStorici[[#This Row],[Balanced]]*D$2/DatiStorici[[#This Row],[SXXR]]),S2132)</f>
        <v>20.147868830265168</v>
      </c>
      <c r="T2133" s="33">
        <f>IF(DatiStorici[[#This Row],[Calend]]="X",(DatiStorici[[#This Row],[Balanced]]*E$2/DatiStorici[[#This Row],[Gold]]),T2132)</f>
        <v>34.94519166065858</v>
      </c>
      <c r="U2133" s="34">
        <f>SUMPRODUCT(DatiStorici[[#This Row],[Bond 3Y]:[Gold]],Q2132:T2132)</f>
        <v>16776.070951789327</v>
      </c>
      <c r="V2133" s="32">
        <f t="shared" si="278"/>
        <v>2.3022201036800426E-3</v>
      </c>
      <c r="W2133" s="32">
        <f>-(1-U2133/MAX(U$5:U2133))</f>
        <v>0</v>
      </c>
      <c r="X2133" s="53" t="str">
        <f t="shared" si="279"/>
        <v/>
      </c>
    </row>
    <row r="2134" spans="1:24" x14ac:dyDescent="0.3">
      <c r="A2134" s="4">
        <v>42101</v>
      </c>
      <c r="B2134" s="1">
        <v>132.721371</v>
      </c>
      <c r="C2134" s="1">
        <v>177.67753200000001</v>
      </c>
      <c r="D2134" s="1">
        <v>234.84094999999999</v>
      </c>
      <c r="E2134" s="1">
        <v>115.82501999999999</v>
      </c>
      <c r="F2134" s="3">
        <f t="shared" si="272"/>
        <v>15875.903496668469</v>
      </c>
      <c r="G2134" s="36">
        <f t="shared" si="273"/>
        <v>2.7493700142739309E-4</v>
      </c>
      <c r="H2134" s="31">
        <f t="shared" si="274"/>
        <v>1.6855663048260469E-3</v>
      </c>
      <c r="I2134" s="37">
        <f t="shared" si="275"/>
        <v>8.2258308568725329E-3</v>
      </c>
      <c r="J2134" s="37">
        <f t="shared" si="276"/>
        <v>1.0364249371783095E-2</v>
      </c>
      <c r="K2134" s="39">
        <f t="shared" si="277"/>
        <v>5.3379933604416219E-3</v>
      </c>
      <c r="L2134" s="36">
        <f>-(1-B2134/MAX(B$5:B2134))</f>
        <v>0</v>
      </c>
      <c r="M2134" s="37">
        <f>-(1-C2134/MAX(C$5:C2134))</f>
        <v>-2.5482529037430535E-3</v>
      </c>
      <c r="N2134" s="37">
        <f>-(1-D2134/MAX(D$5:D2134))</f>
        <v>0</v>
      </c>
      <c r="O2134" s="37">
        <f>-(1-E2134/MAX(E$5:E2134))</f>
        <v>-0.37039301167619754</v>
      </c>
      <c r="P2134" s="39">
        <f>-(1-F2134/MAX(F$5:F2134))</f>
        <v>0</v>
      </c>
      <c r="Q2134" s="33">
        <f>IF(DatiStorici[[#This Row],[Calend]]="X",(DatiStorici[[#This Row],[Balanced]]*B$2/DatiStorici[[#This Row],[Bond 3Y]]),Q2133)</f>
        <v>30.063476062940705</v>
      </c>
      <c r="R2134" s="33">
        <f>IF(DatiStorici[[#This Row],[Calend]]="X",(DatiStorici[[#This Row],[Balanced]]*C$2/DatiStorici[[#This Row],[Bond 10Y]]),R2133)</f>
        <v>23.049742491761972</v>
      </c>
      <c r="S2134" s="33">
        <f>IF(DatiStorici[[#This Row],[Calend]]="X",(DatiStorici[[#This Row],[Balanced]]*D$2/DatiStorici[[#This Row],[SXXR]]),S2133)</f>
        <v>20.147868830265168</v>
      </c>
      <c r="T2134" s="33">
        <f>IF(DatiStorici[[#This Row],[Calend]]="X",(DatiStorici[[#This Row],[Balanced]]*E$2/DatiStorici[[#This Row],[Gold]]),T2133)</f>
        <v>34.94519166065858</v>
      </c>
      <c r="U2134" s="34">
        <f>SUMPRODUCT(DatiStorici[[#This Row],[Bond 3Y]:[Gold]],Q2133:T2133)</f>
        <v>16864.559298845445</v>
      </c>
      <c r="V2134" s="32">
        <f t="shared" si="278"/>
        <v>5.2608141096998039E-3</v>
      </c>
      <c r="W2134" s="32">
        <f>-(1-U2134/MAX(U$5:U2134))</f>
        <v>0</v>
      </c>
      <c r="X2134" s="53" t="str">
        <f t="shared" si="279"/>
        <v/>
      </c>
    </row>
    <row r="2135" spans="1:24" x14ac:dyDescent="0.3">
      <c r="A2135" s="4">
        <v>42102</v>
      </c>
      <c r="B2135" s="1">
        <v>132.72316000000001</v>
      </c>
      <c r="C2135" s="1">
        <v>177.794613</v>
      </c>
      <c r="D2135" s="1">
        <v>235.044006</v>
      </c>
      <c r="E2135" s="1">
        <v>115.46503</v>
      </c>
      <c r="F2135" s="3">
        <f t="shared" si="272"/>
        <v>15867.768368737961</v>
      </c>
      <c r="G2135" s="36">
        <f t="shared" si="273"/>
        <v>1.3479275638481746E-5</v>
      </c>
      <c r="H2135" s="31">
        <f t="shared" si="274"/>
        <v>6.5873518294230814E-4</v>
      </c>
      <c r="I2135" s="37">
        <f t="shared" si="275"/>
        <v>8.6427969249524325E-4</v>
      </c>
      <c r="J2135" s="37">
        <f t="shared" si="276"/>
        <v>-3.112890422173198E-3</v>
      </c>
      <c r="K2135" s="39">
        <f t="shared" si="277"/>
        <v>-5.1255117196888724E-4</v>
      </c>
      <c r="L2135" s="36">
        <f>-(1-B2135/MAX(B$5:B2135))</f>
        <v>0</v>
      </c>
      <c r="M2135" s="37">
        <f>-(1-C2135/MAX(C$5:C2135))</f>
        <v>-1.8909798839795711E-3</v>
      </c>
      <c r="N2135" s="37">
        <f>-(1-D2135/MAX(D$5:D2135))</f>
        <v>0</v>
      </c>
      <c r="O2135" s="37">
        <f>-(1-E2135/MAX(E$5:E2135))</f>
        <v>-0.37234986192950792</v>
      </c>
      <c r="P2135" s="39">
        <f>-(1-F2135/MAX(F$5:F2135))</f>
        <v>-5.1241984005601093E-4</v>
      </c>
      <c r="Q2135" s="33">
        <f>IF(DatiStorici[[#This Row],[Calend]]="X",(DatiStorici[[#This Row],[Balanced]]*B$2/DatiStorici[[#This Row],[Bond 3Y]]),Q2134)</f>
        <v>30.063476062940705</v>
      </c>
      <c r="R2135" s="33">
        <f>IF(DatiStorici[[#This Row],[Calend]]="X",(DatiStorici[[#This Row],[Balanced]]*C$2/DatiStorici[[#This Row],[Bond 10Y]]),R2134)</f>
        <v>23.049742491761972</v>
      </c>
      <c r="S2135" s="33">
        <f>IF(DatiStorici[[#This Row],[Calend]]="X",(DatiStorici[[#This Row],[Balanced]]*D$2/DatiStorici[[#This Row],[SXXR]]),S2134)</f>
        <v>20.147868830265168</v>
      </c>
      <c r="T2135" s="33">
        <f>IF(DatiStorici[[#This Row],[Calend]]="X",(DatiStorici[[#This Row],[Balanced]]*E$2/DatiStorici[[#This Row],[Gold]]),T2134)</f>
        <v>34.94519166065858</v>
      </c>
      <c r="U2135" s="34">
        <f>SUMPRODUCT(DatiStorici[[#This Row],[Bond 3Y]:[Gold]],Q2134:T2134)</f>
        <v>16858.822995412076</v>
      </c>
      <c r="V2135" s="32">
        <f t="shared" si="278"/>
        <v>-3.4019740004962318E-4</v>
      </c>
      <c r="W2135" s="32">
        <f>-(1-U2135/MAX(U$5:U2135))</f>
        <v>-3.401395394756479E-4</v>
      </c>
      <c r="X2135" s="53" t="str">
        <f t="shared" si="279"/>
        <v/>
      </c>
    </row>
    <row r="2136" spans="1:24" x14ac:dyDescent="0.3">
      <c r="A2136" s="4">
        <v>42103</v>
      </c>
      <c r="B2136" s="1">
        <v>132.71371500000001</v>
      </c>
      <c r="C2136" s="1">
        <v>177.66994800000001</v>
      </c>
      <c r="D2136" s="1">
        <v>237.692961</v>
      </c>
      <c r="E2136" s="1">
        <v>114.27296</v>
      </c>
      <c r="F2136" s="3">
        <f t="shared" si="272"/>
        <v>15857.212074763307</v>
      </c>
      <c r="G2136" s="36">
        <f t="shared" si="273"/>
        <v>-7.1165696205453274E-5</v>
      </c>
      <c r="H2136" s="31">
        <f t="shared" si="274"/>
        <v>-7.0142016273262362E-4</v>
      </c>
      <c r="I2136" s="37">
        <f t="shared" si="275"/>
        <v>1.1207004782425131E-2</v>
      </c>
      <c r="J2136" s="37">
        <f t="shared" si="276"/>
        <v>-1.0377741169946416E-2</v>
      </c>
      <c r="K2136" s="39">
        <f t="shared" si="277"/>
        <v>-6.6548784060222659E-4</v>
      </c>
      <c r="L2136" s="36">
        <f>-(1-B2136/MAX(B$5:B2136))</f>
        <v>-7.1163163987364442E-5</v>
      </c>
      <c r="M2136" s="37">
        <f>-(1-C2136/MAX(C$5:C2136))</f>
        <v>-2.5908282027402585E-3</v>
      </c>
      <c r="N2136" s="37">
        <f>-(1-D2136/MAX(D$5:D2136))</f>
        <v>0</v>
      </c>
      <c r="O2136" s="37">
        <f>-(1-E2136/MAX(E$5:E2136))</f>
        <v>-0.37882977104216042</v>
      </c>
      <c r="P2136" s="39">
        <f>-(1-F2136/MAX(F$5:F2136))</f>
        <v>-1.1773453970089776E-3</v>
      </c>
      <c r="Q2136" s="33">
        <f>IF(DatiStorici[[#This Row],[Calend]]="X",(DatiStorici[[#This Row],[Balanced]]*B$2/DatiStorici[[#This Row],[Bond 3Y]]),Q2135)</f>
        <v>30.063476062940705</v>
      </c>
      <c r="R2136" s="33">
        <f>IF(DatiStorici[[#This Row],[Calend]]="X",(DatiStorici[[#This Row],[Balanced]]*C$2/DatiStorici[[#This Row],[Bond 10Y]]),R2135)</f>
        <v>23.049742491761972</v>
      </c>
      <c r="S2136" s="33">
        <f>IF(DatiStorici[[#This Row],[Calend]]="X",(DatiStorici[[#This Row],[Balanced]]*D$2/DatiStorici[[#This Row],[SXXR]]),S2135)</f>
        <v>20.147868830265168</v>
      </c>
      <c r="T2136" s="33">
        <f>IF(DatiStorici[[#This Row],[Calend]]="X",(DatiStorici[[#This Row],[Balanced]]*E$2/DatiStorici[[#This Row],[Gold]]),T2135)</f>
        <v>34.94519166065858</v>
      </c>
      <c r="U2136" s="34">
        <f>SUMPRODUCT(DatiStorici[[#This Row],[Bond 3Y]:[Gold]],Q2135:T2135)</f>
        <v>16867.379232987281</v>
      </c>
      <c r="V2136" s="32">
        <f t="shared" si="278"/>
        <v>5.0739408492100554E-4</v>
      </c>
      <c r="W2136" s="32">
        <f>-(1-U2136/MAX(U$5:U2136))</f>
        <v>0</v>
      </c>
      <c r="X2136" s="53" t="str">
        <f t="shared" si="279"/>
        <v/>
      </c>
    </row>
    <row r="2137" spans="1:24" x14ac:dyDescent="0.3">
      <c r="A2137" s="4">
        <v>42104</v>
      </c>
      <c r="B2137" s="1">
        <v>132.726268</v>
      </c>
      <c r="C2137" s="1">
        <v>177.827674</v>
      </c>
      <c r="D2137" s="1">
        <v>239.916191</v>
      </c>
      <c r="E2137" s="1">
        <v>115.47195000000001</v>
      </c>
      <c r="F2137" s="3">
        <f t="shared" si="272"/>
        <v>15942.249385289941</v>
      </c>
      <c r="G2137" s="36">
        <f t="shared" si="273"/>
        <v>9.4582585995362677E-5</v>
      </c>
      <c r="H2137" s="31">
        <f t="shared" si="274"/>
        <v>8.8735339191327322E-4</v>
      </c>
      <c r="I2137" s="37">
        <f t="shared" si="275"/>
        <v>9.3098972191849524E-3</v>
      </c>
      <c r="J2137" s="37">
        <f t="shared" si="276"/>
        <v>1.0437670939549193E-2</v>
      </c>
      <c r="K2137" s="39">
        <f t="shared" si="277"/>
        <v>5.3483618482576779E-3</v>
      </c>
      <c r="L2137" s="36">
        <f>-(1-B2137/MAX(B$5:B2137))</f>
        <v>0</v>
      </c>
      <c r="M2137" s="37">
        <f>-(1-C2137/MAX(C$5:C2137))</f>
        <v>-1.7053809968295974E-3</v>
      </c>
      <c r="N2137" s="37">
        <f>-(1-D2137/MAX(D$5:D2137))</f>
        <v>0</v>
      </c>
      <c r="O2137" s="37">
        <f>-(1-E2137/MAX(E$5:E2137))</f>
        <v>-0.37231224587419276</v>
      </c>
      <c r="P2137" s="39">
        <f>-(1-F2137/MAX(F$5:F2137))</f>
        <v>0</v>
      </c>
      <c r="Q2137" s="33">
        <f>IF(DatiStorici[[#This Row],[Calend]]="X",(DatiStorici[[#This Row],[Balanced]]*B$2/DatiStorici[[#This Row],[Bond 3Y]]),Q2136)</f>
        <v>30.063476062940705</v>
      </c>
      <c r="R2137" s="33">
        <f>IF(DatiStorici[[#This Row],[Calend]]="X",(DatiStorici[[#This Row],[Balanced]]*C$2/DatiStorici[[#This Row],[Bond 10Y]]),R2136)</f>
        <v>23.049742491761972</v>
      </c>
      <c r="S2137" s="33">
        <f>IF(DatiStorici[[#This Row],[Calend]]="X",(DatiStorici[[#This Row],[Balanced]]*D$2/DatiStorici[[#This Row],[SXXR]]),S2136)</f>
        <v>20.147868830265168</v>
      </c>
      <c r="T2137" s="33">
        <f>IF(DatiStorici[[#This Row],[Calend]]="X",(DatiStorici[[#This Row],[Balanced]]*E$2/DatiStorici[[#This Row],[Gold]]),T2136)</f>
        <v>34.94519166065858</v>
      </c>
      <c r="U2137" s="34">
        <f>SUMPRODUCT(DatiStorici[[#This Row],[Bond 3Y]:[Gold]],Q2136:T2136)</f>
        <v>16958.084445255277</v>
      </c>
      <c r="V2137" s="32">
        <f t="shared" si="278"/>
        <v>5.3631447920996283E-3</v>
      </c>
      <c r="W2137" s="32">
        <f>-(1-U2137/MAX(U$5:U2137))</f>
        <v>0</v>
      </c>
      <c r="X2137" s="53" t="str">
        <f t="shared" si="279"/>
        <v/>
      </c>
    </row>
    <row r="2138" spans="1:24" x14ac:dyDescent="0.3">
      <c r="A2138" s="4">
        <v>42107</v>
      </c>
      <c r="B2138" s="1">
        <v>132.71346399999999</v>
      </c>
      <c r="C2138" s="1">
        <v>177.68073699999999</v>
      </c>
      <c r="D2138" s="1">
        <v>240.31538</v>
      </c>
      <c r="E2138" s="1">
        <v>114.65984</v>
      </c>
      <c r="F2138" s="3">
        <f t="shared" si="272"/>
        <v>15912.188015263237</v>
      </c>
      <c r="G2138" s="36">
        <f t="shared" si="273"/>
        <v>-9.6473876864479392E-5</v>
      </c>
      <c r="H2138" s="31">
        <f t="shared" si="274"/>
        <v>-8.2663027833145832E-4</v>
      </c>
      <c r="I2138" s="37">
        <f t="shared" si="275"/>
        <v>1.662485834117869E-3</v>
      </c>
      <c r="J2138" s="37">
        <f t="shared" si="276"/>
        <v>-7.0578112751235652E-3</v>
      </c>
      <c r="K2138" s="39">
        <f t="shared" si="277"/>
        <v>-1.8874217474204934E-3</v>
      </c>
      <c r="L2138" s="36">
        <f>-(1-B2138/MAX(B$5:B2138))</f>
        <v>-9.646922340966757E-5</v>
      </c>
      <c r="M2138" s="37">
        <f>-(1-C2138/MAX(C$5:C2138))</f>
        <v>-2.5302605734047745E-3</v>
      </c>
      <c r="N2138" s="37">
        <f>-(1-D2138/MAX(D$5:D2138))</f>
        <v>0</v>
      </c>
      <c r="O2138" s="37">
        <f>-(1-E2138/MAX(E$5:E2138))</f>
        <v>-0.3767267508860429</v>
      </c>
      <c r="P2138" s="39">
        <f>-(1-F2138/MAX(F$5:F2138))</f>
        <v>-1.8856416870784987E-3</v>
      </c>
      <c r="Q2138" s="33">
        <f>IF(DatiStorici[[#This Row],[Calend]]="X",(DatiStorici[[#This Row],[Balanced]]*B$2/DatiStorici[[#This Row],[Bond 3Y]]),Q2137)</f>
        <v>30.063476062940705</v>
      </c>
      <c r="R2138" s="33">
        <f>IF(DatiStorici[[#This Row],[Calend]]="X",(DatiStorici[[#This Row],[Balanced]]*C$2/DatiStorici[[#This Row],[Bond 10Y]]),R2137)</f>
        <v>23.049742491761972</v>
      </c>
      <c r="S2138" s="33">
        <f>IF(DatiStorici[[#This Row],[Calend]]="X",(DatiStorici[[#This Row],[Balanced]]*D$2/DatiStorici[[#This Row],[SXXR]]),S2137)</f>
        <v>20.147868830265168</v>
      </c>
      <c r="T2138" s="33">
        <f>IF(DatiStorici[[#This Row],[Calend]]="X",(DatiStorici[[#This Row],[Balanced]]*E$2/DatiStorici[[#This Row],[Gold]]),T2137)</f>
        <v>34.94519166065858</v>
      </c>
      <c r="U2138" s="34">
        <f>SUMPRODUCT(DatiStorici[[#This Row],[Bond 3Y]:[Gold]],Q2137:T2137)</f>
        <v>16933.976120506202</v>
      </c>
      <c r="V2138" s="32">
        <f t="shared" si="278"/>
        <v>-1.422653471803699E-3</v>
      </c>
      <c r="W2138" s="32">
        <f>-(1-U2138/MAX(U$5:U2138))</f>
        <v>-1.4216419800775482E-3</v>
      </c>
      <c r="X2138" s="53" t="str">
        <f t="shared" si="279"/>
        <v/>
      </c>
    </row>
    <row r="2139" spans="1:24" x14ac:dyDescent="0.3">
      <c r="A2139" s="4">
        <v>42108</v>
      </c>
      <c r="B2139" s="1">
        <v>132.70482000000001</v>
      </c>
      <c r="C2139" s="1">
        <v>177.724054</v>
      </c>
      <c r="D2139" s="1">
        <v>239.26433599999999</v>
      </c>
      <c r="E2139" s="1">
        <v>114.26163</v>
      </c>
      <c r="F2139" s="3">
        <f t="shared" si="272"/>
        <v>15881.554367229321</v>
      </c>
      <c r="G2139" s="36">
        <f t="shared" si="273"/>
        <v>-6.5134924940069878E-5</v>
      </c>
      <c r="H2139" s="31">
        <f t="shared" si="274"/>
        <v>2.4376148724728719E-4</v>
      </c>
      <c r="I2139" s="37">
        <f t="shared" si="275"/>
        <v>-4.3831949004104467E-3</v>
      </c>
      <c r="J2139" s="37">
        <f t="shared" si="276"/>
        <v>-3.479013144949355E-3</v>
      </c>
      <c r="K2139" s="39">
        <f t="shared" si="277"/>
        <v>-1.9270243273043365E-3</v>
      </c>
      <c r="L2139" s="36">
        <f>-(1-B2139/MAX(B$5:B2139))</f>
        <v>-1.6159574380558706E-4</v>
      </c>
      <c r="M2139" s="37">
        <f>-(1-C2139/MAX(C$5:C2139))</f>
        <v>-2.287086229172175E-3</v>
      </c>
      <c r="N2139" s="37">
        <f>-(1-D2139/MAX(D$5:D2139))</f>
        <v>-4.3736027215570683E-3</v>
      </c>
      <c r="O2139" s="37">
        <f>-(1-E2139/MAX(E$5:E2139))</f>
        <v>-0.37889135917896977</v>
      </c>
      <c r="P2139" s="39">
        <f>-(1-F2139/MAX(F$5:F2139))</f>
        <v>-3.8071803165131701E-3</v>
      </c>
      <c r="Q2139" s="33">
        <f>IF(DatiStorici[[#This Row],[Calend]]="X",(DatiStorici[[#This Row],[Balanced]]*B$2/DatiStorici[[#This Row],[Bond 3Y]]),Q2138)</f>
        <v>30.063476062940705</v>
      </c>
      <c r="R2139" s="33">
        <f>IF(DatiStorici[[#This Row],[Calend]]="X",(DatiStorici[[#This Row],[Balanced]]*C$2/DatiStorici[[#This Row],[Bond 10Y]]),R2138)</f>
        <v>23.049742491761972</v>
      </c>
      <c r="S2139" s="33">
        <f>IF(DatiStorici[[#This Row],[Calend]]="X",(DatiStorici[[#This Row],[Balanced]]*D$2/DatiStorici[[#This Row],[SXXR]]),S2138)</f>
        <v>20.147868830265168</v>
      </c>
      <c r="T2139" s="33">
        <f>IF(DatiStorici[[#This Row],[Calend]]="X",(DatiStorici[[#This Row],[Balanced]]*E$2/DatiStorici[[#This Row],[Gold]]),T2138)</f>
        <v>34.94519166065858</v>
      </c>
      <c r="U2139" s="34">
        <f>SUMPRODUCT(DatiStorici[[#This Row],[Bond 3Y]:[Gold]],Q2138:T2138)</f>
        <v>16899.622876096604</v>
      </c>
      <c r="V2139" s="32">
        <f t="shared" si="278"/>
        <v>-2.030718412107928E-3</v>
      </c>
      <c r="W2139" s="32">
        <f>-(1-U2139/MAX(U$5:U2139))</f>
        <v>-3.4474158533295274E-3</v>
      </c>
      <c r="X2139" s="53" t="str">
        <f t="shared" si="279"/>
        <v/>
      </c>
    </row>
    <row r="2140" spans="1:24" x14ac:dyDescent="0.3">
      <c r="A2140" s="4">
        <v>42109</v>
      </c>
      <c r="B2140" s="1">
        <v>132.71888200000001</v>
      </c>
      <c r="C2140" s="1">
        <v>178.180755</v>
      </c>
      <c r="D2140" s="1">
        <v>240.67649599999999</v>
      </c>
      <c r="E2140" s="1">
        <v>114.0834</v>
      </c>
      <c r="F2140" s="3">
        <f t="shared" si="272"/>
        <v>15907.678712359204</v>
      </c>
      <c r="G2140" s="36">
        <f t="shared" si="273"/>
        <v>1.0595888692081007E-4</v>
      </c>
      <c r="H2140" s="31">
        <f t="shared" si="274"/>
        <v>2.566423600490874E-3</v>
      </c>
      <c r="I2140" s="37">
        <f t="shared" si="275"/>
        <v>5.8847423729045936E-3</v>
      </c>
      <c r="J2140" s="37">
        <f t="shared" si="276"/>
        <v>-1.561059035917109E-3</v>
      </c>
      <c r="K2140" s="39">
        <f t="shared" si="277"/>
        <v>1.6435974372536594E-3</v>
      </c>
      <c r="L2140" s="36">
        <f>-(1-B2140/MAX(B$5:B2140))</f>
        <v>-5.5648366455995912E-5</v>
      </c>
      <c r="M2140" s="37">
        <f>-(1-C2140/MAX(C$5:C2140))</f>
        <v>0</v>
      </c>
      <c r="N2140" s="37">
        <f>-(1-D2140/MAX(D$5:D2140))</f>
        <v>0</v>
      </c>
      <c r="O2140" s="37">
        <f>-(1-E2140/MAX(E$5:E2140))</f>
        <v>-0.37986019003718119</v>
      </c>
      <c r="P2140" s="39">
        <f>-(1-F2140/MAX(F$5:F2140))</f>
        <v>-2.1684940496938809E-3</v>
      </c>
      <c r="Q2140" s="33">
        <f>IF(DatiStorici[[#This Row],[Calend]]="X",(DatiStorici[[#This Row],[Balanced]]*B$2/DatiStorici[[#This Row],[Bond 3Y]]),Q2139)</f>
        <v>30.063476062940705</v>
      </c>
      <c r="R2140" s="33">
        <f>IF(DatiStorici[[#This Row],[Calend]]="X",(DatiStorici[[#This Row],[Balanced]]*C$2/DatiStorici[[#This Row],[Bond 10Y]]),R2139)</f>
        <v>23.049742491761972</v>
      </c>
      <c r="S2140" s="33">
        <f>IF(DatiStorici[[#This Row],[Calend]]="X",(DatiStorici[[#This Row],[Balanced]]*D$2/DatiStorici[[#This Row],[SXXR]]),S2139)</f>
        <v>20.147868830265168</v>
      </c>
      <c r="T2140" s="33">
        <f>IF(DatiStorici[[#This Row],[Calend]]="X",(DatiStorici[[#This Row],[Balanced]]*E$2/DatiStorici[[#This Row],[Gold]]),T2139)</f>
        <v>34.94519166065858</v>
      </c>
      <c r="U2140" s="34">
        <f>SUMPRODUCT(DatiStorici[[#This Row],[Bond 3Y]:[Gold]],Q2139:T2139)</f>
        <v>16932.796202080397</v>
      </c>
      <c r="V2140" s="32">
        <f t="shared" si="278"/>
        <v>1.9610384074683043E-3</v>
      </c>
      <c r="W2140" s="32">
        <f>-(1-U2140/MAX(U$5:U2140))</f>
        <v>-1.4912205005533918E-3</v>
      </c>
      <c r="X2140" s="53" t="str">
        <f t="shared" si="279"/>
        <v/>
      </c>
    </row>
    <row r="2141" spans="1:24" x14ac:dyDescent="0.3">
      <c r="A2141" s="4">
        <v>42110</v>
      </c>
      <c r="B2141" s="1">
        <v>132.683975</v>
      </c>
      <c r="C2141" s="1">
        <v>177.75431599999999</v>
      </c>
      <c r="D2141" s="1">
        <v>238.93610100000001</v>
      </c>
      <c r="E2141" s="1">
        <v>115.1771</v>
      </c>
      <c r="F2141" s="3">
        <f t="shared" si="272"/>
        <v>15912.975025942145</v>
      </c>
      <c r="G2141" s="36">
        <f t="shared" si="273"/>
        <v>-2.6304916680896205E-4</v>
      </c>
      <c r="H2141" s="31">
        <f t="shared" si="274"/>
        <v>-2.3961628891395262E-3</v>
      </c>
      <c r="I2141" s="37">
        <f t="shared" si="275"/>
        <v>-7.2575351441006393E-3</v>
      </c>
      <c r="J2141" s="37">
        <f t="shared" si="276"/>
        <v>9.54118391083714E-3</v>
      </c>
      <c r="K2141" s="39">
        <f t="shared" si="277"/>
        <v>3.3288528107606606E-4</v>
      </c>
      <c r="L2141" s="36">
        <f>-(1-B2141/MAX(B$5:B2141))</f>
        <v>-3.1864830253491849E-4</v>
      </c>
      <c r="M2141" s="37">
        <f>-(1-C2141/MAX(C$5:C2141))</f>
        <v>-2.3932943824377384E-3</v>
      </c>
      <c r="N2141" s="37">
        <f>-(1-D2141/MAX(D$5:D2141))</f>
        <v>-7.2312628317473537E-3</v>
      </c>
      <c r="O2141" s="37">
        <f>-(1-E2141/MAX(E$5:E2141))</f>
        <v>-0.37391500510969544</v>
      </c>
      <c r="P2141" s="39">
        <f>-(1-F2141/MAX(F$5:F2141))</f>
        <v>-1.8362753360768869E-3</v>
      </c>
      <c r="Q2141" s="33">
        <f>IF(DatiStorici[[#This Row],[Calend]]="X",(DatiStorici[[#This Row],[Balanced]]*B$2/DatiStorici[[#This Row],[Bond 3Y]]),Q2140)</f>
        <v>30.063476062940705</v>
      </c>
      <c r="R2141" s="33">
        <f>IF(DatiStorici[[#This Row],[Calend]]="X",(DatiStorici[[#This Row],[Balanced]]*C$2/DatiStorici[[#This Row],[Bond 10Y]]),R2140)</f>
        <v>23.049742491761972</v>
      </c>
      <c r="S2141" s="33">
        <f>IF(DatiStorici[[#This Row],[Calend]]="X",(DatiStorici[[#This Row],[Balanced]]*D$2/DatiStorici[[#This Row],[SXXR]]),S2140)</f>
        <v>20.147868830265168</v>
      </c>
      <c r="T2141" s="33">
        <f>IF(DatiStorici[[#This Row],[Calend]]="X",(DatiStorici[[#This Row],[Balanced]]*E$2/DatiStorici[[#This Row],[Gold]]),T2140)</f>
        <v>34.94519166065858</v>
      </c>
      <c r="U2141" s="34">
        <f>SUMPRODUCT(DatiStorici[[#This Row],[Bond 3Y]:[Gold]],Q2140:T2140)</f>
        <v>16925.071773129435</v>
      </c>
      <c r="V2141" s="32">
        <f t="shared" si="278"/>
        <v>-4.562856167219307E-4</v>
      </c>
      <c r="W2141" s="32">
        <f>-(1-U2141/MAX(U$5:U2141))</f>
        <v>-1.9467217675683823E-3</v>
      </c>
      <c r="X2141" s="53" t="str">
        <f t="shared" si="279"/>
        <v/>
      </c>
    </row>
    <row r="2142" spans="1:24" x14ac:dyDescent="0.3">
      <c r="A2142" s="4">
        <v>42111</v>
      </c>
      <c r="B2142" s="1">
        <v>132.64342500000001</v>
      </c>
      <c r="C2142" s="1">
        <v>177.310925</v>
      </c>
      <c r="D2142" s="1">
        <v>234.79249300000001</v>
      </c>
      <c r="E2142" s="1">
        <v>115.08015</v>
      </c>
      <c r="F2142" s="3">
        <f t="shared" si="272"/>
        <v>15834.590183984525</v>
      </c>
      <c r="G2142" s="36">
        <f t="shared" si="273"/>
        <v>-3.0566010382419059E-4</v>
      </c>
      <c r="H2142" s="31">
        <f t="shared" si="274"/>
        <v>-2.4975197753857453E-3</v>
      </c>
      <c r="I2142" s="37">
        <f t="shared" si="275"/>
        <v>-1.7494040800004419E-2</v>
      </c>
      <c r="J2142" s="37">
        <f t="shared" si="276"/>
        <v>-8.4210165568477247E-4</v>
      </c>
      <c r="K2142" s="39">
        <f t="shared" si="277"/>
        <v>-4.9380165513350635E-3</v>
      </c>
      <c r="L2142" s="36">
        <f>-(1-B2142/MAX(B$5:B2142))</f>
        <v>-6.2416431387946059E-4</v>
      </c>
      <c r="M2142" s="37">
        <f>-(1-C2142/MAX(C$5:C2142))</f>
        <v>-4.8817281080665298E-3</v>
      </c>
      <c r="N2142" s="37">
        <f>-(1-D2142/MAX(D$5:D2142))</f>
        <v>-2.4447767429686906E-2</v>
      </c>
      <c r="O2142" s="37">
        <f>-(1-E2142/MAX(E$5:E2142))</f>
        <v>-0.3744420103933378</v>
      </c>
      <c r="P2142" s="39">
        <f>-(1-F2142/MAX(F$5:F2142))</f>
        <v>-6.7530747201053343E-3</v>
      </c>
      <c r="Q2142" s="33">
        <f>IF(DatiStorici[[#This Row],[Calend]]="X",(DatiStorici[[#This Row],[Balanced]]*B$2/DatiStorici[[#This Row],[Bond 3Y]]),Q2141)</f>
        <v>30.063476062940705</v>
      </c>
      <c r="R2142" s="33">
        <f>IF(DatiStorici[[#This Row],[Calend]]="X",(DatiStorici[[#This Row],[Balanced]]*C$2/DatiStorici[[#This Row],[Bond 10Y]]),R2141)</f>
        <v>23.049742491761972</v>
      </c>
      <c r="S2142" s="33">
        <f>IF(DatiStorici[[#This Row],[Calend]]="X",(DatiStorici[[#This Row],[Balanced]]*D$2/DatiStorici[[#This Row],[SXXR]]),S2141)</f>
        <v>20.147868830265168</v>
      </c>
      <c r="T2142" s="33">
        <f>IF(DatiStorici[[#This Row],[Calend]]="X",(DatiStorici[[#This Row],[Balanced]]*E$2/DatiStorici[[#This Row],[Gold]]),T2141)</f>
        <v>34.94519166065858</v>
      </c>
      <c r="U2142" s="34">
        <f>SUMPRODUCT(DatiStorici[[#This Row],[Bond 3Y]:[Gold]],Q2141:T2141)</f>
        <v>16826.759844002383</v>
      </c>
      <c r="V2142" s="32">
        <f t="shared" si="278"/>
        <v>-5.8255924170728486E-3</v>
      </c>
      <c r="W2142" s="32">
        <f>-(1-U2142/MAX(U$5:U2142))</f>
        <v>-7.7440704860765042E-3</v>
      </c>
      <c r="X2142" s="53" t="str">
        <f t="shared" si="279"/>
        <v/>
      </c>
    </row>
    <row r="2143" spans="1:24" x14ac:dyDescent="0.3">
      <c r="A2143" s="4">
        <v>42114</v>
      </c>
      <c r="B2143" s="1">
        <v>132.656229</v>
      </c>
      <c r="C2143" s="1">
        <v>177.243346</v>
      </c>
      <c r="D2143" s="1">
        <v>236.81670600000001</v>
      </c>
      <c r="E2143" s="1">
        <v>114.42113000000001</v>
      </c>
      <c r="F2143" s="3">
        <f t="shared" si="272"/>
        <v>15837.654094267366</v>
      </c>
      <c r="G2143" s="36">
        <f t="shared" si="273"/>
        <v>9.6524814992275529E-5</v>
      </c>
      <c r="H2143" s="31">
        <f t="shared" si="274"/>
        <v>-3.8120539700602687E-4</v>
      </c>
      <c r="I2143" s="37">
        <f t="shared" si="275"/>
        <v>8.5843339560158095E-3</v>
      </c>
      <c r="J2143" s="37">
        <f t="shared" si="276"/>
        <v>-5.7430774361433854E-3</v>
      </c>
      <c r="K2143" s="39">
        <f t="shared" si="277"/>
        <v>1.9347604580722497E-4</v>
      </c>
      <c r="L2143" s="36">
        <f>-(1-B2143/MAX(B$5:B2143))</f>
        <v>-5.2769509047001506E-4</v>
      </c>
      <c r="M2143" s="37">
        <f>-(1-C2143/MAX(C$5:C2143))</f>
        <v>-5.2610002690807178E-3</v>
      </c>
      <c r="N2143" s="37">
        <f>-(1-D2143/MAX(D$5:D2143))</f>
        <v>-1.6037253592058209E-2</v>
      </c>
      <c r="O2143" s="37">
        <f>-(1-E2143/MAX(E$5:E2143))</f>
        <v>-0.37802434171903199</v>
      </c>
      <c r="P2143" s="39">
        <f>-(1-F2143/MAX(F$5:F2143))</f>
        <v>-6.5608866411966948E-3</v>
      </c>
      <c r="Q2143" s="33">
        <f>IF(DatiStorici[[#This Row],[Calend]]="X",(DatiStorici[[#This Row],[Balanced]]*B$2/DatiStorici[[#This Row],[Bond 3Y]]),Q2142)</f>
        <v>30.063476062940705</v>
      </c>
      <c r="R2143" s="33">
        <f>IF(DatiStorici[[#This Row],[Calend]]="X",(DatiStorici[[#This Row],[Balanced]]*C$2/DatiStorici[[#This Row],[Bond 10Y]]),R2142)</f>
        <v>23.049742491761972</v>
      </c>
      <c r="S2143" s="33">
        <f>IF(DatiStorici[[#This Row],[Calend]]="X",(DatiStorici[[#This Row],[Balanced]]*D$2/DatiStorici[[#This Row],[SXXR]]),S2142)</f>
        <v>20.147868830265168</v>
      </c>
      <c r="T2143" s="33">
        <f>IF(DatiStorici[[#This Row],[Calend]]="X",(DatiStorici[[#This Row],[Balanced]]*E$2/DatiStorici[[#This Row],[Gold]]),T2142)</f>
        <v>34.94519166065858</v>
      </c>
      <c r="U2143" s="34">
        <f>SUMPRODUCT(DatiStorici[[#This Row],[Bond 3Y]:[Gold]],Q2142:T2142)</f>
        <v>16843.34109600235</v>
      </c>
      <c r="V2143" s="32">
        <f t="shared" si="278"/>
        <v>9.8492448062073709E-4</v>
      </c>
      <c r="W2143" s="32">
        <f>-(1-U2143/MAX(U$5:U2143))</f>
        <v>-6.7662918900626146E-3</v>
      </c>
      <c r="X2143" s="53" t="str">
        <f t="shared" si="279"/>
        <v/>
      </c>
    </row>
    <row r="2144" spans="1:24" x14ac:dyDescent="0.3">
      <c r="A2144" s="4">
        <v>42115</v>
      </c>
      <c r="B2144" s="1">
        <v>132.666504</v>
      </c>
      <c r="C2144" s="1">
        <v>177.09867499999999</v>
      </c>
      <c r="D2144" s="1">
        <v>238.18617900000001</v>
      </c>
      <c r="E2144" s="1">
        <v>114.30507</v>
      </c>
      <c r="F2144" s="3">
        <f t="shared" si="272"/>
        <v>15850.268932821065</v>
      </c>
      <c r="G2144" s="36">
        <f t="shared" si="273"/>
        <v>7.7452843101505009E-5</v>
      </c>
      <c r="H2144" s="31">
        <f t="shared" si="274"/>
        <v>-8.1656139811071273E-4</v>
      </c>
      <c r="I2144" s="37">
        <f t="shared" si="275"/>
        <v>5.7661830599199685E-3</v>
      </c>
      <c r="J2144" s="37">
        <f t="shared" si="276"/>
        <v>-1.0148379150339306E-3</v>
      </c>
      <c r="K2144" s="39">
        <f t="shared" si="277"/>
        <v>7.961922407674724E-4</v>
      </c>
      <c r="L2144" s="36">
        <f>-(1-B2144/MAX(B$5:B2144))</f>
        <v>-4.5028012088765834E-4</v>
      </c>
      <c r="M2144" s="37">
        <f>-(1-C2144/MAX(C$5:C2144))</f>
        <v>-6.0729341953906779E-3</v>
      </c>
      <c r="N2144" s="37">
        <f>-(1-D2144/MAX(D$5:D2144))</f>
        <v>-1.0347154962734639E-2</v>
      </c>
      <c r="O2144" s="37">
        <f>-(1-E2144/MAX(E$5:E2144))</f>
        <v>-0.37865522602248269</v>
      </c>
      <c r="P2144" s="39">
        <f>-(1-F2144/MAX(F$5:F2144))</f>
        <v>-5.7696031623835076E-3</v>
      </c>
      <c r="Q2144" s="33">
        <f>IF(DatiStorici[[#This Row],[Calend]]="X",(DatiStorici[[#This Row],[Balanced]]*B$2/DatiStorici[[#This Row],[Bond 3Y]]),Q2143)</f>
        <v>30.063476062940705</v>
      </c>
      <c r="R2144" s="33">
        <f>IF(DatiStorici[[#This Row],[Calend]]="X",(DatiStorici[[#This Row],[Balanced]]*C$2/DatiStorici[[#This Row],[Bond 10Y]]),R2143)</f>
        <v>23.049742491761972</v>
      </c>
      <c r="S2144" s="33">
        <f>IF(DatiStorici[[#This Row],[Calend]]="X",(DatiStorici[[#This Row],[Balanced]]*D$2/DatiStorici[[#This Row],[SXXR]]),S2143)</f>
        <v>20.147868830265168</v>
      </c>
      <c r="T2144" s="33">
        <f>IF(DatiStorici[[#This Row],[Calend]]="X",(DatiStorici[[#This Row],[Balanced]]*E$2/DatiStorici[[#This Row],[Gold]]),T2143)</f>
        <v>34.94519166065858</v>
      </c>
      <c r="U2144" s="34">
        <f>SUMPRODUCT(DatiStorici[[#This Row],[Bond 3Y]:[Gold]],Q2143:T2143)</f>
        <v>16863.851592349325</v>
      </c>
      <c r="V2144" s="32">
        <f t="shared" si="278"/>
        <v>1.2169805458447614E-3</v>
      </c>
      <c r="W2144" s="32">
        <f>-(1-U2144/MAX(U$5:U2144))</f>
        <v>-5.5568099811130756E-3</v>
      </c>
      <c r="X2144" s="53" t="str">
        <f t="shared" si="279"/>
        <v/>
      </c>
    </row>
    <row r="2145" spans="1:24" x14ac:dyDescent="0.3">
      <c r="A2145" s="4">
        <v>42116</v>
      </c>
      <c r="B2145" s="1">
        <v>132.70254299999999</v>
      </c>
      <c r="C2145" s="1">
        <v>177.08268000000001</v>
      </c>
      <c r="D2145" s="1">
        <v>238.12041600000001</v>
      </c>
      <c r="E2145" s="1">
        <v>113.72521</v>
      </c>
      <c r="F2145" s="3">
        <f t="shared" si="272"/>
        <v>15826.894201329955</v>
      </c>
      <c r="G2145" s="36">
        <f t="shared" si="273"/>
        <v>2.7161419637281541E-4</v>
      </c>
      <c r="H2145" s="31">
        <f t="shared" si="274"/>
        <v>-9.0320960067717643E-5</v>
      </c>
      <c r="I2145" s="37">
        <f t="shared" si="275"/>
        <v>-2.7613726582088524E-4</v>
      </c>
      <c r="J2145" s="37">
        <f t="shared" si="276"/>
        <v>-5.0858267583584957E-3</v>
      </c>
      <c r="K2145" s="39">
        <f t="shared" si="277"/>
        <v>-1.4758099161003178E-3</v>
      </c>
      <c r="L2145" s="36">
        <f>-(1-B2145/MAX(B$5:B2145))</f>
        <v>-1.7875135312339641E-4</v>
      </c>
      <c r="M2145" s="37">
        <f>-(1-C2145/MAX(C$5:C2145))</f>
        <v>-6.1627025881666464E-3</v>
      </c>
      <c r="N2145" s="37">
        <f>-(1-D2145/MAX(D$5:D2145))</f>
        <v>-1.0620397265547643E-2</v>
      </c>
      <c r="O2145" s="37">
        <f>-(1-E2145/MAX(E$5:E2145))</f>
        <v>-0.38180725576743269</v>
      </c>
      <c r="P2145" s="39">
        <f>-(1-F2145/MAX(F$5:F2145))</f>
        <v>-7.2358160490466616E-3</v>
      </c>
      <c r="Q2145" s="33">
        <f>IF(DatiStorici[[#This Row],[Calend]]="X",(DatiStorici[[#This Row],[Balanced]]*B$2/DatiStorici[[#This Row],[Bond 3Y]]),Q2144)</f>
        <v>30.063476062940705</v>
      </c>
      <c r="R2145" s="33">
        <f>IF(DatiStorici[[#This Row],[Calend]]="X",(DatiStorici[[#This Row],[Balanced]]*C$2/DatiStorici[[#This Row],[Bond 10Y]]),R2144)</f>
        <v>23.049742491761972</v>
      </c>
      <c r="S2145" s="33">
        <f>IF(DatiStorici[[#This Row],[Calend]]="X",(DatiStorici[[#This Row],[Balanced]]*D$2/DatiStorici[[#This Row],[SXXR]]),S2144)</f>
        <v>20.147868830265168</v>
      </c>
      <c r="T2145" s="33">
        <f>IF(DatiStorici[[#This Row],[Calend]]="X",(DatiStorici[[#This Row],[Balanced]]*E$2/DatiStorici[[#This Row],[Gold]]),T2144)</f>
        <v>34.94519166065858</v>
      </c>
      <c r="U2145" s="34">
        <f>SUMPRODUCT(DatiStorici[[#This Row],[Bond 3Y]:[Gold]],Q2144:T2144)</f>
        <v>16842.978066197767</v>
      </c>
      <c r="V2145" s="32">
        <f t="shared" si="278"/>
        <v>-1.2385340912380771E-3</v>
      </c>
      <c r="W2145" s="32">
        <f>-(1-U2145/MAX(U$5:U2145))</f>
        <v>-6.7876993671720509E-3</v>
      </c>
      <c r="X2145" s="53" t="str">
        <f t="shared" si="279"/>
        <v/>
      </c>
    </row>
    <row r="2146" spans="1:24" x14ac:dyDescent="0.3">
      <c r="A2146" s="4">
        <v>42117</v>
      </c>
      <c r="B2146" s="1">
        <v>132.71976100000001</v>
      </c>
      <c r="C2146" s="1">
        <v>177.155721</v>
      </c>
      <c r="D2146" s="1">
        <v>237.23493199999999</v>
      </c>
      <c r="E2146" s="1">
        <v>113.38921000000001</v>
      </c>
      <c r="F2146" s="3">
        <f t="shared" si="272"/>
        <v>15802.595741951834</v>
      </c>
      <c r="G2146" s="36">
        <f t="shared" si="273"/>
        <v>1.2974041566736949E-4</v>
      </c>
      <c r="H2146" s="31">
        <f t="shared" si="274"/>
        <v>4.1238330361077714E-4</v>
      </c>
      <c r="I2146" s="37">
        <f t="shared" si="275"/>
        <v>-3.7255708931274449E-3</v>
      </c>
      <c r="J2146" s="37">
        <f t="shared" si="276"/>
        <v>-2.9588631592512289E-3</v>
      </c>
      <c r="K2146" s="39">
        <f t="shared" si="277"/>
        <v>-1.5364436291399879E-3</v>
      </c>
      <c r="L2146" s="36">
        <f>-(1-B2146/MAX(B$5:B2146))</f>
        <v>-4.902571358367247E-5</v>
      </c>
      <c r="M2146" s="37">
        <f>-(1-C2146/MAX(C$5:C2146))</f>
        <v>-5.7527761626108287E-3</v>
      </c>
      <c r="N2146" s="37">
        <f>-(1-D2146/MAX(D$5:D2146))</f>
        <v>-1.4299543400365988E-2</v>
      </c>
      <c r="O2146" s="37">
        <f>-(1-E2146/MAX(E$5:E2146))</f>
        <v>-0.38363370007175313</v>
      </c>
      <c r="P2146" s="39">
        <f>-(1-F2146/MAX(F$5:F2146))</f>
        <v>-8.759971065749772E-3</v>
      </c>
      <c r="Q2146" s="33">
        <f>IF(DatiStorici[[#This Row],[Calend]]="X",(DatiStorici[[#This Row],[Balanced]]*B$2/DatiStorici[[#This Row],[Bond 3Y]]),Q2145)</f>
        <v>30.063476062940705</v>
      </c>
      <c r="R2146" s="33">
        <f>IF(DatiStorici[[#This Row],[Calend]]="X",(DatiStorici[[#This Row],[Balanced]]*C$2/DatiStorici[[#This Row],[Bond 10Y]]),R2145)</f>
        <v>23.049742491761972</v>
      </c>
      <c r="S2146" s="33">
        <f>IF(DatiStorici[[#This Row],[Calend]]="X",(DatiStorici[[#This Row],[Balanced]]*D$2/DatiStorici[[#This Row],[SXXR]]),S2145)</f>
        <v>20.147868830265168</v>
      </c>
      <c r="T2146" s="33">
        <f>IF(DatiStorici[[#This Row],[Calend]]="X",(DatiStorici[[#This Row],[Balanced]]*E$2/DatiStorici[[#This Row],[Gold]]),T2145)</f>
        <v>34.94519166065858</v>
      </c>
      <c r="U2146" s="34">
        <f>SUMPRODUCT(DatiStorici[[#This Row],[Bond 3Y]:[Gold]],Q2145:T2145)</f>
        <v>16815.59707548868</v>
      </c>
      <c r="V2146" s="32">
        <f t="shared" si="278"/>
        <v>-1.626984899616112E-3</v>
      </c>
      <c r="W2146" s="32">
        <f>-(1-U2146/MAX(U$5:U2146))</f>
        <v>-8.4023269389051913E-3</v>
      </c>
      <c r="X2146" s="53" t="str">
        <f t="shared" si="279"/>
        <v/>
      </c>
    </row>
    <row r="2147" spans="1:24" x14ac:dyDescent="0.3">
      <c r="A2147" s="4">
        <v>42118</v>
      </c>
      <c r="B2147" s="1">
        <v>132.70934700000001</v>
      </c>
      <c r="C2147" s="1">
        <v>177.072136</v>
      </c>
      <c r="D2147" s="1">
        <v>238.047732</v>
      </c>
      <c r="E2147" s="1">
        <v>113.12494</v>
      </c>
      <c r="F2147" s="3">
        <f t="shared" si="272"/>
        <v>15802.026693344596</v>
      </c>
      <c r="G2147" s="36">
        <f t="shared" si="273"/>
        <v>-7.8469163264059902E-5</v>
      </c>
      <c r="H2147" s="31">
        <f t="shared" si="274"/>
        <v>-4.7192788426751302E-4</v>
      </c>
      <c r="I2147" s="37">
        <f t="shared" si="275"/>
        <v>3.4202837760878217E-3</v>
      </c>
      <c r="J2147" s="37">
        <f t="shared" si="276"/>
        <v>-2.3333652215859505E-3</v>
      </c>
      <c r="K2147" s="39">
        <f t="shared" si="277"/>
        <v>-3.6010467042551459E-5</v>
      </c>
      <c r="L2147" s="36">
        <f>-(1-B2147/MAX(B$5:B2147))</f>
        <v>-1.2748795136763302E-4</v>
      </c>
      <c r="M2147" s="37">
        <f>-(1-C2147/MAX(C$5:C2147))</f>
        <v>-6.2218784514634917E-3</v>
      </c>
      <c r="N2147" s="37">
        <f>-(1-D2147/MAX(D$5:D2147))</f>
        <v>-1.0922396011615487E-2</v>
      </c>
      <c r="O2147" s="37">
        <f>-(1-E2147/MAX(E$5:E2147))</f>
        <v>-0.38507023113217809</v>
      </c>
      <c r="P2147" s="39">
        <f>-(1-F2147/MAX(F$5:F2147))</f>
        <v>-8.7956654394535372E-3</v>
      </c>
      <c r="Q2147" s="33">
        <f>IF(DatiStorici[[#This Row],[Calend]]="X",(DatiStorici[[#This Row],[Balanced]]*B$2/DatiStorici[[#This Row],[Bond 3Y]]),Q2146)</f>
        <v>30.063476062940705</v>
      </c>
      <c r="R2147" s="33">
        <f>IF(DatiStorici[[#This Row],[Calend]]="X",(DatiStorici[[#This Row],[Balanced]]*C$2/DatiStorici[[#This Row],[Bond 10Y]]),R2146)</f>
        <v>23.049742491761972</v>
      </c>
      <c r="S2147" s="33">
        <f>IF(DatiStorici[[#This Row],[Calend]]="X",(DatiStorici[[#This Row],[Balanced]]*D$2/DatiStorici[[#This Row],[SXXR]]),S2146)</f>
        <v>20.147868830265168</v>
      </c>
      <c r="T2147" s="33">
        <f>IF(DatiStorici[[#This Row],[Calend]]="X",(DatiStorici[[#This Row],[Balanced]]*E$2/DatiStorici[[#This Row],[Gold]]),T2146)</f>
        <v>34.94519166065858</v>
      </c>
      <c r="U2147" s="34">
        <f>SUMPRODUCT(DatiStorici[[#This Row],[Bond 3Y]:[Gold]],Q2146:T2146)</f>
        <v>16820.498603707863</v>
      </c>
      <c r="V2147" s="32">
        <f t="shared" si="278"/>
        <v>2.9144454223386721E-4</v>
      </c>
      <c r="W2147" s="32">
        <f>-(1-U2147/MAX(U$5:U2147))</f>
        <v>-8.1132890917942069E-3</v>
      </c>
      <c r="X2147" s="53" t="str">
        <f t="shared" si="279"/>
        <v/>
      </c>
    </row>
    <row r="2148" spans="1:24" x14ac:dyDescent="0.3">
      <c r="A2148" s="4">
        <v>42121</v>
      </c>
      <c r="B2148" s="1">
        <v>132.730581</v>
      </c>
      <c r="C2148" s="1">
        <v>177.339281</v>
      </c>
      <c r="D2148" s="1">
        <v>240.405371</v>
      </c>
      <c r="E2148" s="1">
        <v>114.74663</v>
      </c>
      <c r="F2148" s="3">
        <f t="shared" si="272"/>
        <v>15908.742208544187</v>
      </c>
      <c r="G2148" s="36">
        <f t="shared" si="273"/>
        <v>1.5999100214706677E-4</v>
      </c>
      <c r="H2148" s="31">
        <f t="shared" si="274"/>
        <v>1.5075420134935495E-3</v>
      </c>
      <c r="I2148" s="37">
        <f t="shared" si="275"/>
        <v>9.8553361566580799E-3</v>
      </c>
      <c r="J2148" s="37">
        <f t="shared" si="276"/>
        <v>1.4233608684470484E-2</v>
      </c>
      <c r="K2148" s="39">
        <f t="shared" si="277"/>
        <v>6.7305790273770759E-3</v>
      </c>
      <c r="L2148" s="36">
        <f>-(1-B2148/MAX(B$5:B2148))</f>
        <v>0</v>
      </c>
      <c r="M2148" s="37">
        <f>-(1-C2148/MAX(C$5:C2148))</f>
        <v>-4.7225863421670455E-3</v>
      </c>
      <c r="N2148" s="37">
        <f>-(1-D2148/MAX(D$5:D2148))</f>
        <v>-1.1265121626167218E-3</v>
      </c>
      <c r="O2148" s="37">
        <f>-(1-E2148/MAX(E$5:E2148))</f>
        <v>-0.37625497379922157</v>
      </c>
      <c r="P2148" s="39">
        <f>-(1-F2148/MAX(F$5:F2148))</f>
        <v>-2.1017847567151859E-3</v>
      </c>
      <c r="Q2148" s="33">
        <f>IF(DatiStorici[[#This Row],[Calend]]="X",(DatiStorici[[#This Row],[Balanced]]*B$2/DatiStorici[[#This Row],[Bond 3Y]]),Q2147)</f>
        <v>30.063476062940705</v>
      </c>
      <c r="R2148" s="33">
        <f>IF(DatiStorici[[#This Row],[Calend]]="X",(DatiStorici[[#This Row],[Balanced]]*C$2/DatiStorici[[#This Row],[Bond 10Y]]),R2147)</f>
        <v>23.049742491761972</v>
      </c>
      <c r="S2148" s="33">
        <f>IF(DatiStorici[[#This Row],[Calend]]="X",(DatiStorici[[#This Row],[Balanced]]*D$2/DatiStorici[[#This Row],[SXXR]]),S2147)</f>
        <v>20.147868830265168</v>
      </c>
      <c r="T2148" s="33">
        <f>IF(DatiStorici[[#This Row],[Calend]]="X",(DatiStorici[[#This Row],[Balanced]]*E$2/DatiStorici[[#This Row],[Gold]]),T2147)</f>
        <v>34.94519166065858</v>
      </c>
      <c r="U2148" s="34">
        <f>SUMPRODUCT(DatiStorici[[#This Row],[Bond 3Y]:[Gold]],Q2147:T2147)</f>
        <v>16931.466264201837</v>
      </c>
      <c r="V2148" s="32">
        <f t="shared" si="278"/>
        <v>6.5755022414736219E-3</v>
      </c>
      <c r="W2148" s="32">
        <f>-(1-U2148/MAX(U$5:U2148))</f>
        <v>-1.5696455068006099E-3</v>
      </c>
      <c r="X2148" s="53" t="str">
        <f t="shared" si="279"/>
        <v/>
      </c>
    </row>
    <row r="2149" spans="1:24" x14ac:dyDescent="0.3">
      <c r="A2149" s="4">
        <v>42122</v>
      </c>
      <c r="B2149" s="1">
        <v>132.75281899999999</v>
      </c>
      <c r="C2149" s="1">
        <v>177.39994200000001</v>
      </c>
      <c r="D2149" s="1">
        <v>236.85650899999999</v>
      </c>
      <c r="E2149" s="1">
        <v>115.60590000000001</v>
      </c>
      <c r="F2149" s="3">
        <f t="shared" si="272"/>
        <v>15891.330261080751</v>
      </c>
      <c r="G2149" s="36">
        <f t="shared" si="273"/>
        <v>1.6752836563030792E-4</v>
      </c>
      <c r="H2149" s="31">
        <f t="shared" si="274"/>
        <v>3.4200334588483771E-4</v>
      </c>
      <c r="I2149" s="37">
        <f t="shared" si="275"/>
        <v>-1.4872033821047815E-2</v>
      </c>
      <c r="J2149" s="37">
        <f t="shared" si="276"/>
        <v>7.4605126804837222E-3</v>
      </c>
      <c r="K2149" s="39">
        <f t="shared" si="277"/>
        <v>-1.0950886492556496E-3</v>
      </c>
      <c r="L2149" s="36">
        <f>-(1-B2149/MAX(B$5:B2149))</f>
        <v>0</v>
      </c>
      <c r="M2149" s="37">
        <f>-(1-C2149/MAX(C$5:C2149))</f>
        <v>-4.3821399230236091E-3</v>
      </c>
      <c r="N2149" s="37">
        <f>-(1-D2149/MAX(D$5:D2149))</f>
        <v>-1.5871873919919399E-2</v>
      </c>
      <c r="O2149" s="37">
        <f>-(1-E2149/MAX(E$5:E2149))</f>
        <v>-0.37158411428322924</v>
      </c>
      <c r="P2149" s="39">
        <f>-(1-F2149/MAX(F$5:F2149))</f>
        <v>-3.1939736343713498E-3</v>
      </c>
      <c r="Q2149" s="33">
        <f>IF(DatiStorici[[#This Row],[Calend]]="X",(DatiStorici[[#This Row],[Balanced]]*B$2/DatiStorici[[#This Row],[Bond 3Y]]),Q2148)</f>
        <v>30.063476062940705</v>
      </c>
      <c r="R2149" s="33">
        <f>IF(DatiStorici[[#This Row],[Calend]]="X",(DatiStorici[[#This Row],[Balanced]]*C$2/DatiStorici[[#This Row],[Bond 10Y]]),R2148)</f>
        <v>23.049742491761972</v>
      </c>
      <c r="S2149" s="33">
        <f>IF(DatiStorici[[#This Row],[Calend]]="X",(DatiStorici[[#This Row],[Balanced]]*D$2/DatiStorici[[#This Row],[SXXR]]),S2148)</f>
        <v>20.147868830265168</v>
      </c>
      <c r="T2149" s="33">
        <f>IF(DatiStorici[[#This Row],[Calend]]="X",(DatiStorici[[#This Row],[Balanced]]*E$2/DatiStorici[[#This Row],[Gold]]),T2148)</f>
        <v>34.94519166065858</v>
      </c>
      <c r="U2149" s="34">
        <f>SUMPRODUCT(DatiStorici[[#This Row],[Bond 3Y]:[Gold]],Q2148:T2148)</f>
        <v>16892.058384977361</v>
      </c>
      <c r="V2149" s="32">
        <f t="shared" si="278"/>
        <v>-2.3302064149037273E-3</v>
      </c>
      <c r="W2149" s="32">
        <f>-(1-U2149/MAX(U$5:U2149))</f>
        <v>-3.8934857584336235E-3</v>
      </c>
      <c r="X2149" s="53" t="str">
        <f t="shared" si="279"/>
        <v/>
      </c>
    </row>
    <row r="2150" spans="1:24" x14ac:dyDescent="0.3">
      <c r="A2150" s="4">
        <v>42123</v>
      </c>
      <c r="B2150" s="1">
        <v>132.663318</v>
      </c>
      <c r="C2150" s="1">
        <v>175.765568</v>
      </c>
      <c r="D2150" s="1">
        <v>231.645128</v>
      </c>
      <c r="E2150" s="1">
        <v>115.60458</v>
      </c>
      <c r="F2150" s="3">
        <f t="shared" si="272"/>
        <v>15769.291776343209</v>
      </c>
      <c r="G2150" s="36">
        <f t="shared" si="273"/>
        <v>-6.7442020974326714E-4</v>
      </c>
      <c r="H2150" s="31">
        <f t="shared" si="274"/>
        <v>-9.2556357930595658E-3</v>
      </c>
      <c r="I2150" s="37">
        <f t="shared" si="275"/>
        <v>-2.2247930607957826E-2</v>
      </c>
      <c r="J2150" s="37">
        <f t="shared" si="276"/>
        <v>-1.141816755040781E-5</v>
      </c>
      <c r="K2150" s="39">
        <f t="shared" si="277"/>
        <v>-7.7092035024947155E-3</v>
      </c>
      <c r="L2150" s="36">
        <f>-(1-B2150/MAX(B$5:B2150))</f>
        <v>-6.7419283955083564E-4</v>
      </c>
      <c r="M2150" s="37">
        <f>-(1-C2150/MAX(C$5:C2150))</f>
        <v>-1.3554701797059976E-2</v>
      </c>
      <c r="N2150" s="37">
        <f>-(1-D2150/MAX(D$5:D2150))</f>
        <v>-3.7524927236766814E-2</v>
      </c>
      <c r="O2150" s="37">
        <f>-(1-E2150/MAX(E$5:E2150))</f>
        <v>-0.37159128960013921</v>
      </c>
      <c r="P2150" s="39">
        <f>-(1-F2150/MAX(F$5:F2150))</f>
        <v>-1.0849009118269137E-2</v>
      </c>
      <c r="Q2150" s="33">
        <f>IF(DatiStorici[[#This Row],[Calend]]="X",(DatiStorici[[#This Row],[Balanced]]*B$2/DatiStorici[[#This Row],[Bond 3Y]]),Q2149)</f>
        <v>30.063476062940705</v>
      </c>
      <c r="R2150" s="33">
        <f>IF(DatiStorici[[#This Row],[Calend]]="X",(DatiStorici[[#This Row],[Balanced]]*C$2/DatiStorici[[#This Row],[Bond 10Y]]),R2149)</f>
        <v>23.049742491761972</v>
      </c>
      <c r="S2150" s="33">
        <f>IF(DatiStorici[[#This Row],[Calend]]="X",(DatiStorici[[#This Row],[Balanced]]*D$2/DatiStorici[[#This Row],[SXXR]]),S2149)</f>
        <v>20.147868830265168</v>
      </c>
      <c r="T2150" s="33">
        <f>IF(DatiStorici[[#This Row],[Calend]]="X",(DatiStorici[[#This Row],[Balanced]]*E$2/DatiStorici[[#This Row],[Gold]]),T2149)</f>
        <v>34.94519166065858</v>
      </c>
      <c r="U2150" s="34">
        <f>SUMPRODUCT(DatiStorici[[#This Row],[Bond 3Y]:[Gold]],Q2149:T2149)</f>
        <v>16746.651425505494</v>
      </c>
      <c r="V2150" s="32">
        <f t="shared" si="278"/>
        <v>-8.6452700440281804E-3</v>
      </c>
      <c r="W2150" s="32">
        <f>-(1-U2150/MAX(U$5:U2150))</f>
        <v>-1.2467977762013138E-2</v>
      </c>
      <c r="X2150" s="53" t="str">
        <f t="shared" si="279"/>
        <v/>
      </c>
    </row>
    <row r="2151" spans="1:24" x14ac:dyDescent="0.3">
      <c r="A2151" s="4">
        <v>42124</v>
      </c>
      <c r="B2151" s="1">
        <v>132.69240300000001</v>
      </c>
      <c r="C2151" s="1">
        <v>175.218526</v>
      </c>
      <c r="D2151" s="1">
        <v>230.92981800000001</v>
      </c>
      <c r="E2151" s="1">
        <v>112.85420999999999</v>
      </c>
      <c r="F2151" s="3">
        <f t="shared" si="272"/>
        <v>15636.922083619993</v>
      </c>
      <c r="G2151" s="36">
        <f t="shared" si="273"/>
        <v>2.1921517280173842E-4</v>
      </c>
      <c r="H2151" s="31">
        <f t="shared" si="274"/>
        <v>-3.1171922164771942E-3</v>
      </c>
      <c r="I2151" s="37">
        <f t="shared" si="275"/>
        <v>-3.092733734704698E-3</v>
      </c>
      <c r="J2151" s="37">
        <f t="shared" si="276"/>
        <v>-2.4078766104308067E-2</v>
      </c>
      <c r="K2151" s="39">
        <f t="shared" si="277"/>
        <v>-8.4295723856582048E-3</v>
      </c>
      <c r="L2151" s="36">
        <f>-(1-B2151/MAX(B$5:B2151))</f>
        <v>-4.5510144684746123E-4</v>
      </c>
      <c r="M2151" s="37">
        <f>-(1-C2151/MAX(C$5:C2151))</f>
        <v>-1.6624853789625083E-2</v>
      </c>
      <c r="N2151" s="37">
        <f>-(1-D2151/MAX(D$5:D2151))</f>
        <v>-4.0497008066795126E-2</v>
      </c>
      <c r="O2151" s="37">
        <f>-(1-E2151/MAX(E$5:E2151))</f>
        <v>-0.38654187775869198</v>
      </c>
      <c r="P2151" s="39">
        <f>-(1-F2151/MAX(F$5:F2151))</f>
        <v>-1.9152084143889803E-2</v>
      </c>
      <c r="Q2151" s="33">
        <f>IF(DatiStorici[[#This Row],[Calend]]="X",(DatiStorici[[#This Row],[Balanced]]*B$2/DatiStorici[[#This Row],[Bond 3Y]]),Q2150)</f>
        <v>30.063476062940705</v>
      </c>
      <c r="R2151" s="33">
        <f>IF(DatiStorici[[#This Row],[Calend]]="X",(DatiStorici[[#This Row],[Balanced]]*C$2/DatiStorici[[#This Row],[Bond 10Y]]),R2150)</f>
        <v>23.049742491761972</v>
      </c>
      <c r="S2151" s="33">
        <f>IF(DatiStorici[[#This Row],[Calend]]="X",(DatiStorici[[#This Row],[Balanced]]*D$2/DatiStorici[[#This Row],[SXXR]]),S2150)</f>
        <v>20.147868830265168</v>
      </c>
      <c r="T2151" s="33">
        <f>IF(DatiStorici[[#This Row],[Calend]]="X",(DatiStorici[[#This Row],[Balanced]]*E$2/DatiStorici[[#This Row],[Gold]]),T2150)</f>
        <v>34.94519166065858</v>
      </c>
      <c r="U2151" s="34">
        <f>SUMPRODUCT(DatiStorici[[#This Row],[Bond 3Y]:[Gold]],Q2150:T2150)</f>
        <v>16624.3924656339</v>
      </c>
      <c r="V2151" s="32">
        <f t="shared" si="278"/>
        <v>-7.3272809365612151E-3</v>
      </c>
      <c r="W2151" s="32">
        <f>-(1-U2151/MAX(U$5:U2151))</f>
        <v>-1.96774571266356E-2</v>
      </c>
      <c r="X2151" s="53" t="str">
        <f t="shared" si="279"/>
        <v/>
      </c>
    </row>
    <row r="2152" spans="1:24" x14ac:dyDescent="0.3">
      <c r="A2152" s="4">
        <v>42125</v>
      </c>
      <c r="B2152" s="1">
        <v>132.69706199999999</v>
      </c>
      <c r="C2152" s="1">
        <v>175.228272</v>
      </c>
      <c r="D2152" s="1">
        <v>231.30766349999999</v>
      </c>
      <c r="E2152" s="1">
        <v>112.44176</v>
      </c>
      <c r="F2152" s="3">
        <f t="shared" si="272"/>
        <v>15626.700602034727</v>
      </c>
      <c r="G2152" s="36">
        <f t="shared" si="273"/>
        <v>3.5110662742052705E-5</v>
      </c>
      <c r="H2152" s="31">
        <f t="shared" si="274"/>
        <v>5.5620425457701784E-5</v>
      </c>
      <c r="I2152" s="37">
        <f t="shared" si="275"/>
        <v>1.6348548063693617E-3</v>
      </c>
      <c r="J2152" s="37">
        <f t="shared" si="276"/>
        <v>-3.6614100178768792E-3</v>
      </c>
      <c r="K2152" s="39">
        <f t="shared" si="277"/>
        <v>-6.5388979724072737E-4</v>
      </c>
      <c r="L2152" s="36">
        <f>-(1-B2152/MAX(B$5:B2152))</f>
        <v>-4.2000614691273253E-4</v>
      </c>
      <c r="M2152" s="37">
        <f>-(1-C2152/MAX(C$5:C2152))</f>
        <v>-1.6570156524479907E-2</v>
      </c>
      <c r="N2152" s="37">
        <f>-(1-D2152/MAX(D$5:D2152))</f>
        <v>-3.8927077033729107E-2</v>
      </c>
      <c r="O2152" s="37">
        <f>-(1-E2152/MAX(E$5:E2152))</f>
        <v>-0.38878389250070666</v>
      </c>
      <c r="P2152" s="39">
        <f>-(1-F2152/MAX(F$5:F2152))</f>
        <v>-1.9793240942923229E-2</v>
      </c>
      <c r="Q2152" s="33">
        <f>IF(DatiStorici[[#This Row],[Calend]]="X",(DatiStorici[[#This Row],[Balanced]]*B$2/DatiStorici[[#This Row],[Bond 3Y]]),Q2151)</f>
        <v>30.063476062940705</v>
      </c>
      <c r="R2152" s="33">
        <f>IF(DatiStorici[[#This Row],[Calend]]="X",(DatiStorici[[#This Row],[Balanced]]*C$2/DatiStorici[[#This Row],[Bond 10Y]]),R2151)</f>
        <v>23.049742491761972</v>
      </c>
      <c r="S2152" s="33">
        <f>IF(DatiStorici[[#This Row],[Calend]]="X",(DatiStorici[[#This Row],[Balanced]]*D$2/DatiStorici[[#This Row],[SXXR]]),S2151)</f>
        <v>20.147868830265168</v>
      </c>
      <c r="T2152" s="33">
        <f>IF(DatiStorici[[#This Row],[Calend]]="X",(DatiStorici[[#This Row],[Balanced]]*E$2/DatiStorici[[#This Row],[Gold]]),T2151)</f>
        <v>34.94519166065858</v>
      </c>
      <c r="U2152" s="34">
        <f>SUMPRODUCT(DatiStorici[[#This Row],[Bond 3Y]:[Gold]],Q2151:T2151)</f>
        <v>16617.956811430871</v>
      </c>
      <c r="V2152" s="32">
        <f t="shared" si="278"/>
        <v>-3.8719611720539906E-4</v>
      </c>
      <c r="W2152" s="32">
        <f>-(1-U2152/MAX(U$5:U2152))</f>
        <v>-2.0056960732942386E-2</v>
      </c>
      <c r="X2152" s="53" t="str">
        <f t="shared" si="279"/>
        <v/>
      </c>
    </row>
    <row r="2153" spans="1:24" x14ac:dyDescent="0.3">
      <c r="A2153" s="4">
        <v>42128</v>
      </c>
      <c r="B2153" s="1">
        <v>132.69706199999999</v>
      </c>
      <c r="C2153" s="1">
        <v>175.228272</v>
      </c>
      <c r="D2153" s="1">
        <v>231.685509</v>
      </c>
      <c r="E2153" s="1">
        <v>112.4379</v>
      </c>
      <c r="F2153" s="3">
        <f t="shared" si="272"/>
        <v>15632.232447769637</v>
      </c>
      <c r="G2153" s="36">
        <f t="shared" si="273"/>
        <v>0</v>
      </c>
      <c r="H2153" s="31">
        <f t="shared" si="274"/>
        <v>0</v>
      </c>
      <c r="I2153" s="37">
        <f t="shared" si="275"/>
        <v>1.6321864179660328E-3</v>
      </c>
      <c r="J2153" s="37">
        <f t="shared" si="276"/>
        <v>-3.4329472041894054E-5</v>
      </c>
      <c r="K2153" s="39">
        <f t="shared" si="277"/>
        <v>3.5393695516376683E-4</v>
      </c>
      <c r="L2153" s="36">
        <f>-(1-B2153/MAX(B$5:B2153))</f>
        <v>-4.2000614691273253E-4</v>
      </c>
      <c r="M2153" s="37">
        <f>-(1-C2153/MAX(C$5:C2153))</f>
        <v>-1.6570156524479907E-2</v>
      </c>
      <c r="N2153" s="37">
        <f>-(1-D2153/MAX(D$5:D2153))</f>
        <v>-3.7357146000662977E-2</v>
      </c>
      <c r="O2153" s="37">
        <f>-(1-E2153/MAX(E$5:E2153))</f>
        <v>-0.3888048748668218</v>
      </c>
      <c r="P2153" s="39">
        <f>-(1-F2153/MAX(F$5:F2153))</f>
        <v>-1.9446248144026623E-2</v>
      </c>
      <c r="Q2153" s="33">
        <f>IF(DatiStorici[[#This Row],[Calend]]="X",(DatiStorici[[#This Row],[Balanced]]*B$2/DatiStorici[[#This Row],[Bond 3Y]]),Q2152)</f>
        <v>30.063476062940705</v>
      </c>
      <c r="R2153" s="33">
        <f>IF(DatiStorici[[#This Row],[Calend]]="X",(DatiStorici[[#This Row],[Balanced]]*C$2/DatiStorici[[#This Row],[Bond 10Y]]),R2152)</f>
        <v>23.049742491761972</v>
      </c>
      <c r="S2153" s="33">
        <f>IF(DatiStorici[[#This Row],[Calend]]="X",(DatiStorici[[#This Row],[Balanced]]*D$2/DatiStorici[[#This Row],[SXXR]]),S2152)</f>
        <v>20.147868830265168</v>
      </c>
      <c r="T2153" s="33">
        <f>IF(DatiStorici[[#This Row],[Calend]]="X",(DatiStorici[[#This Row],[Balanced]]*E$2/DatiStorici[[#This Row],[Gold]]),T2152)</f>
        <v>34.94519166065858</v>
      </c>
      <c r="U2153" s="34">
        <f>SUMPRODUCT(DatiStorici[[#This Row],[Bond 3Y]:[Gold]],Q2152:T2152)</f>
        <v>16625.434704563166</v>
      </c>
      <c r="V2153" s="32">
        <f t="shared" si="278"/>
        <v>4.4988750650331254E-4</v>
      </c>
      <c r="W2153" s="32">
        <f>-(1-U2153/MAX(U$5:U2153))</f>
        <v>-1.9615997417985698E-2</v>
      </c>
      <c r="X2153" s="53" t="str">
        <f t="shared" si="279"/>
        <v/>
      </c>
    </row>
    <row r="2154" spans="1:24" x14ac:dyDescent="0.3">
      <c r="A2154" s="4">
        <v>42129</v>
      </c>
      <c r="B2154" s="1">
        <v>132.610479</v>
      </c>
      <c r="C2154" s="1">
        <v>172.28423599999999</v>
      </c>
      <c r="D2154" s="1">
        <v>228.39392799999999</v>
      </c>
      <c r="E2154" s="1">
        <v>114.44927</v>
      </c>
      <c r="F2154" s="3">
        <f t="shared" si="272"/>
        <v>15585.369532153534</v>
      </c>
      <c r="G2154" s="36">
        <f t="shared" si="273"/>
        <v>-6.5269914867443254E-4</v>
      </c>
      <c r="H2154" s="31">
        <f t="shared" si="274"/>
        <v>-1.6943887582761132E-2</v>
      </c>
      <c r="I2154" s="37">
        <f t="shared" si="275"/>
        <v>-1.4308994912451493E-2</v>
      </c>
      <c r="J2154" s="37">
        <f t="shared" si="276"/>
        <v>1.7730598810699022E-2</v>
      </c>
      <c r="K2154" s="39">
        <f t="shared" si="277"/>
        <v>-3.0023414897985255E-3</v>
      </c>
      <c r="L2154" s="36">
        <f>-(1-B2154/MAX(B$5:B2154))</f>
        <v>-1.0722182856244267E-3</v>
      </c>
      <c r="M2154" s="37">
        <f>-(1-C2154/MAX(C$5:C2154))</f>
        <v>-3.3092906133437405E-2</v>
      </c>
      <c r="N2154" s="37">
        <f>-(1-D2154/MAX(D$5:D2154))</f>
        <v>-5.1033516791768485E-2</v>
      </c>
      <c r="O2154" s="37">
        <f>-(1-E2154/MAX(E$5:E2154))</f>
        <v>-0.37787137700854512</v>
      </c>
      <c r="P2154" s="39">
        <f>-(1-F2154/MAX(F$5:F2154))</f>
        <v>-2.2385790393274263E-2</v>
      </c>
      <c r="Q2154" s="33">
        <f>IF(DatiStorici[[#This Row],[Calend]]="X",(DatiStorici[[#This Row],[Balanced]]*B$2/DatiStorici[[#This Row],[Bond 3Y]]),Q2153)</f>
        <v>30.063476062940705</v>
      </c>
      <c r="R2154" s="33">
        <f>IF(DatiStorici[[#This Row],[Calend]]="X",(DatiStorici[[#This Row],[Balanced]]*C$2/DatiStorici[[#This Row],[Bond 10Y]]),R2153)</f>
        <v>23.049742491761972</v>
      </c>
      <c r="S2154" s="33">
        <f>IF(DatiStorici[[#This Row],[Calend]]="X",(DatiStorici[[#This Row],[Balanced]]*D$2/DatiStorici[[#This Row],[SXXR]]),S2153)</f>
        <v>20.147868830265168</v>
      </c>
      <c r="T2154" s="33">
        <f>IF(DatiStorici[[#This Row],[Calend]]="X",(DatiStorici[[#This Row],[Balanced]]*E$2/DatiStorici[[#This Row],[Gold]]),T2153)</f>
        <v>34.94519166065858</v>
      </c>
      <c r="U2154" s="34">
        <f>SUMPRODUCT(DatiStorici[[#This Row],[Bond 3Y]:[Gold]],Q2153:T2153)</f>
        <v>16558.941814847036</v>
      </c>
      <c r="V2154" s="32">
        <f t="shared" si="278"/>
        <v>-4.0074869971776219E-3</v>
      </c>
      <c r="W2154" s="32">
        <f>-(1-U2154/MAX(U$5:U2154))</f>
        <v>-2.3537011606279523E-2</v>
      </c>
      <c r="X2154" s="53" t="str">
        <f t="shared" si="279"/>
        <v/>
      </c>
    </row>
    <row r="2155" spans="1:24" x14ac:dyDescent="0.3">
      <c r="A2155" s="4">
        <v>42130</v>
      </c>
      <c r="B2155" s="1">
        <v>132.60497599999999</v>
      </c>
      <c r="C2155" s="1">
        <v>171.18119799999999</v>
      </c>
      <c r="D2155" s="1">
        <v>227.080411</v>
      </c>
      <c r="E2155" s="1">
        <v>114.18501999999999</v>
      </c>
      <c r="F2155" s="3">
        <f t="shared" si="272"/>
        <v>15527.124314807907</v>
      </c>
      <c r="G2155" s="36">
        <f t="shared" si="273"/>
        <v>-4.1498335764733584E-5</v>
      </c>
      <c r="H2155" s="31">
        <f t="shared" si="274"/>
        <v>-6.4230148537225418E-3</v>
      </c>
      <c r="I2155" s="37">
        <f t="shared" si="275"/>
        <v>-5.7677042540530176E-3</v>
      </c>
      <c r="J2155" s="37">
        <f t="shared" si="276"/>
        <v>-2.3115528091905164E-3</v>
      </c>
      <c r="K2155" s="39">
        <f t="shared" si="277"/>
        <v>-3.7441733649693026E-3</v>
      </c>
      <c r="L2155" s="36">
        <f>-(1-B2155/MAX(B$5:B2155))</f>
        <v>-1.1136712659939318E-3</v>
      </c>
      <c r="M2155" s="37">
        <f>-(1-C2155/MAX(C$5:C2155))</f>
        <v>-3.9283462459231422E-2</v>
      </c>
      <c r="N2155" s="37">
        <f>-(1-D2155/MAX(D$5:D2155))</f>
        <v>-5.6491120761538727E-2</v>
      </c>
      <c r="O2155" s="37">
        <f>-(1-E2155/MAX(E$5:E2155))</f>
        <v>-0.37930779935204717</v>
      </c>
      <c r="P2155" s="39">
        <f>-(1-F2155/MAX(F$5:F2155))</f>
        <v>-2.6039303516671497E-2</v>
      </c>
      <c r="Q2155" s="33">
        <f>IF(DatiStorici[[#This Row],[Calend]]="X",(DatiStorici[[#This Row],[Balanced]]*B$2/DatiStorici[[#This Row],[Bond 3Y]]),Q2154)</f>
        <v>30.063476062940705</v>
      </c>
      <c r="R2155" s="33">
        <f>IF(DatiStorici[[#This Row],[Calend]]="X",(DatiStorici[[#This Row],[Balanced]]*C$2/DatiStorici[[#This Row],[Bond 10Y]]),R2154)</f>
        <v>23.049742491761972</v>
      </c>
      <c r="S2155" s="33">
        <f>IF(DatiStorici[[#This Row],[Calend]]="X",(DatiStorici[[#This Row],[Balanced]]*D$2/DatiStorici[[#This Row],[SXXR]]),S2154)</f>
        <v>20.147868830265168</v>
      </c>
      <c r="T2155" s="33">
        <f>IF(DatiStorici[[#This Row],[Calend]]="X",(DatiStorici[[#This Row],[Balanced]]*E$2/DatiStorici[[#This Row],[Gold]]),T2154)</f>
        <v>34.94519166065858</v>
      </c>
      <c r="U2155" s="34">
        <f>SUMPRODUCT(DatiStorici[[#This Row],[Bond 3Y]:[Gold]],Q2154:T2154)</f>
        <v>16497.652798560983</v>
      </c>
      <c r="V2155" s="32">
        <f t="shared" si="278"/>
        <v>-3.7081306910765276E-3</v>
      </c>
      <c r="W2155" s="32">
        <f>-(1-U2155/MAX(U$5:U2155))</f>
        <v>-2.7151158975571632E-2</v>
      </c>
      <c r="X2155" s="53" t="str">
        <f t="shared" si="279"/>
        <v/>
      </c>
    </row>
    <row r="2156" spans="1:24" x14ac:dyDescent="0.3">
      <c r="A2156" s="4">
        <v>42131</v>
      </c>
      <c r="B2156" s="1">
        <v>132.61761799999999</v>
      </c>
      <c r="C2156" s="1">
        <v>172.00778</v>
      </c>
      <c r="D2156" s="1">
        <v>227.46460200000001</v>
      </c>
      <c r="E2156" s="1">
        <v>113.49053000000001</v>
      </c>
      <c r="F2156" s="3">
        <f t="shared" si="272"/>
        <v>15526.752630523639</v>
      </c>
      <c r="G2156" s="36">
        <f t="shared" si="273"/>
        <v>9.5331244739791488E-5</v>
      </c>
      <c r="H2156" s="31">
        <f t="shared" si="274"/>
        <v>4.8170754385258646E-3</v>
      </c>
      <c r="I2156" s="37">
        <f t="shared" si="275"/>
        <v>1.6904424446454679E-3</v>
      </c>
      <c r="J2156" s="37">
        <f t="shared" si="276"/>
        <v>-6.1007179207721194E-3</v>
      </c>
      <c r="K2156" s="39">
        <f t="shared" si="277"/>
        <v>-2.3938027766388029E-5</v>
      </c>
      <c r="L2156" s="36">
        <f>-(1-B2156/MAX(B$5:B2156))</f>
        <v>-1.0184416498153492E-3</v>
      </c>
      <c r="M2156" s="37">
        <f>-(1-C2156/MAX(C$5:C2156))</f>
        <v>-3.4644454166781413E-2</v>
      </c>
      <c r="N2156" s="37">
        <f>-(1-D2156/MAX(D$5:D2156))</f>
        <v>-5.4894824461795277E-2</v>
      </c>
      <c r="O2156" s="37">
        <f>-(1-E2156/MAX(E$5:E2156))</f>
        <v>-0.38308294014046218</v>
      </c>
      <c r="P2156" s="39">
        <f>-(1-F2156/MAX(F$5:F2156))</f>
        <v>-2.6062617935815546E-2</v>
      </c>
      <c r="Q2156" s="33">
        <f>IF(DatiStorici[[#This Row],[Calend]]="X",(DatiStorici[[#This Row],[Balanced]]*B$2/DatiStorici[[#This Row],[Bond 3Y]]),Q2155)</f>
        <v>30.063476062940705</v>
      </c>
      <c r="R2156" s="33">
        <f>IF(DatiStorici[[#This Row],[Calend]]="X",(DatiStorici[[#This Row],[Balanced]]*C$2/DatiStorici[[#This Row],[Bond 10Y]]),R2155)</f>
        <v>23.049742491761972</v>
      </c>
      <c r="S2156" s="33">
        <f>IF(DatiStorici[[#This Row],[Calend]]="X",(DatiStorici[[#This Row],[Balanced]]*D$2/DatiStorici[[#This Row],[SXXR]]),S2155)</f>
        <v>20.147868830265168</v>
      </c>
      <c r="T2156" s="33">
        <f>IF(DatiStorici[[#This Row],[Calend]]="X",(DatiStorici[[#This Row],[Balanced]]*E$2/DatiStorici[[#This Row],[Gold]]),T2155)</f>
        <v>34.94519166065858</v>
      </c>
      <c r="U2156" s="34">
        <f>SUMPRODUCT(DatiStorici[[#This Row],[Bond 3Y]:[Gold]],Q2155:T2155)</f>
        <v>16500.556906991053</v>
      </c>
      <c r="V2156" s="32">
        <f t="shared" si="278"/>
        <v>1.7601612108550171E-4</v>
      </c>
      <c r="W2156" s="32">
        <f>-(1-U2156/MAX(U$5:U2156))</f>
        <v>-2.6979906825044586E-2</v>
      </c>
      <c r="X2156" s="53" t="str">
        <f t="shared" si="279"/>
        <v/>
      </c>
    </row>
    <row r="2157" spans="1:24" x14ac:dyDescent="0.3">
      <c r="A2157" s="4">
        <v>42132</v>
      </c>
      <c r="B2157" s="1">
        <v>132.64411100000001</v>
      </c>
      <c r="C2157" s="1">
        <v>172.85369600000001</v>
      </c>
      <c r="D2157" s="1">
        <v>234.078914</v>
      </c>
      <c r="E2157" s="1">
        <v>113.39362</v>
      </c>
      <c r="F2157" s="3">
        <f t="shared" si="272"/>
        <v>15644.503678360874</v>
      </c>
      <c r="G2157" s="36">
        <f t="shared" si="273"/>
        <v>1.9974988618198537E-4</v>
      </c>
      <c r="H2157" s="31">
        <f t="shared" si="274"/>
        <v>4.9058404921602169E-3</v>
      </c>
      <c r="I2157" s="37">
        <f t="shared" si="275"/>
        <v>2.8663667141186382E-2</v>
      </c>
      <c r="J2157" s="37">
        <f t="shared" si="276"/>
        <v>-8.5426862910918352E-4</v>
      </c>
      <c r="K2157" s="39">
        <f t="shared" si="277"/>
        <v>7.5551403365833464E-3</v>
      </c>
      <c r="L2157" s="36">
        <f>-(1-B2157/MAX(B$5:B2157))</f>
        <v>-8.1887526621926554E-4</v>
      </c>
      <c r="M2157" s="37">
        <f>-(1-C2157/MAX(C$5:C2157))</f>
        <v>-2.9896938084025937E-2</v>
      </c>
      <c r="N2157" s="37">
        <f>-(1-D2157/MAX(D$5:D2157))</f>
        <v>-2.741265603268539E-2</v>
      </c>
      <c r="O2157" s="37">
        <f>-(1-E2157/MAX(E$5:E2157))</f>
        <v>-0.38360972799025894</v>
      </c>
      <c r="P2157" s="39">
        <f>-(1-F2157/MAX(F$5:F2157))</f>
        <v>-1.8676517957610161E-2</v>
      </c>
      <c r="Q2157" s="33">
        <f>IF(DatiStorici[[#This Row],[Calend]]="X",(DatiStorici[[#This Row],[Balanced]]*B$2/DatiStorici[[#This Row],[Bond 3Y]]),Q2156)</f>
        <v>30.063476062940705</v>
      </c>
      <c r="R2157" s="33">
        <f>IF(DatiStorici[[#This Row],[Calend]]="X",(DatiStorici[[#This Row],[Balanced]]*C$2/DatiStorici[[#This Row],[Bond 10Y]]),R2156)</f>
        <v>23.049742491761972</v>
      </c>
      <c r="S2157" s="33">
        <f>IF(DatiStorici[[#This Row],[Calend]]="X",(DatiStorici[[#This Row],[Balanced]]*D$2/DatiStorici[[#This Row],[SXXR]]),S2156)</f>
        <v>20.147868830265168</v>
      </c>
      <c r="T2157" s="33">
        <f>IF(DatiStorici[[#This Row],[Calend]]="X",(DatiStorici[[#This Row],[Balanced]]*E$2/DatiStorici[[#This Row],[Gold]]),T2156)</f>
        <v>34.94519166065858</v>
      </c>
      <c r="U2157" s="34">
        <f>SUMPRODUCT(DatiStorici[[#This Row],[Bond 3Y]:[Gold]],Q2156:T2156)</f>
        <v>16650.729276686667</v>
      </c>
      <c r="V2157" s="32">
        <f t="shared" si="278"/>
        <v>9.0598835930421392E-3</v>
      </c>
      <c r="W2157" s="32">
        <f>-(1-U2157/MAX(U$5:U2157))</f>
        <v>-1.8124403706139436E-2</v>
      </c>
      <c r="X2157" s="53" t="str">
        <f t="shared" si="279"/>
        <v/>
      </c>
    </row>
    <row r="2158" spans="1:24" x14ac:dyDescent="0.3">
      <c r="A2158" s="4">
        <v>42135</v>
      </c>
      <c r="B2158" s="1">
        <v>132.65972199999999</v>
      </c>
      <c r="C2158" s="1">
        <v>172.150834</v>
      </c>
      <c r="D2158" s="1">
        <v>235.022085</v>
      </c>
      <c r="E2158" s="1">
        <v>113.70045</v>
      </c>
      <c r="F2158" s="3">
        <f t="shared" si="272"/>
        <v>15653.383685247636</v>
      </c>
      <c r="G2158" s="36">
        <f t="shared" si="273"/>
        <v>1.1768393876150484E-4</v>
      </c>
      <c r="H2158" s="31">
        <f t="shared" si="274"/>
        <v>-4.0745144557370544E-3</v>
      </c>
      <c r="I2158" s="37">
        <f t="shared" si="275"/>
        <v>4.0211906302956091E-3</v>
      </c>
      <c r="J2158" s="37">
        <f t="shared" si="276"/>
        <v>2.7022298442862355E-3</v>
      </c>
      <c r="K2158" s="39">
        <f t="shared" si="277"/>
        <v>5.6745089672525855E-4</v>
      </c>
      <c r="L2158" s="36">
        <f>-(1-B2158/MAX(B$5:B2158))</f>
        <v>-7.0128077656872456E-4</v>
      </c>
      <c r="M2158" s="37">
        <f>-(1-C2158/MAX(C$5:C2158))</f>
        <v>-3.3841595294620941E-2</v>
      </c>
      <c r="N2158" s="37">
        <f>-(1-D2158/MAX(D$5:D2158))</f>
        <v>-2.3493823011283888E-2</v>
      </c>
      <c r="O2158" s="37">
        <f>-(1-E2158/MAX(E$5:E2158))</f>
        <v>-0.38194184731795344</v>
      </c>
      <c r="P2158" s="39">
        <f>-(1-F2158/MAX(F$5:F2158))</f>
        <v>-1.8119507044523031E-2</v>
      </c>
      <c r="Q2158" s="33">
        <f>IF(DatiStorici[[#This Row],[Calend]]="X",(DatiStorici[[#This Row],[Balanced]]*B$2/DatiStorici[[#This Row],[Bond 3Y]]),Q2157)</f>
        <v>30.063476062940705</v>
      </c>
      <c r="R2158" s="33">
        <f>IF(DatiStorici[[#This Row],[Calend]]="X",(DatiStorici[[#This Row],[Balanced]]*C$2/DatiStorici[[#This Row],[Bond 10Y]]),R2157)</f>
        <v>23.049742491761972</v>
      </c>
      <c r="S2158" s="33">
        <f>IF(DatiStorici[[#This Row],[Calend]]="X",(DatiStorici[[#This Row],[Balanced]]*D$2/DatiStorici[[#This Row],[SXXR]]),S2157)</f>
        <v>20.147868830265168</v>
      </c>
      <c r="T2158" s="33">
        <f>IF(DatiStorici[[#This Row],[Calend]]="X",(DatiStorici[[#This Row],[Balanced]]*E$2/DatiStorici[[#This Row],[Gold]]),T2157)</f>
        <v>34.94519166065858</v>
      </c>
      <c r="U2158" s="34">
        <f>SUMPRODUCT(DatiStorici[[#This Row],[Bond 3Y]:[Gold]],Q2157:T2157)</f>
        <v>16664.722928253988</v>
      </c>
      <c r="V2158" s="32">
        <f t="shared" si="278"/>
        <v>8.4006978528775673E-4</v>
      </c>
      <c r="W2158" s="32">
        <f>-(1-U2158/MAX(U$5:U2158))</f>
        <v>-1.7299213124473467E-2</v>
      </c>
      <c r="X2158" s="53" t="str">
        <f t="shared" si="279"/>
        <v/>
      </c>
    </row>
    <row r="2159" spans="1:24" x14ac:dyDescent="0.3">
      <c r="A2159" s="4">
        <v>42136</v>
      </c>
      <c r="B2159" s="1">
        <v>132.636291</v>
      </c>
      <c r="C2159" s="1">
        <v>171.05134100000001</v>
      </c>
      <c r="D2159" s="1">
        <v>232.02701200000001</v>
      </c>
      <c r="E2159" s="1">
        <v>113.91426</v>
      </c>
      <c r="F2159" s="3">
        <f t="shared" si="272"/>
        <v>15588.344351956826</v>
      </c>
      <c r="G2159" s="36">
        <f t="shared" si="273"/>
        <v>-1.7664042362299209E-4</v>
      </c>
      <c r="H2159" s="31">
        <f t="shared" si="274"/>
        <v>-6.4072831792516896E-3</v>
      </c>
      <c r="I2159" s="37">
        <f t="shared" si="275"/>
        <v>-1.2825692528613734E-2</v>
      </c>
      <c r="J2159" s="37">
        <f t="shared" si="276"/>
        <v>1.8787016259819277E-3</v>
      </c>
      <c r="K2159" s="39">
        <f t="shared" si="277"/>
        <v>-4.1636254673414778E-3</v>
      </c>
      <c r="L2159" s="36">
        <f>-(1-B2159/MAX(B$5:B2159))</f>
        <v>-8.7778173659713854E-4</v>
      </c>
      <c r="M2159" s="37">
        <f>-(1-C2159/MAX(C$5:C2159))</f>
        <v>-4.0012256093538201E-2</v>
      </c>
      <c r="N2159" s="37">
        <f>-(1-D2159/MAX(D$5:D2159))</f>
        <v>-3.5938216418108238E-2</v>
      </c>
      <c r="O2159" s="37">
        <f>-(1-E2159/MAX(E$5:E2159))</f>
        <v>-0.38077960905394537</v>
      </c>
      <c r="P2159" s="39">
        <f>-(1-F2159/MAX(F$5:F2159))</f>
        <v>-2.2199190639914712E-2</v>
      </c>
      <c r="Q2159" s="33">
        <f>IF(DatiStorici[[#This Row],[Calend]]="X",(DatiStorici[[#This Row],[Balanced]]*B$2/DatiStorici[[#This Row],[Bond 3Y]]),Q2158)</f>
        <v>30.063476062940705</v>
      </c>
      <c r="R2159" s="33">
        <f>IF(DatiStorici[[#This Row],[Calend]]="X",(DatiStorici[[#This Row],[Balanced]]*C$2/DatiStorici[[#This Row],[Bond 10Y]]),R2158)</f>
        <v>23.049742491761972</v>
      </c>
      <c r="S2159" s="33">
        <f>IF(DatiStorici[[#This Row],[Calend]]="X",(DatiStorici[[#This Row],[Balanced]]*D$2/DatiStorici[[#This Row],[SXXR]]),S2158)</f>
        <v>20.147868830265168</v>
      </c>
      <c r="T2159" s="33">
        <f>IF(DatiStorici[[#This Row],[Calend]]="X",(DatiStorici[[#This Row],[Balanced]]*E$2/DatiStorici[[#This Row],[Gold]]),T2158)</f>
        <v>34.94519166065858</v>
      </c>
      <c r="U2159" s="34">
        <f>SUMPRODUCT(DatiStorici[[#This Row],[Bond 3Y]:[Gold]],Q2158:T2158)</f>
        <v>16585.802773912761</v>
      </c>
      <c r="V2159" s="32">
        <f t="shared" si="278"/>
        <v>-4.7470108140671898E-3</v>
      </c>
      <c r="W2159" s="32">
        <f>-(1-U2159/MAX(U$5:U2159))</f>
        <v>-2.1953049741221031E-2</v>
      </c>
      <c r="X2159" s="53" t="str">
        <f t="shared" si="279"/>
        <v/>
      </c>
    </row>
    <row r="2160" spans="1:24" x14ac:dyDescent="0.3">
      <c r="A2160" s="4">
        <v>42137</v>
      </c>
      <c r="B2160" s="1">
        <v>132.64046999999999</v>
      </c>
      <c r="C2160" s="1">
        <v>170.724818</v>
      </c>
      <c r="D2160" s="1">
        <v>231.72185099999999</v>
      </c>
      <c r="E2160" s="1">
        <v>115.72944</v>
      </c>
      <c r="F2160" s="3">
        <f t="shared" si="272"/>
        <v>15647.181793658026</v>
      </c>
      <c r="G2160" s="36">
        <f t="shared" si="273"/>
        <v>3.1506717622658596E-5</v>
      </c>
      <c r="H2160" s="31">
        <f t="shared" si="274"/>
        <v>-1.9107424010982935E-3</v>
      </c>
      <c r="I2160" s="37">
        <f t="shared" si="275"/>
        <v>-1.3160616376341871E-3</v>
      </c>
      <c r="J2160" s="37">
        <f t="shared" si="276"/>
        <v>1.5808992840952437E-2</v>
      </c>
      <c r="K2160" s="39">
        <f t="shared" si="277"/>
        <v>3.7673456189822245E-3</v>
      </c>
      <c r="L2160" s="36">
        <f>-(1-B2160/MAX(B$5:B2160))</f>
        <v>-8.46302179089653E-4</v>
      </c>
      <c r="M2160" s="37">
        <f>-(1-C2160/MAX(C$5:C2160))</f>
        <v>-4.1844794068809588E-2</v>
      </c>
      <c r="N2160" s="37">
        <f>-(1-D2160/MAX(D$5:D2160))</f>
        <v>-3.7206146627629111E-2</v>
      </c>
      <c r="O2160" s="37">
        <f>-(1-E2160/MAX(E$5:E2160))</f>
        <v>-0.37091256985062293</v>
      </c>
      <c r="P2160" s="39">
        <f>-(1-F2160/MAX(F$5:F2160))</f>
        <v>-1.8508529411425223E-2</v>
      </c>
      <c r="Q2160" s="33">
        <f>IF(DatiStorici[[#This Row],[Calend]]="X",(DatiStorici[[#This Row],[Balanced]]*B$2/DatiStorici[[#This Row],[Bond 3Y]]),Q2159)</f>
        <v>30.063476062940705</v>
      </c>
      <c r="R2160" s="33">
        <f>IF(DatiStorici[[#This Row],[Calend]]="X",(DatiStorici[[#This Row],[Balanced]]*C$2/DatiStorici[[#This Row],[Bond 10Y]]),R2159)</f>
        <v>23.049742491761972</v>
      </c>
      <c r="S2160" s="33">
        <f>IF(DatiStorici[[#This Row],[Calend]]="X",(DatiStorici[[#This Row],[Balanced]]*D$2/DatiStorici[[#This Row],[SXXR]]),S2159)</f>
        <v>20.147868830265168</v>
      </c>
      <c r="T2160" s="33">
        <f>IF(DatiStorici[[#This Row],[Calend]]="X",(DatiStorici[[#This Row],[Balanced]]*E$2/DatiStorici[[#This Row],[Gold]]),T2159)</f>
        <v>34.94519166065858</v>
      </c>
      <c r="U2160" s="34">
        <f>SUMPRODUCT(DatiStorici[[#This Row],[Bond 3Y]:[Gold]],Q2159:T2159)</f>
        <v>16635.685607310072</v>
      </c>
      <c r="V2160" s="32">
        <f t="shared" si="278"/>
        <v>3.0030485276931187E-3</v>
      </c>
      <c r="W2160" s="32">
        <f>-(1-U2160/MAX(U$5:U2160))</f>
        <v>-1.9011512708642653E-2</v>
      </c>
      <c r="X2160" s="53" t="str">
        <f t="shared" si="279"/>
        <v/>
      </c>
    </row>
    <row r="2161" spans="1:24" x14ac:dyDescent="0.3">
      <c r="A2161" s="4">
        <v>42138</v>
      </c>
      <c r="B2161" s="1">
        <v>132.64659499999999</v>
      </c>
      <c r="C2161" s="1">
        <v>170.99166199999999</v>
      </c>
      <c r="D2161" s="1">
        <v>233.352643</v>
      </c>
      <c r="E2161" s="1">
        <v>117.11436</v>
      </c>
      <c r="F2161" s="3">
        <f t="shared" si="272"/>
        <v>15733.244064960072</v>
      </c>
      <c r="G2161" s="36">
        <f t="shared" si="273"/>
        <v>4.6176393870364322E-5</v>
      </c>
      <c r="H2161" s="31">
        <f t="shared" si="274"/>
        <v>1.5617862752182658E-3</v>
      </c>
      <c r="I2161" s="37">
        <f t="shared" si="275"/>
        <v>7.0130643799237898E-3</v>
      </c>
      <c r="J2161" s="37">
        <f t="shared" si="276"/>
        <v>1.1895840316537792E-2</v>
      </c>
      <c r="K2161" s="39">
        <f t="shared" si="277"/>
        <v>5.4851063822366746E-3</v>
      </c>
      <c r="L2161" s="36">
        <f>-(1-B2161/MAX(B$5:B2161))</f>
        <v>-8.0016379915814895E-4</v>
      </c>
      <c r="M2161" s="37">
        <f>-(1-C2161/MAX(C$5:C2161))</f>
        <v>-4.0347191255307058E-2</v>
      </c>
      <c r="N2161" s="37">
        <f>-(1-D2161/MAX(D$5:D2161))</f>
        <v>-3.0430279323993448E-2</v>
      </c>
      <c r="O2161" s="37">
        <f>-(1-E2161/MAX(E$5:E2161))</f>
        <v>-0.36338435780913658</v>
      </c>
      <c r="P2161" s="39">
        <f>-(1-F2161/MAX(F$5:F2161))</f>
        <v>-1.3110152480911519E-2</v>
      </c>
      <c r="Q2161" s="33">
        <f>IF(DatiStorici[[#This Row],[Calend]]="X",(DatiStorici[[#This Row],[Balanced]]*B$2/DatiStorici[[#This Row],[Bond 3Y]]),Q2160)</f>
        <v>30.063476062940705</v>
      </c>
      <c r="R2161" s="33">
        <f>IF(DatiStorici[[#This Row],[Calend]]="X",(DatiStorici[[#This Row],[Balanced]]*C$2/DatiStorici[[#This Row],[Bond 10Y]]),R2160)</f>
        <v>23.049742491761972</v>
      </c>
      <c r="S2161" s="33">
        <f>IF(DatiStorici[[#This Row],[Calend]]="X",(DatiStorici[[#This Row],[Balanced]]*D$2/DatiStorici[[#This Row],[SXXR]]),S2160)</f>
        <v>20.147868830265168</v>
      </c>
      <c r="T2161" s="33">
        <f>IF(DatiStorici[[#This Row],[Calend]]="X",(DatiStorici[[#This Row],[Balanced]]*E$2/DatiStorici[[#This Row],[Gold]]),T2160)</f>
        <v>34.94519166065858</v>
      </c>
      <c r="U2161" s="34">
        <f>SUMPRODUCT(DatiStorici[[#This Row],[Bond 3Y]:[Gold]],Q2160:T2160)</f>
        <v>16723.273709726553</v>
      </c>
      <c r="V2161" s="32">
        <f t="shared" si="278"/>
        <v>5.2512611595318202E-3</v>
      </c>
      <c r="W2161" s="32">
        <f>-(1-U2161/MAX(U$5:U2161))</f>
        <v>-1.384653651694856E-2</v>
      </c>
      <c r="X2161" s="53" t="str">
        <f t="shared" si="279"/>
        <v/>
      </c>
    </row>
    <row r="2162" spans="1:24" x14ac:dyDescent="0.3">
      <c r="A2162" s="4">
        <v>42139</v>
      </c>
      <c r="B2162" s="1">
        <v>132.704756</v>
      </c>
      <c r="C2162" s="1">
        <v>171.89682099999999</v>
      </c>
      <c r="D2162" s="1">
        <v>232.44639100000001</v>
      </c>
      <c r="E2162" s="1">
        <v>116.68281</v>
      </c>
      <c r="F2162" s="3">
        <f t="shared" si="272"/>
        <v>15726.94338757715</v>
      </c>
      <c r="G2162" s="36">
        <f t="shared" si="273"/>
        <v>4.3836973666962811E-4</v>
      </c>
      <c r="H2162" s="31">
        <f t="shared" si="274"/>
        <v>5.2796238278133567E-3</v>
      </c>
      <c r="I2162" s="37">
        <f t="shared" si="275"/>
        <v>-3.891176569002609E-3</v>
      </c>
      <c r="J2162" s="37">
        <f t="shared" si="276"/>
        <v>-3.6916656442937015E-3</v>
      </c>
      <c r="K2162" s="39">
        <f t="shared" si="277"/>
        <v>-4.0054926415603503E-4</v>
      </c>
      <c r="L2162" s="36">
        <f>-(1-B2162/MAX(B$5:B2162))</f>
        <v>-3.6204880892198865E-4</v>
      </c>
      <c r="M2162" s="37">
        <f>-(1-C2162/MAX(C$5:C2162))</f>
        <v>-3.5267186964159092E-2</v>
      </c>
      <c r="N2162" s="37">
        <f>-(1-D2162/MAX(D$5:D2162))</f>
        <v>-3.4195715563350992E-2</v>
      </c>
      <c r="O2162" s="37">
        <f>-(1-E2162/MAX(E$5:E2162))</f>
        <v>-0.36573019721249811</v>
      </c>
      <c r="P2162" s="39">
        <f>-(1-F2162/MAX(F$5:F2162))</f>
        <v>-1.3505371325545523E-2</v>
      </c>
      <c r="Q2162" s="33">
        <f>IF(DatiStorici[[#This Row],[Calend]]="X",(DatiStorici[[#This Row],[Balanced]]*B$2/DatiStorici[[#This Row],[Bond 3Y]]),Q2161)</f>
        <v>30.063476062940705</v>
      </c>
      <c r="R2162" s="33">
        <f>IF(DatiStorici[[#This Row],[Calend]]="X",(DatiStorici[[#This Row],[Balanced]]*C$2/DatiStorici[[#This Row],[Bond 10Y]]),R2161)</f>
        <v>23.049742491761972</v>
      </c>
      <c r="S2162" s="33">
        <f>IF(DatiStorici[[#This Row],[Calend]]="X",(DatiStorici[[#This Row],[Balanced]]*D$2/DatiStorici[[#This Row],[SXXR]]),S2161)</f>
        <v>20.147868830265168</v>
      </c>
      <c r="T2162" s="33">
        <f>IF(DatiStorici[[#This Row],[Calend]]="X",(DatiStorici[[#This Row],[Balanced]]*E$2/DatiStorici[[#This Row],[Gold]]),T2161)</f>
        <v>34.94519166065858</v>
      </c>
      <c r="U2162" s="34">
        <f>SUMPRODUCT(DatiStorici[[#This Row],[Bond 3Y]:[Gold]],Q2161:T2161)</f>
        <v>16712.546269537626</v>
      </c>
      <c r="V2162" s="32">
        <f t="shared" si="278"/>
        <v>-6.4167354434019081E-4</v>
      </c>
      <c r="W2162" s="32">
        <f>-(1-U2162/MAX(U$5:U2162))</f>
        <v>-1.4479122126694555E-2</v>
      </c>
      <c r="X2162" s="53" t="str">
        <f t="shared" si="279"/>
        <v/>
      </c>
    </row>
    <row r="2163" spans="1:24" x14ac:dyDescent="0.3">
      <c r="A2163" s="4">
        <v>42142</v>
      </c>
      <c r="B2163" s="1">
        <v>132.680173</v>
      </c>
      <c r="C2163" s="1">
        <v>171.24329599999999</v>
      </c>
      <c r="D2163" s="1">
        <v>233.567813</v>
      </c>
      <c r="E2163" s="1">
        <v>116.96559000000001</v>
      </c>
      <c r="F2163" s="3">
        <f t="shared" si="272"/>
        <v>15737.813274118791</v>
      </c>
      <c r="G2163" s="36">
        <f t="shared" si="273"/>
        <v>-1.8526297000318571E-4</v>
      </c>
      <c r="H2163" s="31">
        <f t="shared" si="274"/>
        <v>-3.8090899769383005E-3</v>
      </c>
      <c r="I2163" s="37">
        <f t="shared" si="275"/>
        <v>4.8128325490154663E-3</v>
      </c>
      <c r="J2163" s="37">
        <f t="shared" si="276"/>
        <v>2.4205613055350941E-3</v>
      </c>
      <c r="K2163" s="39">
        <f t="shared" si="277"/>
        <v>6.9092458530234943E-4</v>
      </c>
      <c r="L2163" s="36">
        <f>-(1-B2163/MAX(B$5:B2163))</f>
        <v>-5.4722755077607488E-4</v>
      </c>
      <c r="M2163" s="37">
        <f>-(1-C2163/MAX(C$5:C2163))</f>
        <v>-3.8934951196048173E-2</v>
      </c>
      <c r="N2163" s="37">
        <f>-(1-D2163/MAX(D$5:D2163))</f>
        <v>-2.9536257665974897E-2</v>
      </c>
      <c r="O2163" s="37">
        <f>-(1-E2163/MAX(E$5:E2163))</f>
        <v>-0.36419304863995128</v>
      </c>
      <c r="P2163" s="39">
        <f>-(1-F2163/MAX(F$5:F2163))</f>
        <v>-1.2823542414270861E-2</v>
      </c>
      <c r="Q2163" s="33">
        <f>IF(DatiStorici[[#This Row],[Calend]]="X",(DatiStorici[[#This Row],[Balanced]]*B$2/DatiStorici[[#This Row],[Bond 3Y]]),Q2162)</f>
        <v>30.063476062940705</v>
      </c>
      <c r="R2163" s="33">
        <f>IF(DatiStorici[[#This Row],[Calend]]="X",(DatiStorici[[#This Row],[Balanced]]*C$2/DatiStorici[[#This Row],[Bond 10Y]]),R2162)</f>
        <v>23.049742491761972</v>
      </c>
      <c r="S2163" s="33">
        <f>IF(DatiStorici[[#This Row],[Calend]]="X",(DatiStorici[[#This Row],[Balanced]]*D$2/DatiStorici[[#This Row],[SXXR]]),S2162)</f>
        <v>20.147868830265168</v>
      </c>
      <c r="T2163" s="33">
        <f>IF(DatiStorici[[#This Row],[Calend]]="X",(DatiStorici[[#This Row],[Balanced]]*E$2/DatiStorici[[#This Row],[Gold]]),T2162)</f>
        <v>34.94519166065858</v>
      </c>
      <c r="U2163" s="34">
        <f>SUMPRODUCT(DatiStorici[[#This Row],[Bond 3Y]:[Gold]],Q2162:T2162)</f>
        <v>16729.219700800819</v>
      </c>
      <c r="V2163" s="32">
        <f t="shared" si="278"/>
        <v>9.9716221084492811E-4</v>
      </c>
      <c r="W2163" s="32">
        <f>-(1-U2163/MAX(U$5:U2163))</f>
        <v>-1.3495907818674269E-2</v>
      </c>
      <c r="X2163" s="53" t="str">
        <f t="shared" si="279"/>
        <v/>
      </c>
    </row>
    <row r="2164" spans="1:24" x14ac:dyDescent="0.3">
      <c r="A2164" s="4">
        <v>42143</v>
      </c>
      <c r="B2164" s="1">
        <v>132.73154099999999</v>
      </c>
      <c r="C2164" s="1">
        <v>171.91059100000001</v>
      </c>
      <c r="D2164" s="1">
        <v>237.51701800000001</v>
      </c>
      <c r="E2164" s="1">
        <v>116.08475</v>
      </c>
      <c r="F2164" s="3">
        <f t="shared" si="272"/>
        <v>15780.644851874757</v>
      </c>
      <c r="G2164" s="36">
        <f t="shared" si="273"/>
        <v>3.8708163906710089E-4</v>
      </c>
      <c r="H2164" s="31">
        <f t="shared" si="274"/>
        <v>3.8891929620791066E-3</v>
      </c>
      <c r="I2164" s="37">
        <f t="shared" si="275"/>
        <v>1.6766820998931696E-2</v>
      </c>
      <c r="J2164" s="37">
        <f t="shared" si="276"/>
        <v>-7.5592611831488583E-3</v>
      </c>
      <c r="K2164" s="39">
        <f t="shared" si="277"/>
        <v>2.7178743294219896E-3</v>
      </c>
      <c r="L2164" s="36">
        <f>-(1-B2164/MAX(B$5:B2164))</f>
        <v>-1.602828486828578E-4</v>
      </c>
      <c r="M2164" s="37">
        <f>-(1-C2164/MAX(C$5:C2164))</f>
        <v>-3.5189905890790518E-2</v>
      </c>
      <c r="N2164" s="37">
        <f>-(1-D2164/MAX(D$5:D2164))</f>
        <v>-1.3127488776469409E-2</v>
      </c>
      <c r="O2164" s="37">
        <f>-(1-E2164/MAX(E$5:E2164))</f>
        <v>-0.3689811593572655</v>
      </c>
      <c r="P2164" s="39">
        <f>-(1-F2164/MAX(F$5:F2164))</f>
        <v>-1.0136871498466093E-2</v>
      </c>
      <c r="Q2164" s="33">
        <f>IF(DatiStorici[[#This Row],[Calend]]="X",(DatiStorici[[#This Row],[Balanced]]*B$2/DatiStorici[[#This Row],[Bond 3Y]]),Q2163)</f>
        <v>30.063476062940705</v>
      </c>
      <c r="R2164" s="33">
        <f>IF(DatiStorici[[#This Row],[Calend]]="X",(DatiStorici[[#This Row],[Balanced]]*C$2/DatiStorici[[#This Row],[Bond 10Y]]),R2163)</f>
        <v>23.049742491761972</v>
      </c>
      <c r="S2164" s="33">
        <f>IF(DatiStorici[[#This Row],[Calend]]="X",(DatiStorici[[#This Row],[Balanced]]*D$2/DatiStorici[[#This Row],[SXXR]]),S2163)</f>
        <v>20.147868830265168</v>
      </c>
      <c r="T2164" s="33">
        <f>IF(DatiStorici[[#This Row],[Calend]]="X",(DatiStorici[[#This Row],[Balanced]]*E$2/DatiStorici[[#This Row],[Gold]]),T2163)</f>
        <v>34.94519166065858</v>
      </c>
      <c r="U2164" s="34">
        <f>SUMPRODUCT(DatiStorici[[#This Row],[Bond 3Y]:[Gold]],Q2163:T2163)</f>
        <v>16794.931921056712</v>
      </c>
      <c r="V2164" s="32">
        <f t="shared" si="278"/>
        <v>3.9202963377865082E-3</v>
      </c>
      <c r="W2164" s="32">
        <f>-(1-U2164/MAX(U$5:U2164))</f>
        <v>-9.6209288687799654E-3</v>
      </c>
      <c r="X2164" s="53" t="str">
        <f t="shared" si="279"/>
        <v/>
      </c>
    </row>
    <row r="2165" spans="1:24" x14ac:dyDescent="0.3">
      <c r="A2165" s="4">
        <v>42144</v>
      </c>
      <c r="B2165" s="1">
        <v>132.74499</v>
      </c>
      <c r="C2165" s="1">
        <v>171.65584100000001</v>
      </c>
      <c r="D2165" s="1">
        <v>238.54787200000001</v>
      </c>
      <c r="E2165" s="1">
        <v>115.72015</v>
      </c>
      <c r="F2165" s="3">
        <f t="shared" si="272"/>
        <v>15775.654408550003</v>
      </c>
      <c r="G2165" s="36">
        <f t="shared" si="273"/>
        <v>1.013196907527895E-4</v>
      </c>
      <c r="H2165" s="31">
        <f t="shared" si="274"/>
        <v>-1.4829740216729577E-3</v>
      </c>
      <c r="I2165" s="37">
        <f t="shared" si="275"/>
        <v>4.3307357161405146E-3</v>
      </c>
      <c r="J2165" s="37">
        <f t="shared" si="276"/>
        <v>-3.1457514544850655E-3</v>
      </c>
      <c r="K2165" s="39">
        <f t="shared" si="277"/>
        <v>-3.1628825200141189E-4</v>
      </c>
      <c r="L2165" s="36">
        <f>-(1-B2165/MAX(B$5:B2165))</f>
        <v>-5.897426554823948E-5</v>
      </c>
      <c r="M2165" s="37">
        <f>-(1-C2165/MAX(C$5:C2165))</f>
        <v>-3.661963380949862E-2</v>
      </c>
      <c r="N2165" s="37">
        <f>-(1-D2165/MAX(D$5:D2165))</f>
        <v>-8.8443368396055044E-3</v>
      </c>
      <c r="O2165" s="37">
        <f>-(1-E2165/MAX(E$5:E2165))</f>
        <v>-0.37096306886129893</v>
      </c>
      <c r="P2165" s="39">
        <f>-(1-F2165/MAX(F$5:F2165))</f>
        <v>-1.0449904070228389E-2</v>
      </c>
      <c r="Q2165" s="33">
        <f>IF(DatiStorici[[#This Row],[Calend]]="X",(DatiStorici[[#This Row],[Balanced]]*B$2/DatiStorici[[#This Row],[Bond 3Y]]),Q2164)</f>
        <v>30.063476062940705</v>
      </c>
      <c r="R2165" s="33">
        <f>IF(DatiStorici[[#This Row],[Calend]]="X",(DatiStorici[[#This Row],[Balanced]]*C$2/DatiStorici[[#This Row],[Bond 10Y]]),R2164)</f>
        <v>23.049742491761972</v>
      </c>
      <c r="S2165" s="33">
        <f>IF(DatiStorici[[#This Row],[Calend]]="X",(DatiStorici[[#This Row],[Balanced]]*D$2/DatiStorici[[#This Row],[SXXR]]),S2164)</f>
        <v>20.147868830265168</v>
      </c>
      <c r="T2165" s="33">
        <f>IF(DatiStorici[[#This Row],[Calend]]="X",(DatiStorici[[#This Row],[Balanced]]*E$2/DatiStorici[[#This Row],[Gold]]),T2164)</f>
        <v>34.94519166065858</v>
      </c>
      <c r="U2165" s="34">
        <f>SUMPRODUCT(DatiStorici[[#This Row],[Bond 3Y]:[Gold]],Q2164:T2164)</f>
        <v>16797.492817142185</v>
      </c>
      <c r="V2165" s="32">
        <f t="shared" si="278"/>
        <v>1.5246866580146277E-4</v>
      </c>
      <c r="W2165" s="32">
        <f>-(1-U2165/MAX(U$5:U2165))</f>
        <v>-9.4699155810622493E-3</v>
      </c>
      <c r="X2165" s="53" t="str">
        <f t="shared" si="279"/>
        <v/>
      </c>
    </row>
    <row r="2166" spans="1:24" x14ac:dyDescent="0.3">
      <c r="A2166" s="4">
        <v>42145</v>
      </c>
      <c r="B2166" s="1">
        <v>132.72599099999999</v>
      </c>
      <c r="C2166" s="1">
        <v>171.65690799999999</v>
      </c>
      <c r="D2166" s="1">
        <v>239.518732</v>
      </c>
      <c r="E2166" s="1">
        <v>115.19305</v>
      </c>
      <c r="F2166" s="3">
        <f t="shared" si="272"/>
        <v>15769.028254623328</v>
      </c>
      <c r="G2166" s="36">
        <f t="shared" si="273"/>
        <v>-1.4313428880906607E-4</v>
      </c>
      <c r="H2166" s="31">
        <f t="shared" si="274"/>
        <v>6.2159066511556937E-6</v>
      </c>
      <c r="I2166" s="37">
        <f t="shared" si="275"/>
        <v>4.061615375529206E-3</v>
      </c>
      <c r="J2166" s="37">
        <f t="shared" si="276"/>
        <v>-4.5653597586185956E-3</v>
      </c>
      <c r="K2166" s="39">
        <f t="shared" si="277"/>
        <v>-4.2011226391998942E-4</v>
      </c>
      <c r="L2166" s="36">
        <f>-(1-B2166/MAX(B$5:B2166))</f>
        <v>-2.0208987049830096E-4</v>
      </c>
      <c r="M2166" s="37">
        <f>-(1-C2166/MAX(C$5:C2166))</f>
        <v>-3.6613645508461468E-2</v>
      </c>
      <c r="N2166" s="37">
        <f>-(1-D2166/MAX(D$5:D2166))</f>
        <v>-4.8104572704099624E-3</v>
      </c>
      <c r="O2166" s="37">
        <f>-(1-E2166/MAX(E$5:E2166))</f>
        <v>-0.37382830336370154</v>
      </c>
      <c r="P2166" s="39">
        <f>-(1-F2166/MAX(F$5:F2166))</f>
        <v>-1.0865538888536364E-2</v>
      </c>
      <c r="Q2166" s="33">
        <f>IF(DatiStorici[[#This Row],[Calend]]="X",(DatiStorici[[#This Row],[Balanced]]*B$2/DatiStorici[[#This Row],[Bond 3Y]]),Q2165)</f>
        <v>30.063476062940705</v>
      </c>
      <c r="R2166" s="33">
        <f>IF(DatiStorici[[#This Row],[Calend]]="X",(DatiStorici[[#This Row],[Balanced]]*C$2/DatiStorici[[#This Row],[Bond 10Y]]),R2165)</f>
        <v>23.049742491761972</v>
      </c>
      <c r="S2166" s="33">
        <f>IF(DatiStorici[[#This Row],[Calend]]="X",(DatiStorici[[#This Row],[Balanced]]*D$2/DatiStorici[[#This Row],[SXXR]]),S2165)</f>
        <v>20.147868830265168</v>
      </c>
      <c r="T2166" s="33">
        <f>IF(DatiStorici[[#This Row],[Calend]]="X",(DatiStorici[[#This Row],[Balanced]]*E$2/DatiStorici[[#This Row],[Gold]]),T2165)</f>
        <v>34.94519166065858</v>
      </c>
      <c r="U2166" s="34">
        <f>SUMPRODUCT(DatiStorici[[#This Row],[Bond 3Y]:[Gold]],Q2165:T2165)</f>
        <v>16798.087384643921</v>
      </c>
      <c r="V2166" s="32">
        <f t="shared" si="278"/>
        <v>3.5395578717587323E-5</v>
      </c>
      <c r="W2166" s="32">
        <f>-(1-U2166/MAX(U$5:U2166))</f>
        <v>-9.4348545749883828E-3</v>
      </c>
      <c r="X2166" s="53" t="str">
        <f t="shared" si="279"/>
        <v/>
      </c>
    </row>
    <row r="2167" spans="1:24" x14ac:dyDescent="0.3">
      <c r="A2167" s="4">
        <v>42146</v>
      </c>
      <c r="B2167" s="1">
        <v>132.718986</v>
      </c>
      <c r="C2167" s="1">
        <v>171.95575400000001</v>
      </c>
      <c r="D2167" s="1">
        <v>239.53949900000001</v>
      </c>
      <c r="E2167" s="1">
        <v>115.10569</v>
      </c>
      <c r="F2167" s="3">
        <f t="shared" si="272"/>
        <v>15773.288555453433</v>
      </c>
      <c r="G2167" s="36">
        <f t="shared" si="273"/>
        <v>-5.2779299731216847E-5</v>
      </c>
      <c r="H2167" s="31">
        <f t="shared" si="274"/>
        <v>1.7394357565902396E-3</v>
      </c>
      <c r="I2167" s="37">
        <f t="shared" si="275"/>
        <v>8.6699272318847367E-5</v>
      </c>
      <c r="J2167" s="37">
        <f t="shared" si="276"/>
        <v>-7.5866680113138266E-4</v>
      </c>
      <c r="K2167" s="39">
        <f t="shared" si="277"/>
        <v>2.7013239906653884E-4</v>
      </c>
      <c r="L2167" s="36">
        <f>-(1-B2167/MAX(B$5:B2167))</f>
        <v>-2.5485711154649149E-4</v>
      </c>
      <c r="M2167" s="37">
        <f>-(1-C2167/MAX(C$5:C2167))</f>
        <v>-3.4936438562065741E-2</v>
      </c>
      <c r="N2167" s="37">
        <f>-(1-D2167/MAX(D$5:D2167))</f>
        <v>-4.7241713208254765E-3</v>
      </c>
      <c r="O2167" s="37">
        <f>-(1-E2167/MAX(E$5:E2167))</f>
        <v>-0.37430317888282494</v>
      </c>
      <c r="P2167" s="39">
        <f>-(1-F2167/MAX(F$5:F2167))</f>
        <v>-1.059830553098795E-2</v>
      </c>
      <c r="Q2167" s="33">
        <f>IF(DatiStorici[[#This Row],[Calend]]="X",(DatiStorici[[#This Row],[Balanced]]*B$2/DatiStorici[[#This Row],[Bond 3Y]]),Q2166)</f>
        <v>30.063476062940705</v>
      </c>
      <c r="R2167" s="33">
        <f>IF(DatiStorici[[#This Row],[Calend]]="X",(DatiStorici[[#This Row],[Balanced]]*C$2/DatiStorici[[#This Row],[Bond 10Y]]),R2166)</f>
        <v>23.049742491761972</v>
      </c>
      <c r="S2167" s="33">
        <f>IF(DatiStorici[[#This Row],[Calend]]="X",(DatiStorici[[#This Row],[Balanced]]*D$2/DatiStorici[[#This Row],[SXXR]]),S2166)</f>
        <v>20.147868830265168</v>
      </c>
      <c r="T2167" s="33">
        <f>IF(DatiStorici[[#This Row],[Calend]]="X",(DatiStorici[[#This Row],[Balanced]]*E$2/DatiStorici[[#This Row],[Gold]]),T2166)</f>
        <v>34.94519166065858</v>
      </c>
      <c r="U2167" s="34">
        <f>SUMPRODUCT(DatiStorici[[#This Row],[Bond 3Y]:[Gold]],Q2166:T2166)</f>
        <v>16802.130712187318</v>
      </c>
      <c r="V2167" s="32">
        <f t="shared" si="278"/>
        <v>2.4067269749636401E-4</v>
      </c>
      <c r="W2167" s="32">
        <f>-(1-U2167/MAX(U$5:U2167))</f>
        <v>-9.1964238986670388E-3</v>
      </c>
      <c r="X2167" s="53" t="str">
        <f t="shared" si="279"/>
        <v/>
      </c>
    </row>
    <row r="2168" spans="1:24" x14ac:dyDescent="0.3">
      <c r="A2168" s="4">
        <v>42149</v>
      </c>
      <c r="B2168" s="1">
        <v>132.718986</v>
      </c>
      <c r="C2168" s="1">
        <v>171.95575400000001</v>
      </c>
      <c r="D2168" s="1">
        <v>238.85245599999999</v>
      </c>
      <c r="E2168" s="1">
        <v>115.10569</v>
      </c>
      <c r="F2168" s="3">
        <f t="shared" si="272"/>
        <v>15762.953081863232</v>
      </c>
      <c r="G2168" s="36">
        <f t="shared" si="273"/>
        <v>0</v>
      </c>
      <c r="H2168" s="31">
        <f t="shared" si="274"/>
        <v>0</v>
      </c>
      <c r="I2168" s="37">
        <f t="shared" si="275"/>
        <v>-2.8723036211983849E-3</v>
      </c>
      <c r="J2168" s="37">
        <f t="shared" si="276"/>
        <v>0</v>
      </c>
      <c r="K2168" s="39">
        <f t="shared" si="277"/>
        <v>-6.5546643630560856E-4</v>
      </c>
      <c r="L2168" s="36">
        <f>-(1-B2168/MAX(B$5:B2168))</f>
        <v>-2.5485711154649149E-4</v>
      </c>
      <c r="M2168" s="37">
        <f>-(1-C2168/MAX(C$5:C2168))</f>
        <v>-3.4936438562065741E-2</v>
      </c>
      <c r="N2168" s="37">
        <f>-(1-D2168/MAX(D$5:D2168))</f>
        <v>-7.578804039094833E-3</v>
      </c>
      <c r="O2168" s="37">
        <f>-(1-E2168/MAX(E$5:E2168))</f>
        <v>-0.37430317888282494</v>
      </c>
      <c r="P2168" s="39">
        <f>-(1-F2168/MAX(F$5:F2168))</f>
        <v>-1.1246612638750153E-2</v>
      </c>
      <c r="Q2168" s="33">
        <f>IF(DatiStorici[[#This Row],[Calend]]="X",(DatiStorici[[#This Row],[Balanced]]*B$2/DatiStorici[[#This Row],[Bond 3Y]]),Q2167)</f>
        <v>30.063476062940705</v>
      </c>
      <c r="R2168" s="33">
        <f>IF(DatiStorici[[#This Row],[Calend]]="X",(DatiStorici[[#This Row],[Balanced]]*C$2/DatiStorici[[#This Row],[Bond 10Y]]),R2167)</f>
        <v>23.049742491761972</v>
      </c>
      <c r="S2168" s="33">
        <f>IF(DatiStorici[[#This Row],[Calend]]="X",(DatiStorici[[#This Row],[Balanced]]*D$2/DatiStorici[[#This Row],[SXXR]]),S2167)</f>
        <v>20.147868830265168</v>
      </c>
      <c r="T2168" s="33">
        <f>IF(DatiStorici[[#This Row],[Calend]]="X",(DatiStorici[[#This Row],[Balanced]]*E$2/DatiStorici[[#This Row],[Gold]]),T2167)</f>
        <v>34.94519166065858</v>
      </c>
      <c r="U2168" s="34">
        <f>SUMPRODUCT(DatiStorici[[#This Row],[Bond 3Y]:[Gold]],Q2167:T2167)</f>
        <v>16788.288259942565</v>
      </c>
      <c r="V2168" s="32">
        <f t="shared" si="278"/>
        <v>-8.24190555040394E-4</v>
      </c>
      <c r="W2168" s="32">
        <f>-(1-U2168/MAX(U$5:U2168))</f>
        <v>-1.0012698418907839E-2</v>
      </c>
      <c r="X2168" s="53" t="str">
        <f t="shared" si="279"/>
        <v/>
      </c>
    </row>
    <row r="2169" spans="1:24" x14ac:dyDescent="0.3">
      <c r="A2169" s="4">
        <v>42150</v>
      </c>
      <c r="B2169" s="1">
        <v>132.68029899999999</v>
      </c>
      <c r="C2169" s="1">
        <v>171.85835499999999</v>
      </c>
      <c r="D2169" s="1">
        <v>237.16224700000001</v>
      </c>
      <c r="E2169" s="1">
        <v>113.31287</v>
      </c>
      <c r="F2169" s="3">
        <f t="shared" si="272"/>
        <v>15663.395389799889</v>
      </c>
      <c r="G2169" s="36">
        <f t="shared" si="273"/>
        <v>-2.9153808966758058E-4</v>
      </c>
      <c r="H2169" s="31">
        <f t="shared" si="274"/>
        <v>-5.6657943962122267E-4</v>
      </c>
      <c r="I2169" s="37">
        <f t="shared" si="275"/>
        <v>-7.1015289766741671E-3</v>
      </c>
      <c r="J2169" s="37">
        <f t="shared" si="276"/>
        <v>-1.5697995963767891E-2</v>
      </c>
      <c r="K2169" s="39">
        <f t="shared" si="277"/>
        <v>-6.335958834648772E-3</v>
      </c>
      <c r="L2169" s="36">
        <f>-(1-B2169/MAX(B$5:B2169))</f>
        <v>-5.4627841838894575E-4</v>
      </c>
      <c r="M2169" s="37">
        <f>-(1-C2169/MAX(C$5:C2169))</f>
        <v>-3.5483068864536005E-2</v>
      </c>
      <c r="N2169" s="37">
        <f>-(1-D2169/MAX(D$5:D2169))</f>
        <v>-1.4601546301388657E-2</v>
      </c>
      <c r="O2169" s="37">
        <f>-(1-E2169/MAX(E$5:E2169))</f>
        <v>-0.38404867256637165</v>
      </c>
      <c r="P2169" s="39">
        <f>-(1-F2169/MAX(F$5:F2169))</f>
        <v>-1.7491508804733158E-2</v>
      </c>
      <c r="Q2169" s="33">
        <f>IF(DatiStorici[[#This Row],[Calend]]="X",(DatiStorici[[#This Row],[Balanced]]*B$2/DatiStorici[[#This Row],[Bond 3Y]]),Q2168)</f>
        <v>30.063476062940705</v>
      </c>
      <c r="R2169" s="33">
        <f>IF(DatiStorici[[#This Row],[Calend]]="X",(DatiStorici[[#This Row],[Balanced]]*C$2/DatiStorici[[#This Row],[Bond 10Y]]),R2168)</f>
        <v>23.049742491761972</v>
      </c>
      <c r="S2169" s="33">
        <f>IF(DatiStorici[[#This Row],[Calend]]="X",(DatiStorici[[#This Row],[Balanced]]*D$2/DatiStorici[[#This Row],[SXXR]]),S2168)</f>
        <v>20.147868830265168</v>
      </c>
      <c r="T2169" s="33">
        <f>IF(DatiStorici[[#This Row],[Calend]]="X",(DatiStorici[[#This Row],[Balanced]]*E$2/DatiStorici[[#This Row],[Gold]]),T2168)</f>
        <v>34.94519166065858</v>
      </c>
      <c r="U2169" s="34">
        <f>SUMPRODUCT(DatiStorici[[#This Row],[Bond 3Y]:[Gold]],Q2168:T2168)</f>
        <v>16688.175624634368</v>
      </c>
      <c r="V2169" s="32">
        <f t="shared" si="278"/>
        <v>-5.981093708184085E-3</v>
      </c>
      <c r="W2169" s="32">
        <f>-(1-U2169/MAX(U$5:U2169))</f>
        <v>-1.5916232844118583E-2</v>
      </c>
      <c r="X2169" s="53" t="str">
        <f t="shared" si="279"/>
        <v/>
      </c>
    </row>
    <row r="2170" spans="1:24" x14ac:dyDescent="0.3">
      <c r="A2170" s="4">
        <v>42151</v>
      </c>
      <c r="B2170" s="1">
        <v>132.69748200000001</v>
      </c>
      <c r="C2170" s="1">
        <v>172.22455400000001</v>
      </c>
      <c r="D2170" s="1">
        <v>240.261155</v>
      </c>
      <c r="E2170" s="1">
        <v>113.35459</v>
      </c>
      <c r="F2170" s="3">
        <f t="shared" si="272"/>
        <v>15721.354838619032</v>
      </c>
      <c r="G2170" s="36">
        <f t="shared" si="273"/>
        <v>1.2949840758542323E-4</v>
      </c>
      <c r="H2170" s="31">
        <f t="shared" si="274"/>
        <v>2.1285517454312569E-3</v>
      </c>
      <c r="I2170" s="37">
        <f t="shared" si="275"/>
        <v>1.2981984163198382E-2</v>
      </c>
      <c r="J2170" s="37">
        <f t="shared" si="276"/>
        <v>3.6811636280858475E-4</v>
      </c>
      <c r="K2170" s="39">
        <f t="shared" si="277"/>
        <v>3.6934826172986763E-3</v>
      </c>
      <c r="L2170" s="36">
        <f>-(1-B2170/MAX(B$5:B2170))</f>
        <v>-4.1684237228878374E-4</v>
      </c>
      <c r="M2170" s="37">
        <f>-(1-C2170/MAX(C$5:C2170))</f>
        <v>-3.3427858132041188E-2</v>
      </c>
      <c r="N2170" s="37">
        <f>-(1-D2170/MAX(D$5:D2170))</f>
        <v>-1.7257231466424328E-3</v>
      </c>
      <c r="O2170" s="37">
        <f>-(1-E2170/MAX(E$5:E2170))</f>
        <v>-0.38382188906525183</v>
      </c>
      <c r="P2170" s="39">
        <f>-(1-F2170/MAX(F$5:F2170))</f>
        <v>-1.3855920913815933E-2</v>
      </c>
      <c r="Q2170" s="33">
        <f>IF(DatiStorici[[#This Row],[Calend]]="X",(DatiStorici[[#This Row],[Balanced]]*B$2/DatiStorici[[#This Row],[Bond 3Y]]),Q2169)</f>
        <v>30.063476062940705</v>
      </c>
      <c r="R2170" s="33">
        <f>IF(DatiStorici[[#This Row],[Calend]]="X",(DatiStorici[[#This Row],[Balanced]]*C$2/DatiStorici[[#This Row],[Bond 10Y]]),R2169)</f>
        <v>23.049742491761972</v>
      </c>
      <c r="S2170" s="33">
        <f>IF(DatiStorici[[#This Row],[Calend]]="X",(DatiStorici[[#This Row],[Balanced]]*D$2/DatiStorici[[#This Row],[SXXR]]),S2169)</f>
        <v>20.147868830265168</v>
      </c>
      <c r="T2170" s="33">
        <f>IF(DatiStorici[[#This Row],[Calend]]="X",(DatiStorici[[#This Row],[Balanced]]*E$2/DatiStorici[[#This Row],[Gold]]),T2169)</f>
        <v>34.94519166065858</v>
      </c>
      <c r="U2170" s="34">
        <f>SUMPRODUCT(DatiStorici[[#This Row],[Bond 3Y]:[Gold]],Q2169:T2169)</f>
        <v>16761.027303291441</v>
      </c>
      <c r="V2170" s="32">
        <f t="shared" si="278"/>
        <v>4.3559659108961231E-3</v>
      </c>
      <c r="W2170" s="32">
        <f>-(1-U2170/MAX(U$5:U2170))</f>
        <v>-1.162024771134873E-2</v>
      </c>
      <c r="X2170" s="53" t="str">
        <f t="shared" si="279"/>
        <v/>
      </c>
    </row>
    <row r="2171" spans="1:24" x14ac:dyDescent="0.3">
      <c r="A2171" s="4">
        <v>42152</v>
      </c>
      <c r="B2171" s="1">
        <v>132.657917</v>
      </c>
      <c r="C2171" s="1">
        <v>172.27162200000001</v>
      </c>
      <c r="D2171" s="1">
        <v>239.17261500000001</v>
      </c>
      <c r="E2171" s="1">
        <v>113.27204</v>
      </c>
      <c r="F2171" s="3">
        <f t="shared" si="272"/>
        <v>15701.938650370179</v>
      </c>
      <c r="G2171" s="36">
        <f t="shared" si="273"/>
        <v>-2.9820384617989805E-4</v>
      </c>
      <c r="H2171" s="31">
        <f t="shared" si="274"/>
        <v>2.7325702618462299E-4</v>
      </c>
      <c r="I2171" s="37">
        <f t="shared" si="275"/>
        <v>-4.5409478372485908E-3</v>
      </c>
      <c r="J2171" s="37">
        <f t="shared" si="276"/>
        <v>-7.2851106377892771E-4</v>
      </c>
      <c r="K2171" s="39">
        <f t="shared" si="277"/>
        <v>-1.2357833036582731E-3</v>
      </c>
      <c r="L2171" s="36">
        <f>-(1-B2171/MAX(B$5:B2171))</f>
        <v>-7.1487747465448503E-4</v>
      </c>
      <c r="M2171" s="37">
        <f>-(1-C2171/MAX(C$5:C2171))</f>
        <v>-3.3163699412992131E-2</v>
      </c>
      <c r="N2171" s="37">
        <f>-(1-D2171/MAX(D$5:D2171))</f>
        <v>-6.2485578151344479E-3</v>
      </c>
      <c r="O2171" s="37">
        <f>-(1-E2171/MAX(E$5:E2171))</f>
        <v>-0.38427061816442343</v>
      </c>
      <c r="P2171" s="39">
        <f>-(1-F2171/MAX(F$5:F2171))</f>
        <v>-1.5073828611757767E-2</v>
      </c>
      <c r="Q2171" s="33">
        <f>IF(DatiStorici[[#This Row],[Calend]]="X",(DatiStorici[[#This Row],[Balanced]]*B$2/DatiStorici[[#This Row],[Bond 3Y]]),Q2170)</f>
        <v>30.063476062940705</v>
      </c>
      <c r="R2171" s="33">
        <f>IF(DatiStorici[[#This Row],[Calend]]="X",(DatiStorici[[#This Row],[Balanced]]*C$2/DatiStorici[[#This Row],[Bond 10Y]]),R2170)</f>
        <v>23.049742491761972</v>
      </c>
      <c r="S2171" s="33">
        <f>IF(DatiStorici[[#This Row],[Calend]]="X",(DatiStorici[[#This Row],[Balanced]]*D$2/DatiStorici[[#This Row],[SXXR]]),S2170)</f>
        <v>20.147868830265168</v>
      </c>
      <c r="T2171" s="33">
        <f>IF(DatiStorici[[#This Row],[Calend]]="X",(DatiStorici[[#This Row],[Balanced]]*E$2/DatiStorici[[#This Row],[Gold]]),T2170)</f>
        <v>34.94519166065858</v>
      </c>
      <c r="U2171" s="34">
        <f>SUMPRODUCT(DatiStorici[[#This Row],[Bond 3Y]:[Gold]],Q2170:T2170)</f>
        <v>16736.106260432527</v>
      </c>
      <c r="V2171" s="32">
        <f t="shared" si="278"/>
        <v>-1.487951045687799E-3</v>
      </c>
      <c r="W2171" s="32">
        <f>-(1-U2171/MAX(U$5:U2171))</f>
        <v>-1.3089814804222111E-2</v>
      </c>
      <c r="X2171" s="53" t="str">
        <f t="shared" si="279"/>
        <v/>
      </c>
    </row>
    <row r="2172" spans="1:24" x14ac:dyDescent="0.3">
      <c r="A2172" s="4">
        <v>42153</v>
      </c>
      <c r="B2172" s="1">
        <v>132.659559</v>
      </c>
      <c r="C2172" s="1">
        <v>172.53972400000001</v>
      </c>
      <c r="D2172" s="1">
        <v>235.09188499999999</v>
      </c>
      <c r="E2172" s="1">
        <v>113.88249999999999</v>
      </c>
      <c r="F2172" s="3">
        <f t="shared" si="272"/>
        <v>15671.456027764434</v>
      </c>
      <c r="G2172" s="36">
        <f t="shared" si="273"/>
        <v>1.2377624156352389E-5</v>
      </c>
      <c r="H2172" s="31">
        <f t="shared" si="274"/>
        <v>1.5550651516417825E-3</v>
      </c>
      <c r="I2172" s="37">
        <f t="shared" si="275"/>
        <v>-1.720909201294717E-2</v>
      </c>
      <c r="J2172" s="37">
        <f t="shared" si="276"/>
        <v>5.3748559868956169E-3</v>
      </c>
      <c r="K2172" s="39">
        <f t="shared" si="277"/>
        <v>-1.9432154225295416E-3</v>
      </c>
      <c r="L2172" s="36">
        <f>-(1-B2172/MAX(B$5:B2172))</f>
        <v>-7.0250862243448342E-4</v>
      </c>
      <c r="M2172" s="37">
        <f>-(1-C2172/MAX(C$5:C2172))</f>
        <v>-3.1659036353280712E-2</v>
      </c>
      <c r="N2172" s="37">
        <f>-(1-D2172/MAX(D$5:D2172))</f>
        <v>-2.3203807155311118E-2</v>
      </c>
      <c r="O2172" s="37">
        <f>-(1-E2172/MAX(E$5:E2172))</f>
        <v>-0.38095225152747281</v>
      </c>
      <c r="P2172" s="39">
        <f>-(1-F2172/MAX(F$5:F2172))</f>
        <v>-1.698589395893968E-2</v>
      </c>
      <c r="Q2172" s="33">
        <f>IF(DatiStorici[[#This Row],[Calend]]="X",(DatiStorici[[#This Row],[Balanced]]*B$2/DatiStorici[[#This Row],[Bond 3Y]]),Q2171)</f>
        <v>30.063476062940705</v>
      </c>
      <c r="R2172" s="33">
        <f>IF(DatiStorici[[#This Row],[Calend]]="X",(DatiStorici[[#This Row],[Balanced]]*C$2/DatiStorici[[#This Row],[Bond 10Y]]),R2171)</f>
        <v>23.049742491761972</v>
      </c>
      <c r="S2172" s="33">
        <f>IF(DatiStorici[[#This Row],[Calend]]="X",(DatiStorici[[#This Row],[Balanced]]*D$2/DatiStorici[[#This Row],[SXXR]]),S2171)</f>
        <v>20.147868830265168</v>
      </c>
      <c r="T2172" s="33">
        <f>IF(DatiStorici[[#This Row],[Calend]]="X",(DatiStorici[[#This Row],[Balanced]]*E$2/DatiStorici[[#This Row],[Gold]]),T2171)</f>
        <v>34.94519166065858</v>
      </c>
      <c r="U2172" s="34">
        <f>SUMPRODUCT(DatiStorici[[#This Row],[Bond 3Y]:[Gold]],Q2171:T2171)</f>
        <v>16681.449935651188</v>
      </c>
      <c r="V2172" s="32">
        <f t="shared" si="278"/>
        <v>-3.2711173250848241E-3</v>
      </c>
      <c r="W2172" s="32">
        <f>-(1-U2172/MAX(U$5:U2172))</f>
        <v>-1.6312839489455944E-2</v>
      </c>
      <c r="X2172" s="53" t="str">
        <f t="shared" si="279"/>
        <v/>
      </c>
    </row>
    <row r="2173" spans="1:24" x14ac:dyDescent="0.3">
      <c r="A2173" s="4">
        <v>42156</v>
      </c>
      <c r="B2173" s="1">
        <v>132.635907</v>
      </c>
      <c r="C2173" s="1">
        <v>171.987145</v>
      </c>
      <c r="D2173" s="1">
        <v>235.52222499999999</v>
      </c>
      <c r="E2173" s="1">
        <v>114.69104</v>
      </c>
      <c r="F2173" s="3">
        <f t="shared" si="272"/>
        <v>15695.244838692264</v>
      </c>
      <c r="G2173" s="36">
        <f t="shared" si="273"/>
        <v>-1.7830685476298065E-4</v>
      </c>
      <c r="H2173" s="31">
        <f t="shared" si="274"/>
        <v>-3.2077583697730908E-3</v>
      </c>
      <c r="I2173" s="37">
        <f t="shared" si="275"/>
        <v>1.8288449530150881E-3</v>
      </c>
      <c r="J2173" s="37">
        <f t="shared" si="276"/>
        <v>7.0746891557564671E-3</v>
      </c>
      <c r="K2173" s="39">
        <f t="shared" si="277"/>
        <v>1.5168197376004145E-3</v>
      </c>
      <c r="L2173" s="36">
        <f>-(1-B2173/MAX(B$5:B2173))</f>
        <v>-8.8067433053895527E-4</v>
      </c>
      <c r="M2173" s="37">
        <f>-(1-C2173/MAX(C$5:C2173))</f>
        <v>-3.4760263531266378E-2</v>
      </c>
      <c r="N2173" s="37">
        <f>-(1-D2173/MAX(D$5:D2173))</f>
        <v>-2.1415763839274127E-2</v>
      </c>
      <c r="O2173" s="37">
        <f>-(1-E2173/MAX(E$5:E2173))</f>
        <v>-0.37655715248635602</v>
      </c>
      <c r="P2173" s="39">
        <f>-(1-F2173/MAX(F$5:F2173))</f>
        <v>-1.5493707357607245E-2</v>
      </c>
      <c r="Q2173" s="33">
        <f>IF(DatiStorici[[#This Row],[Calend]]="X",(DatiStorici[[#This Row],[Balanced]]*B$2/DatiStorici[[#This Row],[Bond 3Y]]),Q2172)</f>
        <v>30.063476062940705</v>
      </c>
      <c r="R2173" s="33">
        <f>IF(DatiStorici[[#This Row],[Calend]]="X",(DatiStorici[[#This Row],[Balanced]]*C$2/DatiStorici[[#This Row],[Bond 10Y]]),R2172)</f>
        <v>23.049742491761972</v>
      </c>
      <c r="S2173" s="33">
        <f>IF(DatiStorici[[#This Row],[Calend]]="X",(DatiStorici[[#This Row],[Balanced]]*D$2/DatiStorici[[#This Row],[SXXR]]),S2172)</f>
        <v>20.147868830265168</v>
      </c>
      <c r="T2173" s="33">
        <f>IF(DatiStorici[[#This Row],[Calend]]="X",(DatiStorici[[#This Row],[Balanced]]*E$2/DatiStorici[[#This Row],[Gold]]),T2172)</f>
        <v>34.94519166065858</v>
      </c>
      <c r="U2173" s="34">
        <f>SUMPRODUCT(DatiStorici[[#This Row],[Bond 3Y]:[Gold]],Q2172:T2172)</f>
        <v>16704.927089796714</v>
      </c>
      <c r="V2173" s="32">
        <f t="shared" si="278"/>
        <v>1.4063914750213462E-3</v>
      </c>
      <c r="W2173" s="32">
        <f>-(1-U2173/MAX(U$5:U2173))</f>
        <v>-1.4928416960996671E-2</v>
      </c>
      <c r="X2173" s="53" t="str">
        <f t="shared" si="279"/>
        <v/>
      </c>
    </row>
    <row r="2174" spans="1:24" x14ac:dyDescent="0.3">
      <c r="A2174" s="4">
        <v>42157</v>
      </c>
      <c r="B2174" s="1">
        <v>132.562972</v>
      </c>
      <c r="C2174" s="1">
        <v>170.03850600000001</v>
      </c>
      <c r="D2174" s="1">
        <v>233.123052</v>
      </c>
      <c r="E2174" s="1">
        <v>114.01109</v>
      </c>
      <c r="F2174" s="3">
        <f t="shared" si="272"/>
        <v>15581.198092414041</v>
      </c>
      <c r="G2174" s="36">
        <f t="shared" si="273"/>
        <v>-5.5004004627665602E-4</v>
      </c>
      <c r="H2174" s="31">
        <f t="shared" si="274"/>
        <v>-1.1394818364278319E-2</v>
      </c>
      <c r="I2174" s="37">
        <f t="shared" si="275"/>
        <v>-1.0238848345596994E-2</v>
      </c>
      <c r="J2174" s="37">
        <f t="shared" si="276"/>
        <v>-5.9461798927537383E-3</v>
      </c>
      <c r="K2174" s="39">
        <f t="shared" si="277"/>
        <v>-7.2928530907677763E-3</v>
      </c>
      <c r="L2174" s="36">
        <f>-(1-B2174/MAX(B$5:B2174))</f>
        <v>-1.4300788595682512E-3</v>
      </c>
      <c r="M2174" s="37">
        <f>-(1-C2174/MAX(C$5:C2174))</f>
        <v>-4.5696568072124299E-2</v>
      </c>
      <c r="N2174" s="37">
        <f>-(1-D2174/MAX(D$5:D2174))</f>
        <v>-3.1384219587441531E-2</v>
      </c>
      <c r="O2174" s="37">
        <f>-(1-E2174/MAX(E$5:E2174))</f>
        <v>-0.38025325607184013</v>
      </c>
      <c r="P2174" s="39">
        <f>-(1-F2174/MAX(F$5:F2174))</f>
        <v>-2.2647449814017118E-2</v>
      </c>
      <c r="Q2174" s="33">
        <f>IF(DatiStorici[[#This Row],[Calend]]="X",(DatiStorici[[#This Row],[Balanced]]*B$2/DatiStorici[[#This Row],[Bond 3Y]]),Q2173)</f>
        <v>30.063476062940705</v>
      </c>
      <c r="R2174" s="33">
        <f>IF(DatiStorici[[#This Row],[Calend]]="X",(DatiStorici[[#This Row],[Balanced]]*C$2/DatiStorici[[#This Row],[Bond 10Y]]),R2173)</f>
        <v>23.049742491761972</v>
      </c>
      <c r="S2174" s="33">
        <f>IF(DatiStorici[[#This Row],[Calend]]="X",(DatiStorici[[#This Row],[Balanced]]*D$2/DatiStorici[[#This Row],[SXXR]]),S2173)</f>
        <v>20.147868830265168</v>
      </c>
      <c r="T2174" s="33">
        <f>IF(DatiStorici[[#This Row],[Calend]]="X",(DatiStorici[[#This Row],[Balanced]]*E$2/DatiStorici[[#This Row],[Gold]]),T2173)</f>
        <v>34.94519166065858</v>
      </c>
      <c r="U2174" s="34">
        <f>SUMPRODUCT(DatiStorici[[#This Row],[Bond 3Y]:[Gold]],Q2173:T2173)</f>
        <v>16585.719577035881</v>
      </c>
      <c r="V2174" s="32">
        <f t="shared" si="278"/>
        <v>-7.1616525481713079E-3</v>
      </c>
      <c r="W2174" s="32">
        <f>-(1-U2174/MAX(U$5:U2174))</f>
        <v>-2.1957955771566007E-2</v>
      </c>
      <c r="X2174" s="53" t="str">
        <f t="shared" si="279"/>
        <v/>
      </c>
    </row>
    <row r="2175" spans="1:24" x14ac:dyDescent="0.3">
      <c r="A2175" s="4">
        <v>42158</v>
      </c>
      <c r="B2175" s="1">
        <v>132.55199300000001</v>
      </c>
      <c r="C2175" s="1">
        <v>168.686083</v>
      </c>
      <c r="D2175" s="1">
        <v>232.81616</v>
      </c>
      <c r="E2175" s="1">
        <v>113.74216</v>
      </c>
      <c r="F2175" s="3">
        <f t="shared" si="272"/>
        <v>15531.462113955098</v>
      </c>
      <c r="G2175" s="36">
        <f t="shared" si="273"/>
        <v>-8.2824445660958961E-5</v>
      </c>
      <c r="H2175" s="31">
        <f t="shared" si="274"/>
        <v>-7.9854266892914541E-3</v>
      </c>
      <c r="I2175" s="37">
        <f t="shared" si="275"/>
        <v>-1.3173050753193312E-3</v>
      </c>
      <c r="J2175" s="37">
        <f t="shared" si="276"/>
        <v>-2.3615919859568536E-3</v>
      </c>
      <c r="K2175" s="39">
        <f t="shared" si="277"/>
        <v>-3.1971564305341947E-3</v>
      </c>
      <c r="L2175" s="36">
        <f>-(1-B2175/MAX(B$5:B2175))</f>
        <v>-1.512781434795607E-3</v>
      </c>
      <c r="M2175" s="37">
        <f>-(1-C2175/MAX(C$5:C2175))</f>
        <v>-5.3286742443088286E-2</v>
      </c>
      <c r="N2175" s="37">
        <f>-(1-D2175/MAX(D$5:D2175))</f>
        <v>-3.2659342023992233E-2</v>
      </c>
      <c r="O2175" s="37">
        <f>-(1-E2175/MAX(E$5:E2175))</f>
        <v>-0.38171511817529513</v>
      </c>
      <c r="P2175" s="39">
        <f>-(1-F2175/MAX(F$5:F2175))</f>
        <v>-2.5767208968257571E-2</v>
      </c>
      <c r="Q2175" s="33">
        <f>IF(DatiStorici[[#This Row],[Calend]]="X",(DatiStorici[[#This Row],[Balanced]]*B$2/DatiStorici[[#This Row],[Bond 3Y]]),Q2174)</f>
        <v>30.063476062940705</v>
      </c>
      <c r="R2175" s="33">
        <f>IF(DatiStorici[[#This Row],[Calend]]="X",(DatiStorici[[#This Row],[Balanced]]*C$2/DatiStorici[[#This Row],[Bond 10Y]]),R2174)</f>
        <v>23.049742491761972</v>
      </c>
      <c r="S2175" s="33">
        <f>IF(DatiStorici[[#This Row],[Calend]]="X",(DatiStorici[[#This Row],[Balanced]]*D$2/DatiStorici[[#This Row],[SXXR]]),S2174)</f>
        <v>20.147868830265168</v>
      </c>
      <c r="T2175" s="33">
        <f>IF(DatiStorici[[#This Row],[Calend]]="X",(DatiStorici[[#This Row],[Balanced]]*E$2/DatiStorici[[#This Row],[Gold]]),T2174)</f>
        <v>34.94519166065858</v>
      </c>
      <c r="U2175" s="34">
        <f>SUMPRODUCT(DatiStorici[[#This Row],[Bond 3Y]:[Gold]],Q2174:T2174)</f>
        <v>16538.635478087894</v>
      </c>
      <c r="V2175" s="32">
        <f t="shared" si="278"/>
        <v>-2.8428707867931432E-3</v>
      </c>
      <c r="W2175" s="32">
        <f>-(1-U2175/MAX(U$5:U2175))</f>
        <v>-2.4734454443924081E-2</v>
      </c>
      <c r="X2175" s="53" t="str">
        <f t="shared" si="279"/>
        <v/>
      </c>
    </row>
    <row r="2176" spans="1:24" x14ac:dyDescent="0.3">
      <c r="A2176" s="4">
        <v>42159</v>
      </c>
      <c r="B2176" s="1">
        <v>132.58205100000001</v>
      </c>
      <c r="C2176" s="1">
        <v>168.86946800000001</v>
      </c>
      <c r="D2176" s="1">
        <v>230.95866100000001</v>
      </c>
      <c r="E2176" s="1">
        <v>112.40272</v>
      </c>
      <c r="F2176" s="3">
        <f t="shared" si="272"/>
        <v>15456.075529418671</v>
      </c>
      <c r="G2176" s="36">
        <f t="shared" si="273"/>
        <v>2.2673814101946367E-4</v>
      </c>
      <c r="H2176" s="31">
        <f t="shared" si="274"/>
        <v>1.0865471920016995E-3</v>
      </c>
      <c r="I2176" s="37">
        <f t="shared" si="275"/>
        <v>-8.0103914585030137E-3</v>
      </c>
      <c r="J2176" s="37">
        <f t="shared" si="276"/>
        <v>-1.1845995923783437E-2</v>
      </c>
      <c r="K2176" s="39">
        <f t="shared" si="277"/>
        <v>-4.8656162442159822E-3</v>
      </c>
      <c r="L2176" s="36">
        <f>-(1-B2176/MAX(B$5:B2176))</f>
        <v>-1.2863606308802789E-3</v>
      </c>
      <c r="M2176" s="37">
        <f>-(1-C2176/MAX(C$5:C2176))</f>
        <v>-5.2257534771361747E-2</v>
      </c>
      <c r="N2176" s="37">
        <f>-(1-D2176/MAX(D$5:D2176))</f>
        <v>-4.0377166700981015E-2</v>
      </c>
      <c r="O2176" s="37">
        <f>-(1-E2176/MAX(E$5:E2176))</f>
        <v>-0.38899610793416106</v>
      </c>
      <c r="P2176" s="39">
        <f>-(1-F2176/MAX(F$5:F2176))</f>
        <v>-3.0495938441401305E-2</v>
      </c>
      <c r="Q2176" s="33">
        <f>IF(DatiStorici[[#This Row],[Calend]]="X",(DatiStorici[[#This Row],[Balanced]]*B$2/DatiStorici[[#This Row],[Bond 3Y]]),Q2175)</f>
        <v>30.063476062940705</v>
      </c>
      <c r="R2176" s="33">
        <f>IF(DatiStorici[[#This Row],[Calend]]="X",(DatiStorici[[#This Row],[Balanced]]*C$2/DatiStorici[[#This Row],[Bond 10Y]]),R2175)</f>
        <v>23.049742491761972</v>
      </c>
      <c r="S2176" s="33">
        <f>IF(DatiStorici[[#This Row],[Calend]]="X",(DatiStorici[[#This Row],[Balanced]]*D$2/DatiStorici[[#This Row],[SXXR]]),S2175)</f>
        <v>20.147868830265168</v>
      </c>
      <c r="T2176" s="33">
        <f>IF(DatiStorici[[#This Row],[Calend]]="X",(DatiStorici[[#This Row],[Balanced]]*E$2/DatiStorici[[#This Row],[Gold]]),T2175)</f>
        <v>34.94519166065858</v>
      </c>
      <c r="U2176" s="34">
        <f>SUMPRODUCT(DatiStorici[[#This Row],[Bond 3Y]:[Gold]],Q2175:T2175)</f>
        <v>16459.534469355945</v>
      </c>
      <c r="V2176" s="32">
        <f t="shared" si="278"/>
        <v>-4.7942755837540379E-3</v>
      </c>
      <c r="W2176" s="32">
        <f>-(1-U2176/MAX(U$5:U2176))</f>
        <v>-2.939895584956953E-2</v>
      </c>
      <c r="X2176" s="53" t="str">
        <f t="shared" si="279"/>
        <v/>
      </c>
    </row>
    <row r="2177" spans="1:24" x14ac:dyDescent="0.3">
      <c r="A2177" s="4">
        <v>42160</v>
      </c>
      <c r="B2177" s="1">
        <v>132.53499600000001</v>
      </c>
      <c r="C2177" s="1">
        <v>168.230401</v>
      </c>
      <c r="D2177" s="1">
        <v>228.81792300000001</v>
      </c>
      <c r="E2177" s="1">
        <v>111.31183</v>
      </c>
      <c r="F2177" s="3">
        <f t="shared" si="272"/>
        <v>15363.504139751232</v>
      </c>
      <c r="G2177" s="36">
        <f t="shared" si="273"/>
        <v>-3.5497529130294368E-4</v>
      </c>
      <c r="H2177" s="31">
        <f t="shared" si="274"/>
        <v>-3.791563417069157E-3</v>
      </c>
      <c r="I2177" s="37">
        <f t="shared" si="275"/>
        <v>-9.3121465693309577E-3</v>
      </c>
      <c r="J2177" s="37">
        <f t="shared" si="276"/>
        <v>-9.7525945136819787E-3</v>
      </c>
      <c r="K2177" s="39">
        <f t="shared" si="277"/>
        <v>-6.0073283966852508E-3</v>
      </c>
      <c r="L2177" s="36">
        <f>-(1-B2177/MAX(B$5:B2177))</f>
        <v>-1.6408163807051235E-3</v>
      </c>
      <c r="M2177" s="37">
        <f>-(1-C2177/MAX(C$5:C2177))</f>
        <v>-5.5844156682353319E-2</v>
      </c>
      <c r="N2177" s="37">
        <f>-(1-D2177/MAX(D$5:D2177))</f>
        <v>-4.927183666493129E-2</v>
      </c>
      <c r="O2177" s="37">
        <f>-(1-E2177/MAX(E$5:E2177))</f>
        <v>-0.39492601813398276</v>
      </c>
      <c r="P2177" s="39">
        <f>-(1-F2177/MAX(F$5:F2177))</f>
        <v>-3.630260897014459E-2</v>
      </c>
      <c r="Q2177" s="33">
        <f>IF(DatiStorici[[#This Row],[Calend]]="X",(DatiStorici[[#This Row],[Balanced]]*B$2/DatiStorici[[#This Row],[Bond 3Y]]),Q2176)</f>
        <v>30.063476062940705</v>
      </c>
      <c r="R2177" s="33">
        <f>IF(DatiStorici[[#This Row],[Calend]]="X",(DatiStorici[[#This Row],[Balanced]]*C$2/DatiStorici[[#This Row],[Bond 10Y]]),R2176)</f>
        <v>23.049742491761972</v>
      </c>
      <c r="S2177" s="33">
        <f>IF(DatiStorici[[#This Row],[Calend]]="X",(DatiStorici[[#This Row],[Balanced]]*D$2/DatiStorici[[#This Row],[SXXR]]),S2176)</f>
        <v>20.147868830265168</v>
      </c>
      <c r="T2177" s="33">
        <f>IF(DatiStorici[[#This Row],[Calend]]="X",(DatiStorici[[#This Row],[Balanced]]*E$2/DatiStorici[[#This Row],[Gold]]),T2176)</f>
        <v>34.94519166065858</v>
      </c>
      <c r="U2177" s="34">
        <f>SUMPRODUCT(DatiStorici[[#This Row],[Bond 3Y]:[Gold]],Q2176:T2176)</f>
        <v>16362.13683415016</v>
      </c>
      <c r="V2177" s="32">
        <f t="shared" si="278"/>
        <v>-5.934976327014967E-3</v>
      </c>
      <c r="W2177" s="32">
        <f>-(1-U2177/MAX(U$5:U2177))</f>
        <v>-3.5142389638934568E-2</v>
      </c>
      <c r="X2177" s="53" t="str">
        <f t="shared" si="279"/>
        <v/>
      </c>
    </row>
    <row r="2178" spans="1:24" x14ac:dyDescent="0.3">
      <c r="A2178" s="4">
        <v>42163</v>
      </c>
      <c r="B2178" s="1">
        <v>132.52133799999999</v>
      </c>
      <c r="C2178" s="1">
        <v>167.77914999999999</v>
      </c>
      <c r="D2178" s="1">
        <v>226.76256000000001</v>
      </c>
      <c r="E2178" s="1">
        <v>112.09173</v>
      </c>
      <c r="F2178" s="3">
        <f t="shared" si="272"/>
        <v>15351.582095534763</v>
      </c>
      <c r="G2178" s="36">
        <f t="shared" si="273"/>
        <v>-1.030573373290015E-4</v>
      </c>
      <c r="H2178" s="31">
        <f t="shared" si="274"/>
        <v>-2.6859431224201804E-3</v>
      </c>
      <c r="I2178" s="37">
        <f t="shared" si="275"/>
        <v>-9.0231123664235805E-3</v>
      </c>
      <c r="J2178" s="37">
        <f t="shared" si="276"/>
        <v>6.9820119987625802E-3</v>
      </c>
      <c r="K2178" s="39">
        <f t="shared" si="277"/>
        <v>-7.7629896422034455E-4</v>
      </c>
      <c r="L2178" s="36">
        <f>-(1-B2178/MAX(B$5:B2178))</f>
        <v>-1.743699318354941E-3</v>
      </c>
      <c r="M2178" s="37">
        <f>-(1-C2178/MAX(C$5:C2178))</f>
        <v>-5.8376702916092205E-2</v>
      </c>
      <c r="N2178" s="37">
        <f>-(1-D2178/MAX(D$5:D2178))</f>
        <v>-5.7811777349459081E-2</v>
      </c>
      <c r="O2178" s="37">
        <f>-(1-E2178/MAX(E$5:E2178))</f>
        <v>-0.39068660172642478</v>
      </c>
      <c r="P2178" s="39">
        <f>-(1-F2178/MAX(F$5:F2178))</f>
        <v>-3.7050435950411909E-2</v>
      </c>
      <c r="Q2178" s="33">
        <f>IF(DatiStorici[[#This Row],[Calend]]="X",(DatiStorici[[#This Row],[Balanced]]*B$2/DatiStorici[[#This Row],[Bond 3Y]]),Q2177)</f>
        <v>30.063476062940705</v>
      </c>
      <c r="R2178" s="33">
        <f>IF(DatiStorici[[#This Row],[Calend]]="X",(DatiStorici[[#This Row],[Balanced]]*C$2/DatiStorici[[#This Row],[Bond 10Y]]),R2177)</f>
        <v>23.049742491761972</v>
      </c>
      <c r="S2178" s="33">
        <f>IF(DatiStorici[[#This Row],[Calend]]="X",(DatiStorici[[#This Row],[Balanced]]*D$2/DatiStorici[[#This Row],[SXXR]]),S2177)</f>
        <v>20.147868830265168</v>
      </c>
      <c r="T2178" s="33">
        <f>IF(DatiStorici[[#This Row],[Calend]]="X",(DatiStorici[[#This Row],[Balanced]]*E$2/DatiStorici[[#This Row],[Gold]]),T2177)</f>
        <v>34.94519166065858</v>
      </c>
      <c r="U2178" s="34">
        <f>SUMPRODUCT(DatiStorici[[#This Row],[Bond 3Y]:[Gold]],Q2177:T2177)</f>
        <v>16337.167578698507</v>
      </c>
      <c r="V2178" s="32">
        <f t="shared" si="278"/>
        <v>-1.5272043704352169E-3</v>
      </c>
      <c r="W2178" s="32">
        <f>-(1-U2178/MAX(U$5:U2178))</f>
        <v>-3.6614799776545359E-2</v>
      </c>
      <c r="X2178" s="53" t="str">
        <f t="shared" si="279"/>
        <v/>
      </c>
    </row>
    <row r="2179" spans="1:24" x14ac:dyDescent="0.3">
      <c r="A2179" s="4">
        <v>42164</v>
      </c>
      <c r="B2179" s="1">
        <v>132.49836300000001</v>
      </c>
      <c r="C2179" s="1">
        <v>167.07235499999999</v>
      </c>
      <c r="D2179" s="1">
        <v>225.86611400000001</v>
      </c>
      <c r="E2179" s="1">
        <v>112.53009</v>
      </c>
      <c r="F2179" s="3">
        <f t="shared" si="272"/>
        <v>15336.923518358033</v>
      </c>
      <c r="G2179" s="36">
        <f t="shared" si="273"/>
        <v>-1.7338333694315162E-4</v>
      </c>
      <c r="H2179" s="31">
        <f t="shared" si="274"/>
        <v>-4.2215491889594147E-3</v>
      </c>
      <c r="I2179" s="37">
        <f t="shared" si="275"/>
        <v>-3.9610710659886816E-3</v>
      </c>
      <c r="J2179" s="37">
        <f t="shared" si="276"/>
        <v>3.9030986081798557E-3</v>
      </c>
      <c r="K2179" s="39">
        <f t="shared" si="277"/>
        <v>-9.5531391954834942E-4</v>
      </c>
      <c r="L2179" s="36">
        <f>-(1-B2179/MAX(B$5:B2179))</f>
        <v>-1.9167653230774961E-3</v>
      </c>
      <c r="M2179" s="37">
        <f>-(1-C2179/MAX(C$5:C2179))</f>
        <v>-6.2343433217577404E-2</v>
      </c>
      <c r="N2179" s="37">
        <f>-(1-D2179/MAX(D$5:D2179))</f>
        <v>-6.1536470100511886E-2</v>
      </c>
      <c r="O2179" s="37">
        <f>-(1-E2179/MAX(E$5:E2179))</f>
        <v>-0.38830374421082381</v>
      </c>
      <c r="P2179" s="39">
        <f>-(1-F2179/MAX(F$5:F2179))</f>
        <v>-3.7969915806890242E-2</v>
      </c>
      <c r="Q2179" s="33">
        <f>IF(DatiStorici[[#This Row],[Calend]]="X",(DatiStorici[[#This Row],[Balanced]]*B$2/DatiStorici[[#This Row],[Bond 3Y]]),Q2178)</f>
        <v>30.063476062940705</v>
      </c>
      <c r="R2179" s="33">
        <f>IF(DatiStorici[[#This Row],[Calend]]="X",(DatiStorici[[#This Row],[Balanced]]*C$2/DatiStorici[[#This Row],[Bond 10Y]]),R2178)</f>
        <v>23.049742491761972</v>
      </c>
      <c r="S2179" s="33">
        <f>IF(DatiStorici[[#This Row],[Calend]]="X",(DatiStorici[[#This Row],[Balanced]]*D$2/DatiStorici[[#This Row],[SXXR]]),S2178)</f>
        <v>20.147868830265168</v>
      </c>
      <c r="T2179" s="33">
        <f>IF(DatiStorici[[#This Row],[Calend]]="X",(DatiStorici[[#This Row],[Balanced]]*E$2/DatiStorici[[#This Row],[Gold]]),T2178)</f>
        <v>34.94519166065858</v>
      </c>
      <c r="U2179" s="34">
        <f>SUMPRODUCT(DatiStorici[[#This Row],[Bond 3Y]:[Gold]],Q2178:T2178)</f>
        <v>16317.442525386447</v>
      </c>
      <c r="V2179" s="32">
        <f t="shared" si="278"/>
        <v>-1.2081023566514217E-3</v>
      </c>
      <c r="W2179" s="32">
        <f>-(1-U2179/MAX(U$5:U2179))</f>
        <v>-3.7777964954531007E-2</v>
      </c>
      <c r="X2179" s="53" t="str">
        <f t="shared" si="279"/>
        <v/>
      </c>
    </row>
    <row r="2180" spans="1:24" x14ac:dyDescent="0.3">
      <c r="A2180" s="4">
        <v>42165</v>
      </c>
      <c r="B2180" s="1">
        <v>132.43838600000001</v>
      </c>
      <c r="C2180" s="1">
        <v>166.707673</v>
      </c>
      <c r="D2180" s="1">
        <v>229.953766</v>
      </c>
      <c r="E2180" s="1">
        <v>113.58967</v>
      </c>
      <c r="F2180" s="3">
        <f t="shared" si="272"/>
        <v>15429.492578125928</v>
      </c>
      <c r="G2180" s="36">
        <f t="shared" si="273"/>
        <v>-4.5276467874668779E-4</v>
      </c>
      <c r="H2180" s="31">
        <f t="shared" si="274"/>
        <v>-2.1851645665949063E-3</v>
      </c>
      <c r="I2180" s="37">
        <f t="shared" si="275"/>
        <v>1.793586352975635E-2</v>
      </c>
      <c r="J2180" s="37">
        <f t="shared" si="276"/>
        <v>9.3719165054852692E-3</v>
      </c>
      <c r="K2180" s="39">
        <f t="shared" si="277"/>
        <v>6.0175575089581844E-3</v>
      </c>
      <c r="L2180" s="36">
        <f>-(1-B2180/MAX(B$5:B2180))</f>
        <v>-2.3685598721634449E-3</v>
      </c>
      <c r="M2180" s="37">
        <f>-(1-C2180/MAX(C$5:C2180))</f>
        <v>-6.4390130123761158E-2</v>
      </c>
      <c r="N2180" s="37">
        <f>-(1-D2180/MAX(D$5:D2180))</f>
        <v>-4.4552460162125662E-2</v>
      </c>
      <c r="O2180" s="37">
        <f>-(1-E2180/MAX(E$5:E2180))</f>
        <v>-0.38254403035376483</v>
      </c>
      <c r="P2180" s="39">
        <f>-(1-F2180/MAX(F$5:F2180))</f>
        <v>-3.2163391424370635E-2</v>
      </c>
      <c r="Q2180" s="33">
        <f>IF(DatiStorici[[#This Row],[Calend]]="X",(DatiStorici[[#This Row],[Balanced]]*B$2/DatiStorici[[#This Row],[Bond 3Y]]),Q2179)</f>
        <v>30.063476062940705</v>
      </c>
      <c r="R2180" s="33">
        <f>IF(DatiStorici[[#This Row],[Calend]]="X",(DatiStorici[[#This Row],[Balanced]]*C$2/DatiStorici[[#This Row],[Bond 10Y]]),R2179)</f>
        <v>23.049742491761972</v>
      </c>
      <c r="S2180" s="33">
        <f>IF(DatiStorici[[#This Row],[Calend]]="X",(DatiStorici[[#This Row],[Balanced]]*D$2/DatiStorici[[#This Row],[SXXR]]),S2179)</f>
        <v>20.147868830265168</v>
      </c>
      <c r="T2180" s="33">
        <f>IF(DatiStorici[[#This Row],[Calend]]="X",(DatiStorici[[#This Row],[Balanced]]*E$2/DatiStorici[[#This Row],[Gold]]),T2179)</f>
        <v>34.94519166065858</v>
      </c>
      <c r="U2180" s="34">
        <f>SUMPRODUCT(DatiStorici[[#This Row],[Bond 3Y]:[Gold]],Q2179:T2179)</f>
        <v>16426.618284590812</v>
      </c>
      <c r="V2180" s="32">
        <f t="shared" si="278"/>
        <v>6.6684559627096665E-3</v>
      </c>
      <c r="W2180" s="32">
        <f>-(1-U2180/MAX(U$5:U2180))</f>
        <v>-3.1339987861256691E-2</v>
      </c>
      <c r="X2180" s="53" t="str">
        <f t="shared" si="279"/>
        <v/>
      </c>
    </row>
    <row r="2181" spans="1:24" x14ac:dyDescent="0.3">
      <c r="A2181" s="4">
        <v>42166</v>
      </c>
      <c r="B2181" s="1">
        <v>132.47693200000001</v>
      </c>
      <c r="C2181" s="1">
        <v>168.198643</v>
      </c>
      <c r="D2181" s="1">
        <v>231.34342899999999</v>
      </c>
      <c r="E2181" s="1">
        <v>112.63263999999999</v>
      </c>
      <c r="F2181" s="3">
        <f t="shared" si="272"/>
        <v>15451.352684696813</v>
      </c>
      <c r="G2181" s="36">
        <f t="shared" si="273"/>
        <v>2.9100620200471294E-4</v>
      </c>
      <c r="H2181" s="31">
        <f t="shared" si="274"/>
        <v>8.9038622381493304E-3</v>
      </c>
      <c r="I2181" s="37">
        <f t="shared" si="275"/>
        <v>6.0250407716323107E-3</v>
      </c>
      <c r="J2181" s="37">
        <f t="shared" si="276"/>
        <v>-8.4610196879634034E-3</v>
      </c>
      <c r="K2181" s="39">
        <f t="shared" si="277"/>
        <v>1.4157714943497984E-3</v>
      </c>
      <c r="L2181" s="36">
        <f>-(1-B2181/MAX(B$5:B2181))</f>
        <v>-2.0782006896590266E-3</v>
      </c>
      <c r="M2181" s="37">
        <f>-(1-C2181/MAX(C$5:C2181))</f>
        <v>-5.6022391419320194E-2</v>
      </c>
      <c r="N2181" s="37">
        <f>-(1-D2181/MAX(D$5:D2181))</f>
        <v>-3.8778472992227697E-2</v>
      </c>
      <c r="O2181" s="37">
        <f>-(1-E2181/MAX(E$5:E2181))</f>
        <v>-0.38774629818877604</v>
      </c>
      <c r="P2181" s="39">
        <f>-(1-F2181/MAX(F$5:F2181))</f>
        <v>-3.0792185514679216E-2</v>
      </c>
      <c r="Q2181" s="33">
        <f>IF(DatiStorici[[#This Row],[Calend]]="X",(DatiStorici[[#This Row],[Balanced]]*B$2/DatiStorici[[#This Row],[Bond 3Y]]),Q2180)</f>
        <v>30.063476062940705</v>
      </c>
      <c r="R2181" s="33">
        <f>IF(DatiStorici[[#This Row],[Calend]]="X",(DatiStorici[[#This Row],[Balanced]]*C$2/DatiStorici[[#This Row],[Bond 10Y]]),R2180)</f>
        <v>23.049742491761972</v>
      </c>
      <c r="S2181" s="33">
        <f>IF(DatiStorici[[#This Row],[Calend]]="X",(DatiStorici[[#This Row],[Balanced]]*D$2/DatiStorici[[#This Row],[SXXR]]),S2180)</f>
        <v>20.147868830265168</v>
      </c>
      <c r="T2181" s="33">
        <f>IF(DatiStorici[[#This Row],[Calend]]="X",(DatiStorici[[#This Row],[Balanced]]*E$2/DatiStorici[[#This Row],[Gold]]),T2180)</f>
        <v>34.94519166065858</v>
      </c>
      <c r="U2181" s="34">
        <f>SUMPRODUCT(DatiStorici[[#This Row],[Bond 3Y]:[Gold]],Q2180:T2180)</f>
        <v>16456.698736969349</v>
      </c>
      <c r="V2181" s="32">
        <f t="shared" si="278"/>
        <v>1.8295271580527168E-3</v>
      </c>
      <c r="W2181" s="32">
        <f>-(1-U2181/MAX(U$5:U2181))</f>
        <v>-2.9566175938356754E-2</v>
      </c>
      <c r="X2181" s="53" t="str">
        <f t="shared" si="279"/>
        <v/>
      </c>
    </row>
    <row r="2182" spans="1:24" x14ac:dyDescent="0.3">
      <c r="A2182" s="4">
        <v>42167</v>
      </c>
      <c r="B2182" s="1">
        <v>132.33341200000001</v>
      </c>
      <c r="C2182" s="1">
        <v>167.81208899999999</v>
      </c>
      <c r="D2182" s="1">
        <v>229.228072</v>
      </c>
      <c r="E2182" s="1">
        <v>113.0423</v>
      </c>
      <c r="F2182" s="3">
        <f t="shared" si="272"/>
        <v>15422.357884942845</v>
      </c>
      <c r="G2182" s="36">
        <f t="shared" si="273"/>
        <v>-1.0839456788912954E-3</v>
      </c>
      <c r="H2182" s="31">
        <f t="shared" si="274"/>
        <v>-2.3008441916730921E-3</v>
      </c>
      <c r="I2182" s="37">
        <f t="shared" si="275"/>
        <v>-9.1858565710842468E-3</v>
      </c>
      <c r="J2182" s="37">
        <f t="shared" si="276"/>
        <v>3.6305355833489198E-3</v>
      </c>
      <c r="K2182" s="39">
        <f t="shared" si="277"/>
        <v>-1.8782846469279438E-3</v>
      </c>
      <c r="L2182" s="36">
        <f>-(1-B2182/MAX(B$5:B2182))</f>
        <v>-3.1593076754172777E-3</v>
      </c>
      <c r="M2182" s="37">
        <f>-(1-C2182/MAX(C$5:C2182))</f>
        <v>-5.8191840078351986E-2</v>
      </c>
      <c r="N2182" s="37">
        <f>-(1-D2182/MAX(D$5:D2182))</f>
        <v>-4.7567686044423629E-2</v>
      </c>
      <c r="O2182" s="37">
        <f>-(1-E2182/MAX(E$5:E2182))</f>
        <v>-0.38551944945750261</v>
      </c>
      <c r="P2182" s="39">
        <f>-(1-F2182/MAX(F$5:F2182))</f>
        <v>-3.2610925082303899E-2</v>
      </c>
      <c r="Q2182" s="33">
        <f>IF(DatiStorici[[#This Row],[Calend]]="X",(DatiStorici[[#This Row],[Balanced]]*B$2/DatiStorici[[#This Row],[Bond 3Y]]),Q2181)</f>
        <v>30.063476062940705</v>
      </c>
      <c r="R2182" s="33">
        <f>IF(DatiStorici[[#This Row],[Calend]]="X",(DatiStorici[[#This Row],[Balanced]]*C$2/DatiStorici[[#This Row],[Bond 10Y]]),R2181)</f>
        <v>23.049742491761972</v>
      </c>
      <c r="S2182" s="33">
        <f>IF(DatiStorici[[#This Row],[Calend]]="X",(DatiStorici[[#This Row],[Balanced]]*D$2/DatiStorici[[#This Row],[SXXR]]),S2181)</f>
        <v>20.147868830265168</v>
      </c>
      <c r="T2182" s="33">
        <f>IF(DatiStorici[[#This Row],[Calend]]="X",(DatiStorici[[#This Row],[Balanced]]*E$2/DatiStorici[[#This Row],[Gold]]),T2181)</f>
        <v>34.94519166065858</v>
      </c>
      <c r="U2182" s="34">
        <f>SUMPRODUCT(DatiStorici[[#This Row],[Bond 3Y]:[Gold]],Q2181:T2181)</f>
        <v>16415.169768576157</v>
      </c>
      <c r="V2182" s="32">
        <f t="shared" si="278"/>
        <v>-2.5267191903414849E-3</v>
      </c>
      <c r="W2182" s="32">
        <f>-(1-U2182/MAX(U$5:U2182))</f>
        <v>-3.201509453687279E-2</v>
      </c>
      <c r="X2182" s="53" t="str">
        <f t="shared" si="279"/>
        <v/>
      </c>
    </row>
    <row r="2183" spans="1:24" x14ac:dyDescent="0.3">
      <c r="A2183" s="4">
        <v>42170</v>
      </c>
      <c r="B2183" s="1">
        <v>132.07246699999999</v>
      </c>
      <c r="C2183" s="1">
        <v>167.10330300000001</v>
      </c>
      <c r="D2183" s="1">
        <v>225.51015699999999</v>
      </c>
      <c r="E2183" s="1">
        <v>112.90461999999999</v>
      </c>
      <c r="F2183" s="3">
        <f t="shared" ref="F2183:F2246" si="280">SUMPRODUCT(B2183:E2183,B$3:E$3)</f>
        <v>15336.610459768424</v>
      </c>
      <c r="G2183" s="36">
        <f t="shared" ref="G2183:G2246" si="281">LN(B2183/B2182)</f>
        <v>-1.9738221079387691E-3</v>
      </c>
      <c r="H2183" s="31">
        <f t="shared" ref="H2183:H2246" si="282">LN(C2183/C2182)</f>
        <v>-4.2326335253597891E-3</v>
      </c>
      <c r="I2183" s="37">
        <f t="shared" ref="I2183:I2246" si="283">LN(D2183/D2182)</f>
        <v>-1.6352255468765356E-2</v>
      </c>
      <c r="J2183" s="37">
        <f t="shared" ref="J2183:J2246" si="284">LN(E2183/E2182)</f>
        <v>-1.2186934616356061E-3</v>
      </c>
      <c r="K2183" s="39">
        <f t="shared" ref="K2183:K2246" si="285">LN(F2183/F2182)</f>
        <v>-5.5754566499127021E-3</v>
      </c>
      <c r="L2183" s="36">
        <f>-(1-B2183/MAX(B$5:B2183))</f>
        <v>-5.1249533164339223E-3</v>
      </c>
      <c r="M2183" s="37">
        <f>-(1-C2183/MAX(C$5:C2183))</f>
        <v>-6.2169744426102569E-2</v>
      </c>
      <c r="N2183" s="37">
        <f>-(1-D2183/MAX(D$5:D2183))</f>
        <v>-6.3015455402009812E-2</v>
      </c>
      <c r="O2183" s="37">
        <f>-(1-E2183/MAX(E$5:E2183))</f>
        <v>-0.38626785675458242</v>
      </c>
      <c r="P2183" s="39">
        <f>-(1-F2183/MAX(F$5:F2183))</f>
        <v>-3.7989552846936725E-2</v>
      </c>
      <c r="Q2183" s="33">
        <f>IF(DatiStorici[[#This Row],[Calend]]="X",(DatiStorici[[#This Row],[Balanced]]*B$2/DatiStorici[[#This Row],[Bond 3Y]]),Q2182)</f>
        <v>30.063476062940705</v>
      </c>
      <c r="R2183" s="33">
        <f>IF(DatiStorici[[#This Row],[Calend]]="X",(DatiStorici[[#This Row],[Balanced]]*C$2/DatiStorici[[#This Row],[Bond 10Y]]),R2182)</f>
        <v>23.049742491761972</v>
      </c>
      <c r="S2183" s="33">
        <f>IF(DatiStorici[[#This Row],[Calend]]="X",(DatiStorici[[#This Row],[Balanced]]*D$2/DatiStorici[[#This Row],[SXXR]]),S2182)</f>
        <v>20.147868830265168</v>
      </c>
      <c r="T2183" s="33">
        <f>IF(DatiStorici[[#This Row],[Calend]]="X",(DatiStorici[[#This Row],[Balanced]]*E$2/DatiStorici[[#This Row],[Gold]]),T2182)</f>
        <v>34.94519166065858</v>
      </c>
      <c r="U2183" s="34">
        <f>SUMPRODUCT(DatiStorici[[#This Row],[Bond 3Y]:[Gold]],Q2182:T2182)</f>
        <v>16311.268202303232</v>
      </c>
      <c r="V2183" s="32">
        <f t="shared" ref="V2183:V2246" si="286">LN(U2183/U2182)</f>
        <v>-6.3497234539026262E-3</v>
      </c>
      <c r="W2183" s="32">
        <f>-(1-U2183/MAX(U$5:U2183))</f>
        <v>-3.8142058145784197E-2</v>
      </c>
      <c r="X2183" s="53" t="str">
        <f t="shared" ref="X2183:X2246" si="287">IF(AND(MONTH(A2183)&lt;&gt;MONTH(A2182),MONTH(A2183)=X$2),"X","")</f>
        <v/>
      </c>
    </row>
    <row r="2184" spans="1:24" x14ac:dyDescent="0.3">
      <c r="A2184" s="4">
        <v>42171</v>
      </c>
      <c r="B2184" s="1">
        <v>132.09019900000001</v>
      </c>
      <c r="C2184" s="1">
        <v>167.39605399999999</v>
      </c>
      <c r="D2184" s="1">
        <v>226.97023799999999</v>
      </c>
      <c r="E2184" s="1">
        <v>112.5545</v>
      </c>
      <c r="F2184" s="3">
        <f t="shared" si="280"/>
        <v>15352.615844002761</v>
      </c>
      <c r="G2184" s="36">
        <f t="shared" si="281"/>
        <v>1.3425061379909777E-4</v>
      </c>
      <c r="H2184" s="31">
        <f t="shared" si="282"/>
        <v>1.7503834827712658E-3</v>
      </c>
      <c r="I2184" s="37">
        <f t="shared" si="283"/>
        <v>6.453698696589366E-3</v>
      </c>
      <c r="J2184" s="37">
        <f t="shared" si="284"/>
        <v>-3.1058427039512022E-3</v>
      </c>
      <c r="K2184" s="39">
        <f t="shared" si="285"/>
        <v>1.0430621826067834E-3</v>
      </c>
      <c r="L2184" s="36">
        <f>-(1-B2184/MAX(B$5:B2184))</f>
        <v>-4.9913817649324121E-3</v>
      </c>
      <c r="M2184" s="37">
        <f>-(1-C2184/MAX(C$5:C2184))</f>
        <v>-6.0526744316466763E-2</v>
      </c>
      <c r="N2184" s="37">
        <f>-(1-D2184/MAX(D$5:D2184))</f>
        <v>-5.6948884613975737E-2</v>
      </c>
      <c r="O2184" s="37">
        <f>-(1-E2184/MAX(E$5:E2184))</f>
        <v>-0.38817105520645345</v>
      </c>
      <c r="P2184" s="39">
        <f>-(1-F2184/MAX(F$5:F2184))</f>
        <v>-3.6985592624792285E-2</v>
      </c>
      <c r="Q2184" s="33">
        <f>IF(DatiStorici[[#This Row],[Calend]]="X",(DatiStorici[[#This Row],[Balanced]]*B$2/DatiStorici[[#This Row],[Bond 3Y]]),Q2183)</f>
        <v>30.063476062940705</v>
      </c>
      <c r="R2184" s="33">
        <f>IF(DatiStorici[[#This Row],[Calend]]="X",(DatiStorici[[#This Row],[Balanced]]*C$2/DatiStorici[[#This Row],[Bond 10Y]]),R2183)</f>
        <v>23.049742491761972</v>
      </c>
      <c r="S2184" s="33">
        <f>IF(DatiStorici[[#This Row],[Calend]]="X",(DatiStorici[[#This Row],[Balanced]]*D$2/DatiStorici[[#This Row],[SXXR]]),S2183)</f>
        <v>20.147868830265168</v>
      </c>
      <c r="T2184" s="33">
        <f>IF(DatiStorici[[#This Row],[Calend]]="X",(DatiStorici[[#This Row],[Balanced]]*E$2/DatiStorici[[#This Row],[Gold]]),T2183)</f>
        <v>34.94519166065858</v>
      </c>
      <c r="U2184" s="34">
        <f>SUMPRODUCT(DatiStorici[[#This Row],[Bond 3Y]:[Gold]],Q2183:T2183)</f>
        <v>16335.731632990319</v>
      </c>
      <c r="V2184" s="32">
        <f t="shared" si="286"/>
        <v>1.4986636070224851E-3</v>
      </c>
      <c r="W2184" s="32">
        <f>-(1-U2184/MAX(U$5:U2184))</f>
        <v>-3.669947595048606E-2</v>
      </c>
      <c r="X2184" s="53" t="str">
        <f t="shared" si="287"/>
        <v/>
      </c>
    </row>
    <row r="2185" spans="1:24" x14ac:dyDescent="0.3">
      <c r="A2185" s="4">
        <v>42172</v>
      </c>
      <c r="B2185" s="1">
        <v>132.16471999999999</v>
      </c>
      <c r="C2185" s="1">
        <v>167.55642700000001</v>
      </c>
      <c r="D2185" s="1">
        <v>225.957752</v>
      </c>
      <c r="E2185" s="1">
        <v>112.5771</v>
      </c>
      <c r="F2185" s="3">
        <f t="shared" si="280"/>
        <v>15344.175980693566</v>
      </c>
      <c r="G2185" s="36">
        <f t="shared" si="281"/>
        <v>5.6400843743935173E-4</v>
      </c>
      <c r="H2185" s="31">
        <f t="shared" si="282"/>
        <v>9.5758665095443301E-4</v>
      </c>
      <c r="I2185" s="37">
        <f t="shared" si="283"/>
        <v>-4.4708550094665362E-3</v>
      </c>
      <c r="J2185" s="37">
        <f t="shared" si="284"/>
        <v>2.0077146056707884E-4</v>
      </c>
      <c r="K2185" s="39">
        <f t="shared" si="285"/>
        <v>-5.4988570597602651E-4</v>
      </c>
      <c r="L2185" s="36">
        <f>-(1-B2185/MAX(B$5:B2185))</f>
        <v>-4.4300302202998632E-3</v>
      </c>
      <c r="M2185" s="37">
        <f>-(1-C2185/MAX(C$5:C2185))</f>
        <v>-5.9626686394947614E-2</v>
      </c>
      <c r="N2185" s="37">
        <f>-(1-D2185/MAX(D$5:D2185))</f>
        <v>-6.1155718338196108E-2</v>
      </c>
      <c r="O2185" s="37">
        <f>-(1-E2185/MAX(E$5:E2185))</f>
        <v>-0.38804820508360327</v>
      </c>
      <c r="P2185" s="39">
        <f>-(1-F2185/MAX(F$5:F2185))</f>
        <v>-3.7514994913341537E-2</v>
      </c>
      <c r="Q2185" s="33">
        <f>IF(DatiStorici[[#This Row],[Calend]]="X",(DatiStorici[[#This Row],[Balanced]]*B$2/DatiStorici[[#This Row],[Bond 3Y]]),Q2184)</f>
        <v>30.063476062940705</v>
      </c>
      <c r="R2185" s="33">
        <f>IF(DatiStorici[[#This Row],[Calend]]="X",(DatiStorici[[#This Row],[Balanced]]*C$2/DatiStorici[[#This Row],[Bond 10Y]]),R2184)</f>
        <v>23.049742491761972</v>
      </c>
      <c r="S2185" s="33">
        <f>IF(DatiStorici[[#This Row],[Calend]]="X",(DatiStorici[[#This Row],[Balanced]]*D$2/DatiStorici[[#This Row],[SXXR]]),S2184)</f>
        <v>20.147868830265168</v>
      </c>
      <c r="T2185" s="33">
        <f>IF(DatiStorici[[#This Row],[Calend]]="X",(DatiStorici[[#This Row],[Balanced]]*E$2/DatiStorici[[#This Row],[Gold]]),T2184)</f>
        <v>34.94519166065858</v>
      </c>
      <c r="U2185" s="34">
        <f>SUMPRODUCT(DatiStorici[[#This Row],[Bond 3Y]:[Gold]],Q2184:T2184)</f>
        <v>16322.058875853687</v>
      </c>
      <c r="V2185" s="32">
        <f t="shared" si="286"/>
        <v>-8.3733514867116341E-4</v>
      </c>
      <c r="W2185" s="32">
        <f>-(1-U2185/MAX(U$5:U2185))</f>
        <v>-3.7505743732721197E-2</v>
      </c>
      <c r="X2185" s="53" t="str">
        <f t="shared" si="287"/>
        <v/>
      </c>
    </row>
    <row r="2186" spans="1:24" x14ac:dyDescent="0.3">
      <c r="A2186" s="4">
        <v>42173</v>
      </c>
      <c r="B2186" s="1">
        <v>132.184697</v>
      </c>
      <c r="C2186" s="1">
        <v>167.80641900000001</v>
      </c>
      <c r="D2186" s="1">
        <v>226.267042</v>
      </c>
      <c r="E2186" s="1">
        <v>114.85504</v>
      </c>
      <c r="F2186" s="3">
        <f t="shared" si="280"/>
        <v>15445.494997674155</v>
      </c>
      <c r="G2186" s="36">
        <f t="shared" si="281"/>
        <v>1.5114086699906775E-4</v>
      </c>
      <c r="H2186" s="31">
        <f t="shared" si="282"/>
        <v>1.4908750285649536E-3</v>
      </c>
      <c r="I2186" s="37">
        <f t="shared" si="283"/>
        <v>1.3678597561570054E-3</v>
      </c>
      <c r="J2186" s="37">
        <f t="shared" si="284"/>
        <v>2.0032491254179458E-2</v>
      </c>
      <c r="K2186" s="39">
        <f t="shared" si="285"/>
        <v>6.5813878146423199E-3</v>
      </c>
      <c r="L2186" s="36">
        <f>-(1-B2186/MAX(B$5:B2186))</f>
        <v>-4.2795475401542493E-3</v>
      </c>
      <c r="M2186" s="37">
        <f>-(1-C2186/MAX(C$5:C2186))</f>
        <v>-5.8223661696797713E-2</v>
      </c>
      <c r="N2186" s="37">
        <f>-(1-D2186/MAX(D$5:D2186))</f>
        <v>-5.9870632319659389E-2</v>
      </c>
      <c r="O2186" s="37">
        <f>-(1-E2186/MAX(E$5:E2186))</f>
        <v>-0.37566567371877102</v>
      </c>
      <c r="P2186" s="39">
        <f>-(1-F2186/MAX(F$5:F2186))</f>
        <v>-3.1159617166329423E-2</v>
      </c>
      <c r="Q2186" s="33">
        <f>IF(DatiStorici[[#This Row],[Calend]]="X",(DatiStorici[[#This Row],[Balanced]]*B$2/DatiStorici[[#This Row],[Bond 3Y]]),Q2185)</f>
        <v>30.063476062940705</v>
      </c>
      <c r="R2186" s="33">
        <f>IF(DatiStorici[[#This Row],[Calend]]="X",(DatiStorici[[#This Row],[Balanced]]*C$2/DatiStorici[[#This Row],[Bond 10Y]]),R2185)</f>
        <v>23.049742491761972</v>
      </c>
      <c r="S2186" s="33">
        <f>IF(DatiStorici[[#This Row],[Calend]]="X",(DatiStorici[[#This Row],[Balanced]]*D$2/DatiStorici[[#This Row],[SXXR]]),S2185)</f>
        <v>20.147868830265168</v>
      </c>
      <c r="T2186" s="33">
        <f>IF(DatiStorici[[#This Row],[Calend]]="X",(DatiStorici[[#This Row],[Balanced]]*E$2/DatiStorici[[#This Row],[Gold]]),T2185)</f>
        <v>34.94519166065858</v>
      </c>
      <c r="U2186" s="34">
        <f>SUMPRODUCT(DatiStorici[[#This Row],[Bond 3Y]:[Gold]],Q2185:T2185)</f>
        <v>16414.256289381992</v>
      </c>
      <c r="V2186" s="32">
        <f t="shared" si="286"/>
        <v>5.6327449703094225E-3</v>
      </c>
      <c r="W2186" s="32">
        <f>-(1-U2186/MAX(U$5:U2186))</f>
        <v>-3.2068961422434872E-2</v>
      </c>
      <c r="X2186" s="53" t="str">
        <f t="shared" si="287"/>
        <v/>
      </c>
    </row>
    <row r="2187" spans="1:24" x14ac:dyDescent="0.3">
      <c r="A2187" s="4">
        <v>42174</v>
      </c>
      <c r="B2187" s="1">
        <v>132.18073200000001</v>
      </c>
      <c r="C2187" s="1">
        <v>168.02725699999999</v>
      </c>
      <c r="D2187" s="1">
        <v>227.076447</v>
      </c>
      <c r="E2187" s="1">
        <v>115.00185</v>
      </c>
      <c r="F2187" s="3">
        <f t="shared" si="280"/>
        <v>15468.954938292434</v>
      </c>
      <c r="G2187" s="36">
        <f t="shared" si="281"/>
        <v>-2.999635780887342E-5</v>
      </c>
      <c r="H2187" s="31">
        <f t="shared" si="282"/>
        <v>1.315163115631682E-3</v>
      </c>
      <c r="I2187" s="37">
        <f t="shared" si="283"/>
        <v>3.5708282116633573E-3</v>
      </c>
      <c r="J2187" s="37">
        <f t="shared" si="284"/>
        <v>1.2774036920384449E-3</v>
      </c>
      <c r="K2187" s="39">
        <f t="shared" si="285"/>
        <v>1.5177333040200885E-3</v>
      </c>
      <c r="L2187" s="36">
        <f>-(1-B2187/MAX(B$5:B2187))</f>
        <v>-4.3094150791629371E-3</v>
      </c>
      <c r="M2187" s="37">
        <f>-(1-C2187/MAX(C$5:C2187))</f>
        <v>-5.6984257362698965E-2</v>
      </c>
      <c r="N2187" s="37">
        <f>-(1-D2187/MAX(D$5:D2187))</f>
        <v>-5.6507591002986746E-2</v>
      </c>
      <c r="O2187" s="37">
        <f>-(1-E2187/MAX(E$5:E2187))</f>
        <v>-0.37486763714639815</v>
      </c>
      <c r="P2187" s="39">
        <f>-(1-F2187/MAX(F$5:F2187))</f>
        <v>-2.9688059417400603E-2</v>
      </c>
      <c r="Q2187" s="33">
        <f>IF(DatiStorici[[#This Row],[Calend]]="X",(DatiStorici[[#This Row],[Balanced]]*B$2/DatiStorici[[#This Row],[Bond 3Y]]),Q2186)</f>
        <v>30.063476062940705</v>
      </c>
      <c r="R2187" s="33">
        <f>IF(DatiStorici[[#This Row],[Calend]]="X",(DatiStorici[[#This Row],[Balanced]]*C$2/DatiStorici[[#This Row],[Bond 10Y]]),R2186)</f>
        <v>23.049742491761972</v>
      </c>
      <c r="S2187" s="33">
        <f>IF(DatiStorici[[#This Row],[Calend]]="X",(DatiStorici[[#This Row],[Balanced]]*D$2/DatiStorici[[#This Row],[SXXR]]),S2186)</f>
        <v>20.147868830265168</v>
      </c>
      <c r="T2187" s="33">
        <f>IF(DatiStorici[[#This Row],[Calend]]="X",(DatiStorici[[#This Row],[Balanced]]*E$2/DatiStorici[[#This Row],[Gold]]),T2186)</f>
        <v>34.94519166065858</v>
      </c>
      <c r="U2187" s="34">
        <f>SUMPRODUCT(DatiStorici[[#This Row],[Bond 3Y]:[Gold]],Q2186:T2186)</f>
        <v>16440.665436090057</v>
      </c>
      <c r="V2187" s="32">
        <f t="shared" si="286"/>
        <v>1.6076222988137159E-3</v>
      </c>
      <c r="W2187" s="32">
        <f>-(1-U2187/MAX(U$5:U2187))</f>
        <v>-3.0511642446148457E-2</v>
      </c>
      <c r="X2187" s="53" t="str">
        <f t="shared" si="287"/>
        <v/>
      </c>
    </row>
    <row r="2188" spans="1:24" x14ac:dyDescent="0.3">
      <c r="A2188" s="4">
        <v>42177</v>
      </c>
      <c r="B2188" s="1">
        <v>132.353374</v>
      </c>
      <c r="C2188" s="1">
        <v>168.20782399999999</v>
      </c>
      <c r="D2188" s="1">
        <v>232.19198299999999</v>
      </c>
      <c r="E2188" s="1">
        <v>113.28735</v>
      </c>
      <c r="F2188" s="3">
        <f t="shared" si="280"/>
        <v>15487.122415659109</v>
      </c>
      <c r="G2188" s="36">
        <f t="shared" si="281"/>
        <v>1.3052534292924975E-3</v>
      </c>
      <c r="H2188" s="31">
        <f t="shared" si="282"/>
        <v>1.0740522185923771E-3</v>
      </c>
      <c r="I2188" s="37">
        <f t="shared" si="283"/>
        <v>2.2277810685375939E-2</v>
      </c>
      <c r="J2188" s="37">
        <f t="shared" si="284"/>
        <v>-1.5020703875233857E-2</v>
      </c>
      <c r="K2188" s="39">
        <f t="shared" si="285"/>
        <v>1.1737584994854857E-3</v>
      </c>
      <c r="L2188" s="36">
        <f>-(1-B2188/MAX(B$5:B2188))</f>
        <v>-3.0089379872225708E-3</v>
      </c>
      <c r="M2188" s="37">
        <f>-(1-C2188/MAX(C$5:C2188))</f>
        <v>-5.5970865091462985E-2</v>
      </c>
      <c r="N2188" s="37">
        <f>-(1-D2188/MAX(D$5:D2188))</f>
        <v>-3.5252769343957824E-2</v>
      </c>
      <c r="O2188" s="37">
        <f>-(1-E2188/MAX(E$5:E2188))</f>
        <v>-0.38418739535996171</v>
      </c>
      <c r="P2188" s="39">
        <f>-(1-F2188/MAX(F$5:F2188))</f>
        <v>-2.8548478864643845E-2</v>
      </c>
      <c r="Q2188" s="33">
        <f>IF(DatiStorici[[#This Row],[Calend]]="X",(DatiStorici[[#This Row],[Balanced]]*B$2/DatiStorici[[#This Row],[Bond 3Y]]),Q2187)</f>
        <v>30.063476062940705</v>
      </c>
      <c r="R2188" s="33">
        <f>IF(DatiStorici[[#This Row],[Calend]]="X",(DatiStorici[[#This Row],[Balanced]]*C$2/DatiStorici[[#This Row],[Bond 10Y]]),R2187)</f>
        <v>23.049742491761972</v>
      </c>
      <c r="S2188" s="33">
        <f>IF(DatiStorici[[#This Row],[Calend]]="X",(DatiStorici[[#This Row],[Balanced]]*D$2/DatiStorici[[#This Row],[SXXR]]),S2187)</f>
        <v>20.147868830265168</v>
      </c>
      <c r="T2188" s="33">
        <f>IF(DatiStorici[[#This Row],[Calend]]="X",(DatiStorici[[#This Row],[Balanced]]*E$2/DatiStorici[[#This Row],[Gold]]),T2187)</f>
        <v>34.94519166065858</v>
      </c>
      <c r="U2188" s="34">
        <f>SUMPRODUCT(DatiStorici[[#This Row],[Bond 3Y]:[Gold]],Q2187:T2187)</f>
        <v>16493.171294799329</v>
      </c>
      <c r="V2188" s="32">
        <f t="shared" si="286"/>
        <v>3.1885688645247223E-3</v>
      </c>
      <c r="W2188" s="32">
        <f>-(1-U2188/MAX(U$5:U2188))</f>
        <v>-2.7415428432191025E-2</v>
      </c>
      <c r="X2188" s="53" t="str">
        <f t="shared" si="287"/>
        <v/>
      </c>
    </row>
    <row r="2189" spans="1:24" x14ac:dyDescent="0.3">
      <c r="A2189" s="4">
        <v>42178</v>
      </c>
      <c r="B2189" s="1">
        <v>132.42783800000001</v>
      </c>
      <c r="C2189" s="1">
        <v>168.49911800000001</v>
      </c>
      <c r="D2189" s="1">
        <v>234.88805600000001</v>
      </c>
      <c r="E2189" s="1">
        <v>112.56936</v>
      </c>
      <c r="F2189" s="3">
        <f t="shared" si="280"/>
        <v>15508.575856761789</v>
      </c>
      <c r="G2189" s="36">
        <f t="shared" si="281"/>
        <v>5.6245684050363861E-4</v>
      </c>
      <c r="H2189" s="31">
        <f t="shared" si="282"/>
        <v>1.7302528480235139E-3</v>
      </c>
      <c r="I2189" s="37">
        <f t="shared" si="283"/>
        <v>1.1544500805808815E-2</v>
      </c>
      <c r="J2189" s="37">
        <f t="shared" si="284"/>
        <v>-6.3579463159303276E-3</v>
      </c>
      <c r="K2189" s="39">
        <f t="shared" si="285"/>
        <v>1.3842852862976875E-3</v>
      </c>
      <c r="L2189" s="36">
        <f>-(1-B2189/MAX(B$5:B2189))</f>
        <v>-2.448015812003046E-3</v>
      </c>
      <c r="M2189" s="37">
        <f>-(1-C2189/MAX(C$5:C2189))</f>
        <v>-5.433604207143472E-2</v>
      </c>
      <c r="N2189" s="37">
        <f>-(1-D2189/MAX(D$5:D2189))</f>
        <v>-2.4050707469166377E-2</v>
      </c>
      <c r="O2189" s="37">
        <f>-(1-E2189/MAX(E$5:E2189))</f>
        <v>-0.38809027853275635</v>
      </c>
      <c r="P2189" s="39">
        <f>-(1-F2189/MAX(F$5:F2189))</f>
        <v>-2.7202781618026028E-2</v>
      </c>
      <c r="Q2189" s="33">
        <f>IF(DatiStorici[[#This Row],[Calend]]="X",(DatiStorici[[#This Row],[Balanced]]*B$2/DatiStorici[[#This Row],[Bond 3Y]]),Q2188)</f>
        <v>30.063476062940705</v>
      </c>
      <c r="R2189" s="33">
        <f>IF(DatiStorici[[#This Row],[Calend]]="X",(DatiStorici[[#This Row],[Balanced]]*C$2/DatiStorici[[#This Row],[Bond 10Y]]),R2188)</f>
        <v>23.049742491761972</v>
      </c>
      <c r="S2189" s="33">
        <f>IF(DatiStorici[[#This Row],[Calend]]="X",(DatiStorici[[#This Row],[Balanced]]*D$2/DatiStorici[[#This Row],[SXXR]]),S2188)</f>
        <v>20.147868830265168</v>
      </c>
      <c r="T2189" s="33">
        <f>IF(DatiStorici[[#This Row],[Calend]]="X",(DatiStorici[[#This Row],[Balanced]]*E$2/DatiStorici[[#This Row],[Gold]]),T2188)</f>
        <v>34.94519166065858</v>
      </c>
      <c r="U2189" s="34">
        <f>SUMPRODUCT(DatiStorici[[#This Row],[Bond 3Y]:[Gold]],Q2188:T2188)</f>
        <v>16531.354020170656</v>
      </c>
      <c r="V2189" s="32">
        <f t="shared" si="286"/>
        <v>2.3123870530262487E-3</v>
      </c>
      <c r="W2189" s="32">
        <f>-(1-U2189/MAX(U$5:U2189))</f>
        <v>-2.5163834185530143E-2</v>
      </c>
      <c r="X2189" s="53" t="str">
        <f t="shared" si="287"/>
        <v/>
      </c>
    </row>
    <row r="2190" spans="1:24" x14ac:dyDescent="0.3">
      <c r="A2190" s="4">
        <v>42179</v>
      </c>
      <c r="B2190" s="1">
        <v>132.36999599999999</v>
      </c>
      <c r="C2190" s="1">
        <v>168.54878299999999</v>
      </c>
      <c r="D2190" s="1">
        <v>233.99578399999999</v>
      </c>
      <c r="E2190" s="1">
        <v>112.16194</v>
      </c>
      <c r="F2190" s="3">
        <f t="shared" si="280"/>
        <v>15478.91366695469</v>
      </c>
      <c r="G2190" s="36">
        <f t="shared" si="281"/>
        <v>-4.3687669227686441E-4</v>
      </c>
      <c r="H2190" s="31">
        <f t="shared" si="282"/>
        <v>2.9470588727639486E-4</v>
      </c>
      <c r="I2190" s="37">
        <f t="shared" si="283"/>
        <v>-3.805945101723409E-3</v>
      </c>
      <c r="J2190" s="37">
        <f t="shared" si="284"/>
        <v>-3.6258451435476412E-3</v>
      </c>
      <c r="K2190" s="39">
        <f t="shared" si="285"/>
        <v>-1.9144628572855885E-3</v>
      </c>
      <c r="L2190" s="36">
        <f>-(1-B2190/MAX(B$5:B2190))</f>
        <v>-2.8837278400845046E-3</v>
      </c>
      <c r="M2190" s="37">
        <f>-(1-C2190/MAX(C$5:C2190))</f>
        <v>-5.4057308265418547E-2</v>
      </c>
      <c r="N2190" s="37">
        <f>-(1-D2190/MAX(D$5:D2190))</f>
        <v>-2.7758057438230233E-2</v>
      </c>
      <c r="O2190" s="37">
        <f>-(1-E2190/MAX(E$5:E2190))</f>
        <v>-0.3903049509686678</v>
      </c>
      <c r="P2190" s="39">
        <f>-(1-F2190/MAX(F$5:F2190))</f>
        <v>-2.9063384164770056E-2</v>
      </c>
      <c r="Q2190" s="33">
        <f>IF(DatiStorici[[#This Row],[Calend]]="X",(DatiStorici[[#This Row],[Balanced]]*B$2/DatiStorici[[#This Row],[Bond 3Y]]),Q2189)</f>
        <v>30.063476062940705</v>
      </c>
      <c r="R2190" s="33">
        <f>IF(DatiStorici[[#This Row],[Calend]]="X",(DatiStorici[[#This Row],[Balanced]]*C$2/DatiStorici[[#This Row],[Bond 10Y]]),R2189)</f>
        <v>23.049742491761972</v>
      </c>
      <c r="S2190" s="33">
        <f>IF(DatiStorici[[#This Row],[Calend]]="X",(DatiStorici[[#This Row],[Balanced]]*D$2/DatiStorici[[#This Row],[SXXR]]),S2189)</f>
        <v>20.147868830265168</v>
      </c>
      <c r="T2190" s="33">
        <f>IF(DatiStorici[[#This Row],[Calend]]="X",(DatiStorici[[#This Row],[Balanced]]*E$2/DatiStorici[[#This Row],[Gold]]),T2189)</f>
        <v>34.94519166065858</v>
      </c>
      <c r="U2190" s="34">
        <f>SUMPRODUCT(DatiStorici[[#This Row],[Bond 3Y]:[Gold]],Q2189:T2189)</f>
        <v>16498.545104845773</v>
      </c>
      <c r="V2190" s="32">
        <f t="shared" si="286"/>
        <v>-1.9866198192836377E-3</v>
      </c>
      <c r="W2190" s="32">
        <f>-(1-U2190/MAX(U$5:U2190))</f>
        <v>-2.7098540633702317E-2</v>
      </c>
      <c r="X2190" s="53" t="str">
        <f t="shared" si="287"/>
        <v/>
      </c>
    </row>
    <row r="2191" spans="1:24" x14ac:dyDescent="0.3">
      <c r="A2191" s="4">
        <v>42180</v>
      </c>
      <c r="B2191" s="1">
        <v>132.426388</v>
      </c>
      <c r="C2191" s="1">
        <v>168.566124</v>
      </c>
      <c r="D2191" s="1">
        <v>233.48283000000001</v>
      </c>
      <c r="E2191" s="1">
        <v>112.05553999999999</v>
      </c>
      <c r="F2191" s="3">
        <f t="shared" si="280"/>
        <v>15468.831718613985</v>
      </c>
      <c r="G2191" s="36">
        <f t="shared" si="281"/>
        <v>4.2592727287795574E-4</v>
      </c>
      <c r="H2191" s="31">
        <f t="shared" si="282"/>
        <v>1.0287886803727728E-4</v>
      </c>
      <c r="I2191" s="37">
        <f t="shared" si="283"/>
        <v>-2.1945568866982073E-3</v>
      </c>
      <c r="J2191" s="37">
        <f t="shared" si="284"/>
        <v>-9.4907861765868473E-4</v>
      </c>
      <c r="K2191" s="39">
        <f t="shared" si="285"/>
        <v>-6.515465712772676E-4</v>
      </c>
      <c r="L2191" s="36">
        <f>-(1-B2191/MAX(B$5:B2191))</f>
        <v>-2.4589383672521947E-3</v>
      </c>
      <c r="M2191" s="37">
        <f>-(1-C2191/MAX(C$5:C2191))</f>
        <v>-5.3959985745935413E-2</v>
      </c>
      <c r="N2191" s="37">
        <f>-(1-D2191/MAX(D$5:D2191))</f>
        <v>-2.9889358203054384E-2</v>
      </c>
      <c r="O2191" s="37">
        <f>-(1-E2191/MAX(E$5:E2191))</f>
        <v>-0.39088332499836931</v>
      </c>
      <c r="P2191" s="39">
        <f>-(1-F2191/MAX(F$5:F2191))</f>
        <v>-2.9695788544920276E-2</v>
      </c>
      <c r="Q2191" s="33">
        <f>IF(DatiStorici[[#This Row],[Calend]]="X",(DatiStorici[[#This Row],[Balanced]]*B$2/DatiStorici[[#This Row],[Bond 3Y]]),Q2190)</f>
        <v>30.063476062940705</v>
      </c>
      <c r="R2191" s="33">
        <f>IF(DatiStorici[[#This Row],[Calend]]="X",(DatiStorici[[#This Row],[Balanced]]*C$2/DatiStorici[[#This Row],[Bond 10Y]]),R2190)</f>
        <v>23.049742491761972</v>
      </c>
      <c r="S2191" s="33">
        <f>IF(DatiStorici[[#This Row],[Calend]]="X",(DatiStorici[[#This Row],[Balanced]]*D$2/DatiStorici[[#This Row],[SXXR]]),S2190)</f>
        <v>20.147868830265168</v>
      </c>
      <c r="T2191" s="33">
        <f>IF(DatiStorici[[#This Row],[Calend]]="X",(DatiStorici[[#This Row],[Balanced]]*E$2/DatiStorici[[#This Row],[Gold]]),T2190)</f>
        <v>34.94519166065858</v>
      </c>
      <c r="U2191" s="34">
        <f>SUMPRODUCT(DatiStorici[[#This Row],[Bond 3Y]:[Gold]],Q2190:T2190)</f>
        <v>16486.58705167181</v>
      </c>
      <c r="V2191" s="32">
        <f t="shared" si="286"/>
        <v>-7.2505719492589951E-4</v>
      </c>
      <c r="W2191" s="32">
        <f>-(1-U2191/MAX(U$5:U2191))</f>
        <v>-2.7803694167556126E-2</v>
      </c>
      <c r="X2191" s="53" t="str">
        <f t="shared" si="287"/>
        <v/>
      </c>
    </row>
    <row r="2192" spans="1:24" x14ac:dyDescent="0.3">
      <c r="A2192" s="4">
        <v>42181</v>
      </c>
      <c r="B2192" s="1">
        <v>132.41598400000001</v>
      </c>
      <c r="C2192" s="1">
        <v>168.19722300000001</v>
      </c>
      <c r="D2192" s="1">
        <v>233.74835200000001</v>
      </c>
      <c r="E2192" s="1">
        <v>111.84881</v>
      </c>
      <c r="F2192" s="3">
        <f t="shared" si="280"/>
        <v>15455.075606239334</v>
      </c>
      <c r="G2192" s="36">
        <f t="shared" si="281"/>
        <v>-7.8567488478345062E-5</v>
      </c>
      <c r="H2192" s="31">
        <f t="shared" si="282"/>
        <v>-2.1908628171265496E-3</v>
      </c>
      <c r="I2192" s="37">
        <f t="shared" si="283"/>
        <v>1.1365766618872174E-3</v>
      </c>
      <c r="J2192" s="37">
        <f t="shared" si="284"/>
        <v>-1.8465926074603717E-3</v>
      </c>
      <c r="K2192" s="39">
        <f t="shared" si="285"/>
        <v>-8.8967497784146147E-4</v>
      </c>
      <c r="L2192" s="36">
        <f>-(1-B2192/MAX(B$5:B2192))</f>
        <v>-2.5373095843636007E-3</v>
      </c>
      <c r="M2192" s="37">
        <f>-(1-C2192/MAX(C$5:C2192))</f>
        <v>-5.6030360854627648E-2</v>
      </c>
      <c r="N2192" s="37">
        <f>-(1-D2192/MAX(D$5:D2192))</f>
        <v>-2.8786126253059541E-2</v>
      </c>
      <c r="O2192" s="37">
        <f>-(1-E2192/MAX(E$5:E2192))</f>
        <v>-0.39200707747167929</v>
      </c>
      <c r="P2192" s="39">
        <f>-(1-F2192/MAX(F$5:F2192))</f>
        <v>-3.0558660028247142E-2</v>
      </c>
      <c r="Q2192" s="33">
        <f>IF(DatiStorici[[#This Row],[Calend]]="X",(DatiStorici[[#This Row],[Balanced]]*B$2/DatiStorici[[#This Row],[Bond 3Y]]),Q2191)</f>
        <v>30.063476062940705</v>
      </c>
      <c r="R2192" s="33">
        <f>IF(DatiStorici[[#This Row],[Calend]]="X",(DatiStorici[[#This Row],[Balanced]]*C$2/DatiStorici[[#This Row],[Bond 10Y]]),R2191)</f>
        <v>23.049742491761972</v>
      </c>
      <c r="S2192" s="33">
        <f>IF(DatiStorici[[#This Row],[Calend]]="X",(DatiStorici[[#This Row],[Balanced]]*D$2/DatiStorici[[#This Row],[SXXR]]),S2191)</f>
        <v>20.147868830265168</v>
      </c>
      <c r="T2192" s="33">
        <f>IF(DatiStorici[[#This Row],[Calend]]="X",(DatiStorici[[#This Row],[Balanced]]*E$2/DatiStorici[[#This Row],[Gold]]),T2191)</f>
        <v>34.94519166065858</v>
      </c>
      <c r="U2192" s="34">
        <f>SUMPRODUCT(DatiStorici[[#This Row],[Bond 3Y]:[Gold]],Q2191:T2191)</f>
        <v>16475.89668116744</v>
      </c>
      <c r="V2192" s="32">
        <f t="shared" si="286"/>
        <v>-6.486386745507526E-4</v>
      </c>
      <c r="W2192" s="32">
        <f>-(1-U2192/MAX(U$5:U2192))</f>
        <v>-2.8434093817875095E-2</v>
      </c>
      <c r="X2192" s="53" t="str">
        <f t="shared" si="287"/>
        <v/>
      </c>
    </row>
    <row r="2193" spans="1:24" x14ac:dyDescent="0.3">
      <c r="A2193" s="4">
        <v>42184</v>
      </c>
      <c r="B2193" s="1">
        <v>132.13501199999999</v>
      </c>
      <c r="C2193" s="1">
        <v>167.81511599999999</v>
      </c>
      <c r="D2193" s="1">
        <v>227.45984999999999</v>
      </c>
      <c r="E2193" s="1">
        <v>112.37051</v>
      </c>
      <c r="F2193" s="3">
        <f t="shared" si="280"/>
        <v>15364.440881255523</v>
      </c>
      <c r="G2193" s="36">
        <f t="shared" si="281"/>
        <v>-2.1241432456759884E-3</v>
      </c>
      <c r="H2193" s="31">
        <f t="shared" si="282"/>
        <v>-2.274363887044004E-3</v>
      </c>
      <c r="I2193" s="37">
        <f t="shared" si="283"/>
        <v>-2.727137857709027E-2</v>
      </c>
      <c r="J2193" s="37">
        <f t="shared" si="284"/>
        <v>4.6534878568765814E-3</v>
      </c>
      <c r="K2193" s="39">
        <f t="shared" si="285"/>
        <v>-5.8816617908220648E-3</v>
      </c>
      <c r="L2193" s="36">
        <f>-(1-B2193/MAX(B$5:B2193))</f>
        <v>-4.6538145453619562E-3</v>
      </c>
      <c r="M2193" s="37">
        <f>-(1-C2193/MAX(C$5:C2193))</f>
        <v>-5.8174851711679021E-2</v>
      </c>
      <c r="N2193" s="37">
        <f>-(1-D2193/MAX(D$5:D2193))</f>
        <v>-5.4914568807749253E-2</v>
      </c>
      <c r="O2193" s="37">
        <f>-(1-E2193/MAX(E$5:E2193))</f>
        <v>-0.38917119653845322</v>
      </c>
      <c r="P2193" s="39">
        <f>-(1-F2193/MAX(F$5:F2193))</f>
        <v>-3.6243850542669764E-2</v>
      </c>
      <c r="Q2193" s="33">
        <f>IF(DatiStorici[[#This Row],[Calend]]="X",(DatiStorici[[#This Row],[Balanced]]*B$2/DatiStorici[[#This Row],[Bond 3Y]]),Q2192)</f>
        <v>30.063476062940705</v>
      </c>
      <c r="R2193" s="33">
        <f>IF(DatiStorici[[#This Row],[Calend]]="X",(DatiStorici[[#This Row],[Balanced]]*C$2/DatiStorici[[#This Row],[Bond 10Y]]),R2192)</f>
        <v>23.049742491761972</v>
      </c>
      <c r="S2193" s="33">
        <f>IF(DatiStorici[[#This Row],[Calend]]="X",(DatiStorici[[#This Row],[Balanced]]*D$2/DatiStorici[[#This Row],[SXXR]]),S2192)</f>
        <v>20.147868830265168</v>
      </c>
      <c r="T2193" s="33">
        <f>IF(DatiStorici[[#This Row],[Calend]]="X",(DatiStorici[[#This Row],[Balanced]]*E$2/DatiStorici[[#This Row],[Gold]]),T2192)</f>
        <v>34.94519166065858</v>
      </c>
      <c r="U2193" s="34">
        <f>SUMPRODUCT(DatiStorici[[#This Row],[Bond 3Y]:[Gold]],Q2192:T2192)</f>
        <v>16350.173211271289</v>
      </c>
      <c r="V2193" s="32">
        <f t="shared" si="286"/>
        <v>-7.6600144367874289E-3</v>
      </c>
      <c r="W2193" s="32">
        <f>-(1-U2193/MAX(U$5:U2193))</f>
        <v>-3.5847871612296189E-2</v>
      </c>
      <c r="X2193" s="53" t="str">
        <f t="shared" si="287"/>
        <v/>
      </c>
    </row>
    <row r="2194" spans="1:24" x14ac:dyDescent="0.3">
      <c r="A2194" s="4">
        <v>42185</v>
      </c>
      <c r="B2194" s="1">
        <v>132.18159499999999</v>
      </c>
      <c r="C2194" s="1">
        <v>168.334248</v>
      </c>
      <c r="D2194" s="1">
        <v>224.55859100000001</v>
      </c>
      <c r="E2194" s="1">
        <v>111.89146</v>
      </c>
      <c r="F2194" s="3">
        <f t="shared" si="280"/>
        <v>15316.195575780732</v>
      </c>
      <c r="G2194" s="36">
        <f t="shared" si="281"/>
        <v>3.5247880192629065E-4</v>
      </c>
      <c r="H2194" s="31">
        <f t="shared" si="282"/>
        <v>3.0887008473593383E-3</v>
      </c>
      <c r="I2194" s="37">
        <f t="shared" si="283"/>
        <v>-1.2837081757871424E-2</v>
      </c>
      <c r="J2194" s="37">
        <f t="shared" si="284"/>
        <v>-4.2722422231193814E-3</v>
      </c>
      <c r="K2194" s="39">
        <f t="shared" si="285"/>
        <v>-3.1450028951461079E-3</v>
      </c>
      <c r="L2194" s="36">
        <f>-(1-B2194/MAX(B$5:B2194))</f>
        <v>-4.3029142755905969E-3</v>
      </c>
      <c r="M2194" s="37">
        <f>-(1-C2194/MAX(C$5:C2194))</f>
        <v>-5.5261338408853389E-2</v>
      </c>
      <c r="N2194" s="37">
        <f>-(1-D2194/MAX(D$5:D2194))</f>
        <v>-6.6969169270272189E-2</v>
      </c>
      <c r="O2194" s="37">
        <f>-(1-E2194/MAX(E$5:E2194))</f>
        <v>-0.39177523863364572</v>
      </c>
      <c r="P2194" s="39">
        <f>-(1-F2194/MAX(F$5:F2194))</f>
        <v>-3.927010513879392E-2</v>
      </c>
      <c r="Q2194" s="33">
        <f>IF(DatiStorici[[#This Row],[Calend]]="X",(DatiStorici[[#This Row],[Balanced]]*B$2/DatiStorici[[#This Row],[Bond 3Y]]),Q2193)</f>
        <v>30.063476062940705</v>
      </c>
      <c r="R2194" s="33">
        <f>IF(DatiStorici[[#This Row],[Calend]]="X",(DatiStorici[[#This Row],[Balanced]]*C$2/DatiStorici[[#This Row],[Bond 10Y]]),R2193)</f>
        <v>23.049742491761972</v>
      </c>
      <c r="S2194" s="33">
        <f>IF(DatiStorici[[#This Row],[Calend]]="X",(DatiStorici[[#This Row],[Balanced]]*D$2/DatiStorici[[#This Row],[SXXR]]),S2193)</f>
        <v>20.147868830265168</v>
      </c>
      <c r="T2194" s="33">
        <f>IF(DatiStorici[[#This Row],[Calend]]="X",(DatiStorici[[#This Row],[Balanced]]*E$2/DatiStorici[[#This Row],[Gold]]),T2193)</f>
        <v>34.94519166065858</v>
      </c>
      <c r="U2194" s="34">
        <f>SUMPRODUCT(DatiStorici[[#This Row],[Bond 3Y]:[Gold]],Q2193:T2193)</f>
        <v>16288.344837256296</v>
      </c>
      <c r="V2194" s="32">
        <f t="shared" si="286"/>
        <v>-3.7886798586000787E-3</v>
      </c>
      <c r="W2194" s="32">
        <f>-(1-U2194/MAX(U$5:U2194))</f>
        <v>-3.9493824326742755E-2</v>
      </c>
      <c r="X2194" s="53" t="str">
        <f t="shared" si="287"/>
        <v/>
      </c>
    </row>
    <row r="2195" spans="1:24" x14ac:dyDescent="0.3">
      <c r="A2195" s="4">
        <v>42186</v>
      </c>
      <c r="B2195" s="1">
        <v>132.26509200000001</v>
      </c>
      <c r="C2195" s="1">
        <v>168.15852699999999</v>
      </c>
      <c r="D2195" s="1">
        <v>227.96559999999999</v>
      </c>
      <c r="E2195" s="1">
        <v>111.60352</v>
      </c>
      <c r="F2195" s="3">
        <f t="shared" si="280"/>
        <v>15353.704236531572</v>
      </c>
      <c r="G2195" s="36">
        <f t="shared" si="281"/>
        <v>6.3148458180314556E-4</v>
      </c>
      <c r="H2195" s="31">
        <f t="shared" si="282"/>
        <v>-1.0444266803258653E-3</v>
      </c>
      <c r="I2195" s="37">
        <f t="shared" si="283"/>
        <v>1.505808283674775E-2</v>
      </c>
      <c r="J2195" s="37">
        <f t="shared" si="284"/>
        <v>-2.5767035958697317E-3</v>
      </c>
      <c r="K2195" s="39">
        <f t="shared" si="285"/>
        <v>2.4459603507478635E-3</v>
      </c>
      <c r="L2195" s="36">
        <f>-(1-B2195/MAX(B$5:B2195))</f>
        <v>-3.6739483475675128E-3</v>
      </c>
      <c r="M2195" s="37">
        <f>-(1-C2195/MAX(C$5:C2195))</f>
        <v>-5.6247533579033338E-2</v>
      </c>
      <c r="N2195" s="37">
        <f>-(1-D2195/MAX(D$5:D2195))</f>
        <v>-5.2813200338432731E-2</v>
      </c>
      <c r="O2195" s="37">
        <f>-(1-E2195/MAX(E$5:E2195))</f>
        <v>-0.39334043617229453</v>
      </c>
      <c r="P2195" s="39">
        <f>-(1-F2195/MAX(F$5:F2195))</f>
        <v>-3.6917321673654468E-2</v>
      </c>
      <c r="Q2195" s="33">
        <f>IF(DatiStorici[[#This Row],[Calend]]="X",(DatiStorici[[#This Row],[Balanced]]*B$2/DatiStorici[[#This Row],[Bond 3Y]]),Q2194)</f>
        <v>30.063476062940705</v>
      </c>
      <c r="R2195" s="33">
        <f>IF(DatiStorici[[#This Row],[Calend]]="X",(DatiStorici[[#This Row],[Balanced]]*C$2/DatiStorici[[#This Row],[Bond 10Y]]),R2194)</f>
        <v>23.049742491761972</v>
      </c>
      <c r="S2195" s="33">
        <f>IF(DatiStorici[[#This Row],[Calend]]="X",(DatiStorici[[#This Row],[Balanced]]*D$2/DatiStorici[[#This Row],[SXXR]]),S2194)</f>
        <v>20.147868830265168</v>
      </c>
      <c r="T2195" s="33">
        <f>IF(DatiStorici[[#This Row],[Calend]]="X",(DatiStorici[[#This Row],[Balanced]]*E$2/DatiStorici[[#This Row],[Gold]]),T2194)</f>
        <v>34.94519166065858</v>
      </c>
      <c r="U2195" s="34">
        <f>SUMPRODUCT(DatiStorici[[#This Row],[Bond 3Y]:[Gold]],Q2194:T2194)</f>
        <v>16345.386575465494</v>
      </c>
      <c r="V2195" s="32">
        <f t="shared" si="286"/>
        <v>3.4958794984768825E-3</v>
      </c>
      <c r="W2195" s="32">
        <f>-(1-U2195/MAX(U$5:U2195))</f>
        <v>-3.6130134377365342E-2</v>
      </c>
      <c r="X2195" s="53" t="str">
        <f t="shared" si="287"/>
        <v/>
      </c>
    </row>
    <row r="2196" spans="1:24" x14ac:dyDescent="0.3">
      <c r="A2196" s="4">
        <v>42187</v>
      </c>
      <c r="B2196" s="1">
        <v>132.213134</v>
      </c>
      <c r="C2196" s="1">
        <v>167.49338700000001</v>
      </c>
      <c r="D2196" s="1">
        <v>227.055936</v>
      </c>
      <c r="E2196" s="1">
        <v>111.33947999999999</v>
      </c>
      <c r="F2196" s="3">
        <f t="shared" si="280"/>
        <v>15311.482817464173</v>
      </c>
      <c r="G2196" s="36">
        <f t="shared" si="281"/>
        <v>-3.9290947655130356E-4</v>
      </c>
      <c r="H2196" s="31">
        <f t="shared" si="282"/>
        <v>-3.9632776868013348E-3</v>
      </c>
      <c r="I2196" s="37">
        <f t="shared" si="283"/>
        <v>-3.9983391549977708E-3</v>
      </c>
      <c r="J2196" s="37">
        <f t="shared" si="284"/>
        <v>-2.368678302998663E-3</v>
      </c>
      <c r="K2196" s="39">
        <f t="shared" si="285"/>
        <v>-2.7537054101835321E-3</v>
      </c>
      <c r="L2196" s="36">
        <f>-(1-B2196/MAX(B$5:B2196))</f>
        <v>-4.0653373997278086E-3</v>
      </c>
      <c r="M2196" s="37">
        <f>-(1-C2196/MAX(C$5:C2196))</f>
        <v>-5.9980484424369984E-2</v>
      </c>
      <c r="N2196" s="37">
        <f>-(1-D2196/MAX(D$5:D2196))</f>
        <v>-5.6592813284102261E-2</v>
      </c>
      <c r="O2196" s="37">
        <f>-(1-E2196/MAX(E$5:E2196))</f>
        <v>-0.39477571698810643</v>
      </c>
      <c r="P2196" s="39">
        <f>-(1-F2196/MAX(F$5:F2196))</f>
        <v>-3.95657195281226E-2</v>
      </c>
      <c r="Q2196" s="33">
        <f>IF(DatiStorici[[#This Row],[Calend]]="X",(DatiStorici[[#This Row],[Balanced]]*B$2/DatiStorici[[#This Row],[Bond 3Y]]),Q2195)</f>
        <v>30.063476062940705</v>
      </c>
      <c r="R2196" s="33">
        <f>IF(DatiStorici[[#This Row],[Calend]]="X",(DatiStorici[[#This Row],[Balanced]]*C$2/DatiStorici[[#This Row],[Bond 10Y]]),R2195)</f>
        <v>23.049742491761972</v>
      </c>
      <c r="S2196" s="33">
        <f>IF(DatiStorici[[#This Row],[Calend]]="X",(DatiStorici[[#This Row],[Balanced]]*D$2/DatiStorici[[#This Row],[SXXR]]),S2195)</f>
        <v>20.147868830265168</v>
      </c>
      <c r="T2196" s="33">
        <f>IF(DatiStorici[[#This Row],[Calend]]="X",(DatiStorici[[#This Row],[Balanced]]*E$2/DatiStorici[[#This Row],[Gold]]),T2195)</f>
        <v>34.94519166065858</v>
      </c>
      <c r="U2196" s="34">
        <f>SUMPRODUCT(DatiStorici[[#This Row],[Bond 3Y]:[Gold]],Q2195:T2195)</f>
        <v>16300.938512297547</v>
      </c>
      <c r="V2196" s="32">
        <f t="shared" si="286"/>
        <v>-2.723007291803661E-3</v>
      </c>
      <c r="W2196" s="32">
        <f>-(1-U2196/MAX(U$5:U2196))</f>
        <v>-3.8751188855035701E-2</v>
      </c>
      <c r="X2196" s="53" t="str">
        <f t="shared" si="287"/>
        <v/>
      </c>
    </row>
    <row r="2197" spans="1:24" x14ac:dyDescent="0.3">
      <c r="A2197" s="4">
        <v>42188</v>
      </c>
      <c r="B2197" s="1">
        <v>132.236029</v>
      </c>
      <c r="C2197" s="1">
        <v>168.28535199999999</v>
      </c>
      <c r="D2197" s="1">
        <v>225.8802</v>
      </c>
      <c r="E2197" s="1">
        <v>111.59618</v>
      </c>
      <c r="F2197" s="3">
        <f t="shared" si="280"/>
        <v>15324.536791669125</v>
      </c>
      <c r="G2197" s="36">
        <f t="shared" si="281"/>
        <v>1.7315237301173712E-4</v>
      </c>
      <c r="H2197" s="31">
        <f t="shared" si="282"/>
        <v>4.7171924638161394E-3</v>
      </c>
      <c r="I2197" s="37">
        <f t="shared" si="283"/>
        <v>-5.1916309932181224E-3</v>
      </c>
      <c r="J2197" s="37">
        <f t="shared" si="284"/>
        <v>2.3029076052544653E-3</v>
      </c>
      <c r="K2197" s="39">
        <f t="shared" si="285"/>
        <v>8.5219784825357899E-4</v>
      </c>
      <c r="L2197" s="36">
        <f>-(1-B2197/MAX(B$5:B2197))</f>
        <v>-3.8928740187429423E-3</v>
      </c>
      <c r="M2197" s="37">
        <f>-(1-C2197/MAX(C$5:C2197))</f>
        <v>-5.553575637279129E-2</v>
      </c>
      <c r="N2197" s="37">
        <f>-(1-D2197/MAX(D$5:D2197))</f>
        <v>-6.1477943404992796E-2</v>
      </c>
      <c r="O2197" s="37">
        <f>-(1-E2197/MAX(E$5:E2197))</f>
        <v>-0.3933803352829901</v>
      </c>
      <c r="P2197" s="39">
        <f>-(1-F2197/MAX(F$5:F2197))</f>
        <v>-3.874689064836645E-2</v>
      </c>
      <c r="Q2197" s="33">
        <f>IF(DatiStorici[[#This Row],[Calend]]="X",(DatiStorici[[#This Row],[Balanced]]*B$2/DatiStorici[[#This Row],[Bond 3Y]]),Q2196)</f>
        <v>30.063476062940705</v>
      </c>
      <c r="R2197" s="33">
        <f>IF(DatiStorici[[#This Row],[Calend]]="X",(DatiStorici[[#This Row],[Balanced]]*C$2/DatiStorici[[#This Row],[Bond 10Y]]),R2196)</f>
        <v>23.049742491761972</v>
      </c>
      <c r="S2197" s="33">
        <f>IF(DatiStorici[[#This Row],[Calend]]="X",(DatiStorici[[#This Row],[Balanced]]*D$2/DatiStorici[[#This Row],[SXXR]]),S2196)</f>
        <v>20.147868830265168</v>
      </c>
      <c r="T2197" s="33">
        <f>IF(DatiStorici[[#This Row],[Calend]]="X",(DatiStorici[[#This Row],[Balanced]]*E$2/DatiStorici[[#This Row],[Gold]]),T2196)</f>
        <v>34.94519166065858</v>
      </c>
      <c r="U2197" s="34">
        <f>SUMPRODUCT(DatiStorici[[#This Row],[Bond 3Y]:[Gold]],Q2196:T2196)</f>
        <v>16305.163260886768</v>
      </c>
      <c r="V2197" s="32">
        <f t="shared" si="286"/>
        <v>2.5913852825775434E-4</v>
      </c>
      <c r="W2197" s="32">
        <f>-(1-U2197/MAX(U$5:U2197))</f>
        <v>-3.8502059974774516E-2</v>
      </c>
      <c r="X2197" s="53" t="str">
        <f t="shared" si="287"/>
        <v/>
      </c>
    </row>
    <row r="2198" spans="1:24" x14ac:dyDescent="0.3">
      <c r="A2198" s="4">
        <v>42191</v>
      </c>
      <c r="B2198" s="1">
        <v>132.15384800000001</v>
      </c>
      <c r="C2198" s="1">
        <v>167.825805</v>
      </c>
      <c r="D2198" s="1">
        <v>223.08994200000001</v>
      </c>
      <c r="E2198" s="1">
        <v>111.40603</v>
      </c>
      <c r="F2198" s="3">
        <f t="shared" si="280"/>
        <v>15261.398340815043</v>
      </c>
      <c r="G2198" s="36">
        <f t="shared" si="281"/>
        <v>-6.2166527386892101E-4</v>
      </c>
      <c r="H2198" s="31">
        <f t="shared" si="282"/>
        <v>-2.7344958760410665E-3</v>
      </c>
      <c r="I2198" s="37">
        <f t="shared" si="283"/>
        <v>-1.242975273036878E-2</v>
      </c>
      <c r="J2198" s="37">
        <f t="shared" si="284"/>
        <v>-1.7053646785289143E-3</v>
      </c>
      <c r="K2198" s="39">
        <f t="shared" si="285"/>
        <v>-4.1285996498220436E-3</v>
      </c>
      <c r="L2198" s="36">
        <f>-(1-B2198/MAX(B$5:B2198))</f>
        <v>-4.5119267862777646E-3</v>
      </c>
      <c r="M2198" s="37">
        <f>-(1-C2198/MAX(C$5:C2198))</f>
        <v>-5.8114862068016304E-2</v>
      </c>
      <c r="N2198" s="37">
        <f>-(1-D2198/MAX(D$5:D2198))</f>
        <v>-7.3071339712374672E-2</v>
      </c>
      <c r="O2198" s="37">
        <f>-(1-E2198/MAX(E$5:E2198))</f>
        <v>-0.39441396142723573</v>
      </c>
      <c r="P2198" s="39">
        <f>-(1-F2198/MAX(F$5:F2198))</f>
        <v>-4.2707338721167165E-2</v>
      </c>
      <c r="Q2198" s="33">
        <f>IF(DatiStorici[[#This Row],[Calend]]="X",(DatiStorici[[#This Row],[Balanced]]*B$2/DatiStorici[[#This Row],[Bond 3Y]]),Q2197)</f>
        <v>30.063476062940705</v>
      </c>
      <c r="R2198" s="33">
        <f>IF(DatiStorici[[#This Row],[Calend]]="X",(DatiStorici[[#This Row],[Balanced]]*C$2/DatiStorici[[#This Row],[Bond 10Y]]),R2197)</f>
        <v>23.049742491761972</v>
      </c>
      <c r="S2198" s="33">
        <f>IF(DatiStorici[[#This Row],[Calend]]="X",(DatiStorici[[#This Row],[Balanced]]*D$2/DatiStorici[[#This Row],[SXXR]]),S2197)</f>
        <v>20.147868830265168</v>
      </c>
      <c r="T2198" s="33">
        <f>IF(DatiStorici[[#This Row],[Calend]]="X",(DatiStorici[[#This Row],[Balanced]]*E$2/DatiStorici[[#This Row],[Gold]]),T2197)</f>
        <v>34.94519166065858</v>
      </c>
      <c r="U2198" s="34">
        <f>SUMPRODUCT(DatiStorici[[#This Row],[Bond 3Y]:[Gold]],Q2197:T2197)</f>
        <v>16229.237593966707</v>
      </c>
      <c r="V2198" s="32">
        <f t="shared" si="286"/>
        <v>-4.6674168117659546E-3</v>
      </c>
      <c r="W2198" s="32">
        <f>-(1-U2198/MAX(U$5:U2198))</f>
        <v>-4.2979314889099673E-2</v>
      </c>
      <c r="X2198" s="53" t="str">
        <f t="shared" si="287"/>
        <v/>
      </c>
    </row>
    <row r="2199" spans="1:24" x14ac:dyDescent="0.3">
      <c r="A2199" s="4">
        <v>42192</v>
      </c>
      <c r="B2199" s="1">
        <v>132.20151000000001</v>
      </c>
      <c r="C2199" s="1">
        <v>169.072802</v>
      </c>
      <c r="D2199" s="1">
        <v>219.60299499999999</v>
      </c>
      <c r="E2199" s="1">
        <v>110.47319</v>
      </c>
      <c r="F2199" s="3">
        <f t="shared" si="280"/>
        <v>15204.899627887642</v>
      </c>
      <c r="G2199" s="36">
        <f t="shared" si="281"/>
        <v>3.605903877040583E-4</v>
      </c>
      <c r="H2199" s="31">
        <f t="shared" si="282"/>
        <v>7.4028367521354168E-3</v>
      </c>
      <c r="I2199" s="37">
        <f t="shared" si="283"/>
        <v>-1.5753669523876624E-2</v>
      </c>
      <c r="J2199" s="37">
        <f t="shared" si="284"/>
        <v>-8.408588206813122E-3</v>
      </c>
      <c r="K2199" s="39">
        <f t="shared" si="285"/>
        <v>-3.7089361991248003E-3</v>
      </c>
      <c r="L2199" s="36">
        <f>-(1-B2199/MAX(B$5:B2199))</f>
        <v>-4.1528986288417169E-3</v>
      </c>
      <c r="M2199" s="37">
        <f>-(1-C2199/MAX(C$5:C2199))</f>
        <v>-5.1116367758123005E-2</v>
      </c>
      <c r="N2199" s="37">
        <f>-(1-D2199/MAX(D$5:D2199))</f>
        <v>-8.7559447433537496E-2</v>
      </c>
      <c r="O2199" s="37">
        <f>-(1-E2199/MAX(E$5:E2199))</f>
        <v>-0.39948473614402813</v>
      </c>
      <c r="P2199" s="39">
        <f>-(1-F2199/MAX(F$5:F2199))</f>
        <v>-4.6251299900167075E-2</v>
      </c>
      <c r="Q2199" s="33">
        <f>IF(DatiStorici[[#This Row],[Calend]]="X",(DatiStorici[[#This Row],[Balanced]]*B$2/DatiStorici[[#This Row],[Bond 3Y]]),Q2198)</f>
        <v>30.063476062940705</v>
      </c>
      <c r="R2199" s="33">
        <f>IF(DatiStorici[[#This Row],[Calend]]="X",(DatiStorici[[#This Row],[Balanced]]*C$2/DatiStorici[[#This Row],[Bond 10Y]]),R2198)</f>
        <v>23.049742491761972</v>
      </c>
      <c r="S2199" s="33">
        <f>IF(DatiStorici[[#This Row],[Calend]]="X",(DatiStorici[[#This Row],[Balanced]]*D$2/DatiStorici[[#This Row],[SXXR]]),S2198)</f>
        <v>20.147868830265168</v>
      </c>
      <c r="T2199" s="33">
        <f>IF(DatiStorici[[#This Row],[Calend]]="X",(DatiStorici[[#This Row],[Balanced]]*E$2/DatiStorici[[#This Row],[Gold]]),T2198)</f>
        <v>34.94519166065858</v>
      </c>
      <c r="U2199" s="34">
        <f>SUMPRODUCT(DatiStorici[[#This Row],[Bond 3Y]:[Gold]],Q2198:T2198)</f>
        <v>16156.560615738004</v>
      </c>
      <c r="V2199" s="32">
        <f t="shared" si="286"/>
        <v>-4.4882080570349935E-3</v>
      </c>
      <c r="W2199" s="32">
        <f>-(1-U2199/MAX(U$5:U2199))</f>
        <v>-4.7264998125512436E-2</v>
      </c>
      <c r="X2199" s="53" t="str">
        <f t="shared" si="287"/>
        <v/>
      </c>
    </row>
    <row r="2200" spans="1:24" x14ac:dyDescent="0.3">
      <c r="A2200" s="4">
        <v>42193</v>
      </c>
      <c r="B2200" s="1">
        <v>132.26173299999999</v>
      </c>
      <c r="C2200" s="1">
        <v>169.07998599999999</v>
      </c>
      <c r="D2200" s="1">
        <v>219.670096</v>
      </c>
      <c r="E2200" s="1">
        <v>110.68689999999999</v>
      </c>
      <c r="F2200" s="3">
        <f t="shared" si="280"/>
        <v>15216.006474392694</v>
      </c>
      <c r="G2200" s="36">
        <f t="shared" si="281"/>
        <v>4.5543569955352797E-4</v>
      </c>
      <c r="H2200" s="31">
        <f t="shared" si="282"/>
        <v>4.2489668907112879E-5</v>
      </c>
      <c r="I2200" s="37">
        <f t="shared" si="283"/>
        <v>3.0550926927566853E-4</v>
      </c>
      <c r="J2200" s="37">
        <f t="shared" si="284"/>
        <v>1.9326277767216381E-3</v>
      </c>
      <c r="K2200" s="39">
        <f t="shared" si="285"/>
        <v>7.3021145137694725E-4</v>
      </c>
      <c r="L2200" s="36">
        <f>-(1-B2200/MAX(B$5:B2200))</f>
        <v>-3.6992510117619393E-3</v>
      </c>
      <c r="M2200" s="37">
        <f>-(1-C2200/MAX(C$5:C2200))</f>
        <v>-5.1076049150201475E-2</v>
      </c>
      <c r="N2200" s="37">
        <f>-(1-D2200/MAX(D$5:D2200))</f>
        <v>-8.7280645800992485E-2</v>
      </c>
      <c r="O2200" s="37">
        <f>-(1-E2200/MAX(E$5:E2200))</f>
        <v>-0.39832304146463438</v>
      </c>
      <c r="P2200" s="39">
        <f>-(1-F2200/MAX(F$5:F2200))</f>
        <v>-4.5554607342133124E-2</v>
      </c>
      <c r="Q2200" s="33">
        <f>IF(DatiStorici[[#This Row],[Calend]]="X",(DatiStorici[[#This Row],[Balanced]]*B$2/DatiStorici[[#This Row],[Bond 3Y]]),Q2199)</f>
        <v>30.063476062940705</v>
      </c>
      <c r="R2200" s="33">
        <f>IF(DatiStorici[[#This Row],[Calend]]="X",(DatiStorici[[#This Row],[Balanced]]*C$2/DatiStorici[[#This Row],[Bond 10Y]]),R2199)</f>
        <v>23.049742491761972</v>
      </c>
      <c r="S2200" s="33">
        <f>IF(DatiStorici[[#This Row],[Calend]]="X",(DatiStorici[[#This Row],[Balanced]]*D$2/DatiStorici[[#This Row],[SXXR]]),S2199)</f>
        <v>20.147868830265168</v>
      </c>
      <c r="T2200" s="33">
        <f>IF(DatiStorici[[#This Row],[Calend]]="X",(DatiStorici[[#This Row],[Balanced]]*E$2/DatiStorici[[#This Row],[Gold]]),T2199)</f>
        <v>34.94519166065858</v>
      </c>
      <c r="U2200" s="34">
        <f>SUMPRODUCT(DatiStorici[[#This Row],[Bond 3Y]:[Gold]],Q2199:T2199)</f>
        <v>16167.35679686318</v>
      </c>
      <c r="V2200" s="32">
        <f t="shared" si="286"/>
        <v>6.6799957374137425E-4</v>
      </c>
      <c r="W2200" s="32">
        <f>-(1-U2200/MAX(U$5:U2200))</f>
        <v>-4.6628358936692038E-2</v>
      </c>
      <c r="X2200" s="53" t="str">
        <f t="shared" si="287"/>
        <v/>
      </c>
    </row>
    <row r="2201" spans="1:24" x14ac:dyDescent="0.3">
      <c r="A2201" s="4">
        <v>42194</v>
      </c>
      <c r="B2201" s="1">
        <v>132.328103</v>
      </c>
      <c r="C2201" s="1">
        <v>169.14935800000001</v>
      </c>
      <c r="D2201" s="1">
        <v>224.494991</v>
      </c>
      <c r="E2201" s="1">
        <v>111.235</v>
      </c>
      <c r="F2201" s="3">
        <f t="shared" si="280"/>
        <v>15313.601640779296</v>
      </c>
      <c r="G2201" s="36">
        <f t="shared" si="281"/>
        <v>5.0168216886483557E-4</v>
      </c>
      <c r="H2201" s="31">
        <f t="shared" si="282"/>
        <v>4.1020687414274499E-4</v>
      </c>
      <c r="I2201" s="37">
        <f t="shared" si="283"/>
        <v>2.1726537884224052E-2</v>
      </c>
      <c r="J2201" s="37">
        <f t="shared" si="284"/>
        <v>4.939585633026689E-3</v>
      </c>
      <c r="K2201" s="39">
        <f t="shared" si="285"/>
        <v>6.3934983027978754E-3</v>
      </c>
      <c r="L2201" s="36">
        <f>-(1-B2201/MAX(B$5:B2201))</f>
        <v>-3.1992992932224906E-3</v>
      </c>
      <c r="M2201" s="37">
        <f>-(1-C2201/MAX(C$5:C2201))</f>
        <v>-5.0686714174041914E-2</v>
      </c>
      <c r="N2201" s="37">
        <f>-(1-D2201/MAX(D$5:D2201))</f>
        <v>-6.7233424405513942E-2</v>
      </c>
      <c r="O2201" s="37">
        <f>-(1-E2201/MAX(E$5:E2201))</f>
        <v>-0.39534365419321171</v>
      </c>
      <c r="P2201" s="39">
        <f>-(1-F2201/MAX(F$5:F2201))</f>
        <v>-3.9432813357612173E-2</v>
      </c>
      <c r="Q2201" s="33">
        <f>IF(DatiStorici[[#This Row],[Calend]]="X",(DatiStorici[[#This Row],[Balanced]]*B$2/DatiStorici[[#This Row],[Bond 3Y]]),Q2200)</f>
        <v>30.063476062940705</v>
      </c>
      <c r="R2201" s="33">
        <f>IF(DatiStorici[[#This Row],[Calend]]="X",(DatiStorici[[#This Row],[Balanced]]*C$2/DatiStorici[[#This Row],[Bond 10Y]]),R2200)</f>
        <v>23.049742491761972</v>
      </c>
      <c r="S2201" s="33">
        <f>IF(DatiStorici[[#This Row],[Calend]]="X",(DatiStorici[[#This Row],[Balanced]]*D$2/DatiStorici[[#This Row],[SXXR]]),S2200)</f>
        <v>20.147868830265168</v>
      </c>
      <c r="T2201" s="33">
        <f>IF(DatiStorici[[#This Row],[Calend]]="X",(DatiStorici[[#This Row],[Balanced]]*E$2/DatiStorici[[#This Row],[Gold]]),T2200)</f>
        <v>34.94519166065858</v>
      </c>
      <c r="U2201" s="34">
        <f>SUMPRODUCT(DatiStorici[[#This Row],[Bond 3Y]:[Gold]],Q2200:T2200)</f>
        <v>16287.315927634627</v>
      </c>
      <c r="V2201" s="32">
        <f t="shared" si="286"/>
        <v>7.3924441072289286E-3</v>
      </c>
      <c r="W2201" s="32">
        <f>-(1-U2201/MAX(U$5:U2201))</f>
        <v>-3.9554498020460405E-2</v>
      </c>
      <c r="X2201" s="53" t="str">
        <f t="shared" si="287"/>
        <v/>
      </c>
    </row>
    <row r="2202" spans="1:24" x14ac:dyDescent="0.3">
      <c r="A2202" s="4">
        <v>42195</v>
      </c>
      <c r="B2202" s="1">
        <v>132.445077</v>
      </c>
      <c r="C2202" s="1">
        <v>168.37620200000001</v>
      </c>
      <c r="D2202" s="1">
        <v>229.06664900000001</v>
      </c>
      <c r="E2202" s="1">
        <v>110.76079</v>
      </c>
      <c r="F2202" s="3">
        <f t="shared" si="280"/>
        <v>15346.984162466306</v>
      </c>
      <c r="G2202" s="36">
        <f t="shared" si="281"/>
        <v>8.8357897586338282E-4</v>
      </c>
      <c r="H2202" s="31">
        <f t="shared" si="282"/>
        <v>-4.5813262396176557E-3</v>
      </c>
      <c r="I2202" s="37">
        <f t="shared" si="283"/>
        <v>2.0159609747981474E-2</v>
      </c>
      <c r="J2202" s="37">
        <f t="shared" si="284"/>
        <v>-4.2722496789495109E-3</v>
      </c>
      <c r="K2202" s="39">
        <f t="shared" si="285"/>
        <v>2.177553624850346E-3</v>
      </c>
      <c r="L2202" s="36">
        <f>-(1-B2202/MAX(B$5:B2202))</f>
        <v>-2.3181579292865795E-3</v>
      </c>
      <c r="M2202" s="37">
        <f>-(1-C2202/MAX(C$5:C2202))</f>
        <v>-5.5025880881467759E-2</v>
      </c>
      <c r="N2202" s="37">
        <f>-(1-D2202/MAX(D$5:D2202))</f>
        <v>-4.8238391338388031E-2</v>
      </c>
      <c r="O2202" s="37">
        <f>-(1-E2202/MAX(E$5:E2202))</f>
        <v>-0.39792138679306821</v>
      </c>
      <c r="P2202" s="39">
        <f>-(1-F2202/MAX(F$5:F2202))</f>
        <v>-3.7338847764663119E-2</v>
      </c>
      <c r="Q2202" s="33">
        <f>IF(DatiStorici[[#This Row],[Calend]]="X",(DatiStorici[[#This Row],[Balanced]]*B$2/DatiStorici[[#This Row],[Bond 3Y]]),Q2201)</f>
        <v>30.063476062940705</v>
      </c>
      <c r="R2202" s="33">
        <f>IF(DatiStorici[[#This Row],[Calend]]="X",(DatiStorici[[#This Row],[Balanced]]*C$2/DatiStorici[[#This Row],[Bond 10Y]]),R2201)</f>
        <v>23.049742491761972</v>
      </c>
      <c r="S2202" s="33">
        <f>IF(DatiStorici[[#This Row],[Calend]]="X",(DatiStorici[[#This Row],[Balanced]]*D$2/DatiStorici[[#This Row],[SXXR]]),S2201)</f>
        <v>20.147868830265168</v>
      </c>
      <c r="T2202" s="33">
        <f>IF(DatiStorici[[#This Row],[Calend]]="X",(DatiStorici[[#This Row],[Balanced]]*E$2/DatiStorici[[#This Row],[Gold]]),T2201)</f>
        <v>34.94519166065858</v>
      </c>
      <c r="U2202" s="34">
        <f>SUMPRODUCT(DatiStorici[[#This Row],[Bond 3Y]:[Gold]],Q2201:T2201)</f>
        <v>16348.549332361083</v>
      </c>
      <c r="V2202" s="32">
        <f t="shared" si="286"/>
        <v>3.7525266202225209E-3</v>
      </c>
      <c r="W2202" s="32">
        <f>-(1-U2202/MAX(U$5:U2202))</f>
        <v>-3.5943630005023208E-2</v>
      </c>
      <c r="X2202" s="53" t="str">
        <f t="shared" si="287"/>
        <v/>
      </c>
    </row>
    <row r="2203" spans="1:24" x14ac:dyDescent="0.3">
      <c r="A2203" s="4">
        <v>42198</v>
      </c>
      <c r="B2203" s="1">
        <v>132.529764</v>
      </c>
      <c r="C2203" s="1">
        <v>168.84425200000001</v>
      </c>
      <c r="D2203" s="1">
        <v>233.572373</v>
      </c>
      <c r="E2203" s="1">
        <v>110.25063</v>
      </c>
      <c r="F2203" s="3">
        <f t="shared" si="280"/>
        <v>15408.58548160952</v>
      </c>
      <c r="G2203" s="36">
        <f t="shared" si="281"/>
        <v>6.3920787772831118E-4</v>
      </c>
      <c r="H2203" s="31">
        <f t="shared" si="282"/>
        <v>2.7759306709071491E-3</v>
      </c>
      <c r="I2203" s="37">
        <f t="shared" si="283"/>
        <v>1.9478972815572721E-2</v>
      </c>
      <c r="J2203" s="37">
        <f t="shared" si="284"/>
        <v>-4.6166022198041029E-3</v>
      </c>
      <c r="K2203" s="39">
        <f t="shared" si="285"/>
        <v>4.0058696510846866E-3</v>
      </c>
      <c r="L2203" s="36">
        <f>-(1-B2203/MAX(B$5:B2203))</f>
        <v>-1.6802279731625847E-3</v>
      </c>
      <c r="M2203" s="37">
        <f>-(1-C2203/MAX(C$5:C2203))</f>
        <v>-5.2399053983130717E-2</v>
      </c>
      <c r="N2203" s="37">
        <f>-(1-D2203/MAX(D$5:D2203))</f>
        <v>-2.9517311071372676E-2</v>
      </c>
      <c r="O2203" s="37">
        <f>-(1-E2203/MAX(E$5:E2203))</f>
        <v>-0.40069453806179467</v>
      </c>
      <c r="P2203" s="39">
        <f>-(1-F2203/MAX(F$5:F2203))</f>
        <v>-3.347481843891098E-2</v>
      </c>
      <c r="Q2203" s="33">
        <f>IF(DatiStorici[[#This Row],[Calend]]="X",(DatiStorici[[#This Row],[Balanced]]*B$2/DatiStorici[[#This Row],[Bond 3Y]]),Q2202)</f>
        <v>30.063476062940705</v>
      </c>
      <c r="R2203" s="33">
        <f>IF(DatiStorici[[#This Row],[Calend]]="X",(DatiStorici[[#This Row],[Balanced]]*C$2/DatiStorici[[#This Row],[Bond 10Y]]),R2202)</f>
        <v>23.049742491761972</v>
      </c>
      <c r="S2203" s="33">
        <f>IF(DatiStorici[[#This Row],[Calend]]="X",(DatiStorici[[#This Row],[Balanced]]*D$2/DatiStorici[[#This Row],[SXXR]]),S2202)</f>
        <v>20.147868830265168</v>
      </c>
      <c r="T2203" s="33">
        <f>IF(DatiStorici[[#This Row],[Calend]]="X",(DatiStorici[[#This Row],[Balanced]]*E$2/DatiStorici[[#This Row],[Gold]]),T2202)</f>
        <v>34.94519166065858</v>
      </c>
      <c r="U2203" s="34">
        <f>SUMPRODUCT(DatiStorici[[#This Row],[Bond 3Y]:[Gold]],Q2202:T2202)</f>
        <v>16434.836847091472</v>
      </c>
      <c r="V2203" s="32">
        <f t="shared" si="286"/>
        <v>5.2641123474274319E-3</v>
      </c>
      <c r="W2203" s="32">
        <f>-(1-U2203/MAX(U$5:U2203))</f>
        <v>-3.0855348070294886E-2</v>
      </c>
      <c r="X2203" s="53" t="str">
        <f t="shared" si="287"/>
        <v/>
      </c>
    </row>
    <row r="2204" spans="1:24" x14ac:dyDescent="0.3">
      <c r="A2204" s="4">
        <v>42199</v>
      </c>
      <c r="B2204" s="1">
        <v>132.55049</v>
      </c>
      <c r="C2204" s="1">
        <v>169.152098</v>
      </c>
      <c r="D2204" s="1">
        <v>234.65299999999999</v>
      </c>
      <c r="E2204" s="1">
        <v>110.57419</v>
      </c>
      <c r="F2204" s="3">
        <f t="shared" si="280"/>
        <v>15445.909114429516</v>
      </c>
      <c r="G2204" s="36">
        <f t="shared" si="281"/>
        <v>1.5637528431099523E-4</v>
      </c>
      <c r="H2204" s="31">
        <f t="shared" si="282"/>
        <v>1.8215941392543042E-3</v>
      </c>
      <c r="I2204" s="37">
        <f t="shared" si="283"/>
        <v>4.6158494646916064E-3</v>
      </c>
      <c r="J2204" s="37">
        <f t="shared" si="284"/>
        <v>2.9304697864281303E-3</v>
      </c>
      <c r="K2204" s="39">
        <f t="shared" si="285"/>
        <v>2.4193331645059575E-3</v>
      </c>
      <c r="L2204" s="36">
        <f>-(1-B2204/MAX(B$5:B2204))</f>
        <v>-1.5241032282711231E-3</v>
      </c>
      <c r="M2204" s="37">
        <f>-(1-C2204/MAX(C$5:C2204))</f>
        <v>-5.0671336531265765E-2</v>
      </c>
      <c r="N2204" s="37">
        <f>-(1-D2204/MAX(D$5:D2204))</f>
        <v>-2.5027354561452442E-2</v>
      </c>
      <c r="O2204" s="37">
        <f>-(1-E2204/MAX(E$5:E2204))</f>
        <v>-0.39893571568350328</v>
      </c>
      <c r="P2204" s="39">
        <f>-(1-F2204/MAX(F$5:F2204))</f>
        <v>-3.1133641110795973E-2</v>
      </c>
      <c r="Q2204" s="33">
        <f>IF(DatiStorici[[#This Row],[Calend]]="X",(DatiStorici[[#This Row],[Balanced]]*B$2/DatiStorici[[#This Row],[Bond 3Y]]),Q2203)</f>
        <v>30.063476062940705</v>
      </c>
      <c r="R2204" s="33">
        <f>IF(DatiStorici[[#This Row],[Calend]]="X",(DatiStorici[[#This Row],[Balanced]]*C$2/DatiStorici[[#This Row],[Bond 10Y]]),R2203)</f>
        <v>23.049742491761972</v>
      </c>
      <c r="S2204" s="33">
        <f>IF(DatiStorici[[#This Row],[Calend]]="X",(DatiStorici[[#This Row],[Balanced]]*D$2/DatiStorici[[#This Row],[SXXR]]),S2203)</f>
        <v>20.147868830265168</v>
      </c>
      <c r="T2204" s="33">
        <f>IF(DatiStorici[[#This Row],[Calend]]="X",(DatiStorici[[#This Row],[Balanced]]*E$2/DatiStorici[[#This Row],[Gold]]),T2203)</f>
        <v>34.94519166065858</v>
      </c>
      <c r="U2204" s="34">
        <f>SUMPRODUCT(DatiStorici[[#This Row],[Bond 3Y]:[Gold]],Q2203:T2203)</f>
        <v>16475.634910987636</v>
      </c>
      <c r="V2204" s="32">
        <f t="shared" si="286"/>
        <v>2.4793375856329313E-3</v>
      </c>
      <c r="W2204" s="32">
        <f>-(1-U2204/MAX(U$5:U2204))</f>
        <v>-2.8449530123824007E-2</v>
      </c>
      <c r="X2204" s="53" t="str">
        <f t="shared" si="287"/>
        <v/>
      </c>
    </row>
    <row r="2205" spans="1:24" x14ac:dyDescent="0.3">
      <c r="A2205" s="4">
        <v>42200</v>
      </c>
      <c r="B2205" s="1">
        <v>132.60923</v>
      </c>
      <c r="C2205" s="1">
        <v>169.91929099999999</v>
      </c>
      <c r="D2205" s="1">
        <v>235.676445</v>
      </c>
      <c r="E2205" s="1">
        <v>109.61757</v>
      </c>
      <c r="F2205" s="3">
        <f t="shared" si="280"/>
        <v>15444.449708393206</v>
      </c>
      <c r="G2205" s="36">
        <f t="shared" si="281"/>
        <v>4.4305372596467412E-4</v>
      </c>
      <c r="H2205" s="31">
        <f t="shared" si="282"/>
        <v>4.5252671508484686E-3</v>
      </c>
      <c r="I2205" s="37">
        <f t="shared" si="283"/>
        <v>4.3520414307015422E-3</v>
      </c>
      <c r="J2205" s="37">
        <f t="shared" si="284"/>
        <v>-8.6890264981882084E-3</v>
      </c>
      <c r="K2205" s="39">
        <f t="shared" si="285"/>
        <v>-9.4489419547792283E-5</v>
      </c>
      <c r="L2205" s="36">
        <f>-(1-B2205/MAX(B$5:B2205))</f>
        <v>-1.081626748732134E-3</v>
      </c>
      <c r="M2205" s="37">
        <f>-(1-C2205/MAX(C$5:C2205))</f>
        <v>-4.6365635839852759E-2</v>
      </c>
      <c r="N2205" s="37">
        <f>-(1-D2205/MAX(D$5:D2205))</f>
        <v>-2.0774986685862307E-2</v>
      </c>
      <c r="O2205" s="37">
        <f>-(1-E2205/MAX(E$5:E2205))</f>
        <v>-0.40413575482159547</v>
      </c>
      <c r="P2205" s="39">
        <f>-(1-F2205/MAX(F$5:F2205))</f>
        <v>-3.1225184405662354E-2</v>
      </c>
      <c r="Q2205" s="33">
        <f>IF(DatiStorici[[#This Row],[Calend]]="X",(DatiStorici[[#This Row],[Balanced]]*B$2/DatiStorici[[#This Row],[Bond 3Y]]),Q2204)</f>
        <v>30.063476062940705</v>
      </c>
      <c r="R2205" s="33">
        <f>IF(DatiStorici[[#This Row],[Calend]]="X",(DatiStorici[[#This Row],[Balanced]]*C$2/DatiStorici[[#This Row],[Bond 10Y]]),R2204)</f>
        <v>23.049742491761972</v>
      </c>
      <c r="S2205" s="33">
        <f>IF(DatiStorici[[#This Row],[Calend]]="X",(DatiStorici[[#This Row],[Balanced]]*D$2/DatiStorici[[#This Row],[SXXR]]),S2204)</f>
        <v>20.147868830265168</v>
      </c>
      <c r="T2205" s="33">
        <f>IF(DatiStorici[[#This Row],[Calend]]="X",(DatiStorici[[#This Row],[Balanced]]*E$2/DatiStorici[[#This Row],[Gold]]),T2204)</f>
        <v>34.94519166065858</v>
      </c>
      <c r="U2205" s="34">
        <f>SUMPRODUCT(DatiStorici[[#This Row],[Bond 3Y]:[Gold]],Q2204:T2204)</f>
        <v>16482.27540703163</v>
      </c>
      <c r="V2205" s="32">
        <f t="shared" si="286"/>
        <v>4.0296827497719121E-4</v>
      </c>
      <c r="W2205" s="32">
        <f>-(1-U2205/MAX(U$5:U2205))</f>
        <v>-2.8057947214478851E-2</v>
      </c>
      <c r="X2205" s="53" t="str">
        <f t="shared" si="287"/>
        <v/>
      </c>
    </row>
    <row r="2206" spans="1:24" x14ac:dyDescent="0.3">
      <c r="A2206" s="4">
        <v>42201</v>
      </c>
      <c r="B2206" s="1">
        <v>132.65059500000001</v>
      </c>
      <c r="C2206" s="1">
        <v>170.07167999999999</v>
      </c>
      <c r="D2206" s="1">
        <v>238.88098199999999</v>
      </c>
      <c r="E2206" s="1">
        <v>109.32971000000001</v>
      </c>
      <c r="F2206" s="3">
        <f t="shared" si="280"/>
        <v>15486.182879394559</v>
      </c>
      <c r="G2206" s="36">
        <f t="shared" si="281"/>
        <v>3.1188288942973487E-4</v>
      </c>
      <c r="H2206" s="31">
        <f t="shared" si="282"/>
        <v>8.9642974786421502E-4</v>
      </c>
      <c r="I2206" s="37">
        <f t="shared" si="283"/>
        <v>1.3505576044731658E-2</v>
      </c>
      <c r="J2206" s="37">
        <f t="shared" si="284"/>
        <v>-2.6294929616015651E-3</v>
      </c>
      <c r="K2206" s="39">
        <f t="shared" si="285"/>
        <v>2.6985026062877277E-3</v>
      </c>
      <c r="L2206" s="36">
        <f>-(1-B2206/MAX(B$5:B2206))</f>
        <v>-7.7003261226393782E-4</v>
      </c>
      <c r="M2206" s="37">
        <f>-(1-C2206/MAX(C$5:C2206))</f>
        <v>-4.5510386348963539E-2</v>
      </c>
      <c r="N2206" s="37">
        <f>-(1-D2206/MAX(D$5:D2206))</f>
        <v>-7.4602797940019894E-3</v>
      </c>
      <c r="O2206" s="37">
        <f>-(1-E2206/MAX(E$5:E2206))</f>
        <v>-0.40570051749255287</v>
      </c>
      <c r="P2206" s="39">
        <f>-(1-F2206/MAX(F$5:F2206))</f>
        <v>-2.8607412597384085E-2</v>
      </c>
      <c r="Q2206" s="33">
        <f>IF(DatiStorici[[#This Row],[Calend]]="X",(DatiStorici[[#This Row],[Balanced]]*B$2/DatiStorici[[#This Row],[Bond 3Y]]),Q2205)</f>
        <v>30.063476062940705</v>
      </c>
      <c r="R2206" s="33">
        <f>IF(DatiStorici[[#This Row],[Calend]]="X",(DatiStorici[[#This Row],[Balanced]]*C$2/DatiStorici[[#This Row],[Bond 10Y]]),R2205)</f>
        <v>23.049742491761972</v>
      </c>
      <c r="S2206" s="33">
        <f>IF(DatiStorici[[#This Row],[Calend]]="X",(DatiStorici[[#This Row],[Balanced]]*D$2/DatiStorici[[#This Row],[SXXR]]),S2205)</f>
        <v>20.147868830265168</v>
      </c>
      <c r="T2206" s="33">
        <f>IF(DatiStorici[[#This Row],[Calend]]="X",(DatiStorici[[#This Row],[Balanced]]*E$2/DatiStorici[[#This Row],[Gold]]),T2205)</f>
        <v>34.94519166065858</v>
      </c>
      <c r="U2206" s="34">
        <f>SUMPRODUCT(DatiStorici[[#This Row],[Bond 3Y]:[Gold]],Q2205:T2205)</f>
        <v>16541.53677819384</v>
      </c>
      <c r="V2206" s="32">
        <f t="shared" si="286"/>
        <v>3.5890123430934616E-3</v>
      </c>
      <c r="W2206" s="32">
        <f>-(1-U2206/MAX(U$5:U2206))</f>
        <v>-2.4563367897249888E-2</v>
      </c>
      <c r="X2206" s="53" t="str">
        <f t="shared" si="287"/>
        <v/>
      </c>
    </row>
    <row r="2207" spans="1:24" x14ac:dyDescent="0.3">
      <c r="A2207" s="4">
        <v>42202</v>
      </c>
      <c r="B2207" s="1">
        <v>132.70903200000001</v>
      </c>
      <c r="C2207" s="1">
        <v>170.75318899999999</v>
      </c>
      <c r="D2207" s="1">
        <v>239.022187</v>
      </c>
      <c r="E2207" s="1">
        <v>108.22026</v>
      </c>
      <c r="F2207" s="3">
        <f t="shared" si="280"/>
        <v>15463.246963065356</v>
      </c>
      <c r="G2207" s="36">
        <f t="shared" si="281"/>
        <v>4.4043626082314308E-4</v>
      </c>
      <c r="H2207" s="31">
        <f t="shared" si="282"/>
        <v>3.9991794630788152E-3</v>
      </c>
      <c r="I2207" s="37">
        <f t="shared" si="283"/>
        <v>5.9093562574437548E-4</v>
      </c>
      <c r="J2207" s="37">
        <f t="shared" si="284"/>
        <v>-1.0199584197879832E-2</v>
      </c>
      <c r="K2207" s="39">
        <f t="shared" si="285"/>
        <v>-1.4821546403096617E-3</v>
      </c>
      <c r="L2207" s="36">
        <f>-(1-B2207/MAX(B$5:B2207))</f>
        <v>-3.2983857013224593E-4</v>
      </c>
      <c r="M2207" s="37">
        <f>-(1-C2207/MAX(C$5:C2207))</f>
        <v>-4.1685568118734362E-2</v>
      </c>
      <c r="N2207" s="37">
        <f>-(1-D2207/MAX(D$5:D2207))</f>
        <v>-6.873579379350736E-3</v>
      </c>
      <c r="O2207" s="37">
        <f>-(1-E2207/MAX(E$5:E2207))</f>
        <v>-0.41173131699680376</v>
      </c>
      <c r="P2207" s="39">
        <f>-(1-F2207/MAX(F$5:F2207))</f>
        <v>-3.0046100186248759E-2</v>
      </c>
      <c r="Q2207" s="33">
        <f>IF(DatiStorici[[#This Row],[Calend]]="X",(DatiStorici[[#This Row],[Balanced]]*B$2/DatiStorici[[#This Row],[Bond 3Y]]),Q2206)</f>
        <v>30.063476062940705</v>
      </c>
      <c r="R2207" s="33">
        <f>IF(DatiStorici[[#This Row],[Calend]]="X",(DatiStorici[[#This Row],[Balanced]]*C$2/DatiStorici[[#This Row],[Bond 10Y]]),R2206)</f>
        <v>23.049742491761972</v>
      </c>
      <c r="S2207" s="33">
        <f>IF(DatiStorici[[#This Row],[Calend]]="X",(DatiStorici[[#This Row],[Balanced]]*D$2/DatiStorici[[#This Row],[SXXR]]),S2206)</f>
        <v>20.147868830265168</v>
      </c>
      <c r="T2207" s="33">
        <f>IF(DatiStorici[[#This Row],[Calend]]="X",(DatiStorici[[#This Row],[Balanced]]*E$2/DatiStorici[[#This Row],[Gold]]),T2206)</f>
        <v>34.94519166065858</v>
      </c>
      <c r="U2207" s="34">
        <f>SUMPRODUCT(DatiStorici[[#This Row],[Bond 3Y]:[Gold]],Q2206:T2206)</f>
        <v>16523.077241430612</v>
      </c>
      <c r="V2207" s="32">
        <f t="shared" si="286"/>
        <v>-1.116573668159029E-3</v>
      </c>
      <c r="W2207" s="32">
        <f>-(1-U2207/MAX(U$5:U2207))</f>
        <v>-2.5651906925512225E-2</v>
      </c>
      <c r="X2207" s="53" t="str">
        <f t="shared" si="287"/>
        <v/>
      </c>
    </row>
    <row r="2208" spans="1:24" x14ac:dyDescent="0.3">
      <c r="A2208" s="4">
        <v>42205</v>
      </c>
      <c r="B2208" s="1">
        <v>132.74534</v>
      </c>
      <c r="C2208" s="1">
        <v>171.089099</v>
      </c>
      <c r="D2208" s="1">
        <v>239.67278099999999</v>
      </c>
      <c r="E2208" s="1">
        <v>105.52258999999999</v>
      </c>
      <c r="F2208" s="3">
        <f t="shared" si="280"/>
        <v>15376.037068985792</v>
      </c>
      <c r="G2208" s="36">
        <f t="shared" si="281"/>
        <v>2.7355360511005191E-4</v>
      </c>
      <c r="H2208" s="31">
        <f t="shared" si="282"/>
        <v>1.9652928845220892E-3</v>
      </c>
      <c r="I2208" s="37">
        <f t="shared" si="283"/>
        <v>2.7182002906794085E-3</v>
      </c>
      <c r="J2208" s="37">
        <f t="shared" si="284"/>
        <v>-2.5243541507337135E-2</v>
      </c>
      <c r="K2208" s="39">
        <f t="shared" si="285"/>
        <v>-5.6557815324329332E-3</v>
      </c>
      <c r="L2208" s="36">
        <f>-(1-B2208/MAX(B$5:B2208))</f>
        <v>-5.6337786695004333E-5</v>
      </c>
      <c r="M2208" s="37">
        <f>-(1-C2208/MAX(C$5:C2208))</f>
        <v>-3.9800347686258286E-2</v>
      </c>
      <c r="N2208" s="37">
        <f>-(1-D2208/MAX(D$5:D2208))</f>
        <v>-4.1703906142958047E-3</v>
      </c>
      <c r="O2208" s="37">
        <f>-(1-E2208/MAX(E$5:E2208))</f>
        <v>-0.42639543606357766</v>
      </c>
      <c r="P2208" s="39">
        <f>-(1-F2208/MAX(F$5:F2208))</f>
        <v>-3.551646336850045E-2</v>
      </c>
      <c r="Q2208" s="33">
        <f>IF(DatiStorici[[#This Row],[Calend]]="X",(DatiStorici[[#This Row],[Balanced]]*B$2/DatiStorici[[#This Row],[Bond 3Y]]),Q2207)</f>
        <v>30.063476062940705</v>
      </c>
      <c r="R2208" s="33">
        <f>IF(DatiStorici[[#This Row],[Calend]]="X",(DatiStorici[[#This Row],[Balanced]]*C$2/DatiStorici[[#This Row],[Bond 10Y]]),R2207)</f>
        <v>23.049742491761972</v>
      </c>
      <c r="S2208" s="33">
        <f>IF(DatiStorici[[#This Row],[Calend]]="X",(DatiStorici[[#This Row],[Balanced]]*D$2/DatiStorici[[#This Row],[SXXR]]),S2207)</f>
        <v>20.147868830265168</v>
      </c>
      <c r="T2208" s="33">
        <f>IF(DatiStorici[[#This Row],[Calend]]="X",(DatiStorici[[#This Row],[Balanced]]*E$2/DatiStorici[[#This Row],[Gold]]),T2207)</f>
        <v>34.94519166065858</v>
      </c>
      <c r="U2208" s="34">
        <f>SUMPRODUCT(DatiStorici[[#This Row],[Bond 3Y]:[Gold]],Q2207:T2207)</f>
        <v>16450.74891250646</v>
      </c>
      <c r="V2208" s="32">
        <f t="shared" si="286"/>
        <v>-4.3870216691742799E-3</v>
      </c>
      <c r="W2208" s="32">
        <f>-(1-U2208/MAX(U$5:U2208))</f>
        <v>-2.9917030687435009E-2</v>
      </c>
      <c r="X2208" s="53" t="str">
        <f t="shared" si="287"/>
        <v/>
      </c>
    </row>
    <row r="2209" spans="1:24" x14ac:dyDescent="0.3">
      <c r="A2209" s="4">
        <v>42206</v>
      </c>
      <c r="B2209" s="1">
        <v>132.717794</v>
      </c>
      <c r="C2209" s="1">
        <v>170.570607</v>
      </c>
      <c r="D2209" s="1">
        <v>237.22619900000001</v>
      </c>
      <c r="E2209" s="1">
        <v>105.61691</v>
      </c>
      <c r="F2209" s="3">
        <f t="shared" si="280"/>
        <v>15329.144687131247</v>
      </c>
      <c r="G2209" s="36">
        <f t="shared" si="281"/>
        <v>-2.0753164240772251E-4</v>
      </c>
      <c r="H2209" s="31">
        <f t="shared" si="282"/>
        <v>-3.0351392858250135E-3</v>
      </c>
      <c r="I2209" s="37">
        <f t="shared" si="283"/>
        <v>-1.0260468429072227E-2</v>
      </c>
      <c r="J2209" s="37">
        <f t="shared" si="284"/>
        <v>8.9343781030179785E-4</v>
      </c>
      <c r="K2209" s="39">
        <f t="shared" si="285"/>
        <v>-3.0543651350109927E-3</v>
      </c>
      <c r="L2209" s="36">
        <f>-(1-B2209/MAX(B$5:B2209))</f>
        <v>-2.6383620524084161E-4</v>
      </c>
      <c r="M2209" s="37">
        <f>-(1-C2209/MAX(C$5:C2209))</f>
        <v>-4.2710269130917133E-2</v>
      </c>
      <c r="N2209" s="37">
        <f>-(1-D2209/MAX(D$5:D2209))</f>
        <v>-1.4335828622002111E-2</v>
      </c>
      <c r="O2209" s="37">
        <f>-(1-E2209/MAX(E$5:E2209))</f>
        <v>-0.4258827270552934</v>
      </c>
      <c r="P2209" s="39">
        <f>-(1-F2209/MAX(F$5:F2209))</f>
        <v>-3.8457853928970054E-2</v>
      </c>
      <c r="Q2209" s="33">
        <f>IF(DatiStorici[[#This Row],[Calend]]="X",(DatiStorici[[#This Row],[Balanced]]*B$2/DatiStorici[[#This Row],[Bond 3Y]]),Q2208)</f>
        <v>30.063476062940705</v>
      </c>
      <c r="R2209" s="33">
        <f>IF(DatiStorici[[#This Row],[Calend]]="X",(DatiStorici[[#This Row],[Balanced]]*C$2/DatiStorici[[#This Row],[Bond 10Y]]),R2208)</f>
        <v>23.049742491761972</v>
      </c>
      <c r="S2209" s="33">
        <f>IF(DatiStorici[[#This Row],[Calend]]="X",(DatiStorici[[#This Row],[Balanced]]*D$2/DatiStorici[[#This Row],[SXXR]]),S2208)</f>
        <v>20.147868830265168</v>
      </c>
      <c r="T2209" s="33">
        <f>IF(DatiStorici[[#This Row],[Calend]]="X",(DatiStorici[[#This Row],[Balanced]]*E$2/DatiStorici[[#This Row],[Gold]]),T2208)</f>
        <v>34.94519166065858</v>
      </c>
      <c r="U2209" s="34">
        <f>SUMPRODUCT(DatiStorici[[#This Row],[Bond 3Y]:[Gold]],Q2208:T2208)</f>
        <v>16391.972294169736</v>
      </c>
      <c r="V2209" s="32">
        <f t="shared" si="286"/>
        <v>-3.5792820404281322E-3</v>
      </c>
      <c r="W2209" s="32">
        <f>-(1-U2209/MAX(U$5:U2209))</f>
        <v>-3.3383024651934323E-2</v>
      </c>
      <c r="X2209" s="53" t="str">
        <f t="shared" si="287"/>
        <v/>
      </c>
    </row>
    <row r="2210" spans="1:24" x14ac:dyDescent="0.3">
      <c r="A2210" s="4">
        <v>42207</v>
      </c>
      <c r="B2210" s="1">
        <v>132.73200800000001</v>
      </c>
      <c r="C2210" s="1">
        <v>170.96925400000001</v>
      </c>
      <c r="D2210" s="1">
        <v>235.82056800000001</v>
      </c>
      <c r="E2210" s="1">
        <v>103.99172</v>
      </c>
      <c r="F2210" s="3">
        <f t="shared" si="280"/>
        <v>15254.344559485922</v>
      </c>
      <c r="G2210" s="36">
        <f t="shared" si="281"/>
        <v>1.0709369460063914E-4</v>
      </c>
      <c r="H2210" s="31">
        <f t="shared" si="282"/>
        <v>2.3344108641813635E-3</v>
      </c>
      <c r="I2210" s="37">
        <f t="shared" si="283"/>
        <v>-5.9429013580504023E-3</v>
      </c>
      <c r="J2210" s="37">
        <f t="shared" si="284"/>
        <v>-1.5507210440782007E-2</v>
      </c>
      <c r="K2210" s="39">
        <f t="shared" si="285"/>
        <v>-4.8915462973319309E-3</v>
      </c>
      <c r="L2210" s="36">
        <f>-(1-B2210/MAX(B$5:B2210))</f>
        <v>-1.5676503261286001E-4</v>
      </c>
      <c r="M2210" s="37">
        <f>-(1-C2210/MAX(C$5:C2210))</f>
        <v>-4.0472951189369444E-2</v>
      </c>
      <c r="N2210" s="37">
        <f>-(1-D2210/MAX(D$5:D2210))</f>
        <v>-2.0176162112647611E-2</v>
      </c>
      <c r="O2210" s="37">
        <f>-(1-E2210/MAX(E$5:E2210))</f>
        <v>-0.43471700984975326</v>
      </c>
      <c r="P2210" s="39">
        <f>-(1-F2210/MAX(F$5:F2210))</f>
        <v>-4.3149797069336637E-2</v>
      </c>
      <c r="Q2210" s="33">
        <f>IF(DatiStorici[[#This Row],[Calend]]="X",(DatiStorici[[#This Row],[Balanced]]*B$2/DatiStorici[[#This Row],[Bond 3Y]]),Q2209)</f>
        <v>30.063476062940705</v>
      </c>
      <c r="R2210" s="33">
        <f>IF(DatiStorici[[#This Row],[Calend]]="X",(DatiStorici[[#This Row],[Balanced]]*C$2/DatiStorici[[#This Row],[Bond 10Y]]),R2209)</f>
        <v>23.049742491761972</v>
      </c>
      <c r="S2210" s="33">
        <f>IF(DatiStorici[[#This Row],[Calend]]="X",(DatiStorici[[#This Row],[Balanced]]*D$2/DatiStorici[[#This Row],[SXXR]]),S2209)</f>
        <v>20.147868830265168</v>
      </c>
      <c r="T2210" s="33">
        <f>IF(DatiStorici[[#This Row],[Calend]]="X",(DatiStorici[[#This Row],[Balanced]]*E$2/DatiStorici[[#This Row],[Gold]]),T2209)</f>
        <v>34.94519166065858</v>
      </c>
      <c r="U2210" s="34">
        <f>SUMPRODUCT(DatiStorici[[#This Row],[Bond 3Y]:[Gold]],Q2209:T2209)</f>
        <v>16316.475282066869</v>
      </c>
      <c r="V2210" s="32">
        <f t="shared" si="286"/>
        <v>-4.616369884412377E-3</v>
      </c>
      <c r="W2210" s="32">
        <f>-(1-U2210/MAX(U$5:U2210))</f>
        <v>-3.7835002252741168E-2</v>
      </c>
      <c r="X2210" s="53" t="str">
        <f t="shared" si="287"/>
        <v/>
      </c>
    </row>
    <row r="2211" spans="1:24" x14ac:dyDescent="0.3">
      <c r="A2211" s="4">
        <v>42208</v>
      </c>
      <c r="B2211" s="1">
        <v>132.74216100000001</v>
      </c>
      <c r="C2211" s="1">
        <v>171.13190900000001</v>
      </c>
      <c r="D2211" s="1">
        <v>234.55030600000001</v>
      </c>
      <c r="E2211" s="1">
        <v>104.83116</v>
      </c>
      <c r="F2211" s="3">
        <f t="shared" si="280"/>
        <v>15272.712447430118</v>
      </c>
      <c r="G2211" s="36">
        <f t="shared" si="281"/>
        <v>7.6489551079040371E-5</v>
      </c>
      <c r="H2211" s="31">
        <f t="shared" si="282"/>
        <v>9.5091762232123991E-4</v>
      </c>
      <c r="I2211" s="37">
        <f t="shared" si="283"/>
        <v>-5.4011213628727683E-3</v>
      </c>
      <c r="J2211" s="37">
        <f t="shared" si="284"/>
        <v>8.0397753506494442E-3</v>
      </c>
      <c r="K2211" s="39">
        <f t="shared" si="285"/>
        <v>1.2033842736055825E-3</v>
      </c>
      <c r="L2211" s="36">
        <f>-(1-B2211/MAX(B$5:B2211))</f>
        <v>-8.0284547478992607E-5</v>
      </c>
      <c r="M2211" s="37">
        <f>-(1-C2211/MAX(C$5:C2211))</f>
        <v>-3.9560086048574639E-2</v>
      </c>
      <c r="N2211" s="37">
        <f>-(1-D2211/MAX(D$5:D2211))</f>
        <v>-2.5454043505768742E-2</v>
      </c>
      <c r="O2211" s="37">
        <f>-(1-E2211/MAX(E$5:E2211))</f>
        <v>-0.43015394316279276</v>
      </c>
      <c r="P2211" s="39">
        <f>-(1-F2211/MAX(F$5:F2211))</f>
        <v>-4.1997645481421819E-2</v>
      </c>
      <c r="Q2211" s="33">
        <f>IF(DatiStorici[[#This Row],[Calend]]="X",(DatiStorici[[#This Row],[Balanced]]*B$2/DatiStorici[[#This Row],[Bond 3Y]]),Q2210)</f>
        <v>30.063476062940705</v>
      </c>
      <c r="R2211" s="33">
        <f>IF(DatiStorici[[#This Row],[Calend]]="X",(DatiStorici[[#This Row],[Balanced]]*C$2/DatiStorici[[#This Row],[Bond 10Y]]),R2210)</f>
        <v>23.049742491761972</v>
      </c>
      <c r="S2211" s="33">
        <f>IF(DatiStorici[[#This Row],[Calend]]="X",(DatiStorici[[#This Row],[Balanced]]*D$2/DatiStorici[[#This Row],[SXXR]]),S2210)</f>
        <v>20.147868830265168</v>
      </c>
      <c r="T2211" s="33">
        <f>IF(DatiStorici[[#This Row],[Calend]]="X",(DatiStorici[[#This Row],[Balanced]]*E$2/DatiStorici[[#This Row],[Gold]]),T2210)</f>
        <v>34.94519166065858</v>
      </c>
      <c r="U2211" s="34">
        <f>SUMPRODUCT(DatiStorici[[#This Row],[Bond 3Y]:[Gold]],Q2210:T2210)</f>
        <v>16324.270991935888</v>
      </c>
      <c r="V2211" s="32">
        <f t="shared" si="286"/>
        <v>4.7766738859486828E-4</v>
      </c>
      <c r="W2211" s="32">
        <f>-(1-U2211/MAX(U$5:U2211))</f>
        <v>-3.7375297626656478E-2</v>
      </c>
      <c r="X2211" s="53" t="str">
        <f t="shared" si="287"/>
        <v/>
      </c>
    </row>
    <row r="2212" spans="1:24" x14ac:dyDescent="0.3">
      <c r="A2212" s="4">
        <v>42209</v>
      </c>
      <c r="B2212" s="1">
        <v>132.750011</v>
      </c>
      <c r="C2212" s="1">
        <v>171.78494900000001</v>
      </c>
      <c r="D2212" s="1">
        <v>232.51450299999999</v>
      </c>
      <c r="E2212" s="1">
        <v>103.24423</v>
      </c>
      <c r="F2212" s="3">
        <f t="shared" si="280"/>
        <v>15196.225156655031</v>
      </c>
      <c r="G2212" s="36">
        <f t="shared" si="281"/>
        <v>5.9135453547659609E-5</v>
      </c>
      <c r="H2212" s="31">
        <f t="shared" si="282"/>
        <v>3.808741239802565E-3</v>
      </c>
      <c r="I2212" s="37">
        <f t="shared" si="283"/>
        <v>-8.7174878229181966E-3</v>
      </c>
      <c r="J2212" s="37">
        <f t="shared" si="284"/>
        <v>-1.5253709435587903E-2</v>
      </c>
      <c r="K2212" s="39">
        <f t="shared" si="285"/>
        <v>-5.0206838478273888E-3</v>
      </c>
      <c r="L2212" s="36">
        <f>-(1-B2212/MAX(B$5:B2212))</f>
        <v>-2.1152093199527933E-5</v>
      </c>
      <c r="M2212" s="37">
        <f>-(1-C2212/MAX(C$5:C2212))</f>
        <v>-3.5895043771702495E-2</v>
      </c>
      <c r="N2212" s="37">
        <f>-(1-D2212/MAX(D$5:D2212))</f>
        <v>-3.391271327134493E-2</v>
      </c>
      <c r="O2212" s="37">
        <f>-(1-E2212/MAX(E$5:E2212))</f>
        <v>-0.43878025048379032</v>
      </c>
      <c r="P2212" s="39">
        <f>-(1-F2212/MAX(F$5:F2212))</f>
        <v>-4.6795418300460967E-2</v>
      </c>
      <c r="Q2212" s="33">
        <f>IF(DatiStorici[[#This Row],[Calend]]="X",(DatiStorici[[#This Row],[Balanced]]*B$2/DatiStorici[[#This Row],[Bond 3Y]]),Q2211)</f>
        <v>30.063476062940705</v>
      </c>
      <c r="R2212" s="33">
        <f>IF(DatiStorici[[#This Row],[Calend]]="X",(DatiStorici[[#This Row],[Balanced]]*C$2/DatiStorici[[#This Row],[Bond 10Y]]),R2211)</f>
        <v>23.049742491761972</v>
      </c>
      <c r="S2212" s="33">
        <f>IF(DatiStorici[[#This Row],[Calend]]="X",(DatiStorici[[#This Row],[Balanced]]*D$2/DatiStorici[[#This Row],[SXXR]]),S2211)</f>
        <v>20.147868830265168</v>
      </c>
      <c r="T2212" s="33">
        <f>IF(DatiStorici[[#This Row],[Calend]]="X",(DatiStorici[[#This Row],[Balanced]]*E$2/DatiStorici[[#This Row],[Gold]]),T2211)</f>
        <v>34.94519166065858</v>
      </c>
      <c r="U2212" s="34">
        <f>SUMPRODUCT(DatiStorici[[#This Row],[Bond 3Y]:[Gold]],Q2211:T2211)</f>
        <v>16243.086729249491</v>
      </c>
      <c r="V2212" s="32">
        <f t="shared" si="286"/>
        <v>-4.9856320272951022E-3</v>
      </c>
      <c r="W2212" s="32">
        <f>-(1-U2212/MAX(U$5:U2212))</f>
        <v>-4.216264627729438E-2</v>
      </c>
      <c r="X2212" s="53" t="str">
        <f t="shared" si="287"/>
        <v/>
      </c>
    </row>
    <row r="2213" spans="1:24" x14ac:dyDescent="0.3">
      <c r="A2213" s="4">
        <v>42212</v>
      </c>
      <c r="B2213" s="1">
        <v>132.71880200000001</v>
      </c>
      <c r="C2213" s="1">
        <v>171.66769600000001</v>
      </c>
      <c r="D2213" s="1">
        <v>227.369855</v>
      </c>
      <c r="E2213" s="1">
        <v>105.07471</v>
      </c>
      <c r="F2213" s="3">
        <f t="shared" si="280"/>
        <v>15187.28847015712</v>
      </c>
      <c r="G2213" s="36">
        <f t="shared" si="281"/>
        <v>-2.3512366511971113E-4</v>
      </c>
      <c r="H2213" s="31">
        <f t="shared" si="282"/>
        <v>-6.8278993487042169E-4</v>
      </c>
      <c r="I2213" s="37">
        <f t="shared" si="283"/>
        <v>-2.2374592811785995E-2</v>
      </c>
      <c r="J2213" s="37">
        <f t="shared" si="284"/>
        <v>1.7574274451644785E-2</v>
      </c>
      <c r="K2213" s="39">
        <f t="shared" si="285"/>
        <v>-5.8825893972548539E-4</v>
      </c>
      <c r="L2213" s="36">
        <f>-(1-B2213/MAX(B$5:B2213))</f>
        <v>-2.5624314614347554E-4</v>
      </c>
      <c r="M2213" s="37">
        <f>-(1-C2213/MAX(C$5:C2213))</f>
        <v>-3.6553100249238413E-2</v>
      </c>
      <c r="N2213" s="37">
        <f>-(1-D2213/MAX(D$5:D2213))</f>
        <v>-5.5288493979071318E-2</v>
      </c>
      <c r="O2213" s="37">
        <f>-(1-E2213/MAX(E$5:E2213))</f>
        <v>-0.42883004283446768</v>
      </c>
      <c r="P2213" s="39">
        <f>-(1-F2213/MAX(F$5:F2213))</f>
        <v>-4.7355984521822214E-2</v>
      </c>
      <c r="Q2213" s="33">
        <f>IF(DatiStorici[[#This Row],[Calend]]="X",(DatiStorici[[#This Row],[Balanced]]*B$2/DatiStorici[[#This Row],[Bond 3Y]]),Q2212)</f>
        <v>30.063476062940705</v>
      </c>
      <c r="R2213" s="33">
        <f>IF(DatiStorici[[#This Row],[Calend]]="X",(DatiStorici[[#This Row],[Balanced]]*C$2/DatiStorici[[#This Row],[Bond 10Y]]),R2212)</f>
        <v>23.049742491761972</v>
      </c>
      <c r="S2213" s="33">
        <f>IF(DatiStorici[[#This Row],[Calend]]="X",(DatiStorici[[#This Row],[Balanced]]*D$2/DatiStorici[[#This Row],[SXXR]]),S2212)</f>
        <v>20.147868830265168</v>
      </c>
      <c r="T2213" s="33">
        <f>IF(DatiStorici[[#This Row],[Calend]]="X",(DatiStorici[[#This Row],[Balanced]]*E$2/DatiStorici[[#This Row],[Gold]]),T2212)</f>
        <v>34.94519166065858</v>
      </c>
      <c r="U2213" s="34">
        <f>SUMPRODUCT(DatiStorici[[#This Row],[Bond 3Y]:[Gold]],Q2212:T2212)</f>
        <v>16199.758608117772</v>
      </c>
      <c r="V2213" s="32">
        <f t="shared" si="286"/>
        <v>-2.6710448138230272E-3</v>
      </c>
      <c r="W2213" s="32">
        <f>-(1-U2213/MAX(U$5:U2213))</f>
        <v>-4.4717658977672881E-2</v>
      </c>
      <c r="X2213" s="53" t="str">
        <f t="shared" si="287"/>
        <v/>
      </c>
    </row>
    <row r="2214" spans="1:24" x14ac:dyDescent="0.3">
      <c r="A2214" s="4">
        <v>42213</v>
      </c>
      <c r="B2214" s="1">
        <v>132.749596</v>
      </c>
      <c r="C2214" s="1">
        <v>171.67770999999999</v>
      </c>
      <c r="D2214" s="1">
        <v>229.79367999999999</v>
      </c>
      <c r="E2214" s="1">
        <v>104.71053000000001</v>
      </c>
      <c r="F2214" s="3">
        <f t="shared" si="280"/>
        <v>15210.40126052917</v>
      </c>
      <c r="G2214" s="36">
        <f t="shared" si="281"/>
        <v>2.3199748346770945E-4</v>
      </c>
      <c r="H2214" s="31">
        <f t="shared" si="282"/>
        <v>5.8331929467016422E-5</v>
      </c>
      <c r="I2214" s="37">
        <f t="shared" si="283"/>
        <v>1.0603854095867248E-2</v>
      </c>
      <c r="J2214" s="37">
        <f t="shared" si="284"/>
        <v>-3.4719350687287837E-3</v>
      </c>
      <c r="K2214" s="39">
        <f t="shared" si="285"/>
        <v>1.5206941731999472E-3</v>
      </c>
      <c r="L2214" s="36">
        <f>-(1-B2214/MAX(B$5:B2214))</f>
        <v>-2.4278203839767087E-5</v>
      </c>
      <c r="M2214" s="37">
        <f>-(1-C2214/MAX(C$5:C2214))</f>
        <v>-3.6496898893486063E-2</v>
      </c>
      <c r="N2214" s="37">
        <f>-(1-D2214/MAX(D$5:D2214))</f>
        <v>-4.5217610281312992E-2</v>
      </c>
      <c r="O2214" s="37">
        <f>-(1-E2214/MAX(E$5:E2214))</f>
        <v>-0.43080966928312059</v>
      </c>
      <c r="P2214" s="39">
        <f>-(1-F2214/MAX(F$5:F2214))</f>
        <v>-4.5906202260018181E-2</v>
      </c>
      <c r="Q2214" s="33">
        <f>IF(DatiStorici[[#This Row],[Calend]]="X",(DatiStorici[[#This Row],[Balanced]]*B$2/DatiStorici[[#This Row],[Bond 3Y]]),Q2213)</f>
        <v>30.063476062940705</v>
      </c>
      <c r="R2214" s="33">
        <f>IF(DatiStorici[[#This Row],[Calend]]="X",(DatiStorici[[#This Row],[Balanced]]*C$2/DatiStorici[[#This Row],[Bond 10Y]]),R2213)</f>
        <v>23.049742491761972</v>
      </c>
      <c r="S2214" s="33">
        <f>IF(DatiStorici[[#This Row],[Calend]]="X",(DatiStorici[[#This Row],[Balanced]]*D$2/DatiStorici[[#This Row],[SXXR]]),S2213)</f>
        <v>20.147868830265168</v>
      </c>
      <c r="T2214" s="33">
        <f>IF(DatiStorici[[#This Row],[Calend]]="X",(DatiStorici[[#This Row],[Balanced]]*E$2/DatiStorici[[#This Row],[Gold]]),T2213)</f>
        <v>34.94519166065858</v>
      </c>
      <c r="U2214" s="34">
        <f>SUMPRODUCT(DatiStorici[[#This Row],[Bond 3Y]:[Gold]],Q2213:T2213)</f>
        <v>16237.023771189506</v>
      </c>
      <c r="V2214" s="32">
        <f t="shared" si="286"/>
        <v>2.2977112236972704E-3</v>
      </c>
      <c r="W2214" s="32">
        <f>-(1-U2214/MAX(U$5:U2214))</f>
        <v>-4.2520172392909505E-2</v>
      </c>
      <c r="X2214" s="53" t="str">
        <f t="shared" si="287"/>
        <v/>
      </c>
    </row>
    <row r="2215" spans="1:24" x14ac:dyDescent="0.3">
      <c r="A2215" s="4">
        <v>42214</v>
      </c>
      <c r="B2215" s="1">
        <v>132.74682300000001</v>
      </c>
      <c r="C2215" s="1">
        <v>171.449219</v>
      </c>
      <c r="D2215" s="1">
        <v>232.14340200000001</v>
      </c>
      <c r="E2215" s="1">
        <v>104.14098</v>
      </c>
      <c r="F2215" s="3">
        <f t="shared" si="280"/>
        <v>15217.432105991029</v>
      </c>
      <c r="G2215" s="36">
        <f t="shared" si="281"/>
        <v>-2.0889170637646316E-5</v>
      </c>
      <c r="H2215" s="31">
        <f t="shared" si="282"/>
        <v>-1.3318163889930238E-3</v>
      </c>
      <c r="I2215" s="37">
        <f t="shared" si="283"/>
        <v>1.0173429922034894E-2</v>
      </c>
      <c r="J2215" s="37">
        <f t="shared" si="284"/>
        <v>-5.4541277857219931E-3</v>
      </c>
      <c r="K2215" s="39">
        <f t="shared" si="285"/>
        <v>4.621325154701617E-4</v>
      </c>
      <c r="L2215" s="36">
        <f>-(1-B2215/MAX(B$5:B2215))</f>
        <v>-4.516664915399371E-5</v>
      </c>
      <c r="M2215" s="37">
        <f>-(1-C2215/MAX(C$5:C2215))</f>
        <v>-3.7779253994069117E-2</v>
      </c>
      <c r="N2215" s="37">
        <f>-(1-D2215/MAX(D$5:D2215))</f>
        <v>-3.5454621210705861E-2</v>
      </c>
      <c r="O2215" s="37">
        <f>-(1-E2215/MAX(E$5:E2215))</f>
        <v>-0.43390565545432802</v>
      </c>
      <c r="P2215" s="39">
        <f>-(1-F2215/MAX(F$5:F2215))</f>
        <v>-4.5465182596359788E-2</v>
      </c>
      <c r="Q2215" s="33">
        <f>IF(DatiStorici[[#This Row],[Calend]]="X",(DatiStorici[[#This Row],[Balanced]]*B$2/DatiStorici[[#This Row],[Bond 3Y]]),Q2214)</f>
        <v>30.063476062940705</v>
      </c>
      <c r="R2215" s="33">
        <f>IF(DatiStorici[[#This Row],[Calend]]="X",(DatiStorici[[#This Row],[Balanced]]*C$2/DatiStorici[[#This Row],[Bond 10Y]]),R2214)</f>
        <v>23.049742491761972</v>
      </c>
      <c r="S2215" s="33">
        <f>IF(DatiStorici[[#This Row],[Calend]]="X",(DatiStorici[[#This Row],[Balanced]]*D$2/DatiStorici[[#This Row],[SXXR]]),S2214)</f>
        <v>20.147868830265168</v>
      </c>
      <c r="T2215" s="33">
        <f>IF(DatiStorici[[#This Row],[Calend]]="X",(DatiStorici[[#This Row],[Balanced]]*E$2/DatiStorici[[#This Row],[Gold]]),T2214)</f>
        <v>34.94519166065858</v>
      </c>
      <c r="U2215" s="34">
        <f>SUMPRODUCT(DatiStorici[[#This Row],[Bond 3Y]:[Gold]],Q2214:T2214)</f>
        <v>16259.112603191959</v>
      </c>
      <c r="V2215" s="32">
        <f t="shared" si="286"/>
        <v>1.3594745633737422E-3</v>
      </c>
      <c r="W2215" s="32">
        <f>-(1-U2215/MAX(U$5:U2215))</f>
        <v>-4.1217617727978939E-2</v>
      </c>
      <c r="X2215" s="53" t="str">
        <f t="shared" si="287"/>
        <v/>
      </c>
    </row>
    <row r="2216" spans="1:24" x14ac:dyDescent="0.3">
      <c r="A2216" s="4">
        <v>42215</v>
      </c>
      <c r="B2216" s="1">
        <v>132.785235</v>
      </c>
      <c r="C2216" s="1">
        <v>172.249652</v>
      </c>
      <c r="D2216" s="1">
        <v>233.46676099999999</v>
      </c>
      <c r="E2216" s="1">
        <v>103.87711</v>
      </c>
      <c r="F2216" s="3">
        <f t="shared" si="280"/>
        <v>15248.146784362296</v>
      </c>
      <c r="G2216" s="36">
        <f t="shared" si="281"/>
        <v>2.8932099993705289E-4</v>
      </c>
      <c r="H2216" s="31">
        <f t="shared" si="282"/>
        <v>4.6577659377950711E-3</v>
      </c>
      <c r="I2216" s="37">
        <f t="shared" si="283"/>
        <v>5.684423015637952E-3</v>
      </c>
      <c r="J2216" s="37">
        <f t="shared" si="284"/>
        <v>-2.536992254178509E-3</v>
      </c>
      <c r="K2216" s="39">
        <f t="shared" si="285"/>
        <v>2.0163535305303603E-3</v>
      </c>
      <c r="L2216" s="36">
        <f>-(1-B2216/MAX(B$5:B2216))</f>
        <v>0</v>
      </c>
      <c r="M2216" s="37">
        <f>-(1-C2216/MAX(C$5:C2216))</f>
        <v>-3.3287001169121866E-2</v>
      </c>
      <c r="N2216" s="37">
        <f>-(1-D2216/MAX(D$5:D2216))</f>
        <v>-2.995612417425253E-2</v>
      </c>
      <c r="O2216" s="37">
        <f>-(1-E2216/MAX(E$5:E2216))</f>
        <v>-0.43534001217629537</v>
      </c>
      <c r="P2216" s="39">
        <f>-(1-F2216/MAX(F$5:F2216))</f>
        <v>-4.3538561225124228E-2</v>
      </c>
      <c r="Q2216" s="33">
        <f>IF(DatiStorici[[#This Row],[Calend]]="X",(DatiStorici[[#This Row],[Balanced]]*B$2/DatiStorici[[#This Row],[Bond 3Y]]),Q2215)</f>
        <v>30.063476062940705</v>
      </c>
      <c r="R2216" s="33">
        <f>IF(DatiStorici[[#This Row],[Calend]]="X",(DatiStorici[[#This Row],[Balanced]]*C$2/DatiStorici[[#This Row],[Bond 10Y]]),R2215)</f>
        <v>23.049742491761972</v>
      </c>
      <c r="S2216" s="33">
        <f>IF(DatiStorici[[#This Row],[Calend]]="X",(DatiStorici[[#This Row],[Balanced]]*D$2/DatiStorici[[#This Row],[SXXR]]),S2215)</f>
        <v>20.147868830265168</v>
      </c>
      <c r="T2216" s="33">
        <f>IF(DatiStorici[[#This Row],[Calend]]="X",(DatiStorici[[#This Row],[Balanced]]*E$2/DatiStorici[[#This Row],[Gold]]),T2215)</f>
        <v>34.94519166065858</v>
      </c>
      <c r="U2216" s="34">
        <f>SUMPRODUCT(DatiStorici[[#This Row],[Bond 3Y]:[Gold]],Q2215:T2215)</f>
        <v>16296.159051790251</v>
      </c>
      <c r="V2216" s="32">
        <f t="shared" si="286"/>
        <v>2.275911869630587E-3</v>
      </c>
      <c r="W2216" s="32">
        <f>-(1-U2216/MAX(U$5:U2216))</f>
        <v>-3.9033028500469968E-2</v>
      </c>
      <c r="X2216" s="53" t="str">
        <f t="shared" si="287"/>
        <v/>
      </c>
    </row>
    <row r="2217" spans="1:24" x14ac:dyDescent="0.3">
      <c r="A2217" s="4">
        <v>42216</v>
      </c>
      <c r="B2217" s="1">
        <v>132.802761</v>
      </c>
      <c r="C2217" s="1">
        <v>172.560281</v>
      </c>
      <c r="D2217" s="1">
        <v>233.537364</v>
      </c>
      <c r="E2217" s="1">
        <v>104.91706000000001</v>
      </c>
      <c r="F2217" s="3">
        <f t="shared" si="280"/>
        <v>15298.522627215498</v>
      </c>
      <c r="G2217" s="36">
        <f t="shared" si="281"/>
        <v>1.319788566455438E-4</v>
      </c>
      <c r="H2217" s="31">
        <f t="shared" si="282"/>
        <v>1.8017409262519213E-3</v>
      </c>
      <c r="I2217" s="37">
        <f t="shared" si="283"/>
        <v>3.0236563986634223E-4</v>
      </c>
      <c r="J2217" s="37">
        <f t="shared" si="284"/>
        <v>9.9615674111063323E-3</v>
      </c>
      <c r="K2217" s="39">
        <f t="shared" si="285"/>
        <v>3.2982900913455901E-3</v>
      </c>
      <c r="L2217" s="36">
        <f>-(1-B2217/MAX(B$5:B2217))</f>
        <v>0</v>
      </c>
      <c r="M2217" s="37">
        <f>-(1-C2217/MAX(C$5:C2217))</f>
        <v>-3.1543664746509825E-2</v>
      </c>
      <c r="N2217" s="37">
        <f>-(1-D2217/MAX(D$5:D2217))</f>
        <v>-2.9662771889449435E-2</v>
      </c>
      <c r="O2217" s="37">
        <f>-(1-E2217/MAX(E$5:E2217))</f>
        <v>-0.42968700397903936</v>
      </c>
      <c r="P2217" s="39">
        <f>-(1-F2217/MAX(F$5:F2217))</f>
        <v>-4.0378665677405334E-2</v>
      </c>
      <c r="Q2217" s="33">
        <f>IF(DatiStorici[[#This Row],[Calend]]="X",(DatiStorici[[#This Row],[Balanced]]*B$2/DatiStorici[[#This Row],[Bond 3Y]]),Q2216)</f>
        <v>30.063476062940705</v>
      </c>
      <c r="R2217" s="33">
        <f>IF(DatiStorici[[#This Row],[Calend]]="X",(DatiStorici[[#This Row],[Balanced]]*C$2/DatiStorici[[#This Row],[Bond 10Y]]),R2216)</f>
        <v>23.049742491761972</v>
      </c>
      <c r="S2217" s="33">
        <f>IF(DatiStorici[[#This Row],[Calend]]="X",(DatiStorici[[#This Row],[Balanced]]*D$2/DatiStorici[[#This Row],[SXXR]]),S2216)</f>
        <v>20.147868830265168</v>
      </c>
      <c r="T2217" s="33">
        <f>IF(DatiStorici[[#This Row],[Calend]]="X",(DatiStorici[[#This Row],[Balanced]]*E$2/DatiStorici[[#This Row],[Gold]]),T2216)</f>
        <v>34.94519166065858</v>
      </c>
      <c r="U2217" s="34">
        <f>SUMPRODUCT(DatiStorici[[#This Row],[Bond 3Y]:[Gold]],Q2216:T2216)</f>
        <v>16341.609614782727</v>
      </c>
      <c r="V2217" s="32">
        <f t="shared" si="286"/>
        <v>2.7851531663878027E-3</v>
      </c>
      <c r="W2217" s="32">
        <f>-(1-U2217/MAX(U$5:U2217))</f>
        <v>-3.635285768641372E-2</v>
      </c>
      <c r="X2217" s="53" t="str">
        <f t="shared" si="287"/>
        <v/>
      </c>
    </row>
    <row r="2218" spans="1:24" x14ac:dyDescent="0.3">
      <c r="A2218" s="4">
        <v>42219</v>
      </c>
      <c r="B2218" s="1">
        <v>132.79176200000001</v>
      </c>
      <c r="C2218" s="1">
        <v>172.48069000000001</v>
      </c>
      <c r="D2218" s="1">
        <v>235.40337099999999</v>
      </c>
      <c r="E2218" s="1">
        <v>104.29259999999999</v>
      </c>
      <c r="F2218" s="3">
        <f t="shared" si="280"/>
        <v>15299.677929680198</v>
      </c>
      <c r="G2218" s="36">
        <f t="shared" si="281"/>
        <v>-8.2825503192233507E-5</v>
      </c>
      <c r="H2218" s="31">
        <f t="shared" si="282"/>
        <v>-4.6134232222322082E-4</v>
      </c>
      <c r="I2218" s="37">
        <f t="shared" si="283"/>
        <v>7.9584335913065046E-3</v>
      </c>
      <c r="J2218" s="37">
        <f t="shared" si="284"/>
        <v>-5.9697229517969045E-3</v>
      </c>
      <c r="K2218" s="39">
        <f t="shared" si="285"/>
        <v>7.5514405698566303E-5</v>
      </c>
      <c r="L2218" s="36">
        <f>-(1-B2218/MAX(B$5:B2218))</f>
        <v>-8.2822073254940065E-5</v>
      </c>
      <c r="M2218" s="37">
        <f>-(1-C2218/MAX(C$5:C2218))</f>
        <v>-3.1990351595490796E-2</v>
      </c>
      <c r="N2218" s="37">
        <f>-(1-D2218/MAX(D$5:D2218))</f>
        <v>-2.1909596855689606E-2</v>
      </c>
      <c r="O2218" s="37">
        <f>-(1-E2218/MAX(E$5:E2218))</f>
        <v>-0.43308147246200346</v>
      </c>
      <c r="P2218" s="39">
        <f>-(1-F2218/MAX(F$5:F2218))</f>
        <v>-4.0306197706494906E-2</v>
      </c>
      <c r="Q2218" s="33">
        <f>IF(DatiStorici[[#This Row],[Calend]]="X",(DatiStorici[[#This Row],[Balanced]]*B$2/DatiStorici[[#This Row],[Bond 3Y]]),Q2217)</f>
        <v>30.063476062940705</v>
      </c>
      <c r="R2218" s="33">
        <f>IF(DatiStorici[[#This Row],[Calend]]="X",(DatiStorici[[#This Row],[Balanced]]*C$2/DatiStorici[[#This Row],[Bond 10Y]]),R2217)</f>
        <v>23.049742491761972</v>
      </c>
      <c r="S2218" s="33">
        <f>IF(DatiStorici[[#This Row],[Calend]]="X",(DatiStorici[[#This Row],[Balanced]]*D$2/DatiStorici[[#This Row],[SXXR]]),S2217)</f>
        <v>20.147868830265168</v>
      </c>
      <c r="T2218" s="33">
        <f>IF(DatiStorici[[#This Row],[Calend]]="X",(DatiStorici[[#This Row],[Balanced]]*E$2/DatiStorici[[#This Row],[Gold]]),T2217)</f>
        <v>34.94519166065858</v>
      </c>
      <c r="U2218" s="34">
        <f>SUMPRODUCT(DatiStorici[[#This Row],[Bond 3Y]:[Gold]],Q2217:T2217)</f>
        <v>16355.218584442793</v>
      </c>
      <c r="V2218" s="32">
        <f t="shared" si="286"/>
        <v>8.3243367601297741E-4</v>
      </c>
      <c r="W2218" s="32">
        <f>-(1-U2218/MAX(U$5:U2218))</f>
        <v>-3.5550351383063283E-2</v>
      </c>
      <c r="X2218" s="53" t="str">
        <f t="shared" si="287"/>
        <v/>
      </c>
    </row>
    <row r="2219" spans="1:24" x14ac:dyDescent="0.3">
      <c r="A2219" s="4">
        <v>42220</v>
      </c>
      <c r="B2219" s="1">
        <v>132.82514800000001</v>
      </c>
      <c r="C2219" s="1">
        <v>172.49512999999999</v>
      </c>
      <c r="D2219" s="1">
        <v>234.99492699999999</v>
      </c>
      <c r="E2219" s="1">
        <v>104.17202</v>
      </c>
      <c r="F2219" s="3">
        <f t="shared" si="280"/>
        <v>15289.967530009853</v>
      </c>
      <c r="G2219" s="36">
        <f t="shared" si="281"/>
        <v>2.5138459878797862E-4</v>
      </c>
      <c r="H2219" s="31">
        <f t="shared" si="282"/>
        <v>8.3716012376934028E-5</v>
      </c>
      <c r="I2219" s="37">
        <f t="shared" si="283"/>
        <v>-1.7365883523953896E-3</v>
      </c>
      <c r="J2219" s="37">
        <f t="shared" si="284"/>
        <v>-1.1568391168481481E-3</v>
      </c>
      <c r="K2219" s="39">
        <f t="shared" si="285"/>
        <v>-6.3488149997089347E-4</v>
      </c>
      <c r="L2219" s="36">
        <f>-(1-B2219/MAX(B$5:B2219))</f>
        <v>0</v>
      </c>
      <c r="M2219" s="37">
        <f>-(1-C2219/MAX(C$5:C2219))</f>
        <v>-3.1909310295604176E-2</v>
      </c>
      <c r="N2219" s="37">
        <f>-(1-D2219/MAX(D$5:D2219))</f>
        <v>-2.3606663277996209E-2</v>
      </c>
      <c r="O2219" s="37">
        <f>-(1-E2219/MAX(E$5:E2219))</f>
        <v>-0.43373692679002407</v>
      </c>
      <c r="P2219" s="39">
        <f>-(1-F2219/MAX(F$5:F2219))</f>
        <v>-4.0915296174073967E-2</v>
      </c>
      <c r="Q2219" s="33">
        <f>IF(DatiStorici[[#This Row],[Calend]]="X",(DatiStorici[[#This Row],[Balanced]]*B$2/DatiStorici[[#This Row],[Bond 3Y]]),Q2218)</f>
        <v>30.063476062940705</v>
      </c>
      <c r="R2219" s="33">
        <f>IF(DatiStorici[[#This Row],[Calend]]="X",(DatiStorici[[#This Row],[Balanced]]*C$2/DatiStorici[[#This Row],[Bond 10Y]]),R2218)</f>
        <v>23.049742491761972</v>
      </c>
      <c r="S2219" s="33">
        <f>IF(DatiStorici[[#This Row],[Calend]]="X",(DatiStorici[[#This Row],[Balanced]]*D$2/DatiStorici[[#This Row],[SXXR]]),S2218)</f>
        <v>20.147868830265168</v>
      </c>
      <c r="T2219" s="33">
        <f>IF(DatiStorici[[#This Row],[Calend]]="X",(DatiStorici[[#This Row],[Balanced]]*E$2/DatiStorici[[#This Row],[Gold]]),T2218)</f>
        <v>34.94519166065858</v>
      </c>
      <c r="U2219" s="34">
        <f>SUMPRODUCT(DatiStorici[[#This Row],[Bond 3Y]:[Gold]],Q2218:T2218)</f>
        <v>16344.11215458926</v>
      </c>
      <c r="V2219" s="32">
        <f t="shared" si="286"/>
        <v>-6.7930627505909059E-4</v>
      </c>
      <c r="W2219" s="32">
        <f>-(1-U2219/MAX(U$5:U2219))</f>
        <v>-3.6205285605698356E-2</v>
      </c>
      <c r="X2219" s="53" t="str">
        <f t="shared" si="287"/>
        <v/>
      </c>
    </row>
    <row r="2220" spans="1:24" x14ac:dyDescent="0.3">
      <c r="A2220" s="4">
        <v>42221</v>
      </c>
      <c r="B2220" s="1">
        <v>132.79852299999999</v>
      </c>
      <c r="C2220" s="1">
        <v>171.25677899999999</v>
      </c>
      <c r="D2220" s="1">
        <v>238.04600500000001</v>
      </c>
      <c r="E2220" s="1">
        <v>103.64073</v>
      </c>
      <c r="F2220" s="3">
        <f t="shared" si="280"/>
        <v>15282.901127543106</v>
      </c>
      <c r="G2220" s="36">
        <f t="shared" si="281"/>
        <v>-2.0047159192515876E-4</v>
      </c>
      <c r="H2220" s="31">
        <f t="shared" si="282"/>
        <v>-7.2049424285160644E-3</v>
      </c>
      <c r="I2220" s="37">
        <f t="shared" si="283"/>
        <v>1.2900026633980719E-2</v>
      </c>
      <c r="J2220" s="37">
        <f t="shared" si="284"/>
        <v>-5.1131719062149569E-3</v>
      </c>
      <c r="K2220" s="39">
        <f t="shared" si="285"/>
        <v>-4.6226624473703209E-4</v>
      </c>
      <c r="L2220" s="36">
        <f>-(1-B2220/MAX(B$5:B2220))</f>
        <v>-2.0045149883829438E-4</v>
      </c>
      <c r="M2220" s="37">
        <f>-(1-C2220/MAX(C$5:C2220))</f>
        <v>-3.8859280846576305E-2</v>
      </c>
      <c r="N2220" s="37">
        <f>-(1-D2220/MAX(D$5:D2220))</f>
        <v>-1.0929571618825573E-2</v>
      </c>
      <c r="O2220" s="37">
        <f>-(1-E2220/MAX(E$5:E2220))</f>
        <v>-0.43662493748776932</v>
      </c>
      <c r="P2220" s="39">
        <f>-(1-F2220/MAX(F$5:F2220))</f>
        <v>-4.1358546200840451E-2</v>
      </c>
      <c r="Q2220" s="33">
        <f>IF(DatiStorici[[#This Row],[Calend]]="X",(DatiStorici[[#This Row],[Balanced]]*B$2/DatiStorici[[#This Row],[Bond 3Y]]),Q2219)</f>
        <v>30.063476062940705</v>
      </c>
      <c r="R2220" s="33">
        <f>IF(DatiStorici[[#This Row],[Calend]]="X",(DatiStorici[[#This Row],[Balanced]]*C$2/DatiStorici[[#This Row],[Bond 10Y]]),R2219)</f>
        <v>23.049742491761972</v>
      </c>
      <c r="S2220" s="33">
        <f>IF(DatiStorici[[#This Row],[Calend]]="X",(DatiStorici[[#This Row],[Balanced]]*D$2/DatiStorici[[#This Row],[SXXR]]),S2219)</f>
        <v>20.147868830265168</v>
      </c>
      <c r="T2220" s="33">
        <f>IF(DatiStorici[[#This Row],[Calend]]="X",(DatiStorici[[#This Row],[Balanced]]*E$2/DatiStorici[[#This Row],[Gold]]),T2219)</f>
        <v>34.94519166065858</v>
      </c>
      <c r="U2220" s="34">
        <f>SUMPRODUCT(DatiStorici[[#This Row],[Bond 3Y]:[Gold]],Q2219:T2219)</f>
        <v>16357.674731332183</v>
      </c>
      <c r="V2220" s="32">
        <f t="shared" si="286"/>
        <v>8.2947011842776218E-4</v>
      </c>
      <c r="W2220" s="32">
        <f>-(1-U2220/MAX(U$5:U2220))</f>
        <v>-3.5405515042772673E-2</v>
      </c>
      <c r="X2220" s="53" t="str">
        <f t="shared" si="287"/>
        <v/>
      </c>
    </row>
    <row r="2221" spans="1:24" x14ac:dyDescent="0.3">
      <c r="A2221" s="4">
        <v>42222</v>
      </c>
      <c r="B2221" s="1">
        <v>132.82138</v>
      </c>
      <c r="C2221" s="1">
        <v>171.66899599999999</v>
      </c>
      <c r="D2221" s="1">
        <v>236.266355</v>
      </c>
      <c r="E2221" s="1">
        <v>104.08365999999999</v>
      </c>
      <c r="F2221" s="3">
        <f t="shared" si="280"/>
        <v>15284.599597751654</v>
      </c>
      <c r="G2221" s="36">
        <f t="shared" si="281"/>
        <v>1.7210306756584501E-4</v>
      </c>
      <c r="H2221" s="31">
        <f t="shared" si="282"/>
        <v>2.4041190752948569E-3</v>
      </c>
      <c r="I2221" s="37">
        <f t="shared" si="283"/>
        <v>-7.5041618201234887E-3</v>
      </c>
      <c r="J2221" s="37">
        <f t="shared" si="284"/>
        <v>4.2645995618529409E-3</v>
      </c>
      <c r="K2221" s="39">
        <f t="shared" si="285"/>
        <v>1.1112915154964328E-4</v>
      </c>
      <c r="L2221" s="36">
        <f>-(1-B2221/MAX(B$5:B2221))</f>
        <v>-2.8368121976485305E-5</v>
      </c>
      <c r="M2221" s="37">
        <f>-(1-C2221/MAX(C$5:C2221))</f>
        <v>-3.6545804287337336E-2</v>
      </c>
      <c r="N2221" s="37">
        <f>-(1-D2221/MAX(D$5:D2221))</f>
        <v>-1.8323937207395558E-2</v>
      </c>
      <c r="O2221" s="37">
        <f>-(1-E2221/MAX(E$5:E2221))</f>
        <v>-0.43421723815529123</v>
      </c>
      <c r="P2221" s="39">
        <f>-(1-F2221/MAX(F$5:F2221))</f>
        <v>-4.1252007269758639E-2</v>
      </c>
      <c r="Q2221" s="33">
        <f>IF(DatiStorici[[#This Row],[Calend]]="X",(DatiStorici[[#This Row],[Balanced]]*B$2/DatiStorici[[#This Row],[Bond 3Y]]),Q2220)</f>
        <v>30.063476062940705</v>
      </c>
      <c r="R2221" s="33">
        <f>IF(DatiStorici[[#This Row],[Calend]]="X",(DatiStorici[[#This Row],[Balanced]]*C$2/DatiStorici[[#This Row],[Bond 10Y]]),R2220)</f>
        <v>23.049742491761972</v>
      </c>
      <c r="S2221" s="33">
        <f>IF(DatiStorici[[#This Row],[Calend]]="X",(DatiStorici[[#This Row],[Balanced]]*D$2/DatiStorici[[#This Row],[SXXR]]),S2220)</f>
        <v>20.147868830265168</v>
      </c>
      <c r="T2221" s="33">
        <f>IF(DatiStorici[[#This Row],[Calend]]="X",(DatiStorici[[#This Row],[Balanced]]*E$2/DatiStorici[[#This Row],[Gold]]),T2220)</f>
        <v>34.94519166065858</v>
      </c>
      <c r="U2221" s="34">
        <f>SUMPRODUCT(DatiStorici[[#This Row],[Bond 3Y]:[Gold]],Q2220:T2220)</f>
        <v>16347.485506883755</v>
      </c>
      <c r="V2221" s="32">
        <f t="shared" si="286"/>
        <v>-6.2309584810923393E-4</v>
      </c>
      <c r="W2221" s="32">
        <f>-(1-U2221/MAX(U$5:U2221))</f>
        <v>-3.6006362649194323E-2</v>
      </c>
      <c r="X2221" s="53" t="str">
        <f t="shared" si="287"/>
        <v/>
      </c>
    </row>
    <row r="2222" spans="1:24" x14ac:dyDescent="0.3">
      <c r="A2222" s="4">
        <v>42223</v>
      </c>
      <c r="B2222" s="1">
        <v>132.82528199999999</v>
      </c>
      <c r="C2222" s="1">
        <v>172.22021699999999</v>
      </c>
      <c r="D2222" s="1">
        <v>234.140694</v>
      </c>
      <c r="E2222" s="1">
        <v>104.44063</v>
      </c>
      <c r="F2222" s="3">
        <f t="shared" si="280"/>
        <v>15280.754022494992</v>
      </c>
      <c r="G2222" s="36">
        <f t="shared" si="281"/>
        <v>2.9377368952279576E-5</v>
      </c>
      <c r="H2222" s="31">
        <f t="shared" si="282"/>
        <v>3.2058084478753224E-3</v>
      </c>
      <c r="I2222" s="37">
        <f t="shared" si="283"/>
        <v>-9.0376004052229227E-3</v>
      </c>
      <c r="J2222" s="37">
        <f t="shared" si="284"/>
        <v>3.423777140855551E-3</v>
      </c>
      <c r="K2222" s="39">
        <f t="shared" si="285"/>
        <v>-2.5162969319660874E-4</v>
      </c>
      <c r="L2222" s="36">
        <f>-(1-B2222/MAX(B$5:B2222))</f>
        <v>0</v>
      </c>
      <c r="M2222" s="37">
        <f>-(1-C2222/MAX(C$5:C2222))</f>
        <v>-3.3452198583399317E-2</v>
      </c>
      <c r="N2222" s="37">
        <f>-(1-D2222/MAX(D$5:D2222))</f>
        <v>-2.7155962915464738E-2</v>
      </c>
      <c r="O2222" s="37">
        <f>-(1-E2222/MAX(E$5:E2222))</f>
        <v>-0.43227680415733516</v>
      </c>
      <c r="P2222" s="39">
        <f>-(1-F2222/MAX(F$5:F2222))</f>
        <v>-4.1493226382803727E-2</v>
      </c>
      <c r="Q2222" s="33">
        <f>IF(DatiStorici[[#This Row],[Calend]]="X",(DatiStorici[[#This Row],[Balanced]]*B$2/DatiStorici[[#This Row],[Bond 3Y]]),Q2221)</f>
        <v>30.063476062940705</v>
      </c>
      <c r="R2222" s="33">
        <f>IF(DatiStorici[[#This Row],[Calend]]="X",(DatiStorici[[#This Row],[Balanced]]*C$2/DatiStorici[[#This Row],[Bond 10Y]]),R2221)</f>
        <v>23.049742491761972</v>
      </c>
      <c r="S2222" s="33">
        <f>IF(DatiStorici[[#This Row],[Calend]]="X",(DatiStorici[[#This Row],[Balanced]]*D$2/DatiStorici[[#This Row],[SXXR]]),S2221)</f>
        <v>20.147868830265168</v>
      </c>
      <c r="T2222" s="33">
        <f>IF(DatiStorici[[#This Row],[Calend]]="X",(DatiStorici[[#This Row],[Balanced]]*E$2/DatiStorici[[#This Row],[Gold]]),T2221)</f>
        <v>34.94519166065858</v>
      </c>
      <c r="U2222" s="34">
        <f>SUMPRODUCT(DatiStorici[[#This Row],[Bond 3Y]:[Gold]],Q2221:T2221)</f>
        <v>16329.955162734897</v>
      </c>
      <c r="V2222" s="32">
        <f t="shared" si="286"/>
        <v>-1.0729326086346327E-3</v>
      </c>
      <c r="W2222" s="32">
        <f>-(1-U2222/MAX(U$5:U2222))</f>
        <v>-3.7040108188405974E-2</v>
      </c>
      <c r="X2222" s="53" t="str">
        <f t="shared" si="287"/>
        <v/>
      </c>
    </row>
    <row r="2223" spans="1:24" x14ac:dyDescent="0.3">
      <c r="A2223" s="4">
        <v>42226</v>
      </c>
      <c r="B2223" s="1">
        <v>132.82488799999999</v>
      </c>
      <c r="C2223" s="1">
        <v>171.95238499999999</v>
      </c>
      <c r="D2223" s="1">
        <v>235.77563900000001</v>
      </c>
      <c r="E2223" s="1">
        <v>104.77131</v>
      </c>
      <c r="F2223" s="3">
        <f t="shared" si="280"/>
        <v>15311.600588707492</v>
      </c>
      <c r="G2223" s="36">
        <f t="shared" si="281"/>
        <v>-2.9663071550207177E-6</v>
      </c>
      <c r="H2223" s="31">
        <f t="shared" si="282"/>
        <v>-1.5563821902632607E-3</v>
      </c>
      <c r="I2223" s="37">
        <f t="shared" si="283"/>
        <v>6.9584795515392987E-3</v>
      </c>
      <c r="J2223" s="37">
        <f t="shared" si="284"/>
        <v>3.1611988816568726E-3</v>
      </c>
      <c r="K2223" s="39">
        <f t="shared" si="285"/>
        <v>2.0166199730826664E-3</v>
      </c>
      <c r="L2223" s="36">
        <f>-(1-B2223/MAX(B$5:B2223))</f>
        <v>-2.9663027555359989E-6</v>
      </c>
      <c r="M2223" s="37">
        <f>-(1-C2223/MAX(C$5:C2223))</f>
        <v>-3.4955346327946613E-2</v>
      </c>
      <c r="N2223" s="37">
        <f>-(1-D2223/MAX(D$5:D2223))</f>
        <v>-2.0362840083894107E-2</v>
      </c>
      <c r="O2223" s="37">
        <f>-(1-E2223/MAX(E$5:E2223))</f>
        <v>-0.43047927855449974</v>
      </c>
      <c r="P2223" s="39">
        <f>-(1-F2223/MAX(F$5:F2223))</f>
        <v>-3.9558332161354515E-2</v>
      </c>
      <c r="Q2223" s="33">
        <f>IF(DatiStorici[[#This Row],[Calend]]="X",(DatiStorici[[#This Row],[Balanced]]*B$2/DatiStorici[[#This Row],[Bond 3Y]]),Q2222)</f>
        <v>30.063476062940705</v>
      </c>
      <c r="R2223" s="33">
        <f>IF(DatiStorici[[#This Row],[Calend]]="X",(DatiStorici[[#This Row],[Balanced]]*C$2/DatiStorici[[#This Row],[Bond 10Y]]),R2222)</f>
        <v>23.049742491761972</v>
      </c>
      <c r="S2223" s="33">
        <f>IF(DatiStorici[[#This Row],[Calend]]="X",(DatiStorici[[#This Row],[Balanced]]*D$2/DatiStorici[[#This Row],[SXXR]]),S2222)</f>
        <v>20.147868830265168</v>
      </c>
      <c r="T2223" s="33">
        <f>IF(DatiStorici[[#This Row],[Calend]]="X",(DatiStorici[[#This Row],[Balanced]]*E$2/DatiStorici[[#This Row],[Gold]]),T2222)</f>
        <v>34.94519166065858</v>
      </c>
      <c r="U2223" s="34">
        <f>SUMPRODUCT(DatiStorici[[#This Row],[Bond 3Y]:[Gold]],Q2222:T2222)</f>
        <v>16368.266192477322</v>
      </c>
      <c r="V2223" s="32">
        <f t="shared" si="286"/>
        <v>2.3433107787155104E-3</v>
      </c>
      <c r="W2223" s="32">
        <f>-(1-U2223/MAX(U$5:U2223))</f>
        <v>-3.4780947970982745E-2</v>
      </c>
      <c r="X2223" s="53" t="str">
        <f t="shared" si="287"/>
        <v/>
      </c>
    </row>
    <row r="2224" spans="1:24" x14ac:dyDescent="0.3">
      <c r="A2224" s="4">
        <v>42227</v>
      </c>
      <c r="B2224" s="1">
        <v>132.85884799999999</v>
      </c>
      <c r="C2224" s="1">
        <v>172.90574799999999</v>
      </c>
      <c r="D2224" s="1">
        <v>232.10605799999999</v>
      </c>
      <c r="E2224" s="1">
        <v>105.84455</v>
      </c>
      <c r="F2224" s="3">
        <f t="shared" si="280"/>
        <v>15323.703077792208</v>
      </c>
      <c r="G2224" s="36">
        <f t="shared" si="281"/>
        <v>2.5564229633500606E-4</v>
      </c>
      <c r="H2224" s="31">
        <f t="shared" si="282"/>
        <v>5.5290296935200968E-3</v>
      </c>
      <c r="I2224" s="37">
        <f t="shared" si="283"/>
        <v>-1.5686256878898665E-2</v>
      </c>
      <c r="J2224" s="37">
        <f t="shared" si="284"/>
        <v>1.0191533434697727E-2</v>
      </c>
      <c r="K2224" s="39">
        <f t="shared" si="285"/>
        <v>7.9010084874994388E-4</v>
      </c>
      <c r="L2224" s="36">
        <f>-(1-B2224/MAX(B$5:B2224))</f>
        <v>0</v>
      </c>
      <c r="M2224" s="37">
        <f>-(1-C2224/MAX(C$5:C2224))</f>
        <v>-2.9604807769503583E-2</v>
      </c>
      <c r="N2224" s="37">
        <f>-(1-D2224/MAX(D$5:D2224))</f>
        <v>-3.5609783848606469E-2</v>
      </c>
      <c r="O2224" s="37">
        <f>-(1-E2224/MAX(E$5:E2224))</f>
        <v>-0.4246453110391164</v>
      </c>
      <c r="P2224" s="39">
        <f>-(1-F2224/MAX(F$5:F2224))</f>
        <v>-3.8799186523105766E-2</v>
      </c>
      <c r="Q2224" s="33">
        <f>IF(DatiStorici[[#This Row],[Calend]]="X",(DatiStorici[[#This Row],[Balanced]]*B$2/DatiStorici[[#This Row],[Bond 3Y]]),Q2223)</f>
        <v>30.063476062940705</v>
      </c>
      <c r="R2224" s="33">
        <f>IF(DatiStorici[[#This Row],[Calend]]="X",(DatiStorici[[#This Row],[Balanced]]*C$2/DatiStorici[[#This Row],[Bond 10Y]]),R2223)</f>
        <v>23.049742491761972</v>
      </c>
      <c r="S2224" s="33">
        <f>IF(DatiStorici[[#This Row],[Calend]]="X",(DatiStorici[[#This Row],[Balanced]]*D$2/DatiStorici[[#This Row],[SXXR]]),S2223)</f>
        <v>20.147868830265168</v>
      </c>
      <c r="T2224" s="33">
        <f>IF(DatiStorici[[#This Row],[Calend]]="X",(DatiStorici[[#This Row],[Balanced]]*E$2/DatiStorici[[#This Row],[Gold]]),T2223)</f>
        <v>34.94519166065858</v>
      </c>
      <c r="U2224" s="34">
        <f>SUMPRODUCT(DatiStorici[[#This Row],[Bond 3Y]:[Gold]],Q2223:T2223)</f>
        <v>16354.832260623443</v>
      </c>
      <c r="V2224" s="32">
        <f t="shared" si="286"/>
        <v>-8.2106727318874125E-4</v>
      </c>
      <c r="W2224" s="32">
        <f>-(1-U2224/MAX(U$5:U2224))</f>
        <v>-3.5573132483169068E-2</v>
      </c>
      <c r="X2224" s="53" t="str">
        <f t="shared" si="287"/>
        <v/>
      </c>
    </row>
    <row r="2225" spans="1:24" x14ac:dyDescent="0.3">
      <c r="A2225" s="4">
        <v>42228</v>
      </c>
      <c r="B2225" s="1">
        <v>132.84171799999999</v>
      </c>
      <c r="C2225" s="1">
        <v>172.836116</v>
      </c>
      <c r="D2225" s="1">
        <v>225.831187</v>
      </c>
      <c r="E2225" s="1">
        <v>106.87002</v>
      </c>
      <c r="F2225" s="3">
        <f t="shared" si="280"/>
        <v>15267.567031347557</v>
      </c>
      <c r="G2225" s="36">
        <f t="shared" si="281"/>
        <v>-1.2894214176230675E-4</v>
      </c>
      <c r="H2225" s="31">
        <f t="shared" si="282"/>
        <v>-4.0279762558028808E-4</v>
      </c>
      <c r="I2225" s="37">
        <f t="shared" si="283"/>
        <v>-2.7406653776841667E-2</v>
      </c>
      <c r="J2225" s="37">
        <f t="shared" si="284"/>
        <v>9.641821379374799E-3</v>
      </c>
      <c r="K2225" s="39">
        <f t="shared" si="285"/>
        <v>-3.670073799123839E-3</v>
      </c>
      <c r="L2225" s="36">
        <f>-(1-B2225/MAX(B$5:B2225))</f>
        <v>-1.2893382908163442E-4</v>
      </c>
      <c r="M2225" s="37">
        <f>-(1-C2225/MAX(C$5:C2225))</f>
        <v>-2.9995601938043182E-2</v>
      </c>
      <c r="N2225" s="37">
        <f>-(1-D2225/MAX(D$5:D2225))</f>
        <v>-6.1681590212282256E-2</v>
      </c>
      <c r="O2225" s="37">
        <f>-(1-E2225/MAX(E$5:E2225))</f>
        <v>-0.41907101389402279</v>
      </c>
      <c r="P2225" s="39">
        <f>-(1-F2225/MAX(F$5:F2225))</f>
        <v>-4.2320398937236492E-2</v>
      </c>
      <c r="Q2225" s="33">
        <f>IF(DatiStorici[[#This Row],[Calend]]="X",(DatiStorici[[#This Row],[Balanced]]*B$2/DatiStorici[[#This Row],[Bond 3Y]]),Q2224)</f>
        <v>30.063476062940705</v>
      </c>
      <c r="R2225" s="33">
        <f>IF(DatiStorici[[#This Row],[Calend]]="X",(DatiStorici[[#This Row],[Balanced]]*C$2/DatiStorici[[#This Row],[Bond 10Y]]),R2224)</f>
        <v>23.049742491761972</v>
      </c>
      <c r="S2225" s="33">
        <f>IF(DatiStorici[[#This Row],[Calend]]="X",(DatiStorici[[#This Row],[Balanced]]*D$2/DatiStorici[[#This Row],[SXXR]]),S2224)</f>
        <v>20.147868830265168</v>
      </c>
      <c r="T2225" s="33">
        <f>IF(DatiStorici[[#This Row],[Calend]]="X",(DatiStorici[[#This Row],[Balanced]]*E$2/DatiStorici[[#This Row],[Gold]]),T2224)</f>
        <v>34.94519166065858</v>
      </c>
      <c r="U2225" s="34">
        <f>SUMPRODUCT(DatiStorici[[#This Row],[Bond 3Y]:[Gold]],Q2224:T2224)</f>
        <v>16262.122241466719</v>
      </c>
      <c r="V2225" s="32">
        <f t="shared" si="286"/>
        <v>-5.6847900269291554E-3</v>
      </c>
      <c r="W2225" s="32">
        <f>-(1-U2225/MAX(U$5:U2225))</f>
        <v>-4.1040142596016072E-2</v>
      </c>
      <c r="X2225" s="53" t="str">
        <f t="shared" si="287"/>
        <v/>
      </c>
    </row>
    <row r="2226" spans="1:24" x14ac:dyDescent="0.3">
      <c r="A2226" s="4">
        <v>42229</v>
      </c>
      <c r="B2226" s="1">
        <v>132.806579</v>
      </c>
      <c r="C2226" s="1">
        <v>172.595528</v>
      </c>
      <c r="D2226" s="1">
        <v>228.34662</v>
      </c>
      <c r="E2226" s="1">
        <v>106.65391</v>
      </c>
      <c r="F2226" s="3">
        <f t="shared" si="280"/>
        <v>15289.925415303635</v>
      </c>
      <c r="G2226" s="36">
        <f t="shared" si="281"/>
        <v>-2.6455279858186474E-4</v>
      </c>
      <c r="H2226" s="31">
        <f t="shared" si="282"/>
        <v>-1.392970465105482E-3</v>
      </c>
      <c r="I2226" s="37">
        <f t="shared" si="283"/>
        <v>1.1076977700636065E-2</v>
      </c>
      <c r="J2226" s="37">
        <f t="shared" si="284"/>
        <v>-2.0242234562862422E-3</v>
      </c>
      <c r="K2226" s="39">
        <f t="shared" si="285"/>
        <v>1.4633653585964749E-3</v>
      </c>
      <c r="L2226" s="36">
        <f>-(1-B2226/MAX(B$5:B2226))</f>
        <v>-3.9341753136379332E-4</v>
      </c>
      <c r="M2226" s="37">
        <f>-(1-C2226/MAX(C$5:C2226))</f>
        <v>-3.1345848770255813E-2</v>
      </c>
      <c r="N2226" s="37">
        <f>-(1-D2226/MAX(D$5:D2226))</f>
        <v>-5.1230079400856776E-2</v>
      </c>
      <c r="O2226" s="37">
        <f>-(1-E2226/MAX(E$5:E2226))</f>
        <v>-0.42024575460416169</v>
      </c>
      <c r="P2226" s="39">
        <f>-(1-F2226/MAX(F$5:F2226))</f>
        <v>-4.0917937878215072E-2</v>
      </c>
      <c r="Q2226" s="33">
        <f>IF(DatiStorici[[#This Row],[Calend]]="X",(DatiStorici[[#This Row],[Balanced]]*B$2/DatiStorici[[#This Row],[Bond 3Y]]),Q2225)</f>
        <v>30.063476062940705</v>
      </c>
      <c r="R2226" s="33">
        <f>IF(DatiStorici[[#This Row],[Calend]]="X",(DatiStorici[[#This Row],[Balanced]]*C$2/DatiStorici[[#This Row],[Bond 10Y]]),R2225)</f>
        <v>23.049742491761972</v>
      </c>
      <c r="S2226" s="33">
        <f>IF(DatiStorici[[#This Row],[Calend]]="X",(DatiStorici[[#This Row],[Balanced]]*D$2/DatiStorici[[#This Row],[SXXR]]),S2225)</f>
        <v>20.147868830265168</v>
      </c>
      <c r="T2226" s="33">
        <f>IF(DatiStorici[[#This Row],[Calend]]="X",(DatiStorici[[#This Row],[Balanced]]*E$2/DatiStorici[[#This Row],[Gold]]),T2225)</f>
        <v>34.94519166065858</v>
      </c>
      <c r="U2226" s="34">
        <f>SUMPRODUCT(DatiStorici[[#This Row],[Bond 3Y]:[Gold]],Q2225:T2225)</f>
        <v>16298.648958300273</v>
      </c>
      <c r="V2226" s="32">
        <f t="shared" si="286"/>
        <v>2.2436036254591656E-3</v>
      </c>
      <c r="W2226" s="32">
        <f>-(1-U2226/MAX(U$5:U2226))</f>
        <v>-3.8886201391661768E-2</v>
      </c>
      <c r="X2226" s="53" t="str">
        <f t="shared" si="287"/>
        <v/>
      </c>
    </row>
    <row r="2227" spans="1:24" x14ac:dyDescent="0.3">
      <c r="A2227" s="4">
        <v>42230</v>
      </c>
      <c r="B2227" s="1">
        <v>132.790942</v>
      </c>
      <c r="C2227" s="1">
        <v>172.28195299999999</v>
      </c>
      <c r="D2227" s="1">
        <v>228.08988400000001</v>
      </c>
      <c r="E2227" s="1">
        <v>106.79594</v>
      </c>
      <c r="F2227" s="3">
        <f t="shared" si="280"/>
        <v>15283.339708344662</v>
      </c>
      <c r="G2227" s="36">
        <f t="shared" si="281"/>
        <v>-1.1774959313770749E-4</v>
      </c>
      <c r="H2227" s="31">
        <f t="shared" si="282"/>
        <v>-1.8184723775102772E-3</v>
      </c>
      <c r="I2227" s="37">
        <f t="shared" si="283"/>
        <v>-1.1249583450302374E-3</v>
      </c>
      <c r="J2227" s="37">
        <f t="shared" si="284"/>
        <v>1.3308045984734955E-3</v>
      </c>
      <c r="K2227" s="39">
        <f t="shared" si="285"/>
        <v>-4.3081476801371503E-4</v>
      </c>
      <c r="L2227" s="36">
        <f>-(1-B2227/MAX(B$5:B2227))</f>
        <v>-5.1111387026325783E-4</v>
      </c>
      <c r="M2227" s="37">
        <f>-(1-C2227/MAX(C$5:C2227))</f>
        <v>-3.3105718964991593E-2</v>
      </c>
      <c r="N2227" s="37">
        <f>-(1-D2227/MAX(D$5:D2227))</f>
        <v>-5.2296805916602573E-2</v>
      </c>
      <c r="O2227" s="37">
        <f>-(1-E2227/MAX(E$5:E2227))</f>
        <v>-0.4194737013763562</v>
      </c>
      <c r="P2227" s="39">
        <f>-(1-F2227/MAX(F$5:F2227))</f>
        <v>-4.13310356036245E-2</v>
      </c>
      <c r="Q2227" s="33">
        <f>IF(DatiStorici[[#This Row],[Calend]]="X",(DatiStorici[[#This Row],[Balanced]]*B$2/DatiStorici[[#This Row],[Bond 3Y]]),Q2226)</f>
        <v>30.063476062940705</v>
      </c>
      <c r="R2227" s="33">
        <f>IF(DatiStorici[[#This Row],[Calend]]="X",(DatiStorici[[#This Row],[Balanced]]*C$2/DatiStorici[[#This Row],[Bond 10Y]]),R2226)</f>
        <v>23.049742491761972</v>
      </c>
      <c r="S2227" s="33">
        <f>IF(DatiStorici[[#This Row],[Calend]]="X",(DatiStorici[[#This Row],[Balanced]]*D$2/DatiStorici[[#This Row],[SXXR]]),S2226)</f>
        <v>20.147868830265168</v>
      </c>
      <c r="T2227" s="33">
        <f>IF(DatiStorici[[#This Row],[Calend]]="X",(DatiStorici[[#This Row],[Balanced]]*E$2/DatiStorici[[#This Row],[Gold]]),T2226)</f>
        <v>34.94519166065858</v>
      </c>
      <c r="U2227" s="34">
        <f>SUMPRODUCT(DatiStorici[[#This Row],[Bond 3Y]:[Gold]],Q2226:T2226)</f>
        <v>16290.741615042778</v>
      </c>
      <c r="V2227" s="32">
        <f t="shared" si="286"/>
        <v>-4.8527102063311393E-4</v>
      </c>
      <c r="W2227" s="32">
        <f>-(1-U2227/MAX(U$5:U2227))</f>
        <v>-3.9352488918594553E-2</v>
      </c>
      <c r="X2227" s="53" t="str">
        <f t="shared" si="287"/>
        <v/>
      </c>
    </row>
    <row r="2228" spans="1:24" x14ac:dyDescent="0.3">
      <c r="A2228" s="4">
        <v>42233</v>
      </c>
      <c r="B2228" s="1">
        <v>132.78840700000001</v>
      </c>
      <c r="C2228" s="1">
        <v>172.73845900000001</v>
      </c>
      <c r="D2228" s="1">
        <v>228.68271200000001</v>
      </c>
      <c r="E2228" s="1">
        <v>106.84479</v>
      </c>
      <c r="F2228" s="3">
        <f t="shared" si="280"/>
        <v>15305.680059260732</v>
      </c>
      <c r="G2228" s="36">
        <f t="shared" si="281"/>
        <v>-1.9090339739261543E-5</v>
      </c>
      <c r="H2228" s="31">
        <f t="shared" si="282"/>
        <v>2.6462565721871436E-3</v>
      </c>
      <c r="I2228" s="37">
        <f t="shared" si="283"/>
        <v>2.5957263551020624E-3</v>
      </c>
      <c r="J2228" s="37">
        <f t="shared" si="284"/>
        <v>4.5730981027199873E-4</v>
      </c>
      <c r="K2228" s="39">
        <f t="shared" si="285"/>
        <v>1.4606780510048362E-3</v>
      </c>
      <c r="L2228" s="36">
        <f>-(1-B2228/MAX(B$5:B2228))</f>
        <v>-5.3019427053879742E-4</v>
      </c>
      <c r="M2228" s="37">
        <f>-(1-C2228/MAX(C$5:C2228))</f>
        <v>-3.0543680208336754E-2</v>
      </c>
      <c r="N2228" s="37">
        <f>-(1-D2228/MAX(D$5:D2228))</f>
        <v>-4.9833632279572382E-2</v>
      </c>
      <c r="O2228" s="37">
        <f>-(1-E2228/MAX(E$5:E2228))</f>
        <v>-0.41920816029223107</v>
      </c>
      <c r="P2228" s="39">
        <f>-(1-F2228/MAX(F$5:F2228))</f>
        <v>-3.992970569238341E-2</v>
      </c>
      <c r="Q2228" s="33">
        <f>IF(DatiStorici[[#This Row],[Calend]]="X",(DatiStorici[[#This Row],[Balanced]]*B$2/DatiStorici[[#This Row],[Bond 3Y]]),Q2227)</f>
        <v>30.063476062940705</v>
      </c>
      <c r="R2228" s="33">
        <f>IF(DatiStorici[[#This Row],[Calend]]="X",(DatiStorici[[#This Row],[Balanced]]*C$2/DatiStorici[[#This Row],[Bond 10Y]]),R2227)</f>
        <v>23.049742491761972</v>
      </c>
      <c r="S2228" s="33">
        <f>IF(DatiStorici[[#This Row],[Calend]]="X",(DatiStorici[[#This Row],[Balanced]]*D$2/DatiStorici[[#This Row],[SXXR]]),S2227)</f>
        <v>20.147868830265168</v>
      </c>
      <c r="T2228" s="33">
        <f>IF(DatiStorici[[#This Row],[Calend]]="X",(DatiStorici[[#This Row],[Balanced]]*E$2/DatiStorici[[#This Row],[Gold]]),T2227)</f>
        <v>34.94519166065858</v>
      </c>
      <c r="U2228" s="34">
        <f>SUMPRODUCT(DatiStorici[[#This Row],[Bond 3Y]:[Gold]],Q2227:T2227)</f>
        <v>16314.839043272435</v>
      </c>
      <c r="V2228" s="32">
        <f t="shared" si="286"/>
        <v>1.4781170664973473E-3</v>
      </c>
      <c r="W2228" s="32">
        <f>-(1-U2228/MAX(U$5:U2228))</f>
        <v>-3.7931489494547055E-2</v>
      </c>
      <c r="X2228" s="53" t="str">
        <f t="shared" si="287"/>
        <v/>
      </c>
    </row>
    <row r="2229" spans="1:24" x14ac:dyDescent="0.3">
      <c r="A2229" s="4">
        <v>42234</v>
      </c>
      <c r="B2229" s="1">
        <v>132.75471400000001</v>
      </c>
      <c r="C2229" s="1">
        <v>172.333957</v>
      </c>
      <c r="D2229" s="1">
        <v>229.19910200000001</v>
      </c>
      <c r="E2229" s="1">
        <v>106.14165</v>
      </c>
      <c r="F2229" s="3">
        <f t="shared" si="280"/>
        <v>15274.642806244785</v>
      </c>
      <c r="G2229" s="36">
        <f t="shared" si="281"/>
        <v>-2.5376669562307986E-4</v>
      </c>
      <c r="H2229" s="31">
        <f t="shared" si="282"/>
        <v>-2.344448101447951E-3</v>
      </c>
      <c r="I2229" s="37">
        <f t="shared" si="283"/>
        <v>2.2555611650925639E-3</v>
      </c>
      <c r="J2229" s="37">
        <f t="shared" si="284"/>
        <v>-6.6026978476511171E-3</v>
      </c>
      <c r="K2229" s="39">
        <f t="shared" si="285"/>
        <v>-2.029884629386745E-3</v>
      </c>
      <c r="L2229" s="36">
        <f>-(1-B2229/MAX(B$5:B2229))</f>
        <v>-7.8379424153962596E-4</v>
      </c>
      <c r="M2229" s="37">
        <f>-(1-C2229/MAX(C$5:C2229))</f>
        <v>-3.2813858039831501E-2</v>
      </c>
      <c r="N2229" s="37">
        <f>-(1-D2229/MAX(D$5:D2229))</f>
        <v>-4.7688055089517234E-2</v>
      </c>
      <c r="O2229" s="37">
        <f>-(1-E2229/MAX(E$5:E2229))</f>
        <v>-0.42303032114979022</v>
      </c>
      <c r="P2229" s="39">
        <f>-(1-F2229/MAX(F$5:F2229))</f>
        <v>-4.1876561011594871E-2</v>
      </c>
      <c r="Q2229" s="33">
        <f>IF(DatiStorici[[#This Row],[Calend]]="X",(DatiStorici[[#This Row],[Balanced]]*B$2/DatiStorici[[#This Row],[Bond 3Y]]),Q2228)</f>
        <v>30.063476062940705</v>
      </c>
      <c r="R2229" s="33">
        <f>IF(DatiStorici[[#This Row],[Calend]]="X",(DatiStorici[[#This Row],[Balanced]]*C$2/DatiStorici[[#This Row],[Bond 10Y]]),R2228)</f>
        <v>23.049742491761972</v>
      </c>
      <c r="S2229" s="33">
        <f>IF(DatiStorici[[#This Row],[Calend]]="X",(DatiStorici[[#This Row],[Balanced]]*D$2/DatiStorici[[#This Row],[SXXR]]),S2228)</f>
        <v>20.147868830265168</v>
      </c>
      <c r="T2229" s="33">
        <f>IF(DatiStorici[[#This Row],[Calend]]="X",(DatiStorici[[#This Row],[Balanced]]*E$2/DatiStorici[[#This Row],[Gold]]),T2228)</f>
        <v>34.94519166065858</v>
      </c>
      <c r="U2229" s="34">
        <f>SUMPRODUCT(DatiStorici[[#This Row],[Bond 3Y]:[Gold]],Q2228:T2228)</f>
        <v>16290.33524355703</v>
      </c>
      <c r="V2229" s="32">
        <f t="shared" si="286"/>
        <v>-1.5030623123240465E-3</v>
      </c>
      <c r="W2229" s="32">
        <f>-(1-U2229/MAX(U$5:U2229))</f>
        <v>-3.9376452208024992E-2</v>
      </c>
      <c r="X2229" s="53" t="str">
        <f t="shared" si="287"/>
        <v/>
      </c>
    </row>
    <row r="2230" spans="1:24" x14ac:dyDescent="0.3">
      <c r="A2230" s="4">
        <v>42235</v>
      </c>
      <c r="B2230" s="1">
        <v>132.74027000000001</v>
      </c>
      <c r="C2230" s="1">
        <v>172.31201200000001</v>
      </c>
      <c r="D2230" s="1">
        <v>225.165423</v>
      </c>
      <c r="E2230" s="1">
        <v>107.54424</v>
      </c>
      <c r="F2230" s="3">
        <f t="shared" si="280"/>
        <v>15268.36950984292</v>
      </c>
      <c r="G2230" s="36">
        <f t="shared" si="281"/>
        <v>-1.0880808214622134E-4</v>
      </c>
      <c r="H2230" s="31">
        <f t="shared" si="282"/>
        <v>-1.2734807311582419E-4</v>
      </c>
      <c r="I2230" s="37">
        <f t="shared" si="283"/>
        <v>-1.7755721456513916E-2</v>
      </c>
      <c r="J2230" s="37">
        <f t="shared" si="284"/>
        <v>1.3127775009329398E-2</v>
      </c>
      <c r="K2230" s="39">
        <f t="shared" si="285"/>
        <v>-4.1078439972832263E-4</v>
      </c>
      <c r="L2230" s="36">
        <f>-(1-B2230/MAX(B$5:B2230))</f>
        <v>-8.9251112579258329E-4</v>
      </c>
      <c r="M2230" s="37">
        <f>-(1-C2230/MAX(C$5:C2230))</f>
        <v>-3.2937019489001518E-2</v>
      </c>
      <c r="N2230" s="37">
        <f>-(1-D2230/MAX(D$5:D2230))</f>
        <v>-6.4447809644029297E-2</v>
      </c>
      <c r="O2230" s="37">
        <f>-(1-E2230/MAX(E$5:E2230))</f>
        <v>-0.41540605770694261</v>
      </c>
      <c r="P2230" s="39">
        <f>-(1-F2230/MAX(F$5:F2230))</f>
        <v>-4.2270062345707404E-2</v>
      </c>
      <c r="Q2230" s="33">
        <f>IF(DatiStorici[[#This Row],[Calend]]="X",(DatiStorici[[#This Row],[Balanced]]*B$2/DatiStorici[[#This Row],[Bond 3Y]]),Q2229)</f>
        <v>30.063476062940705</v>
      </c>
      <c r="R2230" s="33">
        <f>IF(DatiStorici[[#This Row],[Calend]]="X",(DatiStorici[[#This Row],[Balanced]]*C$2/DatiStorici[[#This Row],[Bond 10Y]]),R2229)</f>
        <v>23.049742491761972</v>
      </c>
      <c r="S2230" s="33">
        <f>IF(DatiStorici[[#This Row],[Calend]]="X",(DatiStorici[[#This Row],[Balanced]]*D$2/DatiStorici[[#This Row],[SXXR]]),S2229)</f>
        <v>20.147868830265168</v>
      </c>
      <c r="T2230" s="33">
        <f>IF(DatiStorici[[#This Row],[Calend]]="X",(DatiStorici[[#This Row],[Balanced]]*E$2/DatiStorici[[#This Row],[Gold]]),T2229)</f>
        <v>34.94519166065858</v>
      </c>
      <c r="U2230" s="34">
        <f>SUMPRODUCT(DatiStorici[[#This Row],[Bond 3Y]:[Gold]],Q2229:T2229)</f>
        <v>16257.138921085721</v>
      </c>
      <c r="V2230" s="32">
        <f t="shared" si="286"/>
        <v>-2.039871592764338E-3</v>
      </c>
      <c r="W2230" s="32">
        <f>-(1-U2230/MAX(U$5:U2230))</f>
        <v>-4.1334003638935468E-2</v>
      </c>
      <c r="X2230" s="53" t="str">
        <f t="shared" si="287"/>
        <v/>
      </c>
    </row>
    <row r="2231" spans="1:24" x14ac:dyDescent="0.3">
      <c r="A2231" s="4">
        <v>42236</v>
      </c>
      <c r="B2231" s="1">
        <v>132.71167199999999</v>
      </c>
      <c r="C2231" s="1">
        <v>172.58668299999999</v>
      </c>
      <c r="D2231" s="1">
        <v>220.57801000000001</v>
      </c>
      <c r="E2231" s="1">
        <v>109.60095</v>
      </c>
      <c r="F2231" s="3">
        <f t="shared" si="280"/>
        <v>15286.725640126499</v>
      </c>
      <c r="G2231" s="36">
        <f t="shared" si="281"/>
        <v>-2.1546649759038251E-4</v>
      </c>
      <c r="H2231" s="31">
        <f t="shared" si="282"/>
        <v>1.5927636842328311E-3</v>
      </c>
      <c r="I2231" s="37">
        <f t="shared" si="283"/>
        <v>-2.0583926233665114E-2</v>
      </c>
      <c r="J2231" s="37">
        <f t="shared" si="284"/>
        <v>1.8943744565377368E-2</v>
      </c>
      <c r="K2231" s="39">
        <f t="shared" si="285"/>
        <v>1.2015104127000222E-3</v>
      </c>
      <c r="L2231" s="36">
        <f>-(1-B2231/MAX(B$5:B2231))</f>
        <v>-1.1077621266142312E-3</v>
      </c>
      <c r="M2231" s="37">
        <f>-(1-C2231/MAX(C$5:C2231))</f>
        <v>-3.1395489372575636E-2</v>
      </c>
      <c r="N2231" s="37">
        <f>-(1-D2231/MAX(D$5:D2231))</f>
        <v>-8.3508304026497004E-2</v>
      </c>
      <c r="O2231" s="37">
        <f>-(1-E2231/MAX(E$5:E2231))</f>
        <v>-0.40422609858450564</v>
      </c>
      <c r="P2231" s="39">
        <f>-(1-F2231/MAX(F$5:F2231))</f>
        <v>-4.1118648273580471E-2</v>
      </c>
      <c r="Q2231" s="33">
        <f>IF(DatiStorici[[#This Row],[Calend]]="X",(DatiStorici[[#This Row],[Balanced]]*B$2/DatiStorici[[#This Row],[Bond 3Y]]),Q2230)</f>
        <v>30.063476062940705</v>
      </c>
      <c r="R2231" s="33">
        <f>IF(DatiStorici[[#This Row],[Calend]]="X",(DatiStorici[[#This Row],[Balanced]]*C$2/DatiStorici[[#This Row],[Bond 10Y]]),R2230)</f>
        <v>23.049742491761972</v>
      </c>
      <c r="S2231" s="33">
        <f>IF(DatiStorici[[#This Row],[Calend]]="X",(DatiStorici[[#This Row],[Balanced]]*D$2/DatiStorici[[#This Row],[SXXR]]),S2230)</f>
        <v>20.147868830265168</v>
      </c>
      <c r="T2231" s="33">
        <f>IF(DatiStorici[[#This Row],[Calend]]="X",(DatiStorici[[#This Row],[Balanced]]*E$2/DatiStorici[[#This Row],[Gold]]),T2230)</f>
        <v>34.94519166065858</v>
      </c>
      <c r="U2231" s="34">
        <f>SUMPRODUCT(DatiStorici[[#This Row],[Bond 3Y]:[Gold]],Q2230:T2230)</f>
        <v>16242.055791363367</v>
      </c>
      <c r="V2231" s="32">
        <f t="shared" si="286"/>
        <v>-9.2821566434234148E-4</v>
      </c>
      <c r="W2231" s="32">
        <f>-(1-U2231/MAX(U$5:U2231))</f>
        <v>-4.2223439575585386E-2</v>
      </c>
      <c r="X2231" s="53" t="str">
        <f t="shared" si="287"/>
        <v/>
      </c>
    </row>
    <row r="2232" spans="1:24" x14ac:dyDescent="0.3">
      <c r="A2232" s="4">
        <v>42237</v>
      </c>
      <c r="B2232" s="1">
        <v>132.70262600000001</v>
      </c>
      <c r="C2232" s="1">
        <v>172.35773699999999</v>
      </c>
      <c r="D2232" s="1">
        <v>213.39289099999999</v>
      </c>
      <c r="E2232" s="1">
        <v>110.44005</v>
      </c>
      <c r="F2232" s="3">
        <f t="shared" si="280"/>
        <v>15205.711735850433</v>
      </c>
      <c r="G2232" s="36">
        <f t="shared" si="281"/>
        <v>-6.8165129547674626E-5</v>
      </c>
      <c r="H2232" s="31">
        <f t="shared" si="282"/>
        <v>-1.3274372353588337E-3</v>
      </c>
      <c r="I2232" s="37">
        <f t="shared" si="283"/>
        <v>-3.3116393881580268E-2</v>
      </c>
      <c r="J2232" s="37">
        <f t="shared" si="284"/>
        <v>7.6267974368067776E-3</v>
      </c>
      <c r="K2232" s="39">
        <f t="shared" si="285"/>
        <v>-5.3137172276529919E-3</v>
      </c>
      <c r="L2232" s="36">
        <f>-(1-B2232/MAX(B$5:B2232))</f>
        <v>-1.175849424796982E-3</v>
      </c>
      <c r="M2232" s="37">
        <f>-(1-C2232/MAX(C$5:C2232))</f>
        <v>-3.2680398059824256E-2</v>
      </c>
      <c r="N2232" s="37">
        <f>-(1-D2232/MAX(D$5:D2232))</f>
        <v>-0.11336214982953718</v>
      </c>
      <c r="O2232" s="37">
        <f>-(1-E2232/MAX(E$5:E2232))</f>
        <v>-0.39966488008523404</v>
      </c>
      <c r="P2232" s="39">
        <f>-(1-F2232/MAX(F$5:F2232))</f>
        <v>-4.620035928675903E-2</v>
      </c>
      <c r="Q2232" s="33">
        <f>IF(DatiStorici[[#This Row],[Calend]]="X",(DatiStorici[[#This Row],[Balanced]]*B$2/DatiStorici[[#This Row],[Bond 3Y]]),Q2231)</f>
        <v>30.063476062940705</v>
      </c>
      <c r="R2232" s="33">
        <f>IF(DatiStorici[[#This Row],[Calend]]="X",(DatiStorici[[#This Row],[Balanced]]*C$2/DatiStorici[[#This Row],[Bond 10Y]]),R2231)</f>
        <v>23.049742491761972</v>
      </c>
      <c r="S2232" s="33">
        <f>IF(DatiStorici[[#This Row],[Calend]]="X",(DatiStorici[[#This Row],[Balanced]]*D$2/DatiStorici[[#This Row],[SXXR]]),S2231)</f>
        <v>20.147868830265168</v>
      </c>
      <c r="T2232" s="33">
        <f>IF(DatiStorici[[#This Row],[Calend]]="X",(DatiStorici[[#This Row],[Balanced]]*E$2/DatiStorici[[#This Row],[Gold]]),T2231)</f>
        <v>34.94519166065858</v>
      </c>
      <c r="U2232" s="34">
        <f>SUMPRODUCT(DatiStorici[[#This Row],[Bond 3Y]:[Gold]],Q2231:T2231)</f>
        <v>16121.064365994996</v>
      </c>
      <c r="V2232" s="32">
        <f t="shared" si="286"/>
        <v>-7.4771522941328326E-3</v>
      </c>
      <c r="W2232" s="32">
        <f>-(1-U2232/MAX(U$5:U2232))</f>
        <v>-4.935817379388463E-2</v>
      </c>
      <c r="X2232" s="53" t="str">
        <f t="shared" si="287"/>
        <v/>
      </c>
    </row>
    <row r="2233" spans="1:24" x14ac:dyDescent="0.3">
      <c r="A2233" s="4">
        <v>42240</v>
      </c>
      <c r="B2233" s="1">
        <v>132.64786100000001</v>
      </c>
      <c r="C2233" s="1">
        <v>172.12599299999999</v>
      </c>
      <c r="D2233" s="1">
        <v>202.013633</v>
      </c>
      <c r="E2233" s="1">
        <v>111.39116</v>
      </c>
      <c r="F2233" s="3">
        <f t="shared" si="280"/>
        <v>15064.821963861043</v>
      </c>
      <c r="G2233" s="36">
        <f t="shared" si="281"/>
        <v>-4.1277482771374051E-4</v>
      </c>
      <c r="H2233" s="31">
        <f t="shared" si="282"/>
        <v>-1.3454570696829365E-3</v>
      </c>
      <c r="I2233" s="37">
        <f t="shared" si="283"/>
        <v>-5.4799840062722378E-2</v>
      </c>
      <c r="J2233" s="37">
        <f t="shared" si="284"/>
        <v>8.5751308677151864E-3</v>
      </c>
      <c r="K2233" s="39">
        <f t="shared" si="285"/>
        <v>-9.3087747157502964E-3</v>
      </c>
      <c r="L2233" s="36">
        <f>-(1-B2233/MAX(B$5:B2233))</f>
        <v>-1.5880538118168142E-3</v>
      </c>
      <c r="M2233" s="37">
        <f>-(1-C2233/MAX(C$5:C2233))</f>
        <v>-3.3981009901995374E-2</v>
      </c>
      <c r="N2233" s="37">
        <f>-(1-D2233/MAX(D$5:D2233))</f>
        <v>-0.16064245425943047</v>
      </c>
      <c r="O2233" s="37">
        <f>-(1-E2233/MAX(E$5:E2233))</f>
        <v>-0.39449479245939423</v>
      </c>
      <c r="P2233" s="39">
        <f>-(1-F2233/MAX(F$5:F2233))</f>
        <v>-5.5037868259576239E-2</v>
      </c>
      <c r="Q2233" s="33">
        <f>IF(DatiStorici[[#This Row],[Calend]]="X",(DatiStorici[[#This Row],[Balanced]]*B$2/DatiStorici[[#This Row],[Bond 3Y]]),Q2232)</f>
        <v>30.063476062940705</v>
      </c>
      <c r="R2233" s="33">
        <f>IF(DatiStorici[[#This Row],[Calend]]="X",(DatiStorici[[#This Row],[Balanced]]*C$2/DatiStorici[[#This Row],[Bond 10Y]]),R2232)</f>
        <v>23.049742491761972</v>
      </c>
      <c r="S2233" s="33">
        <f>IF(DatiStorici[[#This Row],[Calend]]="X",(DatiStorici[[#This Row],[Balanced]]*D$2/DatiStorici[[#This Row],[SXXR]]),S2232)</f>
        <v>20.147868830265168</v>
      </c>
      <c r="T2233" s="33">
        <f>IF(DatiStorici[[#This Row],[Calend]]="X",(DatiStorici[[#This Row],[Balanced]]*E$2/DatiStorici[[#This Row],[Gold]]),T2232)</f>
        <v>34.94519166065858</v>
      </c>
      <c r="U2233" s="34">
        <f>SUMPRODUCT(DatiStorici[[#This Row],[Bond 3Y]:[Gold]],Q2232:T2232)</f>
        <v>15918.045223875022</v>
      </c>
      <c r="V2233" s="32">
        <f t="shared" si="286"/>
        <v>-1.2673377133729926E-2</v>
      </c>
      <c r="W2233" s="32">
        <f>-(1-U2233/MAX(U$5:U2233))</f>
        <v>-6.1329994241846597E-2</v>
      </c>
      <c r="X2233" s="53" t="str">
        <f t="shared" si="287"/>
        <v/>
      </c>
    </row>
    <row r="2234" spans="1:24" x14ac:dyDescent="0.3">
      <c r="A2234" s="4">
        <v>42241</v>
      </c>
      <c r="B2234" s="1">
        <v>132.63030800000001</v>
      </c>
      <c r="C2234" s="1">
        <v>170.59706</v>
      </c>
      <c r="D2234" s="1">
        <v>210.47893300000001</v>
      </c>
      <c r="E2234" s="1">
        <v>108.62065</v>
      </c>
      <c r="F2234" s="3">
        <f t="shared" si="280"/>
        <v>15043.754275180579</v>
      </c>
      <c r="G2234" s="36">
        <f t="shared" si="281"/>
        <v>-1.3233655895448617E-4</v>
      </c>
      <c r="H2234" s="31">
        <f t="shared" si="282"/>
        <v>-8.9223244805304754E-3</v>
      </c>
      <c r="I2234" s="37">
        <f t="shared" si="283"/>
        <v>4.1050382131067306E-2</v>
      </c>
      <c r="J2234" s="37">
        <f t="shared" si="284"/>
        <v>-2.5186433910309881E-2</v>
      </c>
      <c r="K2234" s="39">
        <f t="shared" si="285"/>
        <v>-1.3994479148759298E-3</v>
      </c>
      <c r="L2234" s="36">
        <f>-(1-B2234/MAX(B$5:B2234))</f>
        <v>-1.720171471003451E-3</v>
      </c>
      <c r="M2234" s="37">
        <f>-(1-C2234/MAX(C$5:C2234))</f>
        <v>-4.2561807530785312E-2</v>
      </c>
      <c r="N2234" s="37">
        <f>-(1-D2234/MAX(D$5:D2234))</f>
        <v>-0.12546951406505424</v>
      </c>
      <c r="O2234" s="37">
        <f>-(1-E2234/MAX(E$5:E2234))</f>
        <v>-0.40955485855928331</v>
      </c>
      <c r="P2234" s="39">
        <f>-(1-F2234/MAX(F$5:F2234))</f>
        <v>-5.6359368643324026E-2</v>
      </c>
      <c r="Q2234" s="33">
        <f>IF(DatiStorici[[#This Row],[Calend]]="X",(DatiStorici[[#This Row],[Balanced]]*B$2/DatiStorici[[#This Row],[Bond 3Y]]),Q2233)</f>
        <v>30.063476062940705</v>
      </c>
      <c r="R2234" s="33">
        <f>IF(DatiStorici[[#This Row],[Calend]]="X",(DatiStorici[[#This Row],[Balanced]]*C$2/DatiStorici[[#This Row],[Bond 10Y]]),R2233)</f>
        <v>23.049742491761972</v>
      </c>
      <c r="S2234" s="33">
        <f>IF(DatiStorici[[#This Row],[Calend]]="X",(DatiStorici[[#This Row],[Balanced]]*D$2/DatiStorici[[#This Row],[SXXR]]),S2233)</f>
        <v>20.147868830265168</v>
      </c>
      <c r="T2234" s="33">
        <f>IF(DatiStorici[[#This Row],[Calend]]="X",(DatiStorici[[#This Row],[Balanced]]*E$2/DatiStorici[[#This Row],[Gold]]),T2233)</f>
        <v>34.94519166065858</v>
      </c>
      <c r="U2234" s="34">
        <f>SUMPRODUCT(DatiStorici[[#This Row],[Bond 3Y]:[Gold]],Q2233:T2233)</f>
        <v>15956.017758803606</v>
      </c>
      <c r="V2234" s="32">
        <f t="shared" si="286"/>
        <v>2.3826615962722324E-3</v>
      </c>
      <c r="W2234" s="32">
        <f>-(1-U2234/MAX(U$5:U2234))</f>
        <v>-5.9090794699518168E-2</v>
      </c>
      <c r="X2234" s="53" t="str">
        <f t="shared" si="287"/>
        <v/>
      </c>
    </row>
    <row r="2235" spans="1:24" x14ac:dyDescent="0.3">
      <c r="A2235" s="4">
        <v>42242</v>
      </c>
      <c r="B2235" s="1">
        <v>132.609814</v>
      </c>
      <c r="C2235" s="1">
        <v>170.98407499999999</v>
      </c>
      <c r="D2235" s="1">
        <v>206.82919100000001</v>
      </c>
      <c r="E2235" s="1">
        <v>107.01996</v>
      </c>
      <c r="F2235" s="3">
        <f t="shared" si="280"/>
        <v>14935.01005265666</v>
      </c>
      <c r="G2235" s="36">
        <f t="shared" si="281"/>
        <v>-1.5453167406398379E-4</v>
      </c>
      <c r="H2235" s="31">
        <f t="shared" si="282"/>
        <v>2.2660218961183601E-3</v>
      </c>
      <c r="I2235" s="37">
        <f t="shared" si="283"/>
        <v>-1.7492278975186733E-2</v>
      </c>
      <c r="J2235" s="37">
        <f t="shared" si="284"/>
        <v>-1.4846177632597934E-2</v>
      </c>
      <c r="K2235" s="39">
        <f t="shared" si="285"/>
        <v>-7.2547819706784153E-3</v>
      </c>
      <c r="L2235" s="36">
        <f>-(1-B2235/MAX(B$5:B2235))</f>
        <v>-1.8744254052239784E-3</v>
      </c>
      <c r="M2235" s="37">
        <f>-(1-C2235/MAX(C$5:C2235))</f>
        <v>-4.0389771611417991E-2</v>
      </c>
      <c r="N2235" s="37">
        <f>-(1-D2235/MAX(D$5:D2235))</f>
        <v>-0.14063402767838196</v>
      </c>
      <c r="O2235" s="37">
        <f>-(1-E2235/MAX(E$5:E2235))</f>
        <v>-0.41825596312321978</v>
      </c>
      <c r="P2235" s="39">
        <f>-(1-F2235/MAX(F$5:F2235))</f>
        <v>-6.3180502844389697E-2</v>
      </c>
      <c r="Q2235" s="33">
        <f>IF(DatiStorici[[#This Row],[Calend]]="X",(DatiStorici[[#This Row],[Balanced]]*B$2/DatiStorici[[#This Row],[Bond 3Y]]),Q2234)</f>
        <v>30.063476062940705</v>
      </c>
      <c r="R2235" s="33">
        <f>IF(DatiStorici[[#This Row],[Calend]]="X",(DatiStorici[[#This Row],[Balanced]]*C$2/DatiStorici[[#This Row],[Bond 10Y]]),R2234)</f>
        <v>23.049742491761972</v>
      </c>
      <c r="S2235" s="33">
        <f>IF(DatiStorici[[#This Row],[Calend]]="X",(DatiStorici[[#This Row],[Balanced]]*D$2/DatiStorici[[#This Row],[SXXR]]),S2234)</f>
        <v>20.147868830265168</v>
      </c>
      <c r="T2235" s="33">
        <f>IF(DatiStorici[[#This Row],[Calend]]="X",(DatiStorici[[#This Row],[Balanced]]*E$2/DatiStorici[[#This Row],[Gold]]),T2234)</f>
        <v>34.94519166065858</v>
      </c>
      <c r="U2235" s="34">
        <f>SUMPRODUCT(DatiStorici[[#This Row],[Bond 3Y]:[Gold]],Q2234:T2234)</f>
        <v>15834.851292096013</v>
      </c>
      <c r="V2235" s="32">
        <f t="shared" si="286"/>
        <v>-7.622758171581724E-3</v>
      </c>
      <c r="W2235" s="32">
        <f>-(1-U2235/MAX(U$5:U2235))</f>
        <v>-6.623585091732076E-2</v>
      </c>
      <c r="X2235" s="53" t="str">
        <f t="shared" si="287"/>
        <v/>
      </c>
    </row>
    <row r="2236" spans="1:24" x14ac:dyDescent="0.3">
      <c r="A2236" s="4">
        <v>42243</v>
      </c>
      <c r="B2236" s="1">
        <v>132.62535399999999</v>
      </c>
      <c r="C2236" s="1">
        <v>171.04862600000001</v>
      </c>
      <c r="D2236" s="1">
        <v>214.02772999999999</v>
      </c>
      <c r="E2236" s="1">
        <v>106.85162</v>
      </c>
      <c r="F2236" s="3">
        <f t="shared" si="280"/>
        <v>15038.679170845877</v>
      </c>
      <c r="G2236" s="36">
        <f t="shared" si="281"/>
        <v>1.1717903123444833E-4</v>
      </c>
      <c r="H2236" s="31">
        <f t="shared" si="282"/>
        <v>3.7745514143926103E-4</v>
      </c>
      <c r="I2236" s="37">
        <f t="shared" si="283"/>
        <v>3.421229768767238E-2</v>
      </c>
      <c r="J2236" s="37">
        <f t="shared" si="284"/>
        <v>-1.5742160296790635E-3</v>
      </c>
      <c r="K2236" s="39">
        <f t="shared" si="285"/>
        <v>6.9173688161238223E-3</v>
      </c>
      <c r="L2236" s="36">
        <f>-(1-B2236/MAX(B$5:B2236))</f>
        <v>-1.7574591644811122E-3</v>
      </c>
      <c r="M2236" s="37">
        <f>-(1-C2236/MAX(C$5:C2236))</f>
        <v>-4.0027493429354855E-2</v>
      </c>
      <c r="N2236" s="37">
        <f>-(1-D2236/MAX(D$5:D2236))</f>
        <v>-0.11072442237982394</v>
      </c>
      <c r="O2236" s="37">
        <f>-(1-E2236/MAX(E$5:E2236))</f>
        <v>-0.41917103346306883</v>
      </c>
      <c r="P2236" s="39">
        <f>-(1-F2236/MAX(F$5:F2236))</f>
        <v>-5.6677711695928945E-2</v>
      </c>
      <c r="Q2236" s="33">
        <f>IF(DatiStorici[[#This Row],[Calend]]="X",(DatiStorici[[#This Row],[Balanced]]*B$2/DatiStorici[[#This Row],[Bond 3Y]]),Q2235)</f>
        <v>30.063476062940705</v>
      </c>
      <c r="R2236" s="33">
        <f>IF(DatiStorici[[#This Row],[Calend]]="X",(DatiStorici[[#This Row],[Balanced]]*C$2/DatiStorici[[#This Row],[Bond 10Y]]),R2235)</f>
        <v>23.049742491761972</v>
      </c>
      <c r="S2236" s="33">
        <f>IF(DatiStorici[[#This Row],[Calend]]="X",(DatiStorici[[#This Row],[Balanced]]*D$2/DatiStorici[[#This Row],[SXXR]]),S2235)</f>
        <v>20.147868830265168</v>
      </c>
      <c r="T2236" s="33">
        <f>IF(DatiStorici[[#This Row],[Calend]]="X",(DatiStorici[[#This Row],[Balanced]]*E$2/DatiStorici[[#This Row],[Gold]]),T2235)</f>
        <v>34.94519166065858</v>
      </c>
      <c r="U2236" s="34">
        <f>SUMPRODUCT(DatiStorici[[#This Row],[Bond 3Y]:[Gold]],Q2235:T2235)</f>
        <v>15975.958908419008</v>
      </c>
      <c r="V2236" s="32">
        <f t="shared" si="286"/>
        <v>8.8717351713755565E-3</v>
      </c>
      <c r="W2236" s="32">
        <f>-(1-U2236/MAX(U$5:U2236))</f>
        <v>-5.7914886554952805E-2</v>
      </c>
      <c r="X2236" s="53" t="str">
        <f t="shared" si="287"/>
        <v/>
      </c>
    </row>
    <row r="2237" spans="1:24" x14ac:dyDescent="0.3">
      <c r="A2237" s="4">
        <v>42244</v>
      </c>
      <c r="B2237" s="1">
        <v>132.63633200000001</v>
      </c>
      <c r="C2237" s="1">
        <v>171.18419</v>
      </c>
      <c r="D2237" s="1">
        <v>214.62347500000001</v>
      </c>
      <c r="E2237" s="1">
        <v>108.37820000000001</v>
      </c>
      <c r="F2237" s="3">
        <f t="shared" si="280"/>
        <v>15111.553949880676</v>
      </c>
      <c r="G2237" s="36">
        <f t="shared" si="281"/>
        <v>8.2771094249063602E-5</v>
      </c>
      <c r="H2237" s="31">
        <f t="shared" si="282"/>
        <v>7.9223266006345314E-4</v>
      </c>
      <c r="I2237" s="37">
        <f t="shared" si="283"/>
        <v>2.7796277095586213E-3</v>
      </c>
      <c r="J2237" s="37">
        <f t="shared" si="284"/>
        <v>1.4185818678253321E-2</v>
      </c>
      <c r="K2237" s="39">
        <f t="shared" si="285"/>
        <v>4.8341198994231024E-3</v>
      </c>
      <c r="L2237" s="36">
        <f>-(1-B2237/MAX(B$5:B2237))</f>
        <v>-1.6748301174490665E-3</v>
      </c>
      <c r="M2237" s="37">
        <f>-(1-C2237/MAX(C$5:C2237))</f>
        <v>-3.9266670522301927E-2</v>
      </c>
      <c r="N2237" s="37">
        <f>-(1-D2237/MAX(D$5:D2237))</f>
        <v>-0.10824912873918513</v>
      </c>
      <c r="O2237" s="37">
        <f>-(1-E2237/MAX(E$5:E2237))</f>
        <v>-0.41087277945685019</v>
      </c>
      <c r="P2237" s="39">
        <f>-(1-F2237/MAX(F$5:F2237))</f>
        <v>-5.2106538753292519E-2</v>
      </c>
      <c r="Q2237" s="33">
        <f>IF(DatiStorici[[#This Row],[Calend]]="X",(DatiStorici[[#This Row],[Balanced]]*B$2/DatiStorici[[#This Row],[Bond 3Y]]),Q2236)</f>
        <v>30.063476062940705</v>
      </c>
      <c r="R2237" s="33">
        <f>IF(DatiStorici[[#This Row],[Calend]]="X",(DatiStorici[[#This Row],[Balanced]]*C$2/DatiStorici[[#This Row],[Bond 10Y]]),R2236)</f>
        <v>23.049742491761972</v>
      </c>
      <c r="S2237" s="33">
        <f>IF(DatiStorici[[#This Row],[Calend]]="X",(DatiStorici[[#This Row],[Balanced]]*D$2/DatiStorici[[#This Row],[SXXR]]),S2236)</f>
        <v>20.147868830265168</v>
      </c>
      <c r="T2237" s="33">
        <f>IF(DatiStorici[[#This Row],[Calend]]="X",(DatiStorici[[#This Row],[Balanced]]*E$2/DatiStorici[[#This Row],[Gold]]),T2236)</f>
        <v>34.94519166065858</v>
      </c>
      <c r="U2237" s="34">
        <f>SUMPRODUCT(DatiStorici[[#This Row],[Bond 3Y]:[Gold]],Q2236:T2236)</f>
        <v>16044.763283351995</v>
      </c>
      <c r="V2237" s="32">
        <f t="shared" si="286"/>
        <v>4.2974971278650085E-3</v>
      </c>
      <c r="W2237" s="32">
        <f>-(1-U2237/MAX(U$5:U2237))</f>
        <v>-5.3857566569602833E-2</v>
      </c>
      <c r="X2237" s="53" t="str">
        <f t="shared" si="287"/>
        <v/>
      </c>
    </row>
    <row r="2238" spans="1:24" x14ac:dyDescent="0.3">
      <c r="A2238" s="4">
        <v>42247</v>
      </c>
      <c r="B2238" s="1">
        <v>132.63394600000001</v>
      </c>
      <c r="C2238" s="1">
        <v>170.64403799999999</v>
      </c>
      <c r="D2238" s="1">
        <v>214.33056199999999</v>
      </c>
      <c r="E2238" s="1">
        <v>108.37446</v>
      </c>
      <c r="F2238" s="3">
        <f t="shared" si="280"/>
        <v>15093.265239270477</v>
      </c>
      <c r="G2238" s="36">
        <f t="shared" si="281"/>
        <v>-1.7989199680103371E-5</v>
      </c>
      <c r="H2238" s="31">
        <f t="shared" si="282"/>
        <v>-3.1603735756117355E-3</v>
      </c>
      <c r="I2238" s="37">
        <f t="shared" si="283"/>
        <v>-1.3657083056078741E-3</v>
      </c>
      <c r="J2238" s="37">
        <f t="shared" si="284"/>
        <v>-3.4509380418946491E-5</v>
      </c>
      <c r="K2238" s="39">
        <f t="shared" si="285"/>
        <v>-1.2109797930363194E-3</v>
      </c>
      <c r="L2238" s="36">
        <f>-(1-B2238/MAX(B$5:B2238))</f>
        <v>-1.6927890267419698E-3</v>
      </c>
      <c r="M2238" s="37">
        <f>-(1-C2238/MAX(C$5:C2238))</f>
        <v>-4.2298153916790926E-2</v>
      </c>
      <c r="N2238" s="37">
        <f>-(1-D2238/MAX(D$5:D2238))</f>
        <v>-0.10946616906039719</v>
      </c>
      <c r="O2238" s="37">
        <f>-(1-E2238/MAX(E$5:E2238))</f>
        <v>-0.4108931095214281</v>
      </c>
      <c r="P2238" s="39">
        <f>-(1-F2238/MAX(F$5:F2238))</f>
        <v>-5.3253723831646282E-2</v>
      </c>
      <c r="Q2238" s="33">
        <f>IF(DatiStorici[[#This Row],[Calend]]="X",(DatiStorici[[#This Row],[Balanced]]*B$2/DatiStorici[[#This Row],[Bond 3Y]]),Q2237)</f>
        <v>30.063476062940705</v>
      </c>
      <c r="R2238" s="33">
        <f>IF(DatiStorici[[#This Row],[Calend]]="X",(DatiStorici[[#This Row],[Balanced]]*C$2/DatiStorici[[#This Row],[Bond 10Y]]),R2237)</f>
        <v>23.049742491761972</v>
      </c>
      <c r="S2238" s="33">
        <f>IF(DatiStorici[[#This Row],[Calend]]="X",(DatiStorici[[#This Row],[Balanced]]*D$2/DatiStorici[[#This Row],[SXXR]]),S2237)</f>
        <v>20.147868830265168</v>
      </c>
      <c r="T2238" s="33">
        <f>IF(DatiStorici[[#This Row],[Calend]]="X",(DatiStorici[[#This Row],[Balanced]]*E$2/DatiStorici[[#This Row],[Gold]]),T2237)</f>
        <v>34.94519166065858</v>
      </c>
      <c r="U2238" s="34">
        <f>SUMPRODUCT(DatiStorici[[#This Row],[Bond 3Y]:[Gold]],Q2237:T2237)</f>
        <v>16026.208919672206</v>
      </c>
      <c r="V2238" s="32">
        <f t="shared" si="286"/>
        <v>-1.157081589696584E-3</v>
      </c>
      <c r="W2238" s="32">
        <f>-(1-U2238/MAX(U$5:U2238))</f>
        <v>-5.4951697439140967E-2</v>
      </c>
      <c r="X2238" s="53" t="str">
        <f t="shared" si="287"/>
        <v/>
      </c>
    </row>
    <row r="2239" spans="1:24" x14ac:dyDescent="0.3">
      <c r="A2239" s="4">
        <v>42248</v>
      </c>
      <c r="B2239" s="1">
        <v>132.61355399999999</v>
      </c>
      <c r="C2239" s="1">
        <v>170.227937</v>
      </c>
      <c r="D2239" s="1">
        <v>208.47755599999999</v>
      </c>
      <c r="E2239" s="1">
        <v>109.07025</v>
      </c>
      <c r="F2239" s="3">
        <f t="shared" si="280"/>
        <v>15021.620026054661</v>
      </c>
      <c r="G2239" s="36">
        <f t="shared" si="281"/>
        <v>-1.5375828266194047E-4</v>
      </c>
      <c r="H2239" s="31">
        <f t="shared" si="282"/>
        <v>-2.4413928817546035E-3</v>
      </c>
      <c r="I2239" s="37">
        <f t="shared" si="283"/>
        <v>-2.7688115109588789E-2</v>
      </c>
      <c r="J2239" s="37">
        <f t="shared" si="284"/>
        <v>6.3997176546812754E-3</v>
      </c>
      <c r="K2239" s="39">
        <f t="shared" si="285"/>
        <v>-4.7581352380581064E-3</v>
      </c>
      <c r="L2239" s="36">
        <f>-(1-B2239/MAX(B$5:B2239))</f>
        <v>-1.8462752288804785E-3</v>
      </c>
      <c r="M2239" s="37">
        <f>-(1-C2239/MAX(C$5:C2239))</f>
        <v>-4.4633428565279187E-2</v>
      </c>
      <c r="N2239" s="37">
        <f>-(1-D2239/MAX(D$5:D2239))</f>
        <v>-0.13378514535129349</v>
      </c>
      <c r="O2239" s="37">
        <f>-(1-E2239/MAX(E$5:E2239))</f>
        <v>-0.40711090213302603</v>
      </c>
      <c r="P2239" s="39">
        <f>-(1-F2239/MAX(F$5:F2239))</f>
        <v>-5.7747770530095499E-2</v>
      </c>
      <c r="Q2239" s="33">
        <f>IF(DatiStorici[[#This Row],[Calend]]="X",(DatiStorici[[#This Row],[Balanced]]*B$2/DatiStorici[[#This Row],[Bond 3Y]]),Q2238)</f>
        <v>30.063476062940705</v>
      </c>
      <c r="R2239" s="33">
        <f>IF(DatiStorici[[#This Row],[Calend]]="X",(DatiStorici[[#This Row],[Balanced]]*C$2/DatiStorici[[#This Row],[Bond 10Y]]),R2238)</f>
        <v>23.049742491761972</v>
      </c>
      <c r="S2239" s="33">
        <f>IF(DatiStorici[[#This Row],[Calend]]="X",(DatiStorici[[#This Row],[Balanced]]*D$2/DatiStorici[[#This Row],[SXXR]]),S2238)</f>
        <v>20.147868830265168</v>
      </c>
      <c r="T2239" s="33">
        <f>IF(DatiStorici[[#This Row],[Calend]]="X",(DatiStorici[[#This Row],[Balanced]]*E$2/DatiStorici[[#This Row],[Gold]]),T2238)</f>
        <v>34.94519166065858</v>
      </c>
      <c r="U2239" s="34">
        <f>SUMPRODUCT(DatiStorici[[#This Row],[Bond 3Y]:[Gold]],Q2238:T2238)</f>
        <v>15922.393762122581</v>
      </c>
      <c r="V2239" s="32">
        <f t="shared" si="286"/>
        <v>-6.4989085110533189E-3</v>
      </c>
      <c r="W2239" s="32">
        <f>-(1-U2239/MAX(U$5:U2239))</f>
        <v>-6.1073565618578685E-2</v>
      </c>
      <c r="X2239" s="53" t="str">
        <f t="shared" si="287"/>
        <v/>
      </c>
    </row>
    <row r="2240" spans="1:24" x14ac:dyDescent="0.3">
      <c r="A2240" s="4">
        <v>42249</v>
      </c>
      <c r="B2240" s="1">
        <v>132.61720600000001</v>
      </c>
      <c r="C2240" s="1">
        <v>170.31742199999999</v>
      </c>
      <c r="D2240" s="1">
        <v>209.04646</v>
      </c>
      <c r="E2240" s="1">
        <v>108.63455</v>
      </c>
      <c r="F2240" s="3">
        <f t="shared" si="280"/>
        <v>15015.349740640155</v>
      </c>
      <c r="G2240" s="36">
        <f t="shared" si="281"/>
        <v>2.7538284022904909E-5</v>
      </c>
      <c r="H2240" s="31">
        <f t="shared" si="282"/>
        <v>5.2553940140218861E-4</v>
      </c>
      <c r="I2240" s="37">
        <f t="shared" si="283"/>
        <v>2.7251335505139697E-3</v>
      </c>
      <c r="J2240" s="37">
        <f t="shared" si="284"/>
        <v>-4.0026731767963224E-3</v>
      </c>
      <c r="K2240" s="39">
        <f t="shared" si="285"/>
        <v>-4.1750453220082358E-4</v>
      </c>
      <c r="L2240" s="36">
        <f>-(1-B2240/MAX(B$5:B2240))</f>
        <v>-1.8187874096272649E-3</v>
      </c>
      <c r="M2240" s="37">
        <f>-(1-C2240/MAX(C$5:C2240))</f>
        <v>-4.4131213833952021E-2</v>
      </c>
      <c r="N2240" s="37">
        <f>-(1-D2240/MAX(D$5:D2240))</f>
        <v>-0.13142137485664573</v>
      </c>
      <c r="O2240" s="37">
        <f>-(1-E2240/MAX(E$5:E2240))</f>
        <v>-0.40947930029788437</v>
      </c>
      <c r="P2240" s="39">
        <f>-(1-F2240/MAX(F$5:F2240))</f>
        <v>-5.8141082995793791E-2</v>
      </c>
      <c r="Q2240" s="33">
        <f>IF(DatiStorici[[#This Row],[Calend]]="X",(DatiStorici[[#This Row],[Balanced]]*B$2/DatiStorici[[#This Row],[Bond 3Y]]),Q2239)</f>
        <v>30.063476062940705</v>
      </c>
      <c r="R2240" s="33">
        <f>IF(DatiStorici[[#This Row],[Calend]]="X",(DatiStorici[[#This Row],[Balanced]]*C$2/DatiStorici[[#This Row],[Bond 10Y]]),R2239)</f>
        <v>23.049742491761972</v>
      </c>
      <c r="S2240" s="33">
        <f>IF(DatiStorici[[#This Row],[Calend]]="X",(DatiStorici[[#This Row],[Balanced]]*D$2/DatiStorici[[#This Row],[SXXR]]),S2239)</f>
        <v>20.147868830265168</v>
      </c>
      <c r="T2240" s="33">
        <f>IF(DatiStorici[[#This Row],[Calend]]="X",(DatiStorici[[#This Row],[Balanced]]*E$2/DatiStorici[[#This Row],[Gold]]),T2239)</f>
        <v>34.94519166065858</v>
      </c>
      <c r="U2240" s="34">
        <f>SUMPRODUCT(DatiStorici[[#This Row],[Bond 3Y]:[Gold]],Q2239:T2239)</f>
        <v>15920.802743306504</v>
      </c>
      <c r="V2240" s="32">
        <f t="shared" si="286"/>
        <v>-9.9928335845948432E-5</v>
      </c>
      <c r="W2240" s="32">
        <f>-(1-U2240/MAX(U$5:U2240))</f>
        <v>-6.116738628689844E-2</v>
      </c>
      <c r="X2240" s="53" t="str">
        <f t="shared" si="287"/>
        <v/>
      </c>
    </row>
    <row r="2241" spans="1:24" x14ac:dyDescent="0.3">
      <c r="A2241" s="4">
        <v>42250</v>
      </c>
      <c r="B2241" s="1">
        <v>132.71087399999999</v>
      </c>
      <c r="C2241" s="1">
        <v>171.185655</v>
      </c>
      <c r="D2241" s="1">
        <v>214.01722699999999</v>
      </c>
      <c r="E2241" s="1">
        <v>107.70237</v>
      </c>
      <c r="F2241" s="3">
        <f t="shared" si="280"/>
        <v>15077.655886726414</v>
      </c>
      <c r="G2241" s="36">
        <f t="shared" si="281"/>
        <v>7.0605420949934898E-4</v>
      </c>
      <c r="H2241" s="31">
        <f t="shared" si="282"/>
        <v>5.0847850526533926E-3</v>
      </c>
      <c r="I2241" s="37">
        <f t="shared" si="283"/>
        <v>2.3499987870610944E-2</v>
      </c>
      <c r="J2241" s="37">
        <f t="shared" si="284"/>
        <v>-8.6179073759608225E-3</v>
      </c>
      <c r="K2241" s="39">
        <f t="shared" si="285"/>
        <v>4.1409114057140506E-3</v>
      </c>
      <c r="L2241" s="36">
        <f>-(1-B2241/MAX(B$5:B2241))</f>
        <v>-1.1137685011389786E-3</v>
      </c>
      <c r="M2241" s="37">
        <f>-(1-C2241/MAX(C$5:C2241))</f>
        <v>-3.9258448534467139E-2</v>
      </c>
      <c r="N2241" s="37">
        <f>-(1-D2241/MAX(D$5:D2241))</f>
        <v>-0.11076806187173338</v>
      </c>
      <c r="O2241" s="37">
        <f>-(1-E2241/MAX(E$5:E2241))</f>
        <v>-0.4145464873562219</v>
      </c>
      <c r="P2241" s="39">
        <f>-(1-F2241/MAX(F$5:F2241))</f>
        <v>-5.4232842409383863E-2</v>
      </c>
      <c r="Q2241" s="33">
        <f>IF(DatiStorici[[#This Row],[Calend]]="X",(DatiStorici[[#This Row],[Balanced]]*B$2/DatiStorici[[#This Row],[Bond 3Y]]),Q2240)</f>
        <v>30.063476062940705</v>
      </c>
      <c r="R2241" s="33">
        <f>IF(DatiStorici[[#This Row],[Calend]]="X",(DatiStorici[[#This Row],[Balanced]]*C$2/DatiStorici[[#This Row],[Bond 10Y]]),R2240)</f>
        <v>23.049742491761972</v>
      </c>
      <c r="S2241" s="33">
        <f>IF(DatiStorici[[#This Row],[Calend]]="X",(DatiStorici[[#This Row],[Balanced]]*D$2/DatiStorici[[#This Row],[SXXR]]),S2240)</f>
        <v>20.147868830265168</v>
      </c>
      <c r="T2241" s="33">
        <f>IF(DatiStorici[[#This Row],[Calend]]="X",(DatiStorici[[#This Row],[Balanced]]*E$2/DatiStorici[[#This Row],[Gold]]),T2240)</f>
        <v>34.94519166065858</v>
      </c>
      <c r="U2241" s="34">
        <f>SUMPRODUCT(DatiStorici[[#This Row],[Bond 3Y]:[Gold]],Q2240:T2240)</f>
        <v>16011.206428794794</v>
      </c>
      <c r="V2241" s="32">
        <f t="shared" si="286"/>
        <v>5.6622761530451598E-3</v>
      </c>
      <c r="W2241" s="32">
        <f>-(1-U2241/MAX(U$5:U2241))</f>
        <v>-5.5836378189837998E-2</v>
      </c>
      <c r="X2241" s="53" t="str">
        <f t="shared" si="287"/>
        <v/>
      </c>
    </row>
    <row r="2242" spans="1:24" x14ac:dyDescent="0.3">
      <c r="A2242" s="4">
        <v>42251</v>
      </c>
      <c r="B2242" s="1">
        <v>132.79104799999999</v>
      </c>
      <c r="C2242" s="1">
        <v>171.89275599999999</v>
      </c>
      <c r="D2242" s="1">
        <v>208.62401199999999</v>
      </c>
      <c r="E2242" s="1">
        <v>106.7702</v>
      </c>
      <c r="F2242" s="3">
        <f t="shared" si="280"/>
        <v>14979.639990530659</v>
      </c>
      <c r="G2242" s="36">
        <f t="shared" si="281"/>
        <v>6.0394291561424902E-4</v>
      </c>
      <c r="H2242" s="31">
        <f t="shared" si="282"/>
        <v>4.1221014121942748E-3</v>
      </c>
      <c r="I2242" s="37">
        <f t="shared" si="283"/>
        <v>-2.5522865581037068E-2</v>
      </c>
      <c r="J2242" s="37">
        <f t="shared" si="284"/>
        <v>-8.6927281174461728E-3</v>
      </c>
      <c r="K2242" s="39">
        <f t="shared" si="285"/>
        <v>-6.5219601942346018E-3</v>
      </c>
      <c r="L2242" s="36">
        <f>-(1-B2242/MAX(B$5:B2242))</f>
        <v>-5.1031603104079171E-4</v>
      </c>
      <c r="M2242" s="37">
        <f>-(1-C2242/MAX(C$5:C2242))</f>
        <v>-3.5290000875796146E-2</v>
      </c>
      <c r="N2242" s="37">
        <f>-(1-D2242/MAX(D$5:D2242))</f>
        <v>-0.13317662726816493</v>
      </c>
      <c r="O2242" s="37">
        <f>-(1-E2242/MAX(E$5:E2242))</f>
        <v>-0.41961362005609792</v>
      </c>
      <c r="P2242" s="39">
        <f>-(1-F2242/MAX(F$5:F2242))</f>
        <v>-6.0381027262532361E-2</v>
      </c>
      <c r="Q2242" s="33">
        <f>IF(DatiStorici[[#This Row],[Calend]]="X",(DatiStorici[[#This Row],[Balanced]]*B$2/DatiStorici[[#This Row],[Bond 3Y]]),Q2241)</f>
        <v>30.063476062940705</v>
      </c>
      <c r="R2242" s="33">
        <f>IF(DatiStorici[[#This Row],[Calend]]="X",(DatiStorici[[#This Row],[Balanced]]*C$2/DatiStorici[[#This Row],[Bond 10Y]]),R2241)</f>
        <v>23.049742491761972</v>
      </c>
      <c r="S2242" s="33">
        <f>IF(DatiStorici[[#This Row],[Calend]]="X",(DatiStorici[[#This Row],[Balanced]]*D$2/DatiStorici[[#This Row],[SXXR]]),S2241)</f>
        <v>20.147868830265168</v>
      </c>
      <c r="T2242" s="33">
        <f>IF(DatiStorici[[#This Row],[Calend]]="X",(DatiStorici[[#This Row],[Balanced]]*E$2/DatiStorici[[#This Row],[Gold]]),T2241)</f>
        <v>34.94519166065858</v>
      </c>
      <c r="U2242" s="34">
        <f>SUMPRODUCT(DatiStorici[[#This Row],[Bond 3Y]:[Gold]],Q2241:T2241)</f>
        <v>15888.678586186597</v>
      </c>
      <c r="V2242" s="32">
        <f t="shared" si="286"/>
        <v>-7.6820618709020332E-3</v>
      </c>
      <c r="W2242" s="32">
        <f>-(1-U2242/MAX(U$5:U2242))</f>
        <v>-6.3061713280233689E-2</v>
      </c>
      <c r="X2242" s="53" t="str">
        <f t="shared" si="287"/>
        <v/>
      </c>
    </row>
    <row r="2243" spans="1:24" x14ac:dyDescent="0.3">
      <c r="A2243" s="4">
        <v>42254</v>
      </c>
      <c r="B2243" s="1">
        <v>132.766336</v>
      </c>
      <c r="C2243" s="1">
        <v>171.61317199999999</v>
      </c>
      <c r="D2243" s="1">
        <v>209.62470099999999</v>
      </c>
      <c r="E2243" s="1">
        <v>106.88587</v>
      </c>
      <c r="F2243" s="3">
        <f t="shared" si="280"/>
        <v>14991.567174270967</v>
      </c>
      <c r="G2243" s="36">
        <f t="shared" si="281"/>
        <v>-1.8611420024630318E-4</v>
      </c>
      <c r="H2243" s="31">
        <f t="shared" si="282"/>
        <v>-1.6278267066020763E-3</v>
      </c>
      <c r="I2243" s="37">
        <f t="shared" si="283"/>
        <v>4.7851475849033003E-3</v>
      </c>
      <c r="J2243" s="37">
        <f t="shared" si="284"/>
        <v>1.0827683135876752E-3</v>
      </c>
      <c r="K2243" s="39">
        <f t="shared" si="285"/>
        <v>7.9590950770546071E-4</v>
      </c>
      <c r="L2243" s="36">
        <f>-(1-B2243/MAX(B$5:B2243))</f>
        <v>-6.9631794489144472E-4</v>
      </c>
      <c r="M2243" s="37">
        <f>-(1-C2243/MAX(C$5:C2243))</f>
        <v>-3.6859104115929964E-2</v>
      </c>
      <c r="N2243" s="37">
        <f>-(1-D2243/MAX(D$5:D2243))</f>
        <v>-0.12901880954756795</v>
      </c>
      <c r="O2243" s="37">
        <f>-(1-E2243/MAX(E$5:E2243))</f>
        <v>-0.41898485573264332</v>
      </c>
      <c r="P2243" s="39">
        <f>-(1-F2243/MAX(F$5:F2243))</f>
        <v>-5.9632877898408543E-2</v>
      </c>
      <c r="Q2243" s="33">
        <f>IF(DatiStorici[[#This Row],[Calend]]="X",(DatiStorici[[#This Row],[Balanced]]*B$2/DatiStorici[[#This Row],[Bond 3Y]]),Q2242)</f>
        <v>30.063476062940705</v>
      </c>
      <c r="R2243" s="33">
        <f>IF(DatiStorici[[#This Row],[Calend]]="X",(DatiStorici[[#This Row],[Balanced]]*C$2/DatiStorici[[#This Row],[Bond 10Y]]),R2242)</f>
        <v>23.049742491761972</v>
      </c>
      <c r="S2243" s="33">
        <f>IF(DatiStorici[[#This Row],[Calend]]="X",(DatiStorici[[#This Row],[Balanced]]*D$2/DatiStorici[[#This Row],[SXXR]]),S2242)</f>
        <v>20.147868830265168</v>
      </c>
      <c r="T2243" s="33">
        <f>IF(DatiStorici[[#This Row],[Calend]]="X",(DatiStorici[[#This Row],[Balanced]]*E$2/DatiStorici[[#This Row],[Gold]]),T2242)</f>
        <v>34.94519166065858</v>
      </c>
      <c r="U2243" s="34">
        <f>SUMPRODUCT(DatiStorici[[#This Row],[Bond 3Y]:[Gold]],Q2242:T2242)</f>
        <v>15905.695179392591</v>
      </c>
      <c r="V2243" s="32">
        <f t="shared" si="286"/>
        <v>1.0704154738975023E-3</v>
      </c>
      <c r="W2243" s="32">
        <f>-(1-U2243/MAX(U$5:U2243))</f>
        <v>-6.2058263081543719E-2</v>
      </c>
      <c r="X2243" s="53" t="str">
        <f t="shared" si="287"/>
        <v/>
      </c>
    </row>
    <row r="2244" spans="1:24" x14ac:dyDescent="0.3">
      <c r="A2244" s="4">
        <v>42255</v>
      </c>
      <c r="B2244" s="1">
        <v>132.794072</v>
      </c>
      <c r="C2244" s="1">
        <v>171.943592</v>
      </c>
      <c r="D2244" s="1">
        <v>212.09520499999999</v>
      </c>
      <c r="E2244" s="1">
        <v>107.04218</v>
      </c>
      <c r="F2244" s="3">
        <f t="shared" si="280"/>
        <v>15043.94742949851</v>
      </c>
      <c r="G2244" s="36">
        <f t="shared" si="281"/>
        <v>2.0888656038553109E-4</v>
      </c>
      <c r="H2244" s="31">
        <f t="shared" si="282"/>
        <v>1.9235255218442748E-3</v>
      </c>
      <c r="I2244" s="37">
        <f t="shared" si="283"/>
        <v>1.1716460268596194E-2</v>
      </c>
      <c r="J2244" s="37">
        <f t="shared" si="284"/>
        <v>1.4613327033700793E-3</v>
      </c>
      <c r="K2244" s="39">
        <f t="shared" si="285"/>
        <v>3.4878915191372379E-3</v>
      </c>
      <c r="L2244" s="36">
        <f>-(1-B2244/MAX(B$5:B2244))</f>
        <v>-4.8755503284203527E-4</v>
      </c>
      <c r="M2244" s="37">
        <f>-(1-C2244/MAX(C$5:C2244))</f>
        <v>-3.5004695091790383E-2</v>
      </c>
      <c r="N2244" s="37">
        <f>-(1-D2244/MAX(D$5:D2244))</f>
        <v>-0.11875397670738896</v>
      </c>
      <c r="O2244" s="37">
        <f>-(1-E2244/MAX(E$5:E2244))</f>
        <v>-0.4181351786219043</v>
      </c>
      <c r="P2244" s="39">
        <f>-(1-F2244/MAX(F$5:F2244))</f>
        <v>-5.6347252767247613E-2</v>
      </c>
      <c r="Q2244" s="33">
        <f>IF(DatiStorici[[#This Row],[Calend]]="X",(DatiStorici[[#This Row],[Balanced]]*B$2/DatiStorici[[#This Row],[Bond 3Y]]),Q2243)</f>
        <v>30.063476062940705</v>
      </c>
      <c r="R2244" s="33">
        <f>IF(DatiStorici[[#This Row],[Calend]]="X",(DatiStorici[[#This Row],[Balanced]]*C$2/DatiStorici[[#This Row],[Bond 10Y]]),R2243)</f>
        <v>23.049742491761972</v>
      </c>
      <c r="S2244" s="33">
        <f>IF(DatiStorici[[#This Row],[Calend]]="X",(DatiStorici[[#This Row],[Balanced]]*D$2/DatiStorici[[#This Row],[SXXR]]),S2243)</f>
        <v>20.147868830265168</v>
      </c>
      <c r="T2244" s="33">
        <f>IF(DatiStorici[[#This Row],[Calend]]="X",(DatiStorici[[#This Row],[Balanced]]*E$2/DatiStorici[[#This Row],[Gold]]),T2243)</f>
        <v>34.94519166065858</v>
      </c>
      <c r="U2244" s="34">
        <f>SUMPRODUCT(DatiStorici[[#This Row],[Bond 3Y]:[Gold]],Q2243:T2243)</f>
        <v>15969.382789323923</v>
      </c>
      <c r="V2244" s="32">
        <f t="shared" si="286"/>
        <v>3.9960808719785197E-3</v>
      </c>
      <c r="W2244" s="32">
        <f>-(1-U2244/MAX(U$5:U2244))</f>
        <v>-5.8302673224863266E-2</v>
      </c>
      <c r="X2244" s="53" t="str">
        <f t="shared" si="287"/>
        <v/>
      </c>
    </row>
    <row r="2245" spans="1:24" x14ac:dyDescent="0.3">
      <c r="A2245" s="4">
        <v>42256</v>
      </c>
      <c r="B2245" s="1">
        <v>132.77837600000001</v>
      </c>
      <c r="C2245" s="1">
        <v>171.81675100000001</v>
      </c>
      <c r="D2245" s="1">
        <v>214.911137</v>
      </c>
      <c r="E2245" s="1">
        <v>105.96209</v>
      </c>
      <c r="F2245" s="3">
        <f t="shared" si="280"/>
        <v>15040.110210650106</v>
      </c>
      <c r="G2245" s="36">
        <f t="shared" si="281"/>
        <v>-1.1820503321387646E-4</v>
      </c>
      <c r="H2245" s="31">
        <f t="shared" si="282"/>
        <v>-7.3796182915910604E-4</v>
      </c>
      <c r="I2245" s="37">
        <f t="shared" si="283"/>
        <v>1.3189372355514123E-2</v>
      </c>
      <c r="J2245" s="37">
        <f t="shared" si="284"/>
        <v>-1.0141573757109751E-2</v>
      </c>
      <c r="K2245" s="39">
        <f t="shared" si="285"/>
        <v>-2.5509982164728293E-4</v>
      </c>
      <c r="L2245" s="36">
        <f>-(1-B2245/MAX(B$5:B2245))</f>
        <v>-6.0569545206345943E-4</v>
      </c>
      <c r="M2245" s="37">
        <f>-(1-C2245/MAX(C$5:C2245))</f>
        <v>-3.5716562094486592E-2</v>
      </c>
      <c r="N2245" s="37">
        <f>-(1-D2245/MAX(D$5:D2245))</f>
        <v>-0.1070539060864506</v>
      </c>
      <c r="O2245" s="37">
        <f>-(1-E2245/MAX(E$5:E2245))</f>
        <v>-0.42400638168337279</v>
      </c>
      <c r="P2245" s="39">
        <f>-(1-F2245/MAX(F$5:F2245))</f>
        <v>-5.6587947712839481E-2</v>
      </c>
      <c r="Q2245" s="33">
        <f>IF(DatiStorici[[#This Row],[Calend]]="X",(DatiStorici[[#This Row],[Balanced]]*B$2/DatiStorici[[#This Row],[Bond 3Y]]),Q2244)</f>
        <v>30.063476062940705</v>
      </c>
      <c r="R2245" s="33">
        <f>IF(DatiStorici[[#This Row],[Calend]]="X",(DatiStorici[[#This Row],[Balanced]]*C$2/DatiStorici[[#This Row],[Bond 10Y]]),R2244)</f>
        <v>23.049742491761972</v>
      </c>
      <c r="S2245" s="33">
        <f>IF(DatiStorici[[#This Row],[Calend]]="X",(DatiStorici[[#This Row],[Balanced]]*D$2/DatiStorici[[#This Row],[SXXR]]),S2244)</f>
        <v>20.147868830265168</v>
      </c>
      <c r="T2245" s="33">
        <f>IF(DatiStorici[[#This Row],[Calend]]="X",(DatiStorici[[#This Row],[Balanced]]*E$2/DatiStorici[[#This Row],[Gold]]),T2244)</f>
        <v>34.94519166065858</v>
      </c>
      <c r="U2245" s="34">
        <f>SUMPRODUCT(DatiStorici[[#This Row],[Bond 3Y]:[Gold]],Q2244:T2244)</f>
        <v>15984.978337126428</v>
      </c>
      <c r="V2245" s="32">
        <f t="shared" si="286"/>
        <v>9.7611396322856063E-4</v>
      </c>
      <c r="W2245" s="32">
        <f>-(1-U2245/MAX(U$5:U2245))</f>
        <v>-5.7383020545172303E-2</v>
      </c>
      <c r="X2245" s="53" t="str">
        <f t="shared" si="287"/>
        <v/>
      </c>
    </row>
    <row r="2246" spans="1:24" x14ac:dyDescent="0.3">
      <c r="A2246" s="4">
        <v>42257</v>
      </c>
      <c r="B2246" s="1">
        <v>132.75535300000001</v>
      </c>
      <c r="C2246" s="1">
        <v>171.91684699999999</v>
      </c>
      <c r="D2246" s="1">
        <v>212.364778</v>
      </c>
      <c r="E2246" s="1">
        <v>105.92746</v>
      </c>
      <c r="F2246" s="3">
        <f t="shared" si="280"/>
        <v>15002.404390991887</v>
      </c>
      <c r="G2246" s="36">
        <f t="shared" si="281"/>
        <v>-1.7340923237432474E-4</v>
      </c>
      <c r="H2246" s="31">
        <f t="shared" si="282"/>
        <v>5.8240453311354269E-4</v>
      </c>
      <c r="I2246" s="37">
        <f t="shared" si="283"/>
        <v>-1.1919179418415155E-2</v>
      </c>
      <c r="J2246" s="37">
        <f t="shared" si="284"/>
        <v>-3.2686841147508156E-4</v>
      </c>
      <c r="K2246" s="39">
        <f t="shared" si="285"/>
        <v>-2.5101653411284596E-3</v>
      </c>
      <c r="L2246" s="36">
        <f>-(1-B2246/MAX(B$5:B2246))</f>
        <v>-7.7898462584879979E-4</v>
      </c>
      <c r="M2246" s="37">
        <f>-(1-C2246/MAX(C$5:C2246))</f>
        <v>-3.5154795477210898E-2</v>
      </c>
      <c r="N2246" s="37">
        <f>-(1-D2246/MAX(D$5:D2246))</f>
        <v>-0.11763391303486481</v>
      </c>
      <c r="O2246" s="37">
        <f>-(1-E2246/MAX(E$5:E2246))</f>
        <v>-0.42419462503533301</v>
      </c>
      <c r="P2246" s="39">
        <f>-(1-F2246/MAX(F$5:F2246))</f>
        <v>-5.8953098247557012E-2</v>
      </c>
      <c r="Q2246" s="33">
        <f>IF(DatiStorici[[#This Row],[Calend]]="X",(DatiStorici[[#This Row],[Balanced]]*B$2/DatiStorici[[#This Row],[Bond 3Y]]),Q2245)</f>
        <v>30.063476062940705</v>
      </c>
      <c r="R2246" s="33">
        <f>IF(DatiStorici[[#This Row],[Calend]]="X",(DatiStorici[[#This Row],[Balanced]]*C$2/DatiStorici[[#This Row],[Bond 10Y]]),R2245)</f>
        <v>23.049742491761972</v>
      </c>
      <c r="S2246" s="33">
        <f>IF(DatiStorici[[#This Row],[Calend]]="X",(DatiStorici[[#This Row],[Balanced]]*D$2/DatiStorici[[#This Row],[SXXR]]),S2245)</f>
        <v>20.147868830265168</v>
      </c>
      <c r="T2246" s="33">
        <f>IF(DatiStorici[[#This Row],[Calend]]="X",(DatiStorici[[#This Row],[Balanced]]*E$2/DatiStorici[[#This Row],[Gold]]),T2245)</f>
        <v>34.94519166065858</v>
      </c>
      <c r="U2246" s="34">
        <f>SUMPRODUCT(DatiStorici[[#This Row],[Bond 3Y]:[Gold]],Q2245:T2245)</f>
        <v>15934.079513627512</v>
      </c>
      <c r="V2246" s="32">
        <f t="shared" si="286"/>
        <v>-3.1892461788270484E-3</v>
      </c>
      <c r="W2246" s="32">
        <f>-(1-U2246/MAX(U$5:U2246))</f>
        <v>-6.0384469421266074E-2</v>
      </c>
      <c r="X2246" s="53" t="str">
        <f t="shared" si="287"/>
        <v/>
      </c>
    </row>
    <row r="2247" spans="1:24" x14ac:dyDescent="0.3">
      <c r="A2247" s="4">
        <v>42258</v>
      </c>
      <c r="B2247" s="1">
        <v>132.731559</v>
      </c>
      <c r="C2247" s="1">
        <v>172.21052399999999</v>
      </c>
      <c r="D2247" s="1">
        <v>210.218695</v>
      </c>
      <c r="E2247" s="1">
        <v>105.04313</v>
      </c>
      <c r="F2247" s="3">
        <f t="shared" ref="F2247:F2310" si="288">SUMPRODUCT(B2247:E2247,B$3:E$3)</f>
        <v>14942.08945679506</v>
      </c>
      <c r="G2247" s="36">
        <f t="shared" ref="G2247:G2310" si="289">LN(B2247/B2246)</f>
        <v>-1.7924800800515328E-4</v>
      </c>
      <c r="H2247" s="31">
        <f t="shared" ref="H2247:H2310" si="290">LN(C2247/C2246)</f>
        <v>1.7067928682346367E-3</v>
      </c>
      <c r="I2247" s="37">
        <f t="shared" ref="I2247:I2310" si="291">LN(D2247/D2246)</f>
        <v>-1.0157053397845015E-2</v>
      </c>
      <c r="J2247" s="37">
        <f t="shared" ref="J2247:J2310" si="292">LN(E2247/E2246)</f>
        <v>-8.383492499472088E-3</v>
      </c>
      <c r="K2247" s="39">
        <f t="shared" ref="K2247:K2310" si="293">LN(F2247/F2246)</f>
        <v>-4.0284545179847678E-3</v>
      </c>
      <c r="L2247" s="36">
        <f>-(1-B2247/MAX(B$5:B2247))</f>
        <v>-9.5807695096072898E-4</v>
      </c>
      <c r="M2247" s="37">
        <f>-(1-C2247/MAX(C$5:C2247))</f>
        <v>-3.3506598397790022E-2</v>
      </c>
      <c r="N2247" s="37">
        <f>-(1-D2247/MAX(D$5:D2247))</f>
        <v>-0.12655079123305835</v>
      </c>
      <c r="O2247" s="37">
        <f>-(1-E2247/MAX(E$5:E2247))</f>
        <v>-0.42900170685568917</v>
      </c>
      <c r="P2247" s="39">
        <f>-(1-F2247/MAX(F$5:F2247))</f>
        <v>-6.2736437269494516E-2</v>
      </c>
      <c r="Q2247" s="33">
        <f>IF(DatiStorici[[#This Row],[Calend]]="X",(DatiStorici[[#This Row],[Balanced]]*B$2/DatiStorici[[#This Row],[Bond 3Y]]),Q2246)</f>
        <v>30.063476062940705</v>
      </c>
      <c r="R2247" s="33">
        <f>IF(DatiStorici[[#This Row],[Calend]]="X",(DatiStorici[[#This Row],[Balanced]]*C$2/DatiStorici[[#This Row],[Bond 10Y]]),R2246)</f>
        <v>23.049742491761972</v>
      </c>
      <c r="S2247" s="33">
        <f>IF(DatiStorici[[#This Row],[Calend]]="X",(DatiStorici[[#This Row],[Balanced]]*D$2/DatiStorici[[#This Row],[SXXR]]),S2246)</f>
        <v>20.147868830265168</v>
      </c>
      <c r="T2247" s="33">
        <f>IF(DatiStorici[[#This Row],[Calend]]="X",(DatiStorici[[#This Row],[Balanced]]*E$2/DatiStorici[[#This Row],[Gold]]),T2246)</f>
        <v>34.94519166065858</v>
      </c>
      <c r="U2247" s="34">
        <f>SUMPRODUCT(DatiStorici[[#This Row],[Bond 3Y]:[Gold]],Q2246:T2246)</f>
        <v>15865.991282379693</v>
      </c>
      <c r="V2247" s="32">
        <f t="shared" ref="V2247:V2310" si="294">LN(U2247/U2246)</f>
        <v>-4.2822757052384235E-3</v>
      </c>
      <c r="W2247" s="32">
        <f>-(1-U2247/MAX(U$5:U2247))</f>
        <v>-6.4399559183769828E-2</v>
      </c>
      <c r="X2247" s="53" t="str">
        <f t="shared" ref="X2247:X2310" si="295">IF(AND(MONTH(A2247)&lt;&gt;MONTH(A2246),MONTH(A2247)=X$2),"X","")</f>
        <v/>
      </c>
    </row>
    <row r="2248" spans="1:24" x14ac:dyDescent="0.3">
      <c r="A2248" s="4">
        <v>42261</v>
      </c>
      <c r="B2248" s="1">
        <v>132.71350799999999</v>
      </c>
      <c r="C2248" s="1">
        <v>172.12392199999999</v>
      </c>
      <c r="D2248" s="1">
        <v>208.977025</v>
      </c>
      <c r="E2248" s="1">
        <v>105.47389</v>
      </c>
      <c r="F2248" s="3">
        <f t="shared" si="288"/>
        <v>14937.761749982365</v>
      </c>
      <c r="G2248" s="36">
        <f t="shared" si="289"/>
        <v>-1.3600554142406012E-4</v>
      </c>
      <c r="H2248" s="31">
        <f t="shared" si="290"/>
        <v>-5.0301096989875975E-4</v>
      </c>
      <c r="I2248" s="37">
        <f t="shared" si="291"/>
        <v>-5.9240759010213825E-3</v>
      </c>
      <c r="J2248" s="37">
        <f t="shared" si="292"/>
        <v>4.0924064115068631E-3</v>
      </c>
      <c r="K2248" s="39">
        <f t="shared" si="293"/>
        <v>-2.8967392193548819E-4</v>
      </c>
      <c r="L2248" s="36">
        <f>-(1-B2248/MAX(B$5:B2248))</f>
        <v>-1.0939429491365615E-3</v>
      </c>
      <c r="M2248" s="37">
        <f>-(1-C2248/MAX(C$5:C2248))</f>
        <v>-3.3992632930531785E-2</v>
      </c>
      <c r="N2248" s="37">
        <f>-(1-D2248/MAX(D$5:D2248))</f>
        <v>-0.13170987415405944</v>
      </c>
      <c r="O2248" s="37">
        <f>-(1-E2248/MAX(E$5:E2248))</f>
        <v>-0.42666016177078125</v>
      </c>
      <c r="P2248" s="39">
        <f>-(1-F2248/MAX(F$5:F2248))</f>
        <v>-6.3007898762042047E-2</v>
      </c>
      <c r="Q2248" s="33">
        <f>IF(DatiStorici[[#This Row],[Calend]]="X",(DatiStorici[[#This Row],[Balanced]]*B$2/DatiStorici[[#This Row],[Bond 3Y]]),Q2247)</f>
        <v>30.063476062940705</v>
      </c>
      <c r="R2248" s="33">
        <f>IF(DatiStorici[[#This Row],[Calend]]="X",(DatiStorici[[#This Row],[Balanced]]*C$2/DatiStorici[[#This Row],[Bond 10Y]]),R2247)</f>
        <v>23.049742491761972</v>
      </c>
      <c r="S2248" s="33">
        <f>IF(DatiStorici[[#This Row],[Calend]]="X",(DatiStorici[[#This Row],[Balanced]]*D$2/DatiStorici[[#This Row],[SXXR]]),S2247)</f>
        <v>20.147868830265168</v>
      </c>
      <c r="T2248" s="33">
        <f>IF(DatiStorici[[#This Row],[Calend]]="X",(DatiStorici[[#This Row],[Balanced]]*E$2/DatiStorici[[#This Row],[Gold]]),T2247)</f>
        <v>34.94519166065858</v>
      </c>
      <c r="U2248" s="34">
        <f>SUMPRODUCT(DatiStorici[[#This Row],[Bond 3Y]:[Gold]],Q2247:T2247)</f>
        <v>15853.488439243278</v>
      </c>
      <c r="V2248" s="32">
        <f t="shared" si="294"/>
        <v>-7.8833851586868097E-4</v>
      </c>
      <c r="W2248" s="32">
        <f>-(1-U2248/MAX(U$5:U2248))</f>
        <v>-6.5136838395745578E-2</v>
      </c>
      <c r="X2248" s="53" t="str">
        <f t="shared" si="295"/>
        <v/>
      </c>
    </row>
    <row r="2249" spans="1:24" x14ac:dyDescent="0.3">
      <c r="A2249" s="4">
        <v>42262</v>
      </c>
      <c r="B2249" s="1">
        <v>132.70342099999999</v>
      </c>
      <c r="C2249" s="1">
        <v>171.40309300000001</v>
      </c>
      <c r="D2249" s="1">
        <v>210.63502399999999</v>
      </c>
      <c r="E2249" s="1">
        <v>105.58247</v>
      </c>
      <c r="F2249" s="3">
        <f t="shared" si="288"/>
        <v>14948.486811574676</v>
      </c>
      <c r="G2249" s="36">
        <f t="shared" si="289"/>
        <v>-7.6008716119699803E-5</v>
      </c>
      <c r="H2249" s="31">
        <f t="shared" si="290"/>
        <v>-4.1966426304196969E-3</v>
      </c>
      <c r="I2249" s="37">
        <f t="shared" si="291"/>
        <v>7.9025739729768826E-3</v>
      </c>
      <c r="J2249" s="37">
        <f t="shared" si="292"/>
        <v>1.0289195699125866E-3</v>
      </c>
      <c r="K2249" s="39">
        <f t="shared" si="293"/>
        <v>7.1772554729458888E-4</v>
      </c>
      <c r="L2249" s="36">
        <f>-(1-B2249/MAX(B$5:B2249))</f>
        <v>-1.1698656306278199E-3</v>
      </c>
      <c r="M2249" s="37">
        <f>-(1-C2249/MAX(C$5:C2249))</f>
        <v>-3.8038125946879053E-2</v>
      </c>
      <c r="N2249" s="37">
        <f>-(1-D2249/MAX(D$5:D2249))</f>
        <v>-0.12482096299091872</v>
      </c>
      <c r="O2249" s="37">
        <f>-(1-E2249/MAX(E$5:E2249))</f>
        <v>-0.42606993759648626</v>
      </c>
      <c r="P2249" s="39">
        <f>-(1-F2249/MAX(F$5:F2249))</f>
        <v>-6.2335154199269938E-2</v>
      </c>
      <c r="Q2249" s="33">
        <f>IF(DatiStorici[[#This Row],[Calend]]="X",(DatiStorici[[#This Row],[Balanced]]*B$2/DatiStorici[[#This Row],[Bond 3Y]]),Q2248)</f>
        <v>30.063476062940705</v>
      </c>
      <c r="R2249" s="33">
        <f>IF(DatiStorici[[#This Row],[Calend]]="X",(DatiStorici[[#This Row],[Balanced]]*C$2/DatiStorici[[#This Row],[Bond 10Y]]),R2248)</f>
        <v>23.049742491761972</v>
      </c>
      <c r="S2249" s="33">
        <f>IF(DatiStorici[[#This Row],[Calend]]="X",(DatiStorici[[#This Row],[Balanced]]*D$2/DatiStorici[[#This Row],[SXXR]]),S2248)</f>
        <v>20.147868830265168</v>
      </c>
      <c r="T2249" s="33">
        <f>IF(DatiStorici[[#This Row],[Calend]]="X",(DatiStorici[[#This Row],[Balanced]]*E$2/DatiStorici[[#This Row],[Gold]]),T2248)</f>
        <v>34.94519166065858</v>
      </c>
      <c r="U2249" s="34">
        <f>SUMPRODUCT(DatiStorici[[#This Row],[Bond 3Y]:[Gold]],Q2248:T2248)</f>
        <v>15873.769761412861</v>
      </c>
      <c r="V2249" s="32">
        <f t="shared" si="294"/>
        <v>1.2784795209101845E-3</v>
      </c>
      <c r="W2249" s="32">
        <f>-(1-U2249/MAX(U$5:U2249))</f>
        <v>-6.3940870641542191E-2</v>
      </c>
      <c r="X2249" s="53" t="str">
        <f t="shared" si="295"/>
        <v/>
      </c>
    </row>
    <row r="2250" spans="1:24" x14ac:dyDescent="0.3">
      <c r="A2250" s="4">
        <v>42263</v>
      </c>
      <c r="B2250" s="1">
        <v>132.673654</v>
      </c>
      <c r="C2250" s="1">
        <v>171.07038800000001</v>
      </c>
      <c r="D2250" s="1">
        <v>213.84844000000001</v>
      </c>
      <c r="E2250" s="1">
        <v>106.69344</v>
      </c>
      <c r="F2250" s="3">
        <f t="shared" si="288"/>
        <v>15031.48660380091</v>
      </c>
      <c r="G2250" s="36">
        <f t="shared" si="289"/>
        <v>-2.2433738954152121E-4</v>
      </c>
      <c r="H2250" s="31">
        <f t="shared" si="290"/>
        <v>-1.9429539694222221E-3</v>
      </c>
      <c r="I2250" s="37">
        <f t="shared" si="291"/>
        <v>1.5140648147911379E-2</v>
      </c>
      <c r="J2250" s="37">
        <f t="shared" si="292"/>
        <v>1.0467321926304092E-2</v>
      </c>
      <c r="K2250" s="39">
        <f t="shared" si="293"/>
        <v>5.5370298786879936E-3</v>
      </c>
      <c r="L2250" s="36">
        <f>-(1-B2250/MAX(B$5:B2250))</f>
        <v>-1.3939154432529577E-3</v>
      </c>
      <c r="M2250" s="37">
        <f>-(1-C2250/MAX(C$5:C2250))</f>
        <v>-3.9905359027129439E-2</v>
      </c>
      <c r="N2250" s="37">
        <f>-(1-D2250/MAX(D$5:D2250))</f>
        <v>-0.11146936425399834</v>
      </c>
      <c r="O2250" s="37">
        <f>-(1-E2250/MAX(E$5:E2250))</f>
        <v>-0.42003087560609687</v>
      </c>
      <c r="P2250" s="39">
        <f>-(1-F2250/MAX(F$5:F2250))</f>
        <v>-5.712887557319235E-2</v>
      </c>
      <c r="Q2250" s="33">
        <f>IF(DatiStorici[[#This Row],[Calend]]="X",(DatiStorici[[#This Row],[Balanced]]*B$2/DatiStorici[[#This Row],[Bond 3Y]]),Q2249)</f>
        <v>30.063476062940705</v>
      </c>
      <c r="R2250" s="33">
        <f>IF(DatiStorici[[#This Row],[Calend]]="X",(DatiStorici[[#This Row],[Balanced]]*C$2/DatiStorici[[#This Row],[Bond 10Y]]),R2249)</f>
        <v>23.049742491761972</v>
      </c>
      <c r="S2250" s="33">
        <f>IF(DatiStorici[[#This Row],[Calend]]="X",(DatiStorici[[#This Row],[Balanced]]*D$2/DatiStorici[[#This Row],[SXXR]]),S2249)</f>
        <v>20.147868830265168</v>
      </c>
      <c r="T2250" s="33">
        <f>IF(DatiStorici[[#This Row],[Calend]]="X",(DatiStorici[[#This Row],[Balanced]]*E$2/DatiStorici[[#This Row],[Gold]]),T2249)</f>
        <v>34.94519166065858</v>
      </c>
      <c r="U2250" s="34">
        <f>SUMPRODUCT(DatiStorici[[#This Row],[Bond 3Y]:[Gold]],Q2249:T2249)</f>
        <v>15968.772640989493</v>
      </c>
      <c r="V2250" s="32">
        <f t="shared" si="294"/>
        <v>5.9670588022531588E-3</v>
      </c>
      <c r="W2250" s="32">
        <f>-(1-U2250/MAX(U$5:U2250))</f>
        <v>-5.8338653015882591E-2</v>
      </c>
      <c r="X2250" s="53" t="str">
        <f t="shared" si="295"/>
        <v/>
      </c>
    </row>
    <row r="2251" spans="1:24" x14ac:dyDescent="0.3">
      <c r="A2251" s="4">
        <v>42264</v>
      </c>
      <c r="B2251" s="1">
        <v>132.63323299999999</v>
      </c>
      <c r="C2251" s="1">
        <v>171.12995799999999</v>
      </c>
      <c r="D2251" s="1">
        <v>213.46047200000001</v>
      </c>
      <c r="E2251" s="1">
        <v>106.68267</v>
      </c>
      <c r="F2251" s="3">
        <f t="shared" si="288"/>
        <v>15025.735870142784</v>
      </c>
      <c r="G2251" s="36">
        <f t="shared" si="289"/>
        <v>-3.0471127809631051E-4</v>
      </c>
      <c r="H2251" s="31">
        <f t="shared" si="290"/>
        <v>3.4815862285378975E-4</v>
      </c>
      <c r="I2251" s="37">
        <f t="shared" si="291"/>
        <v>-1.8158671430016263E-3</v>
      </c>
      <c r="J2251" s="37">
        <f t="shared" si="292"/>
        <v>-1.0094850833243113E-4</v>
      </c>
      <c r="K2251" s="39">
        <f t="shared" si="293"/>
        <v>-3.8265237137467389E-4</v>
      </c>
      <c r="L2251" s="36">
        <f>-(1-B2251/MAX(B$5:B2251))</f>
        <v>-1.6981556245316831E-3</v>
      </c>
      <c r="M2251" s="37">
        <f>-(1-C2251/MAX(C$5:C2251))</f>
        <v>-3.9571035603704896E-2</v>
      </c>
      <c r="N2251" s="37">
        <f>-(1-D2251/MAX(D$5:D2251))</f>
        <v>-0.11308135381861295</v>
      </c>
      <c r="O2251" s="37">
        <f>-(1-E2251/MAX(E$5:E2251))</f>
        <v>-0.42008941966906566</v>
      </c>
      <c r="P2251" s="39">
        <f>-(1-F2251/MAX(F$5:F2251))</f>
        <v>-5.7489598424726229E-2</v>
      </c>
      <c r="Q2251" s="33">
        <f>IF(DatiStorici[[#This Row],[Calend]]="X",(DatiStorici[[#This Row],[Balanced]]*B$2/DatiStorici[[#This Row],[Bond 3Y]]),Q2250)</f>
        <v>30.063476062940705</v>
      </c>
      <c r="R2251" s="33">
        <f>IF(DatiStorici[[#This Row],[Calend]]="X",(DatiStorici[[#This Row],[Balanced]]*C$2/DatiStorici[[#This Row],[Bond 10Y]]),R2250)</f>
        <v>23.049742491761972</v>
      </c>
      <c r="S2251" s="33">
        <f>IF(DatiStorici[[#This Row],[Calend]]="X",(DatiStorici[[#This Row],[Balanced]]*D$2/DatiStorici[[#This Row],[SXXR]]),S2250)</f>
        <v>20.147868830265168</v>
      </c>
      <c r="T2251" s="33">
        <f>IF(DatiStorici[[#This Row],[Calend]]="X",(DatiStorici[[#This Row],[Balanced]]*E$2/DatiStorici[[#This Row],[Gold]]),T2250)</f>
        <v>34.94519166065858</v>
      </c>
      <c r="U2251" s="34">
        <f>SUMPRODUCT(DatiStorici[[#This Row],[Bond 3Y]:[Gold]],Q2250:T2250)</f>
        <v>15960.737430295259</v>
      </c>
      <c r="V2251" s="32">
        <f t="shared" si="294"/>
        <v>-5.0330937405042764E-4</v>
      </c>
      <c r="W2251" s="32">
        <f>-(1-U2251/MAX(U$5:U2251))</f>
        <v>-5.8812480748028473E-2</v>
      </c>
      <c r="X2251" s="53" t="str">
        <f t="shared" si="295"/>
        <v/>
      </c>
    </row>
    <row r="2252" spans="1:24" x14ac:dyDescent="0.3">
      <c r="A2252" s="4">
        <v>42265</v>
      </c>
      <c r="B2252" s="1">
        <v>132.72675599999999</v>
      </c>
      <c r="C2252" s="1">
        <v>172.72084699999999</v>
      </c>
      <c r="D2252" s="1">
        <v>209.67571599999999</v>
      </c>
      <c r="E2252" s="1">
        <v>108.97259</v>
      </c>
      <c r="F2252" s="3">
        <f t="shared" si="288"/>
        <v>15101.704115518187</v>
      </c>
      <c r="G2252" s="36">
        <f t="shared" si="289"/>
        <v>7.0487645273646649E-4</v>
      </c>
      <c r="H2252" s="31">
        <f t="shared" si="290"/>
        <v>9.253433923340602E-3</v>
      </c>
      <c r="I2252" s="37">
        <f t="shared" si="291"/>
        <v>-1.7889544997204809E-2</v>
      </c>
      <c r="J2252" s="37">
        <f t="shared" si="292"/>
        <v>2.1237655593783846E-2</v>
      </c>
      <c r="K2252" s="39">
        <f t="shared" si="293"/>
        <v>5.0431371813422126E-3</v>
      </c>
      <c r="L2252" s="36">
        <f>-(1-B2252/MAX(B$5:B2252))</f>
        <v>-9.9422809988536365E-4</v>
      </c>
      <c r="M2252" s="37">
        <f>-(1-C2252/MAX(C$5:C2252))</f>
        <v>-3.0642523655262432E-2</v>
      </c>
      <c r="N2252" s="37">
        <f>-(1-D2252/MAX(D$5:D2252))</f>
        <v>-0.12880684452045532</v>
      </c>
      <c r="O2252" s="37">
        <f>-(1-E2252/MAX(E$5:E2252))</f>
        <v>-0.40764176686743059</v>
      </c>
      <c r="P2252" s="39">
        <f>-(1-F2252/MAX(F$5:F2252))</f>
        <v>-5.272438345791608E-2</v>
      </c>
      <c r="Q2252" s="33">
        <f>IF(DatiStorici[[#This Row],[Calend]]="X",(DatiStorici[[#This Row],[Balanced]]*B$2/DatiStorici[[#This Row],[Bond 3Y]]),Q2251)</f>
        <v>30.063476062940705</v>
      </c>
      <c r="R2252" s="33">
        <f>IF(DatiStorici[[#This Row],[Calend]]="X",(DatiStorici[[#This Row],[Balanced]]*C$2/DatiStorici[[#This Row],[Bond 10Y]]),R2251)</f>
        <v>23.049742491761972</v>
      </c>
      <c r="S2252" s="33">
        <f>IF(DatiStorici[[#This Row],[Calend]]="X",(DatiStorici[[#This Row],[Balanced]]*D$2/DatiStorici[[#This Row],[SXXR]]),S2251)</f>
        <v>20.147868830265168</v>
      </c>
      <c r="T2252" s="33">
        <f>IF(DatiStorici[[#This Row],[Calend]]="X",(DatiStorici[[#This Row],[Balanced]]*E$2/DatiStorici[[#This Row],[Gold]]),T2251)</f>
        <v>34.94519166065858</v>
      </c>
      <c r="U2252" s="34">
        <f>SUMPRODUCT(DatiStorici[[#This Row],[Bond 3Y]:[Gold]],Q2251:T2251)</f>
        <v>16003.985564395087</v>
      </c>
      <c r="V2252" s="32">
        <f t="shared" si="294"/>
        <v>2.7059931348076324E-3</v>
      </c>
      <c r="W2252" s="32">
        <f>-(1-U2252/MAX(U$5:U2252))</f>
        <v>-5.6262184796888381E-2</v>
      </c>
      <c r="X2252" s="53" t="str">
        <f t="shared" si="295"/>
        <v/>
      </c>
    </row>
    <row r="2253" spans="1:24" x14ac:dyDescent="0.3">
      <c r="A2253" s="4">
        <v>42268</v>
      </c>
      <c r="B2253" s="1">
        <v>132.682062</v>
      </c>
      <c r="C2253" s="1">
        <v>172.39475400000001</v>
      </c>
      <c r="D2253" s="1">
        <v>211.51296400000001</v>
      </c>
      <c r="E2253" s="1">
        <v>108.18129</v>
      </c>
      <c r="F2253" s="3">
        <f t="shared" si="288"/>
        <v>15088.773620965654</v>
      </c>
      <c r="G2253" s="36">
        <f t="shared" si="289"/>
        <v>-3.3679363601596391E-4</v>
      </c>
      <c r="H2253" s="31">
        <f t="shared" si="290"/>
        <v>-1.8897615529425104E-3</v>
      </c>
      <c r="I2253" s="37">
        <f t="shared" si="291"/>
        <v>8.7241644428369212E-3</v>
      </c>
      <c r="J2253" s="37">
        <f t="shared" si="292"/>
        <v>-7.2879517735393012E-3</v>
      </c>
      <c r="K2253" s="39">
        <f t="shared" si="293"/>
        <v>-8.565942848632837E-4</v>
      </c>
      <c r="L2253" s="36">
        <f>-(1-B2253/MAX(B$5:B2253))</f>
        <v>-1.330630233975727E-3</v>
      </c>
      <c r="M2253" s="37">
        <f>-(1-C2253/MAX(C$5:C2253))</f>
        <v>-3.2472648350827749E-2</v>
      </c>
      <c r="N2253" s="37">
        <f>-(1-D2253/MAX(D$5:D2253))</f>
        <v>-0.12117316183629323</v>
      </c>
      <c r="O2253" s="37">
        <f>-(1-E2253/MAX(E$5:E2253))</f>
        <v>-0.41194315192102804</v>
      </c>
      <c r="P2253" s="39">
        <f>-(1-F2253/MAX(F$5:F2253))</f>
        <v>-5.3535466902919993E-2</v>
      </c>
      <c r="Q2253" s="33">
        <f>IF(DatiStorici[[#This Row],[Calend]]="X",(DatiStorici[[#This Row],[Balanced]]*B$2/DatiStorici[[#This Row],[Bond 3Y]]),Q2252)</f>
        <v>30.063476062940705</v>
      </c>
      <c r="R2253" s="33">
        <f>IF(DatiStorici[[#This Row],[Calend]]="X",(DatiStorici[[#This Row],[Balanced]]*C$2/DatiStorici[[#This Row],[Bond 10Y]]),R2252)</f>
        <v>23.049742491761972</v>
      </c>
      <c r="S2253" s="33">
        <f>IF(DatiStorici[[#This Row],[Calend]]="X",(DatiStorici[[#This Row],[Balanced]]*D$2/DatiStorici[[#This Row],[SXXR]]),S2252)</f>
        <v>20.147868830265168</v>
      </c>
      <c r="T2253" s="33">
        <f>IF(DatiStorici[[#This Row],[Calend]]="X",(DatiStorici[[#This Row],[Balanced]]*E$2/DatiStorici[[#This Row],[Gold]]),T2252)</f>
        <v>34.94519166065858</v>
      </c>
      <c r="U2253" s="34">
        <f>SUMPRODUCT(DatiStorici[[#This Row],[Bond 3Y]:[Gold]],Q2252:T2252)</f>
        <v>16004.490049269152</v>
      </c>
      <c r="V2253" s="32">
        <f t="shared" si="294"/>
        <v>3.1521955634236944E-5</v>
      </c>
      <c r="W2253" s="32">
        <f>-(1-U2253/MAX(U$5:U2253))</f>
        <v>-5.6232435866477415E-2</v>
      </c>
      <c r="X2253" s="53" t="str">
        <f t="shared" si="295"/>
        <v/>
      </c>
    </row>
    <row r="2254" spans="1:24" x14ac:dyDescent="0.3">
      <c r="A2254" s="4">
        <v>42269</v>
      </c>
      <c r="B2254" s="1">
        <v>132.70905500000001</v>
      </c>
      <c r="C2254" s="1">
        <v>173.28237799999999</v>
      </c>
      <c r="D2254" s="1">
        <v>204.919859</v>
      </c>
      <c r="E2254" s="1">
        <v>107.19203</v>
      </c>
      <c r="F2254" s="3">
        <f t="shared" si="288"/>
        <v>14973.713385835799</v>
      </c>
      <c r="G2254" s="36">
        <f t="shared" si="289"/>
        <v>2.0342052438092505E-4</v>
      </c>
      <c r="H2254" s="31">
        <f t="shared" si="290"/>
        <v>5.1355780796094215E-3</v>
      </c>
      <c r="I2254" s="37">
        <f t="shared" si="291"/>
        <v>-3.1667321118743728E-2</v>
      </c>
      <c r="J2254" s="37">
        <f t="shared" si="292"/>
        <v>-9.1865320844446534E-3</v>
      </c>
      <c r="K2254" s="39">
        <f t="shared" si="293"/>
        <v>-7.6547756636685263E-3</v>
      </c>
      <c r="L2254" s="36">
        <f>-(1-B2254/MAX(B$5:B2254))</f>
        <v>-1.1274597232695527E-3</v>
      </c>
      <c r="M2254" s="37">
        <f>-(1-C2254/MAX(C$5:C2254))</f>
        <v>-2.7491055361169692E-2</v>
      </c>
      <c r="N2254" s="37">
        <f>-(1-D2254/MAX(D$5:D2254))</f>
        <v>-0.14856721613563784</v>
      </c>
      <c r="O2254" s="37">
        <f>-(1-E2254/MAX(E$5:E2254))</f>
        <v>-0.41732061707725421</v>
      </c>
      <c r="P2254" s="39">
        <f>-(1-F2254/MAX(F$5:F2254))</f>
        <v>-6.0752781872037365E-2</v>
      </c>
      <c r="Q2254" s="33">
        <f>IF(DatiStorici[[#This Row],[Calend]]="X",(DatiStorici[[#This Row],[Balanced]]*B$2/DatiStorici[[#This Row],[Bond 3Y]]),Q2253)</f>
        <v>30.063476062940705</v>
      </c>
      <c r="R2254" s="33">
        <f>IF(DatiStorici[[#This Row],[Calend]]="X",(DatiStorici[[#This Row],[Balanced]]*C$2/DatiStorici[[#This Row],[Bond 10Y]]),R2253)</f>
        <v>23.049742491761972</v>
      </c>
      <c r="S2254" s="33">
        <f>IF(DatiStorici[[#This Row],[Calend]]="X",(DatiStorici[[#This Row],[Balanced]]*D$2/DatiStorici[[#This Row],[SXXR]]),S2253)</f>
        <v>20.147868830265168</v>
      </c>
      <c r="T2254" s="33">
        <f>IF(DatiStorici[[#This Row],[Calend]]="X",(DatiStorici[[#This Row],[Balanced]]*E$2/DatiStorici[[#This Row],[Gold]]),T2253)</f>
        <v>34.94519166065858</v>
      </c>
      <c r="U2254" s="34">
        <f>SUMPRODUCT(DatiStorici[[#This Row],[Bond 3Y]:[Gold]],Q2253:T2253)</f>
        <v>15858.354162281637</v>
      </c>
      <c r="V2254" s="32">
        <f t="shared" si="294"/>
        <v>-9.1728729984940915E-3</v>
      </c>
      <c r="W2254" s="32">
        <f>-(1-U2254/MAX(U$5:U2254))</f>
        <v>-6.4849911941636473E-2</v>
      </c>
      <c r="X2254" s="53" t="str">
        <f t="shared" si="295"/>
        <v/>
      </c>
    </row>
    <row r="2255" spans="1:24" x14ac:dyDescent="0.3">
      <c r="A2255" s="4">
        <v>42270</v>
      </c>
      <c r="B2255" s="1">
        <v>132.723828</v>
      </c>
      <c r="C2255" s="1">
        <v>173.19324800000001</v>
      </c>
      <c r="D2255" s="1">
        <v>205.08849000000001</v>
      </c>
      <c r="E2255" s="1">
        <v>107.99742999999999</v>
      </c>
      <c r="F2255" s="3">
        <f t="shared" si="288"/>
        <v>15006.123782190898</v>
      </c>
      <c r="G2255" s="36">
        <f t="shared" si="289"/>
        <v>1.1131250844497848E-4</v>
      </c>
      <c r="H2255" s="31">
        <f t="shared" si="290"/>
        <v>-5.144950771577869E-4</v>
      </c>
      <c r="I2255" s="37">
        <f t="shared" si="291"/>
        <v>8.2257353987865345E-4</v>
      </c>
      <c r="J2255" s="37">
        <f t="shared" si="292"/>
        <v>7.4855316868870387E-3</v>
      </c>
      <c r="K2255" s="39">
        <f t="shared" si="293"/>
        <v>2.1621470990436029E-3</v>
      </c>
      <c r="L2255" s="36">
        <f>-(1-B2255/MAX(B$5:B2255))</f>
        <v>-1.0162665267126059E-3</v>
      </c>
      <c r="M2255" s="37">
        <f>-(1-C2255/MAX(C$5:C2255))</f>
        <v>-2.7991277733669939E-2</v>
      </c>
      <c r="N2255" s="37">
        <f>-(1-D2255/MAX(D$5:D2255))</f>
        <v>-0.14786656192634606</v>
      </c>
      <c r="O2255" s="37">
        <f>-(1-E2255/MAX(E$5:E2255))</f>
        <v>-0.41294258659302907</v>
      </c>
      <c r="P2255" s="39">
        <f>-(1-F2255/MAX(F$5:F2255))</f>
        <v>-5.8719794206883669E-2</v>
      </c>
      <c r="Q2255" s="33">
        <f>IF(DatiStorici[[#This Row],[Calend]]="X",(DatiStorici[[#This Row],[Balanced]]*B$2/DatiStorici[[#This Row],[Bond 3Y]]),Q2254)</f>
        <v>30.063476062940705</v>
      </c>
      <c r="R2255" s="33">
        <f>IF(DatiStorici[[#This Row],[Calend]]="X",(DatiStorici[[#This Row],[Balanced]]*C$2/DatiStorici[[#This Row],[Bond 10Y]]),R2254)</f>
        <v>23.049742491761972</v>
      </c>
      <c r="S2255" s="33">
        <f>IF(DatiStorici[[#This Row],[Calend]]="X",(DatiStorici[[#This Row],[Balanced]]*D$2/DatiStorici[[#This Row],[SXXR]]),S2254)</f>
        <v>20.147868830265168</v>
      </c>
      <c r="T2255" s="33">
        <f>IF(DatiStorici[[#This Row],[Calend]]="X",(DatiStorici[[#This Row],[Balanced]]*E$2/DatiStorici[[#This Row],[Gold]]),T2254)</f>
        <v>34.94519166065858</v>
      </c>
      <c r="U2255" s="34">
        <f>SUMPRODUCT(DatiStorici[[#This Row],[Bond 3Y]:[Gold]],Q2254:T2254)</f>
        <v>15888.286279097438</v>
      </c>
      <c r="V2255" s="32">
        <f t="shared" si="294"/>
        <v>1.8856877621744657E-3</v>
      </c>
      <c r="W2255" s="32">
        <f>-(1-U2255/MAX(U$5:U2255))</f>
        <v>-6.3084847207324768E-2</v>
      </c>
      <c r="X2255" s="53" t="str">
        <f t="shared" si="295"/>
        <v/>
      </c>
    </row>
    <row r="2256" spans="1:24" x14ac:dyDescent="0.3">
      <c r="A2256" s="4">
        <v>42271</v>
      </c>
      <c r="B2256" s="1">
        <v>132.708235</v>
      </c>
      <c r="C2256" s="1">
        <v>173.292529</v>
      </c>
      <c r="D2256" s="1">
        <v>200.75833800000001</v>
      </c>
      <c r="E2256" s="1">
        <v>110.20604</v>
      </c>
      <c r="F2256" s="3">
        <f t="shared" si="288"/>
        <v>15030.221454894994</v>
      </c>
      <c r="G2256" s="36">
        <f t="shared" si="289"/>
        <v>-1.1749145782684762E-4</v>
      </c>
      <c r="H2256" s="31">
        <f t="shared" si="290"/>
        <v>5.7307404405860846E-4</v>
      </c>
      <c r="I2256" s="37">
        <f t="shared" si="291"/>
        <v>-2.1339658326325468E-2</v>
      </c>
      <c r="J2256" s="37">
        <f t="shared" si="292"/>
        <v>2.0244274109431425E-2</v>
      </c>
      <c r="K2256" s="39">
        <f t="shared" si="293"/>
        <v>1.6045679115828954E-3</v>
      </c>
      <c r="L2256" s="36">
        <f>-(1-B2256/MAX(B$5:B2256))</f>
        <v>-1.1336316870668162E-3</v>
      </c>
      <c r="M2256" s="37">
        <f>-(1-C2256/MAX(C$5:C2256))</f>
        <v>-2.7434085123278384E-2</v>
      </c>
      <c r="N2256" s="37">
        <f>-(1-D2256/MAX(D$5:D2256))</f>
        <v>-0.16585814844171565</v>
      </c>
      <c r="O2256" s="37">
        <f>-(1-E2256/MAX(E$5:E2256))</f>
        <v>-0.40093692244134715</v>
      </c>
      <c r="P2256" s="39">
        <f>-(1-F2256/MAX(F$5:F2256))</f>
        <v>-5.7208233816520404E-2</v>
      </c>
      <c r="Q2256" s="33">
        <f>IF(DatiStorici[[#This Row],[Calend]]="X",(DatiStorici[[#This Row],[Balanced]]*B$2/DatiStorici[[#This Row],[Bond 3Y]]),Q2255)</f>
        <v>30.063476062940705</v>
      </c>
      <c r="R2256" s="33">
        <f>IF(DatiStorici[[#This Row],[Calend]]="X",(DatiStorici[[#This Row],[Balanced]]*C$2/DatiStorici[[#This Row],[Bond 10Y]]),R2255)</f>
        <v>23.049742491761972</v>
      </c>
      <c r="S2256" s="33">
        <f>IF(DatiStorici[[#This Row],[Calend]]="X",(DatiStorici[[#This Row],[Balanced]]*D$2/DatiStorici[[#This Row],[SXXR]]),S2255)</f>
        <v>20.147868830265168</v>
      </c>
      <c r="T2256" s="33">
        <f>IF(DatiStorici[[#This Row],[Calend]]="X",(DatiStorici[[#This Row],[Balanced]]*E$2/DatiStorici[[#This Row],[Gold]]),T2255)</f>
        <v>34.94519166065858</v>
      </c>
      <c r="U2256" s="34">
        <f>SUMPRODUCT(DatiStorici[[#This Row],[Bond 3Y]:[Gold]],Q2255:T2255)</f>
        <v>15880.042866042049</v>
      </c>
      <c r="V2256" s="32">
        <f t="shared" si="294"/>
        <v>-5.1897052581793032E-4</v>
      </c>
      <c r="W2256" s="32">
        <f>-(1-U2256/MAX(U$5:U2256))</f>
        <v>-6.3570952408770087E-2</v>
      </c>
      <c r="X2256" s="53" t="str">
        <f t="shared" si="295"/>
        <v/>
      </c>
    </row>
    <row r="2257" spans="1:24" x14ac:dyDescent="0.3">
      <c r="A2257" s="4">
        <v>42272</v>
      </c>
      <c r="B2257" s="1">
        <v>132.69026400000001</v>
      </c>
      <c r="C2257" s="1">
        <v>172.597657</v>
      </c>
      <c r="D2257" s="1">
        <v>206.457582</v>
      </c>
      <c r="E2257" s="1">
        <v>109.45544</v>
      </c>
      <c r="F2257" s="3">
        <f t="shared" si="288"/>
        <v>15068.316520846012</v>
      </c>
      <c r="G2257" s="36">
        <f t="shared" si="289"/>
        <v>-1.3542653854614053E-4</v>
      </c>
      <c r="H2257" s="31">
        <f t="shared" si="290"/>
        <v>-4.0178817608775173E-3</v>
      </c>
      <c r="I2257" s="37">
        <f t="shared" si="291"/>
        <v>2.7993091046226274E-2</v>
      </c>
      <c r="J2257" s="37">
        <f t="shared" si="292"/>
        <v>-6.8341788597443172E-3</v>
      </c>
      <c r="K2257" s="39">
        <f t="shared" si="293"/>
        <v>2.5313579233493112E-3</v>
      </c>
      <c r="L2257" s="36">
        <f>-(1-B2257/MAX(B$5:B2257))</f>
        <v>-1.268895542433035E-3</v>
      </c>
      <c r="M2257" s="37">
        <f>-(1-C2257/MAX(C$5:C2257))</f>
        <v>-3.1333900229573053E-2</v>
      </c>
      <c r="N2257" s="37">
        <f>-(1-D2257/MAX(D$5:D2257))</f>
        <v>-0.14217804633486097</v>
      </c>
      <c r="O2257" s="37">
        <f>-(1-E2257/MAX(E$5:E2257))</f>
        <v>-0.40501706855689157</v>
      </c>
      <c r="P2257" s="39">
        <f>-(1-F2257/MAX(F$5:F2257))</f>
        <v>-5.4818667260989828E-2</v>
      </c>
      <c r="Q2257" s="33">
        <f>IF(DatiStorici[[#This Row],[Calend]]="X",(DatiStorici[[#This Row],[Balanced]]*B$2/DatiStorici[[#This Row],[Bond 3Y]]),Q2256)</f>
        <v>30.063476062940705</v>
      </c>
      <c r="R2257" s="33">
        <f>IF(DatiStorici[[#This Row],[Calend]]="X",(DatiStorici[[#This Row],[Balanced]]*C$2/DatiStorici[[#This Row],[Bond 10Y]]),R2256)</f>
        <v>23.049742491761972</v>
      </c>
      <c r="S2257" s="33">
        <f>IF(DatiStorici[[#This Row],[Calend]]="X",(DatiStorici[[#This Row],[Balanced]]*D$2/DatiStorici[[#This Row],[SXXR]]),S2256)</f>
        <v>20.147868830265168</v>
      </c>
      <c r="T2257" s="33">
        <f>IF(DatiStorici[[#This Row],[Calend]]="X",(DatiStorici[[#This Row],[Balanced]]*E$2/DatiStorici[[#This Row],[Gold]]),T2256)</f>
        <v>34.94519166065858</v>
      </c>
      <c r="U2257" s="34">
        <f>SUMPRODUCT(DatiStorici[[#This Row],[Bond 3Y]:[Gold]],Q2256:T2256)</f>
        <v>15952.083734332171</v>
      </c>
      <c r="V2257" s="32">
        <f t="shared" si="294"/>
        <v>4.5263071606245859E-3</v>
      </c>
      <c r="W2257" s="32">
        <f>-(1-U2257/MAX(U$5:U2257))</f>
        <v>-5.9322779891249788E-2</v>
      </c>
      <c r="X2257" s="53" t="str">
        <f t="shared" si="295"/>
        <v/>
      </c>
    </row>
    <row r="2258" spans="1:24" x14ac:dyDescent="0.3">
      <c r="A2258" s="4">
        <v>42275</v>
      </c>
      <c r="B2258" s="1">
        <v>132.70973000000001</v>
      </c>
      <c r="C2258" s="1">
        <v>173.14494099999999</v>
      </c>
      <c r="D2258" s="1">
        <v>201.94111100000001</v>
      </c>
      <c r="E2258" s="1">
        <v>107.96259999999999</v>
      </c>
      <c r="F2258" s="3">
        <f t="shared" si="288"/>
        <v>14955.831645105456</v>
      </c>
      <c r="G2258" s="36">
        <f t="shared" si="289"/>
        <v>1.4669178956267908E-4</v>
      </c>
      <c r="H2258" s="31">
        <f t="shared" si="290"/>
        <v>3.1658491621600659E-3</v>
      </c>
      <c r="I2258" s="37">
        <f t="shared" si="291"/>
        <v>-2.2118852061959831E-2</v>
      </c>
      <c r="J2258" s="37">
        <f t="shared" si="292"/>
        <v>-1.3732654940959484E-2</v>
      </c>
      <c r="K2258" s="39">
        <f t="shared" si="293"/>
        <v>-7.4929953986871784E-3</v>
      </c>
      <c r="L2258" s="36">
        <f>-(1-B2258/MAX(B$5:B2258))</f>
        <v>-1.1223791433144781E-3</v>
      </c>
      <c r="M2258" s="37">
        <f>-(1-C2258/MAX(C$5:C2258))</f>
        <v>-2.8262390065638798E-2</v>
      </c>
      <c r="N2258" s="37">
        <f>-(1-D2258/MAX(D$5:D2258))</f>
        <v>-0.16094377990279529</v>
      </c>
      <c r="O2258" s="37">
        <f>-(1-E2258/MAX(E$5:E2258))</f>
        <v>-0.41313191711421804</v>
      </c>
      <c r="P2258" s="39">
        <f>-(1-F2258/MAX(F$5:F2258))</f>
        <v>-6.1874439192668884E-2</v>
      </c>
      <c r="Q2258" s="33">
        <f>IF(DatiStorici[[#This Row],[Calend]]="X",(DatiStorici[[#This Row],[Balanced]]*B$2/DatiStorici[[#This Row],[Bond 3Y]]),Q2257)</f>
        <v>30.063476062940705</v>
      </c>
      <c r="R2258" s="33">
        <f>IF(DatiStorici[[#This Row],[Calend]]="X",(DatiStorici[[#This Row],[Balanced]]*C$2/DatiStorici[[#This Row],[Bond 10Y]]),R2257)</f>
        <v>23.049742491761972</v>
      </c>
      <c r="S2258" s="33">
        <f>IF(DatiStorici[[#This Row],[Calend]]="X",(DatiStorici[[#This Row],[Balanced]]*D$2/DatiStorici[[#This Row],[SXXR]]),S2257)</f>
        <v>20.147868830265168</v>
      </c>
      <c r="T2258" s="33">
        <f>IF(DatiStorici[[#This Row],[Calend]]="X",(DatiStorici[[#This Row],[Balanced]]*E$2/DatiStorici[[#This Row],[Gold]]),T2257)</f>
        <v>34.94519166065858</v>
      </c>
      <c r="U2258" s="34">
        <f>SUMPRODUCT(DatiStorici[[#This Row],[Bond 3Y]:[Gold]],Q2257:T2257)</f>
        <v>15822.118860024681</v>
      </c>
      <c r="V2258" s="32">
        <f t="shared" si="294"/>
        <v>-8.1805734517376074E-3</v>
      </c>
      <c r="W2258" s="32">
        <f>-(1-U2258/MAX(U$5:U2258))</f>
        <v>-6.6986668741847777E-2</v>
      </c>
      <c r="X2258" s="53" t="str">
        <f t="shared" si="295"/>
        <v/>
      </c>
    </row>
    <row r="2259" spans="1:24" x14ac:dyDescent="0.3">
      <c r="A2259" s="4">
        <v>42276</v>
      </c>
      <c r="B2259" s="1">
        <v>132.720482</v>
      </c>
      <c r="C2259" s="1">
        <v>173.40621999999999</v>
      </c>
      <c r="D2259" s="1">
        <v>200.549024</v>
      </c>
      <c r="E2259" s="1">
        <v>108.06158000000001</v>
      </c>
      <c r="F2259" s="3">
        <f t="shared" si="288"/>
        <v>14945.674384343694</v>
      </c>
      <c r="G2259" s="36">
        <f t="shared" si="289"/>
        <v>8.1015645693475246E-5</v>
      </c>
      <c r="H2259" s="31">
        <f t="shared" si="290"/>
        <v>1.5078815419464031E-3</v>
      </c>
      <c r="I2259" s="37">
        <f t="shared" si="291"/>
        <v>-6.9173996077737604E-3</v>
      </c>
      <c r="J2259" s="37">
        <f t="shared" si="292"/>
        <v>9.1637896208244911E-4</v>
      </c>
      <c r="K2259" s="39">
        <f t="shared" si="293"/>
        <v>-6.7938124203105043E-4</v>
      </c>
      <c r="L2259" s="36">
        <f>-(1-B2259/MAX(B$5:B2259))</f>
        <v>-1.0414511497193191E-3</v>
      </c>
      <c r="M2259" s="37">
        <f>-(1-C2259/MAX(C$5:C2259))</f>
        <v>-2.6796019581351582E-2</v>
      </c>
      <c r="N2259" s="37">
        <f>-(1-D2259/MAX(D$5:D2259))</f>
        <v>-0.16672783868350816</v>
      </c>
      <c r="O2259" s="37">
        <f>-(1-E2259/MAX(E$5:E2259))</f>
        <v>-0.41259387706290362</v>
      </c>
      <c r="P2259" s="39">
        <f>-(1-F2259/MAX(F$5:F2259))</f>
        <v>-6.2511567650283761E-2</v>
      </c>
      <c r="Q2259" s="33">
        <f>IF(DatiStorici[[#This Row],[Calend]]="X",(DatiStorici[[#This Row],[Balanced]]*B$2/DatiStorici[[#This Row],[Bond 3Y]]),Q2258)</f>
        <v>30.063476062940705</v>
      </c>
      <c r="R2259" s="33">
        <f>IF(DatiStorici[[#This Row],[Calend]]="X",(DatiStorici[[#This Row],[Balanced]]*C$2/DatiStorici[[#This Row],[Bond 10Y]]),R2258)</f>
        <v>23.049742491761972</v>
      </c>
      <c r="S2259" s="33">
        <f>IF(DatiStorici[[#This Row],[Calend]]="X",(DatiStorici[[#This Row],[Balanced]]*D$2/DatiStorici[[#This Row],[SXXR]]),S2258)</f>
        <v>20.147868830265168</v>
      </c>
      <c r="T2259" s="33">
        <f>IF(DatiStorici[[#This Row],[Calend]]="X",(DatiStorici[[#This Row],[Balanced]]*E$2/DatiStorici[[#This Row],[Gold]]),T2258)</f>
        <v>34.94519166065858</v>
      </c>
      <c r="U2259" s="34">
        <f>SUMPRODUCT(DatiStorici[[#This Row],[Bond 3Y]:[Gold]],Q2258:T2258)</f>
        <v>15803.875804982068</v>
      </c>
      <c r="V2259" s="32">
        <f t="shared" si="294"/>
        <v>-1.1536748335827102E-3</v>
      </c>
      <c r="W2259" s="32">
        <f>-(1-U2259/MAX(U$5:U2259))</f>
        <v>-6.8062442075888296E-2</v>
      </c>
      <c r="X2259" s="53" t="str">
        <f t="shared" si="295"/>
        <v/>
      </c>
    </row>
    <row r="2260" spans="1:24" x14ac:dyDescent="0.3">
      <c r="A2260" s="4">
        <v>42277</v>
      </c>
      <c r="B2260" s="1">
        <v>132.73932300000001</v>
      </c>
      <c r="C2260" s="1">
        <v>173.54373200000001</v>
      </c>
      <c r="D2260" s="1">
        <v>205.59320299999999</v>
      </c>
      <c r="E2260" s="1">
        <v>106.33266999999999</v>
      </c>
      <c r="F2260" s="3">
        <f t="shared" si="288"/>
        <v>14957.313286548231</v>
      </c>
      <c r="G2260" s="36">
        <f t="shared" si="289"/>
        <v>1.4194992745994369E-4</v>
      </c>
      <c r="H2260" s="31">
        <f t="shared" si="290"/>
        <v>7.9269074059753293E-4</v>
      </c>
      <c r="I2260" s="37">
        <f t="shared" si="291"/>
        <v>2.4840748108600513E-2</v>
      </c>
      <c r="J2260" s="37">
        <f t="shared" si="292"/>
        <v>-1.612867396283418E-2</v>
      </c>
      <c r="K2260" s="39">
        <f t="shared" si="293"/>
        <v>7.7844414212871168E-4</v>
      </c>
      <c r="L2260" s="36">
        <f>-(1-B2260/MAX(B$5:B2260))</f>
        <v>-8.9963899129985592E-4</v>
      </c>
      <c r="M2260" s="37">
        <f>-(1-C2260/MAX(C$5:C2260))</f>
        <v>-2.6024263956003546E-2</v>
      </c>
      <c r="N2260" s="37">
        <f>-(1-D2260/MAX(D$5:D2260))</f>
        <v>-0.14576950214531958</v>
      </c>
      <c r="O2260" s="37">
        <f>-(1-E2260/MAX(E$5:E2260))</f>
        <v>-0.42199196581939946</v>
      </c>
      <c r="P2260" s="39">
        <f>-(1-F2260/MAX(F$5:F2260))</f>
        <v>-6.1781501150679485E-2</v>
      </c>
      <c r="Q2260" s="33">
        <f>IF(DatiStorici[[#This Row],[Calend]]="X",(DatiStorici[[#This Row],[Balanced]]*B$2/DatiStorici[[#This Row],[Bond 3Y]]),Q2259)</f>
        <v>30.063476062940705</v>
      </c>
      <c r="R2260" s="33">
        <f>IF(DatiStorici[[#This Row],[Calend]]="X",(DatiStorici[[#This Row],[Balanced]]*C$2/DatiStorici[[#This Row],[Bond 10Y]]),R2259)</f>
        <v>23.049742491761972</v>
      </c>
      <c r="S2260" s="33">
        <f>IF(DatiStorici[[#This Row],[Calend]]="X",(DatiStorici[[#This Row],[Balanced]]*D$2/DatiStorici[[#This Row],[SXXR]]),S2259)</f>
        <v>20.147868830265168</v>
      </c>
      <c r="T2260" s="33">
        <f>IF(DatiStorici[[#This Row],[Calend]]="X",(DatiStorici[[#This Row],[Balanced]]*E$2/DatiStorici[[#This Row],[Gold]]),T2259)</f>
        <v>34.94519166065858</v>
      </c>
      <c r="U2260" s="34">
        <f>SUMPRODUCT(DatiStorici[[#This Row],[Bond 3Y]:[Gold]],Q2259:T2259)</f>
        <v>15848.824212658445</v>
      </c>
      <c r="V2260" s="32">
        <f t="shared" si="294"/>
        <v>2.8401013414212522E-3</v>
      </c>
      <c r="W2260" s="32">
        <f>-(1-U2260/MAX(U$5:U2260))</f>
        <v>-6.5411882820715306E-2</v>
      </c>
      <c r="X2260" s="53" t="str">
        <f t="shared" si="295"/>
        <v/>
      </c>
    </row>
    <row r="2261" spans="1:24" x14ac:dyDescent="0.3">
      <c r="A2261" s="4">
        <v>42278</v>
      </c>
      <c r="B2261" s="1">
        <v>132.785133</v>
      </c>
      <c r="C2261" s="1">
        <v>174.148348</v>
      </c>
      <c r="D2261" s="1">
        <v>204.70759699999999</v>
      </c>
      <c r="E2261" s="1">
        <v>106.8087</v>
      </c>
      <c r="F2261" s="3">
        <f t="shared" si="288"/>
        <v>14979.20460493568</v>
      </c>
      <c r="G2261" s="36">
        <f t="shared" si="289"/>
        <v>3.4505296532465565E-4</v>
      </c>
      <c r="H2261" s="31">
        <f t="shared" si="290"/>
        <v>3.4778854291823047E-3</v>
      </c>
      <c r="I2261" s="37">
        <f t="shared" si="291"/>
        <v>-4.3168688693671613E-3</v>
      </c>
      <c r="J2261" s="37">
        <f t="shared" si="292"/>
        <v>4.4668080297485041E-3</v>
      </c>
      <c r="K2261" s="39">
        <f t="shared" si="293"/>
        <v>1.4625162731915855E-3</v>
      </c>
      <c r="L2261" s="36">
        <f>-(1-B2261/MAX(B$5:B2261))</f>
        <v>-5.5483696501712476E-4</v>
      </c>
      <c r="M2261" s="37">
        <f>-(1-C2261/MAX(C$5:C2261))</f>
        <v>-2.2630990647671267E-2</v>
      </c>
      <c r="N2261" s="37">
        <f>-(1-D2261/MAX(D$5:D2261))</f>
        <v>-0.14944915518464252</v>
      </c>
      <c r="O2261" s="37">
        <f>-(1-E2261/MAX(E$5:E2261))</f>
        <v>-0.41940433997956117</v>
      </c>
      <c r="P2261" s="39">
        <f>-(1-F2261/MAX(F$5:F2261))</f>
        <v>-6.0408337435924886E-2</v>
      </c>
      <c r="Q2261" s="33">
        <f>IF(DatiStorici[[#This Row],[Calend]]="X",(DatiStorici[[#This Row],[Balanced]]*B$2/DatiStorici[[#This Row],[Bond 3Y]]),Q2260)</f>
        <v>30.063476062940705</v>
      </c>
      <c r="R2261" s="33">
        <f>IF(DatiStorici[[#This Row],[Calend]]="X",(DatiStorici[[#This Row],[Balanced]]*C$2/DatiStorici[[#This Row],[Bond 10Y]]),R2260)</f>
        <v>23.049742491761972</v>
      </c>
      <c r="S2261" s="33">
        <f>IF(DatiStorici[[#This Row],[Calend]]="X",(DatiStorici[[#This Row],[Balanced]]*D$2/DatiStorici[[#This Row],[SXXR]]),S2260)</f>
        <v>20.147868830265168</v>
      </c>
      <c r="T2261" s="33">
        <f>IF(DatiStorici[[#This Row],[Calend]]="X",(DatiStorici[[#This Row],[Balanced]]*E$2/DatiStorici[[#This Row],[Gold]]),T2260)</f>
        <v>34.94519166065858</v>
      </c>
      <c r="U2261" s="34">
        <f>SUMPRODUCT(DatiStorici[[#This Row],[Bond 3Y]:[Gold]],Q2260:T2260)</f>
        <v>15862.929549666216</v>
      </c>
      <c r="V2261" s="32">
        <f t="shared" si="294"/>
        <v>8.8959683805030438E-4</v>
      </c>
      <c r="W2261" s="32">
        <f>-(1-U2261/MAX(U$5:U2261))</f>
        <v>-6.4580106268752324E-2</v>
      </c>
      <c r="X2261" s="53" t="str">
        <f t="shared" si="295"/>
        <v/>
      </c>
    </row>
    <row r="2262" spans="1:24" x14ac:dyDescent="0.3">
      <c r="A2262" s="4">
        <v>42279</v>
      </c>
      <c r="B2262" s="1">
        <v>132.84823700000001</v>
      </c>
      <c r="C2262" s="1">
        <v>174.674496</v>
      </c>
      <c r="D2262" s="1">
        <v>205.666315</v>
      </c>
      <c r="E2262" s="1">
        <v>108.88348999999999</v>
      </c>
      <c r="F2262" s="3">
        <f t="shared" si="288"/>
        <v>15090.337353748251</v>
      </c>
      <c r="G2262" s="36">
        <f t="shared" si="289"/>
        <v>4.7512103759483003E-4</v>
      </c>
      <c r="H2262" s="31">
        <f t="shared" si="290"/>
        <v>3.0167083840341594E-3</v>
      </c>
      <c r="I2262" s="37">
        <f t="shared" si="291"/>
        <v>4.6724205226189794E-3</v>
      </c>
      <c r="J2262" s="37">
        <f t="shared" si="292"/>
        <v>1.9239027584024185E-2</v>
      </c>
      <c r="K2262" s="39">
        <f t="shared" si="293"/>
        <v>7.3917490974965026E-3</v>
      </c>
      <c r="L2262" s="36">
        <f>-(1-B2262/MAX(B$5:B2262))</f>
        <v>-7.9866716893306489E-5</v>
      </c>
      <c r="M2262" s="37">
        <f>-(1-C2262/MAX(C$5:C2262))</f>
        <v>-1.9678101599692965E-2</v>
      </c>
      <c r="N2262" s="37">
        <f>-(1-D2262/MAX(D$5:D2262))</f>
        <v>-0.14546572507853028</v>
      </c>
      <c r="O2262" s="37">
        <f>-(1-E2262/MAX(E$5:E2262))</f>
        <v>-0.40812610075884415</v>
      </c>
      <c r="P2262" s="39">
        <f>-(1-F2262/MAX(F$5:F2262))</f>
        <v>-5.3437379566258492E-2</v>
      </c>
      <c r="Q2262" s="33">
        <f>IF(DatiStorici[[#This Row],[Calend]]="X",(DatiStorici[[#This Row],[Balanced]]*B$2/DatiStorici[[#This Row],[Bond 3Y]]),Q2261)</f>
        <v>30.063476062940705</v>
      </c>
      <c r="R2262" s="33">
        <f>IF(DatiStorici[[#This Row],[Calend]]="X",(DatiStorici[[#This Row],[Balanced]]*C$2/DatiStorici[[#This Row],[Bond 10Y]]),R2261)</f>
        <v>23.049742491761972</v>
      </c>
      <c r="S2262" s="33">
        <f>IF(DatiStorici[[#This Row],[Calend]]="X",(DatiStorici[[#This Row],[Balanced]]*D$2/DatiStorici[[#This Row],[SXXR]]),S2261)</f>
        <v>20.147868830265168</v>
      </c>
      <c r="T2262" s="33">
        <f>IF(DatiStorici[[#This Row],[Calend]]="X",(DatiStorici[[#This Row],[Balanced]]*E$2/DatiStorici[[#This Row],[Gold]]),T2261)</f>
        <v>34.94519166065858</v>
      </c>
      <c r="U2262" s="34">
        <f>SUMPRODUCT(DatiStorici[[#This Row],[Bond 3Y]:[Gold]],Q2261:T2261)</f>
        <v>15968.77430988708</v>
      </c>
      <c r="V2262" s="32">
        <f t="shared" si="294"/>
        <v>6.6502975010369579E-3</v>
      </c>
      <c r="W2262" s="32">
        <f>-(1-U2262/MAX(U$5:U2262))</f>
        <v>-5.8338554602787029E-2</v>
      </c>
      <c r="X2262" s="53" t="str">
        <f t="shared" si="295"/>
        <v/>
      </c>
    </row>
    <row r="2263" spans="1:24" x14ac:dyDescent="0.3">
      <c r="A2263" s="4">
        <v>42282</v>
      </c>
      <c r="B2263" s="1">
        <v>132.85555400000001</v>
      </c>
      <c r="C2263" s="1">
        <v>174.186431</v>
      </c>
      <c r="D2263" s="1">
        <v>211.863787</v>
      </c>
      <c r="E2263" s="1">
        <v>108.7843</v>
      </c>
      <c r="F2263" s="3">
        <f t="shared" si="288"/>
        <v>15167.479880392575</v>
      </c>
      <c r="G2263" s="36">
        <f t="shared" si="289"/>
        <v>5.507636887150097E-5</v>
      </c>
      <c r="H2263" s="31">
        <f t="shared" si="290"/>
        <v>-2.7980509174380655E-3</v>
      </c>
      <c r="I2263" s="37">
        <f t="shared" si="291"/>
        <v>2.9688528671125678E-2</v>
      </c>
      <c r="J2263" s="37">
        <f t="shared" si="292"/>
        <v>-9.1138892774015245E-4</v>
      </c>
      <c r="K2263" s="39">
        <f t="shared" si="293"/>
        <v>5.0990256957302721E-3</v>
      </c>
      <c r="L2263" s="36">
        <f>-(1-B2263/MAX(B$5:B2263))</f>
        <v>-2.479323018056423E-5</v>
      </c>
      <c r="M2263" s="37">
        <f>-(1-C2263/MAX(C$5:C2263))</f>
        <v>-2.2417258249915917E-2</v>
      </c>
      <c r="N2263" s="37">
        <f>-(1-D2263/MAX(D$5:D2263))</f>
        <v>-0.11971550807354281</v>
      </c>
      <c r="O2263" s="37">
        <f>-(1-E2263/MAX(E$5:E2263))</f>
        <v>-0.40866528233784871</v>
      </c>
      <c r="P2263" s="39">
        <f>-(1-F2263/MAX(F$5:F2263))</f>
        <v>-4.8598506156367849E-2</v>
      </c>
      <c r="Q2263" s="33">
        <f>IF(DatiStorici[[#This Row],[Calend]]="X",(DatiStorici[[#This Row],[Balanced]]*B$2/DatiStorici[[#This Row],[Bond 3Y]]),Q2262)</f>
        <v>30.063476062940705</v>
      </c>
      <c r="R2263" s="33">
        <f>IF(DatiStorici[[#This Row],[Calend]]="X",(DatiStorici[[#This Row],[Balanced]]*C$2/DatiStorici[[#This Row],[Bond 10Y]]),R2262)</f>
        <v>23.049742491761972</v>
      </c>
      <c r="S2263" s="33">
        <f>IF(DatiStorici[[#This Row],[Calend]]="X",(DatiStorici[[#This Row],[Balanced]]*D$2/DatiStorici[[#This Row],[SXXR]]),S2262)</f>
        <v>20.147868830265168</v>
      </c>
      <c r="T2263" s="33">
        <f>IF(DatiStorici[[#This Row],[Calend]]="X",(DatiStorici[[#This Row],[Balanced]]*E$2/DatiStorici[[#This Row],[Gold]]),T2262)</f>
        <v>34.94519166065858</v>
      </c>
      <c r="U2263" s="34">
        <f>SUMPRODUCT(DatiStorici[[#This Row],[Bond 3Y]:[Gold]],Q2262:T2262)</f>
        <v>16079.144151146611</v>
      </c>
      <c r="V2263" s="32">
        <f t="shared" si="294"/>
        <v>6.8878281590846104E-3</v>
      </c>
      <c r="W2263" s="32">
        <f>-(1-U2263/MAX(U$5:U2263))</f>
        <v>-5.1830163775047455E-2</v>
      </c>
      <c r="X2263" s="53" t="str">
        <f t="shared" si="295"/>
        <v/>
      </c>
    </row>
    <row r="2264" spans="1:24" x14ac:dyDescent="0.3">
      <c r="A2264" s="4">
        <v>42283</v>
      </c>
      <c r="B2264" s="1">
        <v>132.83872</v>
      </c>
      <c r="C2264" s="1">
        <v>173.864521</v>
      </c>
      <c r="D2264" s="1">
        <v>213.085475</v>
      </c>
      <c r="E2264" s="1">
        <v>109.52274</v>
      </c>
      <c r="F2264" s="3">
        <f t="shared" si="288"/>
        <v>15206.416994703031</v>
      </c>
      <c r="G2264" s="36">
        <f t="shared" si="289"/>
        <v>-1.2671707048187943E-4</v>
      </c>
      <c r="H2264" s="31">
        <f t="shared" si="290"/>
        <v>-1.8497871644396061E-3</v>
      </c>
      <c r="I2264" s="37">
        <f t="shared" si="291"/>
        <v>5.7498222731119739E-3</v>
      </c>
      <c r="J2264" s="37">
        <f t="shared" si="292"/>
        <v>6.7651763899516304E-3</v>
      </c>
      <c r="K2264" s="39">
        <f t="shared" si="293"/>
        <v>2.5638551286009323E-3</v>
      </c>
      <c r="L2264" s="36">
        <f>-(1-B2264/MAX(B$5:B2264))</f>
        <v>-1.5149913086709432E-4</v>
      </c>
      <c r="M2264" s="37">
        <f>-(1-C2264/MAX(C$5:C2264))</f>
        <v>-2.4223906784994864E-2</v>
      </c>
      <c r="N2264" s="37">
        <f>-(1-D2264/MAX(D$5:D2264))</f>
        <v>-0.11463944946248505</v>
      </c>
      <c r="O2264" s="37">
        <f>-(1-E2264/MAX(E$5:E2264))</f>
        <v>-0.40465123611141307</v>
      </c>
      <c r="P2264" s="39">
        <f>-(1-F2264/MAX(F$5:F2264))</f>
        <v>-4.6156120933967371E-2</v>
      </c>
      <c r="Q2264" s="33">
        <f>IF(DatiStorici[[#This Row],[Calend]]="X",(DatiStorici[[#This Row],[Balanced]]*B$2/DatiStorici[[#This Row],[Bond 3Y]]),Q2263)</f>
        <v>30.063476062940705</v>
      </c>
      <c r="R2264" s="33">
        <f>IF(DatiStorici[[#This Row],[Calend]]="X",(DatiStorici[[#This Row],[Balanced]]*C$2/DatiStorici[[#This Row],[Bond 10Y]]),R2263)</f>
        <v>23.049742491761972</v>
      </c>
      <c r="S2264" s="33">
        <f>IF(DatiStorici[[#This Row],[Calend]]="X",(DatiStorici[[#This Row],[Balanced]]*D$2/DatiStorici[[#This Row],[SXXR]]),S2263)</f>
        <v>20.147868830265168</v>
      </c>
      <c r="T2264" s="33">
        <f>IF(DatiStorici[[#This Row],[Calend]]="X",(DatiStorici[[#This Row],[Balanced]]*E$2/DatiStorici[[#This Row],[Gold]]),T2263)</f>
        <v>34.94519166065858</v>
      </c>
      <c r="U2264" s="34">
        <f>SUMPRODUCT(DatiStorici[[#This Row],[Bond 3Y]:[Gold]],Q2263:T2263)</f>
        <v>16121.63745689045</v>
      </c>
      <c r="V2264" s="32">
        <f t="shared" si="294"/>
        <v>2.6392732280608108E-3</v>
      </c>
      <c r="W2264" s="32">
        <f>-(1-U2264/MAX(U$5:U2264))</f>
        <v>-4.9324379240183402E-2</v>
      </c>
      <c r="X2264" s="53" t="str">
        <f t="shared" si="295"/>
        <v/>
      </c>
    </row>
    <row r="2265" spans="1:24" x14ac:dyDescent="0.3">
      <c r="A2265" s="4">
        <v>42284</v>
      </c>
      <c r="B2265" s="1">
        <v>132.843841</v>
      </c>
      <c r="C2265" s="1">
        <v>173.81108399999999</v>
      </c>
      <c r="D2265" s="1">
        <v>213.40151</v>
      </c>
      <c r="E2265" s="1">
        <v>109.24469999999999</v>
      </c>
      <c r="F2265" s="3">
        <f t="shared" si="288"/>
        <v>15198.97860229314</v>
      </c>
      <c r="G2265" s="36">
        <f t="shared" si="289"/>
        <v>3.8549763908969352E-5</v>
      </c>
      <c r="H2265" s="31">
        <f t="shared" si="290"/>
        <v>-3.0739574276875722E-4</v>
      </c>
      <c r="I2265" s="37">
        <f t="shared" si="291"/>
        <v>1.4820384628897005E-3</v>
      </c>
      <c r="J2265" s="37">
        <f t="shared" si="292"/>
        <v>-2.5418787156330789E-3</v>
      </c>
      <c r="K2265" s="39">
        <f t="shared" si="293"/>
        <v>-4.8928109055873677E-4</v>
      </c>
      <c r="L2265" s="36">
        <f>-(1-B2265/MAX(B$5:B2265))</f>
        <v>-1.1295446427472822E-4</v>
      </c>
      <c r="M2265" s="37">
        <f>-(1-C2265/MAX(C$5:C2265))</f>
        <v>-2.4523810105081312E-2</v>
      </c>
      <c r="N2265" s="37">
        <f>-(1-D2265/MAX(D$5:D2265))</f>
        <v>-0.11332633827276584</v>
      </c>
      <c r="O2265" s="37">
        <f>-(1-E2265/MAX(E$5:E2265))</f>
        <v>-0.40616261877323823</v>
      </c>
      <c r="P2265" s="39">
        <f>-(1-F2265/MAX(F$5:F2265))</f>
        <v>-4.6622704552760519E-2</v>
      </c>
      <c r="Q2265" s="33">
        <f>IF(DatiStorici[[#This Row],[Calend]]="X",(DatiStorici[[#This Row],[Balanced]]*B$2/DatiStorici[[#This Row],[Bond 3Y]]),Q2264)</f>
        <v>30.063476062940705</v>
      </c>
      <c r="R2265" s="33">
        <f>IF(DatiStorici[[#This Row],[Calend]]="X",(DatiStorici[[#This Row],[Balanced]]*C$2/DatiStorici[[#This Row],[Bond 10Y]]),R2264)</f>
        <v>23.049742491761972</v>
      </c>
      <c r="S2265" s="33">
        <f>IF(DatiStorici[[#This Row],[Calend]]="X",(DatiStorici[[#This Row],[Balanced]]*D$2/DatiStorici[[#This Row],[SXXR]]),S2264)</f>
        <v>20.147868830265168</v>
      </c>
      <c r="T2265" s="33">
        <f>IF(DatiStorici[[#This Row],[Calend]]="X",(DatiStorici[[#This Row],[Balanced]]*E$2/DatiStorici[[#This Row],[Gold]]),T2264)</f>
        <v>34.94519166065858</v>
      </c>
      <c r="U2265" s="34">
        <f>SUMPRODUCT(DatiStorici[[#This Row],[Bond 3Y]:[Gold]],Q2264:T2264)</f>
        <v>16117.210973498279</v>
      </c>
      <c r="V2265" s="32">
        <f t="shared" si="294"/>
        <v>-2.7460555419936558E-4</v>
      </c>
      <c r="W2265" s="32">
        <f>-(1-U2265/MAX(U$5:U2265))</f>
        <v>-4.9585404204793182E-2</v>
      </c>
      <c r="X2265" s="53" t="str">
        <f t="shared" si="295"/>
        <v/>
      </c>
    </row>
    <row r="2266" spans="1:24" x14ac:dyDescent="0.3">
      <c r="A2266" s="4">
        <v>42285</v>
      </c>
      <c r="B2266" s="1">
        <v>132.843661</v>
      </c>
      <c r="C2266" s="1">
        <v>174.00310099999999</v>
      </c>
      <c r="D2266" s="1">
        <v>213.82485500000001</v>
      </c>
      <c r="E2266" s="1">
        <v>108.80441</v>
      </c>
      <c r="F2266" s="3">
        <f t="shared" si="288"/>
        <v>15192.838949840188</v>
      </c>
      <c r="G2266" s="36">
        <f t="shared" si="289"/>
        <v>-1.3549752896820023E-6</v>
      </c>
      <c r="H2266" s="31">
        <f t="shared" si="290"/>
        <v>1.1041356436199113E-3</v>
      </c>
      <c r="I2266" s="37">
        <f t="shared" si="291"/>
        <v>1.9818305855851589E-3</v>
      </c>
      <c r="J2266" s="37">
        <f t="shared" si="292"/>
        <v>-4.0384535244793723E-3</v>
      </c>
      <c r="K2266" s="39">
        <f t="shared" si="293"/>
        <v>-4.0403325835585286E-4</v>
      </c>
      <c r="L2266" s="36">
        <f>-(1-B2266/MAX(B$5:B2266))</f>
        <v>-1.1430928559608144E-4</v>
      </c>
      <c r="M2266" s="37">
        <f>-(1-C2266/MAX(C$5:C2266))</f>
        <v>-2.3446157246331256E-2</v>
      </c>
      <c r="N2266" s="37">
        <f>-(1-D2266/MAX(D$5:D2266))</f>
        <v>-0.11156735886665048</v>
      </c>
      <c r="O2266" s="37">
        <f>-(1-E2266/MAX(E$5:E2266))</f>
        <v>-0.4085559674718966</v>
      </c>
      <c r="P2266" s="39">
        <f>-(1-F2266/MAX(F$5:F2266))</f>
        <v>-4.7007822882336847E-2</v>
      </c>
      <c r="Q2266" s="33">
        <f>IF(DatiStorici[[#This Row],[Calend]]="X",(DatiStorici[[#This Row],[Balanced]]*B$2/DatiStorici[[#This Row],[Bond 3Y]]),Q2265)</f>
        <v>30.063476062940705</v>
      </c>
      <c r="R2266" s="33">
        <f>IF(DatiStorici[[#This Row],[Calend]]="X",(DatiStorici[[#This Row],[Balanced]]*C$2/DatiStorici[[#This Row],[Bond 10Y]]),R2265)</f>
        <v>23.049742491761972</v>
      </c>
      <c r="S2266" s="33">
        <f>IF(DatiStorici[[#This Row],[Calend]]="X",(DatiStorici[[#This Row],[Balanced]]*D$2/DatiStorici[[#This Row],[SXXR]]),S2265)</f>
        <v>20.147868830265168</v>
      </c>
      <c r="T2266" s="33">
        <f>IF(DatiStorici[[#This Row],[Calend]]="X",(DatiStorici[[#This Row],[Balanced]]*E$2/DatiStorici[[#This Row],[Gold]]),T2265)</f>
        <v>34.94519166065858</v>
      </c>
      <c r="U2266" s="34">
        <f>SUMPRODUCT(DatiStorici[[#This Row],[Bond 3Y]:[Gold]],Q2265:T2265)</f>
        <v>16114.774985570304</v>
      </c>
      <c r="V2266" s="32">
        <f t="shared" si="294"/>
        <v>-1.5115344960168597E-4</v>
      </c>
      <c r="W2266" s="32">
        <f>-(1-U2266/MAX(U$5:U2266))</f>
        <v>-4.9729051792811618E-2</v>
      </c>
      <c r="X2266" s="53" t="str">
        <f t="shared" si="295"/>
        <v/>
      </c>
    </row>
    <row r="2267" spans="1:24" x14ac:dyDescent="0.3">
      <c r="A2267" s="4">
        <v>42286</v>
      </c>
      <c r="B2267" s="1">
        <v>132.84773000000001</v>
      </c>
      <c r="C2267" s="1">
        <v>173.733082</v>
      </c>
      <c r="D2267" s="1">
        <v>214.53770299999999</v>
      </c>
      <c r="E2267" s="1">
        <v>109.90551000000001</v>
      </c>
      <c r="F2267" s="3">
        <f t="shared" si="288"/>
        <v>15240.254765130201</v>
      </c>
      <c r="G2267" s="36">
        <f t="shared" si="289"/>
        <v>3.0629520851404474E-5</v>
      </c>
      <c r="H2267" s="31">
        <f t="shared" si="290"/>
        <v>-1.5530109748186313E-3</v>
      </c>
      <c r="I2267" s="37">
        <f t="shared" si="291"/>
        <v>3.3282491418512475E-3</v>
      </c>
      <c r="J2267" s="37">
        <f t="shared" si="292"/>
        <v>1.0069129951865962E-2</v>
      </c>
      <c r="K2267" s="39">
        <f t="shared" si="293"/>
        <v>3.1160718723511238E-3</v>
      </c>
      <c r="L2267" s="36">
        <f>-(1-B2267/MAX(B$5:B2267))</f>
        <v>-8.3682796948369997E-5</v>
      </c>
      <c r="M2267" s="37">
        <f>-(1-C2267/MAX(C$5:C2267))</f>
        <v>-2.496157904370766E-2</v>
      </c>
      <c r="N2267" s="37">
        <f>-(1-D2267/MAX(D$5:D2267))</f>
        <v>-0.1086055075357254</v>
      </c>
      <c r="O2267" s="37">
        <f>-(1-E2267/MAX(E$5:E2267))</f>
        <v>-0.40257055728294666</v>
      </c>
      <c r="P2267" s="39">
        <f>-(1-F2267/MAX(F$5:F2267))</f>
        <v>-4.4033599223926134E-2</v>
      </c>
      <c r="Q2267" s="33">
        <f>IF(DatiStorici[[#This Row],[Calend]]="X",(DatiStorici[[#This Row],[Balanced]]*B$2/DatiStorici[[#This Row],[Bond 3Y]]),Q2266)</f>
        <v>30.063476062940705</v>
      </c>
      <c r="R2267" s="33">
        <f>IF(DatiStorici[[#This Row],[Calend]]="X",(DatiStorici[[#This Row],[Balanced]]*C$2/DatiStorici[[#This Row],[Bond 10Y]]),R2266)</f>
        <v>23.049742491761972</v>
      </c>
      <c r="S2267" s="33">
        <f>IF(DatiStorici[[#This Row],[Calend]]="X",(DatiStorici[[#This Row],[Balanced]]*D$2/DatiStorici[[#This Row],[SXXR]]),S2266)</f>
        <v>20.147868830265168</v>
      </c>
      <c r="T2267" s="33">
        <f>IF(DatiStorici[[#This Row],[Calend]]="X",(DatiStorici[[#This Row],[Balanced]]*E$2/DatiStorici[[#This Row],[Gold]]),T2266)</f>
        <v>34.94519166065858</v>
      </c>
      <c r="U2267" s="34">
        <f>SUMPRODUCT(DatiStorici[[#This Row],[Bond 3Y]:[Gold]],Q2266:T2266)</f>
        <v>16161.513963973992</v>
      </c>
      <c r="V2267" s="32">
        <f t="shared" si="294"/>
        <v>2.8961824667512732E-3</v>
      </c>
      <c r="W2267" s="32">
        <f>-(1-U2267/MAX(U$5:U2267))</f>
        <v>-4.6972904507746938E-2</v>
      </c>
      <c r="X2267" s="53" t="str">
        <f t="shared" si="295"/>
        <v/>
      </c>
    </row>
    <row r="2268" spans="1:24" x14ac:dyDescent="0.3">
      <c r="A2268" s="4">
        <v>42289</v>
      </c>
      <c r="B2268" s="1">
        <v>132.83230599999999</v>
      </c>
      <c r="C2268" s="1">
        <v>174.11154500000001</v>
      </c>
      <c r="D2268" s="1">
        <v>213.93157600000001</v>
      </c>
      <c r="E2268" s="1">
        <v>111.17582</v>
      </c>
      <c r="F2268" s="3">
        <f t="shared" si="288"/>
        <v>15290.439913706223</v>
      </c>
      <c r="G2268" s="36">
        <f t="shared" si="289"/>
        <v>-1.1610958993816181E-4</v>
      </c>
      <c r="H2268" s="31">
        <f t="shared" si="290"/>
        <v>2.1760471196866525E-3</v>
      </c>
      <c r="I2268" s="37">
        <f t="shared" si="291"/>
        <v>-2.829268906932064E-3</v>
      </c>
      <c r="J2268" s="37">
        <f t="shared" si="292"/>
        <v>1.1491915487997835E-2</v>
      </c>
      <c r="K2268" s="39">
        <f t="shared" si="293"/>
        <v>3.2875238708611055E-3</v>
      </c>
      <c r="L2268" s="36">
        <f>-(1-B2268/MAX(B$5:B2268))</f>
        <v>-1.9977593061781818E-4</v>
      </c>
      <c r="M2268" s="37">
        <f>-(1-C2268/MAX(C$5:C2268))</f>
        <v>-2.2837539329093048E-2</v>
      </c>
      <c r="N2268" s="37">
        <f>-(1-D2268/MAX(D$5:D2268))</f>
        <v>-0.11112393791872377</v>
      </c>
      <c r="O2268" s="37">
        <f>-(1-E2268/MAX(E$5:E2268))</f>
        <v>-0.39566534756800242</v>
      </c>
      <c r="P2268" s="39">
        <f>-(1-F2268/MAX(F$5:F2268))</f>
        <v>-4.088566524276982E-2</v>
      </c>
      <c r="Q2268" s="33">
        <f>IF(DatiStorici[[#This Row],[Calend]]="X",(DatiStorici[[#This Row],[Balanced]]*B$2/DatiStorici[[#This Row],[Bond 3Y]]),Q2267)</f>
        <v>30.063476062940705</v>
      </c>
      <c r="R2268" s="33">
        <f>IF(DatiStorici[[#This Row],[Calend]]="X",(DatiStorici[[#This Row],[Balanced]]*C$2/DatiStorici[[#This Row],[Bond 10Y]]),R2267)</f>
        <v>23.049742491761972</v>
      </c>
      <c r="S2268" s="33">
        <f>IF(DatiStorici[[#This Row],[Calend]]="X",(DatiStorici[[#This Row],[Balanced]]*D$2/DatiStorici[[#This Row],[SXXR]]),S2267)</f>
        <v>20.147868830265168</v>
      </c>
      <c r="T2268" s="33">
        <f>IF(DatiStorici[[#This Row],[Calend]]="X",(DatiStorici[[#This Row],[Balanced]]*E$2/DatiStorici[[#This Row],[Gold]]),T2267)</f>
        <v>34.94519166065858</v>
      </c>
      <c r="U2268" s="34">
        <f>SUMPRODUCT(DatiStorici[[#This Row],[Bond 3Y]:[Gold]],Q2267:T2267)</f>
        <v>16201.952798739825</v>
      </c>
      <c r="V2268" s="32">
        <f t="shared" si="294"/>
        <v>2.4990435115066693E-3</v>
      </c>
      <c r="W2268" s="32">
        <f>-(1-U2268/MAX(U$5:U2268))</f>
        <v>-4.458826991671283E-2</v>
      </c>
      <c r="X2268" s="53" t="str">
        <f t="shared" si="295"/>
        <v/>
      </c>
    </row>
    <row r="2269" spans="1:24" x14ac:dyDescent="0.3">
      <c r="A2269" s="4">
        <v>42290</v>
      </c>
      <c r="B2269" s="1">
        <v>132.833167</v>
      </c>
      <c r="C2269" s="1">
        <v>174.04320899999999</v>
      </c>
      <c r="D2269" s="1">
        <v>211.98819599999999</v>
      </c>
      <c r="E2269" s="1">
        <v>111.20318</v>
      </c>
      <c r="F2269" s="3">
        <f t="shared" si="288"/>
        <v>15260.575021702984</v>
      </c>
      <c r="G2269" s="36">
        <f t="shared" si="289"/>
        <v>6.4818358991825994E-6</v>
      </c>
      <c r="H2269" s="31">
        <f t="shared" si="290"/>
        <v>-3.925610671258667E-4</v>
      </c>
      <c r="I2269" s="37">
        <f t="shared" si="291"/>
        <v>-9.1256317003173756E-3</v>
      </c>
      <c r="J2269" s="37">
        <f t="shared" si="292"/>
        <v>2.4606640139624542E-4</v>
      </c>
      <c r="K2269" s="39">
        <f t="shared" si="293"/>
        <v>-1.9550840834078919E-3</v>
      </c>
      <c r="L2269" s="36">
        <f>-(1-B2269/MAX(B$5:B2269))</f>
        <v>-1.9329536863055274E-4</v>
      </c>
      <c r="M2269" s="37">
        <f>-(1-C2269/MAX(C$5:C2269))</f>
        <v>-2.3221059984845249E-2</v>
      </c>
      <c r="N2269" s="37">
        <f>-(1-D2269/MAX(D$5:D2269))</f>
        <v>-0.11919859428234325</v>
      </c>
      <c r="O2269" s="37">
        <f>-(1-E2269/MAX(E$5:E2269))</f>
        <v>-0.39551662281750777</v>
      </c>
      <c r="P2269" s="39">
        <f>-(1-F2269/MAX(F$5:F2269))</f>
        <v>-4.2758982569670811E-2</v>
      </c>
      <c r="Q2269" s="33">
        <f>IF(DatiStorici[[#This Row],[Calend]]="X",(DatiStorici[[#This Row],[Balanced]]*B$2/DatiStorici[[#This Row],[Bond 3Y]]),Q2268)</f>
        <v>30.063476062940705</v>
      </c>
      <c r="R2269" s="33">
        <f>IF(DatiStorici[[#This Row],[Calend]]="X",(DatiStorici[[#This Row],[Balanced]]*C$2/DatiStorici[[#This Row],[Bond 10Y]]),R2268)</f>
        <v>23.049742491761972</v>
      </c>
      <c r="S2269" s="33">
        <f>IF(DatiStorici[[#This Row],[Calend]]="X",(DatiStorici[[#This Row],[Balanced]]*D$2/DatiStorici[[#This Row],[SXXR]]),S2268)</f>
        <v>20.147868830265168</v>
      </c>
      <c r="T2269" s="33">
        <f>IF(DatiStorici[[#This Row],[Calend]]="X",(DatiStorici[[#This Row],[Balanced]]*E$2/DatiStorici[[#This Row],[Gold]]),T2268)</f>
        <v>34.94519166065858</v>
      </c>
      <c r="U2269" s="34">
        <f>SUMPRODUCT(DatiStorici[[#This Row],[Bond 3Y]:[Gold]],Q2268:T2268)</f>
        <v>16162.204691306273</v>
      </c>
      <c r="V2269" s="32">
        <f t="shared" si="294"/>
        <v>-2.4563054008485403E-3</v>
      </c>
      <c r="W2269" s="32">
        <f>-(1-U2269/MAX(U$5:U2269))</f>
        <v>-4.6932173059893278E-2</v>
      </c>
      <c r="X2269" s="53" t="str">
        <f t="shared" si="295"/>
        <v/>
      </c>
    </row>
    <row r="2270" spans="1:24" x14ac:dyDescent="0.3">
      <c r="A2270" s="4">
        <v>42291</v>
      </c>
      <c r="B2270" s="1">
        <v>132.83469099999999</v>
      </c>
      <c r="C2270" s="1">
        <v>174.60138499999999</v>
      </c>
      <c r="D2270" s="1">
        <v>210.418634</v>
      </c>
      <c r="E2270" s="1">
        <v>112.03219</v>
      </c>
      <c r="F2270" s="3">
        <f t="shared" si="288"/>
        <v>15283.830071439656</v>
      </c>
      <c r="G2270" s="36">
        <f t="shared" si="289"/>
        <v>1.1472972390901009E-5</v>
      </c>
      <c r="H2270" s="31">
        <f t="shared" si="290"/>
        <v>3.2019798184488939E-3</v>
      </c>
      <c r="I2270" s="37">
        <f t="shared" si="291"/>
        <v>-7.4315522958606824E-3</v>
      </c>
      <c r="J2270" s="37">
        <f t="shared" si="292"/>
        <v>7.4272621849386638E-3</v>
      </c>
      <c r="K2270" s="39">
        <f t="shared" si="293"/>
        <v>1.5227046759679523E-3</v>
      </c>
      <c r="L2270" s="36">
        <f>-(1-B2270/MAX(B$5:B2270))</f>
        <v>-1.8182454810988791E-4</v>
      </c>
      <c r="M2270" s="37">
        <f>-(1-C2270/MAX(C$5:C2270))</f>
        <v>-2.0088420884735947E-2</v>
      </c>
      <c r="N2270" s="37">
        <f>-(1-D2270/MAX(D$5:D2270))</f>
        <v>-0.12572005369398431</v>
      </c>
      <c r="O2270" s="37">
        <f>-(1-E2270/MAX(E$5:E2270))</f>
        <v>-0.39101025200582717</v>
      </c>
      <c r="P2270" s="39">
        <f>-(1-F2270/MAX(F$5:F2270))</f>
        <v>-4.1300276889270959E-2</v>
      </c>
      <c r="Q2270" s="33">
        <f>IF(DatiStorici[[#This Row],[Calend]]="X",(DatiStorici[[#This Row],[Balanced]]*B$2/DatiStorici[[#This Row],[Bond 3Y]]),Q2269)</f>
        <v>30.063476062940705</v>
      </c>
      <c r="R2270" s="33">
        <f>IF(DatiStorici[[#This Row],[Calend]]="X",(DatiStorici[[#This Row],[Balanced]]*C$2/DatiStorici[[#This Row],[Bond 10Y]]),R2269)</f>
        <v>23.049742491761972</v>
      </c>
      <c r="S2270" s="33">
        <f>IF(DatiStorici[[#This Row],[Calend]]="X",(DatiStorici[[#This Row],[Balanced]]*D$2/DatiStorici[[#This Row],[SXXR]]),S2269)</f>
        <v>20.147868830265168</v>
      </c>
      <c r="T2270" s="33">
        <f>IF(DatiStorici[[#This Row],[Calend]]="X",(DatiStorici[[#This Row],[Balanced]]*E$2/DatiStorici[[#This Row],[Gold]]),T2269)</f>
        <v>34.94519166065858</v>
      </c>
      <c r="U2270" s="34">
        <f>SUMPRODUCT(DatiStorici[[#This Row],[Bond 3Y]:[Gold]],Q2269:T2269)</f>
        <v>16172.462905150509</v>
      </c>
      <c r="V2270" s="32">
        <f t="shared" si="294"/>
        <v>6.3450252938538178E-4</v>
      </c>
      <c r="W2270" s="32">
        <f>-(1-U2270/MAX(U$5:U2270))</f>
        <v>-4.6327257223004237E-2</v>
      </c>
      <c r="X2270" s="53" t="str">
        <f t="shared" si="295"/>
        <v/>
      </c>
    </row>
    <row r="2271" spans="1:24" x14ac:dyDescent="0.3">
      <c r="A2271" s="4">
        <v>42292</v>
      </c>
      <c r="B2271" s="1">
        <v>132.845935</v>
      </c>
      <c r="C2271" s="1">
        <v>174.42239799999999</v>
      </c>
      <c r="D2271" s="1">
        <v>213.47698099999999</v>
      </c>
      <c r="E2271" s="1">
        <v>113.01866</v>
      </c>
      <c r="F2271" s="3">
        <f t="shared" si="288"/>
        <v>15364.491033774517</v>
      </c>
      <c r="G2271" s="36">
        <f t="shared" si="289"/>
        <v>8.4642980378330892E-5</v>
      </c>
      <c r="H2271" s="31">
        <f t="shared" si="290"/>
        <v>-1.0256436633166862E-3</v>
      </c>
      <c r="I2271" s="37">
        <f t="shared" si="291"/>
        <v>1.4429967945040287E-2</v>
      </c>
      <c r="J2271" s="37">
        <f t="shared" si="292"/>
        <v>8.7666971079597075E-3</v>
      </c>
      <c r="K2271" s="39">
        <f t="shared" si="293"/>
        <v>5.2636585404642507E-3</v>
      </c>
      <c r="L2271" s="36">
        <f>-(1-B2271/MAX(B$5:B2271))</f>
        <v>-9.719337623637081E-5</v>
      </c>
      <c r="M2271" s="37">
        <f>-(1-C2271/MAX(C$5:C2271))</f>
        <v>-2.1092945756122861E-2</v>
      </c>
      <c r="N2271" s="37">
        <f>-(1-D2271/MAX(D$5:D2271))</f>
        <v>-0.1130127596672339</v>
      </c>
      <c r="O2271" s="37">
        <f>-(1-E2271/MAX(E$5:E2271))</f>
        <v>-0.38564795286034226</v>
      </c>
      <c r="P2271" s="39">
        <f>-(1-F2271/MAX(F$5:F2271))</f>
        <v>-3.624070465542506E-2</v>
      </c>
      <c r="Q2271" s="33">
        <f>IF(DatiStorici[[#This Row],[Calend]]="X",(DatiStorici[[#This Row],[Balanced]]*B$2/DatiStorici[[#This Row],[Bond 3Y]]),Q2270)</f>
        <v>30.063476062940705</v>
      </c>
      <c r="R2271" s="33">
        <f>IF(DatiStorici[[#This Row],[Calend]]="X",(DatiStorici[[#This Row],[Balanced]]*C$2/DatiStorici[[#This Row],[Bond 10Y]]),R2270)</f>
        <v>23.049742491761972</v>
      </c>
      <c r="S2271" s="33">
        <f>IF(DatiStorici[[#This Row],[Calend]]="X",(DatiStorici[[#This Row],[Balanced]]*D$2/DatiStorici[[#This Row],[SXXR]]),S2270)</f>
        <v>20.147868830265168</v>
      </c>
      <c r="T2271" s="33">
        <f>IF(DatiStorici[[#This Row],[Calend]]="X",(DatiStorici[[#This Row],[Balanced]]*E$2/DatiStorici[[#This Row],[Gold]]),T2270)</f>
        <v>34.94519166065858</v>
      </c>
      <c r="U2271" s="34">
        <f>SUMPRODUCT(DatiStorici[[#This Row],[Bond 3Y]:[Gold]],Q2270:T2270)</f>
        <v>16264.766892026912</v>
      </c>
      <c r="V2271" s="32">
        <f t="shared" si="294"/>
        <v>5.6912527117772213E-3</v>
      </c>
      <c r="W2271" s="32">
        <f>-(1-U2271/MAX(U$5:U2271))</f>
        <v>-4.0884190397008524E-2</v>
      </c>
      <c r="X2271" s="53" t="str">
        <f t="shared" si="295"/>
        <v/>
      </c>
    </row>
    <row r="2272" spans="1:24" x14ac:dyDescent="0.3">
      <c r="A2272" s="4">
        <v>42293</v>
      </c>
      <c r="B2272" s="1">
        <v>132.85386399999999</v>
      </c>
      <c r="C2272" s="1">
        <v>174.71249900000001</v>
      </c>
      <c r="D2272" s="1">
        <v>214.74642800000001</v>
      </c>
      <c r="E2272" s="1">
        <v>112.69288</v>
      </c>
      <c r="F2272" s="3">
        <f t="shared" si="288"/>
        <v>15378.279530722353</v>
      </c>
      <c r="G2272" s="36">
        <f t="shared" si="289"/>
        <v>5.9683899138594347E-5</v>
      </c>
      <c r="H2272" s="31">
        <f t="shared" si="290"/>
        <v>1.6618279596591267E-3</v>
      </c>
      <c r="I2272" s="37">
        <f t="shared" si="291"/>
        <v>5.9289179057391327E-3</v>
      </c>
      <c r="J2272" s="37">
        <f t="shared" si="292"/>
        <v>-2.8866953477637847E-3</v>
      </c>
      <c r="K2272" s="39">
        <f t="shared" si="293"/>
        <v>8.9702376326084758E-4</v>
      </c>
      <c r="L2272" s="36">
        <f>-(1-B2272/MAX(B$5:B2272))</f>
        <v>-3.7513497031183007E-5</v>
      </c>
      <c r="M2272" s="37">
        <f>-(1-C2272/MAX(C$5:C2272))</f>
        <v>-1.9464818184208532E-2</v>
      </c>
      <c r="N2272" s="37">
        <f>-(1-D2272/MAX(D$5:D2272))</f>
        <v>-0.10773826456240243</v>
      </c>
      <c r="O2272" s="37">
        <f>-(1-E2272/MAX(E$5:E2272))</f>
        <v>-0.38741884281707284</v>
      </c>
      <c r="P2272" s="39">
        <f>-(1-F2272/MAX(F$5:F2272))</f>
        <v>-3.5375801804227724E-2</v>
      </c>
      <c r="Q2272" s="33">
        <f>IF(DatiStorici[[#This Row],[Calend]]="X",(DatiStorici[[#This Row],[Balanced]]*B$2/DatiStorici[[#This Row],[Bond 3Y]]),Q2271)</f>
        <v>30.063476062940705</v>
      </c>
      <c r="R2272" s="33">
        <f>IF(DatiStorici[[#This Row],[Calend]]="X",(DatiStorici[[#This Row],[Balanced]]*C$2/DatiStorici[[#This Row],[Bond 10Y]]),R2271)</f>
        <v>23.049742491761972</v>
      </c>
      <c r="S2272" s="33">
        <f>IF(DatiStorici[[#This Row],[Calend]]="X",(DatiStorici[[#This Row],[Balanced]]*D$2/DatiStorici[[#This Row],[SXXR]]),S2271)</f>
        <v>20.147868830265168</v>
      </c>
      <c r="T2272" s="33">
        <f>IF(DatiStorici[[#This Row],[Calend]]="X",(DatiStorici[[#This Row],[Balanced]]*E$2/DatiStorici[[#This Row],[Gold]]),T2271)</f>
        <v>34.94519166065858</v>
      </c>
      <c r="U2272" s="34">
        <f>SUMPRODUCT(DatiStorici[[#This Row],[Bond 3Y]:[Gold]],Q2271:T2271)</f>
        <v>16285.884225778982</v>
      </c>
      <c r="V2272" s="32">
        <f t="shared" si="294"/>
        <v>1.2975062549911631E-3</v>
      </c>
      <c r="W2272" s="32">
        <f>-(1-U2272/MAX(U$5:U2272))</f>
        <v>-3.9638923938981274E-2</v>
      </c>
      <c r="X2272" s="53" t="str">
        <f t="shared" si="295"/>
        <v/>
      </c>
    </row>
    <row r="2273" spans="1:24" x14ac:dyDescent="0.3">
      <c r="A2273" s="4">
        <v>42296</v>
      </c>
      <c r="B2273" s="1">
        <v>132.85494600000001</v>
      </c>
      <c r="C2273" s="1">
        <v>174.603466</v>
      </c>
      <c r="D2273" s="1">
        <v>215.40562</v>
      </c>
      <c r="E2273" s="1">
        <v>112.16889999999999</v>
      </c>
      <c r="F2273" s="3">
        <f t="shared" si="288"/>
        <v>15364.796017203957</v>
      </c>
      <c r="G2273" s="36">
        <f t="shared" si="289"/>
        <v>8.1442538547039646E-6</v>
      </c>
      <c r="H2273" s="31">
        <f t="shared" si="290"/>
        <v>-6.2426579066280111E-4</v>
      </c>
      <c r="I2273" s="37">
        <f t="shared" si="291"/>
        <v>3.0649279439230693E-3</v>
      </c>
      <c r="J2273" s="37">
        <f t="shared" si="292"/>
        <v>-4.6604714096205166E-3</v>
      </c>
      <c r="K2273" s="39">
        <f t="shared" si="293"/>
        <v>-8.7717407205618306E-4</v>
      </c>
      <c r="L2273" s="36">
        <f>-(1-B2273/MAX(B$5:B2273))</f>
        <v>-2.9369515532673418E-5</v>
      </c>
      <c r="M2273" s="37">
        <f>-(1-C2273/MAX(C$5:C2273))</f>
        <v>-2.0076741733415671E-2</v>
      </c>
      <c r="N2273" s="37">
        <f>-(1-D2273/MAX(D$5:D2273))</f>
        <v>-0.10499935149463036</v>
      </c>
      <c r="O2273" s="37">
        <f>-(1-E2273/MAX(E$5:E2273))</f>
        <v>-0.39026711747950693</v>
      </c>
      <c r="P2273" s="39">
        <f>-(1-F2273/MAX(F$5:F2273))</f>
        <v>-3.6221574141150126E-2</v>
      </c>
      <c r="Q2273" s="33">
        <f>IF(DatiStorici[[#This Row],[Calend]]="X",(DatiStorici[[#This Row],[Balanced]]*B$2/DatiStorici[[#This Row],[Bond 3Y]]),Q2272)</f>
        <v>30.063476062940705</v>
      </c>
      <c r="R2273" s="33">
        <f>IF(DatiStorici[[#This Row],[Calend]]="X",(DatiStorici[[#This Row],[Balanced]]*C$2/DatiStorici[[#This Row],[Bond 10Y]]),R2272)</f>
        <v>23.049742491761972</v>
      </c>
      <c r="S2273" s="33">
        <f>IF(DatiStorici[[#This Row],[Calend]]="X",(DatiStorici[[#This Row],[Balanced]]*D$2/DatiStorici[[#This Row],[SXXR]]),S2272)</f>
        <v>20.147868830265168</v>
      </c>
      <c r="T2273" s="33">
        <f>IF(DatiStorici[[#This Row],[Calend]]="X",(DatiStorici[[#This Row],[Balanced]]*E$2/DatiStorici[[#This Row],[Gold]]),T2272)</f>
        <v>34.94519166065858</v>
      </c>
      <c r="U2273" s="34">
        <f>SUMPRODUCT(DatiStorici[[#This Row],[Bond 3Y]:[Gold]],Q2272:T2272)</f>
        <v>16278.374304310586</v>
      </c>
      <c r="V2273" s="32">
        <f t="shared" si="294"/>
        <v>-4.612370703663174E-4</v>
      </c>
      <c r="W2273" s="32">
        <f>-(1-U2273/MAX(U$5:U2273))</f>
        <v>-4.008177593046891E-2</v>
      </c>
      <c r="X2273" s="53" t="str">
        <f t="shared" si="295"/>
        <v/>
      </c>
    </row>
    <row r="2274" spans="1:24" x14ac:dyDescent="0.3">
      <c r="A2274" s="4">
        <v>42297</v>
      </c>
      <c r="B2274" s="1">
        <v>132.82178200000001</v>
      </c>
      <c r="C2274" s="1">
        <v>173.89969099999999</v>
      </c>
      <c r="D2274" s="1">
        <v>214.488765</v>
      </c>
      <c r="E2274" s="1">
        <v>112.39188</v>
      </c>
      <c r="F2274" s="3">
        <f t="shared" si="288"/>
        <v>15341.16061107502</v>
      </c>
      <c r="G2274" s="36">
        <f t="shared" si="289"/>
        <v>-2.4965679472125214E-4</v>
      </c>
      <c r="H2274" s="31">
        <f t="shared" si="290"/>
        <v>-4.0388498212808044E-3</v>
      </c>
      <c r="I2274" s="37">
        <f t="shared" si="291"/>
        <v>-4.2654960014861668E-3</v>
      </c>
      <c r="J2274" s="37">
        <f t="shared" si="292"/>
        <v>1.9859217917213207E-3</v>
      </c>
      <c r="K2274" s="39">
        <f t="shared" si="293"/>
        <v>-1.5394674774654596E-3</v>
      </c>
      <c r="L2274" s="36">
        <f>-(1-B2274/MAX(B$5:B2274))</f>
        <v>-2.7898781720570032E-4</v>
      </c>
      <c r="M2274" s="37">
        <f>-(1-C2274/MAX(C$5:C2274))</f>
        <v>-2.4026522954176621E-2</v>
      </c>
      <c r="N2274" s="37">
        <f>-(1-D2274/MAX(D$5:D2274))</f>
        <v>-0.10880884272139302</v>
      </c>
      <c r="O2274" s="37">
        <f>-(1-E2274/MAX(E$5:E2274))</f>
        <v>-0.38905503250635998</v>
      </c>
      <c r="P2274" s="39">
        <f>-(1-F2274/MAX(F$5:F2274))</f>
        <v>-3.7704138210856941E-2</v>
      </c>
      <c r="Q2274" s="33">
        <f>IF(DatiStorici[[#This Row],[Calend]]="X",(DatiStorici[[#This Row],[Balanced]]*B$2/DatiStorici[[#This Row],[Bond 3Y]]),Q2273)</f>
        <v>30.063476062940705</v>
      </c>
      <c r="R2274" s="33">
        <f>IF(DatiStorici[[#This Row],[Calend]]="X",(DatiStorici[[#This Row],[Balanced]]*C$2/DatiStorici[[#This Row],[Bond 10Y]]),R2273)</f>
        <v>23.049742491761972</v>
      </c>
      <c r="S2274" s="33">
        <f>IF(DatiStorici[[#This Row],[Calend]]="X",(DatiStorici[[#This Row],[Balanced]]*D$2/DatiStorici[[#This Row],[SXXR]]),S2273)</f>
        <v>20.147868830265168</v>
      </c>
      <c r="T2274" s="33">
        <f>IF(DatiStorici[[#This Row],[Calend]]="X",(DatiStorici[[#This Row],[Balanced]]*E$2/DatiStorici[[#This Row],[Gold]]),T2273)</f>
        <v>34.94519166065858</v>
      </c>
      <c r="U2274" s="34">
        <f>SUMPRODUCT(DatiStorici[[#This Row],[Bond 3Y]:[Gold]],Q2273:T2273)</f>
        <v>16250.474851228415</v>
      </c>
      <c r="V2274" s="32">
        <f t="shared" si="294"/>
        <v>-1.7153671677660959E-3</v>
      </c>
      <c r="W2274" s="32">
        <f>-(1-U2274/MAX(U$5:U2274))</f>
        <v>-4.1726976670696136E-2</v>
      </c>
      <c r="X2274" s="53" t="str">
        <f t="shared" si="295"/>
        <v/>
      </c>
    </row>
    <row r="2275" spans="1:24" x14ac:dyDescent="0.3">
      <c r="A2275" s="4">
        <v>42298</v>
      </c>
      <c r="B2275" s="1">
        <v>132.84454700000001</v>
      </c>
      <c r="C2275" s="1">
        <v>174.59436500000001</v>
      </c>
      <c r="D2275" s="1">
        <v>214.46753899999999</v>
      </c>
      <c r="E2275" s="1">
        <v>111.37427</v>
      </c>
      <c r="F2275" s="3">
        <f t="shared" si="288"/>
        <v>15318.856145680387</v>
      </c>
      <c r="G2275" s="36">
        <f t="shared" si="289"/>
        <v>1.7138039390543692E-4</v>
      </c>
      <c r="H2275" s="31">
        <f t="shared" si="290"/>
        <v>3.986724640686317E-3</v>
      </c>
      <c r="I2275" s="37">
        <f t="shared" si="291"/>
        <v>-9.8965791244550551E-5</v>
      </c>
      <c r="J2275" s="37">
        <f t="shared" si="292"/>
        <v>-9.0953615208578288E-3</v>
      </c>
      <c r="K2275" s="39">
        <f t="shared" si="293"/>
        <v>-1.4549548035977223E-3</v>
      </c>
      <c r="L2275" s="36">
        <f>-(1-B2275/MAX(B$5:B2275))</f>
        <v>-1.0764055398093664E-4</v>
      </c>
      <c r="M2275" s="37">
        <f>-(1-C2275/MAX(C$5:C2275))</f>
        <v>-2.0127819079002074E-2</v>
      </c>
      <c r="N2275" s="37">
        <f>-(1-D2275/MAX(D$5:D2275))</f>
        <v>-0.10889703579530263</v>
      </c>
      <c r="O2275" s="37">
        <f>-(1-E2275/MAX(E$5:E2275))</f>
        <v>-0.39458660390076317</v>
      </c>
      <c r="P2275" s="39">
        <f>-(1-F2275/MAX(F$5:F2275))</f>
        <v>-3.9103217152327563E-2</v>
      </c>
      <c r="Q2275" s="33">
        <f>IF(DatiStorici[[#This Row],[Calend]]="X",(DatiStorici[[#This Row],[Balanced]]*B$2/DatiStorici[[#This Row],[Bond 3Y]]),Q2274)</f>
        <v>30.063476062940705</v>
      </c>
      <c r="R2275" s="33">
        <f>IF(DatiStorici[[#This Row],[Calend]]="X",(DatiStorici[[#This Row],[Balanced]]*C$2/DatiStorici[[#This Row],[Bond 10Y]]),R2274)</f>
        <v>23.049742491761972</v>
      </c>
      <c r="S2275" s="33">
        <f>IF(DatiStorici[[#This Row],[Calend]]="X",(DatiStorici[[#This Row],[Balanced]]*D$2/DatiStorici[[#This Row],[SXXR]]),S2274)</f>
        <v>20.147868830265168</v>
      </c>
      <c r="T2275" s="33">
        <f>IF(DatiStorici[[#This Row],[Calend]]="X",(DatiStorici[[#This Row],[Balanced]]*E$2/DatiStorici[[#This Row],[Gold]]),T2274)</f>
        <v>34.94519166065858</v>
      </c>
      <c r="U2275" s="34">
        <f>SUMPRODUCT(DatiStorici[[#This Row],[Bond 3Y]:[Gold]],Q2274:T2274)</f>
        <v>16231.183067927117</v>
      </c>
      <c r="V2275" s="32">
        <f t="shared" si="294"/>
        <v>-1.1878571972966654E-3</v>
      </c>
      <c r="W2275" s="32">
        <f>-(1-U2275/MAX(U$5:U2275))</f>
        <v>-4.286459238216267E-2</v>
      </c>
      <c r="X2275" s="53" t="str">
        <f t="shared" si="295"/>
        <v/>
      </c>
    </row>
    <row r="2276" spans="1:24" x14ac:dyDescent="0.3">
      <c r="A2276" s="4">
        <v>42299</v>
      </c>
      <c r="B2276" s="1">
        <v>133.01098200000001</v>
      </c>
      <c r="C2276" s="1">
        <v>175.87015</v>
      </c>
      <c r="D2276" s="1">
        <v>218.91325599999999</v>
      </c>
      <c r="E2276" s="1">
        <v>111.36345</v>
      </c>
      <c r="F2276" s="3">
        <f t="shared" si="288"/>
        <v>15421.717819374349</v>
      </c>
      <c r="G2276" s="36">
        <f t="shared" si="289"/>
        <v>1.2520711709035715E-3</v>
      </c>
      <c r="H2276" s="31">
        <f t="shared" si="290"/>
        <v>7.2805695345426582E-3</v>
      </c>
      <c r="I2276" s="37">
        <f t="shared" si="291"/>
        <v>2.0517166444717086E-2</v>
      </c>
      <c r="J2276" s="37">
        <f t="shared" si="292"/>
        <v>-9.7154626603084603E-5</v>
      </c>
      <c r="K2276" s="39">
        <f t="shared" si="293"/>
        <v>6.6922665602286782E-3</v>
      </c>
      <c r="L2276" s="36">
        <f>-(1-B2276/MAX(B$5:B2276))</f>
        <v>0</v>
      </c>
      <c r="M2276" s="37">
        <f>-(1-C2276/MAX(C$5:C2276))</f>
        <v>-1.2967758498946824E-2</v>
      </c>
      <c r="N2276" s="37">
        <f>-(1-D2276/MAX(D$5:D2276))</f>
        <v>-9.0425281910369804E-2</v>
      </c>
      <c r="O2276" s="37">
        <f>-(1-E2276/MAX(E$5:E2276))</f>
        <v>-0.39464541975603917</v>
      </c>
      <c r="P2276" s="39">
        <f>-(1-F2276/MAX(F$5:F2276))</f>
        <v>-3.2651074094719013E-2</v>
      </c>
      <c r="Q2276" s="33">
        <f>IF(DatiStorici[[#This Row],[Calend]]="X",(DatiStorici[[#This Row],[Balanced]]*B$2/DatiStorici[[#This Row],[Bond 3Y]]),Q2275)</f>
        <v>30.063476062940705</v>
      </c>
      <c r="R2276" s="33">
        <f>IF(DatiStorici[[#This Row],[Calend]]="X",(DatiStorici[[#This Row],[Balanced]]*C$2/DatiStorici[[#This Row],[Bond 10Y]]),R2275)</f>
        <v>23.049742491761972</v>
      </c>
      <c r="S2276" s="33">
        <f>IF(DatiStorici[[#This Row],[Calend]]="X",(DatiStorici[[#This Row],[Balanced]]*D$2/DatiStorici[[#This Row],[SXXR]]),S2275)</f>
        <v>20.147868830265168</v>
      </c>
      <c r="T2276" s="33">
        <f>IF(DatiStorici[[#This Row],[Calend]]="X",(DatiStorici[[#This Row],[Balanced]]*E$2/DatiStorici[[#This Row],[Gold]]),T2275)</f>
        <v>34.94519166065858</v>
      </c>
      <c r="U2276" s="34">
        <f>SUMPRODUCT(DatiStorici[[#This Row],[Bond 3Y]:[Gold]],Q2275:T2275)</f>
        <v>16354.786814289217</v>
      </c>
      <c r="V2276" s="32">
        <f t="shared" si="294"/>
        <v>7.5863532446421309E-3</v>
      </c>
      <c r="W2276" s="32">
        <f>-(1-U2276/MAX(U$5:U2276))</f>
        <v>-3.5575812404617269E-2</v>
      </c>
      <c r="X2276" s="53" t="str">
        <f t="shared" si="295"/>
        <v/>
      </c>
    </row>
    <row r="2277" spans="1:24" x14ac:dyDescent="0.3">
      <c r="A2277" s="4">
        <v>42300</v>
      </c>
      <c r="B2277" s="1">
        <v>133.01008100000001</v>
      </c>
      <c r="C2277" s="1">
        <v>175.80822499999999</v>
      </c>
      <c r="D2277" s="1">
        <v>223.267583</v>
      </c>
      <c r="E2277" s="1">
        <v>110.81347</v>
      </c>
      <c r="F2277" s="3">
        <f t="shared" si="288"/>
        <v>15463.940055762154</v>
      </c>
      <c r="G2277" s="36">
        <f t="shared" si="289"/>
        <v>-6.7738997043189963E-6</v>
      </c>
      <c r="H2277" s="31">
        <f t="shared" si="290"/>
        <v>-3.5216837338954013E-4</v>
      </c>
      <c r="I2277" s="37">
        <f t="shared" si="291"/>
        <v>1.9695415866373217E-2</v>
      </c>
      <c r="J2277" s="37">
        <f t="shared" si="292"/>
        <v>-4.9508393884553853E-3</v>
      </c>
      <c r="K2277" s="39">
        <f t="shared" si="293"/>
        <v>2.7341015600526389E-3</v>
      </c>
      <c r="L2277" s="36">
        <f>-(1-B2277/MAX(B$5:B2277))</f>
        <v>-6.7738767615121986E-6</v>
      </c>
      <c r="M2277" s="37">
        <f>-(1-C2277/MAX(C$5:C2277))</f>
        <v>-1.3315298837969447E-2</v>
      </c>
      <c r="N2277" s="37">
        <f>-(1-D2277/MAX(D$5:D2277))</f>
        <v>-7.2333249358923601E-2</v>
      </c>
      <c r="O2277" s="37">
        <f>-(1-E2277/MAX(E$5:E2277))</f>
        <v>-0.39763502641821225</v>
      </c>
      <c r="P2277" s="39">
        <f>-(1-F2277/MAX(F$5:F2277))</f>
        <v>-3.0002624972679692E-2</v>
      </c>
      <c r="Q2277" s="33">
        <f>IF(DatiStorici[[#This Row],[Calend]]="X",(DatiStorici[[#This Row],[Balanced]]*B$2/DatiStorici[[#This Row],[Bond 3Y]]),Q2276)</f>
        <v>30.063476062940705</v>
      </c>
      <c r="R2277" s="33">
        <f>IF(DatiStorici[[#This Row],[Calend]]="X",(DatiStorici[[#This Row],[Balanced]]*C$2/DatiStorici[[#This Row],[Bond 10Y]]),R2276)</f>
        <v>23.049742491761972</v>
      </c>
      <c r="S2277" s="33">
        <f>IF(DatiStorici[[#This Row],[Calend]]="X",(DatiStorici[[#This Row],[Balanced]]*D$2/DatiStorici[[#This Row],[SXXR]]),S2276)</f>
        <v>20.147868830265168</v>
      </c>
      <c r="T2277" s="33">
        <f>IF(DatiStorici[[#This Row],[Calend]]="X",(DatiStorici[[#This Row],[Balanced]]*E$2/DatiStorici[[#This Row],[Gold]]),T2276)</f>
        <v>34.94519166065858</v>
      </c>
      <c r="U2277" s="34">
        <f>SUMPRODUCT(DatiStorici[[#This Row],[Bond 3Y]:[Gold]],Q2276:T2276)</f>
        <v>16421.843624524034</v>
      </c>
      <c r="V2277" s="32">
        <f t="shared" si="294"/>
        <v>4.0917509148950728E-3</v>
      </c>
      <c r="W2277" s="32">
        <f>-(1-U2277/MAX(U$5:U2277))</f>
        <v>-3.1621544429876858E-2</v>
      </c>
      <c r="X2277" s="53" t="str">
        <f t="shared" si="295"/>
        <v/>
      </c>
    </row>
    <row r="2278" spans="1:24" x14ac:dyDescent="0.3">
      <c r="A2278" s="4">
        <v>42303</v>
      </c>
      <c r="B2278" s="1">
        <v>132.99042800000001</v>
      </c>
      <c r="C2278" s="1">
        <v>175.95859100000001</v>
      </c>
      <c r="D2278" s="1">
        <v>222.40379300000001</v>
      </c>
      <c r="E2278" s="1">
        <v>111.30108</v>
      </c>
      <c r="F2278" s="3">
        <f t="shared" si="288"/>
        <v>15473.499311601019</v>
      </c>
      <c r="G2278" s="36">
        <f t="shared" si="289"/>
        <v>-1.4776663480564606E-4</v>
      </c>
      <c r="H2278" s="31">
        <f t="shared" si="290"/>
        <v>8.5491866952224849E-4</v>
      </c>
      <c r="I2278" s="37">
        <f t="shared" si="291"/>
        <v>-3.8763588066742217E-3</v>
      </c>
      <c r="J2278" s="37">
        <f t="shared" si="292"/>
        <v>4.3906244172501495E-3</v>
      </c>
      <c r="K2278" s="39">
        <f t="shared" si="293"/>
        <v>6.1797332543075728E-4</v>
      </c>
      <c r="L2278" s="36">
        <f>-(1-B2278/MAX(B$5:B2278))</f>
        <v>-1.5452859373676908E-4</v>
      </c>
      <c r="M2278" s="37">
        <f>-(1-C2278/MAX(C$5:C2278))</f>
        <v>-1.2471402986254043E-2</v>
      </c>
      <c r="N2278" s="37">
        <f>-(1-D2278/MAX(D$5:D2278))</f>
        <v>-7.5922257900912671E-2</v>
      </c>
      <c r="O2278" s="37">
        <f>-(1-E2278/MAX(E$5:E2278))</f>
        <v>-0.39498445348002875</v>
      </c>
      <c r="P2278" s="39">
        <f>-(1-F2278/MAX(F$5:F2278))</f>
        <v>-2.9403007214367172E-2</v>
      </c>
      <c r="Q2278" s="33">
        <f>IF(DatiStorici[[#This Row],[Calend]]="X",(DatiStorici[[#This Row],[Balanced]]*B$2/DatiStorici[[#This Row],[Bond 3Y]]),Q2277)</f>
        <v>30.063476062940705</v>
      </c>
      <c r="R2278" s="33">
        <f>IF(DatiStorici[[#This Row],[Calend]]="X",(DatiStorici[[#This Row],[Balanced]]*C$2/DatiStorici[[#This Row],[Bond 10Y]]),R2277)</f>
        <v>23.049742491761972</v>
      </c>
      <c r="S2278" s="33">
        <f>IF(DatiStorici[[#This Row],[Calend]]="X",(DatiStorici[[#This Row],[Balanced]]*D$2/DatiStorici[[#This Row],[SXXR]]),S2277)</f>
        <v>20.147868830265168</v>
      </c>
      <c r="T2278" s="33">
        <f>IF(DatiStorici[[#This Row],[Calend]]="X",(DatiStorici[[#This Row],[Balanced]]*E$2/DatiStorici[[#This Row],[Gold]]),T2277)</f>
        <v>34.94519166065858</v>
      </c>
      <c r="U2278" s="34">
        <f>SUMPRODUCT(DatiStorici[[#This Row],[Bond 3Y]:[Gold]],Q2277:T2277)</f>
        <v>16424.354781897244</v>
      </c>
      <c r="V2278" s="32">
        <f t="shared" si="294"/>
        <v>1.5290398888979752E-4</v>
      </c>
      <c r="W2278" s="32">
        <f>-(1-U2278/MAX(U$5:U2278))</f>
        <v>-3.1473464180523436E-2</v>
      </c>
      <c r="X2278" s="53" t="str">
        <f t="shared" si="295"/>
        <v/>
      </c>
    </row>
    <row r="2279" spans="1:24" x14ac:dyDescent="0.3">
      <c r="A2279" s="4">
        <v>42304</v>
      </c>
      <c r="B2279" s="1">
        <v>133.02457699999999</v>
      </c>
      <c r="C2279" s="1">
        <v>176.59761</v>
      </c>
      <c r="D2279" s="1">
        <v>220.026454</v>
      </c>
      <c r="E2279" s="1">
        <v>111.23300999999999</v>
      </c>
      <c r="F2279" s="3">
        <f t="shared" si="288"/>
        <v>15452.073337278041</v>
      </c>
      <c r="G2279" s="36">
        <f t="shared" si="289"/>
        <v>2.5674491698369345E-4</v>
      </c>
      <c r="H2279" s="31">
        <f t="shared" si="290"/>
        <v>3.6250657226948556E-3</v>
      </c>
      <c r="I2279" s="37">
        <f t="shared" si="291"/>
        <v>-1.0746832509108255E-2</v>
      </c>
      <c r="J2279" s="37">
        <f t="shared" si="292"/>
        <v>-6.1177145598703014E-4</v>
      </c>
      <c r="K2279" s="39">
        <f t="shared" si="293"/>
        <v>-1.3856479228005984E-3</v>
      </c>
      <c r="L2279" s="36">
        <f>-(1-B2279/MAX(B$5:B2279))</f>
        <v>0</v>
      </c>
      <c r="M2279" s="37">
        <f>-(1-C2279/MAX(C$5:C2279))</f>
        <v>-8.8850504646250661E-3</v>
      </c>
      <c r="N2279" s="37">
        <f>-(1-D2279/MAX(D$5:D2279))</f>
        <v>-8.579999436255703E-2</v>
      </c>
      <c r="O2279" s="37">
        <f>-(1-E2279/MAX(E$5:E2279))</f>
        <v>-0.39535447152703795</v>
      </c>
      <c r="P2279" s="39">
        <f>-(1-F2279/MAX(F$5:F2279))</f>
        <v>-3.0746981568622878E-2</v>
      </c>
      <c r="Q2279" s="33">
        <f>IF(DatiStorici[[#This Row],[Calend]]="X",(DatiStorici[[#This Row],[Balanced]]*B$2/DatiStorici[[#This Row],[Bond 3Y]]),Q2278)</f>
        <v>30.063476062940705</v>
      </c>
      <c r="R2279" s="33">
        <f>IF(DatiStorici[[#This Row],[Calend]]="X",(DatiStorici[[#This Row],[Balanced]]*C$2/DatiStorici[[#This Row],[Bond 10Y]]),R2278)</f>
        <v>23.049742491761972</v>
      </c>
      <c r="S2279" s="33">
        <f>IF(DatiStorici[[#This Row],[Calend]]="X",(DatiStorici[[#This Row],[Balanced]]*D$2/DatiStorici[[#This Row],[SXXR]]),S2278)</f>
        <v>20.147868830265168</v>
      </c>
      <c r="T2279" s="33">
        <f>IF(DatiStorici[[#This Row],[Calend]]="X",(DatiStorici[[#This Row],[Balanced]]*E$2/DatiStorici[[#This Row],[Gold]]),T2278)</f>
        <v>34.94519166065858</v>
      </c>
      <c r="U2279" s="34">
        <f>SUMPRODUCT(DatiStorici[[#This Row],[Bond 3Y]:[Gold]],Q2278:T2278)</f>
        <v>16389.833609405247</v>
      </c>
      <c r="V2279" s="32">
        <f t="shared" si="294"/>
        <v>-2.1040401679743655E-3</v>
      </c>
      <c r="W2279" s="32">
        <f>-(1-U2279/MAX(U$5:U2279))</f>
        <v>-3.3509140592174802E-2</v>
      </c>
      <c r="X2279" s="53" t="str">
        <f t="shared" si="295"/>
        <v/>
      </c>
    </row>
    <row r="2280" spans="1:24" x14ac:dyDescent="0.3">
      <c r="A2280" s="4">
        <v>42305</v>
      </c>
      <c r="B2280" s="1">
        <v>133.03967399999999</v>
      </c>
      <c r="C2280" s="1">
        <v>176.82477900000001</v>
      </c>
      <c r="D2280" s="1">
        <v>222.344831</v>
      </c>
      <c r="E2280" s="1">
        <v>112.55808</v>
      </c>
      <c r="F2280" s="3">
        <f t="shared" si="288"/>
        <v>15545.335672269732</v>
      </c>
      <c r="G2280" s="36">
        <f t="shared" si="289"/>
        <v>1.1348386684391597E-4</v>
      </c>
      <c r="H2280" s="31">
        <f t="shared" si="290"/>
        <v>1.2855384285523244E-3</v>
      </c>
      <c r="I2280" s="37">
        <f t="shared" si="291"/>
        <v>1.048168497558624E-2</v>
      </c>
      <c r="J2280" s="37">
        <f t="shared" si="292"/>
        <v>1.18421648088786E-2</v>
      </c>
      <c r="K2280" s="39">
        <f t="shared" si="293"/>
        <v>6.0174459342207309E-3</v>
      </c>
      <c r="L2280" s="36">
        <f>-(1-B2280/MAX(B$5:B2280))</f>
        <v>0</v>
      </c>
      <c r="M2280" s="37">
        <f>-(1-C2280/MAX(C$5:C2280))</f>
        <v>-7.6101147960676574E-3</v>
      </c>
      <c r="N2280" s="37">
        <f>-(1-D2280/MAX(D$5:D2280))</f>
        <v>-7.6167242355065667E-2</v>
      </c>
      <c r="O2280" s="37">
        <f>-(1-E2280/MAX(E$5:E2280))</f>
        <v>-0.38815159487725859</v>
      </c>
      <c r="P2280" s="39">
        <f>-(1-F2280/MAX(F$5:F2280))</f>
        <v>-2.4896970523271666E-2</v>
      </c>
      <c r="Q2280" s="33">
        <f>IF(DatiStorici[[#This Row],[Calend]]="X",(DatiStorici[[#This Row],[Balanced]]*B$2/DatiStorici[[#This Row],[Bond 3Y]]),Q2279)</f>
        <v>30.063476062940705</v>
      </c>
      <c r="R2280" s="33">
        <f>IF(DatiStorici[[#This Row],[Calend]]="X",(DatiStorici[[#This Row],[Balanced]]*C$2/DatiStorici[[#This Row],[Bond 10Y]]),R2279)</f>
        <v>23.049742491761972</v>
      </c>
      <c r="S2280" s="33">
        <f>IF(DatiStorici[[#This Row],[Calend]]="X",(DatiStorici[[#This Row],[Balanced]]*D$2/DatiStorici[[#This Row],[SXXR]]),S2279)</f>
        <v>20.147868830265168</v>
      </c>
      <c r="T2280" s="33">
        <f>IF(DatiStorici[[#This Row],[Calend]]="X",(DatiStorici[[#This Row],[Balanced]]*E$2/DatiStorici[[#This Row],[Gold]]),T2279)</f>
        <v>34.94519166065858</v>
      </c>
      <c r="U2280" s="34">
        <f>SUMPRODUCT(DatiStorici[[#This Row],[Bond 3Y]:[Gold]],Q2279:T2279)</f>
        <v>16488.538845464373</v>
      </c>
      <c r="V2280" s="32">
        <f t="shared" si="294"/>
        <v>6.004283377049011E-3</v>
      </c>
      <c r="W2280" s="32">
        <f>-(1-U2280/MAX(U$5:U2280))</f>
        <v>-2.7688598986914448E-2</v>
      </c>
      <c r="X2280" s="53" t="str">
        <f t="shared" si="295"/>
        <v/>
      </c>
    </row>
    <row r="2281" spans="1:24" x14ac:dyDescent="0.3">
      <c r="A2281" s="4">
        <v>42306</v>
      </c>
      <c r="B2281" s="1">
        <v>132.995654</v>
      </c>
      <c r="C2281" s="1">
        <v>175.664906</v>
      </c>
      <c r="D2281" s="1">
        <v>222.344831</v>
      </c>
      <c r="E2281" s="1">
        <v>109.59878</v>
      </c>
      <c r="F2281" s="3">
        <f t="shared" si="288"/>
        <v>15398.165660955803</v>
      </c>
      <c r="G2281" s="36">
        <f t="shared" si="289"/>
        <v>-3.3093349468034405E-4</v>
      </c>
      <c r="H2281" s="31">
        <f t="shared" si="290"/>
        <v>-6.5810560453751299E-3</v>
      </c>
      <c r="I2281" s="37">
        <f t="shared" si="291"/>
        <v>0</v>
      </c>
      <c r="J2281" s="37">
        <f t="shared" si="292"/>
        <v>-2.6643112026255772E-2</v>
      </c>
      <c r="K2281" s="39">
        <f t="shared" si="293"/>
        <v>-9.5122474618663209E-3</v>
      </c>
      <c r="L2281" s="36">
        <f>-(1-B2281/MAX(B$5:B2281))</f>
        <v>-3.3087874223136637E-4</v>
      </c>
      <c r="M2281" s="37">
        <f>-(1-C2281/MAX(C$5:C2281))</f>
        <v>-1.4119644963901945E-2</v>
      </c>
      <c r="N2281" s="37">
        <f>-(1-D2281/MAX(D$5:D2281))</f>
        <v>-7.6167242355065667E-2</v>
      </c>
      <c r="O2281" s="37">
        <f>-(1-E2281/MAX(E$5:E2281))</f>
        <v>-0.40423789437063773</v>
      </c>
      <c r="P2281" s="39">
        <f>-(1-F2281/MAX(F$5:F2281))</f>
        <v>-3.4128416334784473E-2</v>
      </c>
      <c r="Q2281" s="33">
        <f>IF(DatiStorici[[#This Row],[Calend]]="X",(DatiStorici[[#This Row],[Balanced]]*B$2/DatiStorici[[#This Row],[Bond 3Y]]),Q2280)</f>
        <v>30.063476062940705</v>
      </c>
      <c r="R2281" s="33">
        <f>IF(DatiStorici[[#This Row],[Calend]]="X",(DatiStorici[[#This Row],[Balanced]]*C$2/DatiStorici[[#This Row],[Bond 10Y]]),R2280)</f>
        <v>23.049742491761972</v>
      </c>
      <c r="S2281" s="33">
        <f>IF(DatiStorici[[#This Row],[Calend]]="X",(DatiStorici[[#This Row],[Balanced]]*D$2/DatiStorici[[#This Row],[SXXR]]),S2280)</f>
        <v>20.147868830265168</v>
      </c>
      <c r="T2281" s="33">
        <f>IF(DatiStorici[[#This Row],[Calend]]="X",(DatiStorici[[#This Row],[Balanced]]*E$2/DatiStorici[[#This Row],[Gold]]),T2280)</f>
        <v>34.94519166065858</v>
      </c>
      <c r="U2281" s="34">
        <f>SUMPRODUCT(DatiStorici[[#This Row],[Bond 3Y]:[Gold]],Q2280:T2280)</f>
        <v>16357.067371593548</v>
      </c>
      <c r="V2281" s="32">
        <f t="shared" si="294"/>
        <v>-8.0054650318076691E-3</v>
      </c>
      <c r="W2281" s="32">
        <f>-(1-U2281/MAX(U$5:U2281))</f>
        <v>-3.5441330393297332E-2</v>
      </c>
      <c r="X2281" s="53" t="str">
        <f t="shared" si="295"/>
        <v/>
      </c>
    </row>
    <row r="2282" spans="1:24" x14ac:dyDescent="0.3">
      <c r="A2282" s="4">
        <v>42307</v>
      </c>
      <c r="B2282" s="1">
        <v>132.99186499999999</v>
      </c>
      <c r="C2282" s="1">
        <v>175.67865399999999</v>
      </c>
      <c r="D2282" s="1">
        <v>222.167946</v>
      </c>
      <c r="E2282" s="1">
        <v>109.00116</v>
      </c>
      <c r="F2282" s="3">
        <f t="shared" si="288"/>
        <v>15372.188675416846</v>
      </c>
      <c r="G2282" s="36">
        <f t="shared" si="289"/>
        <v>-2.8490058590015648E-5</v>
      </c>
      <c r="H2282" s="31">
        <f t="shared" si="290"/>
        <v>7.8259581630078489E-5</v>
      </c>
      <c r="I2282" s="37">
        <f t="shared" si="291"/>
        <v>-7.9586017990428463E-4</v>
      </c>
      <c r="J2282" s="37">
        <f t="shared" si="292"/>
        <v>-5.4677186907488642E-3</v>
      </c>
      <c r="K2282" s="39">
        <f t="shared" si="293"/>
        <v>-1.688442806107093E-3</v>
      </c>
      <c r="L2282" s="36">
        <f>-(1-B2282/MAX(B$5:B2282))</f>
        <v>-3.5935896836303272E-4</v>
      </c>
      <c r="M2282" s="37">
        <f>-(1-C2282/MAX(C$5:C2282))</f>
        <v>-1.4042487360658051E-2</v>
      </c>
      <c r="N2282" s="37">
        <f>-(1-D2282/MAX(D$5:D2282))</f>
        <v>-7.69021915625695E-2</v>
      </c>
      <c r="O2282" s="37">
        <f>-(1-E2282/MAX(E$5:E2282))</f>
        <v>-0.40748646474310191</v>
      </c>
      <c r="P2282" s="39">
        <f>-(1-F2282/MAX(F$5:F2282))</f>
        <v>-3.5757859264144654E-2</v>
      </c>
      <c r="Q2282" s="33">
        <f>IF(DatiStorici[[#This Row],[Calend]]="X",(DatiStorici[[#This Row],[Balanced]]*B$2/DatiStorici[[#This Row],[Bond 3Y]]),Q2281)</f>
        <v>30.063476062940705</v>
      </c>
      <c r="R2282" s="33">
        <f>IF(DatiStorici[[#This Row],[Calend]]="X",(DatiStorici[[#This Row],[Balanced]]*C$2/DatiStorici[[#This Row],[Bond 10Y]]),R2281)</f>
        <v>23.049742491761972</v>
      </c>
      <c r="S2282" s="33">
        <f>IF(DatiStorici[[#This Row],[Calend]]="X",(DatiStorici[[#This Row],[Balanced]]*D$2/DatiStorici[[#This Row],[SXXR]]),S2281)</f>
        <v>20.147868830265168</v>
      </c>
      <c r="T2282" s="33">
        <f>IF(DatiStorici[[#This Row],[Calend]]="X",(DatiStorici[[#This Row],[Balanced]]*E$2/DatiStorici[[#This Row],[Gold]]),T2281)</f>
        <v>34.94519166065858</v>
      </c>
      <c r="U2282" s="34">
        <f>SUMPRODUCT(DatiStorici[[#This Row],[Bond 3Y]:[Gold]],Q2281:T2281)</f>
        <v>16332.822547724238</v>
      </c>
      <c r="V2282" s="32">
        <f t="shared" si="294"/>
        <v>-1.4833227260496063E-3</v>
      </c>
      <c r="W2282" s="32">
        <f>-(1-U2282/MAX(U$5:U2282))</f>
        <v>-3.6871021579679808E-2</v>
      </c>
      <c r="X2282" s="53" t="str">
        <f t="shared" si="295"/>
        <v/>
      </c>
    </row>
    <row r="2283" spans="1:24" x14ac:dyDescent="0.3">
      <c r="A2283" s="4">
        <v>42310</v>
      </c>
      <c r="B2283" s="1">
        <v>132.934573</v>
      </c>
      <c r="C2283" s="1">
        <v>174.886867</v>
      </c>
      <c r="D2283" s="1">
        <v>222.95213699999999</v>
      </c>
      <c r="E2283" s="1">
        <v>108.20068999999999</v>
      </c>
      <c r="F2283" s="3">
        <f t="shared" si="288"/>
        <v>15330.953226066345</v>
      </c>
      <c r="G2283" s="36">
        <f t="shared" si="289"/>
        <v>-4.3088608501882277E-4</v>
      </c>
      <c r="H2283" s="31">
        <f t="shared" si="290"/>
        <v>-4.5172060510609907E-3</v>
      </c>
      <c r="I2283" s="37">
        <f t="shared" si="291"/>
        <v>3.5235067626337604E-3</v>
      </c>
      <c r="J2283" s="37">
        <f t="shared" si="292"/>
        <v>-7.3707809028206225E-3</v>
      </c>
      <c r="K2283" s="39">
        <f t="shared" si="293"/>
        <v>-2.6860752085649422E-3</v>
      </c>
      <c r="L2283" s="36">
        <f>-(1-B2283/MAX(B$5:B2283))</f>
        <v>-7.8999742588059529E-4</v>
      </c>
      <c r="M2283" s="37">
        <f>-(1-C2283/MAX(C$5:C2283))</f>
        <v>-1.8486216426684243E-2</v>
      </c>
      <c r="N2283" s="37">
        <f>-(1-D2283/MAX(D$5:D2283))</f>
        <v>-7.364391328017339E-2</v>
      </c>
      <c r="O2283" s="37">
        <f>-(1-E2283/MAX(E$5:E2283))</f>
        <v>-0.41183769650583812</v>
      </c>
      <c r="P2283" s="39">
        <f>-(1-F2283/MAX(F$5:F2283))</f>
        <v>-3.8344410782310545E-2</v>
      </c>
      <c r="Q2283" s="33">
        <f>IF(DatiStorici[[#This Row],[Calend]]="X",(DatiStorici[[#This Row],[Balanced]]*B$2/DatiStorici[[#This Row],[Bond 3Y]]),Q2282)</f>
        <v>30.063476062940705</v>
      </c>
      <c r="R2283" s="33">
        <f>IF(DatiStorici[[#This Row],[Calend]]="X",(DatiStorici[[#This Row],[Balanced]]*C$2/DatiStorici[[#This Row],[Bond 10Y]]),R2282)</f>
        <v>23.049742491761972</v>
      </c>
      <c r="S2283" s="33">
        <f>IF(DatiStorici[[#This Row],[Calend]]="X",(DatiStorici[[#This Row],[Balanced]]*D$2/DatiStorici[[#This Row],[SXXR]]),S2282)</f>
        <v>20.147868830265168</v>
      </c>
      <c r="T2283" s="33">
        <f>IF(DatiStorici[[#This Row],[Calend]]="X",(DatiStorici[[#This Row],[Balanced]]*E$2/DatiStorici[[#This Row],[Gold]]),T2282)</f>
        <v>34.94519166065858</v>
      </c>
      <c r="U2283" s="34">
        <f>SUMPRODUCT(DatiStorici[[#This Row],[Bond 3Y]:[Gold]],Q2282:T2282)</f>
        <v>16300.676864432582</v>
      </c>
      <c r="V2283" s="32">
        <f t="shared" si="294"/>
        <v>-1.9701039893355249E-3</v>
      </c>
      <c r="W2283" s="32">
        <f>-(1-U2283/MAX(U$5:U2283))</f>
        <v>-3.8766617948210125E-2</v>
      </c>
      <c r="X2283" s="53" t="str">
        <f t="shared" si="295"/>
        <v/>
      </c>
    </row>
    <row r="2284" spans="1:24" x14ac:dyDescent="0.3">
      <c r="A2284" s="4">
        <v>42311</v>
      </c>
      <c r="B2284" s="1">
        <v>132.95917399999999</v>
      </c>
      <c r="C2284" s="1">
        <v>174.94555299999999</v>
      </c>
      <c r="D2284" s="1">
        <v>223.92087900000001</v>
      </c>
      <c r="E2284" s="1">
        <v>107.15943</v>
      </c>
      <c r="F2284" s="3">
        <f t="shared" si="288"/>
        <v>15306.551487505178</v>
      </c>
      <c r="G2284" s="36">
        <f t="shared" si="289"/>
        <v>1.8504384061489022E-4</v>
      </c>
      <c r="H2284" s="31">
        <f t="shared" si="290"/>
        <v>3.3550921638701253E-4</v>
      </c>
      <c r="I2284" s="37">
        <f t="shared" si="291"/>
        <v>4.3356545722861997E-3</v>
      </c>
      <c r="J2284" s="37">
        <f t="shared" si="292"/>
        <v>-9.6700179582049489E-3</v>
      </c>
      <c r="K2284" s="39">
        <f t="shared" si="293"/>
        <v>-1.5929328415690113E-3</v>
      </c>
      <c r="L2284" s="36">
        <f>-(1-B2284/MAX(B$5:B2284))</f>
        <v>-6.0508266128189714E-4</v>
      </c>
      <c r="M2284" s="37">
        <f>-(1-C2284/MAX(C$5:C2284))</f>
        <v>-1.8156854257352362E-2</v>
      </c>
      <c r="N2284" s="37">
        <f>-(1-D2284/MAX(D$5:D2284))</f>
        <v>-6.9618833905575772E-2</v>
      </c>
      <c r="O2284" s="37">
        <f>-(1-E2284/MAX(E$5:E2284))</f>
        <v>-0.41749782566154248</v>
      </c>
      <c r="P2284" s="39">
        <f>-(1-F2284/MAX(F$5:F2284))</f>
        <v>-3.9875044130932236E-2</v>
      </c>
      <c r="Q2284" s="33">
        <f>IF(DatiStorici[[#This Row],[Calend]]="X",(DatiStorici[[#This Row],[Balanced]]*B$2/DatiStorici[[#This Row],[Bond 3Y]]),Q2283)</f>
        <v>30.063476062940705</v>
      </c>
      <c r="R2284" s="33">
        <f>IF(DatiStorici[[#This Row],[Calend]]="X",(DatiStorici[[#This Row],[Balanced]]*C$2/DatiStorici[[#This Row],[Bond 10Y]]),R2283)</f>
        <v>23.049742491761972</v>
      </c>
      <c r="S2284" s="33">
        <f>IF(DatiStorici[[#This Row],[Calend]]="X",(DatiStorici[[#This Row],[Balanced]]*D$2/DatiStorici[[#This Row],[SXXR]]),S2283)</f>
        <v>20.147868830265168</v>
      </c>
      <c r="T2284" s="33">
        <f>IF(DatiStorici[[#This Row],[Calend]]="X",(DatiStorici[[#This Row],[Balanced]]*E$2/DatiStorici[[#This Row],[Gold]]),T2283)</f>
        <v>34.94519166065858</v>
      </c>
      <c r="U2284" s="34">
        <f>SUMPRODUCT(DatiStorici[[#This Row],[Bond 3Y]:[Gold]],Q2283:T2283)</f>
        <v>16285.900209672869</v>
      </c>
      <c r="V2284" s="32">
        <f t="shared" si="294"/>
        <v>-9.0691671843434621E-4</v>
      </c>
      <c r="W2284" s="32">
        <f>-(1-U2284/MAX(U$5:U2284))</f>
        <v>-3.9637981385950649E-2</v>
      </c>
      <c r="X2284" s="53" t="str">
        <f t="shared" si="295"/>
        <v/>
      </c>
    </row>
    <row r="2285" spans="1:24" x14ac:dyDescent="0.3">
      <c r="A2285" s="4">
        <v>42312</v>
      </c>
      <c r="B2285" s="1">
        <v>132.96333799999999</v>
      </c>
      <c r="C2285" s="1">
        <v>174.75462099999999</v>
      </c>
      <c r="D2285" s="1">
        <v>225.04999699999999</v>
      </c>
      <c r="E2285" s="1">
        <v>106.35673</v>
      </c>
      <c r="F2285" s="3">
        <f t="shared" si="288"/>
        <v>15287.146856132515</v>
      </c>
      <c r="G2285" s="36">
        <f t="shared" si="289"/>
        <v>3.1317393695138839E-5</v>
      </c>
      <c r="H2285" s="31">
        <f t="shared" si="290"/>
        <v>-1.0919755445844028E-3</v>
      </c>
      <c r="I2285" s="37">
        <f t="shared" si="291"/>
        <v>5.0298156999668796E-3</v>
      </c>
      <c r="J2285" s="37">
        <f t="shared" si="292"/>
        <v>-7.5189042519746814E-3</v>
      </c>
      <c r="K2285" s="39">
        <f t="shared" si="293"/>
        <v>-1.2685379686265383E-3</v>
      </c>
      <c r="L2285" s="36">
        <f>-(1-B2285/MAX(B$5:B2285))</f>
        <v>-5.7378372710081837E-4</v>
      </c>
      <c r="M2285" s="37">
        <f>-(1-C2285/MAX(C$5:C2285))</f>
        <v>-1.9228417794054264E-2</v>
      </c>
      <c r="N2285" s="37">
        <f>-(1-D2285/MAX(D$5:D2285))</f>
        <v>-6.4927399474853598E-2</v>
      </c>
      <c r="O2285" s="37">
        <f>-(1-E2285/MAX(E$5:E2285))</f>
        <v>-0.42186117936117939</v>
      </c>
      <c r="P2285" s="39">
        <f>-(1-F2285/MAX(F$5:F2285))</f>
        <v>-4.1092226907571416E-2</v>
      </c>
      <c r="Q2285" s="33">
        <f>IF(DatiStorici[[#This Row],[Calend]]="X",(DatiStorici[[#This Row],[Balanced]]*B$2/DatiStorici[[#This Row],[Bond 3Y]]),Q2284)</f>
        <v>30.063476062940705</v>
      </c>
      <c r="R2285" s="33">
        <f>IF(DatiStorici[[#This Row],[Calend]]="X",(DatiStorici[[#This Row],[Balanced]]*C$2/DatiStorici[[#This Row],[Bond 10Y]]),R2284)</f>
        <v>23.049742491761972</v>
      </c>
      <c r="S2285" s="33">
        <f>IF(DatiStorici[[#This Row],[Calend]]="X",(DatiStorici[[#This Row],[Balanced]]*D$2/DatiStorici[[#This Row],[SXXR]]),S2284)</f>
        <v>20.147868830265168</v>
      </c>
      <c r="T2285" s="33">
        <f>IF(DatiStorici[[#This Row],[Calend]]="X",(DatiStorici[[#This Row],[Balanced]]*E$2/DatiStorici[[#This Row],[Gold]]),T2284)</f>
        <v>34.94519166065858</v>
      </c>
      <c r="U2285" s="34">
        <f>SUMPRODUCT(DatiStorici[[#This Row],[Bond 3Y]:[Gold]],Q2284:T2284)</f>
        <v>16276.323276565638</v>
      </c>
      <c r="V2285" s="32">
        <f t="shared" si="294"/>
        <v>-5.8822355220420285E-4</v>
      </c>
      <c r="W2285" s="32">
        <f>-(1-U2285/MAX(U$5:U2285))</f>
        <v>-4.020272283054882E-2</v>
      </c>
      <c r="X2285" s="53" t="str">
        <f t="shared" si="295"/>
        <v/>
      </c>
    </row>
    <row r="2286" spans="1:24" x14ac:dyDescent="0.3">
      <c r="A2286" s="4">
        <v>42313</v>
      </c>
      <c r="B2286" s="1">
        <v>132.95897400000001</v>
      </c>
      <c r="C2286" s="1">
        <v>174.534344</v>
      </c>
      <c r="D2286" s="1">
        <v>224.20743300000001</v>
      </c>
      <c r="E2286" s="1">
        <v>105.55405</v>
      </c>
      <c r="F2286" s="3">
        <f t="shared" si="288"/>
        <v>15237.128687193595</v>
      </c>
      <c r="G2286" s="36">
        <f t="shared" si="289"/>
        <v>-3.2821615964050005E-5</v>
      </c>
      <c r="H2286" s="31">
        <f t="shared" si="290"/>
        <v>-1.2612882242199698E-3</v>
      </c>
      <c r="I2286" s="37">
        <f t="shared" si="291"/>
        <v>-3.7509228856404016E-3</v>
      </c>
      <c r="J2286" s="37">
        <f t="shared" si="292"/>
        <v>-7.5756772625978882E-3</v>
      </c>
      <c r="K2286" s="39">
        <f t="shared" si="293"/>
        <v>-3.2772744195927032E-3</v>
      </c>
      <c r="L2286" s="36">
        <f>-(1-B2286/MAX(B$5:B2286))</f>
        <v>-6.0658597224150235E-4</v>
      </c>
      <c r="M2286" s="37">
        <f>-(1-C2286/MAX(C$5:C2286))</f>
        <v>-2.0464673639978725E-2</v>
      </c>
      <c r="N2286" s="37">
        <f>-(1-D2286/MAX(D$5:D2286))</f>
        <v>-6.8428214942933052E-2</v>
      </c>
      <c r="O2286" s="37">
        <f>-(1-E2286/MAX(E$5:E2286))</f>
        <v>-0.42622442434389329</v>
      </c>
      <c r="P2286" s="39">
        <f>-(1-F2286/MAX(F$5:F2286))</f>
        <v>-4.422968685629558E-2</v>
      </c>
      <c r="Q2286" s="33">
        <f>IF(DatiStorici[[#This Row],[Calend]]="X",(DatiStorici[[#This Row],[Balanced]]*B$2/DatiStorici[[#This Row],[Bond 3Y]]),Q2285)</f>
        <v>30.063476062940705</v>
      </c>
      <c r="R2286" s="33">
        <f>IF(DatiStorici[[#This Row],[Calend]]="X",(DatiStorici[[#This Row],[Balanced]]*C$2/DatiStorici[[#This Row],[Bond 10Y]]),R2285)</f>
        <v>23.049742491761972</v>
      </c>
      <c r="S2286" s="33">
        <f>IF(DatiStorici[[#This Row],[Calend]]="X",(DatiStorici[[#This Row],[Balanced]]*D$2/DatiStorici[[#This Row],[SXXR]]),S2285)</f>
        <v>20.147868830265168</v>
      </c>
      <c r="T2286" s="33">
        <f>IF(DatiStorici[[#This Row],[Calend]]="X",(DatiStorici[[#This Row],[Balanced]]*E$2/DatiStorici[[#This Row],[Gold]]),T2285)</f>
        <v>34.94519166065858</v>
      </c>
      <c r="U2286" s="34">
        <f>SUMPRODUCT(DatiStorici[[#This Row],[Bond 3Y]:[Gold]],Q2285:T2285)</f>
        <v>16226.089076033963</v>
      </c>
      <c r="V2286" s="32">
        <f t="shared" si="294"/>
        <v>-3.0911084374590433E-3</v>
      </c>
      <c r="W2286" s="32">
        <f>-(1-U2286/MAX(U$5:U2286))</f>
        <v>-4.3164979605118114E-2</v>
      </c>
      <c r="X2286" s="53" t="str">
        <f t="shared" si="295"/>
        <v/>
      </c>
    </row>
    <row r="2287" spans="1:24" x14ac:dyDescent="0.3">
      <c r="A2287" s="4">
        <v>42314</v>
      </c>
      <c r="B2287" s="1">
        <v>132.899506</v>
      </c>
      <c r="C2287" s="1">
        <v>173.44968399999999</v>
      </c>
      <c r="D2287" s="1">
        <v>224.91556399999999</v>
      </c>
      <c r="E2287" s="1">
        <v>103.89269</v>
      </c>
      <c r="F2287" s="3">
        <f t="shared" si="288"/>
        <v>15153.326045322499</v>
      </c>
      <c r="G2287" s="36">
        <f t="shared" si="289"/>
        <v>-4.4736583908712137E-4</v>
      </c>
      <c r="H2287" s="31">
        <f t="shared" si="290"/>
        <v>-6.2339844673559609E-3</v>
      </c>
      <c r="I2287" s="37">
        <f t="shared" si="291"/>
        <v>3.1533971385541578E-3</v>
      </c>
      <c r="J2287" s="37">
        <f t="shared" si="292"/>
        <v>-1.5864604480324045E-2</v>
      </c>
      <c r="K2287" s="39">
        <f t="shared" si="293"/>
        <v>-5.5150773504966692E-3</v>
      </c>
      <c r="L2287" s="36">
        <f>-(1-B2287/MAX(B$5:B2287))</f>
        <v>-1.0535804530007464E-3</v>
      </c>
      <c r="M2287" s="37">
        <f>-(1-C2287/MAX(C$5:C2287))</f>
        <v>-2.6552087513603939E-2</v>
      </c>
      <c r="N2287" s="37">
        <f>-(1-D2287/MAX(D$5:D2287))</f>
        <v>-6.5485962534538422E-2</v>
      </c>
      <c r="O2287" s="37">
        <f>-(1-E2287/MAX(E$5:E2287))</f>
        <v>-0.43525532169337477</v>
      </c>
      <c r="P2287" s="39">
        <f>-(1-F2287/MAX(F$5:F2287))</f>
        <v>-4.9486325354776373E-2</v>
      </c>
      <c r="Q2287" s="33">
        <f>IF(DatiStorici[[#This Row],[Calend]]="X",(DatiStorici[[#This Row],[Balanced]]*B$2/DatiStorici[[#This Row],[Bond 3Y]]),Q2286)</f>
        <v>30.063476062940705</v>
      </c>
      <c r="R2287" s="33">
        <f>IF(DatiStorici[[#This Row],[Calend]]="X",(DatiStorici[[#This Row],[Balanced]]*C$2/DatiStorici[[#This Row],[Bond 10Y]]),R2286)</f>
        <v>23.049742491761972</v>
      </c>
      <c r="S2287" s="33">
        <f>IF(DatiStorici[[#This Row],[Calend]]="X",(DatiStorici[[#This Row],[Balanced]]*D$2/DatiStorici[[#This Row],[SXXR]]),S2286)</f>
        <v>20.147868830265168</v>
      </c>
      <c r="T2287" s="33">
        <f>IF(DatiStorici[[#This Row],[Calend]]="X",(DatiStorici[[#This Row],[Balanced]]*E$2/DatiStorici[[#This Row],[Gold]]),T2286)</f>
        <v>34.94519166065858</v>
      </c>
      <c r="U2287" s="34">
        <f>SUMPRODUCT(DatiStorici[[#This Row],[Bond 3Y]:[Gold]],Q2286:T2286)</f>
        <v>16155.510914433629</v>
      </c>
      <c r="V2287" s="32">
        <f t="shared" si="294"/>
        <v>-4.3591591140136133E-3</v>
      </c>
      <c r="W2287" s="32">
        <f>-(1-U2287/MAX(U$5:U2287))</f>
        <v>-4.7326897882396191E-2</v>
      </c>
      <c r="X2287" s="53" t="str">
        <f t="shared" si="295"/>
        <v/>
      </c>
    </row>
    <row r="2288" spans="1:24" x14ac:dyDescent="0.3">
      <c r="A2288" s="4">
        <v>42317</v>
      </c>
      <c r="B2288" s="1">
        <v>132.911192</v>
      </c>
      <c r="C2288" s="1">
        <v>173.35526400000001</v>
      </c>
      <c r="D2288" s="1">
        <v>222.521716</v>
      </c>
      <c r="E2288" s="1">
        <v>103.9559</v>
      </c>
      <c r="F2288" s="3">
        <f t="shared" si="288"/>
        <v>15117.705339184717</v>
      </c>
      <c r="G2288" s="36">
        <f t="shared" si="289"/>
        <v>8.7927236153050714E-5</v>
      </c>
      <c r="H2288" s="31">
        <f t="shared" si="290"/>
        <v>-5.4451358250467649E-4</v>
      </c>
      <c r="I2288" s="37">
        <f t="shared" si="291"/>
        <v>-1.0700363817759592E-2</v>
      </c>
      <c r="J2288" s="37">
        <f t="shared" si="292"/>
        <v>6.0823123167385836E-4</v>
      </c>
      <c r="K2288" s="39">
        <f t="shared" si="293"/>
        <v>-2.3534528524300513E-3</v>
      </c>
      <c r="L2288" s="36">
        <f>-(1-B2288/MAX(B$5:B2288))</f>
        <v>-9.6574199362509106E-4</v>
      </c>
      <c r="M2288" s="37">
        <f>-(1-C2288/MAX(C$5:C2288))</f>
        <v>-2.7081998838763499E-2</v>
      </c>
      <c r="N2288" s="37">
        <f>-(1-D2288/MAX(D$5:D2288))</f>
        <v>-7.5432293147561835E-2</v>
      </c>
      <c r="O2288" s="37">
        <f>-(1-E2288/MAX(E$5:E2288))</f>
        <v>-0.43491172185862448</v>
      </c>
      <c r="P2288" s="39">
        <f>-(1-F2288/MAX(F$5:F2288))</f>
        <v>-5.1720684213235169E-2</v>
      </c>
      <c r="Q2288" s="33">
        <f>IF(DatiStorici[[#This Row],[Calend]]="X",(DatiStorici[[#This Row],[Balanced]]*B$2/DatiStorici[[#This Row],[Bond 3Y]]),Q2287)</f>
        <v>30.063476062940705</v>
      </c>
      <c r="R2288" s="33">
        <f>IF(DatiStorici[[#This Row],[Calend]]="X",(DatiStorici[[#This Row],[Balanced]]*C$2/DatiStorici[[#This Row],[Bond 10Y]]),R2287)</f>
        <v>23.049742491761972</v>
      </c>
      <c r="S2288" s="33">
        <f>IF(DatiStorici[[#This Row],[Calend]]="X",(DatiStorici[[#This Row],[Balanced]]*D$2/DatiStorici[[#This Row],[SXXR]]),S2287)</f>
        <v>20.147868830265168</v>
      </c>
      <c r="T2288" s="33">
        <f>IF(DatiStorici[[#This Row],[Calend]]="X",(DatiStorici[[#This Row],[Balanced]]*E$2/DatiStorici[[#This Row],[Gold]]),T2287)</f>
        <v>34.94519166065858</v>
      </c>
      <c r="U2288" s="34">
        <f>SUMPRODUCT(DatiStorici[[#This Row],[Bond 3Y]:[Gold]],Q2287:T2287)</f>
        <v>16107.663829590107</v>
      </c>
      <c r="V2288" s="32">
        <f t="shared" si="294"/>
        <v>-2.9660515619358064E-3</v>
      </c>
      <c r="W2288" s="32">
        <f>-(1-U2288/MAX(U$5:U2288))</f>
        <v>-5.0148389012363404E-2</v>
      </c>
      <c r="X2288" s="53" t="str">
        <f t="shared" si="295"/>
        <v/>
      </c>
    </row>
    <row r="2289" spans="1:24" x14ac:dyDescent="0.3">
      <c r="A2289" s="4">
        <v>42318</v>
      </c>
      <c r="B2289" s="1">
        <v>132.973592</v>
      </c>
      <c r="C2289" s="1">
        <v>174.28521699999999</v>
      </c>
      <c r="D2289" s="1">
        <v>222.74105399999999</v>
      </c>
      <c r="E2289" s="1">
        <v>103.71619</v>
      </c>
      <c r="F2289" s="3">
        <f t="shared" si="288"/>
        <v>15136.636084458005</v>
      </c>
      <c r="G2289" s="36">
        <f t="shared" si="289"/>
        <v>4.6937624791359078E-4</v>
      </c>
      <c r="H2289" s="31">
        <f t="shared" si="290"/>
        <v>5.3500974083126101E-3</v>
      </c>
      <c r="I2289" s="37">
        <f t="shared" si="291"/>
        <v>9.8520708453294671E-4</v>
      </c>
      <c r="J2289" s="37">
        <f t="shared" si="292"/>
        <v>-2.3085442676359135E-3</v>
      </c>
      <c r="K2289" s="39">
        <f t="shared" si="293"/>
        <v>1.2514400811989913E-3</v>
      </c>
      <c r="L2289" s="36">
        <f>-(1-B2289/MAX(B$5:B2289))</f>
        <v>-4.9670897419662463E-4</v>
      </c>
      <c r="M2289" s="37">
        <f>-(1-C2289/MAX(C$5:C2289))</f>
        <v>-2.1862843717325275E-2</v>
      </c>
      <c r="N2289" s="37">
        <f>-(1-D2289/MAX(D$5:D2289))</f>
        <v>-7.4520953637284171E-2</v>
      </c>
      <c r="O2289" s="37">
        <f>-(1-E2289/MAX(E$5:E2289))</f>
        <v>-0.43621474853775744</v>
      </c>
      <c r="P2289" s="39">
        <f>-(1-F2289/MAX(F$5:F2289))</f>
        <v>-5.0533226608240223E-2</v>
      </c>
      <c r="Q2289" s="33">
        <f>IF(DatiStorici[[#This Row],[Calend]]="X",(DatiStorici[[#This Row],[Balanced]]*B$2/DatiStorici[[#This Row],[Bond 3Y]]),Q2288)</f>
        <v>30.063476062940705</v>
      </c>
      <c r="R2289" s="33">
        <f>IF(DatiStorici[[#This Row],[Calend]]="X",(DatiStorici[[#This Row],[Balanced]]*C$2/DatiStorici[[#This Row],[Bond 10Y]]),R2288)</f>
        <v>23.049742491761972</v>
      </c>
      <c r="S2289" s="33">
        <f>IF(DatiStorici[[#This Row],[Calend]]="X",(DatiStorici[[#This Row],[Balanced]]*D$2/DatiStorici[[#This Row],[SXXR]]),S2288)</f>
        <v>20.147868830265168</v>
      </c>
      <c r="T2289" s="33">
        <f>IF(DatiStorici[[#This Row],[Calend]]="X",(DatiStorici[[#This Row],[Balanced]]*E$2/DatiStorici[[#This Row],[Gold]]),T2288)</f>
        <v>34.94519166065858</v>
      </c>
      <c r="U2289" s="34">
        <f>SUMPRODUCT(DatiStorici[[#This Row],[Bond 3Y]:[Gold]],Q2288:T2288)</f>
        <v>16127.01744903639</v>
      </c>
      <c r="V2289" s="32">
        <f t="shared" si="294"/>
        <v>1.2007949825536461E-3</v>
      </c>
      <c r="W2289" s="32">
        <f>-(1-U2289/MAX(U$5:U2289))</f>
        <v>-4.9007126889936692E-2</v>
      </c>
      <c r="X2289" s="53" t="str">
        <f t="shared" si="295"/>
        <v/>
      </c>
    </row>
    <row r="2290" spans="1:24" x14ac:dyDescent="0.3">
      <c r="A2290" s="4">
        <v>42319</v>
      </c>
      <c r="B2290" s="1">
        <v>132.99958599999999</v>
      </c>
      <c r="C2290" s="1">
        <v>174.743538</v>
      </c>
      <c r="D2290" s="1">
        <v>224.187386</v>
      </c>
      <c r="E2290" s="1">
        <v>103.60051</v>
      </c>
      <c r="F2290" s="3">
        <f t="shared" si="288"/>
        <v>15166.077077836357</v>
      </c>
      <c r="G2290" s="36">
        <f t="shared" si="289"/>
        <v>1.954633191077637E-4</v>
      </c>
      <c r="H2290" s="31">
        <f t="shared" si="290"/>
        <v>2.6262665001943806E-3</v>
      </c>
      <c r="I2290" s="37">
        <f t="shared" si="291"/>
        <v>6.4723428611871353E-3</v>
      </c>
      <c r="J2290" s="37">
        <f t="shared" si="292"/>
        <v>-1.1159738892778696E-3</v>
      </c>
      <c r="K2290" s="39">
        <f t="shared" si="293"/>
        <v>1.9431265104306635E-3</v>
      </c>
      <c r="L2290" s="36">
        <f>-(1-B2290/MAX(B$5:B2290))</f>
        <v>-3.0132364876356288E-4</v>
      </c>
      <c r="M2290" s="37">
        <f>-(1-C2290/MAX(C$5:C2290))</f>
        <v>-1.9290618675400717E-2</v>
      </c>
      <c r="N2290" s="37">
        <f>-(1-D2290/MAX(D$5:D2290))</f>
        <v>-6.8511509324948761E-2</v>
      </c>
      <c r="O2290" s="37">
        <f>-(1-E2290/MAX(E$5:E2290))</f>
        <v>-0.43684356721967343</v>
      </c>
      <c r="P2290" s="39">
        <f>-(1-F2290/MAX(F$5:F2290))</f>
        <v>-4.8686498918387611E-2</v>
      </c>
      <c r="Q2290" s="33">
        <f>IF(DatiStorici[[#This Row],[Calend]]="X",(DatiStorici[[#This Row],[Balanced]]*B$2/DatiStorici[[#This Row],[Bond 3Y]]),Q2289)</f>
        <v>30.063476062940705</v>
      </c>
      <c r="R2290" s="33">
        <f>IF(DatiStorici[[#This Row],[Calend]]="X",(DatiStorici[[#This Row],[Balanced]]*C$2/DatiStorici[[#This Row],[Bond 10Y]]),R2289)</f>
        <v>23.049742491761972</v>
      </c>
      <c r="S2290" s="33">
        <f>IF(DatiStorici[[#This Row],[Calend]]="X",(DatiStorici[[#This Row],[Balanced]]*D$2/DatiStorici[[#This Row],[SXXR]]),S2289)</f>
        <v>20.147868830265168</v>
      </c>
      <c r="T2290" s="33">
        <f>IF(DatiStorici[[#This Row],[Calend]]="X",(DatiStorici[[#This Row],[Balanced]]*E$2/DatiStorici[[#This Row],[Gold]]),T2289)</f>
        <v>34.94519166065858</v>
      </c>
      <c r="U2290" s="34">
        <f>SUMPRODUCT(DatiStorici[[#This Row],[Bond 3Y]:[Gold]],Q2289:T2289)</f>
        <v>16163.461147711449</v>
      </c>
      <c r="V2290" s="32">
        <f t="shared" si="294"/>
        <v>2.2572421179626102E-3</v>
      </c>
      <c r="W2290" s="32">
        <f>-(1-U2290/MAX(U$5:U2290))</f>
        <v>-4.6858081177096444E-2</v>
      </c>
      <c r="X2290" s="53" t="str">
        <f t="shared" si="295"/>
        <v/>
      </c>
    </row>
    <row r="2291" spans="1:24" x14ac:dyDescent="0.3">
      <c r="A2291" s="4">
        <v>42320</v>
      </c>
      <c r="B2291" s="1">
        <v>133.00661600000001</v>
      </c>
      <c r="C2291" s="1">
        <v>174.816396</v>
      </c>
      <c r="D2291" s="1">
        <v>220.656756</v>
      </c>
      <c r="E2291" s="1">
        <v>103.74243</v>
      </c>
      <c r="F2291" s="3">
        <f t="shared" si="288"/>
        <v>15120.579975454564</v>
      </c>
      <c r="G2291" s="36">
        <f t="shared" si="289"/>
        <v>5.2855910492326385E-5</v>
      </c>
      <c r="H2291" s="31">
        <f t="shared" si="290"/>
        <v>4.1685556019730526E-4</v>
      </c>
      <c r="I2291" s="37">
        <f t="shared" si="291"/>
        <v>-1.5873892915844637E-2</v>
      </c>
      <c r="J2291" s="37">
        <f t="shared" si="292"/>
        <v>1.368940000205847E-3</v>
      </c>
      <c r="K2291" s="39">
        <f t="shared" si="293"/>
        <v>-3.0044343636545486E-3</v>
      </c>
      <c r="L2291" s="36">
        <f>-(1-B2291/MAX(B$5:B2291))</f>
        <v>-2.4848226852980382E-4</v>
      </c>
      <c r="M2291" s="37">
        <f>-(1-C2291/MAX(C$5:C2291))</f>
        <v>-1.888171929678939E-2</v>
      </c>
      <c r="N2291" s="37">
        <f>-(1-D2291/MAX(D$5:D2291))</f>
        <v>-8.3181117943482041E-2</v>
      </c>
      <c r="O2291" s="37">
        <f>-(1-E2291/MAX(E$5:E2291))</f>
        <v>-0.43607211193494377</v>
      </c>
      <c r="P2291" s="39">
        <f>-(1-F2291/MAX(F$5:F2291))</f>
        <v>-5.1540368612821852E-2</v>
      </c>
      <c r="Q2291" s="33">
        <f>IF(DatiStorici[[#This Row],[Calend]]="X",(DatiStorici[[#This Row],[Balanced]]*B$2/DatiStorici[[#This Row],[Bond 3Y]]),Q2290)</f>
        <v>30.063476062940705</v>
      </c>
      <c r="R2291" s="33">
        <f>IF(DatiStorici[[#This Row],[Calend]]="X",(DatiStorici[[#This Row],[Balanced]]*C$2/DatiStorici[[#This Row],[Bond 10Y]]),R2290)</f>
        <v>23.049742491761972</v>
      </c>
      <c r="S2291" s="33">
        <f>IF(DatiStorici[[#This Row],[Calend]]="X",(DatiStorici[[#This Row],[Balanced]]*D$2/DatiStorici[[#This Row],[SXXR]]),S2290)</f>
        <v>20.147868830265168</v>
      </c>
      <c r="T2291" s="33">
        <f>IF(DatiStorici[[#This Row],[Calend]]="X",(DatiStorici[[#This Row],[Balanced]]*E$2/DatiStorici[[#This Row],[Gold]]),T2290)</f>
        <v>34.94519166065858</v>
      </c>
      <c r="U2291" s="34">
        <f>SUMPRODUCT(DatiStorici[[#This Row],[Bond 3Y]:[Gold]],Q2290:T2290)</f>
        <v>16099.176603558917</v>
      </c>
      <c r="V2291" s="32">
        <f t="shared" si="294"/>
        <v>-3.9850820458452296E-3</v>
      </c>
      <c r="W2291" s="32">
        <f>-(1-U2291/MAX(U$5:U2291))</f>
        <v>-5.0648871602751999E-2</v>
      </c>
      <c r="X2291" s="53" t="str">
        <f t="shared" si="295"/>
        <v/>
      </c>
    </row>
    <row r="2292" spans="1:24" x14ac:dyDescent="0.3">
      <c r="A2292" s="4">
        <v>42321</v>
      </c>
      <c r="B2292" s="1">
        <v>133.02503999999999</v>
      </c>
      <c r="C2292" s="1">
        <v>175.341679</v>
      </c>
      <c r="D2292" s="1">
        <v>218.867266</v>
      </c>
      <c r="E2292" s="1">
        <v>103.17836</v>
      </c>
      <c r="F2292" s="3">
        <f t="shared" si="288"/>
        <v>15085.166830875723</v>
      </c>
      <c r="G2292" s="36">
        <f t="shared" si="289"/>
        <v>1.3850983229930056E-4</v>
      </c>
      <c r="H2292" s="31">
        <f t="shared" si="290"/>
        <v>3.0002643465047527E-3</v>
      </c>
      <c r="I2292" s="37">
        <f t="shared" si="291"/>
        <v>-8.142899128895844E-3</v>
      </c>
      <c r="J2292" s="37">
        <f t="shared" si="292"/>
        <v>-5.4520514564182949E-3</v>
      </c>
      <c r="K2292" s="39">
        <f t="shared" si="293"/>
        <v>-2.3447962423325881E-3</v>
      </c>
      <c r="L2292" s="36">
        <f>-(1-B2292/MAX(B$5:B2292))</f>
        <v>-1.0999726292171275E-4</v>
      </c>
      <c r="M2292" s="37">
        <f>-(1-C2292/MAX(C$5:C2292))</f>
        <v>-1.5933684869614551E-2</v>
      </c>
      <c r="N2292" s="37">
        <f>-(1-D2292/MAX(D$5:D2292))</f>
        <v>-9.0616368288825244E-2</v>
      </c>
      <c r="O2292" s="37">
        <f>-(1-E2292/MAX(E$5:E2292))</f>
        <v>-0.43913830966928313</v>
      </c>
      <c r="P2292" s="39">
        <f>-(1-F2292/MAX(F$5:F2292))</f>
        <v>-5.3761707880762066E-2</v>
      </c>
      <c r="Q2292" s="33">
        <f>IF(DatiStorici[[#This Row],[Calend]]="X",(DatiStorici[[#This Row],[Balanced]]*B$2/DatiStorici[[#This Row],[Bond 3Y]]),Q2291)</f>
        <v>30.063476062940705</v>
      </c>
      <c r="R2292" s="33">
        <f>IF(DatiStorici[[#This Row],[Calend]]="X",(DatiStorici[[#This Row],[Balanced]]*C$2/DatiStorici[[#This Row],[Bond 10Y]]),R2291)</f>
        <v>23.049742491761972</v>
      </c>
      <c r="S2292" s="33">
        <f>IF(DatiStorici[[#This Row],[Calend]]="X",(DatiStorici[[#This Row],[Balanced]]*D$2/DatiStorici[[#This Row],[SXXR]]),S2291)</f>
        <v>20.147868830265168</v>
      </c>
      <c r="T2292" s="33">
        <f>IF(DatiStorici[[#This Row],[Calend]]="X",(DatiStorici[[#This Row],[Balanced]]*E$2/DatiStorici[[#This Row],[Gold]]),T2291)</f>
        <v>34.94519166065858</v>
      </c>
      <c r="U2292" s="34">
        <f>SUMPRODUCT(DatiStorici[[#This Row],[Bond 3Y]:[Gold]],Q2291:T2291)</f>
        <v>16056.0721868741</v>
      </c>
      <c r="V2292" s="32">
        <f t="shared" si="294"/>
        <v>-2.6810206187378636E-3</v>
      </c>
      <c r="W2292" s="32">
        <f>-(1-U2292/MAX(U$5:U2292))</f>
        <v>-5.3190692692508201E-2</v>
      </c>
      <c r="X2292" s="53" t="str">
        <f t="shared" si="295"/>
        <v/>
      </c>
    </row>
    <row r="2293" spans="1:24" x14ac:dyDescent="0.3">
      <c r="A2293" s="4">
        <v>42324</v>
      </c>
      <c r="B2293" s="1">
        <v>133.02728500000001</v>
      </c>
      <c r="C2293" s="1">
        <v>175.500451</v>
      </c>
      <c r="D2293" s="1">
        <v>219.51466600000001</v>
      </c>
      <c r="E2293" s="1">
        <v>103.48484999999999</v>
      </c>
      <c r="F2293" s="3">
        <f t="shared" si="288"/>
        <v>15111.069435115309</v>
      </c>
      <c r="G2293" s="36">
        <f t="shared" si="289"/>
        <v>1.6876379487078086E-5</v>
      </c>
      <c r="H2293" s="31">
        <f t="shared" si="290"/>
        <v>9.0509090706232336E-4</v>
      </c>
      <c r="I2293" s="37">
        <f t="shared" si="291"/>
        <v>2.9535910282157437E-3</v>
      </c>
      <c r="J2293" s="37">
        <f t="shared" si="292"/>
        <v>2.9660840427223924E-3</v>
      </c>
      <c r="K2293" s="39">
        <f t="shared" si="293"/>
        <v>1.71561848733584E-3</v>
      </c>
      <c r="L2293" s="36">
        <f>-(1-B2293/MAX(B$5:B2293))</f>
        <v>-9.3122597398909157E-5</v>
      </c>
      <c r="M2293" s="37">
        <f>-(1-C2293/MAX(C$5:C2293))</f>
        <v>-1.5042612205790729E-2</v>
      </c>
      <c r="N2293" s="37">
        <f>-(1-D2293/MAX(D$5:D2293))</f>
        <v>-8.7926450449901772E-2</v>
      </c>
      <c r="O2293" s="37">
        <f>-(1-E2293/MAX(E$5:E2293))</f>
        <v>-0.43747227718466664</v>
      </c>
      <c r="P2293" s="39">
        <f>-(1-F2293/MAX(F$5:F2293))</f>
        <v>-5.2136930622950217E-2</v>
      </c>
      <c r="Q2293" s="33">
        <f>IF(DatiStorici[[#This Row],[Calend]]="X",(DatiStorici[[#This Row],[Balanced]]*B$2/DatiStorici[[#This Row],[Bond 3Y]]),Q2292)</f>
        <v>30.063476062940705</v>
      </c>
      <c r="R2293" s="33">
        <f>IF(DatiStorici[[#This Row],[Calend]]="X",(DatiStorici[[#This Row],[Balanced]]*C$2/DatiStorici[[#This Row],[Bond 10Y]]),R2292)</f>
        <v>23.049742491761972</v>
      </c>
      <c r="S2293" s="33">
        <f>IF(DatiStorici[[#This Row],[Calend]]="X",(DatiStorici[[#This Row],[Balanced]]*D$2/DatiStorici[[#This Row],[SXXR]]),S2292)</f>
        <v>20.147868830265168</v>
      </c>
      <c r="T2293" s="33">
        <f>IF(DatiStorici[[#This Row],[Calend]]="X",(DatiStorici[[#This Row],[Balanced]]*E$2/DatiStorici[[#This Row],[Gold]]),T2292)</f>
        <v>34.94519166065858</v>
      </c>
      <c r="U2293" s="34">
        <f>SUMPRODUCT(DatiStorici[[#This Row],[Bond 3Y]:[Gold]],Q2292:T2292)</f>
        <v>16083.553415165552</v>
      </c>
      <c r="V2293" s="32">
        <f t="shared" si="294"/>
        <v>1.7101154399945025E-3</v>
      </c>
      <c r="W2293" s="32">
        <f>-(1-U2293/MAX(U$5:U2293))</f>
        <v>-5.1570154218356423E-2</v>
      </c>
      <c r="X2293" s="53" t="str">
        <f t="shared" si="295"/>
        <v/>
      </c>
    </row>
    <row r="2294" spans="1:24" x14ac:dyDescent="0.3">
      <c r="A2294" s="4">
        <v>42325</v>
      </c>
      <c r="B2294" s="1">
        <v>133.03330500000001</v>
      </c>
      <c r="C2294" s="1">
        <v>175.646782</v>
      </c>
      <c r="D2294" s="1">
        <v>224.99693099999999</v>
      </c>
      <c r="E2294" s="1">
        <v>102.9542</v>
      </c>
      <c r="F2294" s="3">
        <f t="shared" si="288"/>
        <v>15176.46570082767</v>
      </c>
      <c r="G2294" s="36">
        <f t="shared" si="289"/>
        <v>4.525285011974737E-5</v>
      </c>
      <c r="H2294" s="31">
        <f t="shared" si="290"/>
        <v>8.3344531705589428E-4</v>
      </c>
      <c r="I2294" s="37">
        <f t="shared" si="291"/>
        <v>2.466771633847446E-2</v>
      </c>
      <c r="J2294" s="37">
        <f t="shared" si="292"/>
        <v>-5.1409960348978963E-3</v>
      </c>
      <c r="K2294" s="39">
        <f t="shared" si="293"/>
        <v>4.3183684011437089E-3</v>
      </c>
      <c r="L2294" s="36">
        <f>-(1-B2294/MAX(B$5:B2294))</f>
        <v>-4.7872937511739266E-5</v>
      </c>
      <c r="M2294" s="37">
        <f>-(1-C2294/MAX(C$5:C2294))</f>
        <v>-1.4221361897360896E-2</v>
      </c>
      <c r="N2294" s="37">
        <f>-(1-D2294/MAX(D$5:D2294))</f>
        <v>-6.5147886314582237E-2</v>
      </c>
      <c r="O2294" s="37">
        <f>-(1-E2294/MAX(E$5:E2294))</f>
        <v>-0.4403568089408797</v>
      </c>
      <c r="P2294" s="39">
        <f>-(1-F2294/MAX(F$5:F2294))</f>
        <v>-4.8034857939737607E-2</v>
      </c>
      <c r="Q2294" s="33">
        <f>IF(DatiStorici[[#This Row],[Calend]]="X",(DatiStorici[[#This Row],[Balanced]]*B$2/DatiStorici[[#This Row],[Bond 3Y]]),Q2293)</f>
        <v>30.063476062940705</v>
      </c>
      <c r="R2294" s="33">
        <f>IF(DatiStorici[[#This Row],[Calend]]="X",(DatiStorici[[#This Row],[Balanced]]*C$2/DatiStorici[[#This Row],[Bond 10Y]]),R2293)</f>
        <v>23.049742491761972</v>
      </c>
      <c r="S2294" s="33">
        <f>IF(DatiStorici[[#This Row],[Calend]]="X",(DatiStorici[[#This Row],[Balanced]]*D$2/DatiStorici[[#This Row],[SXXR]]),S2293)</f>
        <v>20.147868830265168</v>
      </c>
      <c r="T2294" s="33">
        <f>IF(DatiStorici[[#This Row],[Calend]]="X",(DatiStorici[[#This Row],[Balanced]]*E$2/DatiStorici[[#This Row],[Gold]]),T2293)</f>
        <v>34.94519166065858</v>
      </c>
      <c r="U2294" s="34">
        <f>SUMPRODUCT(DatiStorici[[#This Row],[Bond 3Y]:[Gold]],Q2293:T2293)</f>
        <v>16179.019579318039</v>
      </c>
      <c r="V2294" s="32">
        <f t="shared" si="294"/>
        <v>5.9180923233308922E-3</v>
      </c>
      <c r="W2294" s="32">
        <f>-(1-U2294/MAX(U$5:U2294))</f>
        <v>-4.5940617199557221E-2</v>
      </c>
      <c r="X2294" s="53" t="str">
        <f t="shared" si="295"/>
        <v/>
      </c>
    </row>
    <row r="2295" spans="1:24" x14ac:dyDescent="0.3">
      <c r="A2295" s="4">
        <v>42326</v>
      </c>
      <c r="B2295" s="1">
        <v>133.05625599999999</v>
      </c>
      <c r="C2295" s="1">
        <v>176.10421500000001</v>
      </c>
      <c r="D2295" s="1">
        <v>224.71391499999999</v>
      </c>
      <c r="E2295" s="1">
        <v>101.86072</v>
      </c>
      <c r="F2295" s="3">
        <f t="shared" si="288"/>
        <v>15141.228633043118</v>
      </c>
      <c r="G2295" s="36">
        <f t="shared" si="289"/>
        <v>1.7250582826812232E-4</v>
      </c>
      <c r="H2295" s="31">
        <f t="shared" si="290"/>
        <v>2.600892459526927E-3</v>
      </c>
      <c r="I2295" s="37">
        <f t="shared" si="291"/>
        <v>-1.2586578237131503E-3</v>
      </c>
      <c r="J2295" s="37">
        <f t="shared" si="292"/>
        <v>-1.0677839187896875E-2</v>
      </c>
      <c r="K2295" s="39">
        <f t="shared" si="293"/>
        <v>-2.324522654208894E-3</v>
      </c>
      <c r="L2295" s="36">
        <f>-(1-B2295/MAX(B$5:B2295))</f>
        <v>0</v>
      </c>
      <c r="M2295" s="37">
        <f>-(1-C2295/MAX(C$5:C2295))</f>
        <v>-1.1654120558642789E-2</v>
      </c>
      <c r="N2295" s="37">
        <f>-(1-D2295/MAX(D$5:D2295))</f>
        <v>-6.6323805046588302E-2</v>
      </c>
      <c r="O2295" s="37">
        <f>-(1-E2295/MAX(E$5:E2295))</f>
        <v>-0.44630079798221389</v>
      </c>
      <c r="P2295" s="39">
        <f>-(1-F2295/MAX(F$5:F2295))</f>
        <v>-5.0245152543274885E-2</v>
      </c>
      <c r="Q2295" s="33">
        <f>IF(DatiStorici[[#This Row],[Calend]]="X",(DatiStorici[[#This Row],[Balanced]]*B$2/DatiStorici[[#This Row],[Bond 3Y]]),Q2294)</f>
        <v>30.063476062940705</v>
      </c>
      <c r="R2295" s="33">
        <f>IF(DatiStorici[[#This Row],[Calend]]="X",(DatiStorici[[#This Row],[Balanced]]*C$2/DatiStorici[[#This Row],[Bond 10Y]]),R2294)</f>
        <v>23.049742491761972</v>
      </c>
      <c r="S2295" s="33">
        <f>IF(DatiStorici[[#This Row],[Calend]]="X",(DatiStorici[[#This Row],[Balanced]]*D$2/DatiStorici[[#This Row],[SXXR]]),S2294)</f>
        <v>20.147868830265168</v>
      </c>
      <c r="T2295" s="33">
        <f>IF(DatiStorici[[#This Row],[Calend]]="X",(DatiStorici[[#This Row],[Balanced]]*E$2/DatiStorici[[#This Row],[Gold]]),T2294)</f>
        <v>34.94519166065858</v>
      </c>
      <c r="U2295" s="34">
        <f>SUMPRODUCT(DatiStorici[[#This Row],[Bond 3Y]:[Gold]],Q2294:T2294)</f>
        <v>16146.339241592432</v>
      </c>
      <c r="V2295" s="32">
        <f t="shared" si="294"/>
        <v>-2.0219635636950692E-3</v>
      </c>
      <c r="W2295" s="32">
        <f>-(1-U2295/MAX(U$5:U2295))</f>
        <v>-4.7867741564995292E-2</v>
      </c>
      <c r="X2295" s="53" t="str">
        <f t="shared" si="295"/>
        <v/>
      </c>
    </row>
    <row r="2296" spans="1:24" x14ac:dyDescent="0.3">
      <c r="A2296" s="4">
        <v>42327</v>
      </c>
      <c r="B2296" s="1">
        <v>133.05184299999999</v>
      </c>
      <c r="C2296" s="1">
        <v>176.43668</v>
      </c>
      <c r="D2296" s="1">
        <v>225.745746</v>
      </c>
      <c r="E2296" s="1">
        <v>103.27618</v>
      </c>
      <c r="F2296" s="3">
        <f t="shared" si="288"/>
        <v>15220.886298609586</v>
      </c>
      <c r="G2296" s="36">
        <f t="shared" si="289"/>
        <v>-3.3166972497143145E-5</v>
      </c>
      <c r="H2296" s="31">
        <f t="shared" si="290"/>
        <v>1.886107985057009E-3</v>
      </c>
      <c r="I2296" s="37">
        <f t="shared" si="291"/>
        <v>4.5812439780453119E-3</v>
      </c>
      <c r="J2296" s="37">
        <f t="shared" si="292"/>
        <v>1.3800369065540389E-2</v>
      </c>
      <c r="K2296" s="39">
        <f t="shared" si="293"/>
        <v>5.2471870627847344E-3</v>
      </c>
      <c r="L2296" s="36">
        <f>-(1-B2296/MAX(B$5:B2296))</f>
        <v>-3.316642247919166E-5</v>
      </c>
      <c r="M2296" s="37">
        <f>-(1-C2296/MAX(C$5:C2296))</f>
        <v>-9.7882344252049336E-3</v>
      </c>
      <c r="N2296" s="37">
        <f>-(1-D2296/MAX(D$5:D2296))</f>
        <v>-6.2036593718731825E-2</v>
      </c>
      <c r="O2296" s="37">
        <f>-(1-E2296/MAX(E$5:E2296))</f>
        <v>-0.43860657519949553</v>
      </c>
      <c r="P2296" s="39">
        <f>-(1-F2296/MAX(F$5:F2296))</f>
        <v>-4.5248513509389854E-2</v>
      </c>
      <c r="Q2296" s="33">
        <f>IF(DatiStorici[[#This Row],[Calend]]="X",(DatiStorici[[#This Row],[Balanced]]*B$2/DatiStorici[[#This Row],[Bond 3Y]]),Q2295)</f>
        <v>30.063476062940705</v>
      </c>
      <c r="R2296" s="33">
        <f>IF(DatiStorici[[#This Row],[Calend]]="X",(DatiStorici[[#This Row],[Balanced]]*C$2/DatiStorici[[#This Row],[Bond 10Y]]),R2295)</f>
        <v>23.049742491761972</v>
      </c>
      <c r="S2296" s="33">
        <f>IF(DatiStorici[[#This Row],[Calend]]="X",(DatiStorici[[#This Row],[Balanced]]*D$2/DatiStorici[[#This Row],[SXXR]]),S2295)</f>
        <v>20.147868830265168</v>
      </c>
      <c r="T2296" s="33">
        <f>IF(DatiStorici[[#This Row],[Calend]]="X",(DatiStorici[[#This Row],[Balanced]]*E$2/DatiStorici[[#This Row],[Gold]]),T2295)</f>
        <v>34.94519166065858</v>
      </c>
      <c r="U2296" s="34">
        <f>SUMPRODUCT(DatiStorici[[#This Row],[Bond 3Y]:[Gold]],Q2295:T2295)</f>
        <v>16224.122520741086</v>
      </c>
      <c r="V2296" s="32">
        <f t="shared" si="294"/>
        <v>4.8058275736958186E-3</v>
      </c>
      <c r="W2296" s="32">
        <f>-(1-U2296/MAX(U$5:U2296))</f>
        <v>-4.3280945255556147E-2</v>
      </c>
      <c r="X2296" s="53" t="str">
        <f t="shared" si="295"/>
        <v/>
      </c>
    </row>
    <row r="2297" spans="1:24" x14ac:dyDescent="0.3">
      <c r="A2297" s="4">
        <v>42328</v>
      </c>
      <c r="B2297" s="1">
        <v>133.075872</v>
      </c>
      <c r="C2297" s="1">
        <v>176.56451100000001</v>
      </c>
      <c r="D2297" s="1">
        <v>226.23630800000001</v>
      </c>
      <c r="E2297" s="1">
        <v>103.19391</v>
      </c>
      <c r="F2297" s="3">
        <f t="shared" si="288"/>
        <v>15228.850911509053</v>
      </c>
      <c r="G2297" s="36">
        <f t="shared" si="289"/>
        <v>1.8058247007681093E-4</v>
      </c>
      <c r="H2297" s="31">
        <f t="shared" si="290"/>
        <v>7.2425254558272428E-4</v>
      </c>
      <c r="I2297" s="37">
        <f t="shared" si="291"/>
        <v>2.170715356001949E-3</v>
      </c>
      <c r="J2297" s="37">
        <f t="shared" si="292"/>
        <v>-7.9691934414327615E-4</v>
      </c>
      <c r="K2297" s="39">
        <f t="shared" si="293"/>
        <v>5.2313181070466044E-4</v>
      </c>
      <c r="L2297" s="36">
        <f>-(1-B2297/MAX(B$5:B2297))</f>
        <v>0</v>
      </c>
      <c r="M2297" s="37">
        <f>-(1-C2297/MAX(C$5:C2297))</f>
        <v>-9.0708112669070085E-3</v>
      </c>
      <c r="N2297" s="37">
        <f>-(1-D2297/MAX(D$5:D2297))</f>
        <v>-5.9998330705296588E-2</v>
      </c>
      <c r="O2297" s="37">
        <f>-(1-E2297/MAX(E$5:E2297))</f>
        <v>-0.43905378226174685</v>
      </c>
      <c r="P2297" s="39">
        <f>-(1-F2297/MAX(F$5:F2297))</f>
        <v>-4.4748921970769517E-2</v>
      </c>
      <c r="Q2297" s="33">
        <f>IF(DatiStorici[[#This Row],[Calend]]="X",(DatiStorici[[#This Row],[Balanced]]*B$2/DatiStorici[[#This Row],[Bond 3Y]]),Q2296)</f>
        <v>30.063476062940705</v>
      </c>
      <c r="R2297" s="33">
        <f>IF(DatiStorici[[#This Row],[Calend]]="X",(DatiStorici[[#This Row],[Balanced]]*C$2/DatiStorici[[#This Row],[Bond 10Y]]),R2296)</f>
        <v>23.049742491761972</v>
      </c>
      <c r="S2297" s="33">
        <f>IF(DatiStorici[[#This Row],[Calend]]="X",(DatiStorici[[#This Row],[Balanced]]*D$2/DatiStorici[[#This Row],[SXXR]]),S2296)</f>
        <v>20.147868830265168</v>
      </c>
      <c r="T2297" s="33">
        <f>IF(DatiStorici[[#This Row],[Calend]]="X",(DatiStorici[[#This Row],[Balanced]]*E$2/DatiStorici[[#This Row],[Gold]]),T2296)</f>
        <v>34.94519166065858</v>
      </c>
      <c r="U2297" s="34">
        <f>SUMPRODUCT(DatiStorici[[#This Row],[Bond 3Y]:[Gold]],Q2296:T2296)</f>
        <v>16234.800225551058</v>
      </c>
      <c r="V2297" s="32">
        <f t="shared" si="294"/>
        <v>6.5792110715404107E-4</v>
      </c>
      <c r="W2297" s="32">
        <f>-(1-U2297/MAX(U$5:U2297))</f>
        <v>-4.2651292487612791E-2</v>
      </c>
      <c r="X2297" s="53" t="str">
        <f t="shared" si="295"/>
        <v/>
      </c>
    </row>
    <row r="2298" spans="1:24" x14ac:dyDescent="0.3">
      <c r="A2298" s="4">
        <v>42331</v>
      </c>
      <c r="B2298" s="1">
        <v>133.07341400000001</v>
      </c>
      <c r="C2298" s="1">
        <v>176.016716</v>
      </c>
      <c r="D2298" s="1">
        <v>225.41143299999999</v>
      </c>
      <c r="E2298" s="1">
        <v>102.11718999999999</v>
      </c>
      <c r="F2298" s="3">
        <f t="shared" si="288"/>
        <v>15160.045259589329</v>
      </c>
      <c r="G2298" s="36">
        <f t="shared" si="289"/>
        <v>-1.8470836702230091E-5</v>
      </c>
      <c r="H2298" s="31">
        <f t="shared" si="290"/>
        <v>-3.1073432095873777E-3</v>
      </c>
      <c r="I2298" s="37">
        <f t="shared" si="291"/>
        <v>-3.6527401435997721E-3</v>
      </c>
      <c r="J2298" s="37">
        <f t="shared" si="292"/>
        <v>-1.0488764330689532E-2</v>
      </c>
      <c r="K2298" s="39">
        <f t="shared" si="293"/>
        <v>-4.5283493753363697E-3</v>
      </c>
      <c r="L2298" s="36">
        <f>-(1-B2298/MAX(B$5:B2298))</f>
        <v>-1.8470666117376133E-5</v>
      </c>
      <c r="M2298" s="37">
        <f>-(1-C2298/MAX(C$5:C2298))</f>
        <v>-1.2145189305096449E-2</v>
      </c>
      <c r="N2298" s="37">
        <f>-(1-D2298/MAX(D$5:D2298))</f>
        <v>-6.3425649175148369E-2</v>
      </c>
      <c r="O2298" s="37">
        <f>-(1-E2298/MAX(E$5:E2298))</f>
        <v>-0.44490666652171085</v>
      </c>
      <c r="P2298" s="39">
        <f>-(1-F2298/MAX(F$5:F2298))</f>
        <v>-4.9064853195833091E-2</v>
      </c>
      <c r="Q2298" s="33">
        <f>IF(DatiStorici[[#This Row],[Calend]]="X",(DatiStorici[[#This Row],[Balanced]]*B$2/DatiStorici[[#This Row],[Bond 3Y]]),Q2297)</f>
        <v>30.063476062940705</v>
      </c>
      <c r="R2298" s="33">
        <f>IF(DatiStorici[[#This Row],[Calend]]="X",(DatiStorici[[#This Row],[Balanced]]*C$2/DatiStorici[[#This Row],[Bond 10Y]]),R2297)</f>
        <v>23.049742491761972</v>
      </c>
      <c r="S2298" s="33">
        <f>IF(DatiStorici[[#This Row],[Calend]]="X",(DatiStorici[[#This Row],[Balanced]]*D$2/DatiStorici[[#This Row],[SXXR]]),S2297)</f>
        <v>20.147868830265168</v>
      </c>
      <c r="T2298" s="33">
        <f>IF(DatiStorici[[#This Row],[Calend]]="X",(DatiStorici[[#This Row],[Balanced]]*E$2/DatiStorici[[#This Row],[Gold]]),T2297)</f>
        <v>34.94519166065858</v>
      </c>
      <c r="U2298" s="34">
        <f>SUMPRODUCT(DatiStorici[[#This Row],[Bond 3Y]:[Gold]],Q2297:T2297)</f>
        <v>16167.854135772392</v>
      </c>
      <c r="V2298" s="32">
        <f t="shared" si="294"/>
        <v>-4.1321420330929374E-3</v>
      </c>
      <c r="W2298" s="32">
        <f>-(1-U2298/MAX(U$5:U2298))</f>
        <v>-4.659903139614241E-2</v>
      </c>
      <c r="X2298" s="53" t="str">
        <f t="shared" si="295"/>
        <v/>
      </c>
    </row>
    <row r="2299" spans="1:24" x14ac:dyDescent="0.3">
      <c r="A2299" s="4">
        <v>42332</v>
      </c>
      <c r="B2299" s="1">
        <v>133.09685999999999</v>
      </c>
      <c r="C2299" s="1">
        <v>176.48753300000001</v>
      </c>
      <c r="D2299" s="1">
        <v>222.60780099999999</v>
      </c>
      <c r="E2299" s="1">
        <v>102.67883</v>
      </c>
      <c r="F2299" s="3">
        <f t="shared" si="288"/>
        <v>15152.51976287505</v>
      </c>
      <c r="G2299" s="36">
        <f t="shared" si="289"/>
        <v>1.7617294154059765E-4</v>
      </c>
      <c r="H2299" s="31">
        <f t="shared" si="290"/>
        <v>2.6712715168835219E-3</v>
      </c>
      <c r="I2299" s="37">
        <f t="shared" si="291"/>
        <v>-1.2515840327113443E-2</v>
      </c>
      <c r="J2299" s="37">
        <f t="shared" si="292"/>
        <v>5.4848859663345186E-3</v>
      </c>
      <c r="K2299" s="39">
        <f t="shared" si="293"/>
        <v>-4.9652656337809532E-4</v>
      </c>
      <c r="L2299" s="36">
        <f>-(1-B2299/MAX(B$5:B2299))</f>
        <v>0</v>
      </c>
      <c r="M2299" s="37">
        <f>-(1-C2299/MAX(C$5:C2299))</f>
        <v>-9.5028332324665898E-3</v>
      </c>
      <c r="N2299" s="37">
        <f>-(1-D2299/MAX(D$5:D2299))</f>
        <v>-7.5074613850120153E-2</v>
      </c>
      <c r="O2299" s="37">
        <f>-(1-E2299/MAX(E$5:E2299))</f>
        <v>-0.44185367789350083</v>
      </c>
      <c r="P2299" s="39">
        <f>-(1-F2299/MAX(F$5:F2299))</f>
        <v>-4.9536900554546626E-2</v>
      </c>
      <c r="Q2299" s="33">
        <f>IF(DatiStorici[[#This Row],[Calend]]="X",(DatiStorici[[#This Row],[Balanced]]*B$2/DatiStorici[[#This Row],[Bond 3Y]]),Q2298)</f>
        <v>30.063476062940705</v>
      </c>
      <c r="R2299" s="33">
        <f>IF(DatiStorici[[#This Row],[Calend]]="X",(DatiStorici[[#This Row],[Balanced]]*C$2/DatiStorici[[#This Row],[Bond 10Y]]),R2298)</f>
        <v>23.049742491761972</v>
      </c>
      <c r="S2299" s="33">
        <f>IF(DatiStorici[[#This Row],[Calend]]="X",(DatiStorici[[#This Row],[Balanced]]*D$2/DatiStorici[[#This Row],[SXXR]]),S2298)</f>
        <v>20.147868830265168</v>
      </c>
      <c r="T2299" s="33">
        <f>IF(DatiStorici[[#This Row],[Calend]]="X",(DatiStorici[[#This Row],[Balanced]]*E$2/DatiStorici[[#This Row],[Gold]]),T2298)</f>
        <v>34.94519166065858</v>
      </c>
      <c r="U2299" s="34">
        <f>SUMPRODUCT(DatiStorici[[#This Row],[Bond 3Y]:[Gold]],Q2298:T2298)</f>
        <v>16142.550622302864</v>
      </c>
      <c r="V2299" s="32">
        <f t="shared" si="294"/>
        <v>-1.5662767973300285E-3</v>
      </c>
      <c r="W2299" s="32">
        <f>-(1-U2299/MAX(U$5:U2299))</f>
        <v>-4.8091152369546752E-2</v>
      </c>
      <c r="X2299" s="53" t="str">
        <f t="shared" si="295"/>
        <v/>
      </c>
    </row>
    <row r="2300" spans="1:24" x14ac:dyDescent="0.3">
      <c r="A2300" s="4">
        <v>42333</v>
      </c>
      <c r="B2300" s="1">
        <v>133.16419999999999</v>
      </c>
      <c r="C2300" s="1">
        <v>177.09877399999999</v>
      </c>
      <c r="D2300" s="1">
        <v>225.68206699999999</v>
      </c>
      <c r="E2300" s="1">
        <v>101.87636999999999</v>
      </c>
      <c r="F2300" s="3">
        <f t="shared" si="288"/>
        <v>15184.255706609576</v>
      </c>
      <c r="G2300" s="36">
        <f t="shared" si="289"/>
        <v>5.0581937468268268E-4</v>
      </c>
      <c r="H2300" s="31">
        <f t="shared" si="290"/>
        <v>3.4573828045444286E-3</v>
      </c>
      <c r="I2300" s="37">
        <f t="shared" si="291"/>
        <v>1.3715742486957313E-2</v>
      </c>
      <c r="J2300" s="37">
        <f t="shared" si="292"/>
        <v>-7.8459419905797627E-3</v>
      </c>
      <c r="K2300" s="39">
        <f t="shared" si="293"/>
        <v>2.0922431484788205E-3</v>
      </c>
      <c r="L2300" s="36">
        <f>-(1-B2300/MAX(B$5:B2300))</f>
        <v>0</v>
      </c>
      <c r="M2300" s="37">
        <f>-(1-C2300/MAX(C$5:C2300))</f>
        <v>-6.0723785798304508E-3</v>
      </c>
      <c r="N2300" s="37">
        <f>-(1-D2300/MAX(D$5:D2300))</f>
        <v>-6.2301177095415272E-2</v>
      </c>
      <c r="O2300" s="37">
        <f>-(1-E2300/MAX(E$5:E2300))</f>
        <v>-0.44621572699006329</v>
      </c>
      <c r="P2300" s="39">
        <f>-(1-F2300/MAX(F$5:F2300))</f>
        <v>-4.7546218877981716E-2</v>
      </c>
      <c r="Q2300" s="33">
        <f>IF(DatiStorici[[#This Row],[Calend]]="X",(DatiStorici[[#This Row],[Balanced]]*B$2/DatiStorici[[#This Row],[Bond 3Y]]),Q2299)</f>
        <v>30.063476062940705</v>
      </c>
      <c r="R2300" s="33">
        <f>IF(DatiStorici[[#This Row],[Calend]]="X",(DatiStorici[[#This Row],[Balanced]]*C$2/DatiStorici[[#This Row],[Bond 10Y]]),R2299)</f>
        <v>23.049742491761972</v>
      </c>
      <c r="S2300" s="33">
        <f>IF(DatiStorici[[#This Row],[Calend]]="X",(DatiStorici[[#This Row],[Balanced]]*D$2/DatiStorici[[#This Row],[SXXR]]),S2299)</f>
        <v>20.147868830265168</v>
      </c>
      <c r="T2300" s="33">
        <f>IF(DatiStorici[[#This Row],[Calend]]="X",(DatiStorici[[#This Row],[Balanced]]*E$2/DatiStorici[[#This Row],[Gold]]),T2299)</f>
        <v>34.94519166065858</v>
      </c>
      <c r="U2300" s="34">
        <f>SUMPRODUCT(DatiStorici[[#This Row],[Bond 3Y]:[Gold]],Q2299:T2299)</f>
        <v>16192.561834048684</v>
      </c>
      <c r="V2300" s="32">
        <f t="shared" si="294"/>
        <v>3.0933092743235737E-3</v>
      </c>
      <c r="W2300" s="32">
        <f>-(1-U2300/MAX(U$5:U2300))</f>
        <v>-4.5142045003837672E-2</v>
      </c>
      <c r="X2300" s="53" t="str">
        <f t="shared" si="295"/>
        <v/>
      </c>
    </row>
    <row r="2301" spans="1:24" x14ac:dyDescent="0.3">
      <c r="A2301" s="4">
        <v>42334</v>
      </c>
      <c r="B2301" s="1">
        <v>133.16789800000001</v>
      </c>
      <c r="C2301" s="1">
        <v>177.142168</v>
      </c>
      <c r="D2301" s="1">
        <v>227.808818</v>
      </c>
      <c r="E2301" s="1">
        <v>102.16137000000001</v>
      </c>
      <c r="F2301" s="3">
        <f t="shared" si="288"/>
        <v>15228.679881079757</v>
      </c>
      <c r="G2301" s="36">
        <f t="shared" si="289"/>
        <v>2.7769840946950691E-5</v>
      </c>
      <c r="H2301" s="31">
        <f t="shared" si="290"/>
        <v>2.4499709136977963E-4</v>
      </c>
      <c r="I2301" s="37">
        <f t="shared" si="291"/>
        <v>9.3795340201253494E-3</v>
      </c>
      <c r="J2301" s="37">
        <f t="shared" si="292"/>
        <v>2.7936026477268982E-3</v>
      </c>
      <c r="K2301" s="39">
        <f t="shared" si="293"/>
        <v>2.92140204205318E-3</v>
      </c>
      <c r="L2301" s="36">
        <f>-(1-B2301/MAX(B$5:B2301))</f>
        <v>0</v>
      </c>
      <c r="M2301" s="37">
        <f>-(1-C2301/MAX(C$5:C2301))</f>
        <v>-5.8288393715696385E-3</v>
      </c>
      <c r="N2301" s="37">
        <f>-(1-D2301/MAX(D$5:D2301))</f>
        <v>-5.3464622486443347E-2</v>
      </c>
      <c r="O2301" s="37">
        <f>-(1-E2301/MAX(E$5:E2301))</f>
        <v>-0.44466651083907716</v>
      </c>
      <c r="P2301" s="39">
        <f>-(1-F2301/MAX(F$5:F2301))</f>
        <v>-4.4759650094835401E-2</v>
      </c>
      <c r="Q2301" s="33">
        <f>IF(DatiStorici[[#This Row],[Calend]]="X",(DatiStorici[[#This Row],[Balanced]]*B$2/DatiStorici[[#This Row],[Bond 3Y]]),Q2300)</f>
        <v>30.063476062940705</v>
      </c>
      <c r="R2301" s="33">
        <f>IF(DatiStorici[[#This Row],[Calend]]="X",(DatiStorici[[#This Row],[Balanced]]*C$2/DatiStorici[[#This Row],[Bond 10Y]]),R2300)</f>
        <v>23.049742491761972</v>
      </c>
      <c r="S2301" s="33">
        <f>IF(DatiStorici[[#This Row],[Calend]]="X",(DatiStorici[[#This Row],[Balanced]]*D$2/DatiStorici[[#This Row],[SXXR]]),S2300)</f>
        <v>20.147868830265168</v>
      </c>
      <c r="T2301" s="33">
        <f>IF(DatiStorici[[#This Row],[Calend]]="X",(DatiStorici[[#This Row],[Balanced]]*E$2/DatiStorici[[#This Row],[Gold]]),T2300)</f>
        <v>34.94519166065858</v>
      </c>
      <c r="U2301" s="34">
        <f>SUMPRODUCT(DatiStorici[[#This Row],[Bond 3Y]:[Gold]],Q2300:T2300)</f>
        <v>16246.482109114775</v>
      </c>
      <c r="V2301" s="32">
        <f t="shared" si="294"/>
        <v>3.3244089942823505E-3</v>
      </c>
      <c r="W2301" s="32">
        <f>-(1-U2301/MAX(U$5:U2301))</f>
        <v>-4.196242437863329E-2</v>
      </c>
      <c r="X2301" s="53" t="str">
        <f t="shared" si="295"/>
        <v/>
      </c>
    </row>
    <row r="2302" spans="1:24" x14ac:dyDescent="0.3">
      <c r="A2302" s="4">
        <v>42335</v>
      </c>
      <c r="B2302" s="1">
        <v>133.14935399999999</v>
      </c>
      <c r="C2302" s="1">
        <v>177.568882</v>
      </c>
      <c r="D2302" s="1">
        <v>227.397265</v>
      </c>
      <c r="E2302" s="1">
        <v>100.86292</v>
      </c>
      <c r="F2302" s="3">
        <f t="shared" si="288"/>
        <v>15181.62291266001</v>
      </c>
      <c r="G2302" s="36">
        <f t="shared" si="289"/>
        <v>-1.3926247654428794E-4</v>
      </c>
      <c r="H2302" s="31">
        <f t="shared" si="290"/>
        <v>2.4059820287246295E-3</v>
      </c>
      <c r="I2302" s="37">
        <f t="shared" si="291"/>
        <v>-1.8082056787221937E-3</v>
      </c>
      <c r="J2302" s="37">
        <f t="shared" si="292"/>
        <v>-1.2791254720368793E-2</v>
      </c>
      <c r="K2302" s="39">
        <f t="shared" si="293"/>
        <v>-3.0948068026511932E-3</v>
      </c>
      <c r="L2302" s="36">
        <f>-(1-B2302/MAX(B$5:B2302))</f>
        <v>-1.3925277997572927E-4</v>
      </c>
      <c r="M2302" s="37">
        <f>-(1-C2302/MAX(C$5:C2302))</f>
        <v>-3.4340016125760098E-3</v>
      </c>
      <c r="N2302" s="37">
        <f>-(1-D2302/MAX(D$5:D2302))</f>
        <v>-5.5174606663709991E-2</v>
      </c>
      <c r="O2302" s="37">
        <f>-(1-E2302/MAX(E$5:E2302))</f>
        <v>-0.45172468526450826</v>
      </c>
      <c r="P2302" s="39">
        <f>-(1-F2302/MAX(F$5:F2302))</f>
        <v>-4.7711364578938764E-2</v>
      </c>
      <c r="Q2302" s="33">
        <f>IF(DatiStorici[[#This Row],[Calend]]="X",(DatiStorici[[#This Row],[Balanced]]*B$2/DatiStorici[[#This Row],[Bond 3Y]]),Q2301)</f>
        <v>30.063476062940705</v>
      </c>
      <c r="R2302" s="33">
        <f>IF(DatiStorici[[#This Row],[Calend]]="X",(DatiStorici[[#This Row],[Balanced]]*C$2/DatiStorici[[#This Row],[Bond 10Y]]),R2301)</f>
        <v>23.049742491761972</v>
      </c>
      <c r="S2302" s="33">
        <f>IF(DatiStorici[[#This Row],[Calend]]="X",(DatiStorici[[#This Row],[Balanced]]*D$2/DatiStorici[[#This Row],[SXXR]]),S2301)</f>
        <v>20.147868830265168</v>
      </c>
      <c r="T2302" s="33">
        <f>IF(DatiStorici[[#This Row],[Calend]]="X",(DatiStorici[[#This Row],[Balanced]]*E$2/DatiStorici[[#This Row],[Gold]]),T2301)</f>
        <v>34.94519166065858</v>
      </c>
      <c r="U2302" s="34">
        <f>SUMPRODUCT(DatiStorici[[#This Row],[Bond 3Y]:[Gold]],Q2301:T2301)</f>
        <v>16202.093759859807</v>
      </c>
      <c r="V2302" s="32">
        <f t="shared" si="294"/>
        <v>-2.7359214236346778E-3</v>
      </c>
      <c r="W2302" s="32">
        <f>-(1-U2302/MAX(U$5:U2302))</f>
        <v>-4.4579957591082242E-2</v>
      </c>
      <c r="X2302" s="53" t="str">
        <f t="shared" si="295"/>
        <v/>
      </c>
    </row>
    <row r="2303" spans="1:24" x14ac:dyDescent="0.3">
      <c r="A2303" s="4">
        <v>42338</v>
      </c>
      <c r="B2303" s="1">
        <v>133.14231599999999</v>
      </c>
      <c r="C2303" s="1">
        <v>177.29350099999999</v>
      </c>
      <c r="D2303" s="1">
        <v>228.433223</v>
      </c>
      <c r="E2303" s="1">
        <v>101.28868</v>
      </c>
      <c r="F2303" s="3">
        <f t="shared" si="288"/>
        <v>15206.853552124547</v>
      </c>
      <c r="G2303" s="36">
        <f t="shared" si="289"/>
        <v>-5.2859332788292884E-5</v>
      </c>
      <c r="H2303" s="31">
        <f t="shared" si="290"/>
        <v>-1.5520442203596609E-3</v>
      </c>
      <c r="I2303" s="37">
        <f t="shared" si="291"/>
        <v>4.5453729440300206E-3</v>
      </c>
      <c r="J2303" s="37">
        <f t="shared" si="292"/>
        <v>4.2122904744293244E-3</v>
      </c>
      <c r="K2303" s="39">
        <f t="shared" si="293"/>
        <v>1.6605403229966148E-3</v>
      </c>
      <c r="L2303" s="36">
        <f>-(1-B2303/MAX(B$5:B2303))</f>
        <v>-1.9210335511954391E-4</v>
      </c>
      <c r="M2303" s="37">
        <f>-(1-C2303/MAX(C$5:C2303))</f>
        <v>-4.9795164466556185E-3</v>
      </c>
      <c r="N2303" s="37">
        <f>-(1-D2303/MAX(D$5:D2303))</f>
        <v>-5.087024783674754E-2</v>
      </c>
      <c r="O2303" s="37">
        <f>-(1-E2303/MAX(E$5:E2303))</f>
        <v>-0.44941031941031939</v>
      </c>
      <c r="P2303" s="39">
        <f>-(1-F2303/MAX(F$5:F2303))</f>
        <v>-4.6128737256108332E-2</v>
      </c>
      <c r="Q2303" s="33">
        <f>IF(DatiStorici[[#This Row],[Calend]]="X",(DatiStorici[[#This Row],[Balanced]]*B$2/DatiStorici[[#This Row],[Bond 3Y]]),Q2302)</f>
        <v>30.063476062940705</v>
      </c>
      <c r="R2303" s="33">
        <f>IF(DatiStorici[[#This Row],[Calend]]="X",(DatiStorici[[#This Row],[Balanced]]*C$2/DatiStorici[[#This Row],[Bond 10Y]]),R2302)</f>
        <v>23.049742491761972</v>
      </c>
      <c r="S2303" s="33">
        <f>IF(DatiStorici[[#This Row],[Calend]]="X",(DatiStorici[[#This Row],[Balanced]]*D$2/DatiStorici[[#This Row],[SXXR]]),S2302)</f>
        <v>20.147868830265168</v>
      </c>
      <c r="T2303" s="33">
        <f>IF(DatiStorici[[#This Row],[Calend]]="X",(DatiStorici[[#This Row],[Balanced]]*E$2/DatiStorici[[#This Row],[Gold]]),T2302)</f>
        <v>34.94519166065858</v>
      </c>
      <c r="U2303" s="34">
        <f>SUMPRODUCT(DatiStorici[[#This Row],[Bond 3Y]:[Gold]],Q2302:T2302)</f>
        <v>16231.285322677257</v>
      </c>
      <c r="V2303" s="32">
        <f t="shared" si="294"/>
        <v>1.8000943179993715E-3</v>
      </c>
      <c r="W2303" s="32">
        <f>-(1-U2303/MAX(U$5:U2303))</f>
        <v>-4.2858562529529798E-2</v>
      </c>
      <c r="X2303" s="53" t="str">
        <f t="shared" si="295"/>
        <v/>
      </c>
    </row>
    <row r="2304" spans="1:24" x14ac:dyDescent="0.3">
      <c r="A2304" s="4">
        <v>42339</v>
      </c>
      <c r="B2304" s="1">
        <v>133.16636399999999</v>
      </c>
      <c r="C2304" s="1">
        <v>177.48165299999999</v>
      </c>
      <c r="D2304" s="1">
        <v>227.73747399999999</v>
      </c>
      <c r="E2304" s="1">
        <v>101.62135000000001</v>
      </c>
      <c r="F2304" s="3">
        <f t="shared" si="288"/>
        <v>15214.865249147686</v>
      </c>
      <c r="G2304" s="36">
        <f t="shared" si="289"/>
        <v>1.8060245024951297E-4</v>
      </c>
      <c r="H2304" s="31">
        <f t="shared" si="290"/>
        <v>1.0606831708401907E-3</v>
      </c>
      <c r="I2304" s="37">
        <f t="shared" si="291"/>
        <v>-3.0503911981383442E-3</v>
      </c>
      <c r="J2304" s="37">
        <f t="shared" si="292"/>
        <v>3.2789931386499513E-3</v>
      </c>
      <c r="K2304" s="39">
        <f t="shared" si="293"/>
        <v>5.2670904367335951E-4</v>
      </c>
      <c r="L2304" s="36">
        <f>-(1-B2304/MAX(B$5:B2304))</f>
        <v>-1.151929273535135E-5</v>
      </c>
      <c r="M2304" s="37">
        <f>-(1-C2304/MAX(C$5:C2304))</f>
        <v>-3.9235550438654343E-3</v>
      </c>
      <c r="N2304" s="37">
        <f>-(1-D2304/MAX(D$5:D2304))</f>
        <v>-5.3761053592869312E-2</v>
      </c>
      <c r="O2304" s="37">
        <f>-(1-E2304/MAX(E$5:E2304))</f>
        <v>-0.44760197647365785</v>
      </c>
      <c r="P2304" s="39">
        <f>-(1-F2304/MAX(F$5:F2304))</f>
        <v>-4.5626192299652479E-2</v>
      </c>
      <c r="Q2304" s="33">
        <f>IF(DatiStorici[[#This Row],[Calend]]="X",(DatiStorici[[#This Row],[Balanced]]*B$2/DatiStorici[[#This Row],[Bond 3Y]]),Q2303)</f>
        <v>30.063476062940705</v>
      </c>
      <c r="R2304" s="33">
        <f>IF(DatiStorici[[#This Row],[Calend]]="X",(DatiStorici[[#This Row],[Balanced]]*C$2/DatiStorici[[#This Row],[Bond 10Y]]),R2303)</f>
        <v>23.049742491761972</v>
      </c>
      <c r="S2304" s="33">
        <f>IF(DatiStorici[[#This Row],[Calend]]="X",(DatiStorici[[#This Row],[Balanced]]*D$2/DatiStorici[[#This Row],[SXXR]]),S2303)</f>
        <v>20.147868830265168</v>
      </c>
      <c r="T2304" s="33">
        <f>IF(DatiStorici[[#This Row],[Calend]]="X",(DatiStorici[[#This Row],[Balanced]]*E$2/DatiStorici[[#This Row],[Gold]]),T2303)</f>
        <v>34.94519166065858</v>
      </c>
      <c r="U2304" s="34">
        <f>SUMPRODUCT(DatiStorici[[#This Row],[Bond 3Y]:[Gold]],Q2303:T2303)</f>
        <v>16233.952501617892</v>
      </c>
      <c r="V2304" s="32">
        <f t="shared" si="294"/>
        <v>1.6430983571238112E-4</v>
      </c>
      <c r="W2304" s="32">
        <f>-(1-U2304/MAX(U$5:U2304))</f>
        <v>-4.2701281856158624E-2</v>
      </c>
      <c r="X2304" s="53" t="str">
        <f t="shared" si="295"/>
        <v/>
      </c>
    </row>
    <row r="2305" spans="1:24" x14ac:dyDescent="0.3">
      <c r="A2305" s="4">
        <v>42340</v>
      </c>
      <c r="B2305" s="1">
        <v>133.19595200000001</v>
      </c>
      <c r="C2305" s="1">
        <v>177.622049</v>
      </c>
      <c r="D2305" s="1">
        <v>227.69679099999999</v>
      </c>
      <c r="E2305" s="1">
        <v>100.66637</v>
      </c>
      <c r="F2305" s="3">
        <f t="shared" si="288"/>
        <v>15180.873147930099</v>
      </c>
      <c r="G2305" s="36">
        <f t="shared" si="289"/>
        <v>2.2216355951590024E-4</v>
      </c>
      <c r="H2305" s="31">
        <f t="shared" si="290"/>
        <v>7.9073243407248959E-4</v>
      </c>
      <c r="I2305" s="37">
        <f t="shared" si="291"/>
        <v>-1.7865585984498027E-4</v>
      </c>
      <c r="J2305" s="37">
        <f t="shared" si="292"/>
        <v>-9.4418691812533789E-3</v>
      </c>
      <c r="K2305" s="39">
        <f t="shared" si="293"/>
        <v>-2.2366369221968833E-3</v>
      </c>
      <c r="L2305" s="36">
        <f>-(1-B2305/MAX(B$5:B2305))</f>
        <v>0</v>
      </c>
      <c r="M2305" s="37">
        <f>-(1-C2305/MAX(C$5:C2305))</f>
        <v>-3.1356136076536867E-3</v>
      </c>
      <c r="N2305" s="37">
        <f>-(1-D2305/MAX(D$5:D2305))</f>
        <v>-5.3930089625369937E-2</v>
      </c>
      <c r="O2305" s="37">
        <f>-(1-E2305/MAX(E$5:E2305))</f>
        <v>-0.45279310082407431</v>
      </c>
      <c r="P2305" s="39">
        <f>-(1-F2305/MAX(F$5:F2305))</f>
        <v>-4.7758394625439182E-2</v>
      </c>
      <c r="Q2305" s="33">
        <f>IF(DatiStorici[[#This Row],[Calend]]="X",(DatiStorici[[#This Row],[Balanced]]*B$2/DatiStorici[[#This Row],[Bond 3Y]]),Q2304)</f>
        <v>30.063476062940705</v>
      </c>
      <c r="R2305" s="33">
        <f>IF(DatiStorici[[#This Row],[Calend]]="X",(DatiStorici[[#This Row],[Balanced]]*C$2/DatiStorici[[#This Row],[Bond 10Y]]),R2304)</f>
        <v>23.049742491761972</v>
      </c>
      <c r="S2305" s="33">
        <f>IF(DatiStorici[[#This Row],[Calend]]="X",(DatiStorici[[#This Row],[Balanced]]*D$2/DatiStorici[[#This Row],[SXXR]]),S2304)</f>
        <v>20.147868830265168</v>
      </c>
      <c r="T2305" s="33">
        <f>IF(DatiStorici[[#This Row],[Calend]]="X",(DatiStorici[[#This Row],[Balanced]]*E$2/DatiStorici[[#This Row],[Gold]]),T2304)</f>
        <v>34.94519166065858</v>
      </c>
      <c r="U2305" s="34">
        <f>SUMPRODUCT(DatiStorici[[#This Row],[Bond 3Y]:[Gold]],Q2304:T2304)</f>
        <v>16203.886476514799</v>
      </c>
      <c r="V2305" s="32">
        <f t="shared" si="294"/>
        <v>-1.8537630532886212E-3</v>
      </c>
      <c r="W2305" s="32">
        <f>-(1-U2305/MAX(U$5:U2305))</f>
        <v>-4.4474243018143289E-2</v>
      </c>
      <c r="X2305" s="53" t="str">
        <f t="shared" si="295"/>
        <v/>
      </c>
    </row>
    <row r="2306" spans="1:24" x14ac:dyDescent="0.3">
      <c r="A2306" s="4">
        <v>42341</v>
      </c>
      <c r="B2306" s="1">
        <v>132.91030599999999</v>
      </c>
      <c r="C2306" s="1">
        <v>174.79895999999999</v>
      </c>
      <c r="D2306" s="1">
        <v>220.54001099999999</v>
      </c>
      <c r="E2306" s="1">
        <v>100.66998</v>
      </c>
      <c r="F2306" s="3">
        <f t="shared" si="288"/>
        <v>14994.825084359252</v>
      </c>
      <c r="G2306" s="36">
        <f t="shared" si="289"/>
        <v>-2.1468575136764489E-3</v>
      </c>
      <c r="H2306" s="31">
        <f t="shared" si="290"/>
        <v>-1.6021459079913838E-2</v>
      </c>
      <c r="I2306" s="37">
        <f t="shared" si="291"/>
        <v>-3.1935745657318056E-2</v>
      </c>
      <c r="J2306" s="37">
        <f t="shared" si="292"/>
        <v>3.5860389844016639E-5</v>
      </c>
      <c r="K2306" s="39">
        <f t="shared" si="293"/>
        <v>-1.2331142737872561E-2</v>
      </c>
      <c r="L2306" s="36">
        <f>-(1-B2306/MAX(B$5:B2306))</f>
        <v>-2.1445546633430679E-3</v>
      </c>
      <c r="M2306" s="37">
        <f>-(1-C2306/MAX(C$5:C2306))</f>
        <v>-1.8979574982719183E-2</v>
      </c>
      <c r="N2306" s="37">
        <f>-(1-D2306/MAX(D$5:D2306))</f>
        <v>-8.3666188159894128E-2</v>
      </c>
      <c r="O2306" s="37">
        <f>-(1-E2306/MAX(E$5:E2306))</f>
        <v>-0.45277347741949514</v>
      </c>
      <c r="P2306" s="39">
        <f>-(1-F2306/MAX(F$5:F2306))</f>
        <v>-5.9428520909030946E-2</v>
      </c>
      <c r="Q2306" s="33">
        <f>IF(DatiStorici[[#This Row],[Calend]]="X",(DatiStorici[[#This Row],[Balanced]]*B$2/DatiStorici[[#This Row],[Bond 3Y]]),Q2305)</f>
        <v>30.063476062940705</v>
      </c>
      <c r="R2306" s="33">
        <f>IF(DatiStorici[[#This Row],[Calend]]="X",(DatiStorici[[#This Row],[Balanced]]*C$2/DatiStorici[[#This Row],[Bond 10Y]]),R2305)</f>
        <v>23.049742491761972</v>
      </c>
      <c r="S2306" s="33">
        <f>IF(DatiStorici[[#This Row],[Calend]]="X",(DatiStorici[[#This Row],[Balanced]]*D$2/DatiStorici[[#This Row],[SXXR]]),S2305)</f>
        <v>20.147868830265168</v>
      </c>
      <c r="T2306" s="33">
        <f>IF(DatiStorici[[#This Row],[Calend]]="X",(DatiStorici[[#This Row],[Balanced]]*E$2/DatiStorici[[#This Row],[Gold]]),T2305)</f>
        <v>34.94519166065858</v>
      </c>
      <c r="U2306" s="34">
        <f>SUMPRODUCT(DatiStorici[[#This Row],[Bond 3Y]:[Gold]],Q2305:T2305)</f>
        <v>15986.159777804829</v>
      </c>
      <c r="V2306" s="32">
        <f t="shared" si="294"/>
        <v>-1.3527785411027695E-2</v>
      </c>
      <c r="W2306" s="32">
        <f>-(1-U2306/MAX(U$5:U2306))</f>
        <v>-5.7313352259098171E-2</v>
      </c>
      <c r="X2306" s="53" t="str">
        <f t="shared" si="295"/>
        <v/>
      </c>
    </row>
    <row r="2307" spans="1:24" x14ac:dyDescent="0.3">
      <c r="A2307" s="4">
        <v>42342</v>
      </c>
      <c r="B2307" s="1">
        <v>133.01336599999999</v>
      </c>
      <c r="C2307" s="1">
        <v>174.55730800000001</v>
      </c>
      <c r="D2307" s="1">
        <v>219.64556099999999</v>
      </c>
      <c r="E2307" s="1">
        <v>102.93886999999999</v>
      </c>
      <c r="F2307" s="3">
        <f t="shared" si="288"/>
        <v>15067.28202951049</v>
      </c>
      <c r="G2307" s="36">
        <f t="shared" si="289"/>
        <v>7.7510967252154752E-4</v>
      </c>
      <c r="H2307" s="31">
        <f t="shared" si="290"/>
        <v>-1.3834132126698154E-3</v>
      </c>
      <c r="I2307" s="37">
        <f t="shared" si="291"/>
        <v>-4.0639734146127714E-3</v>
      </c>
      <c r="J2307" s="37">
        <f t="shared" si="292"/>
        <v>2.2287674823652199E-2</v>
      </c>
      <c r="K2307" s="39">
        <f t="shared" si="293"/>
        <v>4.8204928007525693E-3</v>
      </c>
      <c r="L2307" s="36">
        <f>-(1-B2307/MAX(B$5:B2307))</f>
        <v>-1.3708074251387314E-3</v>
      </c>
      <c r="M2307" s="37">
        <f>-(1-C2307/MAX(C$5:C2307))</f>
        <v>-2.0335793279133818E-2</v>
      </c>
      <c r="N2307" s="37">
        <f>-(1-D2307/MAX(D$5:D2307))</f>
        <v>-8.7382587620853491E-2</v>
      </c>
      <c r="O2307" s="37">
        <f>-(1-E2307/MAX(E$5:E2307))</f>
        <v>-0.44044014046226443</v>
      </c>
      <c r="P2307" s="39">
        <f>-(1-F2307/MAX(F$5:F2307))</f>
        <v>-5.4883557184018938E-2</v>
      </c>
      <c r="Q2307" s="33">
        <f>IF(DatiStorici[[#This Row],[Calend]]="X",(DatiStorici[[#This Row],[Balanced]]*B$2/DatiStorici[[#This Row],[Bond 3Y]]),Q2306)</f>
        <v>30.063476062940705</v>
      </c>
      <c r="R2307" s="33">
        <f>IF(DatiStorici[[#This Row],[Calend]]="X",(DatiStorici[[#This Row],[Balanced]]*C$2/DatiStorici[[#This Row],[Bond 10Y]]),R2306)</f>
        <v>23.049742491761972</v>
      </c>
      <c r="S2307" s="33">
        <f>IF(DatiStorici[[#This Row],[Calend]]="X",(DatiStorici[[#This Row],[Balanced]]*D$2/DatiStorici[[#This Row],[SXXR]]),S2306)</f>
        <v>20.147868830265168</v>
      </c>
      <c r="T2307" s="33">
        <f>IF(DatiStorici[[#This Row],[Calend]]="X",(DatiStorici[[#This Row],[Balanced]]*E$2/DatiStorici[[#This Row],[Gold]]),T2306)</f>
        <v>34.94519166065858</v>
      </c>
      <c r="U2307" s="34">
        <f>SUMPRODUCT(DatiStorici[[#This Row],[Bond 3Y]:[Gold]],Q2306:T2306)</f>
        <v>16044.953637906976</v>
      </c>
      <c r="V2307" s="32">
        <f t="shared" si="294"/>
        <v>3.6710510413799011E-3</v>
      </c>
      <c r="W2307" s="32">
        <f>-(1-U2307/MAX(U$5:U2307))</f>
        <v>-5.3846341566236688E-2</v>
      </c>
      <c r="X2307" s="53" t="str">
        <f t="shared" si="295"/>
        <v/>
      </c>
    </row>
    <row r="2308" spans="1:24" x14ac:dyDescent="0.3">
      <c r="A2308" s="4">
        <v>42345</v>
      </c>
      <c r="B2308" s="1">
        <v>132.98370299999999</v>
      </c>
      <c r="C2308" s="1">
        <v>175.725291</v>
      </c>
      <c r="D2308" s="1">
        <v>220.77467899999999</v>
      </c>
      <c r="E2308" s="1">
        <v>102.60626999999999</v>
      </c>
      <c r="F2308" s="3">
        <f t="shared" si="288"/>
        <v>15099.989266664059</v>
      </c>
      <c r="G2308" s="36">
        <f t="shared" si="289"/>
        <v>-2.2303253366272733E-4</v>
      </c>
      <c r="H2308" s="31">
        <f t="shared" si="290"/>
        <v>6.6688287228680023E-3</v>
      </c>
      <c r="I2308" s="37">
        <f t="shared" si="291"/>
        <v>5.1274685913442431E-3</v>
      </c>
      <c r="J2308" s="37">
        <f t="shared" si="292"/>
        <v>-3.2362749154737527E-3</v>
      </c>
      <c r="K2308" s="39">
        <f t="shared" si="293"/>
        <v>2.1683930010140276E-3</v>
      </c>
      <c r="L2308" s="36">
        <f>-(1-B2308/MAX(B$5:B2308))</f>
        <v>-1.5935093883334694E-3</v>
      </c>
      <c r="M2308" s="37">
        <f>-(1-C2308/MAX(C$5:C2308))</f>
        <v>-1.3780747533593152E-2</v>
      </c>
      <c r="N2308" s="37">
        <f>-(1-D2308/MAX(D$5:D2308))</f>
        <v>-8.2691153190131206E-2</v>
      </c>
      <c r="O2308" s="37">
        <f>-(1-E2308/MAX(E$5:E2308))</f>
        <v>-0.44224810288969585</v>
      </c>
      <c r="P2308" s="39">
        <f>-(1-F2308/MAX(F$5:F2308))</f>
        <v>-5.2831949762562558E-2</v>
      </c>
      <c r="Q2308" s="33">
        <f>IF(DatiStorici[[#This Row],[Calend]]="X",(DatiStorici[[#This Row],[Balanced]]*B$2/DatiStorici[[#This Row],[Bond 3Y]]),Q2307)</f>
        <v>30.063476062940705</v>
      </c>
      <c r="R2308" s="33">
        <f>IF(DatiStorici[[#This Row],[Calend]]="X",(DatiStorici[[#This Row],[Balanced]]*C$2/DatiStorici[[#This Row],[Bond 10Y]]),R2307)</f>
        <v>23.049742491761972</v>
      </c>
      <c r="S2308" s="33">
        <f>IF(DatiStorici[[#This Row],[Calend]]="X",(DatiStorici[[#This Row],[Balanced]]*D$2/DatiStorici[[#This Row],[SXXR]]),S2307)</f>
        <v>20.147868830265168</v>
      </c>
      <c r="T2308" s="33">
        <f>IF(DatiStorici[[#This Row],[Calend]]="X",(DatiStorici[[#This Row],[Balanced]]*E$2/DatiStorici[[#This Row],[Gold]]),T2307)</f>
        <v>34.94519166065858</v>
      </c>
      <c r="U2308" s="34">
        <f>SUMPRODUCT(DatiStorici[[#This Row],[Bond 3Y]:[Gold]],Q2307:T2307)</f>
        <v>16082.110123012833</v>
      </c>
      <c r="V2308" s="32">
        <f t="shared" si="294"/>
        <v>2.3130966433316785E-3</v>
      </c>
      <c r="W2308" s="32">
        <f>-(1-U2308/MAX(U$5:U2308))</f>
        <v>-5.1655263604229451E-2</v>
      </c>
      <c r="X2308" s="53" t="str">
        <f t="shared" si="295"/>
        <v/>
      </c>
    </row>
    <row r="2309" spans="1:24" x14ac:dyDescent="0.3">
      <c r="A2309" s="4">
        <v>42346</v>
      </c>
      <c r="B2309" s="1">
        <v>132.96281400000001</v>
      </c>
      <c r="C2309" s="1">
        <v>175.98670000000001</v>
      </c>
      <c r="D2309" s="1">
        <v>216.785326</v>
      </c>
      <c r="E2309" s="1">
        <v>102.2522</v>
      </c>
      <c r="F2309" s="3">
        <f t="shared" si="288"/>
        <v>15032.113835149303</v>
      </c>
      <c r="G2309" s="36">
        <f t="shared" si="289"/>
        <v>-1.5709173617745907E-4</v>
      </c>
      <c r="H2309" s="31">
        <f t="shared" si="290"/>
        <v>1.4864949437312848E-3</v>
      </c>
      <c r="I2309" s="37">
        <f t="shared" si="291"/>
        <v>-1.8235046611889121E-2</v>
      </c>
      <c r="J2309" s="37">
        <f t="shared" si="292"/>
        <v>-3.4567313967041979E-3</v>
      </c>
      <c r="K2309" s="39">
        <f t="shared" si="293"/>
        <v>-4.5051980666554877E-3</v>
      </c>
      <c r="L2309" s="36">
        <f>-(1-B2309/MAX(B$5:B2309))</f>
        <v>-1.7503384787549425E-3</v>
      </c>
      <c r="M2309" s="37">
        <f>-(1-C2309/MAX(C$5:C2309))</f>
        <v>-1.2313647453115806E-2</v>
      </c>
      <c r="N2309" s="37">
        <f>-(1-D2309/MAX(D$5:D2309))</f>
        <v>-9.9266735211235524E-2</v>
      </c>
      <c r="O2309" s="37">
        <f>-(1-E2309/MAX(E$5:E2309))</f>
        <v>-0.44417277293383484</v>
      </c>
      <c r="P2309" s="39">
        <f>-(1-F2309/MAX(F$5:F2309))</f>
        <v>-5.708953160527197E-2</v>
      </c>
      <c r="Q2309" s="33">
        <f>IF(DatiStorici[[#This Row],[Calend]]="X",(DatiStorici[[#This Row],[Balanced]]*B$2/DatiStorici[[#This Row],[Bond 3Y]]),Q2308)</f>
        <v>30.063476062940705</v>
      </c>
      <c r="R2309" s="33">
        <f>IF(DatiStorici[[#This Row],[Calend]]="X",(DatiStorici[[#This Row],[Balanced]]*C$2/DatiStorici[[#This Row],[Bond 10Y]]),R2308)</f>
        <v>23.049742491761972</v>
      </c>
      <c r="S2309" s="33">
        <f>IF(DatiStorici[[#This Row],[Calend]]="X",(DatiStorici[[#This Row],[Balanced]]*D$2/DatiStorici[[#This Row],[SXXR]]),S2308)</f>
        <v>20.147868830265168</v>
      </c>
      <c r="T2309" s="33">
        <f>IF(DatiStorici[[#This Row],[Calend]]="X",(DatiStorici[[#This Row],[Balanced]]*E$2/DatiStorici[[#This Row],[Gold]]),T2308)</f>
        <v>34.94519166065858</v>
      </c>
      <c r="U2309" s="34">
        <f>SUMPRODUCT(DatiStorici[[#This Row],[Bond 3Y]:[Gold]],Q2308:T2308)</f>
        <v>15994.75753222347</v>
      </c>
      <c r="V2309" s="32">
        <f t="shared" si="294"/>
        <v>-5.4464673835228428E-3</v>
      </c>
      <c r="W2309" s="32">
        <f>-(1-U2309/MAX(U$5:U2309))</f>
        <v>-5.680635192858341E-2</v>
      </c>
      <c r="X2309" s="53" t="str">
        <f t="shared" si="295"/>
        <v/>
      </c>
    </row>
    <row r="2310" spans="1:24" x14ac:dyDescent="0.3">
      <c r="A2310" s="4">
        <v>42347</v>
      </c>
      <c r="B2310" s="1">
        <v>132.93866600000001</v>
      </c>
      <c r="C2310" s="1">
        <v>175.58987200000001</v>
      </c>
      <c r="D2310" s="1">
        <v>215.862574</v>
      </c>
      <c r="E2310" s="1">
        <v>103.09986000000001</v>
      </c>
      <c r="F2310" s="3">
        <f t="shared" si="288"/>
        <v>15041.021594686259</v>
      </c>
      <c r="G2310" s="36">
        <f t="shared" si="289"/>
        <v>-1.8163118209334664E-4</v>
      </c>
      <c r="H2310" s="31">
        <f t="shared" si="290"/>
        <v>-2.257421000839306E-3</v>
      </c>
      <c r="I2310" s="37">
        <f t="shared" si="291"/>
        <v>-4.2656090514001837E-3</v>
      </c>
      <c r="J2310" s="37">
        <f t="shared" si="292"/>
        <v>8.2557225331775404E-3</v>
      </c>
      <c r="K2310" s="39">
        <f t="shared" si="293"/>
        <v>5.9240645647003144E-4</v>
      </c>
      <c r="L2310" s="36">
        <f>-(1-B2310/MAX(B$5:B2310))</f>
        <v>-1.9316352797267289E-3</v>
      </c>
      <c r="M2310" s="37">
        <f>-(1-C2310/MAX(C$5:C2310))</f>
        <v>-1.4540756660280096E-2</v>
      </c>
      <c r="N2310" s="37">
        <f>-(1-D2310/MAX(D$5:D2310))</f>
        <v>-0.10310072820737759</v>
      </c>
      <c r="O2310" s="37">
        <f>-(1-E2310/MAX(E$5:E2310))</f>
        <v>-0.43956502359157223</v>
      </c>
      <c r="P2310" s="39">
        <f>-(1-F2310/MAX(F$5:F2310))</f>
        <v>-5.6530779868194325E-2</v>
      </c>
      <c r="Q2310" s="33">
        <f>IF(DatiStorici[[#This Row],[Calend]]="X",(DatiStorici[[#This Row],[Balanced]]*B$2/DatiStorici[[#This Row],[Bond 3Y]]),Q2309)</f>
        <v>30.063476062940705</v>
      </c>
      <c r="R2310" s="33">
        <f>IF(DatiStorici[[#This Row],[Calend]]="X",(DatiStorici[[#This Row],[Balanced]]*C$2/DatiStorici[[#This Row],[Bond 10Y]]),R2309)</f>
        <v>23.049742491761972</v>
      </c>
      <c r="S2310" s="33">
        <f>IF(DatiStorici[[#This Row],[Calend]]="X",(DatiStorici[[#This Row],[Balanced]]*D$2/DatiStorici[[#This Row],[SXXR]]),S2309)</f>
        <v>20.147868830265168</v>
      </c>
      <c r="T2310" s="33">
        <f>IF(DatiStorici[[#This Row],[Calend]]="X",(DatiStorici[[#This Row],[Balanced]]*E$2/DatiStorici[[#This Row],[Gold]]),T2309)</f>
        <v>34.94519166065858</v>
      </c>
      <c r="U2310" s="34">
        <f>SUMPRODUCT(DatiStorici[[#This Row],[Bond 3Y]:[Gold]],Q2309:T2309)</f>
        <v>15995.91493109419</v>
      </c>
      <c r="V2310" s="32">
        <f t="shared" si="294"/>
        <v>7.2358520912865185E-5</v>
      </c>
      <c r="W2310" s="32">
        <f>-(1-U2310/MAX(U$5:U2310))</f>
        <v>-5.6738101362049376E-2</v>
      </c>
      <c r="X2310" s="53" t="str">
        <f t="shared" si="295"/>
        <v/>
      </c>
    </row>
    <row r="2311" spans="1:24" x14ac:dyDescent="0.3">
      <c r="A2311" s="4">
        <v>42348</v>
      </c>
      <c r="B2311" s="1">
        <v>132.92195000000001</v>
      </c>
      <c r="C2311" s="1">
        <v>176.01751300000001</v>
      </c>
      <c r="D2311" s="1">
        <v>215.300669</v>
      </c>
      <c r="E2311" s="1">
        <v>102.14494000000001</v>
      </c>
      <c r="F2311" s="3">
        <f t="shared" ref="F2311:F2374" si="296">SUMPRODUCT(B2311:E2311,B$3:E$3)</f>
        <v>15005.320492842931</v>
      </c>
      <c r="G2311" s="36">
        <f t="shared" ref="G2311:G2374" si="297">LN(B2311/B2310)</f>
        <v>-1.2575010374636409E-4</v>
      </c>
      <c r="H2311" s="31">
        <f t="shared" ref="H2311:H2374" si="298">LN(C2311/C2310)</f>
        <v>2.4324927695325324E-3</v>
      </c>
      <c r="I2311" s="37">
        <f t="shared" ref="I2311:I2374" si="299">LN(D2311/D2310)</f>
        <v>-2.6064620639064773E-3</v>
      </c>
      <c r="J2311" s="37">
        <f t="shared" ref="J2311:J2374" si="300">LN(E2311/E2310)</f>
        <v>-9.3052480778656726E-3</v>
      </c>
      <c r="K2311" s="39">
        <f t="shared" ref="K2311:K2374" si="301">LN(F2311/F2310)</f>
        <v>-2.3764036594233692E-3</v>
      </c>
      <c r="L2311" s="36">
        <f>-(1-B2311/MAX(B$5:B2311))</f>
        <v>-2.0571345891953197E-3</v>
      </c>
      <c r="M2311" s="37">
        <f>-(1-C2311/MAX(C$5:C2311))</f>
        <v>-1.2140716319223088E-2</v>
      </c>
      <c r="N2311" s="37">
        <f>-(1-D2311/MAX(D$5:D2311))</f>
        <v>-0.10543541817228375</v>
      </c>
      <c r="O2311" s="37">
        <f>-(1-E2311/MAX(E$5:E2311))</f>
        <v>-0.44475582179121997</v>
      </c>
      <c r="P2311" s="39">
        <f>-(1-F2311/MAX(F$5:F2311))</f>
        <v>-5.8770181660282028E-2</v>
      </c>
      <c r="Q2311" s="33">
        <f>IF(DatiStorici[[#This Row],[Calend]]="X",(DatiStorici[[#This Row],[Balanced]]*B$2/DatiStorici[[#This Row],[Bond 3Y]]),Q2310)</f>
        <v>30.063476062940705</v>
      </c>
      <c r="R2311" s="33">
        <f>IF(DatiStorici[[#This Row],[Calend]]="X",(DatiStorici[[#This Row],[Balanced]]*C$2/DatiStorici[[#This Row],[Bond 10Y]]),R2310)</f>
        <v>23.049742491761972</v>
      </c>
      <c r="S2311" s="33">
        <f>IF(DatiStorici[[#This Row],[Calend]]="X",(DatiStorici[[#This Row],[Balanced]]*D$2/DatiStorici[[#This Row],[SXXR]]),S2310)</f>
        <v>20.147868830265168</v>
      </c>
      <c r="T2311" s="33">
        <f>IF(DatiStorici[[#This Row],[Calend]]="X",(DatiStorici[[#This Row],[Balanced]]*E$2/DatiStorici[[#This Row],[Gold]]),T2310)</f>
        <v>34.94519166065858</v>
      </c>
      <c r="U2311" s="34">
        <f>SUMPRODUCT(DatiStorici[[#This Row],[Bond 3Y]:[Gold]],Q2310:T2310)</f>
        <v>15960.578354301575</v>
      </c>
      <c r="V2311" s="32">
        <f t="shared" ref="V2311:V2374" si="302">LN(U2311/U2310)</f>
        <v>-2.2115437309978129E-3</v>
      </c>
      <c r="W2311" s="32">
        <f>-(1-U2311/MAX(U$5:U2311))</f>
        <v>-5.8821861288277488E-2</v>
      </c>
      <c r="X2311" s="53" t="str">
        <f t="shared" ref="X2311:X2374" si="303">IF(AND(MONTH(A2311)&lt;&gt;MONTH(A2310),MONTH(A2311)=X$2),"X","")</f>
        <v/>
      </c>
    </row>
    <row r="2312" spans="1:24" x14ac:dyDescent="0.3">
      <c r="A2312" s="4">
        <v>42349</v>
      </c>
      <c r="B2312" s="1">
        <v>132.91454899999999</v>
      </c>
      <c r="C2312" s="1">
        <v>176.22867500000001</v>
      </c>
      <c r="D2312" s="1">
        <v>210.89976200000001</v>
      </c>
      <c r="E2312" s="1">
        <v>102.28682000000001</v>
      </c>
      <c r="F2312" s="3">
        <f t="shared" si="296"/>
        <v>14949.875297338942</v>
      </c>
      <c r="G2312" s="36">
        <f t="shared" si="297"/>
        <v>-5.5680841643373514E-5</v>
      </c>
      <c r="H2312" s="31">
        <f t="shared" si="298"/>
        <v>1.1989456947363269E-3</v>
      </c>
      <c r="I2312" s="37">
        <f t="shared" si="299"/>
        <v>-2.0652552670466028E-2</v>
      </c>
      <c r="J2312" s="37">
        <f t="shared" si="300"/>
        <v>1.3880428635899974E-3</v>
      </c>
      <c r="K2312" s="39">
        <f t="shared" si="301"/>
        <v>-3.701879247282075E-3</v>
      </c>
      <c r="L2312" s="36">
        <f>-(1-B2312/MAX(B$5:B2312))</f>
        <v>-2.1126993408929762E-3</v>
      </c>
      <c r="M2312" s="37">
        <f>-(1-C2312/MAX(C$5:C2312))</f>
        <v>-1.0955616390782463E-2</v>
      </c>
      <c r="N2312" s="37">
        <f>-(1-D2312/MAX(D$5:D2312))</f>
        <v>-0.12372098852560987</v>
      </c>
      <c r="O2312" s="37">
        <f>-(1-E2312/MAX(E$5:E2312))</f>
        <v>-0.44398458394033613</v>
      </c>
      <c r="P2312" s="39">
        <f>-(1-F2312/MAX(F$5:F2312))</f>
        <v>-6.2248059478148154E-2</v>
      </c>
      <c r="Q2312" s="33">
        <f>IF(DatiStorici[[#This Row],[Calend]]="X",(DatiStorici[[#This Row],[Balanced]]*B$2/DatiStorici[[#This Row],[Bond 3Y]]),Q2311)</f>
        <v>30.063476062940705</v>
      </c>
      <c r="R2312" s="33">
        <f>IF(DatiStorici[[#This Row],[Calend]]="X",(DatiStorici[[#This Row],[Balanced]]*C$2/DatiStorici[[#This Row],[Bond 10Y]]),R2311)</f>
        <v>23.049742491761972</v>
      </c>
      <c r="S2312" s="33">
        <f>IF(DatiStorici[[#This Row],[Calend]]="X",(DatiStorici[[#This Row],[Balanced]]*D$2/DatiStorici[[#This Row],[SXXR]]),S2311)</f>
        <v>20.147868830265168</v>
      </c>
      <c r="T2312" s="33">
        <f>IF(DatiStorici[[#This Row],[Calend]]="X",(DatiStorici[[#This Row],[Balanced]]*E$2/DatiStorici[[#This Row],[Gold]]),T2311)</f>
        <v>34.94519166065858</v>
      </c>
      <c r="U2312" s="34">
        <f>SUMPRODUCT(DatiStorici[[#This Row],[Bond 3Y]:[Gold]],Q2311:T2311)</f>
        <v>15881.5122110619</v>
      </c>
      <c r="V2312" s="32">
        <f t="shared" si="302"/>
        <v>-4.9661504212916499E-3</v>
      </c>
      <c r="W2312" s="32">
        <f>-(1-U2312/MAX(U$5:U2312))</f>
        <v>-6.3484306713344263E-2</v>
      </c>
      <c r="X2312" s="53" t="str">
        <f t="shared" si="303"/>
        <v/>
      </c>
    </row>
    <row r="2313" spans="1:24" x14ac:dyDescent="0.3">
      <c r="A2313" s="4">
        <v>42352</v>
      </c>
      <c r="B2313" s="1">
        <v>132.875137</v>
      </c>
      <c r="C2313" s="1">
        <v>175.486985</v>
      </c>
      <c r="D2313" s="1">
        <v>207.18458100000001</v>
      </c>
      <c r="E2313" s="1">
        <v>101.87797999999999</v>
      </c>
      <c r="F2313" s="3">
        <f t="shared" si="296"/>
        <v>14858.109868249763</v>
      </c>
      <c r="G2313" s="36">
        <f t="shared" si="297"/>
        <v>-2.9656530982813699E-4</v>
      </c>
      <c r="H2313" s="31">
        <f t="shared" si="298"/>
        <v>-4.2175608525383337E-3</v>
      </c>
      <c r="I2313" s="37">
        <f t="shared" si="299"/>
        <v>-1.7772867394021799E-2</v>
      </c>
      <c r="J2313" s="37">
        <f t="shared" si="300"/>
        <v>-4.0050052358187802E-3</v>
      </c>
      <c r="K2313" s="39">
        <f t="shared" si="301"/>
        <v>-6.1571232327699184E-3</v>
      </c>
      <c r="L2313" s="36">
        <f>-(1-B2313/MAX(B$5:B2313))</f>
        <v>-2.408594219139748E-3</v>
      </c>
      <c r="M2313" s="37">
        <f>-(1-C2313/MAX(C$5:C2313))</f>
        <v>-1.5118187146529904E-2</v>
      </c>
      <c r="N2313" s="37">
        <f>-(1-D2313/MAX(D$5:D2313))</f>
        <v>-0.13915739823634454</v>
      </c>
      <c r="O2313" s="37">
        <f>-(1-E2313/MAX(E$5:E2313))</f>
        <v>-0.44620697527777176</v>
      </c>
      <c r="P2313" s="39">
        <f>-(1-F2313/MAX(F$5:F2313))</f>
        <v>-6.8004174996818434E-2</v>
      </c>
      <c r="Q2313" s="33">
        <f>IF(DatiStorici[[#This Row],[Calend]]="X",(DatiStorici[[#This Row],[Balanced]]*B$2/DatiStorici[[#This Row],[Bond 3Y]]),Q2312)</f>
        <v>30.063476062940705</v>
      </c>
      <c r="R2313" s="33">
        <f>IF(DatiStorici[[#This Row],[Calend]]="X",(DatiStorici[[#This Row],[Balanced]]*C$2/DatiStorici[[#This Row],[Bond 10Y]]),R2312)</f>
        <v>23.049742491761972</v>
      </c>
      <c r="S2313" s="33">
        <f>IF(DatiStorici[[#This Row],[Calend]]="X",(DatiStorici[[#This Row],[Balanced]]*D$2/DatiStorici[[#This Row],[SXXR]]),S2312)</f>
        <v>20.147868830265168</v>
      </c>
      <c r="T2313" s="33">
        <f>IF(DatiStorici[[#This Row],[Calend]]="X",(DatiStorici[[#This Row],[Balanced]]*E$2/DatiStorici[[#This Row],[Gold]]),T2312)</f>
        <v>34.94519166065858</v>
      </c>
      <c r="U2313" s="34">
        <f>SUMPRODUCT(DatiStorici[[#This Row],[Bond 3Y]:[Gold]],Q2312:T2312)</f>
        <v>15774.091614207353</v>
      </c>
      <c r="V2313" s="32">
        <f t="shared" si="302"/>
        <v>-6.7868557981619684E-3</v>
      </c>
      <c r="W2313" s="32">
        <f>-(1-U2313/MAX(U$5:U2313))</f>
        <v>-6.9818783770663195E-2</v>
      </c>
      <c r="X2313" s="53" t="str">
        <f t="shared" si="303"/>
        <v/>
      </c>
    </row>
    <row r="2314" spans="1:24" x14ac:dyDescent="0.3">
      <c r="A2314" s="4">
        <v>42353</v>
      </c>
      <c r="B2314" s="1">
        <v>132.82046399999999</v>
      </c>
      <c r="C2314" s="1">
        <v>174.37508800000001</v>
      </c>
      <c r="D2314" s="1">
        <v>213.14534499999999</v>
      </c>
      <c r="E2314" s="1">
        <v>101.23307</v>
      </c>
      <c r="F2314" s="3">
        <f t="shared" si="296"/>
        <v>14892.843077730937</v>
      </c>
      <c r="G2314" s="36">
        <f t="shared" si="297"/>
        <v>-4.1154614954783564E-4</v>
      </c>
      <c r="H2314" s="31">
        <f t="shared" si="298"/>
        <v>-6.3562233768051056E-3</v>
      </c>
      <c r="I2314" s="37">
        <f t="shared" si="299"/>
        <v>2.8364212299131004E-2</v>
      </c>
      <c r="J2314" s="37">
        <f t="shared" si="300"/>
        <v>-6.3503405379759376E-3</v>
      </c>
      <c r="K2314" s="39">
        <f t="shared" si="301"/>
        <v>2.3349319481916196E-3</v>
      </c>
      <c r="L2314" s="36">
        <f>-(1-B2314/MAX(B$5:B2314))</f>
        <v>-2.8190646514544282E-3</v>
      </c>
      <c r="M2314" s="37">
        <f>-(1-C2314/MAX(C$5:C2314))</f>
        <v>-2.1358462646541176E-2</v>
      </c>
      <c r="N2314" s="37">
        <f>-(1-D2314/MAX(D$5:D2314))</f>
        <v>-0.11439069230923149</v>
      </c>
      <c r="O2314" s="37">
        <f>-(1-E2314/MAX(E$5:E2314))</f>
        <v>-0.44971260681437675</v>
      </c>
      <c r="P2314" s="39">
        <f>-(1-F2314/MAX(F$5:F2314))</f>
        <v>-6.5825485613548396E-2</v>
      </c>
      <c r="Q2314" s="33">
        <f>IF(DatiStorici[[#This Row],[Calend]]="X",(DatiStorici[[#This Row],[Balanced]]*B$2/DatiStorici[[#This Row],[Bond 3Y]]),Q2313)</f>
        <v>30.063476062940705</v>
      </c>
      <c r="R2314" s="33">
        <f>IF(DatiStorici[[#This Row],[Calend]]="X",(DatiStorici[[#This Row],[Balanced]]*C$2/DatiStorici[[#This Row],[Bond 10Y]]),R2313)</f>
        <v>23.049742491761972</v>
      </c>
      <c r="S2314" s="33">
        <f>IF(DatiStorici[[#This Row],[Calend]]="X",(DatiStorici[[#This Row],[Balanced]]*D$2/DatiStorici[[#This Row],[SXXR]]),S2313)</f>
        <v>20.147868830265168</v>
      </c>
      <c r="T2314" s="33">
        <f>IF(DatiStorici[[#This Row],[Calend]]="X",(DatiStorici[[#This Row],[Balanced]]*E$2/DatiStorici[[#This Row],[Gold]]),T2313)</f>
        <v>34.94519166065858</v>
      </c>
      <c r="U2314" s="34">
        <f>SUMPRODUCT(DatiStorici[[#This Row],[Bond 3Y]:[Gold]],Q2313:T2313)</f>
        <v>15844.37920189949</v>
      </c>
      <c r="V2314" s="32">
        <f t="shared" si="302"/>
        <v>4.445990059488379E-3</v>
      </c>
      <c r="W2314" s="32">
        <f>-(1-U2314/MAX(U$5:U2314))</f>
        <v>-6.5674000324216553E-2</v>
      </c>
      <c r="X2314" s="53" t="str">
        <f t="shared" si="303"/>
        <v/>
      </c>
    </row>
    <row r="2315" spans="1:24" x14ac:dyDescent="0.3">
      <c r="A2315" s="4">
        <v>42354</v>
      </c>
      <c r="B2315" s="1">
        <v>132.82743199999999</v>
      </c>
      <c r="C2315" s="1">
        <v>174.322801</v>
      </c>
      <c r="D2315" s="1">
        <v>213.64899600000001</v>
      </c>
      <c r="E2315" s="1">
        <v>102.5432</v>
      </c>
      <c r="F2315" s="3">
        <f t="shared" si="296"/>
        <v>14950.940386384662</v>
      </c>
      <c r="G2315" s="36">
        <f t="shared" si="297"/>
        <v>5.2460419273157563E-5</v>
      </c>
      <c r="H2315" s="31">
        <f t="shared" si="298"/>
        <v>-2.9989857720013214E-4</v>
      </c>
      <c r="I2315" s="37">
        <f t="shared" si="299"/>
        <v>2.3601589121946889E-3</v>
      </c>
      <c r="J2315" s="37">
        <f t="shared" si="300"/>
        <v>1.2858691073363871E-2</v>
      </c>
      <c r="K2315" s="39">
        <f t="shared" si="301"/>
        <v>3.8934327555426229E-3</v>
      </c>
      <c r="L2315" s="36">
        <f>-(1-B2315/MAX(B$5:B2315))</f>
        <v>-2.7667507493022159E-3</v>
      </c>
      <c r="M2315" s="37">
        <f>-(1-C2315/MAX(C$5:C2315))</f>
        <v>-2.1651911846484295E-2</v>
      </c>
      <c r="N2315" s="37">
        <f>-(1-D2315/MAX(D$5:D2315))</f>
        <v>-0.11229804509036889</v>
      </c>
      <c r="O2315" s="37">
        <f>-(1-E2315/MAX(E$5:E2315))</f>
        <v>-0.44259094170598601</v>
      </c>
      <c r="P2315" s="39">
        <f>-(1-F2315/MAX(F$5:F2315))</f>
        <v>-6.218125027074084E-2</v>
      </c>
      <c r="Q2315" s="33">
        <f>IF(DatiStorici[[#This Row],[Calend]]="X",(DatiStorici[[#This Row],[Balanced]]*B$2/DatiStorici[[#This Row],[Bond 3Y]]),Q2314)</f>
        <v>30.063476062940705</v>
      </c>
      <c r="R2315" s="33">
        <f>IF(DatiStorici[[#This Row],[Calend]]="X",(DatiStorici[[#This Row],[Balanced]]*C$2/DatiStorici[[#This Row],[Bond 10Y]]),R2314)</f>
        <v>23.049742491761972</v>
      </c>
      <c r="S2315" s="33">
        <f>IF(DatiStorici[[#This Row],[Calend]]="X",(DatiStorici[[#This Row],[Balanced]]*D$2/DatiStorici[[#This Row],[SXXR]]),S2314)</f>
        <v>20.147868830265168</v>
      </c>
      <c r="T2315" s="33">
        <f>IF(DatiStorici[[#This Row],[Calend]]="X",(DatiStorici[[#This Row],[Balanced]]*E$2/DatiStorici[[#This Row],[Gold]]),T2314)</f>
        <v>34.94519166065858</v>
      </c>
      <c r="U2315" s="34">
        <f>SUMPRODUCT(DatiStorici[[#This Row],[Bond 3Y]:[Gold]],Q2314:T2314)</f>
        <v>15899.313720549644</v>
      </c>
      <c r="V2315" s="32">
        <f t="shared" si="302"/>
        <v>3.4611331217675708E-3</v>
      </c>
      <c r="W2315" s="32">
        <f>-(1-U2315/MAX(U$5:U2315))</f>
        <v>-6.2434570845757764E-2</v>
      </c>
      <c r="X2315" s="53" t="str">
        <f t="shared" si="303"/>
        <v/>
      </c>
    </row>
    <row r="2316" spans="1:24" x14ac:dyDescent="0.3">
      <c r="A2316" s="4">
        <v>42355</v>
      </c>
      <c r="B2316" s="1">
        <v>132.851562</v>
      </c>
      <c r="C2316" s="1">
        <v>175.14743100000001</v>
      </c>
      <c r="D2316" s="1">
        <v>216.31716499999999</v>
      </c>
      <c r="E2316" s="1">
        <v>100.07682</v>
      </c>
      <c r="F2316" s="3">
        <f t="shared" si="296"/>
        <v>14915.27704283548</v>
      </c>
      <c r="G2316" s="36">
        <f t="shared" si="297"/>
        <v>1.8164778255945225E-4</v>
      </c>
      <c r="H2316" s="31">
        <f t="shared" si="298"/>
        <v>4.7193234502084184E-3</v>
      </c>
      <c r="I2316" s="37">
        <f t="shared" si="299"/>
        <v>1.241122437992283E-2</v>
      </c>
      <c r="J2316" s="37">
        <f t="shared" si="300"/>
        <v>-2.4346082128841911E-2</v>
      </c>
      <c r="K2316" s="39">
        <f t="shared" si="301"/>
        <v>-2.3882073840982483E-3</v>
      </c>
      <c r="L2316" s="36">
        <f>-(1-B2316/MAX(B$5:B2316))</f>
        <v>-2.5855890875723375E-3</v>
      </c>
      <c r="M2316" s="37">
        <f>-(1-C2316/MAX(C$5:C2316))</f>
        <v>-1.7023858721442742E-2</v>
      </c>
      <c r="N2316" s="37">
        <f>-(1-D2316/MAX(D$5:D2316))</f>
        <v>-0.10121192307868732</v>
      </c>
      <c r="O2316" s="37">
        <f>-(1-E2316/MAX(E$5:E2316))</f>
        <v>-0.45599780391815792</v>
      </c>
      <c r="P2316" s="39">
        <f>-(1-F2316/MAX(F$5:F2316))</f>
        <v>-6.4418283620757966E-2</v>
      </c>
      <c r="Q2316" s="33">
        <f>IF(DatiStorici[[#This Row],[Calend]]="X",(DatiStorici[[#This Row],[Balanced]]*B$2/DatiStorici[[#This Row],[Bond 3Y]]),Q2315)</f>
        <v>30.063476062940705</v>
      </c>
      <c r="R2316" s="33">
        <f>IF(DatiStorici[[#This Row],[Calend]]="X",(DatiStorici[[#This Row],[Balanced]]*C$2/DatiStorici[[#This Row],[Bond 10Y]]),R2315)</f>
        <v>23.049742491761972</v>
      </c>
      <c r="S2316" s="33">
        <f>IF(DatiStorici[[#This Row],[Calend]]="X",(DatiStorici[[#This Row],[Balanced]]*D$2/DatiStorici[[#This Row],[SXXR]]),S2315)</f>
        <v>20.147868830265168</v>
      </c>
      <c r="T2316" s="33">
        <f>IF(DatiStorici[[#This Row],[Calend]]="X",(DatiStorici[[#This Row],[Balanced]]*E$2/DatiStorici[[#This Row],[Gold]]),T2315)</f>
        <v>34.94519166065858</v>
      </c>
      <c r="U2316" s="34">
        <f>SUMPRODUCT(DatiStorici[[#This Row],[Bond 3Y]:[Gold]],Q2315:T2315)</f>
        <v>15886.61645859899</v>
      </c>
      <c r="V2316" s="32">
        <f t="shared" si="302"/>
        <v>-7.9892345792354207E-4</v>
      </c>
      <c r="W2316" s="32">
        <f>-(1-U2316/MAX(U$5:U2316))</f>
        <v>-6.3183314726096618E-2</v>
      </c>
      <c r="X2316" s="53" t="str">
        <f t="shared" si="303"/>
        <v/>
      </c>
    </row>
    <row r="2317" spans="1:24" x14ac:dyDescent="0.3">
      <c r="A2317" s="4">
        <v>42356</v>
      </c>
      <c r="B2317" s="1">
        <v>132.875956</v>
      </c>
      <c r="C2317" s="1">
        <v>175.787712</v>
      </c>
      <c r="D2317" s="1">
        <v>214.137835</v>
      </c>
      <c r="E2317" s="1">
        <v>101.32495</v>
      </c>
      <c r="F2317" s="3">
        <f t="shared" si="296"/>
        <v>14948.532848877945</v>
      </c>
      <c r="G2317" s="36">
        <f t="shared" si="297"/>
        <v>1.8360161004118289E-4</v>
      </c>
      <c r="H2317" s="31">
        <f t="shared" si="298"/>
        <v>3.6490030891940988E-3</v>
      </c>
      <c r="I2317" s="37">
        <f t="shared" si="299"/>
        <v>-1.0125790713660232E-2</v>
      </c>
      <c r="J2317" s="37">
        <f t="shared" si="300"/>
        <v>1.2394587979119928E-2</v>
      </c>
      <c r="K2317" s="39">
        <f t="shared" si="301"/>
        <v>2.2271652484741871E-3</v>
      </c>
      <c r="L2317" s="36">
        <f>-(1-B2317/MAX(B$5:B2317))</f>
        <v>-2.402445383625551E-3</v>
      </c>
      <c r="M2317" s="37">
        <f>-(1-C2317/MAX(C$5:C2317))</f>
        <v>-1.3430423504491307E-2</v>
      </c>
      <c r="N2317" s="37">
        <f>-(1-D2317/MAX(D$5:D2317))</f>
        <v>-0.11026694106432389</v>
      </c>
      <c r="O2317" s="37">
        <f>-(1-E2317/MAX(E$5:E2317))</f>
        <v>-0.44921316127068334</v>
      </c>
      <c r="P2317" s="39">
        <f>-(1-F2317/MAX(F$5:F2317))</f>
        <v>-6.2332266444715567E-2</v>
      </c>
      <c r="Q2317" s="33">
        <f>IF(DatiStorici[[#This Row],[Calend]]="X",(DatiStorici[[#This Row],[Balanced]]*B$2/DatiStorici[[#This Row],[Bond 3Y]]),Q2316)</f>
        <v>30.063476062940705</v>
      </c>
      <c r="R2317" s="33">
        <f>IF(DatiStorici[[#This Row],[Calend]]="X",(DatiStorici[[#This Row],[Balanced]]*C$2/DatiStorici[[#This Row],[Bond 10Y]]),R2316)</f>
        <v>23.049742491761972</v>
      </c>
      <c r="S2317" s="33">
        <f>IF(DatiStorici[[#This Row],[Calend]]="X",(DatiStorici[[#This Row],[Balanced]]*D$2/DatiStorici[[#This Row],[SXXR]]),S2316)</f>
        <v>20.147868830265168</v>
      </c>
      <c r="T2317" s="33">
        <f>IF(DatiStorici[[#This Row],[Calend]]="X",(DatiStorici[[#This Row],[Balanced]]*E$2/DatiStorici[[#This Row],[Gold]]),T2316)</f>
        <v>34.94519166065858</v>
      </c>
      <c r="U2317" s="34">
        <f>SUMPRODUCT(DatiStorici[[#This Row],[Bond 3Y]:[Gold]],Q2316:T2316)</f>
        <v>15901.815426295989</v>
      </c>
      <c r="V2317" s="32">
        <f t="shared" si="302"/>
        <v>9.5625785570255598E-4</v>
      </c>
      <c r="W2317" s="32">
        <f>-(1-U2317/MAX(U$5:U2317))</f>
        <v>-6.2287047948674568E-2</v>
      </c>
      <c r="X2317" s="53" t="str">
        <f t="shared" si="303"/>
        <v/>
      </c>
    </row>
    <row r="2318" spans="1:24" x14ac:dyDescent="0.3">
      <c r="A2318" s="4">
        <v>42359</v>
      </c>
      <c r="B2318" s="1">
        <v>132.872062</v>
      </c>
      <c r="C2318" s="1">
        <v>175.47329999999999</v>
      </c>
      <c r="D2318" s="1">
        <v>211.78015300000001</v>
      </c>
      <c r="E2318" s="1">
        <v>102.87108000000001</v>
      </c>
      <c r="F2318" s="3">
        <f t="shared" si="296"/>
        <v>14965.989177326843</v>
      </c>
      <c r="G2318" s="36">
        <f t="shared" si="297"/>
        <v>-2.9305957045949731E-5</v>
      </c>
      <c r="H2318" s="31">
        <f t="shared" si="298"/>
        <v>-1.7901906173890926E-3</v>
      </c>
      <c r="I2318" s="37">
        <f t="shared" si="299"/>
        <v>-1.1071174020869771E-2</v>
      </c>
      <c r="J2318" s="37">
        <f t="shared" si="300"/>
        <v>1.514387472287484E-2</v>
      </c>
      <c r="K2318" s="39">
        <f t="shared" si="301"/>
        <v>1.1670806850942244E-3</v>
      </c>
      <c r="L2318" s="36">
        <f>-(1-B2318/MAX(B$5:B2318))</f>
        <v>-2.4316805063265834E-3</v>
      </c>
      <c r="M2318" s="37">
        <f>-(1-C2318/MAX(C$5:C2318))</f>
        <v>-1.5194991176235684E-2</v>
      </c>
      <c r="N2318" s="37">
        <f>-(1-D2318/MAX(D$5:D2318))</f>
        <v>-0.12006300357638566</v>
      </c>
      <c r="O2318" s="37">
        <f>-(1-E2318/MAX(E$5:E2318))</f>
        <v>-0.44080863647235324</v>
      </c>
      <c r="P2318" s="39">
        <f>-(1-F2318/MAX(F$5:F2318))</f>
        <v>-6.1237293707367413E-2</v>
      </c>
      <c r="Q2318" s="33">
        <f>IF(DatiStorici[[#This Row],[Calend]]="X",(DatiStorici[[#This Row],[Balanced]]*B$2/DatiStorici[[#This Row],[Bond 3Y]]),Q2317)</f>
        <v>30.063476062940705</v>
      </c>
      <c r="R2318" s="33">
        <f>IF(DatiStorici[[#This Row],[Calend]]="X",(DatiStorici[[#This Row],[Balanced]]*C$2/DatiStorici[[#This Row],[Bond 10Y]]),R2317)</f>
        <v>23.049742491761972</v>
      </c>
      <c r="S2318" s="33">
        <f>IF(DatiStorici[[#This Row],[Calend]]="X",(DatiStorici[[#This Row],[Balanced]]*D$2/DatiStorici[[#This Row],[SXXR]]),S2317)</f>
        <v>20.147868830265168</v>
      </c>
      <c r="T2318" s="33">
        <f>IF(DatiStorici[[#This Row],[Calend]]="X",(DatiStorici[[#This Row],[Balanced]]*E$2/DatiStorici[[#This Row],[Gold]]),T2317)</f>
        <v>34.94519166065858</v>
      </c>
      <c r="U2318" s="34">
        <f>SUMPRODUCT(DatiStorici[[#This Row],[Bond 3Y]:[Gold]],Q2317:T2317)</f>
        <v>15900.978784986699</v>
      </c>
      <c r="V2318" s="32">
        <f t="shared" si="302"/>
        <v>-5.2614327151587845E-5</v>
      </c>
      <c r="W2318" s="32">
        <f>-(1-U2318/MAX(U$5:U2318))</f>
        <v>-6.2336383786810723E-2</v>
      </c>
      <c r="X2318" s="53" t="str">
        <f t="shared" si="303"/>
        <v/>
      </c>
    </row>
    <row r="2319" spans="1:24" x14ac:dyDescent="0.3">
      <c r="A2319" s="4">
        <v>42360</v>
      </c>
      <c r="B2319" s="1">
        <v>132.89803900000001</v>
      </c>
      <c r="C2319" s="1">
        <v>174.86326399999999</v>
      </c>
      <c r="D2319" s="1">
        <v>211.603578</v>
      </c>
      <c r="E2319" s="1">
        <v>102.50275999999999</v>
      </c>
      <c r="F2319" s="3">
        <f t="shared" si="296"/>
        <v>14934.002078027806</v>
      </c>
      <c r="G2319" s="36">
        <f t="shared" si="297"/>
        <v>1.9548474403248856E-4</v>
      </c>
      <c r="H2319" s="31">
        <f t="shared" si="298"/>
        <v>-3.4825746396229098E-3</v>
      </c>
      <c r="I2319" s="37">
        <f t="shared" si="299"/>
        <v>-8.3411334592645538E-4</v>
      </c>
      <c r="J2319" s="37">
        <f t="shared" si="300"/>
        <v>-3.5868287302813933E-3</v>
      </c>
      <c r="K2319" s="39">
        <f t="shared" si="301"/>
        <v>-2.1396067462838564E-3</v>
      </c>
      <c r="L2319" s="36">
        <f>-(1-B2319/MAX(B$5:B2319))</f>
        <v>-2.2366520568132264E-3</v>
      </c>
      <c r="M2319" s="37">
        <f>-(1-C2319/MAX(C$5:C2319))</f>
        <v>-1.8618683033417516E-2</v>
      </c>
      <c r="N2319" s="37">
        <f>-(1-D2319/MAX(D$5:D2319))</f>
        <v>-0.120796664747853</v>
      </c>
      <c r="O2319" s="37">
        <f>-(1-E2319/MAX(E$5:E2319))</f>
        <v>-0.44281076732404168</v>
      </c>
      <c r="P2319" s="39">
        <f>-(1-F2319/MAX(F$5:F2319))</f>
        <v>-6.3243729469723009E-2</v>
      </c>
      <c r="Q2319" s="33">
        <f>IF(DatiStorici[[#This Row],[Calend]]="X",(DatiStorici[[#This Row],[Balanced]]*B$2/DatiStorici[[#This Row],[Bond 3Y]]),Q2318)</f>
        <v>30.063476062940705</v>
      </c>
      <c r="R2319" s="33">
        <f>IF(DatiStorici[[#This Row],[Calend]]="X",(DatiStorici[[#This Row],[Balanced]]*C$2/DatiStorici[[#This Row],[Bond 10Y]]),R2318)</f>
        <v>23.049742491761972</v>
      </c>
      <c r="S2319" s="33">
        <f>IF(DatiStorici[[#This Row],[Calend]]="X",(DatiStorici[[#This Row],[Balanced]]*D$2/DatiStorici[[#This Row],[SXXR]]),S2318)</f>
        <v>20.147868830265168</v>
      </c>
      <c r="T2319" s="33">
        <f>IF(DatiStorici[[#This Row],[Calend]]="X",(DatiStorici[[#This Row],[Balanced]]*E$2/DatiStorici[[#This Row],[Gold]]),T2318)</f>
        <v>34.94519166065858</v>
      </c>
      <c r="U2319" s="34">
        <f>SUMPRODUCT(DatiStorici[[#This Row],[Bond 3Y]:[Gold]],Q2318:T2318)</f>
        <v>15871.269948262523</v>
      </c>
      <c r="V2319" s="32">
        <f t="shared" si="302"/>
        <v>-1.870112854274141E-3</v>
      </c>
      <c r="W2319" s="32">
        <f>-(1-U2319/MAX(U$5:U2319))</f>
        <v>-6.4088281934274405E-2</v>
      </c>
      <c r="X2319" s="53" t="str">
        <f t="shared" si="303"/>
        <v/>
      </c>
    </row>
    <row r="2320" spans="1:24" x14ac:dyDescent="0.3">
      <c r="A2320" s="4">
        <v>42361</v>
      </c>
      <c r="B2320" s="1">
        <v>132.90975900000001</v>
      </c>
      <c r="C2320" s="1">
        <v>174.47071600000001</v>
      </c>
      <c r="D2320" s="1">
        <v>217.25691900000001</v>
      </c>
      <c r="E2320" s="1">
        <v>101.86744</v>
      </c>
      <c r="F2320" s="3">
        <f t="shared" si="296"/>
        <v>14984.340697779509</v>
      </c>
      <c r="G2320" s="36">
        <f t="shared" si="297"/>
        <v>8.8184019398757484E-5</v>
      </c>
      <c r="H2320" s="31">
        <f t="shared" si="298"/>
        <v>-2.247408999404921E-3</v>
      </c>
      <c r="I2320" s="37">
        <f t="shared" si="299"/>
        <v>2.6366002635682954E-2</v>
      </c>
      <c r="J2320" s="37">
        <f t="shared" si="300"/>
        <v>-6.2173648267343559E-3</v>
      </c>
      <c r="K2320" s="39">
        <f t="shared" si="301"/>
        <v>3.3650705609281836E-3</v>
      </c>
      <c r="L2320" s="36">
        <f>-(1-B2320/MAX(B$5:B2320))</f>
        <v>-2.1486613947546696E-3</v>
      </c>
      <c r="M2320" s="37">
        <f>-(1-C2320/MAX(C$5:C2320))</f>
        <v>-2.0821771689091717E-2</v>
      </c>
      <c r="N2320" s="37">
        <f>-(1-D2320/MAX(D$5:D2320))</f>
        <v>-9.7307287538372589E-2</v>
      </c>
      <c r="O2320" s="37">
        <f>-(1-E2320/MAX(E$5:E2320))</f>
        <v>-0.44626426909612749</v>
      </c>
      <c r="P2320" s="39">
        <f>-(1-F2320/MAX(F$5:F2320))</f>
        <v>-6.0086168793363814E-2</v>
      </c>
      <c r="Q2320" s="33">
        <f>IF(DatiStorici[[#This Row],[Calend]]="X",(DatiStorici[[#This Row],[Balanced]]*B$2/DatiStorici[[#This Row],[Bond 3Y]]),Q2319)</f>
        <v>30.063476062940705</v>
      </c>
      <c r="R2320" s="33">
        <f>IF(DatiStorici[[#This Row],[Calend]]="X",(DatiStorici[[#This Row],[Balanced]]*C$2/DatiStorici[[#This Row],[Bond 10Y]]),R2319)</f>
        <v>23.049742491761972</v>
      </c>
      <c r="S2320" s="33">
        <f>IF(DatiStorici[[#This Row],[Calend]]="X",(DatiStorici[[#This Row],[Balanced]]*D$2/DatiStorici[[#This Row],[SXXR]]),S2319)</f>
        <v>20.147868830265168</v>
      </c>
      <c r="T2320" s="33">
        <f>IF(DatiStorici[[#This Row],[Calend]]="X",(DatiStorici[[#This Row],[Balanced]]*E$2/DatiStorici[[#This Row],[Gold]]),T2319)</f>
        <v>34.94519166065858</v>
      </c>
      <c r="U2320" s="34">
        <f>SUMPRODUCT(DatiStorici[[#This Row],[Bond 3Y]:[Gold]],Q2319:T2319)</f>
        <v>15954.275555641238</v>
      </c>
      <c r="V2320" s="32">
        <f t="shared" si="302"/>
        <v>5.2162999425839022E-3</v>
      </c>
      <c r="W2320" s="32">
        <f>-(1-U2320/MAX(U$5:U2320))</f>
        <v>-5.9193530546128192E-2</v>
      </c>
      <c r="X2320" s="53" t="str">
        <f t="shared" si="303"/>
        <v/>
      </c>
    </row>
    <row r="2321" spans="1:24" x14ac:dyDescent="0.3">
      <c r="A2321" s="4">
        <v>42362</v>
      </c>
      <c r="B2321" s="1">
        <v>132.912385</v>
      </c>
      <c r="C2321" s="1">
        <v>174.47945899999999</v>
      </c>
      <c r="D2321" s="1">
        <v>216.70616150000001</v>
      </c>
      <c r="E2321" s="1">
        <v>102.21433</v>
      </c>
      <c r="F2321" s="3">
        <f t="shared" si="296"/>
        <v>14990.023208136598</v>
      </c>
      <c r="G2321" s="36">
        <f t="shared" si="297"/>
        <v>1.975757143912006E-5</v>
      </c>
      <c r="H2321" s="31">
        <f t="shared" si="298"/>
        <v>5.0110305872751314E-5</v>
      </c>
      <c r="I2321" s="37">
        <f t="shared" si="299"/>
        <v>-2.5382702835818876E-3</v>
      </c>
      <c r="J2321" s="37">
        <f t="shared" si="300"/>
        <v>3.399522986074501E-3</v>
      </c>
      <c r="K2321" s="39">
        <f t="shared" si="301"/>
        <v>3.7915803271098197E-4</v>
      </c>
      <c r="L2321" s="36">
        <f>-(1-B2321/MAX(B$5:B2321))</f>
        <v>-2.1289460808839866E-3</v>
      </c>
      <c r="M2321" s="37">
        <f>-(1-C2321/MAX(C$5:C2321))</f>
        <v>-2.0772703539167381E-2</v>
      </c>
      <c r="N2321" s="37">
        <f>-(1-D2321/MAX(D$5:D2321))</f>
        <v>-9.9595660142899778E-2</v>
      </c>
      <c r="O2321" s="37">
        <f>-(1-E2321/MAX(E$5:E2321))</f>
        <v>-0.44437862842730091</v>
      </c>
      <c r="P2321" s="39">
        <f>-(1-F2321/MAX(F$5:F2321))</f>
        <v>-5.972972534427734E-2</v>
      </c>
      <c r="Q2321" s="33">
        <f>IF(DatiStorici[[#This Row],[Calend]]="X",(DatiStorici[[#This Row],[Balanced]]*B$2/DatiStorici[[#This Row],[Bond 3Y]]),Q2320)</f>
        <v>30.063476062940705</v>
      </c>
      <c r="R2321" s="33">
        <f>IF(DatiStorici[[#This Row],[Calend]]="X",(DatiStorici[[#This Row],[Balanced]]*C$2/DatiStorici[[#This Row],[Bond 10Y]]),R2320)</f>
        <v>23.049742491761972</v>
      </c>
      <c r="S2321" s="33">
        <f>IF(DatiStorici[[#This Row],[Calend]]="X",(DatiStorici[[#This Row],[Balanced]]*D$2/DatiStorici[[#This Row],[SXXR]]),S2320)</f>
        <v>20.147868830265168</v>
      </c>
      <c r="T2321" s="33">
        <f>IF(DatiStorici[[#This Row],[Calend]]="X",(DatiStorici[[#This Row],[Balanced]]*E$2/DatiStorici[[#This Row],[Gold]]),T2320)</f>
        <v>34.94519166065858</v>
      </c>
      <c r="U2321" s="34">
        <f>SUMPRODUCT(DatiStorici[[#This Row],[Bond 3Y]:[Gold]],Q2320:T2320)</f>
        <v>15955.581573895864</v>
      </c>
      <c r="V2321" s="32">
        <f t="shared" si="302"/>
        <v>8.1856728474519365E-5</v>
      </c>
      <c r="W2321" s="32">
        <f>-(1-U2321/MAX(U$5:U2321))</f>
        <v>-5.9116516054376955E-2</v>
      </c>
      <c r="X2321" s="53" t="str">
        <f t="shared" si="303"/>
        <v/>
      </c>
    </row>
    <row r="2322" spans="1:24" x14ac:dyDescent="0.3">
      <c r="A2322" s="4">
        <v>42366</v>
      </c>
      <c r="B2322" s="1">
        <v>132.912385</v>
      </c>
      <c r="C2322" s="1">
        <v>174.47945899999999</v>
      </c>
      <c r="D2322" s="1">
        <v>216.155404</v>
      </c>
      <c r="E2322" s="1">
        <v>102.20963</v>
      </c>
      <c r="F2322" s="3">
        <f t="shared" si="296"/>
        <v>14981.552562512472</v>
      </c>
      <c r="G2322" s="36">
        <f t="shared" si="297"/>
        <v>0</v>
      </c>
      <c r="H2322" s="31">
        <f t="shared" si="298"/>
        <v>0</v>
      </c>
      <c r="I2322" s="37">
        <f t="shared" si="299"/>
        <v>-2.544729498324043E-3</v>
      </c>
      <c r="J2322" s="37">
        <f t="shared" si="300"/>
        <v>-4.5982868161145459E-5</v>
      </c>
      <c r="K2322" s="39">
        <f t="shared" si="301"/>
        <v>-5.6524527869192341E-4</v>
      </c>
      <c r="L2322" s="36">
        <f>-(1-B2322/MAX(B$5:B2322))</f>
        <v>-2.1289460808839866E-3</v>
      </c>
      <c r="M2322" s="37">
        <f>-(1-C2322/MAX(C$5:C2322))</f>
        <v>-2.0772703539167381E-2</v>
      </c>
      <c r="N2322" s="37">
        <f>-(1-D2322/MAX(D$5:D2322))</f>
        <v>-0.10188403274742697</v>
      </c>
      <c r="O2322" s="37">
        <f>-(1-E2322/MAX(E$5:E2322))</f>
        <v>-0.44440417690417688</v>
      </c>
      <c r="P2322" s="39">
        <f>-(1-F2322/MAX(F$5:F2322))</f>
        <v>-6.0261058496796083E-2</v>
      </c>
      <c r="Q2322" s="33">
        <f>IF(DatiStorici[[#This Row],[Calend]]="X",(DatiStorici[[#This Row],[Balanced]]*B$2/DatiStorici[[#This Row],[Bond 3Y]]),Q2321)</f>
        <v>30.063476062940705</v>
      </c>
      <c r="R2322" s="33">
        <f>IF(DatiStorici[[#This Row],[Calend]]="X",(DatiStorici[[#This Row],[Balanced]]*C$2/DatiStorici[[#This Row],[Bond 10Y]]),R2321)</f>
        <v>23.049742491761972</v>
      </c>
      <c r="S2322" s="33">
        <f>IF(DatiStorici[[#This Row],[Calend]]="X",(DatiStorici[[#This Row],[Balanced]]*D$2/DatiStorici[[#This Row],[SXXR]]),S2321)</f>
        <v>20.147868830265168</v>
      </c>
      <c r="T2322" s="33">
        <f>IF(DatiStorici[[#This Row],[Calend]]="X",(DatiStorici[[#This Row],[Balanced]]*E$2/DatiStorici[[#This Row],[Gold]]),T2321)</f>
        <v>34.94519166065858</v>
      </c>
      <c r="U2322" s="34">
        <f>SUMPRODUCT(DatiStorici[[#This Row],[Bond 3Y]:[Gold]],Q2321:T2321)</f>
        <v>15944.320741627776</v>
      </c>
      <c r="V2322" s="32">
        <f t="shared" si="302"/>
        <v>-7.0601048394784932E-4</v>
      </c>
      <c r="W2322" s="32">
        <f>-(1-U2322/MAX(U$5:U2322))</f>
        <v>-5.9780555221326526E-2</v>
      </c>
      <c r="X2322" s="53" t="str">
        <f t="shared" si="303"/>
        <v/>
      </c>
    </row>
    <row r="2323" spans="1:24" x14ac:dyDescent="0.3">
      <c r="A2323" s="4">
        <v>42367</v>
      </c>
      <c r="B2323" s="1">
        <v>133.05742900000001</v>
      </c>
      <c r="C2323" s="1">
        <v>174.745441</v>
      </c>
      <c r="D2323" s="1">
        <v>219.22116</v>
      </c>
      <c r="E2323" s="1">
        <v>102.03682000000001</v>
      </c>
      <c r="F2323" s="3">
        <f t="shared" si="296"/>
        <v>15031.171056988425</v>
      </c>
      <c r="G2323" s="36">
        <f t="shared" si="297"/>
        <v>1.0906802707958498E-3</v>
      </c>
      <c r="H2323" s="31">
        <f t="shared" si="298"/>
        <v>1.5232708288042194E-3</v>
      </c>
      <c r="I2323" s="37">
        <f t="shared" si="299"/>
        <v>1.4083471303859103E-2</v>
      </c>
      <c r="J2323" s="37">
        <f t="shared" si="300"/>
        <v>-1.6921717977080477E-3</v>
      </c>
      <c r="K2323" s="39">
        <f t="shared" si="301"/>
        <v>3.3065002904340188E-3</v>
      </c>
      <c r="L2323" s="36">
        <f>-(1-B2323/MAX(B$5:B2323))</f>
        <v>-1.0399940682881414E-3</v>
      </c>
      <c r="M2323" s="37">
        <f>-(1-C2323/MAX(C$5:C2323))</f>
        <v>-1.9279938509633165E-2</v>
      </c>
      <c r="N2323" s="37">
        <f>-(1-D2323/MAX(D$5:D2323))</f>
        <v>-8.9145954659403004E-2</v>
      </c>
      <c r="O2323" s="37">
        <f>-(1-E2323/MAX(E$5:E2323))</f>
        <v>-0.44534354547628885</v>
      </c>
      <c r="P2323" s="39">
        <f>-(1-F2323/MAX(F$5:F2323))</f>
        <v>-5.7148668690515936E-2</v>
      </c>
      <c r="Q2323" s="33">
        <f>IF(DatiStorici[[#This Row],[Calend]]="X",(DatiStorici[[#This Row],[Balanced]]*B$2/DatiStorici[[#This Row],[Bond 3Y]]),Q2322)</f>
        <v>30.063476062940705</v>
      </c>
      <c r="R2323" s="33">
        <f>IF(DatiStorici[[#This Row],[Calend]]="X",(DatiStorici[[#This Row],[Balanced]]*C$2/DatiStorici[[#This Row],[Bond 10Y]]),R2322)</f>
        <v>23.049742491761972</v>
      </c>
      <c r="S2323" s="33">
        <f>IF(DatiStorici[[#This Row],[Calend]]="X",(DatiStorici[[#This Row],[Balanced]]*D$2/DatiStorici[[#This Row],[SXXR]]),S2322)</f>
        <v>20.147868830265168</v>
      </c>
      <c r="T2323" s="33">
        <f>IF(DatiStorici[[#This Row],[Calend]]="X",(DatiStorici[[#This Row],[Balanced]]*E$2/DatiStorici[[#This Row],[Gold]]),T2322)</f>
        <v>34.94519166065858</v>
      </c>
      <c r="U2323" s="34">
        <f>SUMPRODUCT(DatiStorici[[#This Row],[Bond 3Y]:[Gold]],Q2322:T2322)</f>
        <v>16010.54165624001</v>
      </c>
      <c r="V2323" s="32">
        <f t="shared" si="302"/>
        <v>4.1446593375393257E-3</v>
      </c>
      <c r="W2323" s="32">
        <f>-(1-U2323/MAX(U$5:U2323))</f>
        <v>-5.587557911237917E-2</v>
      </c>
      <c r="X2323" s="53" t="str">
        <f t="shared" si="303"/>
        <v/>
      </c>
    </row>
    <row r="2324" spans="1:24" x14ac:dyDescent="0.3">
      <c r="A2324" s="4">
        <v>42368</v>
      </c>
      <c r="B2324" s="1">
        <v>133.055893</v>
      </c>
      <c r="C2324" s="1">
        <v>175.05127400000001</v>
      </c>
      <c r="D2324" s="1">
        <v>218.04383999999999</v>
      </c>
      <c r="E2324" s="1">
        <v>101.07259999999999</v>
      </c>
      <c r="F2324" s="3">
        <f t="shared" si="296"/>
        <v>14983.135934231921</v>
      </c>
      <c r="G2324" s="36">
        <f t="shared" si="297"/>
        <v>-1.1543954195818489E-5</v>
      </c>
      <c r="H2324" s="31">
        <f t="shared" si="298"/>
        <v>1.7486332193215551E-3</v>
      </c>
      <c r="I2324" s="37">
        <f t="shared" si="299"/>
        <v>-5.3849397731392263E-3</v>
      </c>
      <c r="J2324" s="37">
        <f t="shared" si="300"/>
        <v>-9.4946580377597862E-3</v>
      </c>
      <c r="K2324" s="39">
        <f t="shared" si="301"/>
        <v>-3.2008177820978738E-3</v>
      </c>
      <c r="L2324" s="36">
        <f>-(1-B2324/MAX(B$5:B2324))</f>
        <v>-1.0515259502782426E-3</v>
      </c>
      <c r="M2324" s="37">
        <f>-(1-C2324/MAX(C$5:C2324))</f>
        <v>-1.7563518574158055E-2</v>
      </c>
      <c r="N2324" s="37">
        <f>-(1-D2324/MAX(D$5:D2324))</f>
        <v>-9.4037666228944938E-2</v>
      </c>
      <c r="O2324" s="37">
        <f>-(1-E2324/MAX(E$5:E2324))</f>
        <v>-0.4505848970450741</v>
      </c>
      <c r="P2324" s="39">
        <f>-(1-F2324/MAX(F$5:F2324))</f>
        <v>-6.0161739280217397E-2</v>
      </c>
      <c r="Q2324" s="33">
        <f>IF(DatiStorici[[#This Row],[Calend]]="X",(DatiStorici[[#This Row],[Balanced]]*B$2/DatiStorici[[#This Row],[Bond 3Y]]),Q2323)</f>
        <v>30.063476062940705</v>
      </c>
      <c r="R2324" s="33">
        <f>IF(DatiStorici[[#This Row],[Calend]]="X",(DatiStorici[[#This Row],[Balanced]]*C$2/DatiStorici[[#This Row],[Bond 10Y]]),R2323)</f>
        <v>23.049742491761972</v>
      </c>
      <c r="S2324" s="33">
        <f>IF(DatiStorici[[#This Row],[Calend]]="X",(DatiStorici[[#This Row],[Balanced]]*D$2/DatiStorici[[#This Row],[SXXR]]),S2323)</f>
        <v>20.147868830265168</v>
      </c>
      <c r="T2324" s="33">
        <f>IF(DatiStorici[[#This Row],[Calend]]="X",(DatiStorici[[#This Row],[Balanced]]*E$2/DatiStorici[[#This Row],[Gold]]),T2323)</f>
        <v>34.94519166065858</v>
      </c>
      <c r="U2324" s="34">
        <f>SUMPRODUCT(DatiStorici[[#This Row],[Bond 3Y]:[Gold]],Q2323:T2323)</f>
        <v>15960.129509001972</v>
      </c>
      <c r="V2324" s="32">
        <f t="shared" si="302"/>
        <v>-3.1536522182305611E-3</v>
      </c>
      <c r="W2324" s="32">
        <f>-(1-U2324/MAX(U$5:U2324))</f>
        <v>-5.8848329212827122E-2</v>
      </c>
      <c r="X2324" s="53" t="str">
        <f t="shared" si="303"/>
        <v/>
      </c>
    </row>
    <row r="2325" spans="1:24" x14ac:dyDescent="0.3">
      <c r="A2325" s="4">
        <v>42369</v>
      </c>
      <c r="B2325" s="1">
        <v>133.05524</v>
      </c>
      <c r="C2325" s="1">
        <v>175.059822</v>
      </c>
      <c r="D2325" s="1">
        <v>215.86252166666671</v>
      </c>
      <c r="E2325" s="1">
        <v>101.28597000000001</v>
      </c>
      <c r="F2325" s="3">
        <f t="shared" si="296"/>
        <v>14958.937230220465</v>
      </c>
      <c r="G2325" s="36">
        <f t="shared" si="297"/>
        <v>-4.9077240222206323E-6</v>
      </c>
      <c r="H2325" s="31">
        <f t="shared" si="298"/>
        <v>4.8830214748093696E-5</v>
      </c>
      <c r="I2325" s="37">
        <f t="shared" si="299"/>
        <v>-1.0054412205121144E-2</v>
      </c>
      <c r="J2325" s="37">
        <f t="shared" si="300"/>
        <v>2.1088316553571512E-3</v>
      </c>
      <c r="K2325" s="39">
        <f t="shared" si="301"/>
        <v>-1.6163683220666671E-3</v>
      </c>
      <c r="L2325" s="36">
        <f>-(1-B2325/MAX(B$5:B2325))</f>
        <v>-1.0564285016710917E-3</v>
      </c>
      <c r="M2325" s="37">
        <f>-(1-C2325/MAX(C$5:C2325))</f>
        <v>-1.7515544818518691E-2</v>
      </c>
      <c r="N2325" s="37">
        <f>-(1-D2325/MAX(D$5:D2325))</f>
        <v>-0.10310094565002015</v>
      </c>
      <c r="O2325" s="37">
        <f>-(1-E2325/MAX(E$5:E2325))</f>
        <v>-0.44942505055336912</v>
      </c>
      <c r="P2325" s="39">
        <f>-(1-F2325/MAX(F$5:F2325))</f>
        <v>-6.1679637001337273E-2</v>
      </c>
      <c r="Q2325" s="33">
        <f>IF(DatiStorici[[#This Row],[Calend]]="X",(DatiStorici[[#This Row],[Balanced]]*B$2/DatiStorici[[#This Row],[Bond 3Y]]),Q2324)</f>
        <v>30.063476062940705</v>
      </c>
      <c r="R2325" s="33">
        <f>IF(DatiStorici[[#This Row],[Calend]]="X",(DatiStorici[[#This Row],[Balanced]]*C$2/DatiStorici[[#This Row],[Bond 10Y]]),R2324)</f>
        <v>23.049742491761972</v>
      </c>
      <c r="S2325" s="33">
        <f>IF(DatiStorici[[#This Row],[Calend]]="X",(DatiStorici[[#This Row],[Balanced]]*D$2/DatiStorici[[#This Row],[SXXR]]),S2324)</f>
        <v>20.147868830265168</v>
      </c>
      <c r="T2325" s="33">
        <f>IF(DatiStorici[[#This Row],[Calend]]="X",(DatiStorici[[#This Row],[Balanced]]*E$2/DatiStorici[[#This Row],[Gold]]),T2324)</f>
        <v>34.94519166065858</v>
      </c>
      <c r="U2325" s="34">
        <f>SUMPRODUCT(DatiStorici[[#This Row],[Bond 3Y]:[Gold]],Q2324:T2324)</f>
        <v>15923.814246638507</v>
      </c>
      <c r="V2325" s="32">
        <f t="shared" si="302"/>
        <v>-2.2779665116403154E-3</v>
      </c>
      <c r="W2325" s="32">
        <f>-(1-U2325/MAX(U$5:U2325))</f>
        <v>-6.0989801174515912E-2</v>
      </c>
      <c r="X2325" s="53" t="str">
        <f t="shared" si="303"/>
        <v/>
      </c>
    </row>
    <row r="2326" spans="1:24" x14ac:dyDescent="0.3">
      <c r="A2326" s="4">
        <v>42370</v>
      </c>
      <c r="B2326" s="1">
        <v>133.05524</v>
      </c>
      <c r="C2326" s="1">
        <v>175.059822</v>
      </c>
      <c r="D2326" s="1">
        <v>213.68120333333329</v>
      </c>
      <c r="E2326" s="1">
        <v>102.23711</v>
      </c>
      <c r="F2326" s="3">
        <f t="shared" si="296"/>
        <v>14963.636419511229</v>
      </c>
      <c r="G2326" s="36">
        <f t="shared" si="297"/>
        <v>0</v>
      </c>
      <c r="H2326" s="31">
        <f t="shared" si="298"/>
        <v>0</v>
      </c>
      <c r="I2326" s="37">
        <f t="shared" si="299"/>
        <v>-1.0156531023616567E-2</v>
      </c>
      <c r="J2326" s="37">
        <f t="shared" si="300"/>
        <v>9.346821250270464E-3</v>
      </c>
      <c r="K2326" s="39">
        <f t="shared" si="301"/>
        <v>3.1408991648951425E-4</v>
      </c>
      <c r="L2326" s="36">
        <f>-(1-B2326/MAX(B$5:B2326))</f>
        <v>-1.0564285016710917E-3</v>
      </c>
      <c r="M2326" s="37">
        <f>-(1-C2326/MAX(C$5:C2326))</f>
        <v>-1.7515544818518691E-2</v>
      </c>
      <c r="N2326" s="37">
        <f>-(1-D2326/MAX(D$5:D2326))</f>
        <v>-0.1121642250710958</v>
      </c>
      <c r="O2326" s="37">
        <f>-(1-E2326/MAX(E$5:E2326))</f>
        <v>-0.444254799852145</v>
      </c>
      <c r="P2326" s="39">
        <f>-(1-F2326/MAX(F$5:F2326))</f>
        <v>-6.1384873748223212E-2</v>
      </c>
      <c r="Q2326" s="33">
        <f>IF(DatiStorici[[#This Row],[Calend]]="X",(DatiStorici[[#This Row],[Balanced]]*B$2/DatiStorici[[#This Row],[Bond 3Y]]),Q2325)</f>
        <v>29.899429553803316</v>
      </c>
      <c r="R2326" s="33">
        <f>IF(DatiStorici[[#This Row],[Calend]]="X",(DatiStorici[[#This Row],[Balanced]]*C$2/DatiStorici[[#This Row],[Bond 10Y]]),R2325)</f>
        <v>22.725236034710424</v>
      </c>
      <c r="S2326" s="33">
        <f>IF(DatiStorici[[#This Row],[Calend]]="X",(DatiStorici[[#This Row],[Balanced]]*D$2/DatiStorici[[#This Row],[SXXR]]),S2325)</f>
        <v>18.617808740708266</v>
      </c>
      <c r="T2326" s="33">
        <f>IF(DatiStorici[[#This Row],[Calend]]="X",(DatiStorici[[#This Row],[Balanced]]*E$2/DatiStorici[[#This Row],[Gold]]),T2325)</f>
        <v>38.912247961081768</v>
      </c>
      <c r="U2326" s="34">
        <f>SUMPRODUCT(DatiStorici[[#This Row],[Bond 3Y]:[Gold]],Q2325:T2325)</f>
        <v>15913.103100577571</v>
      </c>
      <c r="V2326" s="32">
        <f t="shared" si="302"/>
        <v>-6.7287585341582333E-4</v>
      </c>
      <c r="W2326" s="32">
        <f>-(1-U2326/MAX(U$5:U2326))</f>
        <v>-6.1621425937059882E-2</v>
      </c>
      <c r="X2326" s="53" t="str">
        <f t="shared" si="303"/>
        <v>X</v>
      </c>
    </row>
    <row r="2327" spans="1:24" x14ac:dyDescent="0.3">
      <c r="A2327" s="4">
        <v>42373</v>
      </c>
      <c r="B2327" s="1">
        <v>133.099008</v>
      </c>
      <c r="C2327" s="1">
        <v>175.66419500000001</v>
      </c>
      <c r="D2327" s="1">
        <v>211.49988500000001</v>
      </c>
      <c r="E2327" s="1">
        <v>103.18825</v>
      </c>
      <c r="F2327" s="3">
        <f t="shared" si="296"/>
        <v>14984.717929069273</v>
      </c>
      <c r="G2327" s="36">
        <f t="shared" si="297"/>
        <v>3.2889199194401943E-4</v>
      </c>
      <c r="H2327" s="31">
        <f t="shared" si="298"/>
        <v>3.4464340560046358E-3</v>
      </c>
      <c r="I2327" s="37">
        <f t="shared" si="299"/>
        <v>-1.0260745508743188E-2</v>
      </c>
      <c r="J2327" s="37">
        <f t="shared" si="300"/>
        <v>9.2602665696121557E-3</v>
      </c>
      <c r="K2327" s="39">
        <f t="shared" si="301"/>
        <v>1.407857860551659E-3</v>
      </c>
      <c r="L2327" s="36">
        <f>-(1-B2327/MAX(B$5:B2327))</f>
        <v>-7.27829926843504E-4</v>
      </c>
      <c r="M2327" s="37">
        <f>-(1-C2327/MAX(C$5:C2327))</f>
        <v>-1.4123635293834091E-2</v>
      </c>
      <c r="N2327" s="37">
        <f>-(1-D2327/MAX(D$5:D2327))</f>
        <v>-0.12122750449217101</v>
      </c>
      <c r="O2327" s="37">
        <f>-(1-E2327/MAX(E$5:E2327))</f>
        <v>-0.43908454915092088</v>
      </c>
      <c r="P2327" s="39">
        <f>-(1-F2327/MAX(F$5:F2327))</f>
        <v>-6.0062506430503482E-2</v>
      </c>
      <c r="Q2327" s="33">
        <f>IF(DatiStorici[[#This Row],[Calend]]="X",(DatiStorici[[#This Row],[Balanced]]*B$2/DatiStorici[[#This Row],[Bond 3Y]]),Q2326)</f>
        <v>29.899429553803316</v>
      </c>
      <c r="R2327" s="33">
        <f>IF(DatiStorici[[#This Row],[Calend]]="X",(DatiStorici[[#This Row],[Balanced]]*C$2/DatiStorici[[#This Row],[Bond 10Y]]),R2326)</f>
        <v>22.725236034710424</v>
      </c>
      <c r="S2327" s="33">
        <f>IF(DatiStorici[[#This Row],[Calend]]="X",(DatiStorici[[#This Row],[Balanced]]*D$2/DatiStorici[[#This Row],[SXXR]]),S2326)</f>
        <v>18.617808740708266</v>
      </c>
      <c r="T2327" s="33">
        <f>IF(DatiStorici[[#This Row],[Calend]]="X",(DatiStorici[[#This Row],[Balanced]]*E$2/DatiStorici[[#This Row],[Gold]]),T2326)</f>
        <v>38.912247961081768</v>
      </c>
      <c r="U2327" s="34">
        <f>SUMPRODUCT(DatiStorici[[#This Row],[Bond 3Y]:[Gold]],Q2326:T2326)</f>
        <v>15924.545885881391</v>
      </c>
      <c r="V2327" s="32">
        <f t="shared" si="302"/>
        <v>7.1882102861275574E-4</v>
      </c>
      <c r="W2327" s="32">
        <f>-(1-U2327/MAX(U$5:U2327))</f>
        <v>-6.0946657195297904E-2</v>
      </c>
      <c r="X2327" s="53" t="str">
        <f t="shared" si="303"/>
        <v/>
      </c>
    </row>
    <row r="2328" spans="1:24" x14ac:dyDescent="0.3">
      <c r="A2328" s="4">
        <v>42374</v>
      </c>
      <c r="B2328" s="1">
        <v>133.13250300000001</v>
      </c>
      <c r="C2328" s="1">
        <v>175.986761</v>
      </c>
      <c r="D2328" s="1">
        <v>212.810565</v>
      </c>
      <c r="E2328" s="1">
        <v>102.68651</v>
      </c>
      <c r="F2328" s="3">
        <f t="shared" si="296"/>
        <v>14993.639801467247</v>
      </c>
      <c r="G2328" s="36">
        <f t="shared" si="297"/>
        <v>2.5162310840618992E-4</v>
      </c>
      <c r="H2328" s="31">
        <f t="shared" si="298"/>
        <v>1.8345810524192138E-3</v>
      </c>
      <c r="I2328" s="37">
        <f t="shared" si="299"/>
        <v>6.1779490405209653E-3</v>
      </c>
      <c r="J2328" s="37">
        <f t="shared" si="300"/>
        <v>-4.8742351259397822E-3</v>
      </c>
      <c r="K2328" s="39">
        <f t="shared" si="301"/>
        <v>5.9522090846869657E-4</v>
      </c>
      <c r="L2328" s="36">
        <f>-(1-B2328/MAX(B$5:B2328))</f>
        <v>-4.7635832055914484E-4</v>
      </c>
      <c r="M2328" s="37">
        <f>-(1-C2328/MAX(C$5:C2328))</f>
        <v>-1.2313305104134309E-2</v>
      </c>
      <c r="N2328" s="37">
        <f>-(1-D2328/MAX(D$5:D2328))</f>
        <v>-0.11578168812961276</v>
      </c>
      <c r="O2328" s="37">
        <f>-(1-E2328/MAX(E$5:E2328))</f>
        <v>-0.44181193059511648</v>
      </c>
      <c r="P2328" s="39">
        <f>-(1-F2328/MAX(F$5:F2328))</f>
        <v>-5.9502869444382434E-2</v>
      </c>
      <c r="Q2328" s="33">
        <f>IF(DatiStorici[[#This Row],[Calend]]="X",(DatiStorici[[#This Row],[Balanced]]*B$2/DatiStorici[[#This Row],[Bond 3Y]]),Q2327)</f>
        <v>29.899429553803316</v>
      </c>
      <c r="R2328" s="33">
        <f>IF(DatiStorici[[#This Row],[Calend]]="X",(DatiStorici[[#This Row],[Balanced]]*C$2/DatiStorici[[#This Row],[Bond 10Y]]),R2327)</f>
        <v>22.725236034710424</v>
      </c>
      <c r="S2328" s="33">
        <f>IF(DatiStorici[[#This Row],[Calend]]="X",(DatiStorici[[#This Row],[Balanced]]*D$2/DatiStorici[[#This Row],[SXXR]]),S2327)</f>
        <v>18.617808740708266</v>
      </c>
      <c r="T2328" s="33">
        <f>IF(DatiStorici[[#This Row],[Calend]]="X",(DatiStorici[[#This Row],[Balanced]]*E$2/DatiStorici[[#This Row],[Gold]]),T2327)</f>
        <v>38.912247961081768</v>
      </c>
      <c r="U2328" s="34">
        <f>SUMPRODUCT(DatiStorici[[#This Row],[Bond 3Y]:[Gold]],Q2327:T2327)</f>
        <v>15937.755914029347</v>
      </c>
      <c r="V2328" s="32">
        <f t="shared" si="302"/>
        <v>8.2919488917072891E-4</v>
      </c>
      <c r="W2328" s="32">
        <f>-(1-U2328/MAX(U$5:U2328))</f>
        <v>-6.0167676043824003E-2</v>
      </c>
      <c r="X2328" s="53" t="str">
        <f t="shared" si="303"/>
        <v/>
      </c>
    </row>
    <row r="2329" spans="1:24" x14ac:dyDescent="0.3">
      <c r="A2329" s="4">
        <v>42375</v>
      </c>
      <c r="B2329" s="1">
        <v>133.15341000000001</v>
      </c>
      <c r="C2329" s="1">
        <v>176.444256</v>
      </c>
      <c r="D2329" s="1">
        <v>210.12758299999999</v>
      </c>
      <c r="E2329" s="1">
        <v>104.05828</v>
      </c>
      <c r="F2329" s="3">
        <f t="shared" si="296"/>
        <v>15019.481450535621</v>
      </c>
      <c r="G2329" s="36">
        <f t="shared" si="297"/>
        <v>1.570267071765962E-4</v>
      </c>
      <c r="H2329" s="31">
        <f t="shared" si="298"/>
        <v>2.5962258422587985E-3</v>
      </c>
      <c r="I2329" s="37">
        <f t="shared" si="299"/>
        <v>-1.2687519455329095E-2</v>
      </c>
      <c r="J2329" s="37">
        <f t="shared" si="300"/>
        <v>1.3270371949711559E-2</v>
      </c>
      <c r="K2329" s="39">
        <f t="shared" si="301"/>
        <v>1.722023859979426E-3</v>
      </c>
      <c r="L2329" s="36">
        <f>-(1-B2329/MAX(B$5:B2329))</f>
        <v>-3.1939409089543069E-4</v>
      </c>
      <c r="M2329" s="37">
        <f>-(1-C2329/MAX(C$5:C2329))</f>
        <v>-9.7457158041563963E-3</v>
      </c>
      <c r="N2329" s="37">
        <f>-(1-D2329/MAX(D$5:D2329))</f>
        <v>-0.12692935748906697</v>
      </c>
      <c r="O2329" s="37">
        <f>-(1-E2329/MAX(E$5:E2329))</f>
        <v>-0.43435519993042115</v>
      </c>
      <c r="P2329" s="39">
        <f>-(1-F2329/MAX(F$5:F2329))</f>
        <v>-5.7881915685359053E-2</v>
      </c>
      <c r="Q2329" s="33">
        <f>IF(DatiStorici[[#This Row],[Calend]]="X",(DatiStorici[[#This Row],[Balanced]]*B$2/DatiStorici[[#This Row],[Bond 3Y]]),Q2328)</f>
        <v>29.899429553803316</v>
      </c>
      <c r="R2329" s="33">
        <f>IF(DatiStorici[[#This Row],[Calend]]="X",(DatiStorici[[#This Row],[Balanced]]*C$2/DatiStorici[[#This Row],[Bond 10Y]]),R2328)</f>
        <v>22.725236034710424</v>
      </c>
      <c r="S2329" s="33">
        <f>IF(DatiStorici[[#This Row],[Calend]]="X",(DatiStorici[[#This Row],[Balanced]]*D$2/DatiStorici[[#This Row],[SXXR]]),S2328)</f>
        <v>18.617808740708266</v>
      </c>
      <c r="T2329" s="33">
        <f>IF(DatiStorici[[#This Row],[Calend]]="X",(DatiStorici[[#This Row],[Balanced]]*E$2/DatiStorici[[#This Row],[Gold]]),T2328)</f>
        <v>38.912247961081768</v>
      </c>
      <c r="U2329" s="34">
        <f>SUMPRODUCT(DatiStorici[[#This Row],[Bond 3Y]:[Gold]],Q2328:T2328)</f>
        <v>15952.205111917538</v>
      </c>
      <c r="V2329" s="32">
        <f t="shared" si="302"/>
        <v>9.0619106528358755E-4</v>
      </c>
      <c r="W2329" s="32">
        <f>-(1-U2329/MAX(U$5:U2329))</f>
        <v>-5.9315622385591737E-2</v>
      </c>
      <c r="X2329" s="53" t="str">
        <f t="shared" si="303"/>
        <v/>
      </c>
    </row>
    <row r="2330" spans="1:24" x14ac:dyDescent="0.3">
      <c r="A2330" s="4">
        <v>42376</v>
      </c>
      <c r="B2330" s="1">
        <v>133.099884</v>
      </c>
      <c r="C2330" s="1">
        <v>175.71076500000001</v>
      </c>
      <c r="D2330" s="1">
        <v>205.474435</v>
      </c>
      <c r="E2330" s="1">
        <v>105.48246</v>
      </c>
      <c r="F2330" s="3">
        <f t="shared" si="296"/>
        <v>14985.760637160489</v>
      </c>
      <c r="G2330" s="36">
        <f t="shared" si="297"/>
        <v>-4.0206827053251739E-4</v>
      </c>
      <c r="H2330" s="31">
        <f t="shared" si="298"/>
        <v>-4.1657339351667544E-3</v>
      </c>
      <c r="I2330" s="37">
        <f t="shared" si="299"/>
        <v>-2.2393262031612866E-2</v>
      </c>
      <c r="J2330" s="37">
        <f t="shared" si="300"/>
        <v>1.3593556369969038E-2</v>
      </c>
      <c r="K2330" s="39">
        <f t="shared" si="301"/>
        <v>-2.2476624233191364E-3</v>
      </c>
      <c r="L2330" s="36">
        <f>-(1-B2330/MAX(B$5:B2330))</f>
        <v>-7.2125315039606175E-4</v>
      </c>
      <c r="M2330" s="37">
        <f>-(1-C2330/MAX(C$5:C2330))</f>
        <v>-1.3862271489420874E-2</v>
      </c>
      <c r="N2330" s="37">
        <f>-(1-D2330/MAX(D$5:D2330))</f>
        <v>-0.14626297783560882</v>
      </c>
      <c r="O2330" s="37">
        <f>-(1-E2330/MAX(E$5:E2330))</f>
        <v>-0.42661357656932875</v>
      </c>
      <c r="P2330" s="39">
        <f>-(1-F2330/MAX(F$5:F2330))</f>
        <v>-5.9997101099924621E-2</v>
      </c>
      <c r="Q2330" s="33">
        <f>IF(DatiStorici[[#This Row],[Calend]]="X",(DatiStorici[[#This Row],[Balanced]]*B$2/DatiStorici[[#This Row],[Bond 3Y]]),Q2329)</f>
        <v>29.899429553803316</v>
      </c>
      <c r="R2330" s="33">
        <f>IF(DatiStorici[[#This Row],[Calend]]="X",(DatiStorici[[#This Row],[Balanced]]*C$2/DatiStorici[[#This Row],[Bond 10Y]]),R2329)</f>
        <v>22.725236034710424</v>
      </c>
      <c r="S2330" s="33">
        <f>IF(DatiStorici[[#This Row],[Calend]]="X",(DatiStorici[[#This Row],[Balanced]]*D$2/DatiStorici[[#This Row],[SXXR]]),S2329)</f>
        <v>18.617808740708266</v>
      </c>
      <c r="T2330" s="33">
        <f>IF(DatiStorici[[#This Row],[Calend]]="X",(DatiStorici[[#This Row],[Balanced]]*E$2/DatiStorici[[#This Row],[Gold]]),T2329)</f>
        <v>38.912247961081768</v>
      </c>
      <c r="U2330" s="34">
        <f>SUMPRODUCT(DatiStorici[[#This Row],[Bond 3Y]:[Gold]],Q2329:T2329)</f>
        <v>15902.72258474191</v>
      </c>
      <c r="V2330" s="32">
        <f t="shared" si="302"/>
        <v>-3.1067448933932832E-3</v>
      </c>
      <c r="W2330" s="32">
        <f>-(1-U2330/MAX(U$5:U2330))</f>
        <v>-6.2233553790837948E-2</v>
      </c>
      <c r="X2330" s="53" t="str">
        <f t="shared" si="303"/>
        <v/>
      </c>
    </row>
    <row r="2331" spans="1:24" x14ac:dyDescent="0.3">
      <c r="A2331" s="4">
        <v>42377</v>
      </c>
      <c r="B2331" s="1">
        <v>133.11256299999999</v>
      </c>
      <c r="C2331" s="1">
        <v>176.14209399999999</v>
      </c>
      <c r="D2331" s="1">
        <v>202.41578899999999</v>
      </c>
      <c r="E2331" s="1">
        <v>105.05222000000001</v>
      </c>
      <c r="F2331" s="3">
        <f t="shared" si="296"/>
        <v>14934.012802848183</v>
      </c>
      <c r="G2331" s="36">
        <f t="shared" si="297"/>
        <v>9.5254749749287305E-5</v>
      </c>
      <c r="H2331" s="31">
        <f t="shared" si="298"/>
        <v>2.4517590522930982E-3</v>
      </c>
      <c r="I2331" s="37">
        <f t="shared" si="299"/>
        <v>-1.4997679040483509E-2</v>
      </c>
      <c r="J2331" s="37">
        <f t="shared" si="300"/>
        <v>-4.0871233082796412E-3</v>
      </c>
      <c r="K2331" s="39">
        <f t="shared" si="301"/>
        <v>-3.4591094758686276E-3</v>
      </c>
      <c r="L2331" s="36">
        <f>-(1-B2331/MAX(B$5:B2331))</f>
        <v>-6.2606256982955522E-4</v>
      </c>
      <c r="M2331" s="37">
        <f>-(1-C2331/MAX(C$5:C2331))</f>
        <v>-1.14415330656783E-2</v>
      </c>
      <c r="N2331" s="37">
        <f>-(1-D2331/MAX(D$5:D2331))</f>
        <v>-0.15897151419389122</v>
      </c>
      <c r="O2331" s="37">
        <f>-(1-E2331/MAX(E$5:E2331))</f>
        <v>-0.42895229501424192</v>
      </c>
      <c r="P2331" s="39">
        <f>-(1-F2331/MAX(F$5:F2331))</f>
        <v>-6.3243056740290737E-2</v>
      </c>
      <c r="Q2331" s="33">
        <f>IF(DatiStorici[[#This Row],[Calend]]="X",(DatiStorici[[#This Row],[Balanced]]*B$2/DatiStorici[[#This Row],[Bond 3Y]]),Q2330)</f>
        <v>29.899429553803316</v>
      </c>
      <c r="R2331" s="33">
        <f>IF(DatiStorici[[#This Row],[Calend]]="X",(DatiStorici[[#This Row],[Balanced]]*C$2/DatiStorici[[#This Row],[Bond 10Y]]),R2330)</f>
        <v>22.725236034710424</v>
      </c>
      <c r="S2331" s="33">
        <f>IF(DatiStorici[[#This Row],[Calend]]="X",(DatiStorici[[#This Row],[Balanced]]*D$2/DatiStorici[[#This Row],[SXXR]]),S2330)</f>
        <v>18.617808740708266</v>
      </c>
      <c r="T2331" s="33">
        <f>IF(DatiStorici[[#This Row],[Calend]]="X",(DatiStorici[[#This Row],[Balanced]]*E$2/DatiStorici[[#This Row],[Gold]]),T2330)</f>
        <v>38.912247961081768</v>
      </c>
      <c r="U2331" s="34">
        <f>SUMPRODUCT(DatiStorici[[#This Row],[Bond 3Y]:[Gold]],Q2330:T2330)</f>
        <v>15839.216841146528</v>
      </c>
      <c r="V2331" s="32">
        <f t="shared" si="302"/>
        <v>-4.0013829952969156E-3</v>
      </c>
      <c r="W2331" s="32">
        <f>-(1-U2331/MAX(U$5:U2331))</f>
        <v>-6.5978419185298898E-2</v>
      </c>
      <c r="X2331" s="53" t="str">
        <f t="shared" si="303"/>
        <v/>
      </c>
    </row>
    <row r="2332" spans="1:24" x14ac:dyDescent="0.3">
      <c r="A2332" s="4">
        <v>42380</v>
      </c>
      <c r="B2332" s="1">
        <v>133.08133900000001</v>
      </c>
      <c r="C2332" s="1">
        <v>175.56296</v>
      </c>
      <c r="D2332" s="1">
        <v>201.75037599999999</v>
      </c>
      <c r="E2332" s="1">
        <v>104.94373</v>
      </c>
      <c r="F2332" s="3">
        <f t="shared" si="296"/>
        <v>14904.29014562404</v>
      </c>
      <c r="G2332" s="36">
        <f t="shared" si="297"/>
        <v>-2.345959085357837E-4</v>
      </c>
      <c r="H2332" s="31">
        <f t="shared" si="298"/>
        <v>-3.2932965667928655E-3</v>
      </c>
      <c r="I2332" s="37">
        <f t="shared" si="299"/>
        <v>-3.2927724230452028E-3</v>
      </c>
      <c r="J2332" s="37">
        <f t="shared" si="300"/>
        <v>-1.0332581142845391E-3</v>
      </c>
      <c r="K2332" s="39">
        <f t="shared" si="301"/>
        <v>-1.99224916419543E-3</v>
      </c>
      <c r="L2332" s="36">
        <f>-(1-B2332/MAX(B$5:B2332))</f>
        <v>-8.6048410840589007E-4</v>
      </c>
      <c r="M2332" s="37">
        <f>-(1-C2332/MAX(C$5:C2332))</f>
        <v>-1.4691794296190941E-2</v>
      </c>
      <c r="N2332" s="37">
        <f>-(1-D2332/MAX(D$5:D2332))</f>
        <v>-0.16173627523644851</v>
      </c>
      <c r="O2332" s="37">
        <f>-(1-E2332/MAX(E$5:E2332))</f>
        <v>-0.42954202996238389</v>
      </c>
      <c r="P2332" s="39">
        <f>-(1-F2332/MAX(F$5:F2332))</f>
        <v>-6.5107452190757642E-2</v>
      </c>
      <c r="Q2332" s="33">
        <f>IF(DatiStorici[[#This Row],[Calend]]="X",(DatiStorici[[#This Row],[Balanced]]*B$2/DatiStorici[[#This Row],[Bond 3Y]]),Q2331)</f>
        <v>29.899429553803316</v>
      </c>
      <c r="R2332" s="33">
        <f>IF(DatiStorici[[#This Row],[Calend]]="X",(DatiStorici[[#This Row],[Balanced]]*C$2/DatiStorici[[#This Row],[Bond 10Y]]),R2331)</f>
        <v>22.725236034710424</v>
      </c>
      <c r="S2332" s="33">
        <f>IF(DatiStorici[[#This Row],[Calend]]="X",(DatiStorici[[#This Row],[Balanced]]*D$2/DatiStorici[[#This Row],[SXXR]]),S2331)</f>
        <v>18.617808740708266</v>
      </c>
      <c r="T2332" s="33">
        <f>IF(DatiStorici[[#This Row],[Calend]]="X",(DatiStorici[[#This Row],[Balanced]]*E$2/DatiStorici[[#This Row],[Gold]]),T2331)</f>
        <v>38.912247961081768</v>
      </c>
      <c r="U2332" s="34">
        <f>SUMPRODUCT(DatiStorici[[#This Row],[Bond 3Y]:[Gold]],Q2331:T2331)</f>
        <v>15808.512182763538</v>
      </c>
      <c r="V2332" s="32">
        <f t="shared" si="302"/>
        <v>-1.9404026111190346E-3</v>
      </c>
      <c r="W2332" s="32">
        <f>-(1-U2332/MAX(U$5:U2332))</f>
        <v>-6.778903986489937E-2</v>
      </c>
      <c r="X2332" s="53" t="str">
        <f t="shared" si="303"/>
        <v/>
      </c>
    </row>
    <row r="2333" spans="1:24" x14ac:dyDescent="0.3">
      <c r="A2333" s="4">
        <v>42381</v>
      </c>
      <c r="B2333" s="1">
        <v>133.084405</v>
      </c>
      <c r="C2333" s="1">
        <v>175.40903399999999</v>
      </c>
      <c r="D2333" s="1">
        <v>203.55700400000001</v>
      </c>
      <c r="E2333" s="1">
        <v>103.4791</v>
      </c>
      <c r="F2333" s="3">
        <f t="shared" si="296"/>
        <v>14869.88040304105</v>
      </c>
      <c r="G2333" s="36">
        <f t="shared" si="297"/>
        <v>2.3038276481787438E-5</v>
      </c>
      <c r="H2333" s="31">
        <f t="shared" si="298"/>
        <v>-8.7714126768152214E-4</v>
      </c>
      <c r="I2333" s="37">
        <f t="shared" si="299"/>
        <v>8.9149127520532605E-3</v>
      </c>
      <c r="J2333" s="37">
        <f t="shared" si="300"/>
        <v>-1.4054641800149818E-2</v>
      </c>
      <c r="K2333" s="39">
        <f t="shared" si="301"/>
        <v>-2.3113831397068131E-3</v>
      </c>
      <c r="L2333" s="36">
        <f>-(1-B2333/MAX(B$5:B2333))</f>
        <v>-8.3746539084006422E-4</v>
      </c>
      <c r="M2333" s="37">
        <f>-(1-C2333/MAX(C$5:C2333))</f>
        <v>-1.5555669858958732E-2</v>
      </c>
      <c r="N2333" s="37">
        <f>-(1-D2333/MAX(D$5:D2333))</f>
        <v>-0.1542298172730584</v>
      </c>
      <c r="O2333" s="37">
        <f>-(1-E2333/MAX(E$5:E2333))</f>
        <v>-0.43750353329999347</v>
      </c>
      <c r="P2333" s="39">
        <f>-(1-F2333/MAX(F$5:F2333))</f>
        <v>-6.7265851658196651E-2</v>
      </c>
      <c r="Q2333" s="33">
        <f>IF(DatiStorici[[#This Row],[Calend]]="X",(DatiStorici[[#This Row],[Balanced]]*B$2/DatiStorici[[#This Row],[Bond 3Y]]),Q2332)</f>
        <v>29.899429553803316</v>
      </c>
      <c r="R2333" s="33">
        <f>IF(DatiStorici[[#This Row],[Calend]]="X",(DatiStorici[[#This Row],[Balanced]]*C$2/DatiStorici[[#This Row],[Bond 10Y]]),R2332)</f>
        <v>22.725236034710424</v>
      </c>
      <c r="S2333" s="33">
        <f>IF(DatiStorici[[#This Row],[Calend]]="X",(DatiStorici[[#This Row],[Balanced]]*D$2/DatiStorici[[#This Row],[SXXR]]),S2332)</f>
        <v>18.617808740708266</v>
      </c>
      <c r="T2333" s="33">
        <f>IF(DatiStorici[[#This Row],[Calend]]="X",(DatiStorici[[#This Row],[Balanced]]*E$2/DatiStorici[[#This Row],[Gold]]),T2332)</f>
        <v>38.912247961081768</v>
      </c>
      <c r="U2333" s="34">
        <f>SUMPRODUCT(DatiStorici[[#This Row],[Bond 3Y]:[Gold]],Q2332:T2332)</f>
        <v>15781.749258571041</v>
      </c>
      <c r="V2333" s="32">
        <f t="shared" si="302"/>
        <v>-1.6943785441627202E-3</v>
      </c>
      <c r="W2333" s="32">
        <f>-(1-U2333/MAX(U$5:U2333))</f>
        <v>-6.9367220718927647E-2</v>
      </c>
      <c r="X2333" s="53" t="str">
        <f t="shared" si="303"/>
        <v/>
      </c>
    </row>
    <row r="2334" spans="1:24" x14ac:dyDescent="0.3">
      <c r="A2334" s="4">
        <v>42382</v>
      </c>
      <c r="B2334" s="1">
        <v>133.07183499999999</v>
      </c>
      <c r="C2334" s="1">
        <v>175.87439599999999</v>
      </c>
      <c r="D2334" s="1">
        <v>204.38951</v>
      </c>
      <c r="E2334" s="1">
        <v>103.74009</v>
      </c>
      <c r="F2334" s="3">
        <f t="shared" si="296"/>
        <v>14904.169789240008</v>
      </c>
      <c r="G2334" s="36">
        <f t="shared" si="297"/>
        <v>-9.4455797912935217E-5</v>
      </c>
      <c r="H2334" s="31">
        <f t="shared" si="298"/>
        <v>2.6494974285032349E-3</v>
      </c>
      <c r="I2334" s="37">
        <f t="shared" si="299"/>
        <v>4.0814524801866606E-3</v>
      </c>
      <c r="J2334" s="37">
        <f t="shared" si="300"/>
        <v>2.5189765291884461E-3</v>
      </c>
      <c r="K2334" s="39">
        <f t="shared" si="301"/>
        <v>2.3033078225453783E-3</v>
      </c>
      <c r="L2334" s="36">
        <f>-(1-B2334/MAX(B$5:B2334))</f>
        <v>-9.3183762821869021E-4</v>
      </c>
      <c r="M2334" s="37">
        <f>-(1-C2334/MAX(C$5:C2334))</f>
        <v>-1.2943928764922008E-2</v>
      </c>
      <c r="N2334" s="37">
        <f>-(1-D2334/MAX(D$5:D2334))</f>
        <v>-0.15077079234193269</v>
      </c>
      <c r="O2334" s="37">
        <f>-(1-E2334/MAX(E$5:E2334))</f>
        <v>-0.4360848318149203</v>
      </c>
      <c r="P2334" s="39">
        <f>-(1-F2334/MAX(F$5:F2334))</f>
        <v>-6.5115001714110554E-2</v>
      </c>
      <c r="Q2334" s="33">
        <f>IF(DatiStorici[[#This Row],[Calend]]="X",(DatiStorici[[#This Row],[Balanced]]*B$2/DatiStorici[[#This Row],[Bond 3Y]]),Q2333)</f>
        <v>29.899429553803316</v>
      </c>
      <c r="R2334" s="33">
        <f>IF(DatiStorici[[#This Row],[Calend]]="X",(DatiStorici[[#This Row],[Balanced]]*C$2/DatiStorici[[#This Row],[Bond 10Y]]),R2333)</f>
        <v>22.725236034710424</v>
      </c>
      <c r="S2334" s="33">
        <f>IF(DatiStorici[[#This Row],[Calend]]="X",(DatiStorici[[#This Row],[Balanced]]*D$2/DatiStorici[[#This Row],[SXXR]]),S2333)</f>
        <v>18.617808740708266</v>
      </c>
      <c r="T2334" s="33">
        <f>IF(DatiStorici[[#This Row],[Calend]]="X",(DatiStorici[[#This Row],[Balanced]]*E$2/DatiStorici[[#This Row],[Gold]]),T2333)</f>
        <v>38.912247961081768</v>
      </c>
      <c r="U2334" s="34">
        <f>SUMPRODUCT(DatiStorici[[#This Row],[Bond 3Y]:[Gold]],Q2333:T2333)</f>
        <v>15817.604029111988</v>
      </c>
      <c r="V2334" s="32">
        <f t="shared" si="302"/>
        <v>2.2693366919166306E-3</v>
      </c>
      <c r="W2334" s="32">
        <f>-(1-U2334/MAX(U$5:U2334))</f>
        <v>-6.7252903464718017E-2</v>
      </c>
      <c r="X2334" s="53" t="str">
        <f t="shared" si="303"/>
        <v/>
      </c>
    </row>
    <row r="2335" spans="1:24" x14ac:dyDescent="0.3">
      <c r="A2335" s="4">
        <v>42383</v>
      </c>
      <c r="B2335" s="1">
        <v>133.055949</v>
      </c>
      <c r="C2335" s="1">
        <v>175.71378200000001</v>
      </c>
      <c r="D2335" s="1">
        <v>201.28286900000001</v>
      </c>
      <c r="E2335" s="1">
        <v>103.76273</v>
      </c>
      <c r="F2335" s="3">
        <f t="shared" si="296"/>
        <v>14853.869556743659</v>
      </c>
      <c r="G2335" s="36">
        <f t="shared" si="297"/>
        <v>-1.1938625708364071E-4</v>
      </c>
      <c r="H2335" s="31">
        <f t="shared" si="298"/>
        <v>-9.1364853099663705E-4</v>
      </c>
      <c r="I2335" s="37">
        <f t="shared" si="299"/>
        <v>-1.5316308886923986E-2</v>
      </c>
      <c r="J2335" s="37">
        <f t="shared" si="300"/>
        <v>2.1821390273012772E-4</v>
      </c>
      <c r="K2335" s="39">
        <f t="shared" si="301"/>
        <v>-3.3806179107789846E-3</v>
      </c>
      <c r="L2335" s="36">
        <f>-(1-B2335/MAX(B$5:B2335))</f>
        <v>-1.0511055170806527E-3</v>
      </c>
      <c r="M2335" s="37">
        <f>-(1-C2335/MAX(C$5:C2335))</f>
        <v>-1.3845339245531885E-2</v>
      </c>
      <c r="N2335" s="37">
        <f>-(1-D2335/MAX(D$5:D2335))</f>
        <v>-0.16367874576335861</v>
      </c>
      <c r="O2335" s="37">
        <f>-(1-E2335/MAX(E$5:E2335))</f>
        <v>-0.43596176425822442</v>
      </c>
      <c r="P2335" s="39">
        <f>-(1-F2335/MAX(F$5:F2335))</f>
        <v>-6.8270154495923219E-2</v>
      </c>
      <c r="Q2335" s="33">
        <f>IF(DatiStorici[[#This Row],[Calend]]="X",(DatiStorici[[#This Row],[Balanced]]*B$2/DatiStorici[[#This Row],[Bond 3Y]]),Q2334)</f>
        <v>29.899429553803316</v>
      </c>
      <c r="R2335" s="33">
        <f>IF(DatiStorici[[#This Row],[Calend]]="X",(DatiStorici[[#This Row],[Balanced]]*C$2/DatiStorici[[#This Row],[Bond 10Y]]),R2334)</f>
        <v>22.725236034710424</v>
      </c>
      <c r="S2335" s="33">
        <f>IF(DatiStorici[[#This Row],[Calend]]="X",(DatiStorici[[#This Row],[Balanced]]*D$2/DatiStorici[[#This Row],[SXXR]]),S2334)</f>
        <v>18.617808740708266</v>
      </c>
      <c r="T2335" s="33">
        <f>IF(DatiStorici[[#This Row],[Calend]]="X",(DatiStorici[[#This Row],[Balanced]]*E$2/DatiStorici[[#This Row],[Gold]]),T2334)</f>
        <v>38.912247961081768</v>
      </c>
      <c r="U2335" s="34">
        <f>SUMPRODUCT(DatiStorici[[#This Row],[Bond 3Y]:[Gold]],Q2334:T2334)</f>
        <v>15756.521181043414</v>
      </c>
      <c r="V2335" s="32">
        <f t="shared" si="302"/>
        <v>-3.8691760335722849E-3</v>
      </c>
      <c r="W2335" s="32">
        <f>-(1-U2335/MAX(U$5:U2335))</f>
        <v>-7.0854893315975387E-2</v>
      </c>
      <c r="X2335" s="53" t="str">
        <f t="shared" si="303"/>
        <v/>
      </c>
    </row>
    <row r="2336" spans="1:24" x14ac:dyDescent="0.3">
      <c r="A2336" s="4">
        <v>42384</v>
      </c>
      <c r="B2336" s="1">
        <v>133.08554699999999</v>
      </c>
      <c r="C2336" s="1">
        <v>176.26843199999999</v>
      </c>
      <c r="D2336" s="1">
        <v>195.620048</v>
      </c>
      <c r="E2336" s="1">
        <v>104.27158</v>
      </c>
      <c r="F2336" s="3">
        <f t="shared" si="296"/>
        <v>14803.524414336513</v>
      </c>
      <c r="G2336" s="36">
        <f t="shared" si="297"/>
        <v>2.2242303862307809E-4</v>
      </c>
      <c r="H2336" s="31">
        <f t="shared" si="298"/>
        <v>3.1515823074342963E-3</v>
      </c>
      <c r="I2336" s="37">
        <f t="shared" si="299"/>
        <v>-2.8536979950325926E-2</v>
      </c>
      <c r="J2336" s="37">
        <f t="shared" si="300"/>
        <v>4.8919912758452469E-3</v>
      </c>
      <c r="K2336" s="39">
        <f t="shared" si="301"/>
        <v>-3.3951189923317943E-3</v>
      </c>
      <c r="L2336" s="36">
        <f>-(1-B2336/MAX(B$5:B2336))</f>
        <v>-8.2889155670451409E-4</v>
      </c>
      <c r="M2336" s="37">
        <f>-(1-C2336/MAX(C$5:C2336))</f>
        <v>-1.0732489039009918E-2</v>
      </c>
      <c r="N2336" s="37">
        <f>-(1-D2336/MAX(D$5:D2336))</f>
        <v>-0.18720751194582785</v>
      </c>
      <c r="O2336" s="37">
        <f>-(1-E2336/MAX(E$5:E2336))</f>
        <v>-0.4331957339479463</v>
      </c>
      <c r="P2336" s="39">
        <f>-(1-F2336/MAX(F$5:F2336))</f>
        <v>-7.1428124315012886E-2</v>
      </c>
      <c r="Q2336" s="33">
        <f>IF(DatiStorici[[#This Row],[Calend]]="X",(DatiStorici[[#This Row],[Balanced]]*B$2/DatiStorici[[#This Row],[Bond 3Y]]),Q2335)</f>
        <v>29.899429553803316</v>
      </c>
      <c r="R2336" s="33">
        <f>IF(DatiStorici[[#This Row],[Calend]]="X",(DatiStorici[[#This Row],[Balanced]]*C$2/DatiStorici[[#This Row],[Bond 10Y]]),R2335)</f>
        <v>22.725236034710424</v>
      </c>
      <c r="S2336" s="33">
        <f>IF(DatiStorici[[#This Row],[Calend]]="X",(DatiStorici[[#This Row],[Balanced]]*D$2/DatiStorici[[#This Row],[SXXR]]),S2335)</f>
        <v>18.617808740708266</v>
      </c>
      <c r="T2336" s="33">
        <f>IF(DatiStorici[[#This Row],[Calend]]="X",(DatiStorici[[#This Row],[Balanced]]*E$2/DatiStorici[[#This Row],[Gold]]),T2335)</f>
        <v>38.912247961081768</v>
      </c>
      <c r="U2336" s="34">
        <f>SUMPRODUCT(DatiStorici[[#This Row],[Bond 3Y]:[Gold]],Q2335:T2335)</f>
        <v>15684.38187559013</v>
      </c>
      <c r="V2336" s="32">
        <f t="shared" si="302"/>
        <v>-4.5888905872235588E-3</v>
      </c>
      <c r="W2336" s="32">
        <f>-(1-U2336/MAX(U$5:U2336))</f>
        <v>-7.5108870567130448E-2</v>
      </c>
      <c r="X2336" s="53" t="str">
        <f t="shared" si="303"/>
        <v/>
      </c>
    </row>
    <row r="2337" spans="1:24" x14ac:dyDescent="0.3">
      <c r="A2337" s="4">
        <v>42387</v>
      </c>
      <c r="B2337" s="1">
        <v>133.05962099999999</v>
      </c>
      <c r="C2337" s="1">
        <v>176.165807</v>
      </c>
      <c r="D2337" s="1">
        <v>194.91019499999999</v>
      </c>
      <c r="E2337" s="1">
        <v>103.83423999999999</v>
      </c>
      <c r="F2337" s="3">
        <f t="shared" si="296"/>
        <v>14772.358463011769</v>
      </c>
      <c r="G2337" s="36">
        <f t="shared" si="297"/>
        <v>-1.9482600624942434E-4</v>
      </c>
      <c r="H2337" s="31">
        <f t="shared" si="298"/>
        <v>-5.8237816616084727E-4</v>
      </c>
      <c r="I2337" s="37">
        <f t="shared" si="299"/>
        <v>-3.635333214200048E-3</v>
      </c>
      <c r="J2337" s="37">
        <f t="shared" si="300"/>
        <v>-4.2030601914622469E-3</v>
      </c>
      <c r="K2337" s="39">
        <f t="shared" si="301"/>
        <v>-2.1075254449518829E-3</v>
      </c>
      <c r="L2337" s="36">
        <f>-(1-B2337/MAX(B$5:B2337))</f>
        <v>-1.0235371116985581E-3</v>
      </c>
      <c r="M2337" s="37">
        <f>-(1-C2337/MAX(C$5:C2337))</f>
        <v>-1.1308449108322627E-2</v>
      </c>
      <c r="N2337" s="37">
        <f>-(1-D2337/MAX(D$5:D2337))</f>
        <v>-0.19015691918665789</v>
      </c>
      <c r="O2337" s="37">
        <f>-(1-E2337/MAX(E$5:E2337))</f>
        <v>-0.4355730469004806</v>
      </c>
      <c r="P2337" s="39">
        <f>-(1-F2337/MAX(F$5:F2337))</f>
        <v>-7.3383052416532868E-2</v>
      </c>
      <c r="Q2337" s="33">
        <f>IF(DatiStorici[[#This Row],[Calend]]="X",(DatiStorici[[#This Row],[Balanced]]*B$2/DatiStorici[[#This Row],[Bond 3Y]]),Q2336)</f>
        <v>29.899429553803316</v>
      </c>
      <c r="R2337" s="33">
        <f>IF(DatiStorici[[#This Row],[Calend]]="X",(DatiStorici[[#This Row],[Balanced]]*C$2/DatiStorici[[#This Row],[Bond 10Y]]),R2336)</f>
        <v>22.725236034710424</v>
      </c>
      <c r="S2337" s="33">
        <f>IF(DatiStorici[[#This Row],[Calend]]="X",(DatiStorici[[#This Row],[Balanced]]*D$2/DatiStorici[[#This Row],[SXXR]]),S2336)</f>
        <v>18.617808740708266</v>
      </c>
      <c r="T2337" s="33">
        <f>IF(DatiStorici[[#This Row],[Calend]]="X",(DatiStorici[[#This Row],[Balanced]]*E$2/DatiStorici[[#This Row],[Gold]]),T2336)</f>
        <v>38.912247961081768</v>
      </c>
      <c r="U2337" s="34">
        <f>SUMPRODUCT(DatiStorici[[#This Row],[Bond 3Y]:[Gold]],Q2336:T2336)</f>
        <v>15651.040735720137</v>
      </c>
      <c r="V2337" s="32">
        <f t="shared" si="302"/>
        <v>-2.1280167729378586E-3</v>
      </c>
      <c r="W2337" s="32">
        <f>-(1-U2337/MAX(U$5:U2337))</f>
        <v>-7.7074961724278968E-2</v>
      </c>
      <c r="X2337" s="53" t="str">
        <f t="shared" si="303"/>
        <v/>
      </c>
    </row>
    <row r="2338" spans="1:24" x14ac:dyDescent="0.3">
      <c r="A2338" s="4">
        <v>42388</v>
      </c>
      <c r="B2338" s="1">
        <v>133.063559</v>
      </c>
      <c r="C2338" s="1">
        <v>176.230682</v>
      </c>
      <c r="D2338" s="1">
        <v>197.44089600000001</v>
      </c>
      <c r="E2338" s="1">
        <v>103.55183</v>
      </c>
      <c r="F2338" s="3">
        <f t="shared" si="296"/>
        <v>14801.030146737521</v>
      </c>
      <c r="G2338" s="36">
        <f t="shared" si="297"/>
        <v>2.9595317478876424E-5</v>
      </c>
      <c r="H2338" s="31">
        <f t="shared" si="298"/>
        <v>3.6819322983051866E-4</v>
      </c>
      <c r="I2338" s="37">
        <f t="shared" si="299"/>
        <v>1.2900364772445759E-2</v>
      </c>
      <c r="J2338" s="37">
        <f t="shared" si="300"/>
        <v>-2.7235211561340211E-3</v>
      </c>
      <c r="K2338" s="39">
        <f t="shared" si="301"/>
        <v>1.939019778045215E-3</v>
      </c>
      <c r="L2338" s="36">
        <f>-(1-B2338/MAX(B$5:B2338))</f>
        <v>-9.9397164862791154E-4</v>
      </c>
      <c r="M2338" s="37">
        <f>-(1-C2338/MAX(C$5:C2338))</f>
        <v>-1.0944352548062808E-2</v>
      </c>
      <c r="N2338" s="37">
        <f>-(1-D2338/MAX(D$5:D2338))</f>
        <v>-0.1796419705229545</v>
      </c>
      <c r="O2338" s="37">
        <f>-(1-E2338/MAX(E$5:E2338))</f>
        <v>-0.43710818420995412</v>
      </c>
      <c r="P2338" s="39">
        <f>-(1-F2338/MAX(F$5:F2338))</f>
        <v>-7.1584580755927218E-2</v>
      </c>
      <c r="Q2338" s="33">
        <f>IF(DatiStorici[[#This Row],[Calend]]="X",(DatiStorici[[#This Row],[Balanced]]*B$2/DatiStorici[[#This Row],[Bond 3Y]]),Q2337)</f>
        <v>29.899429553803316</v>
      </c>
      <c r="R2338" s="33">
        <f>IF(DatiStorici[[#This Row],[Calend]]="X",(DatiStorici[[#This Row],[Balanced]]*C$2/DatiStorici[[#This Row],[Bond 10Y]]),R2337)</f>
        <v>22.725236034710424</v>
      </c>
      <c r="S2338" s="33">
        <f>IF(DatiStorici[[#This Row],[Calend]]="X",(DatiStorici[[#This Row],[Balanced]]*D$2/DatiStorici[[#This Row],[SXXR]]),S2337)</f>
        <v>18.617808740708266</v>
      </c>
      <c r="T2338" s="33">
        <f>IF(DatiStorici[[#This Row],[Calend]]="X",(DatiStorici[[#This Row],[Balanced]]*E$2/DatiStorici[[#This Row],[Gold]]),T2337)</f>
        <v>38.912247961081768</v>
      </c>
      <c r="U2338" s="34">
        <f>SUMPRODUCT(DatiStorici[[#This Row],[Bond 3Y]:[Gold]],Q2337:T2337)</f>
        <v>15688.759678612703</v>
      </c>
      <c r="V2338" s="32">
        <f t="shared" si="302"/>
        <v>2.4070964464492492E-3</v>
      </c>
      <c r="W2338" s="32">
        <f>-(1-U2338/MAX(U$5:U2338))</f>
        <v>-7.485071623155648E-2</v>
      </c>
      <c r="X2338" s="53" t="str">
        <f t="shared" si="303"/>
        <v/>
      </c>
    </row>
    <row r="2339" spans="1:24" x14ac:dyDescent="0.3">
      <c r="A2339" s="4">
        <v>42389</v>
      </c>
      <c r="B2339" s="1">
        <v>133.01811900000001</v>
      </c>
      <c r="C2339" s="1">
        <v>176.195806</v>
      </c>
      <c r="D2339" s="1">
        <v>191.12510599999999</v>
      </c>
      <c r="E2339" s="1">
        <v>105.02822999999999</v>
      </c>
      <c r="F2339" s="3">
        <f t="shared" si="296"/>
        <v>14762.244673233155</v>
      </c>
      <c r="G2339" s="36">
        <f t="shared" si="297"/>
        <v>-3.4154926249170824E-4</v>
      </c>
      <c r="H2339" s="31">
        <f t="shared" si="298"/>
        <v>-1.9791928984541659E-4</v>
      </c>
      <c r="I2339" s="37">
        <f t="shared" si="299"/>
        <v>-3.2511059934316931E-2</v>
      </c>
      <c r="J2339" s="37">
        <f t="shared" si="300"/>
        <v>1.415691085741954E-2</v>
      </c>
      <c r="K2339" s="39">
        <f t="shared" si="301"/>
        <v>-2.6238971151327879E-3</v>
      </c>
      <c r="L2339" s="36">
        <f>-(1-B2339/MAX(B$5:B2339))</f>
        <v>-1.3351231574965094E-3</v>
      </c>
      <c r="M2339" s="37">
        <f>-(1-C2339/MAX(C$5:C2339))</f>
        <v>-1.114008636903574E-2</v>
      </c>
      <c r="N2339" s="37">
        <f>-(1-D2339/MAX(D$5:D2339))</f>
        <v>-0.20588379348850083</v>
      </c>
      <c r="O2339" s="37">
        <f>-(1-E2339/MAX(E$5:E2339))</f>
        <v>-0.42908270096323198</v>
      </c>
      <c r="P2339" s="39">
        <f>-(1-F2339/MAX(F$5:F2339))</f>
        <v>-7.4017454095630097E-2</v>
      </c>
      <c r="Q2339" s="33">
        <f>IF(DatiStorici[[#This Row],[Calend]]="X",(DatiStorici[[#This Row],[Balanced]]*B$2/DatiStorici[[#This Row],[Bond 3Y]]),Q2338)</f>
        <v>29.899429553803316</v>
      </c>
      <c r="R2339" s="33">
        <f>IF(DatiStorici[[#This Row],[Calend]]="X",(DatiStorici[[#This Row],[Balanced]]*C$2/DatiStorici[[#This Row],[Bond 10Y]]),R2338)</f>
        <v>22.725236034710424</v>
      </c>
      <c r="S2339" s="33">
        <f>IF(DatiStorici[[#This Row],[Calend]]="X",(DatiStorici[[#This Row],[Balanced]]*D$2/DatiStorici[[#This Row],[SXXR]]),S2338)</f>
        <v>18.617808740708266</v>
      </c>
      <c r="T2339" s="33">
        <f>IF(DatiStorici[[#This Row],[Calend]]="X",(DatiStorici[[#This Row],[Balanced]]*E$2/DatiStorici[[#This Row],[Gold]]),T2338)</f>
        <v>38.912247961081768</v>
      </c>
      <c r="U2339" s="34">
        <f>SUMPRODUCT(DatiStorici[[#This Row],[Bond 3Y]:[Gold]],Q2338:T2338)</f>
        <v>15626.472355825095</v>
      </c>
      <c r="V2339" s="32">
        <f t="shared" si="302"/>
        <v>-3.9780899507007956E-3</v>
      </c>
      <c r="W2339" s="32">
        <f>-(1-U2339/MAX(U$5:U2339))</f>
        <v>-7.8523732661489154E-2</v>
      </c>
      <c r="X2339" s="53" t="str">
        <f t="shared" si="303"/>
        <v/>
      </c>
    </row>
    <row r="2340" spans="1:24" x14ac:dyDescent="0.3">
      <c r="A2340" s="4">
        <v>42390</v>
      </c>
      <c r="B2340" s="1">
        <v>133.08869000000001</v>
      </c>
      <c r="C2340" s="1">
        <v>176.98424600000001</v>
      </c>
      <c r="D2340" s="1">
        <v>194.82427799999999</v>
      </c>
      <c r="E2340" s="1">
        <v>104.52656</v>
      </c>
      <c r="F2340" s="3">
        <f t="shared" si="296"/>
        <v>14819.810908258438</v>
      </c>
      <c r="G2340" s="36">
        <f t="shared" si="297"/>
        <v>5.303960610375082E-4</v>
      </c>
      <c r="H2340" s="31">
        <f t="shared" si="298"/>
        <v>4.4648122412409477E-3</v>
      </c>
      <c r="I2340" s="37">
        <f t="shared" si="299"/>
        <v>1.9169794972927371E-2</v>
      </c>
      <c r="J2340" s="37">
        <f t="shared" si="300"/>
        <v>-4.7879693743460277E-3</v>
      </c>
      <c r="K2340" s="39">
        <f t="shared" si="301"/>
        <v>3.8919748177680506E-3</v>
      </c>
      <c r="L2340" s="36">
        <f>-(1-B2340/MAX(B$5:B2340))</f>
        <v>-8.0529474349189112E-4</v>
      </c>
      <c r="M2340" s="37">
        <f>-(1-C2340/MAX(C$5:C2340))</f>
        <v>-6.7151415987657392E-3</v>
      </c>
      <c r="N2340" s="37">
        <f>-(1-D2340/MAX(D$5:D2340))</f>
        <v>-0.19051390045166683</v>
      </c>
      <c r="O2340" s="37">
        <f>-(1-E2340/MAX(E$5:E2340))</f>
        <v>-0.43180970189819745</v>
      </c>
      <c r="P2340" s="39">
        <f>-(1-F2340/MAX(F$5:F2340))</f>
        <v>-7.0406531092606528E-2</v>
      </c>
      <c r="Q2340" s="33">
        <f>IF(DatiStorici[[#This Row],[Calend]]="X",(DatiStorici[[#This Row],[Balanced]]*B$2/DatiStorici[[#This Row],[Bond 3Y]]),Q2339)</f>
        <v>29.899429553803316</v>
      </c>
      <c r="R2340" s="33">
        <f>IF(DatiStorici[[#This Row],[Calend]]="X",(DatiStorici[[#This Row],[Balanced]]*C$2/DatiStorici[[#This Row],[Bond 10Y]]),R2339)</f>
        <v>22.725236034710424</v>
      </c>
      <c r="S2340" s="33">
        <f>IF(DatiStorici[[#This Row],[Calend]]="X",(DatiStorici[[#This Row],[Balanced]]*D$2/DatiStorici[[#This Row],[SXXR]]),S2339)</f>
        <v>18.617808740708266</v>
      </c>
      <c r="T2340" s="33">
        <f>IF(DatiStorici[[#This Row],[Calend]]="X",(DatiStorici[[#This Row],[Balanced]]*E$2/DatiStorici[[#This Row],[Gold]]),T2339)</f>
        <v>38.912247961081768</v>
      </c>
      <c r="U2340" s="34">
        <f>SUMPRODUCT(DatiStorici[[#This Row],[Bond 3Y]:[Gold]],Q2339:T2339)</f>
        <v>15695.84924292769</v>
      </c>
      <c r="V2340" s="32">
        <f t="shared" si="302"/>
        <v>4.4298760126714491E-3</v>
      </c>
      <c r="W2340" s="32">
        <f>-(1-U2340/MAX(U$5:U2340))</f>
        <v>-7.4432652249278641E-2</v>
      </c>
      <c r="X2340" s="53" t="str">
        <f t="shared" si="303"/>
        <v/>
      </c>
    </row>
    <row r="2341" spans="1:24" x14ac:dyDescent="0.3">
      <c r="A2341" s="4">
        <v>42391</v>
      </c>
      <c r="B2341" s="1">
        <v>133.11534399999999</v>
      </c>
      <c r="C2341" s="1">
        <v>176.79212999999999</v>
      </c>
      <c r="D2341" s="1">
        <v>200.687375</v>
      </c>
      <c r="E2341" s="1">
        <v>104.50153</v>
      </c>
      <c r="F2341" s="3">
        <f t="shared" si="296"/>
        <v>14902.818579060946</v>
      </c>
      <c r="G2341" s="36">
        <f t="shared" si="297"/>
        <v>2.0025241307234068E-4</v>
      </c>
      <c r="H2341" s="31">
        <f t="shared" si="298"/>
        <v>-1.0860873247499757E-3</v>
      </c>
      <c r="I2341" s="37">
        <f t="shared" si="299"/>
        <v>2.9650335157759621E-2</v>
      </c>
      <c r="J2341" s="37">
        <f t="shared" si="300"/>
        <v>-2.3948934441901865E-4</v>
      </c>
      <c r="K2341" s="39">
        <f t="shared" si="301"/>
        <v>5.5855008819239056E-3</v>
      </c>
      <c r="L2341" s="36">
        <f>-(1-B2341/MAX(B$5:B2341))</f>
        <v>-6.0518355692984471E-4</v>
      </c>
      <c r="M2341" s="37">
        <f>-(1-C2341/MAX(C$5:C2341))</f>
        <v>-7.7933500730761329E-3</v>
      </c>
      <c r="N2341" s="37">
        <f>-(1-D2341/MAX(D$5:D2341))</f>
        <v>-0.16615299651030313</v>
      </c>
      <c r="O2341" s="37">
        <f>-(1-E2341/MAX(E$5:E2341))</f>
        <v>-0.43194576112717709</v>
      </c>
      <c r="P2341" s="39">
        <f>-(1-F2341/MAX(F$5:F2341))</f>
        <v>-6.5199758271758501E-2</v>
      </c>
      <c r="Q2341" s="33">
        <f>IF(DatiStorici[[#This Row],[Calend]]="X",(DatiStorici[[#This Row],[Balanced]]*B$2/DatiStorici[[#This Row],[Bond 3Y]]),Q2340)</f>
        <v>29.899429553803316</v>
      </c>
      <c r="R2341" s="33">
        <f>IF(DatiStorici[[#This Row],[Calend]]="X",(DatiStorici[[#This Row],[Balanced]]*C$2/DatiStorici[[#This Row],[Bond 10Y]]),R2340)</f>
        <v>22.725236034710424</v>
      </c>
      <c r="S2341" s="33">
        <f>IF(DatiStorici[[#This Row],[Calend]]="X",(DatiStorici[[#This Row],[Balanced]]*D$2/DatiStorici[[#This Row],[SXXR]]),S2340)</f>
        <v>18.617808740708266</v>
      </c>
      <c r="T2341" s="33">
        <f>IF(DatiStorici[[#This Row],[Calend]]="X",(DatiStorici[[#This Row],[Balanced]]*E$2/DatiStorici[[#This Row],[Gold]]),T2340)</f>
        <v>38.912247961081768</v>
      </c>
      <c r="U2341" s="34">
        <f>SUMPRODUCT(DatiStorici[[#This Row],[Bond 3Y]:[Gold]],Q2340:T2340)</f>
        <v>15800.464345884728</v>
      </c>
      <c r="V2341" s="32">
        <f t="shared" si="302"/>
        <v>6.6430306126173269E-3</v>
      </c>
      <c r="W2341" s="32">
        <f>-(1-U2341/MAX(U$5:U2341))</f>
        <v>-6.8263612149569219E-2</v>
      </c>
      <c r="X2341" s="53" t="str">
        <f t="shared" si="303"/>
        <v/>
      </c>
    </row>
    <row r="2342" spans="1:24" x14ac:dyDescent="0.3">
      <c r="A2342" s="4">
        <v>42394</v>
      </c>
      <c r="B2342" s="1">
        <v>133.09580399999999</v>
      </c>
      <c r="C2342" s="1">
        <v>176.91827000000001</v>
      </c>
      <c r="D2342" s="1">
        <v>199.450762</v>
      </c>
      <c r="E2342" s="1">
        <v>105.48453000000001</v>
      </c>
      <c r="F2342" s="3">
        <f t="shared" si="296"/>
        <v>14925.697274263759</v>
      </c>
      <c r="G2342" s="36">
        <f t="shared" si="297"/>
        <v>-1.4680076459536387E-4</v>
      </c>
      <c r="H2342" s="31">
        <f t="shared" si="298"/>
        <v>7.1323888326381424E-4</v>
      </c>
      <c r="I2342" s="37">
        <f t="shared" si="299"/>
        <v>-6.1809501401062349E-3</v>
      </c>
      <c r="J2342" s="37">
        <f t="shared" si="300"/>
        <v>9.3625946470475892E-3</v>
      </c>
      <c r="K2342" s="39">
        <f t="shared" si="301"/>
        <v>1.5340152893850141E-3</v>
      </c>
      <c r="L2342" s="36">
        <f>-(1-B2342/MAX(B$5:B2342))</f>
        <v>-7.5188471193188278E-4</v>
      </c>
      <c r="M2342" s="37">
        <f>-(1-C2342/MAX(C$5:C2342))</f>
        <v>-7.0854172775280944E-3</v>
      </c>
      <c r="N2342" s="37">
        <f>-(1-D2342/MAX(D$5:D2342))</f>
        <v>-0.17129106782408865</v>
      </c>
      <c r="O2342" s="37">
        <f>-(1-E2342/MAX(E$5:E2342))</f>
        <v>-0.42660232436781109</v>
      </c>
      <c r="P2342" s="39">
        <f>-(1-F2342/MAX(F$5:F2342))</f>
        <v>-6.376465995847258E-2</v>
      </c>
      <c r="Q2342" s="33">
        <f>IF(DatiStorici[[#This Row],[Calend]]="X",(DatiStorici[[#This Row],[Balanced]]*B$2/DatiStorici[[#This Row],[Bond 3Y]]),Q2341)</f>
        <v>29.899429553803316</v>
      </c>
      <c r="R2342" s="33">
        <f>IF(DatiStorici[[#This Row],[Calend]]="X",(DatiStorici[[#This Row],[Balanced]]*C$2/DatiStorici[[#This Row],[Bond 10Y]]),R2341)</f>
        <v>22.725236034710424</v>
      </c>
      <c r="S2342" s="33">
        <f>IF(DatiStorici[[#This Row],[Calend]]="X",(DatiStorici[[#This Row],[Balanced]]*D$2/DatiStorici[[#This Row],[SXXR]]),S2341)</f>
        <v>18.617808740708266</v>
      </c>
      <c r="T2342" s="33">
        <f>IF(DatiStorici[[#This Row],[Calend]]="X",(DatiStorici[[#This Row],[Balanced]]*E$2/DatiStorici[[#This Row],[Gold]]),T2341)</f>
        <v>38.912247961081768</v>
      </c>
      <c r="U2342" s="34">
        <f>SUMPRODUCT(DatiStorici[[#This Row],[Bond 3Y]:[Gold]],Q2341:T2341)</f>
        <v>15817.974387730133</v>
      </c>
      <c r="V2342" s="32">
        <f t="shared" si="302"/>
        <v>1.1075843296978873E-3</v>
      </c>
      <c r="W2342" s="32">
        <f>-(1-U2342/MAX(U$5:U2342))</f>
        <v>-6.7231063815355485E-2</v>
      </c>
      <c r="X2342" s="53" t="str">
        <f t="shared" si="303"/>
        <v/>
      </c>
    </row>
    <row r="2343" spans="1:24" x14ac:dyDescent="0.3">
      <c r="A2343" s="4">
        <v>42395</v>
      </c>
      <c r="B2343" s="1">
        <v>133.11761999999999</v>
      </c>
      <c r="C2343" s="1">
        <v>177.533434</v>
      </c>
      <c r="D2343" s="1">
        <v>201.179768</v>
      </c>
      <c r="E2343" s="1">
        <v>106.15057</v>
      </c>
      <c r="F2343" s="3">
        <f t="shared" si="296"/>
        <v>14994.090175246047</v>
      </c>
      <c r="G2343" s="36">
        <f t="shared" si="297"/>
        <v>1.6389857221361172E-4</v>
      </c>
      <c r="H2343" s="31">
        <f t="shared" si="298"/>
        <v>3.4710772198394699E-3</v>
      </c>
      <c r="I2343" s="37">
        <f t="shared" si="299"/>
        <v>8.6314776588744188E-3</v>
      </c>
      <c r="J2343" s="37">
        <f t="shared" si="300"/>
        <v>6.2942508015638981E-3</v>
      </c>
      <c r="K2343" s="39">
        <f t="shared" si="301"/>
        <v>4.5717584204669525E-3</v>
      </c>
      <c r="L2343" s="36">
        <f>-(1-B2343/MAX(B$5:B2343))</f>
        <v>-5.8809595054376551E-4</v>
      </c>
      <c r="M2343" s="37">
        <f>-(1-C2343/MAX(C$5:C2343))</f>
        <v>-3.6329456567855134E-3</v>
      </c>
      <c r="N2343" s="37">
        <f>-(1-D2343/MAX(D$5:D2343))</f>
        <v>-0.16410712577434228</v>
      </c>
      <c r="O2343" s="37">
        <f>-(1-E2343/MAX(E$5:E2343))</f>
        <v>-0.42298183340218742</v>
      </c>
      <c r="P2343" s="39">
        <f>-(1-F2343/MAX(F$5:F2343))</f>
        <v>-5.9474619116093419E-2</v>
      </c>
      <c r="Q2343" s="33">
        <f>IF(DatiStorici[[#This Row],[Calend]]="X",(DatiStorici[[#This Row],[Balanced]]*B$2/DatiStorici[[#This Row],[Bond 3Y]]),Q2342)</f>
        <v>29.899429553803316</v>
      </c>
      <c r="R2343" s="33">
        <f>IF(DatiStorici[[#This Row],[Calend]]="X",(DatiStorici[[#This Row],[Balanced]]*C$2/DatiStorici[[#This Row],[Bond 10Y]]),R2342)</f>
        <v>22.725236034710424</v>
      </c>
      <c r="S2343" s="33">
        <f>IF(DatiStorici[[#This Row],[Calend]]="X",(DatiStorici[[#This Row],[Balanced]]*D$2/DatiStorici[[#This Row],[SXXR]]),S2342)</f>
        <v>18.617808740708266</v>
      </c>
      <c r="T2343" s="33">
        <f>IF(DatiStorici[[#This Row],[Calend]]="X",(DatiStorici[[#This Row],[Balanced]]*E$2/DatiStorici[[#This Row],[Gold]]),T2342)</f>
        <v>38.912247961081768</v>
      </c>
      <c r="U2343" s="34">
        <f>SUMPRODUCT(DatiStorici[[#This Row],[Bond 3Y]:[Gold]],Q2342:T2342)</f>
        <v>15890.713837436873</v>
      </c>
      <c r="V2343" s="32">
        <f t="shared" si="302"/>
        <v>4.5879903189429E-3</v>
      </c>
      <c r="W2343" s="32">
        <f>-(1-U2343/MAX(U$5:U2343))</f>
        <v>-6.29416967030757E-2</v>
      </c>
      <c r="X2343" s="53" t="str">
        <f t="shared" si="303"/>
        <v/>
      </c>
    </row>
    <row r="2344" spans="1:24" x14ac:dyDescent="0.3">
      <c r="A2344" s="4">
        <v>42396</v>
      </c>
      <c r="B2344" s="1">
        <v>133.123515</v>
      </c>
      <c r="C2344" s="1">
        <v>177.66425899999999</v>
      </c>
      <c r="D2344" s="1">
        <v>201.87006700000001</v>
      </c>
      <c r="E2344" s="1">
        <v>106.40196</v>
      </c>
      <c r="F2344" s="3">
        <f t="shared" si="296"/>
        <v>15017.847466151168</v>
      </c>
      <c r="G2344" s="36">
        <f t="shared" si="297"/>
        <v>4.4283164590461041E-5</v>
      </c>
      <c r="H2344" s="31">
        <f t="shared" si="298"/>
        <v>7.3663206993713017E-4</v>
      </c>
      <c r="I2344" s="37">
        <f t="shared" si="299"/>
        <v>3.4253812556621229E-3</v>
      </c>
      <c r="J2344" s="37">
        <f t="shared" si="300"/>
        <v>2.365439895888246E-3</v>
      </c>
      <c r="K2344" s="39">
        <f t="shared" si="301"/>
        <v>1.5831897394477895E-3</v>
      </c>
      <c r="L2344" s="36">
        <f>-(1-B2344/MAX(B$5:B2344))</f>
        <v>-5.4383784876588237E-4</v>
      </c>
      <c r="M2344" s="37">
        <f>-(1-C2344/MAX(C$5:C2344))</f>
        <v>-2.8987193370014763E-3</v>
      </c>
      <c r="N2344" s="37">
        <f>-(1-D2344/MAX(D$5:D2344))</f>
        <v>-0.16123896452273423</v>
      </c>
      <c r="O2344" s="37">
        <f>-(1-E2344/MAX(E$5:E2344))</f>
        <v>-0.42161531604009483</v>
      </c>
      <c r="P2344" s="39">
        <f>-(1-F2344/MAX(F$5:F2344))</f>
        <v>-5.7984409652487745E-2</v>
      </c>
      <c r="Q2344" s="33">
        <f>IF(DatiStorici[[#This Row],[Calend]]="X",(DatiStorici[[#This Row],[Balanced]]*B$2/DatiStorici[[#This Row],[Bond 3Y]]),Q2343)</f>
        <v>29.899429553803316</v>
      </c>
      <c r="R2344" s="33">
        <f>IF(DatiStorici[[#This Row],[Calend]]="X",(DatiStorici[[#This Row],[Balanced]]*C$2/DatiStorici[[#This Row],[Bond 10Y]]),R2343)</f>
        <v>22.725236034710424</v>
      </c>
      <c r="S2344" s="33">
        <f>IF(DatiStorici[[#This Row],[Calend]]="X",(DatiStorici[[#This Row],[Balanced]]*D$2/DatiStorici[[#This Row],[SXXR]]),S2343)</f>
        <v>18.617808740708266</v>
      </c>
      <c r="T2344" s="33">
        <f>IF(DatiStorici[[#This Row],[Calend]]="X",(DatiStorici[[#This Row],[Balanced]]*E$2/DatiStorici[[#This Row],[Gold]]),T2343)</f>
        <v>38.912247961081768</v>
      </c>
      <c r="U2344" s="34">
        <f>SUMPRODUCT(DatiStorici[[#This Row],[Bond 3Y]:[Gold]],Q2343:T2343)</f>
        <v>15916.497128349172</v>
      </c>
      <c r="V2344" s="32">
        <f t="shared" si="302"/>
        <v>1.6212233500986172E-3</v>
      </c>
      <c r="W2344" s="32">
        <f>-(1-U2344/MAX(U$5:U2344))</f>
        <v>-6.1421283769909074E-2</v>
      </c>
      <c r="X2344" s="53" t="str">
        <f t="shared" si="303"/>
        <v/>
      </c>
    </row>
    <row r="2345" spans="1:24" x14ac:dyDescent="0.3">
      <c r="A2345" s="4">
        <v>42397</v>
      </c>
      <c r="B2345" s="1">
        <v>133.10215400000001</v>
      </c>
      <c r="C2345" s="1">
        <v>177.942947</v>
      </c>
      <c r="D2345" s="1">
        <v>198.699433</v>
      </c>
      <c r="E2345" s="1">
        <v>106.18626999999999</v>
      </c>
      <c r="F2345" s="3">
        <f t="shared" si="296"/>
        <v>14968.172003410285</v>
      </c>
      <c r="G2345" s="36">
        <f t="shared" si="297"/>
        <v>-1.604728809664876E-4</v>
      </c>
      <c r="H2345" s="31">
        <f t="shared" si="298"/>
        <v>1.5673926307042216E-3</v>
      </c>
      <c r="I2345" s="37">
        <f t="shared" si="299"/>
        <v>-1.5830961759409144E-2</v>
      </c>
      <c r="J2345" s="37">
        <f t="shared" si="300"/>
        <v>-2.0291817097309664E-3</v>
      </c>
      <c r="K2345" s="39">
        <f t="shared" si="301"/>
        <v>-3.3132445761512E-3</v>
      </c>
      <c r="L2345" s="36">
        <f>-(1-B2345/MAX(B$5:B2345))</f>
        <v>-7.0421059042391487E-4</v>
      </c>
      <c r="M2345" s="37">
        <f>-(1-C2345/MAX(C$5:C2345))</f>
        <v>-1.334644698300913E-3</v>
      </c>
      <c r="N2345" s="37">
        <f>-(1-D2345/MAX(D$5:D2345))</f>
        <v>-0.17441280597669995</v>
      </c>
      <c r="O2345" s="37">
        <f>-(1-E2345/MAX(E$5:E2345))</f>
        <v>-0.42278777369485332</v>
      </c>
      <c r="P2345" s="39">
        <f>-(1-F2345/MAX(F$5:F2345))</f>
        <v>-6.1100372873256203E-2</v>
      </c>
      <c r="Q2345" s="33">
        <f>IF(DatiStorici[[#This Row],[Calend]]="X",(DatiStorici[[#This Row],[Balanced]]*B$2/DatiStorici[[#This Row],[Bond 3Y]]),Q2344)</f>
        <v>29.899429553803316</v>
      </c>
      <c r="R2345" s="33">
        <f>IF(DatiStorici[[#This Row],[Calend]]="X",(DatiStorici[[#This Row],[Balanced]]*C$2/DatiStorici[[#This Row],[Bond 10Y]]),R2344)</f>
        <v>22.725236034710424</v>
      </c>
      <c r="S2345" s="33">
        <f>IF(DatiStorici[[#This Row],[Calend]]="X",(DatiStorici[[#This Row],[Balanced]]*D$2/DatiStorici[[#This Row],[SXXR]]),S2344)</f>
        <v>18.617808740708266</v>
      </c>
      <c r="T2345" s="33">
        <f>IF(DatiStorici[[#This Row],[Calend]]="X",(DatiStorici[[#This Row],[Balanced]]*E$2/DatiStorici[[#This Row],[Gold]]),T2344)</f>
        <v>38.912247961081768</v>
      </c>
      <c r="U2345" s="34">
        <f>SUMPRODUCT(DatiStorici[[#This Row],[Bond 3Y]:[Gold]],Q2344:T2344)</f>
        <v>15854.768457053002</v>
      </c>
      <c r="V2345" s="32">
        <f t="shared" si="302"/>
        <v>-3.8858224771369755E-3</v>
      </c>
      <c r="W2345" s="32">
        <f>-(1-U2345/MAX(U$5:U2345))</f>
        <v>-6.5061357122264685E-2</v>
      </c>
      <c r="X2345" s="53" t="str">
        <f t="shared" si="303"/>
        <v/>
      </c>
    </row>
    <row r="2346" spans="1:24" x14ac:dyDescent="0.3">
      <c r="A2346" s="4">
        <v>42398</v>
      </c>
      <c r="B2346" s="1">
        <v>133.16595000000001</v>
      </c>
      <c r="C2346" s="1">
        <v>179.02519100000001</v>
      </c>
      <c r="D2346" s="1">
        <v>203.08238600000001</v>
      </c>
      <c r="E2346" s="1">
        <v>105.97535000000001</v>
      </c>
      <c r="F2346" s="3">
        <f t="shared" si="296"/>
        <v>15054.763495265806</v>
      </c>
      <c r="G2346" s="36">
        <f t="shared" si="297"/>
        <v>4.7918620565030233E-4</v>
      </c>
      <c r="H2346" s="31">
        <f t="shared" si="298"/>
        <v>6.0635513406648604E-3</v>
      </c>
      <c r="I2346" s="37">
        <f t="shared" si="299"/>
        <v>2.1818443068944728E-2</v>
      </c>
      <c r="J2346" s="37">
        <f t="shared" si="300"/>
        <v>-1.9882961818089222E-3</v>
      </c>
      <c r="K2346" s="39">
        <f t="shared" si="301"/>
        <v>5.768372114300621E-3</v>
      </c>
      <c r="L2346" s="36">
        <f>-(1-B2346/MAX(B$5:B2346))</f>
        <v>-2.2524708558702145E-4</v>
      </c>
      <c r="M2346" s="37">
        <f>-(1-C2346/MAX(C$5:C2346))</f>
        <v>0</v>
      </c>
      <c r="N2346" s="37">
        <f>-(1-D2346/MAX(D$5:D2346))</f>
        <v>-0.15620183368466511</v>
      </c>
      <c r="O2346" s="37">
        <f>-(1-E2346/MAX(E$5:E2346))</f>
        <v>-0.42393430236350582</v>
      </c>
      <c r="P2346" s="39">
        <f>-(1-F2346/MAX(F$5:F2346))</f>
        <v>-5.566879983969053E-2</v>
      </c>
      <c r="Q2346" s="33">
        <f>IF(DatiStorici[[#This Row],[Calend]]="X",(DatiStorici[[#This Row],[Balanced]]*B$2/DatiStorici[[#This Row],[Bond 3Y]]),Q2345)</f>
        <v>29.899429553803316</v>
      </c>
      <c r="R2346" s="33">
        <f>IF(DatiStorici[[#This Row],[Calend]]="X",(DatiStorici[[#This Row],[Balanced]]*C$2/DatiStorici[[#This Row],[Bond 10Y]]),R2345)</f>
        <v>22.725236034710424</v>
      </c>
      <c r="S2346" s="33">
        <f>IF(DatiStorici[[#This Row],[Calend]]="X",(DatiStorici[[#This Row],[Balanced]]*D$2/DatiStorici[[#This Row],[SXXR]]),S2345)</f>
        <v>18.617808740708266</v>
      </c>
      <c r="T2346" s="33">
        <f>IF(DatiStorici[[#This Row],[Calend]]="X",(DatiStorici[[#This Row],[Balanced]]*E$2/DatiStorici[[#This Row],[Gold]]),T2345)</f>
        <v>38.912247961081768</v>
      </c>
      <c r="U2346" s="34">
        <f>SUMPRODUCT(DatiStorici[[#This Row],[Bond 3Y]:[Gold]],Q2345:T2345)</f>
        <v>15954.663780741528</v>
      </c>
      <c r="V2346" s="32">
        <f t="shared" si="302"/>
        <v>6.2808824340598989E-3</v>
      </c>
      <c r="W2346" s="32">
        <f>-(1-U2346/MAX(U$5:U2346))</f>
        <v>-5.9170637329530318E-2</v>
      </c>
      <c r="X2346" s="53" t="str">
        <f t="shared" si="303"/>
        <v/>
      </c>
    </row>
    <row r="2347" spans="1:24" x14ac:dyDescent="0.3">
      <c r="A2347" s="4">
        <v>42401</v>
      </c>
      <c r="B2347" s="1">
        <v>133.154933</v>
      </c>
      <c r="C2347" s="1">
        <v>178.47687300000001</v>
      </c>
      <c r="D2347" s="1">
        <v>202.71679499999999</v>
      </c>
      <c r="E2347" s="1">
        <v>107.37284</v>
      </c>
      <c r="F2347" s="3">
        <f t="shared" si="296"/>
        <v>15090.227197303055</v>
      </c>
      <c r="G2347" s="36">
        <f t="shared" si="297"/>
        <v>-8.2734781307340017E-5</v>
      </c>
      <c r="H2347" s="31">
        <f t="shared" si="298"/>
        <v>-3.0674979820636081E-3</v>
      </c>
      <c r="I2347" s="37">
        <f t="shared" si="299"/>
        <v>-1.8018326109470201E-3</v>
      </c>
      <c r="J2347" s="37">
        <f t="shared" si="300"/>
        <v>1.3100743788676058E-2</v>
      </c>
      <c r="K2347" s="39">
        <f t="shared" si="301"/>
        <v>2.3528763872968307E-3</v>
      </c>
      <c r="L2347" s="36">
        <f>-(1-B2347/MAX(B$5:B2347))</f>
        <v>-3.0795980946929369E-4</v>
      </c>
      <c r="M2347" s="37">
        <f>-(1-C2347/MAX(C$5:C2347))</f>
        <v>-3.0627980170678804E-3</v>
      </c>
      <c r="N2347" s="37">
        <f>-(1-D2347/MAX(D$5:D2347))</f>
        <v>-0.15772084782221529</v>
      </c>
      <c r="O2347" s="37">
        <f>-(1-E2347/MAX(E$5:E2347))</f>
        <v>-0.4163377617359918</v>
      </c>
      <c r="P2347" s="39">
        <f>-(1-F2347/MAX(F$5:F2347))</f>
        <v>-5.3444289284111601E-2</v>
      </c>
      <c r="Q2347" s="33">
        <f>IF(DatiStorici[[#This Row],[Calend]]="X",(DatiStorici[[#This Row],[Balanced]]*B$2/DatiStorici[[#This Row],[Bond 3Y]]),Q2346)</f>
        <v>29.899429553803316</v>
      </c>
      <c r="R2347" s="33">
        <f>IF(DatiStorici[[#This Row],[Calend]]="X",(DatiStorici[[#This Row],[Balanced]]*C$2/DatiStorici[[#This Row],[Bond 10Y]]),R2346)</f>
        <v>22.725236034710424</v>
      </c>
      <c r="S2347" s="33">
        <f>IF(DatiStorici[[#This Row],[Calend]]="X",(DatiStorici[[#This Row],[Balanced]]*D$2/DatiStorici[[#This Row],[SXXR]]),S2346)</f>
        <v>18.617808740708266</v>
      </c>
      <c r="T2347" s="33">
        <f>IF(DatiStorici[[#This Row],[Calend]]="X",(DatiStorici[[#This Row],[Balanced]]*E$2/DatiStorici[[#This Row],[Gold]]),T2346)</f>
        <v>38.912247961081768</v>
      </c>
      <c r="U2347" s="34">
        <f>SUMPRODUCT(DatiStorici[[#This Row],[Bond 3Y]:[Gold]],Q2346:T2346)</f>
        <v>15989.44669684186</v>
      </c>
      <c r="V2347" s="32">
        <f t="shared" si="302"/>
        <v>2.1777366360754068E-3</v>
      </c>
      <c r="W2347" s="32">
        <f>-(1-U2347/MAX(U$5:U2347))</f>
        <v>-5.7119526178821101E-2</v>
      </c>
      <c r="X2347" s="53" t="str">
        <f t="shared" si="303"/>
        <v/>
      </c>
    </row>
    <row r="2348" spans="1:24" x14ac:dyDescent="0.3">
      <c r="A2348" s="4">
        <v>42402</v>
      </c>
      <c r="B2348" s="1">
        <v>133.149258</v>
      </c>
      <c r="C2348" s="1">
        <v>178.64505299999999</v>
      </c>
      <c r="D2348" s="1">
        <v>198.557818</v>
      </c>
      <c r="E2348" s="1">
        <v>107.56224</v>
      </c>
      <c r="F2348" s="3">
        <f t="shared" si="296"/>
        <v>15039.250043194561</v>
      </c>
      <c r="G2348" s="36">
        <f t="shared" si="297"/>
        <v>-4.2620433268802965E-5</v>
      </c>
      <c r="H2348" s="31">
        <f t="shared" si="298"/>
        <v>9.418632695925973E-4</v>
      </c>
      <c r="I2348" s="37">
        <f t="shared" si="299"/>
        <v>-2.0729574189394903E-2</v>
      </c>
      <c r="J2348" s="37">
        <f t="shared" si="300"/>
        <v>1.7623930818878154E-3</v>
      </c>
      <c r="K2348" s="39">
        <f t="shared" si="301"/>
        <v>-3.383875687247415E-3</v>
      </c>
      <c r="L2348" s="36">
        <f>-(1-B2348/MAX(B$5:B2348))</f>
        <v>-3.5056620939954986E-4</v>
      </c>
      <c r="M2348" s="37">
        <f>-(1-C2348/MAX(C$5:C2348))</f>
        <v>-2.1233771508726296E-3</v>
      </c>
      <c r="N2348" s="37">
        <f>-(1-D2348/MAX(D$5:D2348))</f>
        <v>-0.17500120992288337</v>
      </c>
      <c r="O2348" s="37">
        <f>-(1-E2348/MAX(E$5:E2348))</f>
        <v>-0.41530821247635408</v>
      </c>
      <c r="P2348" s="39">
        <f>-(1-F2348/MAX(F$5:F2348))</f>
        <v>-5.6641902925479548E-2</v>
      </c>
      <c r="Q2348" s="33">
        <f>IF(DatiStorici[[#This Row],[Calend]]="X",(DatiStorici[[#This Row],[Balanced]]*B$2/DatiStorici[[#This Row],[Bond 3Y]]),Q2347)</f>
        <v>29.899429553803316</v>
      </c>
      <c r="R2348" s="33">
        <f>IF(DatiStorici[[#This Row],[Calend]]="X",(DatiStorici[[#This Row],[Balanced]]*C$2/DatiStorici[[#This Row],[Bond 10Y]]),R2347)</f>
        <v>22.725236034710424</v>
      </c>
      <c r="S2348" s="33">
        <f>IF(DatiStorici[[#This Row],[Calend]]="X",(DatiStorici[[#This Row],[Balanced]]*D$2/DatiStorici[[#This Row],[SXXR]]),S2347)</f>
        <v>18.617808740708266</v>
      </c>
      <c r="T2348" s="33">
        <f>IF(DatiStorici[[#This Row],[Calend]]="X",(DatiStorici[[#This Row],[Balanced]]*E$2/DatiStorici[[#This Row],[Gold]]),T2347)</f>
        <v>38.912247961081768</v>
      </c>
      <c r="U2348" s="34">
        <f>SUMPRODUCT(DatiStorici[[#This Row],[Bond 3Y]:[Gold]],Q2347:T2347)</f>
        <v>15923.037889196285</v>
      </c>
      <c r="V2348" s="32">
        <f t="shared" si="302"/>
        <v>-4.1619387751616835E-3</v>
      </c>
      <c r="W2348" s="32">
        <f>-(1-U2348/MAX(U$5:U2348))</f>
        <v>-6.1035582137851097E-2</v>
      </c>
      <c r="X2348" s="53" t="str">
        <f t="shared" si="303"/>
        <v/>
      </c>
    </row>
    <row r="2349" spans="1:24" x14ac:dyDescent="0.3">
      <c r="A2349" s="4">
        <v>42403</v>
      </c>
      <c r="B2349" s="1">
        <v>133.163184</v>
      </c>
      <c r="C2349" s="1">
        <v>179.058695</v>
      </c>
      <c r="D2349" s="1">
        <v>195.48791299999999</v>
      </c>
      <c r="E2349" s="1">
        <v>107.8946</v>
      </c>
      <c r="F2349" s="3">
        <f t="shared" si="296"/>
        <v>15016.993318685676</v>
      </c>
      <c r="G2349" s="36">
        <f t="shared" si="297"/>
        <v>1.0458392336533043E-4</v>
      </c>
      <c r="H2349" s="31">
        <f t="shared" si="298"/>
        <v>2.3127640495212137E-3</v>
      </c>
      <c r="I2349" s="37">
        <f t="shared" si="299"/>
        <v>-1.5581780847087551E-2</v>
      </c>
      <c r="J2349" s="37">
        <f t="shared" si="300"/>
        <v>3.0851679029920494E-3</v>
      </c>
      <c r="K2349" s="39">
        <f t="shared" si="301"/>
        <v>-1.4810053478092008E-3</v>
      </c>
      <c r="L2349" s="36">
        <f>-(1-B2349/MAX(B$5:B2349))</f>
        <v>-2.4601348245179011E-4</v>
      </c>
      <c r="M2349" s="37">
        <f>-(1-C2349/MAX(C$5:C2349))</f>
        <v>0</v>
      </c>
      <c r="N2349" s="37">
        <f>-(1-D2349/MAX(D$5:D2349))</f>
        <v>-0.18775652691902245</v>
      </c>
      <c r="O2349" s="37">
        <f>-(1-E2349/MAX(E$5:E2349))</f>
        <v>-0.41350155465199712</v>
      </c>
      <c r="P2349" s="39">
        <f>-(1-F2349/MAX(F$5:F2349))</f>
        <v>-5.8037987252790524E-2</v>
      </c>
      <c r="Q2349" s="33">
        <f>IF(DatiStorici[[#This Row],[Calend]]="X",(DatiStorici[[#This Row],[Balanced]]*B$2/DatiStorici[[#This Row],[Bond 3Y]]),Q2348)</f>
        <v>29.899429553803316</v>
      </c>
      <c r="R2349" s="33">
        <f>IF(DatiStorici[[#This Row],[Calend]]="X",(DatiStorici[[#This Row],[Balanced]]*C$2/DatiStorici[[#This Row],[Bond 10Y]]),R2348)</f>
        <v>22.725236034710424</v>
      </c>
      <c r="S2349" s="33">
        <f>IF(DatiStorici[[#This Row],[Calend]]="X",(DatiStorici[[#This Row],[Balanced]]*D$2/DatiStorici[[#This Row],[SXXR]]),S2348)</f>
        <v>18.617808740708266</v>
      </c>
      <c r="T2349" s="33">
        <f>IF(DatiStorici[[#This Row],[Calend]]="X",(DatiStorici[[#This Row],[Balanced]]*E$2/DatiStorici[[#This Row],[Gold]]),T2348)</f>
        <v>38.912247961081768</v>
      </c>
      <c r="U2349" s="34">
        <f>SUMPRODUCT(DatiStorici[[#This Row],[Bond 3Y]:[Gold]],Q2348:T2348)</f>
        <v>15888.632351326323</v>
      </c>
      <c r="V2349" s="32">
        <f t="shared" si="302"/>
        <v>-2.1630773250723625E-3</v>
      </c>
      <c r="W2349" s="32">
        <f>-(1-U2349/MAX(U$5:U2349))</f>
        <v>-6.3064439700214914E-2</v>
      </c>
      <c r="X2349" s="53" t="str">
        <f t="shared" si="303"/>
        <v/>
      </c>
    </row>
    <row r="2350" spans="1:24" x14ac:dyDescent="0.3">
      <c r="A2350" s="4">
        <v>42404</v>
      </c>
      <c r="B2350" s="1">
        <v>133.15128100000001</v>
      </c>
      <c r="C2350" s="1">
        <v>178.52774500000001</v>
      </c>
      <c r="D2350" s="1">
        <v>195.12350599999999</v>
      </c>
      <c r="E2350" s="1">
        <v>110.21422</v>
      </c>
      <c r="F2350" s="3">
        <f t="shared" si="296"/>
        <v>15089.262186182226</v>
      </c>
      <c r="G2350" s="36">
        <f t="shared" si="297"/>
        <v>-8.9390563204420109E-5</v>
      </c>
      <c r="H2350" s="31">
        <f t="shared" si="298"/>
        <v>-2.9696338048599709E-3</v>
      </c>
      <c r="I2350" s="37">
        <f t="shared" si="299"/>
        <v>-1.8658292512338092E-3</v>
      </c>
      <c r="J2350" s="37">
        <f t="shared" si="300"/>
        <v>2.1271101834109522E-2</v>
      </c>
      <c r="K2350" s="39">
        <f t="shared" si="301"/>
        <v>4.8009295805509829E-3</v>
      </c>
      <c r="L2350" s="36">
        <f>-(1-B2350/MAX(B$5:B2350))</f>
        <v>-3.3537806013794746E-4</v>
      </c>
      <c r="M2350" s="37">
        <f>-(1-C2350/MAX(C$5:C2350))</f>
        <v>-2.965228803884612E-3</v>
      </c>
      <c r="N2350" s="37">
        <f>-(1-D2350/MAX(D$5:D2350))</f>
        <v>-0.18927062158990382</v>
      </c>
      <c r="O2350" s="37">
        <f>-(1-E2350/MAX(E$5:E2350))</f>
        <v>-0.40089245721989086</v>
      </c>
      <c r="P2350" s="39">
        <f>-(1-F2350/MAX(F$5:F2350))</f>
        <v>-5.3504820963017563E-2</v>
      </c>
      <c r="Q2350" s="33">
        <f>IF(DatiStorici[[#This Row],[Calend]]="X",(DatiStorici[[#This Row],[Balanced]]*B$2/DatiStorici[[#This Row],[Bond 3Y]]),Q2349)</f>
        <v>29.899429553803316</v>
      </c>
      <c r="R2350" s="33">
        <f>IF(DatiStorici[[#This Row],[Calend]]="X",(DatiStorici[[#This Row],[Balanced]]*C$2/DatiStorici[[#This Row],[Bond 10Y]]),R2349)</f>
        <v>22.725236034710424</v>
      </c>
      <c r="S2350" s="33">
        <f>IF(DatiStorici[[#This Row],[Calend]]="X",(DatiStorici[[#This Row],[Balanced]]*D$2/DatiStorici[[#This Row],[SXXR]]),S2349)</f>
        <v>18.617808740708266</v>
      </c>
      <c r="T2350" s="33">
        <f>IF(DatiStorici[[#This Row],[Calend]]="X",(DatiStorici[[#This Row],[Balanced]]*E$2/DatiStorici[[#This Row],[Gold]]),T2349)</f>
        <v>38.912247961081768</v>
      </c>
      <c r="U2350" s="34">
        <f>SUMPRODUCT(DatiStorici[[#This Row],[Bond 3Y]:[Gold]],Q2349:T2349)</f>
        <v>15959.687663129424</v>
      </c>
      <c r="V2350" s="32">
        <f t="shared" si="302"/>
        <v>4.4621147781852962E-3</v>
      </c>
      <c r="W2350" s="32">
        <f>-(1-U2350/MAX(U$5:U2350))</f>
        <v>-5.8874384388691747E-2</v>
      </c>
      <c r="X2350" s="53" t="str">
        <f t="shared" si="303"/>
        <v/>
      </c>
    </row>
    <row r="2351" spans="1:24" x14ac:dyDescent="0.3">
      <c r="A2351" s="4">
        <v>42405</v>
      </c>
      <c r="B2351" s="1">
        <v>133.111166</v>
      </c>
      <c r="C2351" s="1">
        <v>178.42764600000001</v>
      </c>
      <c r="D2351" s="1">
        <v>193.43656999999999</v>
      </c>
      <c r="E2351" s="1">
        <v>109.64109000000001</v>
      </c>
      <c r="F2351" s="3">
        <f t="shared" si="296"/>
        <v>15037.755599490323</v>
      </c>
      <c r="G2351" s="36">
        <f t="shared" si="297"/>
        <v>-3.01319249150691E-4</v>
      </c>
      <c r="H2351" s="31">
        <f t="shared" si="298"/>
        <v>-5.6084880714887635E-4</v>
      </c>
      <c r="I2351" s="37">
        <f t="shared" si="299"/>
        <v>-8.6830670630035651E-3</v>
      </c>
      <c r="J2351" s="37">
        <f t="shared" si="300"/>
        <v>-5.2137134943248042E-3</v>
      </c>
      <c r="K2351" s="39">
        <f t="shared" si="301"/>
        <v>-3.4192987331970411E-3</v>
      </c>
      <c r="L2351" s="36">
        <f>-(1-B2351/MAX(B$5:B2351))</f>
        <v>-6.36550876561226E-4</v>
      </c>
      <c r="M2351" s="37">
        <f>-(1-C2351/MAX(C$5:C2351))</f>
        <v>-3.5242577859734281E-3</v>
      </c>
      <c r="N2351" s="37">
        <f>-(1-D2351/MAX(D$5:D2351))</f>
        <v>-0.1962797646846246</v>
      </c>
      <c r="O2351" s="37">
        <f>-(1-E2351/MAX(E$5:E2351))</f>
        <v>-0.40400790372029305</v>
      </c>
      <c r="P2351" s="39">
        <f>-(1-F2351/MAX(F$5:F2351))</f>
        <v>-5.6735644007313124E-2</v>
      </c>
      <c r="Q2351" s="33">
        <f>IF(DatiStorici[[#This Row],[Calend]]="X",(DatiStorici[[#This Row],[Balanced]]*B$2/DatiStorici[[#This Row],[Bond 3Y]]),Q2350)</f>
        <v>29.899429553803316</v>
      </c>
      <c r="R2351" s="33">
        <f>IF(DatiStorici[[#This Row],[Calend]]="X",(DatiStorici[[#This Row],[Balanced]]*C$2/DatiStorici[[#This Row],[Bond 10Y]]),R2350)</f>
        <v>22.725236034710424</v>
      </c>
      <c r="S2351" s="33">
        <f>IF(DatiStorici[[#This Row],[Calend]]="X",(DatiStorici[[#This Row],[Balanced]]*D$2/DatiStorici[[#This Row],[SXXR]]),S2350)</f>
        <v>18.617808740708266</v>
      </c>
      <c r="T2351" s="33">
        <f>IF(DatiStorici[[#This Row],[Calend]]="X",(DatiStorici[[#This Row],[Balanced]]*E$2/DatiStorici[[#This Row],[Gold]]),T2350)</f>
        <v>38.912247961081768</v>
      </c>
      <c r="U2351" s="34">
        <f>SUMPRODUCT(DatiStorici[[#This Row],[Bond 3Y]:[Gold]],Q2350:T2350)</f>
        <v>15902.504645631285</v>
      </c>
      <c r="V2351" s="32">
        <f t="shared" si="302"/>
        <v>-3.5894001478936448E-3</v>
      </c>
      <c r="W2351" s="32">
        <f>-(1-U2351/MAX(U$5:U2351))</f>
        <v>-6.2246405425781082E-2</v>
      </c>
      <c r="X2351" s="53" t="str">
        <f t="shared" si="303"/>
        <v/>
      </c>
    </row>
    <row r="2352" spans="1:24" x14ac:dyDescent="0.3">
      <c r="A2352" s="4">
        <v>42408</v>
      </c>
      <c r="B2352" s="1">
        <v>133.00482400000001</v>
      </c>
      <c r="C2352" s="1">
        <v>178.10109</v>
      </c>
      <c r="D2352" s="1">
        <v>186.585724</v>
      </c>
      <c r="E2352" s="1">
        <v>113.72602000000001</v>
      </c>
      <c r="F2352" s="3">
        <f t="shared" si="296"/>
        <v>15084.915079237469</v>
      </c>
      <c r="G2352" s="36">
        <f t="shared" si="297"/>
        <v>-7.9921545233293178E-4</v>
      </c>
      <c r="H2352" s="31">
        <f t="shared" si="298"/>
        <v>-1.8318640734718661E-3</v>
      </c>
      <c r="I2352" s="37">
        <f t="shared" si="299"/>
        <v>-3.6058875521359529E-2</v>
      </c>
      <c r="J2352" s="37">
        <f t="shared" si="300"/>
        <v>3.6580009407712388E-2</v>
      </c>
      <c r="K2352" s="39">
        <f t="shared" si="301"/>
        <v>3.1311644827355595E-3</v>
      </c>
      <c r="L2352" s="36">
        <f>-(1-B2352/MAX(B$5:B2352))</f>
        <v>-1.4349385032361717E-3</v>
      </c>
      <c r="M2352" s="37">
        <f>-(1-C2352/MAX(C$5:C2352))</f>
        <v>-5.3479949689122508E-3</v>
      </c>
      <c r="N2352" s="37">
        <f>-(1-D2352/MAX(D$5:D2352))</f>
        <v>-0.22474472122944644</v>
      </c>
      <c r="O2352" s="37">
        <f>-(1-E2352/MAX(E$5:E2352))</f>
        <v>-0.38180285273205627</v>
      </c>
      <c r="P2352" s="39">
        <f>-(1-F2352/MAX(F$5:F2352))</f>
        <v>-5.3777499356116087E-2</v>
      </c>
      <c r="Q2352" s="33">
        <f>IF(DatiStorici[[#This Row],[Calend]]="X",(DatiStorici[[#This Row],[Balanced]]*B$2/DatiStorici[[#This Row],[Bond 3Y]]),Q2351)</f>
        <v>29.899429553803316</v>
      </c>
      <c r="R2352" s="33">
        <f>IF(DatiStorici[[#This Row],[Calend]]="X",(DatiStorici[[#This Row],[Balanced]]*C$2/DatiStorici[[#This Row],[Bond 10Y]]),R2351)</f>
        <v>22.725236034710424</v>
      </c>
      <c r="S2352" s="33">
        <f>IF(DatiStorici[[#This Row],[Calend]]="X",(DatiStorici[[#This Row],[Balanced]]*D$2/DatiStorici[[#This Row],[SXXR]]),S2351)</f>
        <v>18.617808740708266</v>
      </c>
      <c r="T2352" s="33">
        <f>IF(DatiStorici[[#This Row],[Calend]]="X",(DatiStorici[[#This Row],[Balanced]]*E$2/DatiStorici[[#This Row],[Gold]]),T2351)</f>
        <v>38.912247961081768</v>
      </c>
      <c r="U2352" s="34">
        <f>SUMPRODUCT(DatiStorici[[#This Row],[Bond 3Y]:[Gold]],Q2351:T2351)</f>
        <v>15923.310086838737</v>
      </c>
      <c r="V2352" s="32">
        <f t="shared" si="302"/>
        <v>1.3074571285075448E-3</v>
      </c>
      <c r="W2352" s="32">
        <f>-(1-U2352/MAX(U$5:U2352))</f>
        <v>-6.1019530935645272E-2</v>
      </c>
      <c r="X2352" s="53" t="str">
        <f t="shared" si="303"/>
        <v/>
      </c>
    </row>
    <row r="2353" spans="1:24" x14ac:dyDescent="0.3">
      <c r="A2353" s="4">
        <v>42409</v>
      </c>
      <c r="B2353" s="1">
        <v>132.991649</v>
      </c>
      <c r="C2353" s="1">
        <v>177.985578</v>
      </c>
      <c r="D2353" s="1">
        <v>183.639658</v>
      </c>
      <c r="E2353" s="1">
        <v>113.51027000000001</v>
      </c>
      <c r="F2353" s="3">
        <f t="shared" si="296"/>
        <v>15028.837006843552</v>
      </c>
      <c r="G2353" s="36">
        <f t="shared" si="297"/>
        <v>-9.9061463952538787E-5</v>
      </c>
      <c r="H2353" s="31">
        <f t="shared" si="298"/>
        <v>-6.4878589642570496E-4</v>
      </c>
      <c r="I2353" s="37">
        <f t="shared" si="299"/>
        <v>-1.5915322551628211E-2</v>
      </c>
      <c r="J2353" s="37">
        <f t="shared" si="300"/>
        <v>-1.8989050105509113E-3</v>
      </c>
      <c r="K2353" s="39">
        <f t="shared" si="301"/>
        <v>-3.7244204612309783E-3</v>
      </c>
      <c r="L2353" s="36">
        <f>-(1-B2353/MAX(B$5:B2353))</f>
        <v>-1.533852920695411E-3</v>
      </c>
      <c r="M2353" s="37">
        <f>-(1-C2353/MAX(C$5:C2353))</f>
        <v>-5.9931018708697659E-3</v>
      </c>
      <c r="N2353" s="37">
        <f>-(1-D2353/MAX(D$5:D2353))</f>
        <v>-0.23698549275871128</v>
      </c>
      <c r="O2353" s="37">
        <f>-(1-E2353/MAX(E$5:E2353))</f>
        <v>-0.38297563653758337</v>
      </c>
      <c r="P2353" s="39">
        <f>-(1-F2353/MAX(F$5:F2353))</f>
        <v>-5.7295075266430184E-2</v>
      </c>
      <c r="Q2353" s="33">
        <f>IF(DatiStorici[[#This Row],[Calend]]="X",(DatiStorici[[#This Row],[Balanced]]*B$2/DatiStorici[[#This Row],[Bond 3Y]]),Q2352)</f>
        <v>29.899429553803316</v>
      </c>
      <c r="R2353" s="33">
        <f>IF(DatiStorici[[#This Row],[Calend]]="X",(DatiStorici[[#This Row],[Balanced]]*C$2/DatiStorici[[#This Row],[Bond 10Y]]),R2352)</f>
        <v>22.725236034710424</v>
      </c>
      <c r="S2353" s="33">
        <f>IF(DatiStorici[[#This Row],[Calend]]="X",(DatiStorici[[#This Row],[Balanced]]*D$2/DatiStorici[[#This Row],[SXXR]]),S2352)</f>
        <v>18.617808740708266</v>
      </c>
      <c r="T2353" s="33">
        <f>IF(DatiStorici[[#This Row],[Calend]]="X",(DatiStorici[[#This Row],[Balanced]]*E$2/DatiStorici[[#This Row],[Gold]]),T2352)</f>
        <v>38.912247961081768</v>
      </c>
      <c r="U2353" s="34">
        <f>SUMPRODUCT(DatiStorici[[#This Row],[Bond 3Y]:[Gold]],Q2352:T2352)</f>
        <v>15857.046513566416</v>
      </c>
      <c r="V2353" s="32">
        <f t="shared" si="302"/>
        <v>-4.1701023138958982E-3</v>
      </c>
      <c r="W2353" s="32">
        <f>-(1-U2353/MAX(U$5:U2353))</f>
        <v>-6.4927022579895355E-2</v>
      </c>
      <c r="X2353" s="53" t="str">
        <f t="shared" si="303"/>
        <v/>
      </c>
    </row>
    <row r="2354" spans="1:24" x14ac:dyDescent="0.3">
      <c r="A2354" s="4">
        <v>42410</v>
      </c>
      <c r="B2354" s="1">
        <v>133.04790800000001</v>
      </c>
      <c r="C2354" s="1">
        <v>178.25734700000001</v>
      </c>
      <c r="D2354" s="1">
        <v>187.091745</v>
      </c>
      <c r="E2354" s="1">
        <v>113.41367</v>
      </c>
      <c r="F2354" s="3">
        <f t="shared" si="296"/>
        <v>15085.227815030179</v>
      </c>
      <c r="G2354" s="36">
        <f t="shared" si="297"/>
        <v>4.2293711110501459E-4</v>
      </c>
      <c r="H2354" s="31">
        <f t="shared" si="298"/>
        <v>1.5257512986191779E-3</v>
      </c>
      <c r="I2354" s="37">
        <f t="shared" si="299"/>
        <v>1.8623654475744929E-2</v>
      </c>
      <c r="J2354" s="37">
        <f t="shared" si="300"/>
        <v>-8.5138664378137184E-4</v>
      </c>
      <c r="K2354" s="39">
        <f t="shared" si="301"/>
        <v>3.7451519369695392E-3</v>
      </c>
      <c r="L2354" s="36">
        <f>-(1-B2354/MAX(B$5:B2354))</f>
        <v>-1.1114752196073052E-3</v>
      </c>
      <c r="M2354" s="37">
        <f>-(1-C2354/MAX(C$5:C2354))</f>
        <v>-4.4753369837750023E-3</v>
      </c>
      <c r="N2354" s="37">
        <f>-(1-D2354/MAX(D$5:D2354))</f>
        <v>-0.22264222676733658</v>
      </c>
      <c r="O2354" s="37">
        <f>-(1-E2354/MAX(E$5:E2354))</f>
        <v>-0.38350073927507555</v>
      </c>
      <c r="P2354" s="39">
        <f>-(1-F2354/MAX(F$5:F2354))</f>
        <v>-5.3757882563958859E-2</v>
      </c>
      <c r="Q2354" s="33">
        <f>IF(DatiStorici[[#This Row],[Calend]]="X",(DatiStorici[[#This Row],[Balanced]]*B$2/DatiStorici[[#This Row],[Bond 3Y]]),Q2353)</f>
        <v>29.899429553803316</v>
      </c>
      <c r="R2354" s="33">
        <f>IF(DatiStorici[[#This Row],[Calend]]="X",(DatiStorici[[#This Row],[Balanced]]*C$2/DatiStorici[[#This Row],[Bond 10Y]]),R2353)</f>
        <v>22.725236034710424</v>
      </c>
      <c r="S2354" s="33">
        <f>IF(DatiStorici[[#This Row],[Calend]]="X",(DatiStorici[[#This Row],[Balanced]]*D$2/DatiStorici[[#This Row],[SXXR]]),S2353)</f>
        <v>18.617808740708266</v>
      </c>
      <c r="T2354" s="33">
        <f>IF(DatiStorici[[#This Row],[Calend]]="X",(DatiStorici[[#This Row],[Balanced]]*E$2/DatiStorici[[#This Row],[Gold]]),T2353)</f>
        <v>38.912247961081768</v>
      </c>
      <c r="U2354" s="34">
        <f>SUMPRODUCT(DatiStorici[[#This Row],[Bond 3Y]:[Gold]],Q2353:T2353)</f>
        <v>15925.416012614849</v>
      </c>
      <c r="V2354" s="32">
        <f t="shared" si="302"/>
        <v>4.3023478406152985E-3</v>
      </c>
      <c r="W2354" s="32">
        <f>-(1-U2354/MAX(U$5:U2354))</f>
        <v>-6.0895346757714686E-2</v>
      </c>
      <c r="X2354" s="53" t="str">
        <f t="shared" si="303"/>
        <v/>
      </c>
    </row>
    <row r="2355" spans="1:24" x14ac:dyDescent="0.3">
      <c r="A2355" s="4">
        <v>42411</v>
      </c>
      <c r="B2355" s="1">
        <v>132.90214</v>
      </c>
      <c r="C2355" s="1">
        <v>178.410268</v>
      </c>
      <c r="D2355" s="1">
        <v>180.243269</v>
      </c>
      <c r="E2355" s="1">
        <v>118.27290000000001</v>
      </c>
      <c r="F2355" s="3">
        <f t="shared" si="296"/>
        <v>15174.128339802446</v>
      </c>
      <c r="G2355" s="36">
        <f t="shared" si="297"/>
        <v>-1.0962059656936403E-3</v>
      </c>
      <c r="H2355" s="31">
        <f t="shared" si="298"/>
        <v>8.5749870713827637E-4</v>
      </c>
      <c r="I2355" s="37">
        <f t="shared" si="299"/>
        <v>-3.729167862761576E-2</v>
      </c>
      <c r="J2355" s="37">
        <f t="shared" si="300"/>
        <v>4.1952735362442685E-2</v>
      </c>
      <c r="K2355" s="39">
        <f t="shared" si="301"/>
        <v>5.8759201684331344E-3</v>
      </c>
      <c r="L2355" s="36">
        <f>-(1-B2355/MAX(B$5:B2355))</f>
        <v>-2.2058628328284202E-3</v>
      </c>
      <c r="M2355" s="37">
        <f>-(1-C2355/MAX(C$5:C2355))</f>
        <v>-3.6213097610255929E-3</v>
      </c>
      <c r="N2355" s="37">
        <f>-(1-D2355/MAX(D$5:D2355))</f>
        <v>-0.25109733606891127</v>
      </c>
      <c r="O2355" s="37">
        <f>-(1-E2355/MAX(E$5:E2355))</f>
        <v>-0.35708671261768599</v>
      </c>
      <c r="P2355" s="39">
        <f>-(1-F2355/MAX(F$5:F2355))</f>
        <v>-4.8181472195275465E-2</v>
      </c>
      <c r="Q2355" s="33">
        <f>IF(DatiStorici[[#This Row],[Calend]]="X",(DatiStorici[[#This Row],[Balanced]]*B$2/DatiStorici[[#This Row],[Bond 3Y]]),Q2354)</f>
        <v>29.899429553803316</v>
      </c>
      <c r="R2355" s="33">
        <f>IF(DatiStorici[[#This Row],[Calend]]="X",(DatiStorici[[#This Row],[Balanced]]*C$2/DatiStorici[[#This Row],[Bond 10Y]]),R2354)</f>
        <v>22.725236034710424</v>
      </c>
      <c r="S2355" s="33">
        <f>IF(DatiStorici[[#This Row],[Calend]]="X",(DatiStorici[[#This Row],[Balanced]]*D$2/DatiStorici[[#This Row],[SXXR]]),S2354)</f>
        <v>18.617808740708266</v>
      </c>
      <c r="T2355" s="33">
        <f>IF(DatiStorici[[#This Row],[Calend]]="X",(DatiStorici[[#This Row],[Balanced]]*E$2/DatiStorici[[#This Row],[Gold]]),T2354)</f>
        <v>38.912247961081768</v>
      </c>
      <c r="U2355" s="34">
        <f>SUMPRODUCT(DatiStorici[[#This Row],[Bond 3Y]:[Gold]],Q2354:T2354)</f>
        <v>15986.112744713912</v>
      </c>
      <c r="V2355" s="32">
        <f t="shared" si="302"/>
        <v>3.8040675365608573E-3</v>
      </c>
      <c r="W2355" s="32">
        <f>-(1-U2355/MAX(U$5:U2355))</f>
        <v>-5.7316125749881763E-2</v>
      </c>
      <c r="X2355" s="53" t="str">
        <f t="shared" si="303"/>
        <v/>
      </c>
    </row>
    <row r="2356" spans="1:24" x14ac:dyDescent="0.3">
      <c r="A2356" s="4">
        <v>42412</v>
      </c>
      <c r="B2356" s="1">
        <v>132.94184799999999</v>
      </c>
      <c r="C2356" s="1">
        <v>178.02984799999999</v>
      </c>
      <c r="D2356" s="1">
        <v>185.490726</v>
      </c>
      <c r="E2356" s="1">
        <v>118.15241</v>
      </c>
      <c r="F2356" s="3">
        <f t="shared" si="296"/>
        <v>15239.664323340123</v>
      </c>
      <c r="G2356" s="36">
        <f t="shared" si="297"/>
        <v>2.9873160265179749E-4</v>
      </c>
      <c r="H2356" s="31">
        <f t="shared" si="298"/>
        <v>-2.1345529157151448E-3</v>
      </c>
      <c r="I2356" s="37">
        <f t="shared" si="299"/>
        <v>2.8697453300496542E-2</v>
      </c>
      <c r="J2356" s="37">
        <f t="shared" si="300"/>
        <v>-1.019264903841599E-3</v>
      </c>
      <c r="K2356" s="39">
        <f t="shared" si="301"/>
        <v>4.3096292327829524E-3</v>
      </c>
      <c r="L2356" s="36">
        <f>-(1-B2356/MAX(B$5:B2356))</f>
        <v>-1.9077456648233238E-3</v>
      </c>
      <c r="M2356" s="37">
        <f>-(1-C2356/MAX(C$5:C2356))</f>
        <v>-5.7458645054908608E-3</v>
      </c>
      <c r="N2356" s="37">
        <f>-(1-D2356/MAX(D$5:D2356))</f>
        <v>-0.22929438859704854</v>
      </c>
      <c r="O2356" s="37">
        <f>-(1-E2356/MAX(E$5:E2356))</f>
        <v>-0.35774167771955379</v>
      </c>
      <c r="P2356" s="39">
        <f>-(1-F2356/MAX(F$5:F2356))</f>
        <v>-4.4070635515092382E-2</v>
      </c>
      <c r="Q2356" s="33">
        <f>IF(DatiStorici[[#This Row],[Calend]]="X",(DatiStorici[[#This Row],[Balanced]]*B$2/DatiStorici[[#This Row],[Bond 3Y]]),Q2355)</f>
        <v>29.899429553803316</v>
      </c>
      <c r="R2356" s="33">
        <f>IF(DatiStorici[[#This Row],[Calend]]="X",(DatiStorici[[#This Row],[Balanced]]*C$2/DatiStorici[[#This Row],[Bond 10Y]]),R2355)</f>
        <v>22.725236034710424</v>
      </c>
      <c r="S2356" s="33">
        <f>IF(DatiStorici[[#This Row],[Calend]]="X",(DatiStorici[[#This Row],[Balanced]]*D$2/DatiStorici[[#This Row],[SXXR]]),S2355)</f>
        <v>18.617808740708266</v>
      </c>
      <c r="T2356" s="33">
        <f>IF(DatiStorici[[#This Row],[Calend]]="X",(DatiStorici[[#This Row],[Balanced]]*E$2/DatiStorici[[#This Row],[Gold]]),T2355)</f>
        <v>38.912247961081768</v>
      </c>
      <c r="U2356" s="34">
        <f>SUMPRODUCT(DatiStorici[[#This Row],[Bond 3Y]:[Gold]],Q2355:T2355)</f>
        <v>16071.662471014566</v>
      </c>
      <c r="V2356" s="32">
        <f t="shared" si="302"/>
        <v>5.3372343405714865E-3</v>
      </c>
      <c r="W2356" s="32">
        <f>-(1-U2356/MAX(U$5:U2356))</f>
        <v>-5.2271350405306172E-2</v>
      </c>
      <c r="X2356" s="53" t="str">
        <f t="shared" si="303"/>
        <v/>
      </c>
    </row>
    <row r="2357" spans="1:24" x14ac:dyDescent="0.3">
      <c r="A2357" s="4">
        <v>42415</v>
      </c>
      <c r="B2357" s="1">
        <v>132.972138</v>
      </c>
      <c r="C2357" s="1">
        <v>178.45001999999999</v>
      </c>
      <c r="D2357" s="1">
        <v>191.03267099999999</v>
      </c>
      <c r="E2357" s="1">
        <v>115.14163000000001</v>
      </c>
      <c r="F2357" s="3">
        <f t="shared" si="296"/>
        <v>15215.672602476545</v>
      </c>
      <c r="G2357" s="36">
        <f t="shared" si="297"/>
        <v>2.2781802933082346E-4</v>
      </c>
      <c r="H2357" s="31">
        <f t="shared" si="298"/>
        <v>2.3573403846553474E-3</v>
      </c>
      <c r="I2357" s="37">
        <f t="shared" si="299"/>
        <v>2.9439579586311361E-2</v>
      </c>
      <c r="J2357" s="37">
        <f t="shared" si="300"/>
        <v>-2.5812465398007606E-2</v>
      </c>
      <c r="K2357" s="39">
        <f t="shared" si="301"/>
        <v>-1.575535078460975E-3</v>
      </c>
      <c r="L2357" s="36">
        <f>-(1-B2357/MAX(B$5:B2357))</f>
        <v>-1.6803363513629987E-3</v>
      </c>
      <c r="M2357" s="37">
        <f>-(1-C2357/MAX(C$5:C2357))</f>
        <v>-3.3993043454271232E-3</v>
      </c>
      <c r="N2357" s="37">
        <f>-(1-D2357/MAX(D$5:D2357))</f>
        <v>-0.2062678567499171</v>
      </c>
      <c r="O2357" s="37">
        <f>-(1-E2357/MAX(E$5:E2357))</f>
        <v>-0.37410781457241626</v>
      </c>
      <c r="P2357" s="39">
        <f>-(1-F2357/MAX(F$5:F2357))</f>
        <v>-4.5575549927340586E-2</v>
      </c>
      <c r="Q2357" s="33">
        <f>IF(DatiStorici[[#This Row],[Calend]]="X",(DatiStorici[[#This Row],[Balanced]]*B$2/DatiStorici[[#This Row],[Bond 3Y]]),Q2356)</f>
        <v>29.899429553803316</v>
      </c>
      <c r="R2357" s="33">
        <f>IF(DatiStorici[[#This Row],[Calend]]="X",(DatiStorici[[#This Row],[Balanced]]*C$2/DatiStorici[[#This Row],[Bond 10Y]]),R2356)</f>
        <v>22.725236034710424</v>
      </c>
      <c r="S2357" s="33">
        <f>IF(DatiStorici[[#This Row],[Calend]]="X",(DatiStorici[[#This Row],[Balanced]]*D$2/DatiStorici[[#This Row],[SXXR]]),S2356)</f>
        <v>18.617808740708266</v>
      </c>
      <c r="T2357" s="33">
        <f>IF(DatiStorici[[#This Row],[Calend]]="X",(DatiStorici[[#This Row],[Balanced]]*E$2/DatiStorici[[#This Row],[Gold]]),T2356)</f>
        <v>38.912247961081768</v>
      </c>
      <c r="U2357" s="34">
        <f>SUMPRODUCT(DatiStorici[[#This Row],[Bond 3Y]:[Gold]],Q2356:T2356)</f>
        <v>16068.139286756188</v>
      </c>
      <c r="V2357" s="32">
        <f t="shared" si="302"/>
        <v>-2.1924119501696166E-4</v>
      </c>
      <c r="W2357" s="32">
        <f>-(1-U2357/MAX(U$5:U2357))</f>
        <v>-5.2479108791564477E-2</v>
      </c>
      <c r="X2357" s="53" t="str">
        <f t="shared" si="303"/>
        <v/>
      </c>
    </row>
    <row r="2358" spans="1:24" x14ac:dyDescent="0.3">
      <c r="A2358" s="4">
        <v>42416</v>
      </c>
      <c r="B2358" s="1">
        <v>132.940855</v>
      </c>
      <c r="C2358" s="1">
        <v>178.02772400000001</v>
      </c>
      <c r="D2358" s="1">
        <v>190.20608999999999</v>
      </c>
      <c r="E2358" s="1">
        <v>115.26419</v>
      </c>
      <c r="F2358" s="3">
        <f t="shared" si="296"/>
        <v>15196.60767307137</v>
      </c>
      <c r="G2358" s="36">
        <f t="shared" si="297"/>
        <v>-2.3528748852313106E-4</v>
      </c>
      <c r="H2358" s="31">
        <f t="shared" si="298"/>
        <v>-2.3692710395104085E-3</v>
      </c>
      <c r="I2358" s="37">
        <f t="shared" si="299"/>
        <v>-4.3362972487247945E-3</v>
      </c>
      <c r="J2358" s="37">
        <f t="shared" si="300"/>
        <v>1.0638621156312616E-3</v>
      </c>
      <c r="K2358" s="39">
        <f t="shared" si="301"/>
        <v>-1.2537653691093611E-3</v>
      </c>
      <c r="L2358" s="36">
        <f>-(1-B2358/MAX(B$5:B2358))</f>
        <v>-1.9152008463441117E-3</v>
      </c>
      <c r="M2358" s="37">
        <f>-(1-C2358/MAX(C$5:C2358))</f>
        <v>-5.7577265376584918E-3</v>
      </c>
      <c r="N2358" s="37">
        <f>-(1-D2358/MAX(D$5:D2358))</f>
        <v>-0.20970226357292487</v>
      </c>
      <c r="O2358" s="37">
        <f>-(1-E2358/MAX(E$5:E2358))</f>
        <v>-0.37344159726903092</v>
      </c>
      <c r="P2358" s="39">
        <f>-(1-F2358/MAX(F$5:F2358))</f>
        <v>-4.6771424420607888E-2</v>
      </c>
      <c r="Q2358" s="33">
        <f>IF(DatiStorici[[#This Row],[Calend]]="X",(DatiStorici[[#This Row],[Balanced]]*B$2/DatiStorici[[#This Row],[Bond 3Y]]),Q2357)</f>
        <v>29.899429553803316</v>
      </c>
      <c r="R2358" s="33">
        <f>IF(DatiStorici[[#This Row],[Calend]]="X",(DatiStorici[[#This Row],[Balanced]]*C$2/DatiStorici[[#This Row],[Bond 10Y]]),R2357)</f>
        <v>22.725236034710424</v>
      </c>
      <c r="S2358" s="33">
        <f>IF(DatiStorici[[#This Row],[Calend]]="X",(DatiStorici[[#This Row],[Balanced]]*D$2/DatiStorici[[#This Row],[SXXR]]),S2357)</f>
        <v>18.617808740708266</v>
      </c>
      <c r="T2358" s="33">
        <f>IF(DatiStorici[[#This Row],[Calend]]="X",(DatiStorici[[#This Row],[Balanced]]*E$2/DatiStorici[[#This Row],[Gold]]),T2357)</f>
        <v>38.912247961081768</v>
      </c>
      <c r="U2358" s="34">
        <f>SUMPRODUCT(DatiStorici[[#This Row],[Bond 3Y]:[Gold]],Q2357:T2357)</f>
        <v>16046.987124768346</v>
      </c>
      <c r="V2358" s="32">
        <f t="shared" si="302"/>
        <v>-1.3172711684460458E-3</v>
      </c>
      <c r="W2358" s="32">
        <f>-(1-U2358/MAX(U$5:U2358))</f>
        <v>-5.37264290331948E-2</v>
      </c>
      <c r="X2358" s="53" t="str">
        <f t="shared" si="303"/>
        <v/>
      </c>
    </row>
    <row r="2359" spans="1:24" x14ac:dyDescent="0.3">
      <c r="A2359" s="4">
        <v>42417</v>
      </c>
      <c r="B2359" s="1">
        <v>132.96255500000001</v>
      </c>
      <c r="C2359" s="1">
        <v>178.11579</v>
      </c>
      <c r="D2359" s="1">
        <v>195.20409100000001</v>
      </c>
      <c r="E2359" s="1">
        <v>115.31052</v>
      </c>
      <c r="F2359" s="3">
        <f t="shared" si="296"/>
        <v>15276.387358026572</v>
      </c>
      <c r="G2359" s="36">
        <f t="shared" si="297"/>
        <v>1.6321716256419901E-4</v>
      </c>
      <c r="H2359" s="31">
        <f t="shared" si="298"/>
        <v>4.9455345012944718E-4</v>
      </c>
      <c r="I2359" s="37">
        <f t="shared" si="299"/>
        <v>2.5937463225040081E-2</v>
      </c>
      <c r="J2359" s="37">
        <f t="shared" si="300"/>
        <v>4.0186541380444449E-4</v>
      </c>
      <c r="K2359" s="39">
        <f t="shared" si="301"/>
        <v>5.2361027952011092E-3</v>
      </c>
      <c r="L2359" s="36">
        <f>-(1-B2359/MAX(B$5:B2359))</f>
        <v>-1.7522829822935737E-3</v>
      </c>
      <c r="M2359" s="37">
        <f>-(1-C2359/MAX(C$5:C2359))</f>
        <v>-5.2658989835706604E-3</v>
      </c>
      <c r="N2359" s="37">
        <f>-(1-D2359/MAX(D$5:D2359))</f>
        <v>-0.18893579454472353</v>
      </c>
      <c r="O2359" s="37">
        <f>-(1-E2359/MAX(E$5:E2359))</f>
        <v>-0.37318975451718817</v>
      </c>
      <c r="P2359" s="39">
        <f>-(1-F2359/MAX(F$5:F2359))</f>
        <v>-4.1767131549062753E-2</v>
      </c>
      <c r="Q2359" s="33">
        <f>IF(DatiStorici[[#This Row],[Calend]]="X",(DatiStorici[[#This Row],[Balanced]]*B$2/DatiStorici[[#This Row],[Bond 3Y]]),Q2358)</f>
        <v>29.899429553803316</v>
      </c>
      <c r="R2359" s="33">
        <f>IF(DatiStorici[[#This Row],[Calend]]="X",(DatiStorici[[#This Row],[Balanced]]*C$2/DatiStorici[[#This Row],[Bond 10Y]]),R2358)</f>
        <v>22.725236034710424</v>
      </c>
      <c r="S2359" s="33">
        <f>IF(DatiStorici[[#This Row],[Calend]]="X",(DatiStorici[[#This Row],[Balanced]]*D$2/DatiStorici[[#This Row],[SXXR]]),S2358)</f>
        <v>18.617808740708266</v>
      </c>
      <c r="T2359" s="33">
        <f>IF(DatiStorici[[#This Row],[Calend]]="X",(DatiStorici[[#This Row],[Balanced]]*E$2/DatiStorici[[#This Row],[Gold]]),T2358)</f>
        <v>38.912247961081768</v>
      </c>
      <c r="U2359" s="34">
        <f>SUMPRODUCT(DatiStorici[[#This Row],[Bond 3Y]:[Gold]],Q2358:T2358)</f>
        <v>16144.491894178205</v>
      </c>
      <c r="V2359" s="32">
        <f t="shared" si="302"/>
        <v>6.0578184389312112E-3</v>
      </c>
      <c r="W2359" s="32">
        <f>-(1-U2359/MAX(U$5:U2359))</f>
        <v>-4.7976677655046651E-2</v>
      </c>
      <c r="X2359" s="53" t="str">
        <f t="shared" si="303"/>
        <v/>
      </c>
    </row>
    <row r="2360" spans="1:24" x14ac:dyDescent="0.3">
      <c r="A2360" s="4">
        <v>42418</v>
      </c>
      <c r="B2360" s="1">
        <v>133.011741</v>
      </c>
      <c r="C2360" s="1">
        <v>178.85048800000001</v>
      </c>
      <c r="D2360" s="1">
        <v>195.42628999999999</v>
      </c>
      <c r="E2360" s="1">
        <v>115.31873</v>
      </c>
      <c r="F2360" s="3">
        <f t="shared" si="296"/>
        <v>15299.869511973247</v>
      </c>
      <c r="G2360" s="36">
        <f t="shared" si="297"/>
        <v>3.6985529278877471E-4</v>
      </c>
      <c r="H2360" s="31">
        <f t="shared" si="298"/>
        <v>4.1163498217826619E-3</v>
      </c>
      <c r="I2360" s="37">
        <f t="shared" si="299"/>
        <v>1.1376433312529921E-3</v>
      </c>
      <c r="J2360" s="37">
        <f t="shared" si="300"/>
        <v>7.1196519985755369E-5</v>
      </c>
      <c r="K2360" s="39">
        <f t="shared" si="301"/>
        <v>1.5359733968178667E-3</v>
      </c>
      <c r="L2360" s="36">
        <f>-(1-B2360/MAX(B$5:B2360))</f>
        <v>-1.3830074956031613E-3</v>
      </c>
      <c r="M2360" s="37">
        <f>-(1-C2360/MAX(C$5:C2360))</f>
        <v>-1.162786314286457E-3</v>
      </c>
      <c r="N2360" s="37">
        <f>-(1-D2360/MAX(D$5:D2360))</f>
        <v>-0.18801256770831498</v>
      </c>
      <c r="O2360" s="37">
        <f>-(1-E2360/MAX(E$5:E2360))</f>
        <v>-0.37314512622034746</v>
      </c>
      <c r="P2360" s="39">
        <f>-(1-F2360/MAX(F$5:F2360))</f>
        <v>-4.0294180437888683E-2</v>
      </c>
      <c r="Q2360" s="33">
        <f>IF(DatiStorici[[#This Row],[Calend]]="X",(DatiStorici[[#This Row],[Balanced]]*B$2/DatiStorici[[#This Row],[Bond 3Y]]),Q2359)</f>
        <v>29.899429553803316</v>
      </c>
      <c r="R2360" s="33">
        <f>IF(DatiStorici[[#This Row],[Calend]]="X",(DatiStorici[[#This Row],[Balanced]]*C$2/DatiStorici[[#This Row],[Bond 10Y]]),R2359)</f>
        <v>22.725236034710424</v>
      </c>
      <c r="S2360" s="33">
        <f>IF(DatiStorici[[#This Row],[Calend]]="X",(DatiStorici[[#This Row],[Balanced]]*D$2/DatiStorici[[#This Row],[SXXR]]),S2359)</f>
        <v>18.617808740708266</v>
      </c>
      <c r="T2360" s="33">
        <f>IF(DatiStorici[[#This Row],[Calend]]="X",(DatiStorici[[#This Row],[Balanced]]*E$2/DatiStorici[[#This Row],[Gold]]),T2359)</f>
        <v>38.912247961081768</v>
      </c>
      <c r="U2360" s="34">
        <f>SUMPRODUCT(DatiStorici[[#This Row],[Bond 3Y]:[Gold]],Q2359:T2359)</f>
        <v>16167.115041024605</v>
      </c>
      <c r="V2360" s="32">
        <f t="shared" si="302"/>
        <v>1.4003110763585965E-3</v>
      </c>
      <c r="W2360" s="32">
        <f>-(1-U2360/MAX(U$5:U2360))</f>
        <v>-4.6642615018465672E-2</v>
      </c>
      <c r="X2360" s="53" t="str">
        <f t="shared" si="303"/>
        <v/>
      </c>
    </row>
    <row r="2361" spans="1:24" x14ac:dyDescent="0.3">
      <c r="A2361" s="4">
        <v>42419</v>
      </c>
      <c r="B2361" s="1">
        <v>132.973758</v>
      </c>
      <c r="C2361" s="1">
        <v>178.878737</v>
      </c>
      <c r="D2361" s="1">
        <v>193.92303799999999</v>
      </c>
      <c r="E2361" s="1">
        <v>117.32338</v>
      </c>
      <c r="F2361" s="3">
        <f t="shared" si="296"/>
        <v>15356.097939347783</v>
      </c>
      <c r="G2361" s="36">
        <f t="shared" si="297"/>
        <v>-2.8560203771248302E-4</v>
      </c>
      <c r="H2361" s="31">
        <f t="shared" si="298"/>
        <v>1.5793509774726598E-4</v>
      </c>
      <c r="I2361" s="37">
        <f t="shared" si="299"/>
        <v>-7.7219060700723357E-3</v>
      </c>
      <c r="J2361" s="37">
        <f t="shared" si="300"/>
        <v>1.7234193910597263E-2</v>
      </c>
      <c r="K2361" s="39">
        <f t="shared" si="301"/>
        <v>3.668355305929316E-3</v>
      </c>
      <c r="L2361" s="36">
        <f>-(1-B2361/MAX(B$5:B2361))</f>
        <v>-1.6681738195767348E-3</v>
      </c>
      <c r="M2361" s="37">
        <f>-(1-C2361/MAX(C$5:C2361))</f>
        <v>-1.0050224034079402E-3</v>
      </c>
      <c r="N2361" s="37">
        <f>-(1-D2361/MAX(D$5:D2361))</f>
        <v>-0.1942585120567818</v>
      </c>
      <c r="O2361" s="37">
        <f>-(1-E2361/MAX(E$5:E2361))</f>
        <v>-0.36224815724815729</v>
      </c>
      <c r="P2361" s="39">
        <f>-(1-F2361/MAX(F$5:F2361))</f>
        <v>-3.6767173300086831E-2</v>
      </c>
      <c r="Q2361" s="33">
        <f>IF(DatiStorici[[#This Row],[Calend]]="X",(DatiStorici[[#This Row],[Balanced]]*B$2/DatiStorici[[#This Row],[Bond 3Y]]),Q2360)</f>
        <v>29.899429553803316</v>
      </c>
      <c r="R2361" s="33">
        <f>IF(DatiStorici[[#This Row],[Calend]]="X",(DatiStorici[[#This Row],[Balanced]]*C$2/DatiStorici[[#This Row],[Bond 10Y]]),R2360)</f>
        <v>22.725236034710424</v>
      </c>
      <c r="S2361" s="33">
        <f>IF(DatiStorici[[#This Row],[Calend]]="X",(DatiStorici[[#This Row],[Balanced]]*D$2/DatiStorici[[#This Row],[SXXR]]),S2360)</f>
        <v>18.617808740708266</v>
      </c>
      <c r="T2361" s="33">
        <f>IF(DatiStorici[[#This Row],[Calend]]="X",(DatiStorici[[#This Row],[Balanced]]*E$2/DatiStorici[[#This Row],[Gold]]),T2360)</f>
        <v>38.912247961081768</v>
      </c>
      <c r="U2361" s="34">
        <f>SUMPRODUCT(DatiStorici[[#This Row],[Bond 3Y]:[Gold]],Q2360:T2360)</f>
        <v>16216.639515834702</v>
      </c>
      <c r="V2361" s="32">
        <f t="shared" si="302"/>
        <v>3.058602320604363E-3</v>
      </c>
      <c r="W2361" s="32">
        <f>-(1-U2361/MAX(U$5:U2361))</f>
        <v>-4.3722210006332696E-2</v>
      </c>
      <c r="X2361" s="53" t="str">
        <f t="shared" si="303"/>
        <v/>
      </c>
    </row>
    <row r="2362" spans="1:24" x14ac:dyDescent="0.3">
      <c r="A2362" s="4">
        <v>42422</v>
      </c>
      <c r="B2362" s="1">
        <v>133.001948</v>
      </c>
      <c r="C2362" s="1">
        <v>179.39165</v>
      </c>
      <c r="D2362" s="1">
        <v>197.158851</v>
      </c>
      <c r="E2362" s="1">
        <v>115.39919999999999</v>
      </c>
      <c r="F2362" s="3">
        <f t="shared" si="296"/>
        <v>15342.566658758686</v>
      </c>
      <c r="G2362" s="36">
        <f t="shared" si="297"/>
        <v>2.1197424779492176E-4</v>
      </c>
      <c r="H2362" s="31">
        <f t="shared" si="298"/>
        <v>2.8632751632902708E-3</v>
      </c>
      <c r="I2362" s="37">
        <f t="shared" si="299"/>
        <v>1.6548385053726702E-2</v>
      </c>
      <c r="J2362" s="37">
        <f t="shared" si="300"/>
        <v>-1.6536632145345721E-2</v>
      </c>
      <c r="K2362" s="39">
        <f t="shared" si="301"/>
        <v>-8.815550541073975E-4</v>
      </c>
      <c r="L2362" s="36">
        <f>-(1-B2362/MAX(B$5:B2362))</f>
        <v>-1.4565307510246983E-3</v>
      </c>
      <c r="M2362" s="37">
        <f>-(1-C2362/MAX(C$5:C2362))</f>
        <v>0</v>
      </c>
      <c r="N2362" s="37">
        <f>-(1-D2362/MAX(D$5:D2362))</f>
        <v>-0.18081385479369783</v>
      </c>
      <c r="O2362" s="37">
        <f>-(1-E2362/MAX(E$5:E2362))</f>
        <v>-0.37270770368115502</v>
      </c>
      <c r="P2362" s="39">
        <f>-(1-F2362/MAX(F$5:F2362))</f>
        <v>-3.7615941893657023E-2</v>
      </c>
      <c r="Q2362" s="33">
        <f>IF(DatiStorici[[#This Row],[Calend]]="X",(DatiStorici[[#This Row],[Balanced]]*B$2/DatiStorici[[#This Row],[Bond 3Y]]),Q2361)</f>
        <v>29.899429553803316</v>
      </c>
      <c r="R2362" s="33">
        <f>IF(DatiStorici[[#This Row],[Calend]]="X",(DatiStorici[[#This Row],[Balanced]]*C$2/DatiStorici[[#This Row],[Bond 10Y]]),R2361)</f>
        <v>22.725236034710424</v>
      </c>
      <c r="S2362" s="33">
        <f>IF(DatiStorici[[#This Row],[Calend]]="X",(DatiStorici[[#This Row],[Balanced]]*D$2/DatiStorici[[#This Row],[SXXR]]),S2361)</f>
        <v>18.617808740708266</v>
      </c>
      <c r="T2362" s="33">
        <f>IF(DatiStorici[[#This Row],[Calend]]="X",(DatiStorici[[#This Row],[Balanced]]*E$2/DatiStorici[[#This Row],[Gold]]),T2361)</f>
        <v>38.912247961081768</v>
      </c>
      <c r="U2362" s="34">
        <f>SUMPRODUCT(DatiStorici[[#This Row],[Bond 3Y]:[Gold]],Q2361:T2361)</f>
        <v>16214.508028017037</v>
      </c>
      <c r="V2362" s="32">
        <f t="shared" si="302"/>
        <v>-1.3144695653164265E-4</v>
      </c>
      <c r="W2362" s="32">
        <f>-(1-U2362/MAX(U$5:U2362))</f>
        <v>-4.384790155035978E-2</v>
      </c>
      <c r="X2362" s="53" t="str">
        <f t="shared" si="303"/>
        <v/>
      </c>
    </row>
    <row r="2363" spans="1:24" x14ac:dyDescent="0.3">
      <c r="A2363" s="4">
        <v>42423</v>
      </c>
      <c r="B2363" s="1">
        <v>133.00648699999999</v>
      </c>
      <c r="C2363" s="1">
        <v>179.29845</v>
      </c>
      <c r="D2363" s="1">
        <v>194.76383999999999</v>
      </c>
      <c r="E2363" s="1">
        <v>116.38414</v>
      </c>
      <c r="F2363" s="3">
        <f t="shared" si="296"/>
        <v>15343.136632892933</v>
      </c>
      <c r="G2363" s="36">
        <f t="shared" si="297"/>
        <v>3.4126737375369245E-5</v>
      </c>
      <c r="H2363" s="31">
        <f t="shared" si="298"/>
        <v>-5.1966866159629873E-4</v>
      </c>
      <c r="I2363" s="37">
        <f t="shared" si="299"/>
        <v>-1.2222006371711027E-2</v>
      </c>
      <c r="J2363" s="37">
        <f t="shared" si="300"/>
        <v>8.4988500773872828E-3</v>
      </c>
      <c r="K2363" s="39">
        <f t="shared" si="301"/>
        <v>3.7149165453066429E-5</v>
      </c>
      <c r="L2363" s="36">
        <f>-(1-B2363/MAX(B$5:B2363))</f>
        <v>-1.422453138816171E-3</v>
      </c>
      <c r="M2363" s="37">
        <f>-(1-C2363/MAX(C$5:C2363))</f>
        <v>-5.1953365722423595E-4</v>
      </c>
      <c r="N2363" s="37">
        <f>-(1-D2363/MAX(D$5:D2363))</f>
        <v>-0.19076501761933584</v>
      </c>
      <c r="O2363" s="37">
        <f>-(1-E2363/MAX(E$5:E2363))</f>
        <v>-0.36735372138027</v>
      </c>
      <c r="P2363" s="39">
        <f>-(1-F2363/MAX(F$5:F2363))</f>
        <v>-3.7580189464970659E-2</v>
      </c>
      <c r="Q2363" s="33">
        <f>IF(DatiStorici[[#This Row],[Calend]]="X",(DatiStorici[[#This Row],[Balanced]]*B$2/DatiStorici[[#This Row],[Bond 3Y]]),Q2362)</f>
        <v>29.899429553803316</v>
      </c>
      <c r="R2363" s="33">
        <f>IF(DatiStorici[[#This Row],[Calend]]="X",(DatiStorici[[#This Row],[Balanced]]*C$2/DatiStorici[[#This Row],[Bond 10Y]]),R2362)</f>
        <v>22.725236034710424</v>
      </c>
      <c r="S2363" s="33">
        <f>IF(DatiStorici[[#This Row],[Calend]]="X",(DatiStorici[[#This Row],[Balanced]]*D$2/DatiStorici[[#This Row],[SXXR]]),S2362)</f>
        <v>18.617808740708266</v>
      </c>
      <c r="T2363" s="33">
        <f>IF(DatiStorici[[#This Row],[Calend]]="X",(DatiStorici[[#This Row],[Balanced]]*E$2/DatiStorici[[#This Row],[Gold]]),T2362)</f>
        <v>38.912247961081768</v>
      </c>
      <c r="U2363" s="34">
        <f>SUMPRODUCT(DatiStorici[[#This Row],[Bond 3Y]:[Gold]],Q2362:T2362)</f>
        <v>16206.262122306242</v>
      </c>
      <c r="V2363" s="32">
        <f t="shared" si="302"/>
        <v>-5.0868044468824225E-4</v>
      </c>
      <c r="W2363" s="32">
        <f>-(1-U2363/MAX(U$5:U2363))</f>
        <v>-4.433415374101346E-2</v>
      </c>
      <c r="X2363" s="53" t="str">
        <f t="shared" si="303"/>
        <v/>
      </c>
    </row>
    <row r="2364" spans="1:24" x14ac:dyDescent="0.3">
      <c r="A2364" s="4">
        <v>42424</v>
      </c>
      <c r="B2364" s="1">
        <v>133.01122000000001</v>
      </c>
      <c r="C2364" s="1">
        <v>179.629672</v>
      </c>
      <c r="D2364" s="1">
        <v>190.278378</v>
      </c>
      <c r="E2364" s="1">
        <v>119.18434000000001</v>
      </c>
      <c r="F2364" s="3">
        <f t="shared" si="296"/>
        <v>15394.604844132511</v>
      </c>
      <c r="G2364" s="36">
        <f t="shared" si="297"/>
        <v>3.5584097418934644E-5</v>
      </c>
      <c r="H2364" s="31">
        <f t="shared" si="298"/>
        <v>1.8456179592429255E-3</v>
      </c>
      <c r="I2364" s="37">
        <f t="shared" si="299"/>
        <v>-2.3299600446635715E-2</v>
      </c>
      <c r="J2364" s="37">
        <f t="shared" si="300"/>
        <v>2.3775098443416885E-2</v>
      </c>
      <c r="K2364" s="39">
        <f t="shared" si="301"/>
        <v>3.3488640913258562E-3</v>
      </c>
      <c r="L2364" s="36">
        <f>-(1-B2364/MAX(B$5:B2364))</f>
        <v>-1.3869190258875008E-3</v>
      </c>
      <c r="M2364" s="37">
        <f>-(1-C2364/MAX(C$5:C2364))</f>
        <v>0</v>
      </c>
      <c r="N2364" s="37">
        <f>-(1-D2364/MAX(D$5:D2364))</f>
        <v>-0.20940191018901977</v>
      </c>
      <c r="O2364" s="37">
        <f>-(1-E2364/MAX(E$5:E2364))</f>
        <v>-0.35213226500837114</v>
      </c>
      <c r="P2364" s="39">
        <f>-(1-F2364/MAX(F$5:F2364))</f>
        <v>-3.4351773574859856E-2</v>
      </c>
      <c r="Q2364" s="33">
        <f>IF(DatiStorici[[#This Row],[Calend]]="X",(DatiStorici[[#This Row],[Balanced]]*B$2/DatiStorici[[#This Row],[Bond 3Y]]),Q2363)</f>
        <v>29.899429553803316</v>
      </c>
      <c r="R2364" s="33">
        <f>IF(DatiStorici[[#This Row],[Calend]]="X",(DatiStorici[[#This Row],[Balanced]]*C$2/DatiStorici[[#This Row],[Bond 10Y]]),R2363)</f>
        <v>22.725236034710424</v>
      </c>
      <c r="S2364" s="33">
        <f>IF(DatiStorici[[#This Row],[Calend]]="X",(DatiStorici[[#This Row],[Balanced]]*D$2/DatiStorici[[#This Row],[SXXR]]),S2363)</f>
        <v>18.617808740708266</v>
      </c>
      <c r="T2364" s="33">
        <f>IF(DatiStorici[[#This Row],[Calend]]="X",(DatiStorici[[#This Row],[Balanced]]*E$2/DatiStorici[[#This Row],[Gold]]),T2363)</f>
        <v>38.912247961081768</v>
      </c>
      <c r="U2364" s="34">
        <f>SUMPRODUCT(DatiStorici[[#This Row],[Bond 3Y]:[Gold]],Q2363:T2363)</f>
        <v>16239.383337547119</v>
      </c>
      <c r="V2364" s="32">
        <f t="shared" si="302"/>
        <v>2.04164388018211E-3</v>
      </c>
      <c r="W2364" s="32">
        <f>-(1-U2364/MAX(U$5:U2364))</f>
        <v>-4.238103130269788E-2</v>
      </c>
      <c r="X2364" s="53" t="str">
        <f t="shared" si="303"/>
        <v/>
      </c>
    </row>
    <row r="2365" spans="1:24" x14ac:dyDescent="0.3">
      <c r="A2365" s="4">
        <v>42425</v>
      </c>
      <c r="B2365" s="1">
        <v>133.04201699999999</v>
      </c>
      <c r="C2365" s="1">
        <v>179.77214599999999</v>
      </c>
      <c r="D2365" s="1">
        <v>194.23648700000001</v>
      </c>
      <c r="E2365" s="1">
        <v>117.77746</v>
      </c>
      <c r="F2365" s="3">
        <f t="shared" si="296"/>
        <v>15403.027419438768</v>
      </c>
      <c r="G2365" s="36">
        <f t="shared" si="297"/>
        <v>2.3151005779741606E-4</v>
      </c>
      <c r="H2365" s="31">
        <f t="shared" si="298"/>
        <v>7.9283965927631533E-4</v>
      </c>
      <c r="I2365" s="37">
        <f t="shared" si="299"/>
        <v>2.0588274586695095E-2</v>
      </c>
      <c r="J2365" s="37">
        <f t="shared" si="300"/>
        <v>-1.1874458508715765E-2</v>
      </c>
      <c r="K2365" s="39">
        <f t="shared" si="301"/>
        <v>5.4696253557131723E-4</v>
      </c>
      <c r="L2365" s="36">
        <f>-(1-B2365/MAX(B$5:B2365))</f>
        <v>-1.1557032904424558E-3</v>
      </c>
      <c r="M2365" s="37">
        <f>-(1-C2365/MAX(C$5:C2365))</f>
        <v>0</v>
      </c>
      <c r="N2365" s="37">
        <f>-(1-D2365/MAX(D$5:D2365))</f>
        <v>-0.19295614558058038</v>
      </c>
      <c r="O2365" s="37">
        <f>-(1-E2365/MAX(E$5:E2365))</f>
        <v>-0.35977984823117559</v>
      </c>
      <c r="P2365" s="39">
        <f>-(1-F2365/MAX(F$5:F2365))</f>
        <v>-3.3823455700593752E-2</v>
      </c>
      <c r="Q2365" s="33">
        <f>IF(DatiStorici[[#This Row],[Calend]]="X",(DatiStorici[[#This Row],[Balanced]]*B$2/DatiStorici[[#This Row],[Bond 3Y]]),Q2364)</f>
        <v>29.899429553803316</v>
      </c>
      <c r="R2365" s="33">
        <f>IF(DatiStorici[[#This Row],[Calend]]="X",(DatiStorici[[#This Row],[Balanced]]*C$2/DatiStorici[[#This Row],[Bond 10Y]]),R2364)</f>
        <v>22.725236034710424</v>
      </c>
      <c r="S2365" s="33">
        <f>IF(DatiStorici[[#This Row],[Calend]]="X",(DatiStorici[[#This Row],[Balanced]]*D$2/DatiStorici[[#This Row],[SXXR]]),S2364)</f>
        <v>18.617808740708266</v>
      </c>
      <c r="T2365" s="33">
        <f>IF(DatiStorici[[#This Row],[Calend]]="X",(DatiStorici[[#This Row],[Balanced]]*E$2/DatiStorici[[#This Row],[Gold]]),T2364)</f>
        <v>38.912247961081768</v>
      </c>
      <c r="U2365" s="34">
        <f>SUMPRODUCT(DatiStorici[[#This Row],[Bond 3Y]:[Gold]],Q2364:T2364)</f>
        <v>16262.488358483282</v>
      </c>
      <c r="V2365" s="32">
        <f t="shared" si="302"/>
        <v>1.421765801325296E-3</v>
      </c>
      <c r="W2365" s="32">
        <f>-(1-U2365/MAX(U$5:U2365))</f>
        <v>-4.101855306933655E-2</v>
      </c>
      <c r="X2365" s="53" t="str">
        <f t="shared" si="303"/>
        <v/>
      </c>
    </row>
    <row r="2366" spans="1:24" x14ac:dyDescent="0.3">
      <c r="A2366" s="4">
        <v>42426</v>
      </c>
      <c r="B2366" s="1">
        <v>133.046063</v>
      </c>
      <c r="C2366" s="1">
        <v>179.90508199999999</v>
      </c>
      <c r="D2366" s="1">
        <v>197.21395699999999</v>
      </c>
      <c r="E2366" s="1">
        <v>116.87087</v>
      </c>
      <c r="F2366" s="3">
        <f t="shared" si="296"/>
        <v>15415.527787136356</v>
      </c>
      <c r="G2366" s="36">
        <f t="shared" si="297"/>
        <v>3.0410982711762692E-5</v>
      </c>
      <c r="H2366" s="31">
        <f t="shared" si="298"/>
        <v>7.3919612199157582E-4</v>
      </c>
      <c r="I2366" s="37">
        <f t="shared" si="299"/>
        <v>1.5212793691675226E-2</v>
      </c>
      <c r="J2366" s="37">
        <f t="shared" si="300"/>
        <v>-7.7272615669536464E-3</v>
      </c>
      <c r="K2366" s="39">
        <f t="shared" si="301"/>
        <v>8.1122351773610932E-4</v>
      </c>
      <c r="L2366" s="36">
        <f>-(1-B2366/MAX(B$5:B2366))</f>
        <v>-1.125326991919362E-3</v>
      </c>
      <c r="M2366" s="37">
        <f>-(1-C2366/MAX(C$5:C2366))</f>
        <v>0</v>
      </c>
      <c r="N2366" s="37">
        <f>-(1-D2366/MAX(D$5:D2366))</f>
        <v>-0.18058489184585769</v>
      </c>
      <c r="O2366" s="37">
        <f>-(1-E2366/MAX(E$5:E2366))</f>
        <v>-0.36470793198669305</v>
      </c>
      <c r="P2366" s="39">
        <f>-(1-F2366/MAX(F$5:F2366))</f>
        <v>-3.3039352567122426E-2</v>
      </c>
      <c r="Q2366" s="33">
        <f>IF(DatiStorici[[#This Row],[Calend]]="X",(DatiStorici[[#This Row],[Balanced]]*B$2/DatiStorici[[#This Row],[Bond 3Y]]),Q2365)</f>
        <v>29.899429553803316</v>
      </c>
      <c r="R2366" s="33">
        <f>IF(DatiStorici[[#This Row],[Calend]]="X",(DatiStorici[[#This Row],[Balanced]]*C$2/DatiStorici[[#This Row],[Bond 10Y]]),R2365)</f>
        <v>22.725236034710424</v>
      </c>
      <c r="S2366" s="33">
        <f>IF(DatiStorici[[#This Row],[Calend]]="X",(DatiStorici[[#This Row],[Balanced]]*D$2/DatiStorici[[#This Row],[SXXR]]),S2365)</f>
        <v>18.617808740708266</v>
      </c>
      <c r="T2366" s="33">
        <f>IF(DatiStorici[[#This Row],[Calend]]="X",(DatiStorici[[#This Row],[Balanced]]*E$2/DatiStorici[[#This Row],[Gold]]),T2365)</f>
        <v>38.912247961081768</v>
      </c>
      <c r="U2366" s="34">
        <f>SUMPRODUCT(DatiStorici[[#This Row],[Bond 3Y]:[Gold]],Q2365:T2365)</f>
        <v>16285.786845664928</v>
      </c>
      <c r="V2366" s="32">
        <f t="shared" si="302"/>
        <v>1.4316267768296682E-3</v>
      </c>
      <c r="W2366" s="32">
        <f>-(1-U2366/MAX(U$5:U2366))</f>
        <v>-3.9644666339567092E-2</v>
      </c>
      <c r="X2366" s="53" t="str">
        <f t="shared" si="303"/>
        <v/>
      </c>
    </row>
    <row r="2367" spans="1:24" x14ac:dyDescent="0.3">
      <c r="A2367" s="4">
        <v>42429</v>
      </c>
      <c r="B2367" s="1">
        <v>133.16325000000001</v>
      </c>
      <c r="C2367" s="1">
        <v>180.677637</v>
      </c>
      <c r="D2367" s="1">
        <v>198.638994</v>
      </c>
      <c r="E2367" s="1">
        <v>117.66725</v>
      </c>
      <c r="F2367" s="3">
        <f t="shared" si="296"/>
        <v>15490.827883626007</v>
      </c>
      <c r="G2367" s="36">
        <f t="shared" si="297"/>
        <v>8.8041253139451835E-4</v>
      </c>
      <c r="H2367" s="31">
        <f t="shared" si="298"/>
        <v>4.2850427455523692E-3</v>
      </c>
      <c r="I2367" s="37">
        <f t="shared" si="299"/>
        <v>7.1998612227964429E-3</v>
      </c>
      <c r="J2367" s="37">
        <f t="shared" si="300"/>
        <v>6.7910756738883745E-3</v>
      </c>
      <c r="K2367" s="39">
        <f t="shared" si="301"/>
        <v>4.8728000341850377E-3</v>
      </c>
      <c r="L2367" s="36">
        <f>-(1-B2367/MAX(B$5:B2367))</f>
        <v>-2.4551797189753533E-4</v>
      </c>
      <c r="M2367" s="37">
        <f>-(1-C2367/MAX(C$5:C2367))</f>
        <v>0</v>
      </c>
      <c r="N2367" s="37">
        <f>-(1-D2367/MAX(D$5:D2367))</f>
        <v>-0.17466392729932378</v>
      </c>
      <c r="O2367" s="37">
        <f>-(1-E2367/MAX(E$5:E2367))</f>
        <v>-0.36037893283468503</v>
      </c>
      <c r="P2367" s="39">
        <f>-(1-F2367/MAX(F$5:F2367))</f>
        <v>-2.8316048178274267E-2</v>
      </c>
      <c r="Q2367" s="33">
        <f>IF(DatiStorici[[#This Row],[Calend]]="X",(DatiStorici[[#This Row],[Balanced]]*B$2/DatiStorici[[#This Row],[Bond 3Y]]),Q2366)</f>
        <v>29.899429553803316</v>
      </c>
      <c r="R2367" s="33">
        <f>IF(DatiStorici[[#This Row],[Calend]]="X",(DatiStorici[[#This Row],[Balanced]]*C$2/DatiStorici[[#This Row],[Bond 10Y]]),R2366)</f>
        <v>22.725236034710424</v>
      </c>
      <c r="S2367" s="33">
        <f>IF(DatiStorici[[#This Row],[Calend]]="X",(DatiStorici[[#This Row],[Balanced]]*D$2/DatiStorici[[#This Row],[SXXR]]),S2366)</f>
        <v>18.617808740708266</v>
      </c>
      <c r="T2367" s="33">
        <f>IF(DatiStorici[[#This Row],[Calend]]="X",(DatiStorici[[#This Row],[Balanced]]*E$2/DatiStorici[[#This Row],[Gold]]),T2366)</f>
        <v>38.912247961081768</v>
      </c>
      <c r="U2367" s="34">
        <f>SUMPRODUCT(DatiStorici[[#This Row],[Bond 3Y]:[Gold]],Q2366:T2366)</f>
        <v>16364.367167186525</v>
      </c>
      <c r="V2367" s="32">
        <f t="shared" si="302"/>
        <v>4.8134825467339099E-3</v>
      </c>
      <c r="W2367" s="32">
        <f>-(1-U2367/MAX(U$5:U2367))</f>
        <v>-3.5010869298676583E-2</v>
      </c>
      <c r="X2367" s="53" t="str">
        <f t="shared" si="303"/>
        <v/>
      </c>
    </row>
    <row r="2368" spans="1:24" x14ac:dyDescent="0.3">
      <c r="A2368" s="4">
        <v>42430</v>
      </c>
      <c r="B2368" s="1">
        <v>133.22019499999999</v>
      </c>
      <c r="C2368" s="1">
        <v>180.436913</v>
      </c>
      <c r="D2368" s="1">
        <v>201.49321800000001</v>
      </c>
      <c r="E2368" s="1">
        <v>117.81835</v>
      </c>
      <c r="F2368" s="3">
        <f t="shared" si="296"/>
        <v>15535.03559349044</v>
      </c>
      <c r="G2368" s="36">
        <f t="shared" si="297"/>
        <v>4.2754159041233158E-4</v>
      </c>
      <c r="H2368" s="31">
        <f t="shared" si="298"/>
        <v>-1.3332281164366295E-3</v>
      </c>
      <c r="I2368" s="37">
        <f t="shared" si="299"/>
        <v>1.4266646503163548E-2</v>
      </c>
      <c r="J2368" s="37">
        <f t="shared" si="300"/>
        <v>1.2833058219856976E-3</v>
      </c>
      <c r="K2368" s="39">
        <f t="shared" si="301"/>
        <v>2.8497346940598908E-3</v>
      </c>
      <c r="L2368" s="36">
        <f>-(1-B2368/MAX(B$5:B2368))</f>
        <v>0</v>
      </c>
      <c r="M2368" s="37">
        <f>-(1-C2368/MAX(C$5:C2368))</f>
        <v>-1.332339762668E-3</v>
      </c>
      <c r="N2368" s="37">
        <f>-(1-D2368/MAX(D$5:D2368))</f>
        <v>-0.16280475514318593</v>
      </c>
      <c r="O2368" s="37">
        <f>-(1-E2368/MAX(E$5:E2368))</f>
        <v>-0.35955757648235531</v>
      </c>
      <c r="P2368" s="39">
        <f>-(1-F2368/MAX(F$5:F2368))</f>
        <v>-2.55430574417711E-2</v>
      </c>
      <c r="Q2368" s="33">
        <f>IF(DatiStorici[[#This Row],[Calend]]="X",(DatiStorici[[#This Row],[Balanced]]*B$2/DatiStorici[[#This Row],[Bond 3Y]]),Q2367)</f>
        <v>29.899429553803316</v>
      </c>
      <c r="R2368" s="33">
        <f>IF(DatiStorici[[#This Row],[Calend]]="X",(DatiStorici[[#This Row],[Balanced]]*C$2/DatiStorici[[#This Row],[Bond 10Y]]),R2367)</f>
        <v>22.725236034710424</v>
      </c>
      <c r="S2368" s="33">
        <f>IF(DatiStorici[[#This Row],[Calend]]="X",(DatiStorici[[#This Row],[Balanced]]*D$2/DatiStorici[[#This Row],[SXXR]]),S2367)</f>
        <v>18.617808740708266</v>
      </c>
      <c r="T2368" s="33">
        <f>IF(DatiStorici[[#This Row],[Calend]]="X",(DatiStorici[[#This Row],[Balanced]]*E$2/DatiStorici[[#This Row],[Gold]]),T2367)</f>
        <v>38.912247961081768</v>
      </c>
      <c r="U2368" s="34">
        <f>SUMPRODUCT(DatiStorici[[#This Row],[Bond 3Y]:[Gold]],Q2367:T2367)</f>
        <v>16419.618317685301</v>
      </c>
      <c r="V2368" s="32">
        <f t="shared" si="302"/>
        <v>3.3706214782029619E-3</v>
      </c>
      <c r="W2368" s="32">
        <f>-(1-U2368/MAX(U$5:U2368))</f>
        <v>-3.1752768380666652E-2</v>
      </c>
      <c r="X2368" s="53" t="str">
        <f t="shared" si="303"/>
        <v/>
      </c>
    </row>
    <row r="2369" spans="1:24" x14ac:dyDescent="0.3">
      <c r="A2369" s="4">
        <v>42431</v>
      </c>
      <c r="B2369" s="1">
        <v>133.215846</v>
      </c>
      <c r="C2369" s="1">
        <v>179.677806</v>
      </c>
      <c r="D2369" s="1">
        <v>202.829376</v>
      </c>
      <c r="E2369" s="1">
        <v>118.07426</v>
      </c>
      <c r="F2369" s="3">
        <f t="shared" si="296"/>
        <v>15545.902373194871</v>
      </c>
      <c r="G2369" s="36">
        <f t="shared" si="297"/>
        <v>-3.2645733543078008E-5</v>
      </c>
      <c r="H2369" s="31">
        <f t="shared" si="298"/>
        <v>-4.2159238948772529E-3</v>
      </c>
      <c r="I2369" s="37">
        <f t="shared" si="299"/>
        <v>6.6093900459148021E-3</v>
      </c>
      <c r="J2369" s="37">
        <f t="shared" si="300"/>
        <v>2.169716977526583E-3</v>
      </c>
      <c r="K2369" s="39">
        <f t="shared" si="301"/>
        <v>6.9925689880167077E-4</v>
      </c>
      <c r="L2369" s="36">
        <f>-(1-B2369/MAX(B$5:B2369))</f>
        <v>-3.2645200676917341E-5</v>
      </c>
      <c r="M2369" s="37">
        <f>-(1-C2369/MAX(C$5:C2369))</f>
        <v>-5.5337839070809247E-3</v>
      </c>
      <c r="N2369" s="37">
        <f>-(1-D2369/MAX(D$5:D2369))</f>
        <v>-0.15725307883824269</v>
      </c>
      <c r="O2369" s="37">
        <f>-(1-E2369/MAX(E$5:E2369))</f>
        <v>-0.35816648909569271</v>
      </c>
      <c r="P2369" s="39">
        <f>-(1-F2369/MAX(F$5:F2369))</f>
        <v>-2.4861423411227213E-2</v>
      </c>
      <c r="Q2369" s="33">
        <f>IF(DatiStorici[[#This Row],[Calend]]="X",(DatiStorici[[#This Row],[Balanced]]*B$2/DatiStorici[[#This Row],[Bond 3Y]]),Q2368)</f>
        <v>29.899429553803316</v>
      </c>
      <c r="R2369" s="33">
        <f>IF(DatiStorici[[#This Row],[Calend]]="X",(DatiStorici[[#This Row],[Balanced]]*C$2/DatiStorici[[#This Row],[Bond 10Y]]),R2368)</f>
        <v>22.725236034710424</v>
      </c>
      <c r="S2369" s="33">
        <f>IF(DatiStorici[[#This Row],[Calend]]="X",(DatiStorici[[#This Row],[Balanced]]*D$2/DatiStorici[[#This Row],[SXXR]]),S2368)</f>
        <v>18.617808740708266</v>
      </c>
      <c r="T2369" s="33">
        <f>IF(DatiStorici[[#This Row],[Calend]]="X",(DatiStorici[[#This Row],[Balanced]]*E$2/DatiStorici[[#This Row],[Gold]]),T2368)</f>
        <v>38.912247961081768</v>
      </c>
      <c r="U2369" s="34">
        <f>SUMPRODUCT(DatiStorici[[#This Row],[Bond 3Y]:[Gold]],Q2368:T2368)</f>
        <v>16437.071766782661</v>
      </c>
      <c r="V2369" s="32">
        <f t="shared" si="302"/>
        <v>1.0623985979183067E-3</v>
      </c>
      <c r="W2369" s="32">
        <f>-(1-U2369/MAX(U$5:U2369))</f>
        <v>-3.0723557259935141E-2</v>
      </c>
      <c r="X2369" s="53" t="str">
        <f t="shared" si="303"/>
        <v/>
      </c>
    </row>
    <row r="2370" spans="1:24" x14ac:dyDescent="0.3">
      <c r="A2370" s="4">
        <v>42432</v>
      </c>
      <c r="B2370" s="1">
        <v>133.23179300000001</v>
      </c>
      <c r="C2370" s="1">
        <v>180.013059</v>
      </c>
      <c r="D2370" s="1">
        <v>202.144409</v>
      </c>
      <c r="E2370" s="1">
        <v>119.12577</v>
      </c>
      <c r="F2370" s="3">
        <f t="shared" si="296"/>
        <v>15585.952263623927</v>
      </c>
      <c r="G2370" s="36">
        <f t="shared" si="297"/>
        <v>1.197008168576054E-4</v>
      </c>
      <c r="H2370" s="31">
        <f t="shared" si="298"/>
        <v>1.8641179396194747E-3</v>
      </c>
      <c r="I2370" s="37">
        <f t="shared" si="299"/>
        <v>-3.3827752736272604E-3</v>
      </c>
      <c r="J2370" s="37">
        <f t="shared" si="300"/>
        <v>8.8660771925141348E-3</v>
      </c>
      <c r="K2370" s="39">
        <f t="shared" si="301"/>
        <v>2.5729217221533815E-3</v>
      </c>
      <c r="L2370" s="36">
        <f>-(1-B2370/MAX(B$5:B2370))</f>
        <v>0</v>
      </c>
      <c r="M2370" s="37">
        <f>-(1-C2370/MAX(C$5:C2370))</f>
        <v>-3.6782526661005566E-3</v>
      </c>
      <c r="N2370" s="37">
        <f>-(1-D2370/MAX(D$5:D2370))</f>
        <v>-0.16009908587002197</v>
      </c>
      <c r="O2370" s="37">
        <f>-(1-E2370/MAX(E$5:E2370))</f>
        <v>-0.35245064251701419</v>
      </c>
      <c r="P2370" s="39">
        <f>-(1-F2370/MAX(F$5:F2370))</f>
        <v>-2.2349237742747441E-2</v>
      </c>
      <c r="Q2370" s="33">
        <f>IF(DatiStorici[[#This Row],[Calend]]="X",(DatiStorici[[#This Row],[Balanced]]*B$2/DatiStorici[[#This Row],[Bond 3Y]]),Q2369)</f>
        <v>29.899429553803316</v>
      </c>
      <c r="R2370" s="33">
        <f>IF(DatiStorici[[#This Row],[Calend]]="X",(DatiStorici[[#This Row],[Balanced]]*C$2/DatiStorici[[#This Row],[Bond 10Y]]),R2369)</f>
        <v>22.725236034710424</v>
      </c>
      <c r="S2370" s="33">
        <f>IF(DatiStorici[[#This Row],[Calend]]="X",(DatiStorici[[#This Row],[Balanced]]*D$2/DatiStorici[[#This Row],[SXXR]]),S2369)</f>
        <v>18.617808740708266</v>
      </c>
      <c r="T2370" s="33">
        <f>IF(DatiStorici[[#This Row],[Calend]]="X",(DatiStorici[[#This Row],[Balanced]]*E$2/DatiStorici[[#This Row],[Gold]]),T2369)</f>
        <v>38.912247961081768</v>
      </c>
      <c r="U2370" s="34">
        <f>SUMPRODUCT(DatiStorici[[#This Row],[Bond 3Y]:[Gold]],Q2369:T2369)</f>
        <v>16473.331309795962</v>
      </c>
      <c r="V2370" s="32">
        <f t="shared" si="302"/>
        <v>2.2035316675157088E-3</v>
      </c>
      <c r="W2370" s="32">
        <f>-(1-U2370/MAX(U$5:U2370))</f>
        <v>-2.8585371008395088E-2</v>
      </c>
      <c r="X2370" s="53" t="str">
        <f t="shared" si="303"/>
        <v/>
      </c>
    </row>
    <row r="2371" spans="1:24" x14ac:dyDescent="0.3">
      <c r="A2371" s="4">
        <v>42433</v>
      </c>
      <c r="B2371" s="1">
        <v>133.19535300000001</v>
      </c>
      <c r="C2371" s="1">
        <v>179.39342600000001</v>
      </c>
      <c r="D2371" s="1">
        <v>203.564707</v>
      </c>
      <c r="E2371" s="1">
        <v>121.72078999999999</v>
      </c>
      <c r="F2371" s="3">
        <f t="shared" si="296"/>
        <v>15693.080128689995</v>
      </c>
      <c r="G2371" s="36">
        <f t="shared" si="297"/>
        <v>-2.7354570113685678E-4</v>
      </c>
      <c r="H2371" s="31">
        <f t="shared" si="298"/>
        <v>-3.4480936754345726E-3</v>
      </c>
      <c r="I2371" s="37">
        <f t="shared" si="299"/>
        <v>7.0015868323507723E-3</v>
      </c>
      <c r="J2371" s="37">
        <f t="shared" si="300"/>
        <v>2.1549989561320929E-2</v>
      </c>
      <c r="K2371" s="39">
        <f t="shared" si="301"/>
        <v>6.8498464144020272E-3</v>
      </c>
      <c r="L2371" s="36">
        <f>-(1-B2371/MAX(B$5:B2371))</f>
        <v>-2.7350829092276374E-4</v>
      </c>
      <c r="M2371" s="37">
        <f>-(1-C2371/MAX(C$5:C2371))</f>
        <v>-7.1077473744024511E-3</v>
      </c>
      <c r="N2371" s="37">
        <f>-(1-D2371/MAX(D$5:D2371))</f>
        <v>-0.15419781165502755</v>
      </c>
      <c r="O2371" s="37">
        <f>-(1-E2371/MAX(E$5:E2371))</f>
        <v>-0.3383445130569025</v>
      </c>
      <c r="P2371" s="39">
        <f>-(1-F2371/MAX(F$5:F2371))</f>
        <v>-1.5629491835064124E-2</v>
      </c>
      <c r="Q2371" s="33">
        <f>IF(DatiStorici[[#This Row],[Calend]]="X",(DatiStorici[[#This Row],[Balanced]]*B$2/DatiStorici[[#This Row],[Bond 3Y]]),Q2370)</f>
        <v>29.899429553803316</v>
      </c>
      <c r="R2371" s="33">
        <f>IF(DatiStorici[[#This Row],[Calend]]="X",(DatiStorici[[#This Row],[Balanced]]*C$2/DatiStorici[[#This Row],[Bond 10Y]]),R2370)</f>
        <v>22.725236034710424</v>
      </c>
      <c r="S2371" s="33">
        <f>IF(DatiStorici[[#This Row],[Calend]]="X",(DatiStorici[[#This Row],[Balanced]]*D$2/DatiStorici[[#This Row],[SXXR]]),S2370)</f>
        <v>18.617808740708266</v>
      </c>
      <c r="T2371" s="33">
        <f>IF(DatiStorici[[#This Row],[Calend]]="X",(DatiStorici[[#This Row],[Balanced]]*E$2/DatiStorici[[#This Row],[Gold]]),T2370)</f>
        <v>38.912247961081768</v>
      </c>
      <c r="U2371" s="34">
        <f>SUMPRODUCT(DatiStorici[[#This Row],[Bond 3Y]:[Gold]],Q2370:T2370)</f>
        <v>16585.581366625902</v>
      </c>
      <c r="V2371" s="32">
        <f t="shared" si="302"/>
        <v>6.7909364904364016E-3</v>
      </c>
      <c r="W2371" s="32">
        <f>-(1-U2371/MAX(U$5:U2371))</f>
        <v>-2.1966105890786403E-2</v>
      </c>
      <c r="X2371" s="53" t="str">
        <f t="shared" si="303"/>
        <v/>
      </c>
    </row>
    <row r="2372" spans="1:24" x14ac:dyDescent="0.3">
      <c r="A2372" s="4">
        <v>42436</v>
      </c>
      <c r="B2372" s="1">
        <v>133.216363</v>
      </c>
      <c r="C2372" s="1">
        <v>179.72268199999999</v>
      </c>
      <c r="D2372" s="1">
        <v>203.047427</v>
      </c>
      <c r="E2372" s="1">
        <v>120.80195000000001</v>
      </c>
      <c r="F2372" s="3">
        <f t="shared" si="296"/>
        <v>15657.913684852494</v>
      </c>
      <c r="G2372" s="36">
        <f t="shared" si="297"/>
        <v>1.5772579644013273E-4</v>
      </c>
      <c r="H2372" s="31">
        <f t="shared" si="298"/>
        <v>1.8337027213455024E-3</v>
      </c>
      <c r="I2372" s="37">
        <f t="shared" si="299"/>
        <v>-2.544342560415106E-3</v>
      </c>
      <c r="J2372" s="37">
        <f t="shared" si="300"/>
        <v>-7.5773875587940983E-3</v>
      </c>
      <c r="K2372" s="39">
        <f t="shared" si="301"/>
        <v>-2.2434031147863533E-3</v>
      </c>
      <c r="L2372" s="36">
        <f>-(1-B2372/MAX(B$5:B2372))</f>
        <v>-1.1581319783038335E-4</v>
      </c>
      <c r="M2372" s="37">
        <f>-(1-C2372/MAX(C$5:C2372))</f>
        <v>-5.285407844912271E-3</v>
      </c>
      <c r="N2372" s="37">
        <f>-(1-D2372/MAX(D$5:D2372))</f>
        <v>-0.15634708675499409</v>
      </c>
      <c r="O2372" s="37">
        <f>-(1-E2372/MAX(E$5:E2372))</f>
        <v>-0.34333918592768142</v>
      </c>
      <c r="P2372" s="39">
        <f>-(1-F2372/MAX(F$5:F2372))</f>
        <v>-1.7835356452258644E-2</v>
      </c>
      <c r="Q2372" s="33">
        <f>IF(DatiStorici[[#This Row],[Calend]]="X",(DatiStorici[[#This Row],[Balanced]]*B$2/DatiStorici[[#This Row],[Bond 3Y]]),Q2371)</f>
        <v>29.899429553803316</v>
      </c>
      <c r="R2372" s="33">
        <f>IF(DatiStorici[[#This Row],[Calend]]="X",(DatiStorici[[#This Row],[Balanced]]*C$2/DatiStorici[[#This Row],[Bond 10Y]]),R2371)</f>
        <v>22.725236034710424</v>
      </c>
      <c r="S2372" s="33">
        <f>IF(DatiStorici[[#This Row],[Calend]]="X",(DatiStorici[[#This Row],[Balanced]]*D$2/DatiStorici[[#This Row],[SXXR]]),S2371)</f>
        <v>18.617808740708266</v>
      </c>
      <c r="T2372" s="33">
        <f>IF(DatiStorici[[#This Row],[Calend]]="X",(DatiStorici[[#This Row],[Balanced]]*E$2/DatiStorici[[#This Row],[Gold]]),T2371)</f>
        <v>38.912247961081768</v>
      </c>
      <c r="U2372" s="34">
        <f>SUMPRODUCT(DatiStorici[[#This Row],[Bond 3Y]:[Gold]],Q2371:T2371)</f>
        <v>16548.307223934717</v>
      </c>
      <c r="V2372" s="32">
        <f t="shared" si="302"/>
        <v>-2.2499114954828564E-3</v>
      </c>
      <c r="W2372" s="32">
        <f>-(1-U2372/MAX(U$5:U2372))</f>
        <v>-2.4164121994050602E-2</v>
      </c>
      <c r="X2372" s="53" t="str">
        <f t="shared" si="303"/>
        <v/>
      </c>
    </row>
    <row r="2373" spans="1:24" x14ac:dyDescent="0.3">
      <c r="A2373" s="4">
        <v>42437</v>
      </c>
      <c r="B2373" s="1">
        <v>133.24699899999999</v>
      </c>
      <c r="C2373" s="1">
        <v>180.25130100000001</v>
      </c>
      <c r="D2373" s="1">
        <v>201.00319400000001</v>
      </c>
      <c r="E2373" s="1">
        <v>120.71481</v>
      </c>
      <c r="F2373" s="3">
        <f t="shared" si="296"/>
        <v>15637.864733767246</v>
      </c>
      <c r="G2373" s="36">
        <f t="shared" si="297"/>
        <v>2.2994530959184165E-4</v>
      </c>
      <c r="H2373" s="31">
        <f t="shared" si="298"/>
        <v>2.93698658763399E-3</v>
      </c>
      <c r="I2373" s="37">
        <f t="shared" si="299"/>
        <v>-1.0118783816208213E-2</v>
      </c>
      <c r="J2373" s="37">
        <f t="shared" si="300"/>
        <v>-7.2160626683849256E-4</v>
      </c>
      <c r="K2373" s="39">
        <f t="shared" si="301"/>
        <v>-1.2812561208604021E-3</v>
      </c>
      <c r="L2373" s="36">
        <f>-(1-B2373/MAX(B$5:B2373))</f>
        <v>0</v>
      </c>
      <c r="M2373" s="37">
        <f>-(1-C2373/MAX(C$5:C2373))</f>
        <v>-2.3596500766721595E-3</v>
      </c>
      <c r="N2373" s="37">
        <f>-(1-D2373/MAX(D$5:D2373))</f>
        <v>-0.16484078279085457</v>
      </c>
      <c r="O2373" s="37">
        <f>-(1-E2373/MAX(E$5:E2373))</f>
        <v>-0.34381286556065316</v>
      </c>
      <c r="P2373" s="39">
        <f>-(1-F2373/MAX(F$5:F2373))</f>
        <v>-1.9092955088480301E-2</v>
      </c>
      <c r="Q2373" s="33">
        <f>IF(DatiStorici[[#This Row],[Calend]]="X",(DatiStorici[[#This Row],[Balanced]]*B$2/DatiStorici[[#This Row],[Bond 3Y]]),Q2372)</f>
        <v>29.899429553803316</v>
      </c>
      <c r="R2373" s="33">
        <f>IF(DatiStorici[[#This Row],[Calend]]="X",(DatiStorici[[#This Row],[Balanced]]*C$2/DatiStorici[[#This Row],[Bond 10Y]]),R2372)</f>
        <v>22.725236034710424</v>
      </c>
      <c r="S2373" s="33">
        <f>IF(DatiStorici[[#This Row],[Calend]]="X",(DatiStorici[[#This Row],[Balanced]]*D$2/DatiStorici[[#This Row],[SXXR]]),S2372)</f>
        <v>18.617808740708266</v>
      </c>
      <c r="T2373" s="33">
        <f>IF(DatiStorici[[#This Row],[Calend]]="X",(DatiStorici[[#This Row],[Balanced]]*E$2/DatiStorici[[#This Row],[Gold]]),T2372)</f>
        <v>38.912247961081768</v>
      </c>
      <c r="U2373" s="34">
        <f>SUMPRODUCT(DatiStorici[[#This Row],[Bond 3Y]:[Gold]],Q2372:T2372)</f>
        <v>16519.786262103189</v>
      </c>
      <c r="V2373" s="32">
        <f t="shared" si="302"/>
        <v>-1.7249841703602538E-3</v>
      </c>
      <c r="W2373" s="32">
        <f>-(1-U2373/MAX(U$5:U2373))</f>
        <v>-2.5845972436746578E-2</v>
      </c>
      <c r="X2373" s="53" t="str">
        <f t="shared" si="303"/>
        <v/>
      </c>
    </row>
    <row r="2374" spans="1:24" x14ac:dyDescent="0.3">
      <c r="A2374" s="4">
        <v>42438</v>
      </c>
      <c r="B2374" s="1">
        <v>133.20654500000001</v>
      </c>
      <c r="C2374" s="1">
        <v>179.72811799999999</v>
      </c>
      <c r="D2374" s="1">
        <v>201.990351</v>
      </c>
      <c r="E2374" s="1">
        <v>118.75076</v>
      </c>
      <c r="F2374" s="3">
        <f t="shared" si="296"/>
        <v>15561.006461000334</v>
      </c>
      <c r="G2374" s="36">
        <f t="shared" si="297"/>
        <v>-3.0364768059392918E-4</v>
      </c>
      <c r="H2374" s="31">
        <f t="shared" si="298"/>
        <v>-2.9067404454614578E-3</v>
      </c>
      <c r="I2374" s="37">
        <f t="shared" si="299"/>
        <v>4.8991304534908948E-3</v>
      </c>
      <c r="J2374" s="37">
        <f t="shared" si="300"/>
        <v>-1.6403978593424476E-2</v>
      </c>
      <c r="K2374" s="39">
        <f t="shared" si="301"/>
        <v>-4.9270005806982386E-3</v>
      </c>
      <c r="L2374" s="36">
        <f>-(1-B2374/MAX(B$5:B2374))</f>
        <v>-3.0360158430275952E-4</v>
      </c>
      <c r="M2374" s="37">
        <f>-(1-C2374/MAX(C$5:C2374))</f>
        <v>-5.255321110935296E-3</v>
      </c>
      <c r="N2374" s="37">
        <f>-(1-D2374/MAX(D$5:D2374))</f>
        <v>-0.16073918992073066</v>
      </c>
      <c r="O2374" s="37">
        <f>-(1-E2374/MAX(E$5:E2374))</f>
        <v>-0.35448913917940461</v>
      </c>
      <c r="P2374" s="39">
        <f>-(1-F2374/MAX(F$5:F2374))</f>
        <v>-2.3913998274383008E-2</v>
      </c>
      <c r="Q2374" s="33">
        <f>IF(DatiStorici[[#This Row],[Calend]]="X",(DatiStorici[[#This Row],[Balanced]]*B$2/DatiStorici[[#This Row],[Bond 3Y]]),Q2373)</f>
        <v>29.899429553803316</v>
      </c>
      <c r="R2374" s="33">
        <f>IF(DatiStorici[[#This Row],[Calend]]="X",(DatiStorici[[#This Row],[Balanced]]*C$2/DatiStorici[[#This Row],[Bond 10Y]]),R2373)</f>
        <v>22.725236034710424</v>
      </c>
      <c r="S2374" s="33">
        <f>IF(DatiStorici[[#This Row],[Calend]]="X",(DatiStorici[[#This Row],[Balanced]]*D$2/DatiStorici[[#This Row],[SXXR]]),S2373)</f>
        <v>18.617808740708266</v>
      </c>
      <c r="T2374" s="33">
        <f>IF(DatiStorici[[#This Row],[Calend]]="X",(DatiStorici[[#This Row],[Balanced]]*E$2/DatiStorici[[#This Row],[Gold]]),T2373)</f>
        <v>38.912247961081768</v>
      </c>
      <c r="U2374" s="34">
        <f>SUMPRODUCT(DatiStorici[[#This Row],[Bond 3Y]:[Gold]],Q2373:T2373)</f>
        <v>16448.640353030762</v>
      </c>
      <c r="V2374" s="32">
        <f t="shared" si="302"/>
        <v>-4.3160093955789593E-3</v>
      </c>
      <c r="W2374" s="32">
        <f>-(1-U2374/MAX(U$5:U2374))</f>
        <v>-3.0041370171797532E-2</v>
      </c>
      <c r="X2374" s="53" t="str">
        <f t="shared" si="303"/>
        <v/>
      </c>
    </row>
    <row r="2375" spans="1:24" x14ac:dyDescent="0.3">
      <c r="A2375" s="4">
        <v>42439</v>
      </c>
      <c r="B2375" s="1">
        <v>133.16242199999999</v>
      </c>
      <c r="C2375" s="1">
        <v>179.06439900000001</v>
      </c>
      <c r="D2375" s="1">
        <v>198.68047200000001</v>
      </c>
      <c r="E2375" s="1">
        <v>120.6644</v>
      </c>
      <c r="F2375" s="3">
        <f t="shared" ref="F2375:F2438" si="304">SUMPRODUCT(B2375:E2375,B$3:E$3)</f>
        <v>15568.796316773125</v>
      </c>
      <c r="G2375" s="36">
        <f t="shared" ref="G2375:G2438" si="305">LN(B2375/B2374)</f>
        <v>-3.312923491088838E-4</v>
      </c>
      <c r="H2375" s="31">
        <f t="shared" ref="H2375:H2438" si="306">LN(C2375/C2374)</f>
        <v>-3.6997413582441955E-3</v>
      </c>
      <c r="I2375" s="37">
        <f t="shared" ref="I2375:I2438" si="307">LN(D2375/D2374)</f>
        <v>-1.6522063017764592E-2</v>
      </c>
      <c r="J2375" s="37">
        <f t="shared" ref="J2375:J2438" si="308">LN(E2375/E2374)</f>
        <v>1.5986295556572456E-2</v>
      </c>
      <c r="K2375" s="39">
        <f t="shared" ref="K2375:K2438" si="309">LN(F2375/F2374)</f>
        <v>5.0047576536208969E-4</v>
      </c>
      <c r="L2375" s="36">
        <f>-(1-B2375/MAX(B$5:B2375))</f>
        <v>-6.3473849793793669E-4</v>
      </c>
      <c r="M2375" s="37">
        <f>-(1-C2375/MAX(C$5:C2375))</f>
        <v>-8.9288194531789156E-3</v>
      </c>
      <c r="N2375" s="37">
        <f>-(1-D2375/MAX(D$5:D2375))</f>
        <v>-0.17449158807763254</v>
      </c>
      <c r="O2375" s="37">
        <f>-(1-E2375/MAX(E$5:E2375))</f>
        <v>-0.34408688656476272</v>
      </c>
      <c r="P2375" s="39">
        <f>-(1-F2375/MAX(F$5:F2375))</f>
        <v>-2.3425368622159715E-2</v>
      </c>
      <c r="Q2375" s="33">
        <f>IF(DatiStorici[[#This Row],[Calend]]="X",(DatiStorici[[#This Row],[Balanced]]*B$2/DatiStorici[[#This Row],[Bond 3Y]]),Q2374)</f>
        <v>29.899429553803316</v>
      </c>
      <c r="R2375" s="33">
        <f>IF(DatiStorici[[#This Row],[Calend]]="X",(DatiStorici[[#This Row],[Balanced]]*C$2/DatiStorici[[#This Row],[Bond 10Y]]),R2374)</f>
        <v>22.725236034710424</v>
      </c>
      <c r="S2375" s="33">
        <f>IF(DatiStorici[[#This Row],[Calend]]="X",(DatiStorici[[#This Row],[Balanced]]*D$2/DatiStorici[[#This Row],[SXXR]]),S2374)</f>
        <v>18.617808740708266</v>
      </c>
      <c r="T2375" s="33">
        <f>IF(DatiStorici[[#This Row],[Calend]]="X",(DatiStorici[[#This Row],[Balanced]]*E$2/DatiStorici[[#This Row],[Gold]]),T2374)</f>
        <v>38.912247961081768</v>
      </c>
      <c r="U2375" s="34">
        <f>SUMPRODUCT(DatiStorici[[#This Row],[Bond 3Y]:[Gold]],Q2374:T2374)</f>
        <v>16445.079269576192</v>
      </c>
      <c r="V2375" s="32">
        <f t="shared" ref="V2375:V2438" si="310">LN(U2375/U2374)</f>
        <v>-2.1652057045170252E-4</v>
      </c>
      <c r="W2375" s="32">
        <f>-(1-U2375/MAX(U$5:U2375))</f>
        <v>-3.0251363432891698E-2</v>
      </c>
      <c r="X2375" s="53" t="str">
        <f t="shared" ref="X2375:X2438" si="311">IF(AND(MONTH(A2375)&lt;&gt;MONTH(A2374),MONTH(A2375)=X$2),"X","")</f>
        <v/>
      </c>
    </row>
    <row r="2376" spans="1:24" x14ac:dyDescent="0.3">
      <c r="A2376" s="4">
        <v>42440</v>
      </c>
      <c r="B2376" s="1">
        <v>133.18682699999999</v>
      </c>
      <c r="C2376" s="1">
        <v>179.97814299999999</v>
      </c>
      <c r="D2376" s="1">
        <v>203.883489</v>
      </c>
      <c r="E2376" s="1">
        <v>120.49629</v>
      </c>
      <c r="F2376" s="3">
        <f t="shared" si="304"/>
        <v>15664.174251982251</v>
      </c>
      <c r="G2376" s="36">
        <f t="shared" si="305"/>
        <v>1.8325563266961752E-4</v>
      </c>
      <c r="H2376" s="31">
        <f t="shared" si="306"/>
        <v>5.0899036510574291E-3</v>
      </c>
      <c r="I2376" s="37">
        <f t="shared" si="307"/>
        <v>2.5850832417254176E-2</v>
      </c>
      <c r="J2376" s="37">
        <f t="shared" si="308"/>
        <v>-1.394174375848133E-3</v>
      </c>
      <c r="K2376" s="39">
        <f t="shared" si="309"/>
        <v>6.1075350793911576E-3</v>
      </c>
      <c r="L2376" s="36">
        <f>-(1-B2376/MAX(B$5:B2376))</f>
        <v>-4.5158240299281172E-4</v>
      </c>
      <c r="M2376" s="37">
        <f>-(1-C2376/MAX(C$5:C2376))</f>
        <v>-3.8715029242939458E-3</v>
      </c>
      <c r="N2376" s="37">
        <f>-(1-D2376/MAX(D$5:D2376))</f>
        <v>-0.15287328680404255</v>
      </c>
      <c r="O2376" s="37">
        <f>-(1-E2376/MAX(E$5:E2376))</f>
        <v>-0.34500070665999871</v>
      </c>
      <c r="P2376" s="39">
        <f>-(1-F2376/MAX(F$5:F2376))</f>
        <v>-1.7442653579630485E-2</v>
      </c>
      <c r="Q2376" s="33">
        <f>IF(DatiStorici[[#This Row],[Calend]]="X",(DatiStorici[[#This Row],[Balanced]]*B$2/DatiStorici[[#This Row],[Bond 3Y]]),Q2375)</f>
        <v>29.899429553803316</v>
      </c>
      <c r="R2376" s="33">
        <f>IF(DatiStorici[[#This Row],[Calend]]="X",(DatiStorici[[#This Row],[Balanced]]*C$2/DatiStorici[[#This Row],[Bond 10Y]]),R2375)</f>
        <v>22.725236034710424</v>
      </c>
      <c r="S2376" s="33">
        <f>IF(DatiStorici[[#This Row],[Calend]]="X",(DatiStorici[[#This Row],[Balanced]]*D$2/DatiStorici[[#This Row],[SXXR]]),S2375)</f>
        <v>18.617808740708266</v>
      </c>
      <c r="T2376" s="33">
        <f>IF(DatiStorici[[#This Row],[Calend]]="X",(DatiStorici[[#This Row],[Balanced]]*E$2/DatiStorici[[#This Row],[Gold]]),T2375)</f>
        <v>38.912247961081768</v>
      </c>
      <c r="U2376" s="34">
        <f>SUMPRODUCT(DatiStorici[[#This Row],[Bond 3Y]:[Gold]],Q2375:T2375)</f>
        <v>16556.901250605672</v>
      </c>
      <c r="V2376" s="32">
        <f t="shared" si="310"/>
        <v>6.7767089857825426E-3</v>
      </c>
      <c r="W2376" s="32">
        <f>-(1-U2376/MAX(U$5:U2376))</f>
        <v>-2.365734148480747E-2</v>
      </c>
      <c r="X2376" s="53" t="str">
        <f t="shared" si="311"/>
        <v/>
      </c>
    </row>
    <row r="2377" spans="1:24" x14ac:dyDescent="0.3">
      <c r="A2377" s="4">
        <v>42443</v>
      </c>
      <c r="B2377" s="1">
        <v>133.18402900000001</v>
      </c>
      <c r="C2377" s="1">
        <v>180.06784099999999</v>
      </c>
      <c r="D2377" s="1">
        <v>205.32511700000001</v>
      </c>
      <c r="E2377" s="1">
        <v>118.39622</v>
      </c>
      <c r="F2377" s="3">
        <f t="shared" si="304"/>
        <v>15605.23489737387</v>
      </c>
      <c r="G2377" s="36">
        <f t="shared" si="305"/>
        <v>-2.1008304302582813E-5</v>
      </c>
      <c r="H2377" s="31">
        <f t="shared" si="306"/>
        <v>4.9825858830129463E-4</v>
      </c>
      <c r="I2377" s="37">
        <f t="shared" si="307"/>
        <v>7.0459611213480556E-3</v>
      </c>
      <c r="J2377" s="37">
        <f t="shared" si="308"/>
        <v>-1.758216781040059E-2</v>
      </c>
      <c r="K2377" s="39">
        <f t="shared" si="309"/>
        <v>-3.7697817779048367E-3</v>
      </c>
      <c r="L2377" s="36">
        <f>-(1-B2377/MAX(B$5:B2377))</f>
        <v>-4.7258099974156753E-4</v>
      </c>
      <c r="M2377" s="37">
        <f>-(1-C2377/MAX(C$5:C2377))</f>
        <v>-3.3750496747974035E-3</v>
      </c>
      <c r="N2377" s="37">
        <f>-(1-D2377/MAX(D$5:D2377))</f>
        <v>-0.1468833873998231</v>
      </c>
      <c r="O2377" s="37">
        <f>-(1-E2377/MAX(E$5:E2377))</f>
        <v>-0.35641636407123134</v>
      </c>
      <c r="P2377" s="39">
        <f>-(1-F2377/MAX(F$5:F2377))</f>
        <v>-2.1139707438464606E-2</v>
      </c>
      <c r="Q2377" s="33">
        <f>IF(DatiStorici[[#This Row],[Calend]]="X",(DatiStorici[[#This Row],[Balanced]]*B$2/DatiStorici[[#This Row],[Bond 3Y]]),Q2376)</f>
        <v>29.899429553803316</v>
      </c>
      <c r="R2377" s="33">
        <f>IF(DatiStorici[[#This Row],[Calend]]="X",(DatiStorici[[#This Row],[Balanced]]*C$2/DatiStorici[[#This Row],[Bond 10Y]]),R2376)</f>
        <v>22.725236034710424</v>
      </c>
      <c r="S2377" s="33">
        <f>IF(DatiStorici[[#This Row],[Calend]]="X",(DatiStorici[[#This Row],[Balanced]]*D$2/DatiStorici[[#This Row],[SXXR]]),S2376)</f>
        <v>18.617808740708266</v>
      </c>
      <c r="T2377" s="33">
        <f>IF(DatiStorici[[#This Row],[Calend]]="X",(DatiStorici[[#This Row],[Balanced]]*E$2/DatiStorici[[#This Row],[Gold]]),T2376)</f>
        <v>38.912247961081768</v>
      </c>
      <c r="U2377" s="34">
        <f>SUMPRODUCT(DatiStorici[[#This Row],[Bond 3Y]:[Gold]],Q2376:T2376)</f>
        <v>16503.977510027242</v>
      </c>
      <c r="V2377" s="32">
        <f t="shared" si="310"/>
        <v>-3.2015958298173609E-3</v>
      </c>
      <c r="W2377" s="32">
        <f>-(1-U2377/MAX(U$5:U2377))</f>
        <v>-2.6778197543124715E-2</v>
      </c>
      <c r="X2377" s="53" t="str">
        <f t="shared" si="311"/>
        <v/>
      </c>
    </row>
    <row r="2378" spans="1:24" x14ac:dyDescent="0.3">
      <c r="A2378" s="4">
        <v>42444</v>
      </c>
      <c r="B2378" s="1">
        <v>133.11835300000001</v>
      </c>
      <c r="C2378" s="1">
        <v>179.46550099999999</v>
      </c>
      <c r="D2378" s="1">
        <v>203.05281600000001</v>
      </c>
      <c r="E2378" s="1">
        <v>117.37072000000001</v>
      </c>
      <c r="F2378" s="3">
        <f t="shared" si="304"/>
        <v>15513.733584166152</v>
      </c>
      <c r="G2378" s="36">
        <f t="shared" si="305"/>
        <v>-4.9324381433077759E-4</v>
      </c>
      <c r="H2378" s="31">
        <f t="shared" si="306"/>
        <v>-3.3506798573465523E-3</v>
      </c>
      <c r="I2378" s="37">
        <f t="shared" si="307"/>
        <v>-1.1128536912980321E-2</v>
      </c>
      <c r="J2378" s="37">
        <f t="shared" si="308"/>
        <v>-8.6993237247556081E-3</v>
      </c>
      <c r="K2378" s="39">
        <f t="shared" si="309"/>
        <v>-5.8807589951764185E-3</v>
      </c>
      <c r="L2378" s="36">
        <f>-(1-B2378/MAX(B$5:B2378))</f>
        <v>-9.6547014916237295E-4</v>
      </c>
      <c r="M2378" s="37">
        <f>-(1-C2378/MAX(C$5:C2378))</f>
        <v>-6.7088324826830581E-3</v>
      </c>
      <c r="N2378" s="37">
        <f>-(1-D2378/MAX(D$5:D2378))</f>
        <v>-0.15632469570273277</v>
      </c>
      <c r="O2378" s="37">
        <f>-(1-E2378/MAX(E$5:E2378))</f>
        <v>-0.36199082429170926</v>
      </c>
      <c r="P2378" s="39">
        <f>-(1-F2378/MAX(F$5:F2378))</f>
        <v>-2.6879255917247491E-2</v>
      </c>
      <c r="Q2378" s="33">
        <f>IF(DatiStorici[[#This Row],[Calend]]="X",(DatiStorici[[#This Row],[Balanced]]*B$2/DatiStorici[[#This Row],[Bond 3Y]]),Q2377)</f>
        <v>29.899429553803316</v>
      </c>
      <c r="R2378" s="33">
        <f>IF(DatiStorici[[#This Row],[Calend]]="X",(DatiStorici[[#This Row],[Balanced]]*C$2/DatiStorici[[#This Row],[Bond 10Y]]),R2377)</f>
        <v>22.725236034710424</v>
      </c>
      <c r="S2378" s="33">
        <f>IF(DatiStorici[[#This Row],[Calend]]="X",(DatiStorici[[#This Row],[Balanced]]*D$2/DatiStorici[[#This Row],[SXXR]]),S2377)</f>
        <v>18.617808740708266</v>
      </c>
      <c r="T2378" s="33">
        <f>IF(DatiStorici[[#This Row],[Calend]]="X",(DatiStorici[[#This Row],[Balanced]]*E$2/DatiStorici[[#This Row],[Gold]]),T2377)</f>
        <v>38.912247961081768</v>
      </c>
      <c r="U2378" s="34">
        <f>SUMPRODUCT(DatiStorici[[#This Row],[Bond 3Y]:[Gold]],Q2377:T2377)</f>
        <v>16406.115740715308</v>
      </c>
      <c r="V2378" s="32">
        <f t="shared" si="310"/>
        <v>-5.9472367343754188E-3</v>
      </c>
      <c r="W2378" s="32">
        <f>-(1-U2378/MAX(U$5:U2378))</f>
        <v>-3.2549000821517016E-2</v>
      </c>
      <c r="X2378" s="53" t="str">
        <f t="shared" si="311"/>
        <v/>
      </c>
    </row>
    <row r="2379" spans="1:24" x14ac:dyDescent="0.3">
      <c r="A2379" s="4">
        <v>42445</v>
      </c>
      <c r="B2379" s="1">
        <v>133.01655500000001</v>
      </c>
      <c r="C2379" s="1">
        <v>179.72585100000001</v>
      </c>
      <c r="D2379" s="1">
        <v>203.141987</v>
      </c>
      <c r="E2379" s="1">
        <v>117.03594</v>
      </c>
      <c r="F2379" s="3">
        <f t="shared" si="304"/>
        <v>15505.94978780919</v>
      </c>
      <c r="G2379" s="36">
        <f t="shared" si="305"/>
        <v>-7.6501054092988421E-4</v>
      </c>
      <c r="H2379" s="31">
        <f t="shared" si="306"/>
        <v>1.4496454001108143E-3</v>
      </c>
      <c r="I2379" s="37">
        <f t="shared" si="307"/>
        <v>4.3905535360789513E-4</v>
      </c>
      <c r="J2379" s="37">
        <f t="shared" si="308"/>
        <v>-2.8564054248623612E-3</v>
      </c>
      <c r="K2379" s="39">
        <f t="shared" si="309"/>
        <v>-5.0186176480229066E-4</v>
      </c>
      <c r="L2379" s="36">
        <f>-(1-B2379/MAX(B$5:B2379))</f>
        <v>-1.7294498317367291E-3</v>
      </c>
      <c r="M2379" s="37">
        <f>-(1-C2379/MAX(C$5:C2379))</f>
        <v>-5.2678683195308551E-3</v>
      </c>
      <c r="N2379" s="37">
        <f>-(1-D2379/MAX(D$5:D2379))</f>
        <v>-0.15595419421429502</v>
      </c>
      <c r="O2379" s="37">
        <f>-(1-E2379/MAX(E$5:E2379))</f>
        <v>-0.36381063686373427</v>
      </c>
      <c r="P2379" s="39">
        <f>-(1-F2379/MAX(F$5:F2379))</f>
        <v>-2.7367505484096166E-2</v>
      </c>
      <c r="Q2379" s="33">
        <f>IF(DatiStorici[[#This Row],[Calend]]="X",(DatiStorici[[#This Row],[Balanced]]*B$2/DatiStorici[[#This Row],[Bond 3Y]]),Q2378)</f>
        <v>29.899429553803316</v>
      </c>
      <c r="R2379" s="33">
        <f>IF(DatiStorici[[#This Row],[Calend]]="X",(DatiStorici[[#This Row],[Balanced]]*C$2/DatiStorici[[#This Row],[Bond 10Y]]),R2378)</f>
        <v>22.725236034710424</v>
      </c>
      <c r="S2379" s="33">
        <f>IF(DatiStorici[[#This Row],[Calend]]="X",(DatiStorici[[#This Row],[Balanced]]*D$2/DatiStorici[[#This Row],[SXXR]]),S2378)</f>
        <v>18.617808740708266</v>
      </c>
      <c r="T2379" s="33">
        <f>IF(DatiStorici[[#This Row],[Calend]]="X",(DatiStorici[[#This Row],[Balanced]]*E$2/DatiStorici[[#This Row],[Gold]]),T2378)</f>
        <v>38.912247961081768</v>
      </c>
      <c r="U2379" s="34">
        <f>SUMPRODUCT(DatiStorici[[#This Row],[Bond 3Y]:[Gold]],Q2378:T2378)</f>
        <v>16397.621680038035</v>
      </c>
      <c r="V2379" s="32">
        <f t="shared" si="310"/>
        <v>-5.1787153141489163E-4</v>
      </c>
      <c r="W2379" s="32">
        <f>-(1-U2379/MAX(U$5:U2379))</f>
        <v>-3.3049886443633936E-2</v>
      </c>
      <c r="X2379" s="53" t="str">
        <f t="shared" si="311"/>
        <v/>
      </c>
    </row>
    <row r="2380" spans="1:24" x14ac:dyDescent="0.3">
      <c r="A2380" s="4">
        <v>42446</v>
      </c>
      <c r="B2380" s="1">
        <v>133.108788</v>
      </c>
      <c r="C2380" s="1">
        <v>180.60098300000001</v>
      </c>
      <c r="D2380" s="1">
        <v>203.05697699999999</v>
      </c>
      <c r="E2380" s="1">
        <v>120.65472</v>
      </c>
      <c r="F2380" s="3">
        <f t="shared" si="304"/>
        <v>15671.832270013194</v>
      </c>
      <c r="G2380" s="36">
        <f t="shared" si="305"/>
        <v>6.9315460642083507E-4</v>
      </c>
      <c r="H2380" s="31">
        <f t="shared" si="306"/>
        <v>4.8574440654084025E-3</v>
      </c>
      <c r="I2380" s="37">
        <f t="shared" si="307"/>
        <v>-4.1856335823216339E-4</v>
      </c>
      <c r="J2380" s="37">
        <f t="shared" si="308"/>
        <v>3.0451845616452502E-2</v>
      </c>
      <c r="K2380" s="39">
        <f t="shared" si="309"/>
        <v>1.0641170510153643E-2</v>
      </c>
      <c r="L2380" s="36">
        <f>-(1-B2380/MAX(B$5:B2380))</f>
        <v>-1.0372541298283577E-3</v>
      </c>
      <c r="M2380" s="37">
        <f>-(1-C2380/MAX(C$5:C2380))</f>
        <v>-4.2425837127801902E-4</v>
      </c>
      <c r="N2380" s="37">
        <f>-(1-D2380/MAX(D$5:D2380))</f>
        <v>-0.15630740693515832</v>
      </c>
      <c r="O2380" s="37">
        <f>-(1-E2380/MAX(E$5:E2380))</f>
        <v>-0.34413950555543482</v>
      </c>
      <c r="P2380" s="39">
        <f>-(1-F2380/MAX(F$5:F2380))</f>
        <v>-1.6962293635066517E-2</v>
      </c>
      <c r="Q2380" s="33">
        <f>IF(DatiStorici[[#This Row],[Calend]]="X",(DatiStorici[[#This Row],[Balanced]]*B$2/DatiStorici[[#This Row],[Bond 3Y]]),Q2379)</f>
        <v>29.899429553803316</v>
      </c>
      <c r="R2380" s="33">
        <f>IF(DatiStorici[[#This Row],[Calend]]="X",(DatiStorici[[#This Row],[Balanced]]*C$2/DatiStorici[[#This Row],[Bond 10Y]]),R2379)</f>
        <v>22.725236034710424</v>
      </c>
      <c r="S2380" s="33">
        <f>IF(DatiStorici[[#This Row],[Calend]]="X",(DatiStorici[[#This Row],[Balanced]]*D$2/DatiStorici[[#This Row],[SXXR]]),S2379)</f>
        <v>18.617808740708266</v>
      </c>
      <c r="T2380" s="33">
        <f>IF(DatiStorici[[#This Row],[Calend]]="X",(DatiStorici[[#This Row],[Balanced]]*E$2/DatiStorici[[#This Row],[Gold]]),T2379)</f>
        <v>38.912247961081768</v>
      </c>
      <c r="U2380" s="34">
        <f>SUMPRODUCT(DatiStorici[[#This Row],[Bond 3Y]:[Gold]],Q2379:T2379)</f>
        <v>16559.499140141153</v>
      </c>
      <c r="V2380" s="32">
        <f t="shared" si="310"/>
        <v>9.8235985352302189E-3</v>
      </c>
      <c r="W2380" s="32">
        <f>-(1-U2380/MAX(U$5:U2380))</f>
        <v>-2.3504146733132059E-2</v>
      </c>
      <c r="X2380" s="53" t="str">
        <f t="shared" si="311"/>
        <v/>
      </c>
    </row>
    <row r="2381" spans="1:24" x14ac:dyDescent="0.3">
      <c r="A2381" s="4">
        <v>42447</v>
      </c>
      <c r="B2381" s="1">
        <v>133.11266699999999</v>
      </c>
      <c r="C2381" s="1">
        <v>180.63955999999999</v>
      </c>
      <c r="D2381" s="1">
        <v>203.75132500000001</v>
      </c>
      <c r="E2381" s="1">
        <v>119.28151</v>
      </c>
      <c r="F2381" s="3">
        <f t="shared" si="304"/>
        <v>15629.189684596633</v>
      </c>
      <c r="G2381" s="36">
        <f t="shared" si="305"/>
        <v>2.914115243086483E-5</v>
      </c>
      <c r="H2381" s="31">
        <f t="shared" si="306"/>
        <v>2.1358067854859632E-4</v>
      </c>
      <c r="I2381" s="37">
        <f t="shared" si="307"/>
        <v>3.4136406305017098E-3</v>
      </c>
      <c r="J2381" s="37">
        <f t="shared" si="308"/>
        <v>-1.1446583066006405E-2</v>
      </c>
      <c r="K2381" s="39">
        <f t="shared" si="309"/>
        <v>-2.7246785654149045E-3</v>
      </c>
      <c r="L2381" s="36">
        <f>-(1-B2381/MAX(B$5:B2381))</f>
        <v>-1.0081427800111564E-3</v>
      </c>
      <c r="M2381" s="37">
        <f>-(1-C2381/MAX(C$5:C2381))</f>
        <v>-2.1074550582045326E-4</v>
      </c>
      <c r="N2381" s="37">
        <f>-(1-D2381/MAX(D$5:D2381))</f>
        <v>-0.15342242227093073</v>
      </c>
      <c r="O2381" s="37">
        <f>-(1-E2381/MAX(E$5:E2381))</f>
        <v>-0.35160406383857712</v>
      </c>
      <c r="P2381" s="39">
        <f>-(1-F2381/MAX(F$5:F2381))</f>
        <v>-1.9637109740747838E-2</v>
      </c>
      <c r="Q2381" s="33">
        <f>IF(DatiStorici[[#This Row],[Calend]]="X",(DatiStorici[[#This Row],[Balanced]]*B$2/DatiStorici[[#This Row],[Bond 3Y]]),Q2380)</f>
        <v>29.899429553803316</v>
      </c>
      <c r="R2381" s="33">
        <f>IF(DatiStorici[[#This Row],[Calend]]="X",(DatiStorici[[#This Row],[Balanced]]*C$2/DatiStorici[[#This Row],[Bond 10Y]]),R2380)</f>
        <v>22.725236034710424</v>
      </c>
      <c r="S2381" s="33">
        <f>IF(DatiStorici[[#This Row],[Calend]]="X",(DatiStorici[[#This Row],[Balanced]]*D$2/DatiStorici[[#This Row],[SXXR]]),S2380)</f>
        <v>18.617808740708266</v>
      </c>
      <c r="T2381" s="33">
        <f>IF(DatiStorici[[#This Row],[Calend]]="X",(DatiStorici[[#This Row],[Balanced]]*E$2/DatiStorici[[#This Row],[Gold]]),T2380)</f>
        <v>38.912247961081768</v>
      </c>
      <c r="U2381" s="34">
        <f>SUMPRODUCT(DatiStorici[[#This Row],[Bond 3Y]:[Gold]],Q2380:T2380)</f>
        <v>16519.984341699761</v>
      </c>
      <c r="V2381" s="32">
        <f t="shared" si="310"/>
        <v>-2.3890830857758345E-3</v>
      </c>
      <c r="W2381" s="32">
        <f>-(1-U2381/MAX(U$5:U2381))</f>
        <v>-2.5834291895986738E-2</v>
      </c>
      <c r="X2381" s="53" t="str">
        <f t="shared" si="311"/>
        <v/>
      </c>
    </row>
    <row r="2382" spans="1:24" x14ac:dyDescent="0.3">
      <c r="A2382" s="4">
        <v>42450</v>
      </c>
      <c r="B2382" s="1">
        <v>133.13559100000001</v>
      </c>
      <c r="C2382" s="1">
        <v>180.73906600000001</v>
      </c>
      <c r="D2382" s="1">
        <v>203.30487299999999</v>
      </c>
      <c r="E2382" s="1">
        <v>118.59152</v>
      </c>
      <c r="F2382" s="3">
        <f t="shared" si="304"/>
        <v>15598.345050980202</v>
      </c>
      <c r="G2382" s="36">
        <f t="shared" si="305"/>
        <v>1.7220018811672658E-4</v>
      </c>
      <c r="H2382" s="31">
        <f t="shared" si="306"/>
        <v>5.5070220182208327E-4</v>
      </c>
      <c r="I2382" s="37">
        <f t="shared" si="307"/>
        <v>-2.1935653170777917E-3</v>
      </c>
      <c r="J2382" s="37">
        <f t="shared" si="308"/>
        <v>-5.8013465012749042E-3</v>
      </c>
      <c r="K2382" s="39">
        <f t="shared" si="309"/>
        <v>-1.9754773412995782E-3</v>
      </c>
      <c r="L2382" s="36">
        <f>-(1-B2382/MAX(B$5:B2382))</f>
        <v>-8.3610138191547723E-4</v>
      </c>
      <c r="M2382" s="37">
        <f>-(1-C2382/MAX(C$5:C2382))</f>
        <v>0</v>
      </c>
      <c r="N2382" s="37">
        <f>-(1-D2382/MAX(D$5:D2382))</f>
        <v>-0.1552774102212291</v>
      </c>
      <c r="O2382" s="37">
        <f>-(1-E2382/MAX(E$5:E2382))</f>
        <v>-0.35535474331934502</v>
      </c>
      <c r="P2382" s="39">
        <f>-(1-F2382/MAX(F$5:F2382))</f>
        <v>-2.1571882737392301E-2</v>
      </c>
      <c r="Q2382" s="33">
        <f>IF(DatiStorici[[#This Row],[Calend]]="X",(DatiStorici[[#This Row],[Balanced]]*B$2/DatiStorici[[#This Row],[Bond 3Y]]),Q2381)</f>
        <v>29.899429553803316</v>
      </c>
      <c r="R2382" s="33">
        <f>IF(DatiStorici[[#This Row],[Calend]]="X",(DatiStorici[[#This Row],[Balanced]]*C$2/DatiStorici[[#This Row],[Bond 10Y]]),R2381)</f>
        <v>22.725236034710424</v>
      </c>
      <c r="S2382" s="33">
        <f>IF(DatiStorici[[#This Row],[Calend]]="X",(DatiStorici[[#This Row],[Balanced]]*D$2/DatiStorici[[#This Row],[SXXR]]),S2381)</f>
        <v>18.617808740708266</v>
      </c>
      <c r="T2382" s="33">
        <f>IF(DatiStorici[[#This Row],[Calend]]="X",(DatiStorici[[#This Row],[Balanced]]*E$2/DatiStorici[[#This Row],[Gold]]),T2381)</f>
        <v>38.912247961081768</v>
      </c>
      <c r="U2382" s="34">
        <f>SUMPRODUCT(DatiStorici[[#This Row],[Bond 3Y]:[Gold]],Q2381:T2381)</f>
        <v>16487.770033641151</v>
      </c>
      <c r="V2382" s="32">
        <f t="shared" si="310"/>
        <v>-1.9519242612118235E-3</v>
      </c>
      <c r="W2382" s="32">
        <f>-(1-U2382/MAX(U$5:U2382))</f>
        <v>-2.7733934993212972E-2</v>
      </c>
      <c r="X2382" s="53" t="str">
        <f t="shared" si="311"/>
        <v/>
      </c>
    </row>
    <row r="2383" spans="1:24" x14ac:dyDescent="0.3">
      <c r="A2383" s="4">
        <v>42451</v>
      </c>
      <c r="B2383" s="1">
        <v>133.12576100000001</v>
      </c>
      <c r="C2383" s="1">
        <v>180.76221899999999</v>
      </c>
      <c r="D2383" s="1">
        <v>202.99455699999999</v>
      </c>
      <c r="E2383" s="1">
        <v>119.31413999999999</v>
      </c>
      <c r="F2383" s="3">
        <f t="shared" si="304"/>
        <v>15622.521048741062</v>
      </c>
      <c r="G2383" s="36">
        <f t="shared" si="305"/>
        <v>-7.38372274506174E-5</v>
      </c>
      <c r="H2383" s="31">
        <f t="shared" si="306"/>
        <v>1.280935974080111E-4</v>
      </c>
      <c r="I2383" s="37">
        <f t="shared" si="307"/>
        <v>-1.5275239757984197E-3</v>
      </c>
      <c r="J2383" s="37">
        <f t="shared" si="308"/>
        <v>6.0748636437997815E-3</v>
      </c>
      <c r="K2383" s="39">
        <f t="shared" si="309"/>
        <v>1.54870800289859E-3</v>
      </c>
      <c r="L2383" s="36">
        <f>-(1-B2383/MAX(B$5:B2383))</f>
        <v>-9.0987415033627617E-4</v>
      </c>
      <c r="M2383" s="37">
        <f>-(1-C2383/MAX(C$5:C2383))</f>
        <v>0</v>
      </c>
      <c r="N2383" s="37">
        <f>-(1-D2383/MAX(D$5:D2383))</f>
        <v>-0.15656675922355123</v>
      </c>
      <c r="O2383" s="37">
        <f>-(1-E2383/MAX(E$5:E2383))</f>
        <v>-0.35142669217890454</v>
      </c>
      <c r="P2383" s="39">
        <f>-(1-F2383/MAX(F$5:F2383))</f>
        <v>-2.00554092977554E-2</v>
      </c>
      <c r="Q2383" s="33">
        <f>IF(DatiStorici[[#This Row],[Calend]]="X",(DatiStorici[[#This Row],[Balanced]]*B$2/DatiStorici[[#This Row],[Bond 3Y]]),Q2382)</f>
        <v>29.899429553803316</v>
      </c>
      <c r="R2383" s="33">
        <f>IF(DatiStorici[[#This Row],[Calend]]="X",(DatiStorici[[#This Row],[Balanced]]*C$2/DatiStorici[[#This Row],[Bond 10Y]]),R2382)</f>
        <v>22.725236034710424</v>
      </c>
      <c r="S2383" s="33">
        <f>IF(DatiStorici[[#This Row],[Calend]]="X",(DatiStorici[[#This Row],[Balanced]]*D$2/DatiStorici[[#This Row],[SXXR]]),S2382)</f>
        <v>18.617808740708266</v>
      </c>
      <c r="T2383" s="33">
        <f>IF(DatiStorici[[#This Row],[Calend]]="X",(DatiStorici[[#This Row],[Balanced]]*E$2/DatiStorici[[#This Row],[Gold]]),T2382)</f>
        <v>38.912247961081768</v>
      </c>
      <c r="U2383" s="34">
        <f>SUMPRODUCT(DatiStorici[[#This Row],[Bond 3Y]:[Gold]],Q2382:T2382)</f>
        <v>16510.343644323002</v>
      </c>
      <c r="V2383" s="32">
        <f t="shared" si="310"/>
        <v>1.3681760371794E-3</v>
      </c>
      <c r="W2383" s="32">
        <f>-(1-U2383/MAX(U$5:U2383))</f>
        <v>-2.6402793450975515E-2</v>
      </c>
      <c r="X2383" s="53" t="str">
        <f t="shared" si="311"/>
        <v/>
      </c>
    </row>
    <row r="2384" spans="1:24" x14ac:dyDescent="0.3">
      <c r="A2384" s="4">
        <v>42452</v>
      </c>
      <c r="B2384" s="1">
        <v>133.11566199999999</v>
      </c>
      <c r="C2384" s="1">
        <v>180.76829799999999</v>
      </c>
      <c r="D2384" s="1">
        <v>202.899441</v>
      </c>
      <c r="E2384" s="1">
        <v>115.98821</v>
      </c>
      <c r="F2384" s="3">
        <f t="shared" si="304"/>
        <v>15489.817639829176</v>
      </c>
      <c r="G2384" s="36">
        <f t="shared" si="305"/>
        <v>-7.5863476772838334E-5</v>
      </c>
      <c r="H2384" s="31">
        <f t="shared" si="306"/>
        <v>3.3629249619144493E-5</v>
      </c>
      <c r="I2384" s="37">
        <f t="shared" si="307"/>
        <v>-4.6867409821144259E-4</v>
      </c>
      <c r="J2384" s="37">
        <f t="shared" si="308"/>
        <v>-2.8271298798101793E-2</v>
      </c>
      <c r="K2384" s="39">
        <f t="shared" si="309"/>
        <v>-8.5306485633611165E-3</v>
      </c>
      <c r="L2384" s="36">
        <f>-(1-B2384/MAX(B$5:B2384))</f>
        <v>-9.8566572595004676E-4</v>
      </c>
      <c r="M2384" s="37">
        <f>-(1-C2384/MAX(C$5:C2384))</f>
        <v>0</v>
      </c>
      <c r="N2384" s="37">
        <f>-(1-D2384/MAX(D$5:D2384))</f>
        <v>-0.15696196191920619</v>
      </c>
      <c r="O2384" s="37">
        <f>-(1-E2384/MAX(E$5:E2384))</f>
        <v>-0.36950593594398906</v>
      </c>
      <c r="P2384" s="39">
        <f>-(1-F2384/MAX(F$5:F2384))</f>
        <v>-2.8379417140358298E-2</v>
      </c>
      <c r="Q2384" s="33">
        <f>IF(DatiStorici[[#This Row],[Calend]]="X",(DatiStorici[[#This Row],[Balanced]]*B$2/DatiStorici[[#This Row],[Bond 3Y]]),Q2383)</f>
        <v>29.899429553803316</v>
      </c>
      <c r="R2384" s="33">
        <f>IF(DatiStorici[[#This Row],[Calend]]="X",(DatiStorici[[#This Row],[Balanced]]*C$2/DatiStorici[[#This Row],[Bond 10Y]]),R2383)</f>
        <v>22.725236034710424</v>
      </c>
      <c r="S2384" s="33">
        <f>IF(DatiStorici[[#This Row],[Calend]]="X",(DatiStorici[[#This Row],[Balanced]]*D$2/DatiStorici[[#This Row],[SXXR]]),S2383)</f>
        <v>18.617808740708266</v>
      </c>
      <c r="T2384" s="33">
        <f>IF(DatiStorici[[#This Row],[Calend]]="X",(DatiStorici[[#This Row],[Balanced]]*E$2/DatiStorici[[#This Row],[Gold]]),T2383)</f>
        <v>38.912247961081768</v>
      </c>
      <c r="U2384" s="34">
        <f>SUMPRODUCT(DatiStorici[[#This Row],[Bond 3Y]:[Gold]],Q2383:T2383)</f>
        <v>16378.98957233641</v>
      </c>
      <c r="V2384" s="32">
        <f t="shared" si="310"/>
        <v>-7.9876821776792891E-3</v>
      </c>
      <c r="W2384" s="32">
        <f>-(1-U2384/MAX(U$5:U2384))</f>
        <v>-3.4148601794520062E-2</v>
      </c>
      <c r="X2384" s="53" t="str">
        <f t="shared" si="311"/>
        <v/>
      </c>
    </row>
    <row r="2385" spans="1:24" x14ac:dyDescent="0.3">
      <c r="A2385" s="4">
        <v>42453</v>
      </c>
      <c r="B2385" s="1">
        <v>133.09044800000001</v>
      </c>
      <c r="C2385" s="1">
        <v>180.89143799999999</v>
      </c>
      <c r="D2385" s="1">
        <v>199.96391800000001</v>
      </c>
      <c r="E2385" s="1">
        <v>116.31076</v>
      </c>
      <c r="F2385" s="3">
        <f t="shared" si="304"/>
        <v>15460.874264106173</v>
      </c>
      <c r="G2385" s="36">
        <f t="shared" si="305"/>
        <v>-1.8943216649219247E-4</v>
      </c>
      <c r="H2385" s="31">
        <f t="shared" si="306"/>
        <v>6.8097160121003211E-4</v>
      </c>
      <c r="I2385" s="37">
        <f t="shared" si="307"/>
        <v>-1.4573551504029187E-2</v>
      </c>
      <c r="J2385" s="37">
        <f t="shared" si="308"/>
        <v>2.7770265816401169E-3</v>
      </c>
      <c r="K2385" s="39">
        <f t="shared" si="309"/>
        <v>-1.8702899599010005E-3</v>
      </c>
      <c r="L2385" s="36">
        <f>-(1-B2385/MAX(B$5:B2385))</f>
        <v>-1.1748932521923328E-3</v>
      </c>
      <c r="M2385" s="37">
        <f>-(1-C2385/MAX(C$5:C2385))</f>
        <v>0</v>
      </c>
      <c r="N2385" s="37">
        <f>-(1-D2385/MAX(D$5:D2385))</f>
        <v>-0.16915892775836316</v>
      </c>
      <c r="O2385" s="37">
        <f>-(1-E2385/MAX(E$5:E2385))</f>
        <v>-0.36775260377030283</v>
      </c>
      <c r="P2385" s="39">
        <f>-(1-F2385/MAX(F$5:F2385))</f>
        <v>-3.0194931063362795E-2</v>
      </c>
      <c r="Q2385" s="33">
        <f>IF(DatiStorici[[#This Row],[Calend]]="X",(DatiStorici[[#This Row],[Balanced]]*B$2/DatiStorici[[#This Row],[Bond 3Y]]),Q2384)</f>
        <v>29.899429553803316</v>
      </c>
      <c r="R2385" s="33">
        <f>IF(DatiStorici[[#This Row],[Calend]]="X",(DatiStorici[[#This Row],[Balanced]]*C$2/DatiStorici[[#This Row],[Bond 10Y]]),R2384)</f>
        <v>22.725236034710424</v>
      </c>
      <c r="S2385" s="33">
        <f>IF(DatiStorici[[#This Row],[Calend]]="X",(DatiStorici[[#This Row],[Balanced]]*D$2/DatiStorici[[#This Row],[SXXR]]),S2384)</f>
        <v>18.617808740708266</v>
      </c>
      <c r="T2385" s="33">
        <f>IF(DatiStorici[[#This Row],[Calend]]="X",(DatiStorici[[#This Row],[Balanced]]*E$2/DatiStorici[[#This Row],[Gold]]),T2384)</f>
        <v>38.912247961081768</v>
      </c>
      <c r="U2385" s="34">
        <f>SUMPRODUCT(DatiStorici[[#This Row],[Bond 3Y]:[Gold]],Q2384:T2384)</f>
        <v>16338.932213496853</v>
      </c>
      <c r="V2385" s="32">
        <f t="shared" si="310"/>
        <v>-2.4486505662995261E-3</v>
      </c>
      <c r="W2385" s="32">
        <f>-(1-U2385/MAX(U$5:U2385))</f>
        <v>-3.6510741160488691E-2</v>
      </c>
      <c r="X2385" s="53" t="str">
        <f t="shared" si="311"/>
        <v/>
      </c>
    </row>
    <row r="2386" spans="1:24" x14ac:dyDescent="0.3">
      <c r="A2386" s="4">
        <v>42457</v>
      </c>
      <c r="B2386" s="1">
        <v>133.09044800000001</v>
      </c>
      <c r="C2386" s="1">
        <v>180.89143799999999</v>
      </c>
      <c r="D2386" s="1">
        <v>200.4692225</v>
      </c>
      <c r="E2386" s="1">
        <v>116.30542</v>
      </c>
      <c r="F2386" s="3">
        <f t="shared" si="304"/>
        <v>15468.26515628881</v>
      </c>
      <c r="G2386" s="36">
        <f t="shared" si="305"/>
        <v>0</v>
      </c>
      <c r="H2386" s="31">
        <f t="shared" si="306"/>
        <v>0</v>
      </c>
      <c r="I2386" s="37">
        <f t="shared" si="307"/>
        <v>2.5237909508754445E-3</v>
      </c>
      <c r="J2386" s="37">
        <f t="shared" si="308"/>
        <v>-4.5912541431509988E-5</v>
      </c>
      <c r="K2386" s="39">
        <f t="shared" si="309"/>
        <v>4.7792421398201029E-4</v>
      </c>
      <c r="L2386" s="36">
        <f>-(1-B2386/MAX(B$5:B2386))</f>
        <v>-1.1748932521923328E-3</v>
      </c>
      <c r="M2386" s="37">
        <f>-(1-C2386/MAX(C$5:C2386))</f>
        <v>0</v>
      </c>
      <c r="N2386" s="37">
        <f>-(1-D2386/MAX(D$5:D2386))</f>
        <v>-0.16705941032147975</v>
      </c>
      <c r="O2386" s="37">
        <f>-(1-E2386/MAX(E$5:E2386))</f>
        <v>-0.36778163118871088</v>
      </c>
      <c r="P2386" s="39">
        <f>-(1-F2386/MAX(F$5:F2386))</f>
        <v>-2.9731326963087223E-2</v>
      </c>
      <c r="Q2386" s="33">
        <f>IF(DatiStorici[[#This Row],[Calend]]="X",(DatiStorici[[#This Row],[Balanced]]*B$2/DatiStorici[[#This Row],[Bond 3Y]]),Q2385)</f>
        <v>29.899429553803316</v>
      </c>
      <c r="R2386" s="33">
        <f>IF(DatiStorici[[#This Row],[Calend]]="X",(DatiStorici[[#This Row],[Balanced]]*C$2/DatiStorici[[#This Row],[Bond 10Y]]),R2385)</f>
        <v>22.725236034710424</v>
      </c>
      <c r="S2386" s="33">
        <f>IF(DatiStorici[[#This Row],[Calend]]="X",(DatiStorici[[#This Row],[Balanced]]*D$2/DatiStorici[[#This Row],[SXXR]]),S2385)</f>
        <v>18.617808740708266</v>
      </c>
      <c r="T2386" s="33">
        <f>IF(DatiStorici[[#This Row],[Calend]]="X",(DatiStorici[[#This Row],[Balanced]]*E$2/DatiStorici[[#This Row],[Gold]]),T2385)</f>
        <v>38.912247961081768</v>
      </c>
      <c r="U2386" s="34">
        <f>SUMPRODUCT(DatiStorici[[#This Row],[Bond 3Y]:[Gold]],Q2385:T2385)</f>
        <v>16348.132084629557</v>
      </c>
      <c r="V2386" s="32">
        <f t="shared" si="310"/>
        <v>5.629059429577421E-4</v>
      </c>
      <c r="W2386" s="32">
        <f>-(1-U2386/MAX(U$5:U2386))</f>
        <v>-3.59682346549689E-2</v>
      </c>
      <c r="X2386" s="53" t="str">
        <f t="shared" si="311"/>
        <v/>
      </c>
    </row>
    <row r="2387" spans="1:24" x14ac:dyDescent="0.3">
      <c r="A2387" s="4">
        <v>42458</v>
      </c>
      <c r="B2387" s="1">
        <v>133.12094999999999</v>
      </c>
      <c r="C2387" s="1">
        <v>181.61476400000001</v>
      </c>
      <c r="D2387" s="1">
        <v>200.97452699999999</v>
      </c>
      <c r="E2387" s="1">
        <v>116.78035</v>
      </c>
      <c r="F2387" s="3">
        <f t="shared" si="304"/>
        <v>15513.664816416986</v>
      </c>
      <c r="G2387" s="36">
        <f t="shared" si="305"/>
        <v>2.2915622969268487E-4</v>
      </c>
      <c r="H2387" s="31">
        <f t="shared" si="306"/>
        <v>3.9907011574691256E-3</v>
      </c>
      <c r="I2387" s="37">
        <f t="shared" si="307"/>
        <v>2.5174374616265512E-3</v>
      </c>
      <c r="J2387" s="37">
        <f t="shared" si="308"/>
        <v>4.0751578893887018E-3</v>
      </c>
      <c r="K2387" s="39">
        <f t="shared" si="309"/>
        <v>2.930720756482584E-3</v>
      </c>
      <c r="L2387" s="36">
        <f>-(1-B2387/MAX(B$5:B2387))</f>
        <v>-9.459800291636844E-4</v>
      </c>
      <c r="M2387" s="37">
        <f>-(1-C2387/MAX(C$5:C2387))</f>
        <v>0</v>
      </c>
      <c r="N2387" s="37">
        <f>-(1-D2387/MAX(D$5:D2387))</f>
        <v>-0.16495989288459645</v>
      </c>
      <c r="O2387" s="37">
        <f>-(1-E2387/MAX(E$5:E2387))</f>
        <v>-0.36519998477963078</v>
      </c>
      <c r="P2387" s="39">
        <f>-(1-F2387/MAX(F$5:F2387))</f>
        <v>-2.6883569470969038E-2</v>
      </c>
      <c r="Q2387" s="33">
        <f>IF(DatiStorici[[#This Row],[Calend]]="X",(DatiStorici[[#This Row],[Balanced]]*B$2/DatiStorici[[#This Row],[Bond 3Y]]),Q2386)</f>
        <v>29.899429553803316</v>
      </c>
      <c r="R2387" s="33">
        <f>IF(DatiStorici[[#This Row],[Calend]]="X",(DatiStorici[[#This Row],[Balanced]]*C$2/DatiStorici[[#This Row],[Bond 10Y]]),R2386)</f>
        <v>22.725236034710424</v>
      </c>
      <c r="S2387" s="33">
        <f>IF(DatiStorici[[#This Row],[Calend]]="X",(DatiStorici[[#This Row],[Balanced]]*D$2/DatiStorici[[#This Row],[SXXR]]),S2386)</f>
        <v>18.617808740708266</v>
      </c>
      <c r="T2387" s="33">
        <f>IF(DatiStorici[[#This Row],[Calend]]="X",(DatiStorici[[#This Row],[Balanced]]*E$2/DatiStorici[[#This Row],[Gold]]),T2386)</f>
        <v>38.912247961081768</v>
      </c>
      <c r="U2387" s="34">
        <f>SUMPRODUCT(DatiStorici[[#This Row],[Bond 3Y]:[Gold]],Q2386:T2386)</f>
        <v>16393.370087570827</v>
      </c>
      <c r="V2387" s="32">
        <f t="shared" si="310"/>
        <v>2.7633449125256749E-3</v>
      </c>
      <c r="W2387" s="32">
        <f>-(1-U2387/MAX(U$5:U2387))</f>
        <v>-3.3300598278507398E-2</v>
      </c>
      <c r="X2387" s="53" t="str">
        <f t="shared" si="311"/>
        <v/>
      </c>
    </row>
    <row r="2388" spans="1:24" x14ac:dyDescent="0.3">
      <c r="A2388" s="4">
        <v>42459</v>
      </c>
      <c r="B2388" s="1">
        <v>133.13891899999999</v>
      </c>
      <c r="C2388" s="1">
        <v>181.572326</v>
      </c>
      <c r="D2388" s="1">
        <v>203.60032799999999</v>
      </c>
      <c r="E2388" s="1">
        <v>117.75535000000001</v>
      </c>
      <c r="F2388" s="3">
        <f t="shared" si="304"/>
        <v>15590.989664446464</v>
      </c>
      <c r="G2388" s="36">
        <f t="shared" si="305"/>
        <v>1.3497340094657527E-4</v>
      </c>
      <c r="H2388" s="31">
        <f t="shared" si="306"/>
        <v>-2.3369773519839258E-4</v>
      </c>
      <c r="I2388" s="37">
        <f t="shared" si="307"/>
        <v>1.2980726992337691E-2</v>
      </c>
      <c r="J2388" s="37">
        <f t="shared" si="308"/>
        <v>8.314347169096294E-3</v>
      </c>
      <c r="K2388" s="39">
        <f t="shared" si="309"/>
        <v>4.9719251738629478E-3</v>
      </c>
      <c r="L2388" s="36">
        <f>-(1-B2388/MAX(B$5:B2388))</f>
        <v>-8.1112520965664903E-4</v>
      </c>
      <c r="M2388" s="37">
        <f>-(1-C2388/MAX(C$5:C2388))</f>
        <v>-2.3367043000976917E-4</v>
      </c>
      <c r="N2388" s="37">
        <f>-(1-D2388/MAX(D$5:D2388))</f>
        <v>-0.1540498080045174</v>
      </c>
      <c r="O2388" s="37">
        <f>-(1-E2388/MAX(E$5:E2388))</f>
        <v>-0.35990003478941524</v>
      </c>
      <c r="P2388" s="39">
        <f>-(1-F2388/MAX(F$5:F2388))</f>
        <v>-2.2033259695936391E-2</v>
      </c>
      <c r="Q2388" s="33">
        <f>IF(DatiStorici[[#This Row],[Calend]]="X",(DatiStorici[[#This Row],[Balanced]]*B$2/DatiStorici[[#This Row],[Bond 3Y]]),Q2387)</f>
        <v>29.899429553803316</v>
      </c>
      <c r="R2388" s="33">
        <f>IF(DatiStorici[[#This Row],[Calend]]="X",(DatiStorici[[#This Row],[Balanced]]*C$2/DatiStorici[[#This Row],[Bond 10Y]]),R2387)</f>
        <v>22.725236034710424</v>
      </c>
      <c r="S2388" s="33">
        <f>IF(DatiStorici[[#This Row],[Calend]]="X",(DatiStorici[[#This Row],[Balanced]]*D$2/DatiStorici[[#This Row],[SXXR]]),S2387)</f>
        <v>18.617808740708266</v>
      </c>
      <c r="T2388" s="33">
        <f>IF(DatiStorici[[#This Row],[Calend]]="X",(DatiStorici[[#This Row],[Balanced]]*E$2/DatiStorici[[#This Row],[Gold]]),T2387)</f>
        <v>38.912247961081768</v>
      </c>
      <c r="U2388" s="34">
        <f>SUMPRODUCT(DatiStorici[[#This Row],[Bond 3Y]:[Gold]],Q2387:T2387)</f>
        <v>16479.769039424857</v>
      </c>
      <c r="V2388" s="32">
        <f t="shared" si="310"/>
        <v>5.2565196442566397E-3</v>
      </c>
      <c r="W2388" s="32">
        <f>-(1-U2388/MAX(U$5:U2388))</f>
        <v>-2.8205745016457229E-2</v>
      </c>
      <c r="X2388" s="53" t="str">
        <f t="shared" si="311"/>
        <v/>
      </c>
    </row>
    <row r="2389" spans="1:24" x14ac:dyDescent="0.3">
      <c r="A2389" s="4">
        <v>42460</v>
      </c>
      <c r="B2389" s="1">
        <v>133.15214399999999</v>
      </c>
      <c r="C2389" s="1">
        <v>181.582493</v>
      </c>
      <c r="D2389" s="1">
        <v>201.46140299999999</v>
      </c>
      <c r="E2389" s="1">
        <v>117.82543</v>
      </c>
      <c r="F2389" s="3">
        <f t="shared" si="304"/>
        <v>15562.160816202771</v>
      </c>
      <c r="G2389" s="36">
        <f t="shared" si="305"/>
        <v>9.9327404096099864E-5</v>
      </c>
      <c r="H2389" s="31">
        <f t="shared" si="306"/>
        <v>5.5992648152934415E-5</v>
      </c>
      <c r="I2389" s="37">
        <f t="shared" si="307"/>
        <v>-1.0561081025129114E-2</v>
      </c>
      <c r="J2389" s="37">
        <f t="shared" si="308"/>
        <v>5.9495517475732014E-4</v>
      </c>
      <c r="K2389" s="39">
        <f t="shared" si="309"/>
        <v>-1.850782731639748E-3</v>
      </c>
      <c r="L2389" s="36">
        <f>-(1-B2389/MAX(B$5:B2389))</f>
        <v>-7.1187344339362912E-4</v>
      </c>
      <c r="M2389" s="37">
        <f>-(1-C2389/MAX(C$5:C2389))</f>
        <v>-1.7768929843176018E-4</v>
      </c>
      <c r="N2389" s="37">
        <f>-(1-D2389/MAX(D$5:D2389))</f>
        <v>-0.16293694503513134</v>
      </c>
      <c r="O2389" s="37">
        <f>-(1-E2389/MAX(E$5:E2389))</f>
        <v>-0.35951909069165711</v>
      </c>
      <c r="P2389" s="39">
        <f>-(1-F2389/MAX(F$5:F2389))</f>
        <v>-2.384158972182937E-2</v>
      </c>
      <c r="Q2389" s="33">
        <f>IF(DatiStorici[[#This Row],[Calend]]="X",(DatiStorici[[#This Row],[Balanced]]*B$2/DatiStorici[[#This Row],[Bond 3Y]]),Q2388)</f>
        <v>29.899429553803316</v>
      </c>
      <c r="R2389" s="33">
        <f>IF(DatiStorici[[#This Row],[Calend]]="X",(DatiStorici[[#This Row],[Balanced]]*C$2/DatiStorici[[#This Row],[Bond 10Y]]),R2388)</f>
        <v>22.725236034710424</v>
      </c>
      <c r="S2389" s="33">
        <f>IF(DatiStorici[[#This Row],[Calend]]="X",(DatiStorici[[#This Row],[Balanced]]*D$2/DatiStorici[[#This Row],[SXXR]]),S2388)</f>
        <v>18.617808740708266</v>
      </c>
      <c r="T2389" s="33">
        <f>IF(DatiStorici[[#This Row],[Calend]]="X",(DatiStorici[[#This Row],[Balanced]]*E$2/DatiStorici[[#This Row],[Gold]]),T2388)</f>
        <v>38.912247961081768</v>
      </c>
      <c r="U2389" s="34">
        <f>SUMPRODUCT(DatiStorici[[#This Row],[Bond 3Y]:[Gold]],Q2388:T2388)</f>
        <v>16443.300380631863</v>
      </c>
      <c r="V2389" s="32">
        <f t="shared" si="310"/>
        <v>-2.2153872254861645E-3</v>
      </c>
      <c r="W2389" s="32">
        <f>-(1-U2389/MAX(U$5:U2389))</f>
        <v>-3.0356262600605644E-2</v>
      </c>
      <c r="X2389" s="53" t="str">
        <f t="shared" si="311"/>
        <v/>
      </c>
    </row>
    <row r="2390" spans="1:24" x14ac:dyDescent="0.3">
      <c r="A2390" s="4">
        <v>42461</v>
      </c>
      <c r="B2390" s="1">
        <v>133.16517400000001</v>
      </c>
      <c r="C2390" s="1">
        <v>181.68590800000001</v>
      </c>
      <c r="D2390" s="1">
        <v>198.92061200000001</v>
      </c>
      <c r="E2390" s="1">
        <v>115.59524</v>
      </c>
      <c r="F2390" s="3">
        <f t="shared" si="304"/>
        <v>15438.918267624913</v>
      </c>
      <c r="G2390" s="36">
        <f t="shared" si="305"/>
        <v>9.7853193388010317E-5</v>
      </c>
      <c r="H2390" s="31">
        <f t="shared" si="306"/>
        <v>5.6935864781519532E-4</v>
      </c>
      <c r="I2390" s="37">
        <f t="shared" si="307"/>
        <v>-1.2692004196386431E-2</v>
      </c>
      <c r="J2390" s="37">
        <f t="shared" si="308"/>
        <v>-1.9109343363381742E-2</v>
      </c>
      <c r="K2390" s="39">
        <f t="shared" si="309"/>
        <v>-7.9508972893203023E-3</v>
      </c>
      <c r="L2390" s="36">
        <f>-(1-B2390/MAX(B$5:B2390))</f>
        <v>-6.1408512472371779E-4</v>
      </c>
      <c r="M2390" s="37">
        <f>-(1-C2390/MAX(C$5:C2390))</f>
        <v>0</v>
      </c>
      <c r="N2390" s="37">
        <f>-(1-D2390/MAX(D$5:D2390))</f>
        <v>-0.17349381719434698</v>
      </c>
      <c r="O2390" s="37">
        <f>-(1-E2390/MAX(E$5:E2390))</f>
        <v>-0.37164206040312231</v>
      </c>
      <c r="P2390" s="39">
        <f>-(1-F2390/MAX(F$5:F2390))</f>
        <v>-3.1572151802458648E-2</v>
      </c>
      <c r="Q2390" s="33">
        <f>IF(DatiStorici[[#This Row],[Calend]]="X",(DatiStorici[[#This Row],[Balanced]]*B$2/DatiStorici[[#This Row],[Bond 3Y]]),Q2389)</f>
        <v>29.899429553803316</v>
      </c>
      <c r="R2390" s="33">
        <f>IF(DatiStorici[[#This Row],[Calend]]="X",(DatiStorici[[#This Row],[Balanced]]*C$2/DatiStorici[[#This Row],[Bond 10Y]]),R2389)</f>
        <v>22.725236034710424</v>
      </c>
      <c r="S2390" s="33">
        <f>IF(DatiStorici[[#This Row],[Calend]]="X",(DatiStorici[[#This Row],[Balanced]]*D$2/DatiStorici[[#This Row],[SXXR]]),S2389)</f>
        <v>18.617808740708266</v>
      </c>
      <c r="T2390" s="33">
        <f>IF(DatiStorici[[#This Row],[Calend]]="X",(DatiStorici[[#This Row],[Balanced]]*E$2/DatiStorici[[#This Row],[Gold]]),T2389)</f>
        <v>38.912247961081768</v>
      </c>
      <c r="U2390" s="34">
        <f>SUMPRODUCT(DatiStorici[[#This Row],[Bond 3Y]:[Gold]],Q2389:T2389)</f>
        <v>16311.954433315041</v>
      </c>
      <c r="V2390" s="32">
        <f t="shared" si="310"/>
        <v>-8.0198827369958349E-3</v>
      </c>
      <c r="W2390" s="32">
        <f>-(1-U2390/MAX(U$5:U2390))</f>
        <v>-3.8101591841112614E-2</v>
      </c>
      <c r="X2390" s="53" t="str">
        <f t="shared" si="311"/>
        <v/>
      </c>
    </row>
    <row r="2391" spans="1:24" x14ac:dyDescent="0.3">
      <c r="A2391" s="4">
        <v>42464</v>
      </c>
      <c r="B2391" s="1">
        <v>133.155472</v>
      </c>
      <c r="C2391" s="1">
        <v>181.62334300000001</v>
      </c>
      <c r="D2391" s="1">
        <v>199.72493900000001</v>
      </c>
      <c r="E2391" s="1">
        <v>116.17702</v>
      </c>
      <c r="F2391" s="3">
        <f t="shared" si="304"/>
        <v>15472.140369787192</v>
      </c>
      <c r="G2391" s="36">
        <f t="shared" si="305"/>
        <v>-7.2859540933192568E-5</v>
      </c>
      <c r="H2391" s="31">
        <f t="shared" si="306"/>
        <v>-3.4441732736648615E-4</v>
      </c>
      <c r="I2391" s="37">
        <f t="shared" si="307"/>
        <v>4.0353044925875254E-3</v>
      </c>
      <c r="J2391" s="37">
        <f t="shared" si="308"/>
        <v>5.0202834618332491E-3</v>
      </c>
      <c r="K2391" s="39">
        <f t="shared" si="309"/>
        <v>2.1495294188274118E-3</v>
      </c>
      <c r="L2391" s="36">
        <f>-(1-B2391/MAX(B$5:B2391))</f>
        <v>-6.868972711346899E-4</v>
      </c>
      <c r="M2391" s="37">
        <f>-(1-C2391/MAX(C$5:C2391))</f>
        <v>-3.4435802252752445E-4</v>
      </c>
      <c r="N2391" s="37">
        <f>-(1-D2391/MAX(D$5:D2391))</f>
        <v>-0.17015187473894411</v>
      </c>
      <c r="O2391" s="37">
        <f>-(1-E2391/MAX(E$5:E2391))</f>
        <v>-0.36847959383357609</v>
      </c>
      <c r="P2391" s="39">
        <f>-(1-F2391/MAX(F$5:F2391))</f>
        <v>-2.9488248749672819E-2</v>
      </c>
      <c r="Q2391" s="33">
        <f>IF(DatiStorici[[#This Row],[Calend]]="X",(DatiStorici[[#This Row],[Balanced]]*B$2/DatiStorici[[#This Row],[Bond 3Y]]),Q2390)</f>
        <v>29.899429553803316</v>
      </c>
      <c r="R2391" s="33">
        <f>IF(DatiStorici[[#This Row],[Calend]]="X",(DatiStorici[[#This Row],[Balanced]]*C$2/DatiStorici[[#This Row],[Bond 10Y]]),R2390)</f>
        <v>22.725236034710424</v>
      </c>
      <c r="S2391" s="33">
        <f>IF(DatiStorici[[#This Row],[Calend]]="X",(DatiStorici[[#This Row],[Balanced]]*D$2/DatiStorici[[#This Row],[SXXR]]),S2390)</f>
        <v>18.617808740708266</v>
      </c>
      <c r="T2391" s="33">
        <f>IF(DatiStorici[[#This Row],[Calend]]="X",(DatiStorici[[#This Row],[Balanced]]*E$2/DatiStorici[[#This Row],[Gold]]),T2390)</f>
        <v>38.912247961081768</v>
      </c>
      <c r="U2391" s="34">
        <f>SUMPRODUCT(DatiStorici[[#This Row],[Bond 3Y]:[Gold]],Q2390:T2390)</f>
        <v>16347.855718526782</v>
      </c>
      <c r="V2391" s="32">
        <f t="shared" si="310"/>
        <v>2.1985002059274534E-3</v>
      </c>
      <c r="W2391" s="32">
        <f>-(1-U2391/MAX(U$5:U2391))</f>
        <v>-3.5984531666796382E-2</v>
      </c>
      <c r="X2391" s="53" t="str">
        <f t="shared" si="311"/>
        <v/>
      </c>
    </row>
    <row r="2392" spans="1:24" x14ac:dyDescent="0.3">
      <c r="A2392" s="4">
        <v>42465</v>
      </c>
      <c r="B2392" s="1">
        <v>133.11636899999999</v>
      </c>
      <c r="C2392" s="1">
        <v>181.77592200000001</v>
      </c>
      <c r="D2392" s="1">
        <v>195.96131</v>
      </c>
      <c r="E2392" s="1">
        <v>117.27101</v>
      </c>
      <c r="F2392" s="3">
        <f t="shared" si="304"/>
        <v>15461.568111915389</v>
      </c>
      <c r="G2392" s="36">
        <f t="shared" si="305"/>
        <v>-2.9370736413025664E-4</v>
      </c>
      <c r="H2392" s="31">
        <f t="shared" si="306"/>
        <v>8.3973207246816357E-4</v>
      </c>
      <c r="I2392" s="37">
        <f t="shared" si="307"/>
        <v>-1.9023873162314527E-2</v>
      </c>
      <c r="J2392" s="37">
        <f t="shared" si="308"/>
        <v>9.3725186575308629E-3</v>
      </c>
      <c r="K2392" s="39">
        <f t="shared" si="309"/>
        <v>-6.8354289235626785E-4</v>
      </c>
      <c r="L2392" s="36">
        <f>-(1-B2392/MAX(B$5:B2392))</f>
        <v>-9.8035979031685372E-4</v>
      </c>
      <c r="M2392" s="37">
        <f>-(1-C2392/MAX(C$5:C2392))</f>
        <v>0</v>
      </c>
      <c r="N2392" s="37">
        <f>-(1-D2392/MAX(D$5:D2392))</f>
        <v>-0.18578958370741772</v>
      </c>
      <c r="O2392" s="37">
        <f>-(1-E2392/MAX(E$5:E2392))</f>
        <v>-0.36253283251070856</v>
      </c>
      <c r="P2392" s="39">
        <f>-(1-F2392/MAX(F$5:F2392))</f>
        <v>-3.0151408484305864E-2</v>
      </c>
      <c r="Q2392" s="33">
        <f>IF(DatiStorici[[#This Row],[Calend]]="X",(DatiStorici[[#This Row],[Balanced]]*B$2/DatiStorici[[#This Row],[Bond 3Y]]),Q2391)</f>
        <v>29.899429553803316</v>
      </c>
      <c r="R2392" s="33">
        <f>IF(DatiStorici[[#This Row],[Calend]]="X",(DatiStorici[[#This Row],[Balanced]]*C$2/DatiStorici[[#This Row],[Bond 10Y]]),R2391)</f>
        <v>22.725236034710424</v>
      </c>
      <c r="S2392" s="33">
        <f>IF(DatiStorici[[#This Row],[Calend]]="X",(DatiStorici[[#This Row],[Balanced]]*D$2/DatiStorici[[#This Row],[SXXR]]),S2391)</f>
        <v>18.617808740708266</v>
      </c>
      <c r="T2392" s="33">
        <f>IF(DatiStorici[[#This Row],[Calend]]="X",(DatiStorici[[#This Row],[Balanced]]*E$2/DatiStorici[[#This Row],[Gold]]),T2391)</f>
        <v>38.912247961081768</v>
      </c>
      <c r="U2392" s="34">
        <f>SUMPRODUCT(DatiStorici[[#This Row],[Bond 3Y]:[Gold]],Q2391:T2391)</f>
        <v>16322.653040175843</v>
      </c>
      <c r="V2392" s="32">
        <f t="shared" si="310"/>
        <v>-1.5428399683860533E-3</v>
      </c>
      <c r="W2392" s="32">
        <f>-(1-U2392/MAX(U$5:U2392))</f>
        <v>-3.747070650171358E-2</v>
      </c>
      <c r="X2392" s="53" t="str">
        <f t="shared" si="311"/>
        <v/>
      </c>
    </row>
    <row r="2393" spans="1:24" x14ac:dyDescent="0.3">
      <c r="A2393" s="4">
        <v>42466</v>
      </c>
      <c r="B2393" s="1">
        <v>133.10788299999999</v>
      </c>
      <c r="C2393" s="1">
        <v>181.47266500000001</v>
      </c>
      <c r="D2393" s="1">
        <v>197.507543</v>
      </c>
      <c r="E2393" s="1">
        <v>116.33150999999999</v>
      </c>
      <c r="F2393" s="3">
        <f t="shared" si="304"/>
        <v>15439.886635698382</v>
      </c>
      <c r="G2393" s="36">
        <f t="shared" si="305"/>
        <v>-6.3750766048730273E-5</v>
      </c>
      <c r="H2393" s="31">
        <f t="shared" si="306"/>
        <v>-1.6696944258376661E-3</v>
      </c>
      <c r="I2393" s="37">
        <f t="shared" si="307"/>
        <v>7.8595342311363788E-3</v>
      </c>
      <c r="J2393" s="37">
        <f t="shared" si="308"/>
        <v>-8.0436209802251663E-3</v>
      </c>
      <c r="K2393" s="39">
        <f t="shared" si="309"/>
        <v>-1.4032659596086088E-3</v>
      </c>
      <c r="L2393" s="36">
        <f>-(1-B2393/MAX(B$5:B2393))</f>
        <v>-1.0440460276331942E-3</v>
      </c>
      <c r="M2393" s="37">
        <f>-(1-C2393/MAX(C$5:C2393))</f>
        <v>-1.6683012615938964E-3</v>
      </c>
      <c r="N2393" s="37">
        <f>-(1-D2393/MAX(D$5:D2393))</f>
        <v>-0.17936505523995994</v>
      </c>
      <c r="O2393" s="37">
        <f>-(1-E2393/MAX(E$5:E2393))</f>
        <v>-0.36763980996281886</v>
      </c>
      <c r="P2393" s="39">
        <f>-(1-F2393/MAX(F$5:F2393))</f>
        <v>-3.151140955398013E-2</v>
      </c>
      <c r="Q2393" s="33">
        <f>IF(DatiStorici[[#This Row],[Calend]]="X",(DatiStorici[[#This Row],[Balanced]]*B$2/DatiStorici[[#This Row],[Bond 3Y]]),Q2392)</f>
        <v>29.899429553803316</v>
      </c>
      <c r="R2393" s="33">
        <f>IF(DatiStorici[[#This Row],[Calend]]="X",(DatiStorici[[#This Row],[Balanced]]*C$2/DatiStorici[[#This Row],[Bond 10Y]]),R2392)</f>
        <v>22.725236034710424</v>
      </c>
      <c r="S2393" s="33">
        <f>IF(DatiStorici[[#This Row],[Calend]]="X",(DatiStorici[[#This Row],[Balanced]]*D$2/DatiStorici[[#This Row],[SXXR]]),S2392)</f>
        <v>18.617808740708266</v>
      </c>
      <c r="T2393" s="33">
        <f>IF(DatiStorici[[#This Row],[Calend]]="X",(DatiStorici[[#This Row],[Balanced]]*E$2/DatiStorici[[#This Row],[Gold]]),T2392)</f>
        <v>38.912247961081768</v>
      </c>
      <c r="U2393" s="34">
        <f>SUMPRODUCT(DatiStorici[[#This Row],[Bond 3Y]:[Gold]],Q2392:T2392)</f>
        <v>16307.737140015604</v>
      </c>
      <c r="V2393" s="32">
        <f t="shared" si="310"/>
        <v>-9.1423370157637292E-4</v>
      </c>
      <c r="W2393" s="32">
        <f>-(1-U2393/MAX(U$5:U2393))</f>
        <v>-3.8350281090953953E-2</v>
      </c>
      <c r="X2393" s="53" t="str">
        <f t="shared" si="311"/>
        <v/>
      </c>
    </row>
    <row r="2394" spans="1:24" x14ac:dyDescent="0.3">
      <c r="A2394" s="4">
        <v>42467</v>
      </c>
      <c r="B2394" s="1">
        <v>133.01472899999999</v>
      </c>
      <c r="C2394" s="1">
        <v>181.14644899999999</v>
      </c>
      <c r="D2394" s="1">
        <v>196.19196700000001</v>
      </c>
      <c r="E2394" s="1">
        <v>118.30171</v>
      </c>
      <c r="F2394" s="3">
        <f t="shared" si="304"/>
        <v>15487.243125607918</v>
      </c>
      <c r="G2394" s="36">
        <f t="shared" si="305"/>
        <v>-7.0008334207009913E-4</v>
      </c>
      <c r="H2394" s="31">
        <f t="shared" si="306"/>
        <v>-1.7992216924459887E-3</v>
      </c>
      <c r="I2394" s="37">
        <f t="shared" si="307"/>
        <v>-6.6831726392422757E-3</v>
      </c>
      <c r="J2394" s="37">
        <f t="shared" si="308"/>
        <v>1.6794265596811398E-2</v>
      </c>
      <c r="K2394" s="39">
        <f t="shared" si="309"/>
        <v>3.0624585783871482E-3</v>
      </c>
      <c r="L2394" s="36">
        <f>-(1-B2394/MAX(B$5:B2394))</f>
        <v>-1.7431537050976997E-3</v>
      </c>
      <c r="M2394" s="37">
        <f>-(1-C2394/MAX(C$5:C2394))</f>
        <v>-3.4629063798670146E-3</v>
      </c>
      <c r="N2394" s="37">
        <f>-(1-D2394/MAX(D$5:D2394))</f>
        <v>-0.1848312142619859</v>
      </c>
      <c r="O2394" s="37">
        <f>-(1-E2394/MAX(E$5:E2394))</f>
        <v>-0.35693010589028284</v>
      </c>
      <c r="P2394" s="39">
        <f>-(1-F2394/MAX(F$5:F2394))</f>
        <v>-2.8540907163443374E-2</v>
      </c>
      <c r="Q2394" s="33">
        <f>IF(DatiStorici[[#This Row],[Calend]]="X",(DatiStorici[[#This Row],[Balanced]]*B$2/DatiStorici[[#This Row],[Bond 3Y]]),Q2393)</f>
        <v>29.899429553803316</v>
      </c>
      <c r="R2394" s="33">
        <f>IF(DatiStorici[[#This Row],[Calend]]="X",(DatiStorici[[#This Row],[Balanced]]*C$2/DatiStorici[[#This Row],[Bond 10Y]]),R2393)</f>
        <v>22.725236034710424</v>
      </c>
      <c r="S2394" s="33">
        <f>IF(DatiStorici[[#This Row],[Calend]]="X",(DatiStorici[[#This Row],[Balanced]]*D$2/DatiStorici[[#This Row],[SXXR]]),S2393)</f>
        <v>18.617808740708266</v>
      </c>
      <c r="T2394" s="33">
        <f>IF(DatiStorici[[#This Row],[Calend]]="X",(DatiStorici[[#This Row],[Balanced]]*E$2/DatiStorici[[#This Row],[Gold]]),T2393)</f>
        <v>38.912247961081768</v>
      </c>
      <c r="U2394" s="34">
        <f>SUMPRODUCT(DatiStorici[[#This Row],[Bond 3Y]:[Gold]],Q2393:T2393)</f>
        <v>16349.710321537706</v>
      </c>
      <c r="V2394" s="32">
        <f t="shared" si="310"/>
        <v>2.5705134905680493E-3</v>
      </c>
      <c r="W2394" s="32">
        <f>-(1-U2394/MAX(U$5:U2394))</f>
        <v>-3.5875167722011714E-2</v>
      </c>
      <c r="X2394" s="53" t="str">
        <f t="shared" si="311"/>
        <v/>
      </c>
    </row>
    <row r="2395" spans="1:24" x14ac:dyDescent="0.3">
      <c r="A2395" s="4">
        <v>42468</v>
      </c>
      <c r="B2395" s="1">
        <v>133.094031</v>
      </c>
      <c r="C2395" s="1">
        <v>181.529404</v>
      </c>
      <c r="D2395" s="1">
        <v>198.46821600000001</v>
      </c>
      <c r="E2395" s="1">
        <v>118.05271999999999</v>
      </c>
      <c r="F2395" s="3">
        <f t="shared" si="304"/>
        <v>15523.318845401342</v>
      </c>
      <c r="G2395" s="36">
        <f t="shared" si="305"/>
        <v>5.9601196403714159E-4</v>
      </c>
      <c r="H2395" s="31">
        <f t="shared" si="306"/>
        <v>2.1118314834501464E-3</v>
      </c>
      <c r="I2395" s="37">
        <f t="shared" si="307"/>
        <v>1.1535363022036929E-2</v>
      </c>
      <c r="J2395" s="37">
        <f t="shared" si="308"/>
        <v>-2.106921305498628E-3</v>
      </c>
      <c r="K2395" s="39">
        <f t="shared" si="309"/>
        <v>2.3266741248703163E-3</v>
      </c>
      <c r="L2395" s="36">
        <f>-(1-B2395/MAX(B$5:B2395))</f>
        <v>-1.1480033407730295E-3</v>
      </c>
      <c r="M2395" s="37">
        <f>-(1-C2395/MAX(C$5:C2395))</f>
        <v>-1.3561642118916639E-3</v>
      </c>
      <c r="N2395" s="37">
        <f>-(1-D2395/MAX(D$5:D2395))</f>
        <v>-0.17537350219690739</v>
      </c>
      <c r="O2395" s="37">
        <f>-(1-E2395/MAX(E$5:E2395))</f>
        <v>-0.3582835772216304</v>
      </c>
      <c r="P2395" s="39">
        <f>-(1-F2395/MAX(F$5:F2395))</f>
        <v>-2.6278006933899145E-2</v>
      </c>
      <c r="Q2395" s="33">
        <f>IF(DatiStorici[[#This Row],[Calend]]="X",(DatiStorici[[#This Row],[Balanced]]*B$2/DatiStorici[[#This Row],[Bond 3Y]]),Q2394)</f>
        <v>29.899429553803316</v>
      </c>
      <c r="R2395" s="33">
        <f>IF(DatiStorici[[#This Row],[Calend]]="X",(DatiStorici[[#This Row],[Balanced]]*C$2/DatiStorici[[#This Row],[Bond 10Y]]),R2394)</f>
        <v>22.725236034710424</v>
      </c>
      <c r="S2395" s="33">
        <f>IF(DatiStorici[[#This Row],[Calend]]="X",(DatiStorici[[#This Row],[Balanced]]*D$2/DatiStorici[[#This Row],[SXXR]]),S2394)</f>
        <v>18.617808740708266</v>
      </c>
      <c r="T2395" s="33">
        <f>IF(DatiStorici[[#This Row],[Calend]]="X",(DatiStorici[[#This Row],[Balanced]]*E$2/DatiStorici[[#This Row],[Gold]]),T2394)</f>
        <v>38.912247961081768</v>
      </c>
      <c r="U2395" s="34">
        <f>SUMPRODUCT(DatiStorici[[#This Row],[Bond 3Y]:[Gold]],Q2394:T2394)</f>
        <v>16393.474156774253</v>
      </c>
      <c r="V2395" s="32">
        <f t="shared" si="310"/>
        <v>2.6731585210400086E-3</v>
      </c>
      <c r="W2395" s="32">
        <f>-(1-U2395/MAX(U$5:U2395))</f>
        <v>-3.3294461429515865E-2</v>
      </c>
      <c r="X2395" s="53" t="str">
        <f t="shared" si="311"/>
        <v/>
      </c>
    </row>
    <row r="2396" spans="1:24" x14ac:dyDescent="0.3">
      <c r="A2396" s="4">
        <v>42471</v>
      </c>
      <c r="B2396" s="1">
        <v>133.091127</v>
      </c>
      <c r="C2396" s="1">
        <v>181.34257600000001</v>
      </c>
      <c r="D2396" s="1">
        <v>199.23449600000001</v>
      </c>
      <c r="E2396" s="1">
        <v>119.50105000000001</v>
      </c>
      <c r="F2396" s="3">
        <f t="shared" si="304"/>
        <v>15587.167615376271</v>
      </c>
      <c r="G2396" s="36">
        <f t="shared" si="305"/>
        <v>-2.1819398361188097E-5</v>
      </c>
      <c r="H2396" s="31">
        <f t="shared" si="306"/>
        <v>-1.0297186159599009E-3</v>
      </c>
      <c r="I2396" s="37">
        <f t="shared" si="307"/>
        <v>3.8535364488781749E-3</v>
      </c>
      <c r="J2396" s="37">
        <f t="shared" si="308"/>
        <v>1.2193853593475579E-2</v>
      </c>
      <c r="K2396" s="39">
        <f t="shared" si="309"/>
        <v>4.1046519603584689E-3</v>
      </c>
      <c r="L2396" s="36">
        <f>-(1-B2396/MAX(B$5:B2396))</f>
        <v>-1.1697974526239108E-3</v>
      </c>
      <c r="M2396" s="37">
        <f>-(1-C2396/MAX(C$5:C2396))</f>
        <v>-2.3839571007649996E-3</v>
      </c>
      <c r="N2396" s="37">
        <f>-(1-D2396/MAX(D$5:D2396))</f>
        <v>-0.17218964331273956</v>
      </c>
      <c r="O2396" s="37">
        <f>-(1-E2396/MAX(E$5:E2396))</f>
        <v>-0.35041067817616489</v>
      </c>
      <c r="P2396" s="39">
        <f>-(1-F2396/MAX(F$5:F2396))</f>
        <v>-2.2273003095868438E-2</v>
      </c>
      <c r="Q2396" s="33">
        <f>IF(DatiStorici[[#This Row],[Calend]]="X",(DatiStorici[[#This Row],[Balanced]]*B$2/DatiStorici[[#This Row],[Bond 3Y]]),Q2395)</f>
        <v>29.899429553803316</v>
      </c>
      <c r="R2396" s="33">
        <f>IF(DatiStorici[[#This Row],[Calend]]="X",(DatiStorici[[#This Row],[Balanced]]*C$2/DatiStorici[[#This Row],[Bond 10Y]]),R2395)</f>
        <v>22.725236034710424</v>
      </c>
      <c r="S2396" s="33">
        <f>IF(DatiStorici[[#This Row],[Calend]]="X",(DatiStorici[[#This Row],[Balanced]]*D$2/DatiStorici[[#This Row],[SXXR]]),S2395)</f>
        <v>18.617808740708266</v>
      </c>
      <c r="T2396" s="33">
        <f>IF(DatiStorici[[#This Row],[Calend]]="X",(DatiStorici[[#This Row],[Balanced]]*E$2/DatiStorici[[#This Row],[Gold]]),T2395)</f>
        <v>38.912247961081768</v>
      </c>
      <c r="U2396" s="34">
        <f>SUMPRODUCT(DatiStorici[[#This Row],[Bond 3Y]:[Gold]],Q2395:T2395)</f>
        <v>16459.765849004241</v>
      </c>
      <c r="V2396" s="32">
        <f t="shared" si="310"/>
        <v>4.0356313221434834E-3</v>
      </c>
      <c r="W2396" s="32">
        <f>-(1-U2396/MAX(U$5:U2396))</f>
        <v>-2.9385311640576339E-2</v>
      </c>
      <c r="X2396" s="53" t="str">
        <f t="shared" si="311"/>
        <v/>
      </c>
    </row>
    <row r="2397" spans="1:24" x14ac:dyDescent="0.3">
      <c r="A2397" s="4">
        <v>42472</v>
      </c>
      <c r="B2397" s="1">
        <v>133.10999799999999</v>
      </c>
      <c r="C2397" s="1">
        <v>180.896401</v>
      </c>
      <c r="D2397" s="1">
        <v>200.30217500000001</v>
      </c>
      <c r="E2397" s="1">
        <v>119.4854</v>
      </c>
      <c r="F2397" s="3">
        <f t="shared" si="304"/>
        <v>15591.781226912921</v>
      </c>
      <c r="G2397" s="36">
        <f t="shared" si="305"/>
        <v>1.4178001713256358E-4</v>
      </c>
      <c r="H2397" s="31">
        <f t="shared" si="306"/>
        <v>-2.4634302433665643E-3</v>
      </c>
      <c r="I2397" s="37">
        <f t="shared" si="307"/>
        <v>5.3445984761478372E-3</v>
      </c>
      <c r="J2397" s="37">
        <f t="shared" si="308"/>
        <v>-1.3096976855703782E-4</v>
      </c>
      <c r="K2397" s="39">
        <f t="shared" si="309"/>
        <v>2.9594400976504985E-4</v>
      </c>
      <c r="L2397" s="36">
        <f>-(1-B2397/MAX(B$5:B2397))</f>
        <v>-1.0281732498905738E-3</v>
      </c>
      <c r="M2397" s="37">
        <f>-(1-C2397/MAX(C$5:C2397))</f>
        <v>-4.838490105416815E-3</v>
      </c>
      <c r="N2397" s="37">
        <f>-(1-D2397/MAX(D$5:D2397))</f>
        <v>-0.16775348515959776</v>
      </c>
      <c r="O2397" s="37">
        <f>-(1-E2397/MAX(E$5:E2397))</f>
        <v>-0.3504957491683155</v>
      </c>
      <c r="P2397" s="39">
        <f>-(1-F2397/MAX(F$5:F2397))</f>
        <v>-2.1983607827663287E-2</v>
      </c>
      <c r="Q2397" s="33">
        <f>IF(DatiStorici[[#This Row],[Calend]]="X",(DatiStorici[[#This Row],[Balanced]]*B$2/DatiStorici[[#This Row],[Bond 3Y]]),Q2396)</f>
        <v>29.899429553803316</v>
      </c>
      <c r="R2397" s="33">
        <f>IF(DatiStorici[[#This Row],[Calend]]="X",(DatiStorici[[#This Row],[Balanced]]*C$2/DatiStorici[[#This Row],[Bond 10Y]]),R2396)</f>
        <v>22.725236034710424</v>
      </c>
      <c r="S2397" s="33">
        <f>IF(DatiStorici[[#This Row],[Calend]]="X",(DatiStorici[[#This Row],[Balanced]]*D$2/DatiStorici[[#This Row],[SXXR]]),S2396)</f>
        <v>18.617808740708266</v>
      </c>
      <c r="T2397" s="33">
        <f>IF(DatiStorici[[#This Row],[Calend]]="X",(DatiStorici[[#This Row],[Balanced]]*E$2/DatiStorici[[#This Row],[Gold]]),T2396)</f>
        <v>38.912247961081768</v>
      </c>
      <c r="U2397" s="34">
        <f>SUMPRODUCT(DatiStorici[[#This Row],[Bond 3Y]:[Gold]],Q2396:T2396)</f>
        <v>16469.459515689443</v>
      </c>
      <c r="V2397" s="32">
        <f t="shared" si="310"/>
        <v>5.8875766786835434E-4</v>
      </c>
      <c r="W2397" s="32">
        <f>-(1-U2397/MAX(U$5:U2397))</f>
        <v>-2.8813686542441208E-2</v>
      </c>
      <c r="X2397" s="53" t="str">
        <f t="shared" si="311"/>
        <v/>
      </c>
    </row>
    <row r="2398" spans="1:24" x14ac:dyDescent="0.3">
      <c r="A2398" s="4">
        <v>42473</v>
      </c>
      <c r="B2398" s="1">
        <v>133.130369</v>
      </c>
      <c r="C2398" s="1">
        <v>181.47368</v>
      </c>
      <c r="D2398" s="1">
        <v>205.367705</v>
      </c>
      <c r="E2398" s="1">
        <v>118.64118000000001</v>
      </c>
      <c r="F2398" s="3">
        <f t="shared" si="304"/>
        <v>15649.806203873562</v>
      </c>
      <c r="G2398" s="36">
        <f t="shared" si="305"/>
        <v>1.5302713310750857E-4</v>
      </c>
      <c r="H2398" s="31">
        <f t="shared" si="306"/>
        <v>3.1861321815413982E-3</v>
      </c>
      <c r="I2398" s="37">
        <f t="shared" si="307"/>
        <v>2.4974954012287429E-2</v>
      </c>
      <c r="J2398" s="37">
        <f t="shared" si="308"/>
        <v>-7.0905443397767092E-3</v>
      </c>
      <c r="K2398" s="39">
        <f t="shared" si="309"/>
        <v>3.7146027748784219E-3</v>
      </c>
      <c r="L2398" s="36">
        <f>-(1-B2398/MAX(B$5:B2398))</f>
        <v>-8.7529175797784742E-4</v>
      </c>
      <c r="M2398" s="37">
        <f>-(1-C2398/MAX(C$5:C2398))</f>
        <v>-1.6627174637574571E-3</v>
      </c>
      <c r="N2398" s="37">
        <f>-(1-D2398/MAX(D$5:D2398))</f>
        <v>-0.14670643617813006</v>
      </c>
      <c r="O2398" s="37">
        <f>-(1-E2398/MAX(E$5:E2398))</f>
        <v>-0.35508479919984337</v>
      </c>
      <c r="P2398" s="39">
        <f>-(1-F2398/MAX(F$5:F2398))</f>
        <v>-1.8343909591968743E-2</v>
      </c>
      <c r="Q2398" s="33">
        <f>IF(DatiStorici[[#This Row],[Calend]]="X",(DatiStorici[[#This Row],[Balanced]]*B$2/DatiStorici[[#This Row],[Bond 3Y]]),Q2397)</f>
        <v>29.899429553803316</v>
      </c>
      <c r="R2398" s="33">
        <f>IF(DatiStorici[[#This Row],[Calend]]="X",(DatiStorici[[#This Row],[Balanced]]*C$2/DatiStorici[[#This Row],[Bond 10Y]]),R2397)</f>
        <v>22.725236034710424</v>
      </c>
      <c r="S2398" s="33">
        <f>IF(DatiStorici[[#This Row],[Calend]]="X",(DatiStorici[[#This Row],[Balanced]]*D$2/DatiStorici[[#This Row],[SXXR]]),S2397)</f>
        <v>18.617808740708266</v>
      </c>
      <c r="T2398" s="33">
        <f>IF(DatiStorici[[#This Row],[Calend]]="X",(DatiStorici[[#This Row],[Balanced]]*E$2/DatiStorici[[#This Row],[Gold]]),T2397)</f>
        <v>38.912247961081768</v>
      </c>
      <c r="U2398" s="34">
        <f>SUMPRODUCT(DatiStorici[[#This Row],[Bond 3Y]:[Gold]],Q2397:T2397)</f>
        <v>16544.64596923838</v>
      </c>
      <c r="V2398" s="32">
        <f t="shared" si="310"/>
        <v>4.5548157329438179E-3</v>
      </c>
      <c r="W2398" s="32">
        <f>-(1-U2398/MAX(U$5:U2398))</f>
        <v>-2.438002224552982E-2</v>
      </c>
      <c r="X2398" s="53" t="str">
        <f t="shared" si="311"/>
        <v/>
      </c>
    </row>
    <row r="2399" spans="1:24" x14ac:dyDescent="0.3">
      <c r="A2399" s="4">
        <v>42474</v>
      </c>
      <c r="B2399" s="1">
        <v>133.12843599999999</v>
      </c>
      <c r="C2399" s="1">
        <v>181.05132699999999</v>
      </c>
      <c r="D2399" s="1">
        <v>206.00617299999999</v>
      </c>
      <c r="E2399" s="1">
        <v>117.50651999999999</v>
      </c>
      <c r="F2399" s="3">
        <f t="shared" si="304"/>
        <v>15603.91800792998</v>
      </c>
      <c r="G2399" s="36">
        <f t="shared" si="305"/>
        <v>-1.4519707620883319E-5</v>
      </c>
      <c r="H2399" s="31">
        <f t="shared" si="306"/>
        <v>-2.3300637634990455E-3</v>
      </c>
      <c r="I2399" s="37">
        <f t="shared" si="307"/>
        <v>3.1040790229894658E-3</v>
      </c>
      <c r="J2399" s="37">
        <f t="shared" si="308"/>
        <v>-9.6098224290702885E-3</v>
      </c>
      <c r="K2399" s="39">
        <f t="shared" si="309"/>
        <v>-2.9364966944188048E-3</v>
      </c>
      <c r="L2399" s="36">
        <f>-(1-B2399/MAX(B$5:B2399))</f>
        <v>-8.8979865130012215E-4</v>
      </c>
      <c r="M2399" s="37">
        <f>-(1-C2399/MAX(C$5:C2399))</f>
        <v>-3.9861990082493692E-3</v>
      </c>
      <c r="N2399" s="37">
        <f>-(1-D2399/MAX(D$5:D2399))</f>
        <v>-0.14405363039687935</v>
      </c>
      <c r="O2399" s="37">
        <f>-(1-E2399/MAX(E$5:E2399))</f>
        <v>-0.36125263638537974</v>
      </c>
      <c r="P2399" s="39">
        <f>-(1-F2399/MAX(F$5:F2399))</f>
        <v>-2.1222311179759923E-2</v>
      </c>
      <c r="Q2399" s="33">
        <f>IF(DatiStorici[[#This Row],[Calend]]="X",(DatiStorici[[#This Row],[Balanced]]*B$2/DatiStorici[[#This Row],[Bond 3Y]]),Q2398)</f>
        <v>29.899429553803316</v>
      </c>
      <c r="R2399" s="33">
        <f>IF(DatiStorici[[#This Row],[Calend]]="X",(DatiStorici[[#This Row],[Balanced]]*C$2/DatiStorici[[#This Row],[Bond 10Y]]),R2398)</f>
        <v>22.725236034710424</v>
      </c>
      <c r="S2399" s="33">
        <f>IF(DatiStorici[[#This Row],[Calend]]="X",(DatiStorici[[#This Row],[Balanced]]*D$2/DatiStorici[[#This Row],[SXXR]]),S2398)</f>
        <v>18.617808740708266</v>
      </c>
      <c r="T2399" s="33">
        <f>IF(DatiStorici[[#This Row],[Calend]]="X",(DatiStorici[[#This Row],[Balanced]]*E$2/DatiStorici[[#This Row],[Gold]]),T2398)</f>
        <v>38.912247961081768</v>
      </c>
      <c r="U2399" s="34">
        <f>SUMPRODUCT(DatiStorici[[#This Row],[Bond 3Y]:[Gold]],Q2398:T2398)</f>
        <v>16502.724805865626</v>
      </c>
      <c r="V2399" s="32">
        <f t="shared" si="310"/>
        <v>-2.5370360712616137E-3</v>
      </c>
      <c r="W2399" s="32">
        <f>-(1-U2399/MAX(U$5:U2399))</f>
        <v>-2.6852068160154507E-2</v>
      </c>
      <c r="X2399" s="53" t="str">
        <f t="shared" si="311"/>
        <v/>
      </c>
    </row>
    <row r="2400" spans="1:24" x14ac:dyDescent="0.3">
      <c r="A2400" s="4">
        <v>42475</v>
      </c>
      <c r="B2400" s="1">
        <v>133.14388299999999</v>
      </c>
      <c r="C2400" s="1">
        <v>181.30941000000001</v>
      </c>
      <c r="D2400" s="1">
        <v>205.31895800000001</v>
      </c>
      <c r="E2400" s="1">
        <v>116.86233</v>
      </c>
      <c r="F2400" s="3">
        <f t="shared" si="304"/>
        <v>15575.088234167855</v>
      </c>
      <c r="G2400" s="36">
        <f t="shared" si="305"/>
        <v>1.1602407696993338E-4</v>
      </c>
      <c r="H2400" s="31">
        <f t="shared" si="306"/>
        <v>1.4244536854389797E-3</v>
      </c>
      <c r="I2400" s="37">
        <f t="shared" si="307"/>
        <v>-3.341471685672183E-3</v>
      </c>
      <c r="J2400" s="37">
        <f t="shared" si="308"/>
        <v>-5.4972460910995783E-3</v>
      </c>
      <c r="K2400" s="39">
        <f t="shared" si="309"/>
        <v>-1.8493073034210293E-3</v>
      </c>
      <c r="L2400" s="36">
        <f>-(1-B2400/MAX(B$5:B2400))</f>
        <v>-7.7387108733306675E-4</v>
      </c>
      <c r="M2400" s="37">
        <f>-(1-C2400/MAX(C$5:C2400))</f>
        <v>-2.566412508692939E-3</v>
      </c>
      <c r="N2400" s="37">
        <f>-(1-D2400/MAX(D$5:D2400))</f>
        <v>-0.14690897776740097</v>
      </c>
      <c r="O2400" s="37">
        <f>-(1-E2400/MAX(E$5:E2400))</f>
        <v>-0.36475435411276114</v>
      </c>
      <c r="P2400" s="39">
        <f>-(1-F2400/MAX(F$5:F2400))</f>
        <v>-2.3030699260097376E-2</v>
      </c>
      <c r="Q2400" s="33">
        <f>IF(DatiStorici[[#This Row],[Calend]]="X",(DatiStorici[[#This Row],[Balanced]]*B$2/DatiStorici[[#This Row],[Bond 3Y]]),Q2399)</f>
        <v>29.899429553803316</v>
      </c>
      <c r="R2400" s="33">
        <f>IF(DatiStorici[[#This Row],[Calend]]="X",(DatiStorici[[#This Row],[Balanced]]*C$2/DatiStorici[[#This Row],[Bond 10Y]]),R2399)</f>
        <v>22.725236034710424</v>
      </c>
      <c r="S2400" s="33">
        <f>IF(DatiStorici[[#This Row],[Calend]]="X",(DatiStorici[[#This Row],[Balanced]]*D$2/DatiStorici[[#This Row],[SXXR]]),S2399)</f>
        <v>18.617808740708266</v>
      </c>
      <c r="T2400" s="33">
        <f>IF(DatiStorici[[#This Row],[Calend]]="X",(DatiStorici[[#This Row],[Balanced]]*E$2/DatiStorici[[#This Row],[Gold]]),T2399)</f>
        <v>38.912247961081768</v>
      </c>
      <c r="U2400" s="34">
        <f>SUMPRODUCT(DatiStorici[[#This Row],[Bond 3Y]:[Gold]],Q2399:T2399)</f>
        <v>16471.190340997695</v>
      </c>
      <c r="V2400" s="32">
        <f t="shared" si="310"/>
        <v>-1.9126921593182627E-3</v>
      </c>
      <c r="W2400" s="32">
        <f>-(1-U2400/MAX(U$5:U2400))</f>
        <v>-2.8711621635650664E-2</v>
      </c>
      <c r="X2400" s="53" t="str">
        <f t="shared" si="311"/>
        <v/>
      </c>
    </row>
    <row r="2401" spans="1:24" x14ac:dyDescent="0.3">
      <c r="A2401" s="4">
        <v>42478</v>
      </c>
      <c r="B2401" s="1">
        <v>133.16619399999999</v>
      </c>
      <c r="C2401" s="1">
        <v>181.139264</v>
      </c>
      <c r="D2401" s="1">
        <v>206.18511000000001</v>
      </c>
      <c r="E2401" s="1">
        <v>117.54398</v>
      </c>
      <c r="F2401" s="3">
        <f t="shared" si="304"/>
        <v>15611.24580673761</v>
      </c>
      <c r="G2401" s="36">
        <f t="shared" si="305"/>
        <v>1.6755655890716438E-4</v>
      </c>
      <c r="H2401" s="31">
        <f t="shared" si="306"/>
        <v>-9.3886955424935914E-4</v>
      </c>
      <c r="I2401" s="37">
        <f t="shared" si="307"/>
        <v>4.2096948559347275E-3</v>
      </c>
      <c r="J2401" s="37">
        <f t="shared" si="308"/>
        <v>5.8159861092416214E-3</v>
      </c>
      <c r="K2401" s="39">
        <f t="shared" si="309"/>
        <v>2.3188098173751131E-3</v>
      </c>
      <c r="L2401" s="36">
        <f>-(1-B2401/MAX(B$5:B2401))</f>
        <v>-6.0643016808203942E-4</v>
      </c>
      <c r="M2401" s="37">
        <f>-(1-C2401/MAX(C$5:C2401))</f>
        <v>-3.5024330670153647E-3</v>
      </c>
      <c r="N2401" s="37">
        <f>-(1-D2401/MAX(D$5:D2401))</f>
        <v>-0.14331015522180435</v>
      </c>
      <c r="O2401" s="37">
        <f>-(1-E2401/MAX(E$5:E2401))</f>
        <v>-0.36104900958883257</v>
      </c>
      <c r="P2401" s="39">
        <f>-(1-F2401/MAX(F$5:F2401))</f>
        <v>-2.0762664700111344E-2</v>
      </c>
      <c r="Q2401" s="33">
        <f>IF(DatiStorici[[#This Row],[Calend]]="X",(DatiStorici[[#This Row],[Balanced]]*B$2/DatiStorici[[#This Row],[Bond 3Y]]),Q2400)</f>
        <v>29.899429553803316</v>
      </c>
      <c r="R2401" s="33">
        <f>IF(DatiStorici[[#This Row],[Calend]]="X",(DatiStorici[[#This Row],[Balanced]]*C$2/DatiStorici[[#This Row],[Bond 10Y]]),R2400)</f>
        <v>22.725236034710424</v>
      </c>
      <c r="S2401" s="33">
        <f>IF(DatiStorici[[#This Row],[Calend]]="X",(DatiStorici[[#This Row],[Balanced]]*D$2/DatiStorici[[#This Row],[SXXR]]),S2400)</f>
        <v>18.617808740708266</v>
      </c>
      <c r="T2401" s="33">
        <f>IF(DatiStorici[[#This Row],[Calend]]="X",(DatiStorici[[#This Row],[Balanced]]*E$2/DatiStorici[[#This Row],[Gold]]),T2400)</f>
        <v>38.912247961081768</v>
      </c>
      <c r="U2401" s="34">
        <f>SUMPRODUCT(DatiStorici[[#This Row],[Bond 3Y]:[Gold]],Q2400:T2400)</f>
        <v>16510.641205259162</v>
      </c>
      <c r="V2401" s="32">
        <f t="shared" si="310"/>
        <v>2.3922797022912041E-3</v>
      </c>
      <c r="W2401" s="32">
        <f>-(1-U2401/MAX(U$5:U2401))</f>
        <v>-2.6385246602619983E-2</v>
      </c>
      <c r="X2401" s="53" t="str">
        <f t="shared" si="311"/>
        <v/>
      </c>
    </row>
    <row r="2402" spans="1:24" x14ac:dyDescent="0.3">
      <c r="A2402" s="4">
        <v>42479</v>
      </c>
      <c r="B2402" s="1">
        <v>133.165809</v>
      </c>
      <c r="C2402" s="1">
        <v>180.80534</v>
      </c>
      <c r="D2402" s="1">
        <v>209.225855</v>
      </c>
      <c r="E2402" s="1">
        <v>119.55198</v>
      </c>
      <c r="F2402" s="3">
        <f t="shared" si="304"/>
        <v>15727.722019436886</v>
      </c>
      <c r="G2402" s="36">
        <f t="shared" si="305"/>
        <v>-2.891128333499286E-6</v>
      </c>
      <c r="H2402" s="31">
        <f t="shared" si="306"/>
        <v>-1.8451668628325548E-3</v>
      </c>
      <c r="I2402" s="37">
        <f t="shared" si="307"/>
        <v>1.4639956890037557E-2</v>
      </c>
      <c r="J2402" s="37">
        <f t="shared" si="308"/>
        <v>1.6938694450508104E-2</v>
      </c>
      <c r="K2402" s="39">
        <f t="shared" si="309"/>
        <v>7.4333494112627119E-3</v>
      </c>
      <c r="L2402" s="36">
        <f>-(1-B2402/MAX(B$5:B2402))</f>
        <v>-6.0931953897136459E-4</v>
      </c>
      <c r="M2402" s="37">
        <f>-(1-C2402/MAX(C$5:C2402))</f>
        <v>-5.3394420411742027E-3</v>
      </c>
      <c r="N2402" s="37">
        <f>-(1-D2402/MAX(D$5:D2402))</f>
        <v>-0.13067599671220076</v>
      </c>
      <c r="O2402" s="37">
        <f>-(1-E2402/MAX(E$5:E2402))</f>
        <v>-0.3501338305320606</v>
      </c>
      <c r="P2402" s="39">
        <f>-(1-F2402/MAX(F$5:F2402))</f>
        <v>-1.3456530547753309E-2</v>
      </c>
      <c r="Q2402" s="33">
        <f>IF(DatiStorici[[#This Row],[Calend]]="X",(DatiStorici[[#This Row],[Balanced]]*B$2/DatiStorici[[#This Row],[Bond 3Y]]),Q2401)</f>
        <v>29.899429553803316</v>
      </c>
      <c r="R2402" s="33">
        <f>IF(DatiStorici[[#This Row],[Calend]]="X",(DatiStorici[[#This Row],[Balanced]]*C$2/DatiStorici[[#This Row],[Bond 10Y]]),R2401)</f>
        <v>22.725236034710424</v>
      </c>
      <c r="S2402" s="33">
        <f>IF(DatiStorici[[#This Row],[Calend]]="X",(DatiStorici[[#This Row],[Balanced]]*D$2/DatiStorici[[#This Row],[SXXR]]),S2401)</f>
        <v>18.617808740708266</v>
      </c>
      <c r="T2402" s="33">
        <f>IF(DatiStorici[[#This Row],[Calend]]="X",(DatiStorici[[#This Row],[Balanced]]*E$2/DatiStorici[[#This Row],[Gold]]),T2401)</f>
        <v>38.912247961081768</v>
      </c>
      <c r="U2402" s="34">
        <f>SUMPRODUCT(DatiStorici[[#This Row],[Bond 3Y]:[Gold]],Q2401:T2401)</f>
        <v>16637.788995006245</v>
      </c>
      <c r="V2402" s="32">
        <f t="shared" si="310"/>
        <v>7.6714591035457348E-3</v>
      </c>
      <c r="W2402" s="32">
        <f>-(1-U2402/MAX(U$5:U2402))</f>
        <v>-1.8887478198556074E-2</v>
      </c>
      <c r="X2402" s="53" t="str">
        <f t="shared" si="311"/>
        <v/>
      </c>
    </row>
    <row r="2403" spans="1:24" x14ac:dyDescent="0.3">
      <c r="A2403" s="4">
        <v>42480</v>
      </c>
      <c r="B2403" s="1">
        <v>133.16892100000001</v>
      </c>
      <c r="C2403" s="1">
        <v>181.03897799999999</v>
      </c>
      <c r="D2403" s="1">
        <v>210.13540399999999</v>
      </c>
      <c r="E2403" s="1">
        <v>119.22683000000001</v>
      </c>
      <c r="F2403" s="3">
        <f t="shared" si="304"/>
        <v>15734.572793769348</v>
      </c>
      <c r="G2403" s="36">
        <f t="shared" si="305"/>
        <v>2.3369088966895499E-5</v>
      </c>
      <c r="H2403" s="31">
        <f t="shared" si="306"/>
        <v>1.2913732279125438E-3</v>
      </c>
      <c r="I2403" s="37">
        <f t="shared" si="307"/>
        <v>4.3377894675962281E-3</v>
      </c>
      <c r="J2403" s="37">
        <f t="shared" si="308"/>
        <v>-2.7234426788001714E-3</v>
      </c>
      <c r="K2403" s="39">
        <f t="shared" si="309"/>
        <v>4.3549108425867315E-4</v>
      </c>
      <c r="L2403" s="36">
        <f>-(1-B2403/MAX(B$5:B2403))</f>
        <v>-5.8596441635416774E-4</v>
      </c>
      <c r="M2403" s="37">
        <f>-(1-C2403/MAX(C$5:C2403))</f>
        <v>-4.0541342983809736E-3</v>
      </c>
      <c r="N2403" s="37">
        <f>-(1-D2403/MAX(D$5:D2403))</f>
        <v>-0.12689686158635116</v>
      </c>
      <c r="O2403" s="37">
        <f>-(1-E2403/MAX(E$5:E2403))</f>
        <v>-0.35190129590572061</v>
      </c>
      <c r="P2403" s="39">
        <f>-(1-F2403/MAX(F$5:F2403))</f>
        <v>-1.3026806098781596E-2</v>
      </c>
      <c r="Q2403" s="33">
        <f>IF(DatiStorici[[#This Row],[Calend]]="X",(DatiStorici[[#This Row],[Balanced]]*B$2/DatiStorici[[#This Row],[Bond 3Y]]),Q2402)</f>
        <v>29.899429553803316</v>
      </c>
      <c r="R2403" s="33">
        <f>IF(DatiStorici[[#This Row],[Calend]]="X",(DatiStorici[[#This Row],[Balanced]]*C$2/DatiStorici[[#This Row],[Bond 10Y]]),R2402)</f>
        <v>22.725236034710424</v>
      </c>
      <c r="S2403" s="33">
        <f>IF(DatiStorici[[#This Row],[Calend]]="X",(DatiStorici[[#This Row],[Balanced]]*D$2/DatiStorici[[#This Row],[SXXR]]),S2402)</f>
        <v>18.617808740708266</v>
      </c>
      <c r="T2403" s="33">
        <f>IF(DatiStorici[[#This Row],[Calend]]="X",(DatiStorici[[#This Row],[Balanced]]*E$2/DatiStorici[[#This Row],[Gold]]),T2402)</f>
        <v>38.912247961081768</v>
      </c>
      <c r="U2403" s="34">
        <f>SUMPRODUCT(DatiStorici[[#This Row],[Bond 3Y]:[Gold]],Q2402:T2402)</f>
        <v>16647.473012625451</v>
      </c>
      <c r="V2403" s="32">
        <f t="shared" si="310"/>
        <v>5.8188022616273113E-4</v>
      </c>
      <c r="W2403" s="32">
        <f>-(1-U2403/MAX(U$5:U2403))</f>
        <v>-1.8316422095464469E-2</v>
      </c>
      <c r="X2403" s="53" t="str">
        <f t="shared" si="311"/>
        <v/>
      </c>
    </row>
    <row r="2404" spans="1:24" x14ac:dyDescent="0.3">
      <c r="A2404" s="4">
        <v>42481</v>
      </c>
      <c r="B2404" s="1">
        <v>133.15281999999999</v>
      </c>
      <c r="C2404" s="1">
        <v>180.11248000000001</v>
      </c>
      <c r="D2404" s="1">
        <v>209.49455800000001</v>
      </c>
      <c r="E2404" s="1">
        <v>118.96359</v>
      </c>
      <c r="F2404" s="3">
        <f t="shared" si="304"/>
        <v>15690.694806753143</v>
      </c>
      <c r="G2404" s="36">
        <f t="shared" si="305"/>
        <v>-1.2091389879904726E-4</v>
      </c>
      <c r="H2404" s="31">
        <f t="shared" si="306"/>
        <v>-5.1308115307212914E-3</v>
      </c>
      <c r="I2404" s="37">
        <f t="shared" si="307"/>
        <v>-3.0543409967671306E-3</v>
      </c>
      <c r="J2404" s="37">
        <f t="shared" si="308"/>
        <v>-2.210333288577998E-3</v>
      </c>
      <c r="K2404" s="39">
        <f t="shared" si="309"/>
        <v>-2.7925309078155078E-3</v>
      </c>
      <c r="L2404" s="36">
        <f>-(1-B2404/MAX(B$5:B2404))</f>
        <v>-7.0680015840351995E-4</v>
      </c>
      <c r="M2404" s="37">
        <f>-(1-C2404/MAX(C$5:C2404))</f>
        <v>-9.1510579712532625E-3</v>
      </c>
      <c r="N2404" s="37">
        <f>-(1-D2404/MAX(D$5:D2404))</f>
        <v>-0.12955954785048884</v>
      </c>
      <c r="O2404" s="37">
        <f>-(1-E2404/MAX(E$5:E2404))</f>
        <v>-0.35333222804461739</v>
      </c>
      <c r="P2404" s="39">
        <f>-(1-F2404/MAX(F$5:F2404))</f>
        <v>-1.5779114506194403E-2</v>
      </c>
      <c r="Q2404" s="33">
        <f>IF(DatiStorici[[#This Row],[Calend]]="X",(DatiStorici[[#This Row],[Balanced]]*B$2/DatiStorici[[#This Row],[Bond 3Y]]),Q2403)</f>
        <v>29.899429553803316</v>
      </c>
      <c r="R2404" s="33">
        <f>IF(DatiStorici[[#This Row],[Calend]]="X",(DatiStorici[[#This Row],[Balanced]]*C$2/DatiStorici[[#This Row],[Bond 10Y]]),R2403)</f>
        <v>22.725236034710424</v>
      </c>
      <c r="S2404" s="33">
        <f>IF(DatiStorici[[#This Row],[Calend]]="X",(DatiStorici[[#This Row],[Balanced]]*D$2/DatiStorici[[#This Row],[SXXR]]),S2403)</f>
        <v>18.617808740708266</v>
      </c>
      <c r="T2404" s="33">
        <f>IF(DatiStorici[[#This Row],[Calend]]="X",(DatiStorici[[#This Row],[Balanced]]*E$2/DatiStorici[[#This Row],[Gold]]),T2403)</f>
        <v>38.912247961081768</v>
      </c>
      <c r="U2404" s="34">
        <f>SUMPRODUCT(DatiStorici[[#This Row],[Bond 3Y]:[Gold]],Q2403:T2403)</f>
        <v>16603.762307760997</v>
      </c>
      <c r="V2404" s="32">
        <f t="shared" si="310"/>
        <v>-2.6291191663482612E-3</v>
      </c>
      <c r="W2404" s="32">
        <f>-(1-U2404/MAX(U$5:U2404))</f>
        <v>-2.0893995347063932E-2</v>
      </c>
      <c r="X2404" s="53" t="str">
        <f t="shared" si="311"/>
        <v/>
      </c>
    </row>
    <row r="2405" spans="1:24" x14ac:dyDescent="0.3">
      <c r="A2405" s="4">
        <v>42482</v>
      </c>
      <c r="B2405" s="1">
        <v>133.15337099999999</v>
      </c>
      <c r="C2405" s="1">
        <v>180.079308</v>
      </c>
      <c r="D2405" s="1">
        <v>208.87987000000001</v>
      </c>
      <c r="E2405" s="1">
        <v>118.39086</v>
      </c>
      <c r="F2405" s="3">
        <f t="shared" si="304"/>
        <v>15658.032636229142</v>
      </c>
      <c r="G2405" s="36">
        <f t="shared" si="305"/>
        <v>4.1380938079552248E-6</v>
      </c>
      <c r="H2405" s="31">
        <f t="shared" si="306"/>
        <v>-1.8419076280433238E-4</v>
      </c>
      <c r="I2405" s="37">
        <f t="shared" si="307"/>
        <v>-2.9384608673847594E-3</v>
      </c>
      <c r="J2405" s="37">
        <f t="shared" si="308"/>
        <v>-4.8259563835109853E-3</v>
      </c>
      <c r="K2405" s="39">
        <f t="shared" si="309"/>
        <v>-2.0837963775233556E-3</v>
      </c>
      <c r="L2405" s="36">
        <f>-(1-B2405/MAX(B$5:B2405))</f>
        <v>-7.0266498084503581E-4</v>
      </c>
      <c r="M2405" s="37">
        <f>-(1-C2405/MAX(C$5:C2405))</f>
        <v>-9.333546386853242E-3</v>
      </c>
      <c r="N2405" s="37">
        <f>-(1-D2405/MAX(D$5:D2405))</f>
        <v>-0.13211354880287096</v>
      </c>
      <c r="O2405" s="37">
        <f>-(1-E2405/MAX(E$5:E2405))</f>
        <v>-0.35644550020656218</v>
      </c>
      <c r="P2405" s="39">
        <f>-(1-F2405/MAX(F$5:F2405))</f>
        <v>-1.7827895059968624E-2</v>
      </c>
      <c r="Q2405" s="33">
        <f>IF(DatiStorici[[#This Row],[Calend]]="X",(DatiStorici[[#This Row],[Balanced]]*B$2/DatiStorici[[#This Row],[Bond 3Y]]),Q2404)</f>
        <v>29.899429553803316</v>
      </c>
      <c r="R2405" s="33">
        <f>IF(DatiStorici[[#This Row],[Calend]]="X",(DatiStorici[[#This Row],[Balanced]]*C$2/DatiStorici[[#This Row],[Bond 10Y]]),R2404)</f>
        <v>22.725236034710424</v>
      </c>
      <c r="S2405" s="33">
        <f>IF(DatiStorici[[#This Row],[Calend]]="X",(DatiStorici[[#This Row],[Balanced]]*D$2/DatiStorici[[#This Row],[SXXR]]),S2404)</f>
        <v>18.617808740708266</v>
      </c>
      <c r="T2405" s="33">
        <f>IF(DatiStorici[[#This Row],[Calend]]="X",(DatiStorici[[#This Row],[Balanced]]*E$2/DatiStorici[[#This Row],[Gold]]),T2404)</f>
        <v>38.912247961081768</v>
      </c>
      <c r="U2405" s="34">
        <f>SUMPRODUCT(DatiStorici[[#This Row],[Bond 3Y]:[Gold]],Q2404:T2404)</f>
        <v>16569.294585422977</v>
      </c>
      <c r="V2405" s="32">
        <f t="shared" si="310"/>
        <v>-2.078055986974523E-3</v>
      </c>
      <c r="W2405" s="32">
        <f>-(1-U2405/MAX(U$5:U2405))</f>
        <v>-2.2926519860624994E-2</v>
      </c>
      <c r="X2405" s="53" t="str">
        <f t="shared" si="311"/>
        <v/>
      </c>
    </row>
    <row r="2406" spans="1:24" x14ac:dyDescent="0.3">
      <c r="A2406" s="4">
        <v>42485</v>
      </c>
      <c r="B2406" s="1">
        <v>133.15613400000001</v>
      </c>
      <c r="C2406" s="1">
        <v>179.644589</v>
      </c>
      <c r="D2406" s="1">
        <v>207.83478099999999</v>
      </c>
      <c r="E2406" s="1">
        <v>117.97256</v>
      </c>
      <c r="F2406" s="3">
        <f t="shared" si="304"/>
        <v>15614.87459712091</v>
      </c>
      <c r="G2406" s="36">
        <f t="shared" si="305"/>
        <v>2.0750292034287401E-5</v>
      </c>
      <c r="H2406" s="31">
        <f t="shared" si="306"/>
        <v>-2.4169604257608022E-3</v>
      </c>
      <c r="I2406" s="37">
        <f t="shared" si="307"/>
        <v>-5.0158600788068452E-3</v>
      </c>
      <c r="J2406" s="37">
        <f t="shared" si="308"/>
        <v>-3.5394684735855627E-3</v>
      </c>
      <c r="K2406" s="39">
        <f t="shared" si="309"/>
        <v>-2.7600930213979922E-3</v>
      </c>
      <c r="L2406" s="36">
        <f>-(1-B2406/MAX(B$5:B2406))</f>
        <v>-6.8192905417685523E-4</v>
      </c>
      <c r="M2406" s="37">
        <f>-(1-C2406/MAX(C$5:C2406))</f>
        <v>-1.172505674321378E-2</v>
      </c>
      <c r="N2406" s="37">
        <f>-(1-D2406/MAX(D$5:D2406))</f>
        <v>-0.13645584652354248</v>
      </c>
      <c r="O2406" s="37">
        <f>-(1-E2406/MAX(E$5:E2406))</f>
        <v>-0.35871931464851814</v>
      </c>
      <c r="P2406" s="39">
        <f>-(1-F2406/MAX(F$5:F2406))</f>
        <v>-2.0535043722945567E-2</v>
      </c>
      <c r="Q2406" s="33">
        <f>IF(DatiStorici[[#This Row],[Calend]]="X",(DatiStorici[[#This Row],[Balanced]]*B$2/DatiStorici[[#This Row],[Bond 3Y]]),Q2405)</f>
        <v>29.899429553803316</v>
      </c>
      <c r="R2406" s="33">
        <f>IF(DatiStorici[[#This Row],[Calend]]="X",(DatiStorici[[#This Row],[Balanced]]*C$2/DatiStorici[[#This Row],[Bond 10Y]]),R2405)</f>
        <v>22.725236034710424</v>
      </c>
      <c r="S2406" s="33">
        <f>IF(DatiStorici[[#This Row],[Calend]]="X",(DatiStorici[[#This Row],[Balanced]]*D$2/DatiStorici[[#This Row],[SXXR]]),S2405)</f>
        <v>18.617808740708266</v>
      </c>
      <c r="T2406" s="33">
        <f>IF(DatiStorici[[#This Row],[Calend]]="X",(DatiStorici[[#This Row],[Balanced]]*E$2/DatiStorici[[#This Row],[Gold]]),T2405)</f>
        <v>38.912247961081768</v>
      </c>
      <c r="U2406" s="34">
        <f>SUMPRODUCT(DatiStorici[[#This Row],[Bond 3Y]:[Gold]],Q2405:T2405)</f>
        <v>16523.763845221922</v>
      </c>
      <c r="V2406" s="32">
        <f t="shared" si="310"/>
        <v>-2.7516809318433775E-3</v>
      </c>
      <c r="W2406" s="32">
        <f>-(1-U2406/MAX(U$5:U2406))</f>
        <v>-2.5611418638434413E-2</v>
      </c>
      <c r="X2406" s="53" t="str">
        <f t="shared" si="311"/>
        <v/>
      </c>
    </row>
    <row r="2407" spans="1:24" x14ac:dyDescent="0.3">
      <c r="A2407" s="4">
        <v>42486</v>
      </c>
      <c r="B2407" s="1">
        <v>133.15113400000001</v>
      </c>
      <c r="C2407" s="1">
        <v>179.347454</v>
      </c>
      <c r="D2407" s="1">
        <v>208.338302</v>
      </c>
      <c r="E2407" s="1">
        <v>118.23783</v>
      </c>
      <c r="F2407" s="3">
        <f t="shared" si="304"/>
        <v>15625.26524930439</v>
      </c>
      <c r="G2407" s="36">
        <f t="shared" si="305"/>
        <v>-3.7550608649417932E-5</v>
      </c>
      <c r="H2407" s="31">
        <f t="shared" si="306"/>
        <v>-1.6553852579582178E-3</v>
      </c>
      <c r="I2407" s="37">
        <f t="shared" si="307"/>
        <v>2.4197684389308397E-3</v>
      </c>
      <c r="J2407" s="37">
        <f t="shared" si="308"/>
        <v>2.2460494774859323E-3</v>
      </c>
      <c r="K2407" s="39">
        <f t="shared" si="309"/>
        <v>6.6521165511561678E-4</v>
      </c>
      <c r="L2407" s="36">
        <f>-(1-B2407/MAX(B$5:B2407))</f>
        <v>-7.194533514407464E-4</v>
      </c>
      <c r="M2407" s="37">
        <f>-(1-C2407/MAX(C$5:C2407))</f>
        <v>-1.335967917687142E-2</v>
      </c>
      <c r="N2407" s="37">
        <f>-(1-D2407/MAX(D$5:D2407))</f>
        <v>-0.13436373944882429</v>
      </c>
      <c r="O2407" s="37">
        <f>-(1-E2407/MAX(E$5:E2407))</f>
        <v>-0.35727734774194952</v>
      </c>
      <c r="P2407" s="39">
        <f>-(1-F2407/MAX(F$5:F2407))</f>
        <v>-1.9883275460364724E-2</v>
      </c>
      <c r="Q2407" s="33">
        <f>IF(DatiStorici[[#This Row],[Calend]]="X",(DatiStorici[[#This Row],[Balanced]]*B$2/DatiStorici[[#This Row],[Bond 3Y]]),Q2406)</f>
        <v>29.899429553803316</v>
      </c>
      <c r="R2407" s="33">
        <f>IF(DatiStorici[[#This Row],[Calend]]="X",(DatiStorici[[#This Row],[Balanced]]*C$2/DatiStorici[[#This Row],[Bond 10Y]]),R2406)</f>
        <v>22.725236034710424</v>
      </c>
      <c r="S2407" s="33">
        <f>IF(DatiStorici[[#This Row],[Calend]]="X",(DatiStorici[[#This Row],[Balanced]]*D$2/DatiStorici[[#This Row],[SXXR]]),S2406)</f>
        <v>18.617808740708266</v>
      </c>
      <c r="T2407" s="33">
        <f>IF(DatiStorici[[#This Row],[Calend]]="X",(DatiStorici[[#This Row],[Balanced]]*E$2/DatiStorici[[#This Row],[Gold]]),T2406)</f>
        <v>38.912247961081768</v>
      </c>
      <c r="U2407" s="34">
        <f>SUMPRODUCT(DatiStorici[[#This Row],[Bond 3Y]:[Gold]],Q2406:T2406)</f>
        <v>16536.558594756549</v>
      </c>
      <c r="V2407" s="32">
        <f t="shared" si="310"/>
        <v>7.7402452421028423E-4</v>
      </c>
      <c r="W2407" s="32">
        <f>-(1-U2407/MAX(U$5:U2407))</f>
        <v>-2.4856926020124126E-2</v>
      </c>
      <c r="X2407" s="53" t="str">
        <f t="shared" si="311"/>
        <v/>
      </c>
    </row>
    <row r="2408" spans="1:24" x14ac:dyDescent="0.3">
      <c r="A2408" s="4">
        <v>42487</v>
      </c>
      <c r="B2408" s="1">
        <v>133.169591</v>
      </c>
      <c r="C2408" s="1">
        <v>179.49972299999999</v>
      </c>
      <c r="D2408" s="1">
        <v>209.01006000000001</v>
      </c>
      <c r="E2408" s="1">
        <v>118.77924</v>
      </c>
      <c r="F2408" s="3">
        <f t="shared" si="304"/>
        <v>15661.035258503543</v>
      </c>
      <c r="G2408" s="36">
        <f t="shared" si="305"/>
        <v>1.386073128897213E-4</v>
      </c>
      <c r="H2408" s="31">
        <f t="shared" si="306"/>
        <v>8.4865658084254056E-4</v>
      </c>
      <c r="I2408" s="37">
        <f t="shared" si="307"/>
        <v>3.2191743938059219E-3</v>
      </c>
      <c r="J2408" s="37">
        <f t="shared" si="308"/>
        <v>4.5685396555787362E-3</v>
      </c>
      <c r="K2408" s="39">
        <f t="shared" si="309"/>
        <v>2.286625405006321E-3</v>
      </c>
      <c r="L2408" s="36">
        <f>-(1-B2408/MAX(B$5:B2408))</f>
        <v>-5.8093616052090624E-4</v>
      </c>
      <c r="M2408" s="37">
        <f>-(1-C2408/MAX(C$5:C2408))</f>
        <v>-1.252200497709488E-2</v>
      </c>
      <c r="N2408" s="37">
        <f>-(1-D2408/MAX(D$5:D2408))</f>
        <v>-0.13157261521706709</v>
      </c>
      <c r="O2408" s="37">
        <f>-(1-E2408/MAX(E$5:E2408))</f>
        <v>-0.35433432628122896</v>
      </c>
      <c r="P2408" s="39">
        <f>-(1-F2408/MAX(F$5:F2408))</f>
        <v>-1.763955135753148E-2</v>
      </c>
      <c r="Q2408" s="33">
        <f>IF(DatiStorici[[#This Row],[Calend]]="X",(DatiStorici[[#This Row],[Balanced]]*B$2/DatiStorici[[#This Row],[Bond 3Y]]),Q2407)</f>
        <v>29.899429553803316</v>
      </c>
      <c r="R2408" s="33">
        <f>IF(DatiStorici[[#This Row],[Calend]]="X",(DatiStorici[[#This Row],[Balanced]]*C$2/DatiStorici[[#This Row],[Bond 10Y]]),R2407)</f>
        <v>22.725236034710424</v>
      </c>
      <c r="S2408" s="33">
        <f>IF(DatiStorici[[#This Row],[Calend]]="X",(DatiStorici[[#This Row],[Balanced]]*D$2/DatiStorici[[#This Row],[SXXR]]),S2407)</f>
        <v>18.617808740708266</v>
      </c>
      <c r="T2408" s="33">
        <f>IF(DatiStorici[[#This Row],[Calend]]="X",(DatiStorici[[#This Row],[Balanced]]*E$2/DatiStorici[[#This Row],[Gold]]),T2407)</f>
        <v>38.912247961081768</v>
      </c>
      <c r="U2408" s="34">
        <f>SUMPRODUCT(DatiStorici[[#This Row],[Bond 3Y]:[Gold]],Q2407:T2407)</f>
        <v>16574.14493962624</v>
      </c>
      <c r="V2408" s="32">
        <f t="shared" si="310"/>
        <v>2.270345054761883E-3</v>
      </c>
      <c r="W2408" s="32">
        <f>-(1-U2408/MAX(U$5:U2408))</f>
        <v>-2.2640499690191218E-2</v>
      </c>
      <c r="X2408" s="53" t="str">
        <f t="shared" si="311"/>
        <v/>
      </c>
    </row>
    <row r="2409" spans="1:24" x14ac:dyDescent="0.3">
      <c r="A2409" s="4">
        <v>42488</v>
      </c>
      <c r="B2409" s="1">
        <v>133.19662299999999</v>
      </c>
      <c r="C2409" s="1">
        <v>179.97412299999999</v>
      </c>
      <c r="D2409" s="1">
        <v>209.567679</v>
      </c>
      <c r="E2409" s="1">
        <v>119.59677000000001</v>
      </c>
      <c r="F2409" s="3">
        <f t="shared" si="304"/>
        <v>15714.346189754791</v>
      </c>
      <c r="G2409" s="36">
        <f t="shared" si="305"/>
        <v>2.0296868500599912E-4</v>
      </c>
      <c r="H2409" s="31">
        <f t="shared" si="306"/>
        <v>2.6394146928247599E-3</v>
      </c>
      <c r="I2409" s="37">
        <f t="shared" si="307"/>
        <v>2.6643525343691501E-3</v>
      </c>
      <c r="J2409" s="37">
        <f t="shared" si="308"/>
        <v>6.8591902792027835E-3</v>
      </c>
      <c r="K2409" s="39">
        <f t="shared" si="309"/>
        <v>3.3982683297763623E-3</v>
      </c>
      <c r="L2409" s="36">
        <f>-(1-B2409/MAX(B$5:B2409))</f>
        <v>-3.7806479979329843E-4</v>
      </c>
      <c r="M2409" s="37">
        <f>-(1-C2409/MAX(C$5:C2409))</f>
        <v>-9.9121983823579063E-3</v>
      </c>
      <c r="N2409" s="37">
        <f>-(1-D2409/MAX(D$5:D2409))</f>
        <v>-0.12925573338910501</v>
      </c>
      <c r="O2409" s="37">
        <f>-(1-E2409/MAX(E$5:E2409))</f>
        <v>-0.34989035898327925</v>
      </c>
      <c r="P2409" s="39">
        <f>-(1-F2409/MAX(F$5:F2409))</f>
        <v>-1.4295548264690816E-2</v>
      </c>
      <c r="Q2409" s="33">
        <f>IF(DatiStorici[[#This Row],[Calend]]="X",(DatiStorici[[#This Row],[Balanced]]*B$2/DatiStorici[[#This Row],[Bond 3Y]]),Q2408)</f>
        <v>29.899429553803316</v>
      </c>
      <c r="R2409" s="33">
        <f>IF(DatiStorici[[#This Row],[Calend]]="X",(DatiStorici[[#This Row],[Balanced]]*C$2/DatiStorici[[#This Row],[Bond 10Y]]),R2408)</f>
        <v>22.725236034710424</v>
      </c>
      <c r="S2409" s="33">
        <f>IF(DatiStorici[[#This Row],[Calend]]="X",(DatiStorici[[#This Row],[Balanced]]*D$2/DatiStorici[[#This Row],[SXXR]]),S2408)</f>
        <v>18.617808740708266</v>
      </c>
      <c r="T2409" s="33">
        <f>IF(DatiStorici[[#This Row],[Calend]]="X",(DatiStorici[[#This Row],[Balanced]]*E$2/DatiStorici[[#This Row],[Gold]]),T2408)</f>
        <v>38.912247961081768</v>
      </c>
      <c r="U2409" s="34">
        <f>SUMPRODUCT(DatiStorici[[#This Row],[Bond 3Y]:[Gold]],Q2408:T2408)</f>
        <v>16627.927606948611</v>
      </c>
      <c r="V2409" s="32">
        <f t="shared" si="310"/>
        <v>3.2397203088977253E-3</v>
      </c>
      <c r="W2409" s="32">
        <f>-(1-U2409/MAX(U$5:U2409))</f>
        <v>-1.9468993645626154E-2</v>
      </c>
      <c r="X2409" s="53" t="str">
        <f t="shared" si="311"/>
        <v/>
      </c>
    </row>
    <row r="2410" spans="1:24" x14ac:dyDescent="0.3">
      <c r="A2410" s="4">
        <v>42489</v>
      </c>
      <c r="B2410" s="1">
        <v>133.21756999999999</v>
      </c>
      <c r="C2410" s="1">
        <v>179.541808</v>
      </c>
      <c r="D2410" s="1">
        <v>205.206008</v>
      </c>
      <c r="E2410" s="1">
        <v>122.41865</v>
      </c>
      <c r="F2410" s="3">
        <f t="shared" si="304"/>
        <v>15749.600285633769</v>
      </c>
      <c r="G2410" s="36">
        <f t="shared" si="305"/>
        <v>1.572513821978369E-4</v>
      </c>
      <c r="H2410" s="31">
        <f t="shared" si="306"/>
        <v>-2.4049849872944638E-3</v>
      </c>
      <c r="I2410" s="37">
        <f t="shared" si="307"/>
        <v>-2.103234569163279E-2</v>
      </c>
      <c r="J2410" s="37">
        <f t="shared" si="308"/>
        <v>2.3320893289370471E-2</v>
      </c>
      <c r="K2410" s="39">
        <f t="shared" si="309"/>
        <v>2.2409210910393019E-3</v>
      </c>
      <c r="L2410" s="36">
        <f>-(1-B2410/MAX(B$5:B2410))</f>
        <v>-2.2086050883585173E-4</v>
      </c>
      <c r="M2410" s="37">
        <f>-(1-C2410/MAX(C$5:C2410))</f>
        <v>-1.2290483664827767E-2</v>
      </c>
      <c r="N2410" s="37">
        <f>-(1-D2410/MAX(D$5:D2410))</f>
        <v>-0.14737827992975261</v>
      </c>
      <c r="O2410" s="37">
        <f>-(1-E2410/MAX(E$5:E2410))</f>
        <v>-0.33455105346698266</v>
      </c>
      <c r="P2410" s="39">
        <f>-(1-F2410/MAX(F$5:F2410))</f>
        <v>-1.2084185549997128E-2</v>
      </c>
      <c r="Q2410" s="33">
        <f>IF(DatiStorici[[#This Row],[Calend]]="X",(DatiStorici[[#This Row],[Balanced]]*B$2/DatiStorici[[#This Row],[Bond 3Y]]),Q2409)</f>
        <v>29.899429553803316</v>
      </c>
      <c r="R2410" s="33">
        <f>IF(DatiStorici[[#This Row],[Calend]]="X",(DatiStorici[[#This Row],[Balanced]]*C$2/DatiStorici[[#This Row],[Bond 10Y]]),R2409)</f>
        <v>22.725236034710424</v>
      </c>
      <c r="S2410" s="33">
        <f>IF(DatiStorici[[#This Row],[Calend]]="X",(DatiStorici[[#This Row],[Balanced]]*D$2/DatiStorici[[#This Row],[SXXR]]),S2409)</f>
        <v>18.617808740708266</v>
      </c>
      <c r="T2410" s="33">
        <f>IF(DatiStorici[[#This Row],[Calend]]="X",(DatiStorici[[#This Row],[Balanced]]*E$2/DatiStorici[[#This Row],[Gold]]),T2409)</f>
        <v>38.912247961081768</v>
      </c>
      <c r="U2410" s="34">
        <f>SUMPRODUCT(DatiStorici[[#This Row],[Bond 3Y]:[Gold]],Q2409:T2409)</f>
        <v>16647.330387691654</v>
      </c>
      <c r="V2410" s="32">
        <f t="shared" si="310"/>
        <v>1.1661987982290265E-3</v>
      </c>
      <c r="W2410" s="32">
        <f>-(1-U2410/MAX(U$5:U2410))</f>
        <v>-1.832483253440631E-2</v>
      </c>
      <c r="X2410" s="53" t="str">
        <f t="shared" si="311"/>
        <v/>
      </c>
    </row>
    <row r="2411" spans="1:24" x14ac:dyDescent="0.3">
      <c r="A2411" s="4">
        <v>42492</v>
      </c>
      <c r="B2411" s="1">
        <v>133.23346749999999</v>
      </c>
      <c r="C2411" s="1">
        <v>179.541808</v>
      </c>
      <c r="D2411" s="1">
        <v>205.22681499999999</v>
      </c>
      <c r="E2411" s="1">
        <v>122.41443</v>
      </c>
      <c r="F2411" s="3">
        <f t="shared" si="304"/>
        <v>15750.13929533635</v>
      </c>
      <c r="G2411" s="36">
        <f t="shared" si="305"/>
        <v>1.1932773967040167E-4</v>
      </c>
      <c r="H2411" s="31">
        <f t="shared" si="306"/>
        <v>0</v>
      </c>
      <c r="I2411" s="37">
        <f t="shared" si="307"/>
        <v>1.0139052654567751E-4</v>
      </c>
      <c r="J2411" s="37">
        <f t="shared" si="308"/>
        <v>-3.4472465897294625E-5</v>
      </c>
      <c r="K2411" s="39">
        <f t="shared" si="309"/>
        <v>3.4223121194360544E-5</v>
      </c>
      <c r="L2411" s="36">
        <f>-(1-B2411/MAX(B$5:B2411))</f>
        <v>-1.0155200568529033E-4</v>
      </c>
      <c r="M2411" s="37">
        <f>-(1-C2411/MAX(C$5:C2411))</f>
        <v>-1.2290483664827767E-2</v>
      </c>
      <c r="N2411" s="37">
        <f>-(1-D2411/MAX(D$5:D2411))</f>
        <v>-0.14729182778197003</v>
      </c>
      <c r="O2411" s="37">
        <f>-(1-E2411/MAX(E$5:E2411))</f>
        <v>-0.3345739927377096</v>
      </c>
      <c r="P2411" s="39">
        <f>-(1-F2411/MAX(F$5:F2411))</f>
        <v>-1.2050375408808489E-2</v>
      </c>
      <c r="Q2411" s="33">
        <f>IF(DatiStorici[[#This Row],[Calend]]="X",(DatiStorici[[#This Row],[Balanced]]*B$2/DatiStorici[[#This Row],[Bond 3Y]]),Q2410)</f>
        <v>29.899429553803316</v>
      </c>
      <c r="R2411" s="33">
        <f>IF(DatiStorici[[#This Row],[Calend]]="X",(DatiStorici[[#This Row],[Balanced]]*C$2/DatiStorici[[#This Row],[Bond 10Y]]),R2410)</f>
        <v>22.725236034710424</v>
      </c>
      <c r="S2411" s="33">
        <f>IF(DatiStorici[[#This Row],[Calend]]="X",(DatiStorici[[#This Row],[Balanced]]*D$2/DatiStorici[[#This Row],[SXXR]]),S2410)</f>
        <v>18.617808740708266</v>
      </c>
      <c r="T2411" s="33">
        <f>IF(DatiStorici[[#This Row],[Calend]]="X",(DatiStorici[[#This Row],[Balanced]]*E$2/DatiStorici[[#This Row],[Gold]]),T2410)</f>
        <v>38.912247961081768</v>
      </c>
      <c r="U2411" s="34">
        <f>SUMPRODUCT(DatiStorici[[#This Row],[Bond 3Y]:[Gold]],Q2410:T2410)</f>
        <v>16648.028884933057</v>
      </c>
      <c r="V2411" s="32">
        <f t="shared" si="310"/>
        <v>4.1957633542046771E-5</v>
      </c>
      <c r="W2411" s="32">
        <f>-(1-U2411/MAX(U$5:U2411))</f>
        <v>-1.8283642903368813E-2</v>
      </c>
      <c r="X2411" s="53" t="str">
        <f t="shared" si="311"/>
        <v/>
      </c>
    </row>
    <row r="2412" spans="1:24" x14ac:dyDescent="0.3">
      <c r="A2412" s="4">
        <v>42493</v>
      </c>
      <c r="B2412" s="1">
        <v>133.24936500000001</v>
      </c>
      <c r="C2412" s="1">
        <v>180.35321300000001</v>
      </c>
      <c r="D2412" s="1">
        <v>201.847813</v>
      </c>
      <c r="E2412" s="1">
        <v>123.20807000000001</v>
      </c>
      <c r="F2412" s="3">
        <f t="shared" si="304"/>
        <v>15751.545390400428</v>
      </c>
      <c r="G2412" s="36">
        <f t="shared" si="305"/>
        <v>1.1931350226009463E-4</v>
      </c>
      <c r="H2412" s="31">
        <f t="shared" si="306"/>
        <v>4.5091280926948269E-3</v>
      </c>
      <c r="I2412" s="37">
        <f t="shared" si="307"/>
        <v>-1.6601769685030049E-2</v>
      </c>
      <c r="J2412" s="37">
        <f t="shared" si="308"/>
        <v>6.4622969145745673E-3</v>
      </c>
      <c r="K2412" s="39">
        <f t="shared" si="309"/>
        <v>8.9271102738633904E-5</v>
      </c>
      <c r="L2412" s="36">
        <f>-(1-B2412/MAX(B$5:B2412))</f>
        <v>0</v>
      </c>
      <c r="M2412" s="37">
        <f>-(1-C2412/MAX(C$5:C2412))</f>
        <v>-7.8267186563906188E-3</v>
      </c>
      <c r="N2412" s="37">
        <f>-(1-D2412/MAX(D$5:D2412))</f>
        <v>-0.16133142889033913</v>
      </c>
      <c r="O2412" s="37">
        <f>-(1-E2412/MAX(E$5:E2412))</f>
        <v>-0.33025988780413551</v>
      </c>
      <c r="P2412" s="39">
        <f>-(1-F2412/MAX(F$5:F2412))</f>
        <v>-1.1962176119605594E-2</v>
      </c>
      <c r="Q2412" s="33">
        <f>IF(DatiStorici[[#This Row],[Calend]]="X",(DatiStorici[[#This Row],[Balanced]]*B$2/DatiStorici[[#This Row],[Bond 3Y]]),Q2411)</f>
        <v>29.899429553803316</v>
      </c>
      <c r="R2412" s="33">
        <f>IF(DatiStorici[[#This Row],[Calend]]="X",(DatiStorici[[#This Row],[Balanced]]*C$2/DatiStorici[[#This Row],[Bond 10Y]]),R2411)</f>
        <v>22.725236034710424</v>
      </c>
      <c r="S2412" s="33">
        <f>IF(DatiStorici[[#This Row],[Calend]]="X",(DatiStorici[[#This Row],[Balanced]]*D$2/DatiStorici[[#This Row],[SXXR]]),S2411)</f>
        <v>18.617808740708266</v>
      </c>
      <c r="T2412" s="33">
        <f>IF(DatiStorici[[#This Row],[Calend]]="X",(DatiStorici[[#This Row],[Balanced]]*E$2/DatiStorici[[#This Row],[Gold]]),T2411)</f>
        <v>38.912247961081768</v>
      </c>
      <c r="U2412" s="34">
        <f>SUMPRODUCT(DatiStorici[[#This Row],[Bond 3Y]:[Gold]],Q2411:T2411)</f>
        <v>16634.916284760497</v>
      </c>
      <c r="V2412" s="32">
        <f t="shared" si="310"/>
        <v>-7.8794714735312037E-4</v>
      </c>
      <c r="W2412" s="32">
        <f>-(1-U2412/MAX(U$5:U2412))</f>
        <v>-1.9056878831924973E-2</v>
      </c>
      <c r="X2412" s="53" t="str">
        <f t="shared" si="311"/>
        <v/>
      </c>
    </row>
    <row r="2413" spans="1:24" x14ac:dyDescent="0.3">
      <c r="A2413" s="4">
        <v>42494</v>
      </c>
      <c r="B2413" s="1">
        <v>133.240917</v>
      </c>
      <c r="C2413" s="1">
        <v>180.27189000000001</v>
      </c>
      <c r="D2413" s="1">
        <v>199.64230599999999</v>
      </c>
      <c r="E2413" s="1">
        <v>122.1593</v>
      </c>
      <c r="F2413" s="3">
        <f t="shared" si="304"/>
        <v>15674.735234278171</v>
      </c>
      <c r="G2413" s="36">
        <f t="shared" si="305"/>
        <v>-6.3401936756839211E-5</v>
      </c>
      <c r="H2413" s="31">
        <f t="shared" si="306"/>
        <v>-4.5101131730422643E-4</v>
      </c>
      <c r="I2413" s="37">
        <f t="shared" si="307"/>
        <v>-1.0986717135829356E-2</v>
      </c>
      <c r="J2413" s="37">
        <f t="shared" si="308"/>
        <v>-8.5486214968842067E-3</v>
      </c>
      <c r="K2413" s="39">
        <f t="shared" si="309"/>
        <v>-4.8882850624212566E-3</v>
      </c>
      <c r="L2413" s="36">
        <f>-(1-B2413/MAX(B$5:B2413))</f>
        <v>-6.3399926896523517E-5</v>
      </c>
      <c r="M2413" s="37">
        <f>-(1-C2413/MAX(C$5:C2413))</f>
        <v>-8.2740991405890751E-3</v>
      </c>
      <c r="N2413" s="37">
        <f>-(1-D2413/MAX(D$5:D2413))</f>
        <v>-0.17049521113187549</v>
      </c>
      <c r="O2413" s="37">
        <f>-(1-E2413/MAX(E$5:E2413))</f>
        <v>-0.33596084016437999</v>
      </c>
      <c r="P2413" s="39">
        <f>-(1-F2413/MAX(F$5:F2413))</f>
        <v>-1.678020112134293E-2</v>
      </c>
      <c r="Q2413" s="33">
        <f>IF(DatiStorici[[#This Row],[Calend]]="X",(DatiStorici[[#This Row],[Balanced]]*B$2/DatiStorici[[#This Row],[Bond 3Y]]),Q2412)</f>
        <v>29.899429553803316</v>
      </c>
      <c r="R2413" s="33">
        <f>IF(DatiStorici[[#This Row],[Calend]]="X",(DatiStorici[[#This Row],[Balanced]]*C$2/DatiStorici[[#This Row],[Bond 10Y]]),R2412)</f>
        <v>22.725236034710424</v>
      </c>
      <c r="S2413" s="33">
        <f>IF(DatiStorici[[#This Row],[Calend]]="X",(DatiStorici[[#This Row],[Balanced]]*D$2/DatiStorici[[#This Row],[SXXR]]),S2412)</f>
        <v>18.617808740708266</v>
      </c>
      <c r="T2413" s="33">
        <f>IF(DatiStorici[[#This Row],[Calend]]="X",(DatiStorici[[#This Row],[Balanced]]*E$2/DatiStorici[[#This Row],[Gold]]),T2412)</f>
        <v>38.912247961081768</v>
      </c>
      <c r="U2413" s="34">
        <f>SUMPRODUCT(DatiStorici[[#This Row],[Bond 3Y]:[Gold]],Q2412:T2412)</f>
        <v>16550.943904213142</v>
      </c>
      <c r="V2413" s="32">
        <f t="shared" si="310"/>
        <v>-5.0607432977790388E-3</v>
      </c>
      <c r="W2413" s="32">
        <f>-(1-U2413/MAX(U$5:U2413))</f>
        <v>-2.4008639793986264E-2</v>
      </c>
      <c r="X2413" s="53" t="str">
        <f t="shared" si="311"/>
        <v/>
      </c>
    </row>
    <row r="2414" spans="1:24" x14ac:dyDescent="0.3">
      <c r="A2414" s="4">
        <v>42495</v>
      </c>
      <c r="B2414" s="1">
        <v>133.22203300000001</v>
      </c>
      <c r="C2414" s="1">
        <v>180.44161800000001</v>
      </c>
      <c r="D2414" s="1">
        <v>200.534615</v>
      </c>
      <c r="E2414" s="1">
        <v>121.89606999999999</v>
      </c>
      <c r="F2414" s="3">
        <f t="shared" si="304"/>
        <v>15681.607732314245</v>
      </c>
      <c r="G2414" s="36">
        <f t="shared" si="305"/>
        <v>-1.4173827942381176E-4</v>
      </c>
      <c r="H2414" s="31">
        <f t="shared" si="306"/>
        <v>9.4106823704551916E-4</v>
      </c>
      <c r="I2414" s="37">
        <f t="shared" si="307"/>
        <v>4.4595799108667509E-3</v>
      </c>
      <c r="J2414" s="37">
        <f t="shared" si="308"/>
        <v>-2.1571342771309785E-3</v>
      </c>
      <c r="K2414" s="39">
        <f t="shared" si="309"/>
        <v>4.3834819343839039E-4</v>
      </c>
      <c r="L2414" s="36">
        <f>-(1-B2414/MAX(B$5:B2414))</f>
        <v>-2.051191763653426E-4</v>
      </c>
      <c r="M2414" s="37">
        <f>-(1-C2414/MAX(C$5:C2414))</f>
        <v>-7.3403781167452609E-3</v>
      </c>
      <c r="N2414" s="37">
        <f>-(1-D2414/MAX(D$5:D2414))</f>
        <v>-0.16678770742947824</v>
      </c>
      <c r="O2414" s="37">
        <f>-(1-E2414/MAX(E$5:E2414))</f>
        <v>-0.33739171794481526</v>
      </c>
      <c r="P2414" s="39">
        <f>-(1-F2414/MAX(F$5:F2414))</f>
        <v>-1.634911402252881E-2</v>
      </c>
      <c r="Q2414" s="33">
        <f>IF(DatiStorici[[#This Row],[Calend]]="X",(DatiStorici[[#This Row],[Balanced]]*B$2/DatiStorici[[#This Row],[Bond 3Y]]),Q2413)</f>
        <v>29.899429553803316</v>
      </c>
      <c r="R2414" s="33">
        <f>IF(DatiStorici[[#This Row],[Calend]]="X",(DatiStorici[[#This Row],[Balanced]]*C$2/DatiStorici[[#This Row],[Bond 10Y]]),R2413)</f>
        <v>22.725236034710424</v>
      </c>
      <c r="S2414" s="33">
        <f>IF(DatiStorici[[#This Row],[Calend]]="X",(DatiStorici[[#This Row],[Balanced]]*D$2/DatiStorici[[#This Row],[SXXR]]),S2413)</f>
        <v>18.617808740708266</v>
      </c>
      <c r="T2414" s="33">
        <f>IF(DatiStorici[[#This Row],[Calend]]="X",(DatiStorici[[#This Row],[Balanced]]*E$2/DatiStorici[[#This Row],[Gold]]),T2413)</f>
        <v>38.912247961081768</v>
      </c>
      <c r="U2414" s="34">
        <f>SUMPRODUCT(DatiStorici[[#This Row],[Bond 3Y]:[Gold]],Q2413:T2413)</f>
        <v>16560.606359515961</v>
      </c>
      <c r="V2414" s="32">
        <f t="shared" si="310"/>
        <v>5.8363051564385749E-4</v>
      </c>
      <c r="W2414" s="32">
        <f>-(1-U2414/MAX(U$5:U2414))</f>
        <v>-2.3438855197499997E-2</v>
      </c>
      <c r="X2414" s="53" t="str">
        <f t="shared" si="311"/>
        <v/>
      </c>
    </row>
    <row r="2415" spans="1:24" x14ac:dyDescent="0.3">
      <c r="A2415" s="4">
        <v>42496</v>
      </c>
      <c r="B2415" s="1">
        <v>133.22926200000001</v>
      </c>
      <c r="C2415" s="1">
        <v>180.695348</v>
      </c>
      <c r="D2415" s="1">
        <v>199.89376999999999</v>
      </c>
      <c r="E2415" s="1">
        <v>122.72777000000001</v>
      </c>
      <c r="F2415" s="3">
        <f t="shared" si="304"/>
        <v>15711.37264064798</v>
      </c>
      <c r="G2415" s="36">
        <f t="shared" si="305"/>
        <v>5.4261323832252437E-5</v>
      </c>
      <c r="H2415" s="31">
        <f t="shared" si="306"/>
        <v>1.4051734695551968E-3</v>
      </c>
      <c r="I2415" s="37">
        <f t="shared" si="307"/>
        <v>-3.200799799083769E-3</v>
      </c>
      <c r="J2415" s="37">
        <f t="shared" si="308"/>
        <v>6.7998540508341868E-3</v>
      </c>
      <c r="K2415" s="39">
        <f t="shared" si="309"/>
        <v>1.8962785246477919E-3</v>
      </c>
      <c r="L2415" s="36">
        <f>-(1-B2415/MAX(B$5:B2415))</f>
        <v>-1.5086751070070292E-4</v>
      </c>
      <c r="M2415" s="37">
        <f>-(1-C2415/MAX(C$5:C2415))</f>
        <v>-5.9445386831816771E-3</v>
      </c>
      <c r="N2415" s="37">
        <f>-(1-D2415/MAX(D$5:D2415))</f>
        <v>-0.16945038953866109</v>
      </c>
      <c r="O2415" s="37">
        <f>-(1-E2415/MAX(E$5:E2415))</f>
        <v>-0.33287072470700785</v>
      </c>
      <c r="P2415" s="39">
        <f>-(1-F2415/MAX(F$5:F2415))</f>
        <v>-1.4482068311827634E-2</v>
      </c>
      <c r="Q2415" s="33">
        <f>IF(DatiStorici[[#This Row],[Calend]]="X",(DatiStorici[[#This Row],[Balanced]]*B$2/DatiStorici[[#This Row],[Bond 3Y]]),Q2414)</f>
        <v>29.899429553803316</v>
      </c>
      <c r="R2415" s="33">
        <f>IF(DatiStorici[[#This Row],[Calend]]="X",(DatiStorici[[#This Row],[Balanced]]*C$2/DatiStorici[[#This Row],[Bond 10Y]]),R2414)</f>
        <v>22.725236034710424</v>
      </c>
      <c r="S2415" s="33">
        <f>IF(DatiStorici[[#This Row],[Calend]]="X",(DatiStorici[[#This Row],[Balanced]]*D$2/DatiStorici[[#This Row],[SXXR]]),S2414)</f>
        <v>18.617808740708266</v>
      </c>
      <c r="T2415" s="33">
        <f>IF(DatiStorici[[#This Row],[Calend]]="X",(DatiStorici[[#This Row],[Balanced]]*E$2/DatiStorici[[#This Row],[Gold]]),T2414)</f>
        <v>38.912247961081768</v>
      </c>
      <c r="U2415" s="34">
        <f>SUMPRODUCT(DatiStorici[[#This Row],[Bond 3Y]:[Gold]],Q2414:T2414)</f>
        <v>16587.020763618086</v>
      </c>
      <c r="V2415" s="32">
        <f t="shared" si="310"/>
        <v>1.5937436242475149E-3</v>
      </c>
      <c r="W2415" s="32">
        <f>-(1-U2415/MAX(U$5:U2415))</f>
        <v>-2.1881226198340542E-2</v>
      </c>
      <c r="X2415" s="53" t="str">
        <f t="shared" si="311"/>
        <v/>
      </c>
    </row>
    <row r="2416" spans="1:24" x14ac:dyDescent="0.3">
      <c r="A2416" s="4">
        <v>42499</v>
      </c>
      <c r="B2416" s="1">
        <v>133.238257</v>
      </c>
      <c r="C2416" s="1">
        <v>180.81742</v>
      </c>
      <c r="D2416" s="1">
        <v>200.83720299999999</v>
      </c>
      <c r="E2416" s="1">
        <v>120.46235</v>
      </c>
      <c r="F2416" s="3">
        <f t="shared" si="304"/>
        <v>15639.527987563248</v>
      </c>
      <c r="G2416" s="36">
        <f t="shared" si="305"/>
        <v>6.7512918926588617E-5</v>
      </c>
      <c r="H2416" s="31">
        <f t="shared" si="306"/>
        <v>6.7533993510076283E-4</v>
      </c>
      <c r="I2416" s="37">
        <f t="shared" si="307"/>
        <v>4.7085691229602324E-3</v>
      </c>
      <c r="J2416" s="37">
        <f t="shared" si="308"/>
        <v>-1.8631394501905863E-2</v>
      </c>
      <c r="K2416" s="39">
        <f t="shared" si="309"/>
        <v>-4.5832673008528385E-3</v>
      </c>
      <c r="L2416" s="36">
        <f>-(1-B2416/MAX(B$5:B2416))</f>
        <v>-8.3362498575545452E-5</v>
      </c>
      <c r="M2416" s="37">
        <f>-(1-C2416/MAX(C$5:C2416))</f>
        <v>-5.2729865950013055E-3</v>
      </c>
      <c r="N2416" s="37">
        <f>-(1-D2416/MAX(D$5:D2416))</f>
        <v>-0.1655304679190609</v>
      </c>
      <c r="O2416" s="37">
        <f>-(1-E2416/MAX(E$5:E2416))</f>
        <v>-0.34518519927811964</v>
      </c>
      <c r="P2416" s="39">
        <f>-(1-F2416/MAX(F$5:F2416))</f>
        <v>-1.8988625156373229E-2</v>
      </c>
      <c r="Q2416" s="33">
        <f>IF(DatiStorici[[#This Row],[Calend]]="X",(DatiStorici[[#This Row],[Balanced]]*B$2/DatiStorici[[#This Row],[Bond 3Y]]),Q2415)</f>
        <v>29.899429553803316</v>
      </c>
      <c r="R2416" s="33">
        <f>IF(DatiStorici[[#This Row],[Calend]]="X",(DatiStorici[[#This Row],[Balanced]]*C$2/DatiStorici[[#This Row],[Bond 10Y]]),R2415)</f>
        <v>22.725236034710424</v>
      </c>
      <c r="S2416" s="33">
        <f>IF(DatiStorici[[#This Row],[Calend]]="X",(DatiStorici[[#This Row],[Balanced]]*D$2/DatiStorici[[#This Row],[SXXR]]),S2415)</f>
        <v>18.617808740708266</v>
      </c>
      <c r="T2416" s="33">
        <f>IF(DatiStorici[[#This Row],[Calend]]="X",(DatiStorici[[#This Row],[Balanced]]*E$2/DatiStorici[[#This Row],[Gold]]),T2415)</f>
        <v>38.912247961081768</v>
      </c>
      <c r="U2416" s="34">
        <f>SUMPRODUCT(DatiStorici[[#This Row],[Bond 3Y]:[Gold]],Q2415:T2415)</f>
        <v>16519.475894377829</v>
      </c>
      <c r="V2416" s="32">
        <f t="shared" si="310"/>
        <v>-4.0804657561707182E-3</v>
      </c>
      <c r="W2416" s="32">
        <f>-(1-U2416/MAX(U$5:U2416))</f>
        <v>-2.5864274487686467E-2</v>
      </c>
      <c r="X2416" s="53" t="str">
        <f t="shared" si="311"/>
        <v/>
      </c>
    </row>
    <row r="2417" spans="1:24" x14ac:dyDescent="0.3">
      <c r="A2417" s="4">
        <v>42500</v>
      </c>
      <c r="B2417" s="1">
        <v>133.251869</v>
      </c>
      <c r="C2417" s="1">
        <v>181.10884200000001</v>
      </c>
      <c r="D2417" s="1">
        <v>202.769251</v>
      </c>
      <c r="E2417" s="1">
        <v>120.2277</v>
      </c>
      <c r="F2417" s="3">
        <f t="shared" si="304"/>
        <v>15667.052236658197</v>
      </c>
      <c r="G2417" s="36">
        <f t="shared" si="305"/>
        <v>1.0215763125007823E-4</v>
      </c>
      <c r="H2417" s="31">
        <f t="shared" si="306"/>
        <v>1.6103946774686927E-3</v>
      </c>
      <c r="I2417" s="37">
        <f t="shared" si="307"/>
        <v>9.5739933723720735E-3</v>
      </c>
      <c r="J2417" s="37">
        <f t="shared" si="308"/>
        <v>-1.9498111728366841E-3</v>
      </c>
      <c r="K2417" s="39">
        <f t="shared" si="309"/>
        <v>1.7583687512069625E-3</v>
      </c>
      <c r="L2417" s="36">
        <f>-(1-B2417/MAX(B$5:B2417))</f>
        <v>0</v>
      </c>
      <c r="M2417" s="37">
        <f>-(1-C2417/MAX(C$5:C2417))</f>
        <v>-3.6697929663093154E-3</v>
      </c>
      <c r="N2417" s="37">
        <f>-(1-D2417/MAX(D$5:D2417))</f>
        <v>-0.15750289550501018</v>
      </c>
      <c r="O2417" s="37">
        <f>-(1-E2417/MAX(E$5:E2417))</f>
        <v>-0.34646072057576482</v>
      </c>
      <c r="P2417" s="39">
        <f>-(1-F2417/MAX(F$5:F2417))</f>
        <v>-1.7262127945738337E-2</v>
      </c>
      <c r="Q2417" s="33">
        <f>IF(DatiStorici[[#This Row],[Calend]]="X",(DatiStorici[[#This Row],[Balanced]]*B$2/DatiStorici[[#This Row],[Bond 3Y]]),Q2416)</f>
        <v>29.899429553803316</v>
      </c>
      <c r="R2417" s="33">
        <f>IF(DatiStorici[[#This Row],[Calend]]="X",(DatiStorici[[#This Row],[Balanced]]*C$2/DatiStorici[[#This Row],[Bond 10Y]]),R2416)</f>
        <v>22.725236034710424</v>
      </c>
      <c r="S2417" s="33">
        <f>IF(DatiStorici[[#This Row],[Calend]]="X",(DatiStorici[[#This Row],[Balanced]]*D$2/DatiStorici[[#This Row],[SXXR]]),S2416)</f>
        <v>18.617808740708266</v>
      </c>
      <c r="T2417" s="33">
        <f>IF(DatiStorici[[#This Row],[Calend]]="X",(DatiStorici[[#This Row],[Balanced]]*E$2/DatiStorici[[#This Row],[Gold]]),T2416)</f>
        <v>38.912247961081768</v>
      </c>
      <c r="U2417" s="34">
        <f>SUMPRODUCT(DatiStorici[[#This Row],[Bond 3Y]:[Gold]],Q2416:T2416)</f>
        <v>16553.345260306425</v>
      </c>
      <c r="V2417" s="32">
        <f t="shared" si="310"/>
        <v>2.0481698619148562E-3</v>
      </c>
      <c r="W2417" s="32">
        <f>-(1-U2417/MAX(U$5:U2417))</f>
        <v>-2.3867034408010301E-2</v>
      </c>
      <c r="X2417" s="53" t="str">
        <f t="shared" si="311"/>
        <v/>
      </c>
    </row>
    <row r="2418" spans="1:24" x14ac:dyDescent="0.3">
      <c r="A2418" s="4">
        <v>42501</v>
      </c>
      <c r="B2418" s="1">
        <v>133.25694100000001</v>
      </c>
      <c r="C2418" s="1">
        <v>181.14175700000001</v>
      </c>
      <c r="D2418" s="1">
        <v>201.89655999999999</v>
      </c>
      <c r="E2418" s="1">
        <v>121.56397</v>
      </c>
      <c r="F2418" s="3">
        <f t="shared" si="304"/>
        <v>15707.586032050025</v>
      </c>
      <c r="G2418" s="36">
        <f t="shared" si="305"/>
        <v>3.8062531595976327E-5</v>
      </c>
      <c r="H2418" s="31">
        <f t="shared" si="306"/>
        <v>1.817250278202794E-4</v>
      </c>
      <c r="I2418" s="37">
        <f t="shared" si="307"/>
        <v>-4.3131508972893938E-3</v>
      </c>
      <c r="J2418" s="37">
        <f t="shared" si="308"/>
        <v>1.105318148163318E-2</v>
      </c>
      <c r="K2418" s="39">
        <f t="shared" si="309"/>
        <v>2.5838588222805168E-3</v>
      </c>
      <c r="L2418" s="36">
        <f>-(1-B2418/MAX(B$5:B2418))</f>
        <v>0</v>
      </c>
      <c r="M2418" s="37">
        <f>-(1-C2418/MAX(C$5:C2418))</f>
        <v>-3.4887183793241849E-3</v>
      </c>
      <c r="N2418" s="37">
        <f>-(1-D2418/MAX(D$5:D2418))</f>
        <v>-0.16112888730106822</v>
      </c>
      <c r="O2418" s="37">
        <f>-(1-E2418/MAX(E$5:E2418))</f>
        <v>-0.33919696244917485</v>
      </c>
      <c r="P2418" s="39">
        <f>-(1-F2418/MAX(F$5:F2418))</f>
        <v>-1.4719588658325788E-2</v>
      </c>
      <c r="Q2418" s="33">
        <f>IF(DatiStorici[[#This Row],[Calend]]="X",(DatiStorici[[#This Row],[Balanced]]*B$2/DatiStorici[[#This Row],[Bond 3Y]]),Q2417)</f>
        <v>29.899429553803316</v>
      </c>
      <c r="R2418" s="33">
        <f>IF(DatiStorici[[#This Row],[Calend]]="X",(DatiStorici[[#This Row],[Balanced]]*C$2/DatiStorici[[#This Row],[Bond 10Y]]),R2417)</f>
        <v>22.725236034710424</v>
      </c>
      <c r="S2418" s="33">
        <f>IF(DatiStorici[[#This Row],[Calend]]="X",(DatiStorici[[#This Row],[Balanced]]*D$2/DatiStorici[[#This Row],[SXXR]]),S2417)</f>
        <v>18.617808740708266</v>
      </c>
      <c r="T2418" s="33">
        <f>IF(DatiStorici[[#This Row],[Calend]]="X",(DatiStorici[[#This Row],[Balanced]]*E$2/DatiStorici[[#This Row],[Gold]]),T2417)</f>
        <v>38.912247961081768</v>
      </c>
      <c r="U2418" s="34">
        <f>SUMPRODUCT(DatiStorici[[#This Row],[Bond 3Y]:[Gold]],Q2417:T2417)</f>
        <v>16589.99458681242</v>
      </c>
      <c r="V2418" s="32">
        <f t="shared" si="310"/>
        <v>2.2115659805422862E-3</v>
      </c>
      <c r="W2418" s="32">
        <f>-(1-U2418/MAX(U$5:U2418))</f>
        <v>-2.1705863043148477E-2</v>
      </c>
      <c r="X2418" s="53" t="str">
        <f t="shared" si="311"/>
        <v/>
      </c>
    </row>
    <row r="2419" spans="1:24" x14ac:dyDescent="0.3">
      <c r="A2419" s="4">
        <v>42502</v>
      </c>
      <c r="B2419" s="1">
        <v>133.23713499999999</v>
      </c>
      <c r="C2419" s="1">
        <v>180.677029</v>
      </c>
      <c r="D2419" s="1">
        <v>201.087478</v>
      </c>
      <c r="E2419" s="1">
        <v>121.79107</v>
      </c>
      <c r="F2419" s="3">
        <f t="shared" si="304"/>
        <v>15692.116482039359</v>
      </c>
      <c r="G2419" s="36">
        <f t="shared" si="305"/>
        <v>-1.4864120308984358E-4</v>
      </c>
      <c r="H2419" s="31">
        <f t="shared" si="306"/>
        <v>-2.5688453642667233E-3</v>
      </c>
      <c r="I2419" s="37">
        <f t="shared" si="307"/>
        <v>-4.0154597246385582E-3</v>
      </c>
      <c r="J2419" s="37">
        <f t="shared" si="308"/>
        <v>1.8664093903699344E-3</v>
      </c>
      <c r="K2419" s="39">
        <f t="shared" si="309"/>
        <v>-9.8533107154825093E-4</v>
      </c>
      <c r="L2419" s="36">
        <f>-(1-B2419/MAX(B$5:B2419))</f>
        <v>-1.4863015653354683E-4</v>
      </c>
      <c r="M2419" s="37">
        <f>-(1-C2419/MAX(C$5:C2419))</f>
        <v>-6.0453166068936692E-3</v>
      </c>
      <c r="N2419" s="37">
        <f>-(1-D2419/MAX(D$5:D2419))</f>
        <v>-0.16449058656728988</v>
      </c>
      <c r="O2419" s="37">
        <f>-(1-E2419/MAX(E$5:E2419))</f>
        <v>-0.33796248178991539</v>
      </c>
      <c r="P2419" s="39">
        <f>-(1-F2419/MAX(F$5:F2419))</f>
        <v>-1.5689937925659425E-2</v>
      </c>
      <c r="Q2419" s="33">
        <f>IF(DatiStorici[[#This Row],[Calend]]="X",(DatiStorici[[#This Row],[Balanced]]*B$2/DatiStorici[[#This Row],[Bond 3Y]]),Q2418)</f>
        <v>29.899429553803316</v>
      </c>
      <c r="R2419" s="33">
        <f>IF(DatiStorici[[#This Row],[Calend]]="X",(DatiStorici[[#This Row],[Balanced]]*C$2/DatiStorici[[#This Row],[Bond 10Y]]),R2418)</f>
        <v>22.725236034710424</v>
      </c>
      <c r="S2419" s="33">
        <f>IF(DatiStorici[[#This Row],[Calend]]="X",(DatiStorici[[#This Row],[Balanced]]*D$2/DatiStorici[[#This Row],[SXXR]]),S2418)</f>
        <v>18.617808740708266</v>
      </c>
      <c r="T2419" s="33">
        <f>IF(DatiStorici[[#This Row],[Calend]]="X",(DatiStorici[[#This Row],[Balanced]]*E$2/DatiStorici[[#This Row],[Gold]]),T2418)</f>
        <v>38.912247961081768</v>
      </c>
      <c r="U2419" s="34">
        <f>SUMPRODUCT(DatiStorici[[#This Row],[Bond 3Y]:[Gold]],Q2418:T2418)</f>
        <v>16572.61498279915</v>
      </c>
      <c r="V2419" s="32">
        <f t="shared" si="310"/>
        <v>-1.0481446321587977E-3</v>
      </c>
      <c r="W2419" s="32">
        <f>-(1-U2419/MAX(U$5:U2419))</f>
        <v>-2.2730719598697213E-2</v>
      </c>
      <c r="X2419" s="53" t="str">
        <f t="shared" si="311"/>
        <v/>
      </c>
    </row>
    <row r="2420" spans="1:24" x14ac:dyDescent="0.3">
      <c r="A2420" s="4">
        <v>42503</v>
      </c>
      <c r="B2420" s="1">
        <v>133.23408499999999</v>
      </c>
      <c r="C2420" s="1">
        <v>181.01064299999999</v>
      </c>
      <c r="D2420" s="1">
        <v>202.145051</v>
      </c>
      <c r="E2420" s="1">
        <v>120.5187</v>
      </c>
      <c r="F2420" s="3">
        <f t="shared" si="304"/>
        <v>15666.214120971075</v>
      </c>
      <c r="G2420" s="36">
        <f t="shared" si="305"/>
        <v>-2.2891777957341005E-5</v>
      </c>
      <c r="H2420" s="31">
        <f t="shared" si="306"/>
        <v>1.8447634267808881E-3</v>
      </c>
      <c r="I2420" s="37">
        <f t="shared" si="307"/>
        <v>5.2454866553541543E-3</v>
      </c>
      <c r="J2420" s="37">
        <f t="shared" si="308"/>
        <v>-1.0502108062520667E-2</v>
      </c>
      <c r="K2420" s="39">
        <f t="shared" si="309"/>
        <v>-1.6520246110821718E-3</v>
      </c>
      <c r="L2420" s="36">
        <f>-(1-B2420/MAX(B$5:B2420))</f>
        <v>-1.7151827010664089E-4</v>
      </c>
      <c r="M2420" s="37">
        <f>-(1-C2420/MAX(C$5:C2420))</f>
        <v>-4.2100130291184978E-3</v>
      </c>
      <c r="N2420" s="37">
        <f>-(1-D2420/MAX(D$5:D2420))</f>
        <v>-0.16009641838893973</v>
      </c>
      <c r="O2420" s="37">
        <f>-(1-E2420/MAX(E$5:E2420))</f>
        <v>-0.34487888934791588</v>
      </c>
      <c r="P2420" s="39">
        <f>-(1-F2420/MAX(F$5:F2420))</f>
        <v>-1.7314699930209732E-2</v>
      </c>
      <c r="Q2420" s="33">
        <f>IF(DatiStorici[[#This Row],[Calend]]="X",(DatiStorici[[#This Row],[Balanced]]*B$2/DatiStorici[[#This Row],[Bond 3Y]]),Q2419)</f>
        <v>29.899429553803316</v>
      </c>
      <c r="R2420" s="33">
        <f>IF(DatiStorici[[#This Row],[Calend]]="X",(DatiStorici[[#This Row],[Balanced]]*C$2/DatiStorici[[#This Row],[Bond 10Y]]),R2419)</f>
        <v>22.725236034710424</v>
      </c>
      <c r="S2420" s="33">
        <f>IF(DatiStorici[[#This Row],[Calend]]="X",(DatiStorici[[#This Row],[Balanced]]*D$2/DatiStorici[[#This Row],[SXXR]]),S2419)</f>
        <v>18.617808740708266</v>
      </c>
      <c r="T2420" s="33">
        <f>IF(DatiStorici[[#This Row],[Calend]]="X",(DatiStorici[[#This Row],[Balanced]]*E$2/DatiStorici[[#This Row],[Gold]]),T2419)</f>
        <v>38.912247961081768</v>
      </c>
      <c r="U2420" s="34">
        <f>SUMPRODUCT(DatiStorici[[#This Row],[Bond 3Y]:[Gold]],Q2419:T2419)</f>
        <v>16550.28416133859</v>
      </c>
      <c r="V2420" s="32">
        <f t="shared" si="310"/>
        <v>-1.348361732869569E-3</v>
      </c>
      <c r="W2420" s="32">
        <f>-(1-U2420/MAX(U$5:U2420))</f>
        <v>-2.4047544121693964E-2</v>
      </c>
      <c r="X2420" s="53" t="str">
        <f t="shared" si="311"/>
        <v/>
      </c>
    </row>
    <row r="2421" spans="1:24" x14ac:dyDescent="0.3">
      <c r="A2421" s="4">
        <v>42506</v>
      </c>
      <c r="B2421" s="1">
        <v>133.23793499999999</v>
      </c>
      <c r="C2421" s="1">
        <v>180.81806900000001</v>
      </c>
      <c r="D2421" s="1">
        <v>202.237492</v>
      </c>
      <c r="E2421" s="1">
        <v>122.40428</v>
      </c>
      <c r="F2421" s="3">
        <f t="shared" si="304"/>
        <v>15737.1927621705</v>
      </c>
      <c r="G2421" s="36">
        <f t="shared" si="305"/>
        <v>2.8896091982039589E-5</v>
      </c>
      <c r="H2421" s="31">
        <f t="shared" si="306"/>
        <v>-1.0644485182976834E-3</v>
      </c>
      <c r="I2421" s="37">
        <f t="shared" si="307"/>
        <v>4.5719580733847215E-4</v>
      </c>
      <c r="J2421" s="37">
        <f t="shared" si="308"/>
        <v>1.5524409174657115E-2</v>
      </c>
      <c r="K2421" s="39">
        <f t="shared" si="309"/>
        <v>4.5204497926652079E-3</v>
      </c>
      <c r="L2421" s="36">
        <f>-(1-B2421/MAX(B$5:B2421))</f>
        <v>-1.4262671690790096E-4</v>
      </c>
      <c r="M2421" s="37">
        <f>-(1-C2421/MAX(C$5:C2421))</f>
        <v>-5.2694162651530929E-3</v>
      </c>
      <c r="N2421" s="37">
        <f>-(1-D2421/MAX(D$5:D2421))</f>
        <v>-0.15971233019779374</v>
      </c>
      <c r="O2421" s="37">
        <f>-(1-E2421/MAX(E$5:E2421))</f>
        <v>-0.33462916657606923</v>
      </c>
      <c r="P2421" s="39">
        <f>-(1-F2421/MAX(F$5:F2421))</f>
        <v>-1.2862464898375503E-2</v>
      </c>
      <c r="Q2421" s="33">
        <f>IF(DatiStorici[[#This Row],[Calend]]="X",(DatiStorici[[#This Row],[Balanced]]*B$2/DatiStorici[[#This Row],[Bond 3Y]]),Q2420)</f>
        <v>29.899429553803316</v>
      </c>
      <c r="R2421" s="33">
        <f>IF(DatiStorici[[#This Row],[Calend]]="X",(DatiStorici[[#This Row],[Balanced]]*C$2/DatiStorici[[#This Row],[Bond 10Y]]),R2420)</f>
        <v>22.725236034710424</v>
      </c>
      <c r="S2421" s="33">
        <f>IF(DatiStorici[[#This Row],[Calend]]="X",(DatiStorici[[#This Row],[Balanced]]*D$2/DatiStorici[[#This Row],[SXXR]]),S2420)</f>
        <v>18.617808740708266</v>
      </c>
      <c r="T2421" s="33">
        <f>IF(DatiStorici[[#This Row],[Calend]]="X",(DatiStorici[[#This Row],[Balanced]]*E$2/DatiStorici[[#This Row],[Gold]]),T2420)</f>
        <v>38.912247961081768</v>
      </c>
      <c r="U2421" s="34">
        <f>SUMPRODUCT(DatiStorici[[#This Row],[Bond 3Y]:[Gold]],Q2420:T2420)</f>
        <v>16621.116189906483</v>
      </c>
      <c r="V2421" s="32">
        <f t="shared" si="310"/>
        <v>4.270675067958511E-3</v>
      </c>
      <c r="W2421" s="32">
        <f>-(1-U2421/MAX(U$5:U2421))</f>
        <v>-1.9870655582392427E-2</v>
      </c>
      <c r="X2421" s="53" t="str">
        <f t="shared" si="311"/>
        <v/>
      </c>
    </row>
    <row r="2422" spans="1:24" x14ac:dyDescent="0.3">
      <c r="A2422" s="4">
        <v>42507</v>
      </c>
      <c r="B2422" s="1">
        <v>133.239127</v>
      </c>
      <c r="C2422" s="1">
        <v>181.19716</v>
      </c>
      <c r="D2422" s="1">
        <v>202.32993300000001</v>
      </c>
      <c r="E2422" s="1">
        <v>121.56988</v>
      </c>
      <c r="F2422" s="3">
        <f t="shared" si="304"/>
        <v>15715.301511796457</v>
      </c>
      <c r="G2422" s="36">
        <f t="shared" si="305"/>
        <v>8.9463610194052296E-6</v>
      </c>
      <c r="H2422" s="31">
        <f t="shared" si="306"/>
        <v>2.0943380730853497E-3</v>
      </c>
      <c r="I2422" s="37">
        <f t="shared" si="307"/>
        <v>4.5698687485174247E-4</v>
      </c>
      <c r="J2422" s="37">
        <f t="shared" si="308"/>
        <v>-6.8400953055589584E-3</v>
      </c>
      <c r="K2422" s="39">
        <f t="shared" si="309"/>
        <v>-1.3920202142498341E-3</v>
      </c>
      <c r="L2422" s="36">
        <f>-(1-B2422/MAX(B$5:B2422))</f>
        <v>-1.3368159186555317E-4</v>
      </c>
      <c r="M2422" s="37">
        <f>-(1-C2422/MAX(C$5:C2422))</f>
        <v>-3.1839310379072616E-3</v>
      </c>
      <c r="N2422" s="37">
        <f>-(1-D2422/MAX(D$5:D2422))</f>
        <v>-0.15932824200664775</v>
      </c>
      <c r="O2422" s="37">
        <f>-(1-E2422/MAX(E$5:E2422))</f>
        <v>-0.33916483659846497</v>
      </c>
      <c r="P2422" s="39">
        <f>-(1-F2422/MAX(F$5:F2422))</f>
        <v>-1.4235624346893627E-2</v>
      </c>
      <c r="Q2422" s="33">
        <f>IF(DatiStorici[[#This Row],[Calend]]="X",(DatiStorici[[#This Row],[Balanced]]*B$2/DatiStorici[[#This Row],[Bond 3Y]]),Q2421)</f>
        <v>29.899429553803316</v>
      </c>
      <c r="R2422" s="33">
        <f>IF(DatiStorici[[#This Row],[Calend]]="X",(DatiStorici[[#This Row],[Balanced]]*C$2/DatiStorici[[#This Row],[Bond 10Y]]),R2421)</f>
        <v>22.725236034710424</v>
      </c>
      <c r="S2422" s="33">
        <f>IF(DatiStorici[[#This Row],[Calend]]="X",(DatiStorici[[#This Row],[Balanced]]*D$2/DatiStorici[[#This Row],[SXXR]]),S2421)</f>
        <v>18.617808740708266</v>
      </c>
      <c r="T2422" s="33">
        <f>IF(DatiStorici[[#This Row],[Calend]]="X",(DatiStorici[[#This Row],[Balanced]]*E$2/DatiStorici[[#This Row],[Gold]]),T2421)</f>
        <v>38.912247961081768</v>
      </c>
      <c r="U2422" s="34">
        <f>SUMPRODUCT(DatiStorici[[#This Row],[Bond 3Y]:[Gold]],Q2421:T2421)</f>
        <v>16599.019431639215</v>
      </c>
      <c r="V2422" s="32">
        <f t="shared" si="310"/>
        <v>-1.3303233784371967E-3</v>
      </c>
      <c r="W2422" s="32">
        <f>-(1-U2422/MAX(U$5:U2422))</f>
        <v>-2.1173677650633826E-2</v>
      </c>
      <c r="X2422" s="53" t="str">
        <f t="shared" si="311"/>
        <v/>
      </c>
    </row>
    <row r="2423" spans="1:24" x14ac:dyDescent="0.3">
      <c r="A2423" s="4">
        <v>42508</v>
      </c>
      <c r="B2423" s="1">
        <v>133.222272</v>
      </c>
      <c r="C2423" s="1">
        <v>180.744179</v>
      </c>
      <c r="D2423" s="1">
        <v>204.070559</v>
      </c>
      <c r="E2423" s="1">
        <v>121.17816999999999</v>
      </c>
      <c r="F2423" s="3">
        <f t="shared" si="304"/>
        <v>15714.152218658164</v>
      </c>
      <c r="G2423" s="36">
        <f t="shared" si="305"/>
        <v>-1.26509881624363E-4</v>
      </c>
      <c r="H2423" s="31">
        <f t="shared" si="306"/>
        <v>-2.5030643792048157E-3</v>
      </c>
      <c r="I2423" s="37">
        <f t="shared" si="307"/>
        <v>8.566114844525392E-3</v>
      </c>
      <c r="J2423" s="37">
        <f t="shared" si="308"/>
        <v>-3.2272995806695817E-3</v>
      </c>
      <c r="K2423" s="39">
        <f t="shared" si="309"/>
        <v>-7.3134782975354347E-5</v>
      </c>
      <c r="L2423" s="36">
        <f>-(1-B2423/MAX(B$5:B2423))</f>
        <v>-2.601665604796688E-4</v>
      </c>
      <c r="M2423" s="37">
        <f>-(1-C2423/MAX(C$5:C2423))</f>
        <v>-5.6759057450964656E-3</v>
      </c>
      <c r="N2423" s="37">
        <f>-(1-D2423/MAX(D$5:D2423))</f>
        <v>-0.15209601938030537</v>
      </c>
      <c r="O2423" s="37">
        <f>-(1-E2423/MAX(E$5:E2423))</f>
        <v>-0.34129411189145709</v>
      </c>
      <c r="P2423" s="39">
        <f>-(1-F2423/MAX(F$5:F2423))</f>
        <v>-1.4307715374358931E-2</v>
      </c>
      <c r="Q2423" s="33">
        <f>IF(DatiStorici[[#This Row],[Calend]]="X",(DatiStorici[[#This Row],[Balanced]]*B$2/DatiStorici[[#This Row],[Bond 3Y]]),Q2422)</f>
        <v>29.899429553803316</v>
      </c>
      <c r="R2423" s="33">
        <f>IF(DatiStorici[[#This Row],[Calend]]="X",(DatiStorici[[#This Row],[Balanced]]*C$2/DatiStorici[[#This Row],[Bond 10Y]]),R2422)</f>
        <v>22.725236034710424</v>
      </c>
      <c r="S2423" s="33">
        <f>IF(DatiStorici[[#This Row],[Calend]]="X",(DatiStorici[[#This Row],[Balanced]]*D$2/DatiStorici[[#This Row],[SXXR]]),S2422)</f>
        <v>18.617808740708266</v>
      </c>
      <c r="T2423" s="33">
        <f>IF(DatiStorici[[#This Row],[Calend]]="X",(DatiStorici[[#This Row],[Balanced]]*E$2/DatiStorici[[#This Row],[Gold]]),T2422)</f>
        <v>38.912247961081768</v>
      </c>
      <c r="U2423" s="34">
        <f>SUMPRODUCT(DatiStorici[[#This Row],[Bond 3Y]:[Gold]],Q2422:T2422)</f>
        <v>16605.385701918116</v>
      </c>
      <c r="V2423" s="32">
        <f t="shared" si="310"/>
        <v>3.8345938325356051E-4</v>
      </c>
      <c r="W2423" s="32">
        <f>-(1-U2423/MAX(U$5:U2423))</f>
        <v>-2.0798265539705096E-2</v>
      </c>
      <c r="X2423" s="53" t="str">
        <f t="shared" si="311"/>
        <v/>
      </c>
    </row>
    <row r="2424" spans="1:24" x14ac:dyDescent="0.3">
      <c r="A2424" s="4">
        <v>42509</v>
      </c>
      <c r="B2424" s="1">
        <v>133.2114</v>
      </c>
      <c r="C2424" s="1">
        <v>180.67878899999999</v>
      </c>
      <c r="D2424" s="1">
        <v>202.02318299999999</v>
      </c>
      <c r="E2424" s="1">
        <v>118.63977</v>
      </c>
      <c r="F2424" s="3">
        <f t="shared" si="304"/>
        <v>15581.312342098838</v>
      </c>
      <c r="G2424" s="36">
        <f t="shared" si="305"/>
        <v>-8.1611306291907841E-5</v>
      </c>
      <c r="H2424" s="31">
        <f t="shared" si="306"/>
        <v>-3.6184751110497827E-4</v>
      </c>
      <c r="I2424" s="37">
        <f t="shared" si="307"/>
        <v>-1.0083353350708623E-2</v>
      </c>
      <c r="J2424" s="37">
        <f t="shared" si="308"/>
        <v>-2.1170182711014826E-2</v>
      </c>
      <c r="K2424" s="39">
        <f t="shared" si="309"/>
        <v>-8.489452145595159E-3</v>
      </c>
      <c r="L2424" s="36">
        <f>-(1-B2424/MAX(B$5:B2424))</f>
        <v>-3.4175330499308654E-4</v>
      </c>
      <c r="M2424" s="37">
        <f>-(1-C2424/MAX(C$5:C2424))</f>
        <v>-6.0356343564579307E-3</v>
      </c>
      <c r="N2424" s="37">
        <f>-(1-D2424/MAX(D$5:D2424))</f>
        <v>-0.16060277443959459</v>
      </c>
      <c r="O2424" s="37">
        <f>-(1-E2424/MAX(E$5:E2424))</f>
        <v>-0.35509246374290626</v>
      </c>
      <c r="P2424" s="39">
        <f>-(1-F2424/MAX(F$5:F2424))</f>
        <v>-2.2640283341956891E-2</v>
      </c>
      <c r="Q2424" s="33">
        <f>IF(DatiStorici[[#This Row],[Calend]]="X",(DatiStorici[[#This Row],[Balanced]]*B$2/DatiStorici[[#This Row],[Bond 3Y]]),Q2423)</f>
        <v>29.899429553803316</v>
      </c>
      <c r="R2424" s="33">
        <f>IF(DatiStorici[[#This Row],[Calend]]="X",(DatiStorici[[#This Row],[Balanced]]*C$2/DatiStorici[[#This Row],[Bond 10Y]]),R2423)</f>
        <v>22.725236034710424</v>
      </c>
      <c r="S2424" s="33">
        <f>IF(DatiStorici[[#This Row],[Calend]]="X",(DatiStorici[[#This Row],[Balanced]]*D$2/DatiStorici[[#This Row],[SXXR]]),S2423)</f>
        <v>18.617808740708266</v>
      </c>
      <c r="T2424" s="33">
        <f>IF(DatiStorici[[#This Row],[Calend]]="X",(DatiStorici[[#This Row],[Balanced]]*E$2/DatiStorici[[#This Row],[Gold]]),T2423)</f>
        <v>38.912247961081768</v>
      </c>
      <c r="U2424" s="34">
        <f>SUMPRODUCT(DatiStorici[[#This Row],[Bond 3Y]:[Gold]],Q2423:T2423)</f>
        <v>16466.682127122971</v>
      </c>
      <c r="V2424" s="32">
        <f t="shared" si="310"/>
        <v>-8.3880081984137062E-3</v>
      </c>
      <c r="W2424" s="32">
        <f>-(1-U2424/MAX(U$5:U2424))</f>
        <v>-2.897746615890906E-2</v>
      </c>
      <c r="X2424" s="53" t="str">
        <f t="shared" si="311"/>
        <v/>
      </c>
    </row>
    <row r="2425" spans="1:24" x14ac:dyDescent="0.3">
      <c r="A2425" s="4">
        <v>42510</v>
      </c>
      <c r="B2425" s="1">
        <v>133.23885200000001</v>
      </c>
      <c r="C2425" s="1">
        <v>180.728069</v>
      </c>
      <c r="D2425" s="1">
        <v>204.514038</v>
      </c>
      <c r="E2425" s="1">
        <v>119.39521999999999</v>
      </c>
      <c r="F2425" s="3">
        <f t="shared" si="304"/>
        <v>15650.504191882783</v>
      </c>
      <c r="G2425" s="36">
        <f t="shared" si="305"/>
        <v>2.0605722750177409E-4</v>
      </c>
      <c r="H2425" s="31">
        <f t="shared" si="306"/>
        <v>2.7271203749770089E-4</v>
      </c>
      <c r="I2425" s="37">
        <f t="shared" si="307"/>
        <v>1.225416046096465E-2</v>
      </c>
      <c r="J2425" s="37">
        <f t="shared" si="308"/>
        <v>6.3474074664008999E-3</v>
      </c>
      <c r="K2425" s="39">
        <f t="shared" si="309"/>
        <v>4.4308638218136425E-3</v>
      </c>
      <c r="L2425" s="36">
        <f>-(1-B2425/MAX(B$5:B2425))</f>
        <v>-1.3574527423676486E-4</v>
      </c>
      <c r="M2425" s="37">
        <f>-(1-C2425/MAX(C$5:C2425))</f>
        <v>-5.7645313442558077E-3</v>
      </c>
      <c r="N2425" s="37">
        <f>-(1-D2425/MAX(D$5:D2425))</f>
        <v>-0.15025338411109324</v>
      </c>
      <c r="O2425" s="37">
        <f>-(1-E2425/MAX(E$5:E2425))</f>
        <v>-0.35098595377356445</v>
      </c>
      <c r="P2425" s="39">
        <f>-(1-F2425/MAX(F$5:F2425))</f>
        <v>-1.8300127313047421E-2</v>
      </c>
      <c r="Q2425" s="33">
        <f>IF(DatiStorici[[#This Row],[Calend]]="X",(DatiStorici[[#This Row],[Balanced]]*B$2/DatiStorici[[#This Row],[Bond 3Y]]),Q2424)</f>
        <v>29.899429553803316</v>
      </c>
      <c r="R2425" s="33">
        <f>IF(DatiStorici[[#This Row],[Calend]]="X",(DatiStorici[[#This Row],[Balanced]]*C$2/DatiStorici[[#This Row],[Bond 10Y]]),R2424)</f>
        <v>22.725236034710424</v>
      </c>
      <c r="S2425" s="33">
        <f>IF(DatiStorici[[#This Row],[Calend]]="X",(DatiStorici[[#This Row],[Balanced]]*D$2/DatiStorici[[#This Row],[SXXR]]),S2424)</f>
        <v>18.617808740708266</v>
      </c>
      <c r="T2425" s="33">
        <f>IF(DatiStorici[[#This Row],[Calend]]="X",(DatiStorici[[#This Row],[Balanced]]*E$2/DatiStorici[[#This Row],[Gold]]),T2424)</f>
        <v>38.912247961081768</v>
      </c>
      <c r="U2425" s="34">
        <f>SUMPRODUCT(DatiStorici[[#This Row],[Bond 3Y]:[Gold]],Q2424:T2424)</f>
        <v>16544.39334560791</v>
      </c>
      <c r="V2425" s="32">
        <f t="shared" si="310"/>
        <v>4.7081993497631548E-3</v>
      </c>
      <c r="W2425" s="32">
        <f>-(1-U2425/MAX(U$5:U2425))</f>
        <v>-2.4394919189302366E-2</v>
      </c>
      <c r="X2425" s="53" t="str">
        <f t="shared" si="311"/>
        <v/>
      </c>
    </row>
    <row r="2426" spans="1:24" x14ac:dyDescent="0.3">
      <c r="A2426" s="4">
        <v>42513</v>
      </c>
      <c r="B2426" s="1">
        <v>133.24029899999999</v>
      </c>
      <c r="C2426" s="1">
        <v>180.66527099999999</v>
      </c>
      <c r="D2426" s="1">
        <v>203.90469999999999</v>
      </c>
      <c r="E2426" s="1">
        <v>118.601</v>
      </c>
      <c r="F2426" s="3">
        <f t="shared" si="304"/>
        <v>15608.458803188427</v>
      </c>
      <c r="G2426" s="36">
        <f t="shared" si="305"/>
        <v>1.0860136671727524E-5</v>
      </c>
      <c r="H2426" s="31">
        <f t="shared" si="306"/>
        <v>-3.4753269460959229E-4</v>
      </c>
      <c r="I2426" s="37">
        <f t="shared" si="307"/>
        <v>-2.9838907739273939E-3</v>
      </c>
      <c r="J2426" s="37">
        <f t="shared" si="308"/>
        <v>-6.6742484250196642E-3</v>
      </c>
      <c r="K2426" s="39">
        <f t="shared" si="309"/>
        <v>-2.6901349259247651E-3</v>
      </c>
      <c r="L2426" s="36">
        <f>-(1-B2426/MAX(B$5:B2426))</f>
        <v>-1.24886552813952E-4</v>
      </c>
      <c r="M2426" s="37">
        <f>-(1-C2426/MAX(C$5:C2426))</f>
        <v>-6.1100006413391528E-3</v>
      </c>
      <c r="N2426" s="37">
        <f>-(1-D2426/MAX(D$5:D2426))</f>
        <v>-0.15278515605445742</v>
      </c>
      <c r="O2426" s="37">
        <f>-(1-E2426/MAX(E$5:E2426))</f>
        <v>-0.35530321149790178</v>
      </c>
      <c r="P2426" s="39">
        <f>-(1-F2426/MAX(F$5:F2426))</f>
        <v>-2.0937483414950608E-2</v>
      </c>
      <c r="Q2426" s="33">
        <f>IF(DatiStorici[[#This Row],[Calend]]="X",(DatiStorici[[#This Row],[Balanced]]*B$2/DatiStorici[[#This Row],[Bond 3Y]]),Q2425)</f>
        <v>29.899429553803316</v>
      </c>
      <c r="R2426" s="33">
        <f>IF(DatiStorici[[#This Row],[Calend]]="X",(DatiStorici[[#This Row],[Balanced]]*C$2/DatiStorici[[#This Row],[Bond 10Y]]),R2425)</f>
        <v>22.725236034710424</v>
      </c>
      <c r="S2426" s="33">
        <f>IF(DatiStorici[[#This Row],[Calend]]="X",(DatiStorici[[#This Row],[Balanced]]*D$2/DatiStorici[[#This Row],[SXXR]]),S2425)</f>
        <v>18.617808740708266</v>
      </c>
      <c r="T2426" s="33">
        <f>IF(DatiStorici[[#This Row],[Calend]]="X",(DatiStorici[[#This Row],[Balanced]]*E$2/DatiStorici[[#This Row],[Gold]]),T2425)</f>
        <v>38.912247961081768</v>
      </c>
      <c r="U2426" s="34">
        <f>SUMPRODUCT(DatiStorici[[#This Row],[Bond 3Y]:[Gold]],Q2425:T2425)</f>
        <v>16500.760086791866</v>
      </c>
      <c r="V2426" s="32">
        <f t="shared" si="310"/>
        <v>-2.6408280574879588E-3</v>
      </c>
      <c r="W2426" s="32">
        <f>-(1-U2426/MAX(U$5:U2426))</f>
        <v>-2.6967925530726244E-2</v>
      </c>
      <c r="X2426" s="53" t="str">
        <f t="shared" si="311"/>
        <v/>
      </c>
    </row>
    <row r="2427" spans="1:24" x14ac:dyDescent="0.3">
      <c r="A2427" s="4">
        <v>42514</v>
      </c>
      <c r="B2427" s="1">
        <v>133.257689</v>
      </c>
      <c r="C2427" s="1">
        <v>180.98595900000001</v>
      </c>
      <c r="D2427" s="1">
        <v>208.42687900000001</v>
      </c>
      <c r="E2427" s="1">
        <v>117.73815</v>
      </c>
      <c r="F2427" s="3">
        <f t="shared" si="304"/>
        <v>15651.005032149133</v>
      </c>
      <c r="G2427" s="36">
        <f t="shared" si="305"/>
        <v>1.3050755208478471E-4</v>
      </c>
      <c r="H2427" s="31">
        <f t="shared" si="306"/>
        <v>1.7734660216797732E-3</v>
      </c>
      <c r="I2427" s="37">
        <f t="shared" si="307"/>
        <v>2.1935551659628846E-2</v>
      </c>
      <c r="J2427" s="37">
        <f t="shared" si="308"/>
        <v>-7.3018273416673839E-3</v>
      </c>
      <c r="K2427" s="39">
        <f t="shared" si="309"/>
        <v>2.7221359558309405E-3</v>
      </c>
      <c r="L2427" s="36">
        <f>-(1-B2427/MAX(B$5:B2427))</f>
        <v>0</v>
      </c>
      <c r="M2427" s="37">
        <f>-(1-C2427/MAX(C$5:C2427))</f>
        <v>-4.3458065914802058E-3</v>
      </c>
      <c r="N2427" s="37">
        <f>-(1-D2427/MAX(D$5:D2427))</f>
        <v>-0.13399570600363064</v>
      </c>
      <c r="O2427" s="37">
        <f>-(1-E2427/MAX(E$5:E2427))</f>
        <v>-0.35999353134308887</v>
      </c>
      <c r="P2427" s="39">
        <f>-(1-F2427/MAX(F$5:F2427))</f>
        <v>-1.82687114033947E-2</v>
      </c>
      <c r="Q2427" s="33">
        <f>IF(DatiStorici[[#This Row],[Calend]]="X",(DatiStorici[[#This Row],[Balanced]]*B$2/DatiStorici[[#This Row],[Bond 3Y]]),Q2426)</f>
        <v>29.899429553803316</v>
      </c>
      <c r="R2427" s="33">
        <f>IF(DatiStorici[[#This Row],[Calend]]="X",(DatiStorici[[#This Row],[Balanced]]*C$2/DatiStorici[[#This Row],[Bond 10Y]]),R2426)</f>
        <v>22.725236034710424</v>
      </c>
      <c r="S2427" s="33">
        <f>IF(DatiStorici[[#This Row],[Calend]]="X",(DatiStorici[[#This Row],[Balanced]]*D$2/DatiStorici[[#This Row],[SXXR]]),S2426)</f>
        <v>18.617808740708266</v>
      </c>
      <c r="T2427" s="33">
        <f>IF(DatiStorici[[#This Row],[Calend]]="X",(DatiStorici[[#This Row],[Balanced]]*E$2/DatiStorici[[#This Row],[Gold]]),T2426)</f>
        <v>38.912247961081768</v>
      </c>
      <c r="U2427" s="34">
        <f>SUMPRODUCT(DatiStorici[[#This Row],[Bond 3Y]:[Gold]],Q2426:T2426)</f>
        <v>16559.18537892534</v>
      </c>
      <c r="V2427" s="32">
        <f t="shared" si="310"/>
        <v>3.5345099415532463E-3</v>
      </c>
      <c r="W2427" s="32">
        <f>-(1-U2427/MAX(U$5:U2427))</f>
        <v>-2.3522648894554021E-2</v>
      </c>
      <c r="X2427" s="53" t="str">
        <f t="shared" si="311"/>
        <v/>
      </c>
    </row>
    <row r="2428" spans="1:24" x14ac:dyDescent="0.3">
      <c r="A2428" s="4">
        <v>42515</v>
      </c>
      <c r="B2428" s="1">
        <v>133.29256699999999</v>
      </c>
      <c r="C2428" s="1">
        <v>181.613652</v>
      </c>
      <c r="D2428" s="1">
        <v>211.16503599999999</v>
      </c>
      <c r="E2428" s="1">
        <v>116.18995</v>
      </c>
      <c r="F2428" s="3">
        <f t="shared" si="304"/>
        <v>15647.887402398994</v>
      </c>
      <c r="G2428" s="36">
        <f t="shared" si="305"/>
        <v>2.6169924368068382E-4</v>
      </c>
      <c r="H2428" s="31">
        <f t="shared" si="306"/>
        <v>3.4621858819302654E-3</v>
      </c>
      <c r="I2428" s="37">
        <f t="shared" si="307"/>
        <v>1.3051709395556206E-2</v>
      </c>
      <c r="J2428" s="37">
        <f t="shared" si="308"/>
        <v>-1.3236739024569696E-2</v>
      </c>
      <c r="K2428" s="39">
        <f t="shared" si="309"/>
        <v>-1.9921661873303581E-4</v>
      </c>
      <c r="L2428" s="36">
        <f>-(1-B2428/MAX(B$5:B2428))</f>
        <v>0</v>
      </c>
      <c r="M2428" s="37">
        <f>-(1-C2428/MAX(C$5:C2428))</f>
        <v>-8.9269248762224862E-4</v>
      </c>
      <c r="N2428" s="37">
        <f>-(1-D2428/MAX(D$5:D2428))</f>
        <v>-0.1226187870044444</v>
      </c>
      <c r="O2428" s="37">
        <f>-(1-E2428/MAX(E$5:E2428))</f>
        <v>-0.36840930834293673</v>
      </c>
      <c r="P2428" s="39">
        <f>-(1-F2428/MAX(F$5:F2428))</f>
        <v>-1.8464269111393872E-2</v>
      </c>
      <c r="Q2428" s="33">
        <f>IF(DatiStorici[[#This Row],[Calend]]="X",(DatiStorici[[#This Row],[Balanced]]*B$2/DatiStorici[[#This Row],[Bond 3Y]]),Q2427)</f>
        <v>29.899429553803316</v>
      </c>
      <c r="R2428" s="33">
        <f>IF(DatiStorici[[#This Row],[Calend]]="X",(DatiStorici[[#This Row],[Balanced]]*C$2/DatiStorici[[#This Row],[Bond 10Y]]),R2427)</f>
        <v>22.725236034710424</v>
      </c>
      <c r="S2428" s="33">
        <f>IF(DatiStorici[[#This Row],[Calend]]="X",(DatiStorici[[#This Row],[Balanced]]*D$2/DatiStorici[[#This Row],[SXXR]]),S2427)</f>
        <v>18.617808740708266</v>
      </c>
      <c r="T2428" s="33">
        <f>IF(DatiStorici[[#This Row],[Calend]]="X",(DatiStorici[[#This Row],[Balanced]]*E$2/DatiStorici[[#This Row],[Gold]]),T2427)</f>
        <v>38.912247961081768</v>
      </c>
      <c r="U2428" s="34">
        <f>SUMPRODUCT(DatiStorici[[#This Row],[Bond 3Y]:[Gold]],Q2427:T2427)</f>
        <v>16565.227223846337</v>
      </c>
      <c r="V2428" s="32">
        <f t="shared" si="310"/>
        <v>3.6479710963968219E-4</v>
      </c>
      <c r="W2428" s="32">
        <f>-(1-U2428/MAX(U$5:U2428))</f>
        <v>-2.3166367798036158E-2</v>
      </c>
      <c r="X2428" s="53" t="str">
        <f t="shared" si="311"/>
        <v/>
      </c>
    </row>
    <row r="2429" spans="1:24" x14ac:dyDescent="0.3">
      <c r="A2429" s="4">
        <v>42516</v>
      </c>
      <c r="B2429" s="1">
        <v>133.288014</v>
      </c>
      <c r="C2429" s="1">
        <v>181.636053</v>
      </c>
      <c r="D2429" s="1">
        <v>211.439684</v>
      </c>
      <c r="E2429" s="1">
        <v>116.49798</v>
      </c>
      <c r="F2429" s="3">
        <f t="shared" si="304"/>
        <v>15664.622746281857</v>
      </c>
      <c r="G2429" s="36">
        <f t="shared" si="305"/>
        <v>-3.4158527101603515E-5</v>
      </c>
      <c r="H2429" s="31">
        <f t="shared" si="306"/>
        <v>1.2333664539872669E-4</v>
      </c>
      <c r="I2429" s="37">
        <f t="shared" si="307"/>
        <v>1.2997868962132462E-3</v>
      </c>
      <c r="J2429" s="37">
        <f t="shared" si="308"/>
        <v>2.6475819345925843E-3</v>
      </c>
      <c r="K2429" s="39">
        <f t="shared" si="309"/>
        <v>1.0689239155136057E-3</v>
      </c>
      <c r="L2429" s="36">
        <f>-(1-B2429/MAX(B$5:B2429))</f>
        <v>-3.4157943705759308E-5</v>
      </c>
      <c r="M2429" s="37">
        <f>-(1-C2429/MAX(C$5:C2429))</f>
        <v>-7.6945834443353789E-4</v>
      </c>
      <c r="N2429" s="37">
        <f>-(1-D2429/MAX(D$5:D2429))</f>
        <v>-0.12147763693551528</v>
      </c>
      <c r="O2429" s="37">
        <f>-(1-E2429/MAX(E$5:E2429))</f>
        <v>-0.3667349046552586</v>
      </c>
      <c r="P2429" s="39">
        <f>-(1-F2429/MAX(F$5:F2429))</f>
        <v>-1.741452114431552E-2</v>
      </c>
      <c r="Q2429" s="33">
        <f>IF(DatiStorici[[#This Row],[Calend]]="X",(DatiStorici[[#This Row],[Balanced]]*B$2/DatiStorici[[#This Row],[Bond 3Y]]),Q2428)</f>
        <v>29.899429553803316</v>
      </c>
      <c r="R2429" s="33">
        <f>IF(DatiStorici[[#This Row],[Calend]]="X",(DatiStorici[[#This Row],[Balanced]]*C$2/DatiStorici[[#This Row],[Bond 10Y]]),R2428)</f>
        <v>22.725236034710424</v>
      </c>
      <c r="S2429" s="33">
        <f>IF(DatiStorici[[#This Row],[Calend]]="X",(DatiStorici[[#This Row],[Balanced]]*D$2/DatiStorici[[#This Row],[SXXR]]),S2428)</f>
        <v>18.617808740708266</v>
      </c>
      <c r="T2429" s="33">
        <f>IF(DatiStorici[[#This Row],[Calend]]="X",(DatiStorici[[#This Row],[Balanced]]*E$2/DatiStorici[[#This Row],[Gold]]),T2428)</f>
        <v>38.912247961081768</v>
      </c>
      <c r="U2429" s="34">
        <f>SUMPRODUCT(DatiStorici[[#This Row],[Bond 3Y]:[Gold]],Q2428:T2428)</f>
        <v>16582.69964343046</v>
      </c>
      <c r="V2429" s="32">
        <f t="shared" si="310"/>
        <v>1.0542089870209568E-3</v>
      </c>
      <c r="W2429" s="32">
        <f>-(1-U2429/MAX(U$5:U2429))</f>
        <v>-2.2136038008104597E-2</v>
      </c>
      <c r="X2429" s="53" t="str">
        <f t="shared" si="311"/>
        <v/>
      </c>
    </row>
    <row r="2430" spans="1:24" x14ac:dyDescent="0.3">
      <c r="A2430" s="4">
        <v>42517</v>
      </c>
      <c r="B2430" s="1">
        <v>133.273135</v>
      </c>
      <c r="C2430" s="1">
        <v>181.568422</v>
      </c>
      <c r="D2430" s="1">
        <v>211.93726100000001</v>
      </c>
      <c r="E2430" s="1">
        <v>115.77321000000001</v>
      </c>
      <c r="F2430" s="3">
        <f t="shared" si="304"/>
        <v>15641.442916004475</v>
      </c>
      <c r="G2430" s="36">
        <f t="shared" si="305"/>
        <v>-1.1163667377099534E-4</v>
      </c>
      <c r="H2430" s="31">
        <f t="shared" si="306"/>
        <v>-3.7241281667385482E-4</v>
      </c>
      <c r="I2430" s="37">
        <f t="shared" si="307"/>
        <v>2.3505164131679929E-3</v>
      </c>
      <c r="J2430" s="37">
        <f t="shared" si="308"/>
        <v>-6.2407425758822599E-3</v>
      </c>
      <c r="K2430" s="39">
        <f t="shared" si="309"/>
        <v>-1.4808526094209394E-3</v>
      </c>
      <c r="L2430" s="36">
        <f>-(1-B2430/MAX(B$5:B2430))</f>
        <v>-1.4578457326874794E-4</v>
      </c>
      <c r="M2430" s="37">
        <f>-(1-C2430/MAX(C$5:C2430))</f>
        <v>-1.1415153212646079E-3</v>
      </c>
      <c r="N2430" s="37">
        <f>-(1-D2430/MAX(D$5:D2430))</f>
        <v>-0.11941022691305914</v>
      </c>
      <c r="O2430" s="37">
        <f>-(1-E2430/MAX(E$5:E2430))</f>
        <v>-0.37067464286490837</v>
      </c>
      <c r="P2430" s="39">
        <f>-(1-F2430/MAX(F$5:F2430))</f>
        <v>-1.8868508578408161E-2</v>
      </c>
      <c r="Q2430" s="33">
        <f>IF(DatiStorici[[#This Row],[Calend]]="X",(DatiStorici[[#This Row],[Balanced]]*B$2/DatiStorici[[#This Row],[Bond 3Y]]),Q2429)</f>
        <v>29.899429553803316</v>
      </c>
      <c r="R2430" s="33">
        <f>IF(DatiStorici[[#This Row],[Calend]]="X",(DatiStorici[[#This Row],[Balanced]]*C$2/DatiStorici[[#This Row],[Bond 10Y]]),R2429)</f>
        <v>22.725236034710424</v>
      </c>
      <c r="S2430" s="33">
        <f>IF(DatiStorici[[#This Row],[Calend]]="X",(DatiStorici[[#This Row],[Balanced]]*D$2/DatiStorici[[#This Row],[SXXR]]),S2429)</f>
        <v>18.617808740708266</v>
      </c>
      <c r="T2430" s="33">
        <f>IF(DatiStorici[[#This Row],[Calend]]="X",(DatiStorici[[#This Row],[Balanced]]*E$2/DatiStorici[[#This Row],[Gold]]),T2429)</f>
        <v>38.912247961081768</v>
      </c>
      <c r="U2430" s="34">
        <f>SUMPRODUCT(DatiStorici[[#This Row],[Bond 3Y]:[Gold]],Q2429:T2429)</f>
        <v>16561.779202844889</v>
      </c>
      <c r="V2430" s="32">
        <f t="shared" si="310"/>
        <v>-1.2623787787302261E-3</v>
      </c>
      <c r="W2430" s="32">
        <f>-(1-U2430/MAX(U$5:U2430))</f>
        <v>-2.3369693887877241E-2</v>
      </c>
      <c r="X2430" s="53" t="str">
        <f t="shared" si="311"/>
        <v/>
      </c>
    </row>
    <row r="2431" spans="1:24" x14ac:dyDescent="0.3">
      <c r="A2431" s="4">
        <v>42520</v>
      </c>
      <c r="B2431" s="1">
        <v>133.276523</v>
      </c>
      <c r="C2431" s="1">
        <v>181.568422</v>
      </c>
      <c r="D2431" s="1">
        <v>212.259467</v>
      </c>
      <c r="E2431" s="1">
        <v>115.77321000000001</v>
      </c>
      <c r="F2431" s="3">
        <f t="shared" si="304"/>
        <v>15646.373630097809</v>
      </c>
      <c r="G2431" s="36">
        <f t="shared" si="305"/>
        <v>2.5421154359021292E-5</v>
      </c>
      <c r="H2431" s="31">
        <f t="shared" si="306"/>
        <v>0</v>
      </c>
      <c r="I2431" s="37">
        <f t="shared" si="307"/>
        <v>1.5191350649210718E-3</v>
      </c>
      <c r="J2431" s="37">
        <f t="shared" si="308"/>
        <v>0</v>
      </c>
      <c r="K2431" s="39">
        <f t="shared" si="309"/>
        <v>3.151842907853965E-4</v>
      </c>
      <c r="L2431" s="36">
        <f>-(1-B2431/MAX(B$5:B2431))</f>
        <v>-1.2036680184868143E-4</v>
      </c>
      <c r="M2431" s="37">
        <f>-(1-C2431/MAX(C$5:C2431))</f>
        <v>-1.1415153212646079E-3</v>
      </c>
      <c r="N2431" s="37">
        <f>-(1-D2431/MAX(D$5:D2431))</f>
        <v>-0.1180714754963027</v>
      </c>
      <c r="O2431" s="37">
        <f>-(1-E2431/MAX(E$5:E2431))</f>
        <v>-0.37067464286490837</v>
      </c>
      <c r="P2431" s="39">
        <f>-(1-F2431/MAX(F$5:F2431))</f>
        <v>-1.8559222606637893E-2</v>
      </c>
      <c r="Q2431" s="33">
        <f>IF(DatiStorici[[#This Row],[Calend]]="X",(DatiStorici[[#This Row],[Balanced]]*B$2/DatiStorici[[#This Row],[Bond 3Y]]),Q2430)</f>
        <v>29.899429553803316</v>
      </c>
      <c r="R2431" s="33">
        <f>IF(DatiStorici[[#This Row],[Calend]]="X",(DatiStorici[[#This Row],[Balanced]]*C$2/DatiStorici[[#This Row],[Bond 10Y]]),R2430)</f>
        <v>22.725236034710424</v>
      </c>
      <c r="S2431" s="33">
        <f>IF(DatiStorici[[#This Row],[Calend]]="X",(DatiStorici[[#This Row],[Balanced]]*D$2/DatiStorici[[#This Row],[SXXR]]),S2430)</f>
        <v>18.617808740708266</v>
      </c>
      <c r="T2431" s="33">
        <f>IF(DatiStorici[[#This Row],[Calend]]="X",(DatiStorici[[#This Row],[Balanced]]*E$2/DatiStorici[[#This Row],[Gold]]),T2430)</f>
        <v>38.912247961081768</v>
      </c>
      <c r="U2431" s="34">
        <f>SUMPRODUCT(DatiStorici[[#This Row],[Bond 3Y]:[Gold]],Q2430:T2430)</f>
        <v>16567.879271795326</v>
      </c>
      <c r="V2431" s="32">
        <f t="shared" si="310"/>
        <v>3.6825426522534444E-4</v>
      </c>
      <c r="W2431" s="32">
        <f>-(1-U2431/MAX(U$5:U2431))</f>
        <v>-2.3009979382967893E-2</v>
      </c>
      <c r="X2431" s="53" t="str">
        <f t="shared" si="311"/>
        <v/>
      </c>
    </row>
    <row r="2432" spans="1:24" x14ac:dyDescent="0.3">
      <c r="A2432" s="4">
        <v>42521</v>
      </c>
      <c r="B2432" s="1">
        <v>133.279911</v>
      </c>
      <c r="C2432" s="1">
        <v>181.50997599999999</v>
      </c>
      <c r="D2432" s="1">
        <v>210.64011400000001</v>
      </c>
      <c r="E2432" s="1">
        <v>115.37287999999999</v>
      </c>
      <c r="F2432" s="3">
        <f t="shared" si="304"/>
        <v>15604.827581425208</v>
      </c>
      <c r="G2432" s="36">
        <f t="shared" si="305"/>
        <v>2.5420508140383456E-5</v>
      </c>
      <c r="H2432" s="31">
        <f t="shared" si="306"/>
        <v>-3.2194700002407726E-4</v>
      </c>
      <c r="I2432" s="37">
        <f t="shared" si="307"/>
        <v>-7.6583708635406958E-3</v>
      </c>
      <c r="J2432" s="37">
        <f t="shared" si="308"/>
        <v>-3.4638734341315707E-3</v>
      </c>
      <c r="K2432" s="39">
        <f t="shared" si="309"/>
        <v>-2.6588464787056852E-3</v>
      </c>
      <c r="L2432" s="36">
        <f>-(1-B2432/MAX(B$5:B2432))</f>
        <v>-9.4949030428614911E-5</v>
      </c>
      <c r="M2432" s="37">
        <f>-(1-C2432/MAX(C$5:C2432))</f>
        <v>-1.4630430536339833E-3</v>
      </c>
      <c r="N2432" s="37">
        <f>-(1-D2432/MAX(D$5:D2432))</f>
        <v>-0.12479981427018938</v>
      </c>
      <c r="O2432" s="37">
        <f>-(1-E2432/MAX(E$5:E2432))</f>
        <v>-0.3728507751516601</v>
      </c>
      <c r="P2432" s="39">
        <f>-(1-F2432/MAX(F$5:F2432))</f>
        <v>-2.116525690383908E-2</v>
      </c>
      <c r="Q2432" s="33">
        <f>IF(DatiStorici[[#This Row],[Calend]]="X",(DatiStorici[[#This Row],[Balanced]]*B$2/DatiStorici[[#This Row],[Bond 3Y]]),Q2431)</f>
        <v>29.899429553803316</v>
      </c>
      <c r="R2432" s="33">
        <f>IF(DatiStorici[[#This Row],[Calend]]="X",(DatiStorici[[#This Row],[Balanced]]*C$2/DatiStorici[[#This Row],[Bond 10Y]]),R2431)</f>
        <v>22.725236034710424</v>
      </c>
      <c r="S2432" s="33">
        <f>IF(DatiStorici[[#This Row],[Calend]]="X",(DatiStorici[[#This Row],[Balanced]]*D$2/DatiStorici[[#This Row],[SXXR]]),S2431)</f>
        <v>18.617808740708266</v>
      </c>
      <c r="T2432" s="33">
        <f>IF(DatiStorici[[#This Row],[Calend]]="X",(DatiStorici[[#This Row],[Balanced]]*E$2/DatiStorici[[#This Row],[Gold]]),T2431)</f>
        <v>38.912247961081768</v>
      </c>
      <c r="U2432" s="34">
        <f>SUMPRODUCT(DatiStorici[[#This Row],[Bond 3Y]:[Gold]],Q2431:T2431)</f>
        <v>16520.925827253417</v>
      </c>
      <c r="V2432" s="32">
        <f t="shared" si="310"/>
        <v>-2.8380279019755887E-3</v>
      </c>
      <c r="W2432" s="32">
        <f>-(1-U2432/MAX(U$5:U2432))</f>
        <v>-2.5778773505528374E-2</v>
      </c>
      <c r="X2432" s="53" t="str">
        <f t="shared" si="311"/>
        <v/>
      </c>
    </row>
    <row r="2433" spans="1:24" x14ac:dyDescent="0.3">
      <c r="A2433" s="4">
        <v>42522</v>
      </c>
      <c r="B2433" s="1">
        <v>133.26816400000001</v>
      </c>
      <c r="C2433" s="1">
        <v>181.50130799999999</v>
      </c>
      <c r="D2433" s="1">
        <v>208.61592300000001</v>
      </c>
      <c r="E2433" s="1">
        <v>115.59999000000001</v>
      </c>
      <c r="F2433" s="3">
        <f t="shared" si="304"/>
        <v>15582.824776692854</v>
      </c>
      <c r="G2433" s="36">
        <f t="shared" si="305"/>
        <v>-8.8141698322811057E-5</v>
      </c>
      <c r="H2433" s="31">
        <f t="shared" si="306"/>
        <v>-4.7756091249528978E-5</v>
      </c>
      <c r="I2433" s="37">
        <f t="shared" si="307"/>
        <v>-9.6561840480236232E-3</v>
      </c>
      <c r="J2433" s="37">
        <f t="shared" si="308"/>
        <v>1.966551943458913E-3</v>
      </c>
      <c r="K2433" s="39">
        <f t="shared" si="309"/>
        <v>-1.4109948469454288E-3</v>
      </c>
      <c r="L2433" s="36">
        <f>-(1-B2433/MAX(B$5:B2433))</f>
        <v>-1.830784757861359E-4</v>
      </c>
      <c r="M2433" s="37">
        <f>-(1-C2433/MAX(C$5:C2433))</f>
        <v>-1.5107281370302372E-3</v>
      </c>
      <c r="N2433" s="37">
        <f>-(1-D2433/MAX(D$5:D2433))</f>
        <v>-0.13321023669880905</v>
      </c>
      <c r="O2433" s="37">
        <f>-(1-E2433/MAX(E$5:E2433))</f>
        <v>-0.37161624013393924</v>
      </c>
      <c r="P2433" s="39">
        <f>-(1-F2433/MAX(F$5:F2433))</f>
        <v>-2.2545413756275279E-2</v>
      </c>
      <c r="Q2433" s="33">
        <f>IF(DatiStorici[[#This Row],[Calend]]="X",(DatiStorici[[#This Row],[Balanced]]*B$2/DatiStorici[[#This Row],[Bond 3Y]]),Q2432)</f>
        <v>29.899429553803316</v>
      </c>
      <c r="R2433" s="33">
        <f>IF(DatiStorici[[#This Row],[Calend]]="X",(DatiStorici[[#This Row],[Balanced]]*C$2/DatiStorici[[#This Row],[Bond 10Y]]),R2432)</f>
        <v>22.725236034710424</v>
      </c>
      <c r="S2433" s="33">
        <f>IF(DatiStorici[[#This Row],[Calend]]="X",(DatiStorici[[#This Row],[Balanced]]*D$2/DatiStorici[[#This Row],[SXXR]]),S2432)</f>
        <v>18.617808740708266</v>
      </c>
      <c r="T2433" s="33">
        <f>IF(DatiStorici[[#This Row],[Calend]]="X",(DatiStorici[[#This Row],[Balanced]]*E$2/DatiStorici[[#This Row],[Gold]]),T2432)</f>
        <v>38.912247961081768</v>
      </c>
      <c r="U2433" s="34">
        <f>SUMPRODUCT(DatiStorici[[#This Row],[Bond 3Y]:[Gold]],Q2432:T2432)</f>
        <v>16491.528976050278</v>
      </c>
      <c r="V2433" s="32">
        <f t="shared" si="310"/>
        <v>-1.7809556513369272E-3</v>
      </c>
      <c r="W2433" s="32">
        <f>-(1-U2433/MAX(U$5:U2433))</f>
        <v>-2.7512274202381226E-2</v>
      </c>
      <c r="X2433" s="53" t="str">
        <f t="shared" si="311"/>
        <v/>
      </c>
    </row>
    <row r="2434" spans="1:24" x14ac:dyDescent="0.3">
      <c r="A2434" s="4">
        <v>42523</v>
      </c>
      <c r="B2434" s="1">
        <v>133.273391</v>
      </c>
      <c r="C2434" s="1">
        <v>181.75295</v>
      </c>
      <c r="D2434" s="1">
        <v>208.89711</v>
      </c>
      <c r="E2434" s="1">
        <v>115.39878</v>
      </c>
      <c r="F2434" s="3">
        <f t="shared" si="304"/>
        <v>15585.619172095296</v>
      </c>
      <c r="G2434" s="36">
        <f t="shared" si="305"/>
        <v>3.9220901226131056E-5</v>
      </c>
      <c r="H2434" s="31">
        <f t="shared" si="306"/>
        <v>1.3854870780552976E-3</v>
      </c>
      <c r="I2434" s="37">
        <f t="shared" si="307"/>
        <v>1.3469617486802927E-3</v>
      </c>
      <c r="J2434" s="37">
        <f t="shared" si="308"/>
        <v>-1.7420876387105526E-3</v>
      </c>
      <c r="K2434" s="39">
        <f t="shared" si="309"/>
        <v>1.7930926641838882E-4</v>
      </c>
      <c r="L2434" s="36">
        <f>-(1-B2434/MAX(B$5:B2434))</f>
        <v>-1.4386398605392703E-4</v>
      </c>
      <c r="M2434" s="37">
        <f>-(1-C2434/MAX(C$5:C2434))</f>
        <v>-1.2637537330173476E-4</v>
      </c>
      <c r="N2434" s="37">
        <f>-(1-D2434/MAX(D$5:D2434))</f>
        <v>-0.13204191737941873</v>
      </c>
      <c r="O2434" s="37">
        <f>-(1-E2434/MAX(E$5:E2434))</f>
        <v>-0.37270998673653544</v>
      </c>
      <c r="P2434" s="39">
        <f>-(1-F2434/MAX(F$5:F2434))</f>
        <v>-2.2370131377050906E-2</v>
      </c>
      <c r="Q2434" s="33">
        <f>IF(DatiStorici[[#This Row],[Calend]]="X",(DatiStorici[[#This Row],[Balanced]]*B$2/DatiStorici[[#This Row],[Bond 3Y]]),Q2433)</f>
        <v>29.899429553803316</v>
      </c>
      <c r="R2434" s="33">
        <f>IF(DatiStorici[[#This Row],[Calend]]="X",(DatiStorici[[#This Row],[Balanced]]*C$2/DatiStorici[[#This Row],[Bond 10Y]]),R2433)</f>
        <v>22.725236034710424</v>
      </c>
      <c r="S2434" s="33">
        <f>IF(DatiStorici[[#This Row],[Calend]]="X",(DatiStorici[[#This Row],[Balanced]]*D$2/DatiStorici[[#This Row],[SXXR]]),S2433)</f>
        <v>18.617808740708266</v>
      </c>
      <c r="T2434" s="33">
        <f>IF(DatiStorici[[#This Row],[Calend]]="X",(DatiStorici[[#This Row],[Balanced]]*E$2/DatiStorici[[#This Row],[Gold]]),T2433)</f>
        <v>38.912247961081768</v>
      </c>
      <c r="U2434" s="34">
        <f>SUMPRODUCT(DatiStorici[[#This Row],[Bond 3Y]:[Gold]],Q2433:T2433)</f>
        <v>16494.809436588926</v>
      </c>
      <c r="V2434" s="32">
        <f t="shared" si="310"/>
        <v>1.9889813221616107E-4</v>
      </c>
      <c r="W2434" s="32">
        <f>-(1-U2434/MAX(U$5:U2434))</f>
        <v>-2.7318828972807241E-2</v>
      </c>
      <c r="X2434" s="53" t="str">
        <f t="shared" si="311"/>
        <v/>
      </c>
    </row>
    <row r="2435" spans="1:24" x14ac:dyDescent="0.3">
      <c r="A2435" s="4">
        <v>42524</v>
      </c>
      <c r="B2435" s="1">
        <v>133.273549</v>
      </c>
      <c r="C2435" s="1">
        <v>182.24355299999999</v>
      </c>
      <c r="D2435" s="1">
        <v>207.066124</v>
      </c>
      <c r="E2435" s="1">
        <v>118.07205</v>
      </c>
      <c r="F2435" s="3">
        <f t="shared" si="304"/>
        <v>15675.935922196539</v>
      </c>
      <c r="G2435" s="36">
        <f t="shared" si="305"/>
        <v>1.185532274377875E-6</v>
      </c>
      <c r="H2435" s="31">
        <f t="shared" si="306"/>
        <v>2.6956484089153115E-3</v>
      </c>
      <c r="I2435" s="37">
        <f t="shared" si="307"/>
        <v>-8.8036522273870037E-3</v>
      </c>
      <c r="J2435" s="37">
        <f t="shared" si="308"/>
        <v>2.2901249255437413E-2</v>
      </c>
      <c r="K2435" s="39">
        <f t="shared" si="309"/>
        <v>5.7781515419006542E-3</v>
      </c>
      <c r="L2435" s="36">
        <f>-(1-B2435/MAX(B$5:B2435))</f>
        <v>-1.4267862363237516E-4</v>
      </c>
      <c r="M2435" s="37">
        <f>-(1-C2435/MAX(C$5:C2435))</f>
        <v>0</v>
      </c>
      <c r="N2435" s="37">
        <f>-(1-D2435/MAX(D$5:D2435))</f>
        <v>-0.13964958173564235</v>
      </c>
      <c r="O2435" s="37">
        <f>-(1-E2435/MAX(E$5:E2435))</f>
        <v>-0.35817850231567039</v>
      </c>
      <c r="P2435" s="39">
        <f>-(1-F2435/MAX(F$5:F2435))</f>
        <v>-1.6704886284060527E-2</v>
      </c>
      <c r="Q2435" s="33">
        <f>IF(DatiStorici[[#This Row],[Calend]]="X",(DatiStorici[[#This Row],[Balanced]]*B$2/DatiStorici[[#This Row],[Bond 3Y]]),Q2434)</f>
        <v>29.899429553803316</v>
      </c>
      <c r="R2435" s="33">
        <f>IF(DatiStorici[[#This Row],[Calend]]="X",(DatiStorici[[#This Row],[Balanced]]*C$2/DatiStorici[[#This Row],[Bond 10Y]]),R2434)</f>
        <v>22.725236034710424</v>
      </c>
      <c r="S2435" s="33">
        <f>IF(DatiStorici[[#This Row],[Calend]]="X",(DatiStorici[[#This Row],[Balanced]]*D$2/DatiStorici[[#This Row],[SXXR]]),S2434)</f>
        <v>18.617808740708266</v>
      </c>
      <c r="T2435" s="33">
        <f>IF(DatiStorici[[#This Row],[Calend]]="X",(DatiStorici[[#This Row],[Balanced]]*E$2/DatiStorici[[#This Row],[Gold]]),T2434)</f>
        <v>38.912247961081768</v>
      </c>
      <c r="U2435" s="34">
        <f>SUMPRODUCT(DatiStorici[[#This Row],[Bond 3Y]:[Gold]],Q2434:T2434)</f>
        <v>16575.897227625141</v>
      </c>
      <c r="V2435" s="32">
        <f t="shared" si="310"/>
        <v>4.9039141716530673E-3</v>
      </c>
      <c r="W2435" s="32">
        <f>-(1-U2435/MAX(U$5:U2435))</f>
        <v>-2.2537169151617742E-2</v>
      </c>
      <c r="X2435" s="53" t="str">
        <f t="shared" si="311"/>
        <v/>
      </c>
    </row>
    <row r="2436" spans="1:24" x14ac:dyDescent="0.3">
      <c r="A2436" s="4">
        <v>42527</v>
      </c>
      <c r="B2436" s="1">
        <v>133.24904799999999</v>
      </c>
      <c r="C2436" s="1">
        <v>181.78048899999999</v>
      </c>
      <c r="D2436" s="1">
        <v>207.81575799999999</v>
      </c>
      <c r="E2436" s="1">
        <v>118.4011</v>
      </c>
      <c r="F2436" s="3">
        <f t="shared" si="304"/>
        <v>15687.86199965424</v>
      </c>
      <c r="G2436" s="36">
        <f t="shared" si="305"/>
        <v>-1.8385683123919175E-4</v>
      </c>
      <c r="H2436" s="31">
        <f t="shared" si="306"/>
        <v>-2.5441410255592142E-3</v>
      </c>
      <c r="I2436" s="37">
        <f t="shared" si="307"/>
        <v>3.6137264523408564E-3</v>
      </c>
      <c r="J2436" s="37">
        <f t="shared" si="308"/>
        <v>2.7829815974790254E-3</v>
      </c>
      <c r="K2436" s="39">
        <f t="shared" si="309"/>
        <v>7.6049960927663336E-4</v>
      </c>
      <c r="L2436" s="36">
        <f>-(1-B2436/MAX(B$5:B2436))</f>
        <v>-3.2649232421189112E-4</v>
      </c>
      <c r="M2436" s="37">
        <f>-(1-C2436/MAX(C$5:C2436))</f>
        <v>-2.5409074415927435E-3</v>
      </c>
      <c r="N2436" s="37">
        <f>-(1-D2436/MAX(D$5:D2436))</f>
        <v>-0.13653488623168253</v>
      </c>
      <c r="O2436" s="37">
        <f>-(1-E2436/MAX(E$5:E2436))</f>
        <v>-0.35638983714204953</v>
      </c>
      <c r="P2436" s="39">
        <f>-(1-F2436/MAX(F$5:F2436))</f>
        <v>-1.5956806313068062E-2</v>
      </c>
      <c r="Q2436" s="33">
        <f>IF(DatiStorici[[#This Row],[Calend]]="X",(DatiStorici[[#This Row],[Balanced]]*B$2/DatiStorici[[#This Row],[Bond 3Y]]),Q2435)</f>
        <v>29.899429553803316</v>
      </c>
      <c r="R2436" s="33">
        <f>IF(DatiStorici[[#This Row],[Calend]]="X",(DatiStorici[[#This Row],[Balanced]]*C$2/DatiStorici[[#This Row],[Bond 10Y]]),R2435)</f>
        <v>22.725236034710424</v>
      </c>
      <c r="S2436" s="33">
        <f>IF(DatiStorici[[#This Row],[Calend]]="X",(DatiStorici[[#This Row],[Balanced]]*D$2/DatiStorici[[#This Row],[SXXR]]),S2435)</f>
        <v>18.617808740708266</v>
      </c>
      <c r="T2436" s="33">
        <f>IF(DatiStorici[[#This Row],[Calend]]="X",(DatiStorici[[#This Row],[Balanced]]*E$2/DatiStorici[[#This Row],[Gold]]),T2435)</f>
        <v>38.912247961081768</v>
      </c>
      <c r="U2436" s="34">
        <f>SUMPRODUCT(DatiStorici[[#This Row],[Bond 3Y]:[Gold]],Q2435:T2435)</f>
        <v>16591.40204063159</v>
      </c>
      <c r="V2436" s="32">
        <f t="shared" si="310"/>
        <v>9.34945833875454E-4</v>
      </c>
      <c r="W2436" s="32">
        <f>-(1-U2436/MAX(U$5:U2436))</f>
        <v>-2.162286700525784E-2</v>
      </c>
      <c r="X2436" s="53" t="str">
        <f t="shared" si="311"/>
        <v/>
      </c>
    </row>
    <row r="2437" spans="1:24" x14ac:dyDescent="0.3">
      <c r="A2437" s="4">
        <v>42528</v>
      </c>
      <c r="B2437" s="1">
        <v>133.25509299999999</v>
      </c>
      <c r="C2437" s="1">
        <v>182.299148</v>
      </c>
      <c r="D2437" s="1">
        <v>210.14967100000001</v>
      </c>
      <c r="E2437" s="1">
        <v>118.11421</v>
      </c>
      <c r="F2437" s="3">
        <f t="shared" si="304"/>
        <v>15724.937811498165</v>
      </c>
      <c r="G2437" s="36">
        <f t="shared" si="305"/>
        <v>4.5365148761808221E-5</v>
      </c>
      <c r="H2437" s="31">
        <f t="shared" si="306"/>
        <v>2.8491533068557744E-3</v>
      </c>
      <c r="I2437" s="37">
        <f t="shared" si="307"/>
        <v>1.1168087580216495E-2</v>
      </c>
      <c r="J2437" s="37">
        <f t="shared" si="308"/>
        <v>-2.4259752208356435E-3</v>
      </c>
      <c r="K2437" s="39">
        <f t="shared" si="309"/>
        <v>2.3605555240562921E-3</v>
      </c>
      <c r="L2437" s="36">
        <f>-(1-B2437/MAX(B$5:B2437))</f>
        <v>-2.8114095814513185E-4</v>
      </c>
      <c r="M2437" s="37">
        <f>-(1-C2437/MAX(C$5:C2437))</f>
        <v>0</v>
      </c>
      <c r="N2437" s="37">
        <f>-(1-D2437/MAX(D$5:D2437))</f>
        <v>-0.12683758284398483</v>
      </c>
      <c r="O2437" s="37">
        <f>-(1-E2437/MAX(E$5:E2437))</f>
        <v>-0.35794932704224736</v>
      </c>
      <c r="P2437" s="39">
        <f>-(1-F2437/MAX(F$5:F2437))</f>
        <v>-1.3631173903996929E-2</v>
      </c>
      <c r="Q2437" s="33">
        <f>IF(DatiStorici[[#This Row],[Calend]]="X",(DatiStorici[[#This Row],[Balanced]]*B$2/DatiStorici[[#This Row],[Bond 3Y]]),Q2436)</f>
        <v>29.899429553803316</v>
      </c>
      <c r="R2437" s="33">
        <f>IF(DatiStorici[[#This Row],[Calend]]="X",(DatiStorici[[#This Row],[Balanced]]*C$2/DatiStorici[[#This Row],[Bond 10Y]]),R2436)</f>
        <v>22.725236034710424</v>
      </c>
      <c r="S2437" s="33">
        <f>IF(DatiStorici[[#This Row],[Calend]]="X",(DatiStorici[[#This Row],[Balanced]]*D$2/DatiStorici[[#This Row],[SXXR]]),S2436)</f>
        <v>18.617808740708266</v>
      </c>
      <c r="T2437" s="33">
        <f>IF(DatiStorici[[#This Row],[Calend]]="X",(DatiStorici[[#This Row],[Balanced]]*E$2/DatiStorici[[#This Row],[Gold]]),T2436)</f>
        <v>38.912247961081768</v>
      </c>
      <c r="U2437" s="34">
        <f>SUMPRODUCT(DatiStorici[[#This Row],[Bond 3Y]:[Gold]],Q2436:T2436)</f>
        <v>16635.658241913668</v>
      </c>
      <c r="V2437" s="32">
        <f t="shared" si="310"/>
        <v>2.6638665639749453E-3</v>
      </c>
      <c r="W2437" s="32">
        <f>-(1-U2437/MAX(U$5:U2437))</f>
        <v>-1.9013126416634885E-2</v>
      </c>
      <c r="X2437" s="53" t="str">
        <f t="shared" si="311"/>
        <v/>
      </c>
    </row>
    <row r="2438" spans="1:24" x14ac:dyDescent="0.3">
      <c r="A2438" s="4">
        <v>42529</v>
      </c>
      <c r="B2438" s="1">
        <v>133.25604100000001</v>
      </c>
      <c r="C2438" s="1">
        <v>182.47063399999999</v>
      </c>
      <c r="D2438" s="1">
        <v>209.12538900000001</v>
      </c>
      <c r="E2438" s="1">
        <v>120.20672</v>
      </c>
      <c r="F2438" s="3">
        <f t="shared" si="304"/>
        <v>15796.424447010795</v>
      </c>
      <c r="G2438" s="36">
        <f t="shared" si="305"/>
        <v>7.1141493100098084E-6</v>
      </c>
      <c r="H2438" s="31">
        <f t="shared" si="306"/>
        <v>9.4024242739269273E-4</v>
      </c>
      <c r="I2438" s="37">
        <f t="shared" si="307"/>
        <v>-4.8859764647241309E-3</v>
      </c>
      <c r="J2438" s="37">
        <f t="shared" si="308"/>
        <v>1.756088963388918E-2</v>
      </c>
      <c r="K2438" s="39">
        <f t="shared" si="309"/>
        <v>4.53576577593432E-3</v>
      </c>
      <c r="L2438" s="36">
        <f>-(1-B2438/MAX(B$5:B2438))</f>
        <v>-2.7402878361537653E-4</v>
      </c>
      <c r="M2438" s="37">
        <f>-(1-C2438/MAX(C$5:C2438))</f>
        <v>0</v>
      </c>
      <c r="N2438" s="37">
        <f>-(1-D2438/MAX(D$5:D2438))</f>
        <v>-0.13109342841687366</v>
      </c>
      <c r="O2438" s="37">
        <f>-(1-E2438/MAX(E$5:E2438))</f>
        <v>-0.34657476462786196</v>
      </c>
      <c r="P2438" s="39">
        <f>-(1-F2438/MAX(F$5:F2438))</f>
        <v>-9.1470742148658246E-3</v>
      </c>
      <c r="Q2438" s="33">
        <f>IF(DatiStorici[[#This Row],[Calend]]="X",(DatiStorici[[#This Row],[Balanced]]*B$2/DatiStorici[[#This Row],[Bond 3Y]]),Q2437)</f>
        <v>29.899429553803316</v>
      </c>
      <c r="R2438" s="33">
        <f>IF(DatiStorici[[#This Row],[Calend]]="X",(DatiStorici[[#This Row],[Balanced]]*C$2/DatiStorici[[#This Row],[Bond 10Y]]),R2437)</f>
        <v>22.725236034710424</v>
      </c>
      <c r="S2438" s="33">
        <f>IF(DatiStorici[[#This Row],[Calend]]="X",(DatiStorici[[#This Row],[Balanced]]*D$2/DatiStorici[[#This Row],[SXXR]]),S2437)</f>
        <v>18.617808740708266</v>
      </c>
      <c r="T2438" s="33">
        <f>IF(DatiStorici[[#This Row],[Calend]]="X",(DatiStorici[[#This Row],[Balanced]]*E$2/DatiStorici[[#This Row],[Gold]]),T2437)</f>
        <v>38.912247961081768</v>
      </c>
      <c r="U2438" s="34">
        <f>SUMPRODUCT(DatiStorici[[#This Row],[Bond 3Y]:[Gold]],Q2437:T2437)</f>
        <v>16701.938028008026</v>
      </c>
      <c r="V2438" s="32">
        <f t="shared" si="310"/>
        <v>3.9762838859715233E-3</v>
      </c>
      <c r="W2438" s="32">
        <f>-(1-U2438/MAX(U$5:U2438))</f>
        <v>-1.5104678719707554E-2</v>
      </c>
      <c r="X2438" s="53" t="str">
        <f t="shared" si="311"/>
        <v/>
      </c>
    </row>
    <row r="2439" spans="1:24" x14ac:dyDescent="0.3">
      <c r="A2439" s="4">
        <v>42530</v>
      </c>
      <c r="B2439" s="1">
        <v>133.251677</v>
      </c>
      <c r="C2439" s="1">
        <v>182.66439099999999</v>
      </c>
      <c r="D2439" s="1">
        <v>207.23198199999999</v>
      </c>
      <c r="E2439" s="1">
        <v>120.29098999999999</v>
      </c>
      <c r="F2439" s="3">
        <f t="shared" ref="F2439:F2502" si="312">SUMPRODUCT(B2439:E2439,B$3:E$3)</f>
        <v>15776.06273606417</v>
      </c>
      <c r="G2439" s="36">
        <f t="shared" ref="G2439:G2502" si="313">LN(B2439/B2438)</f>
        <v>-3.274952060038708E-5</v>
      </c>
      <c r="H2439" s="31">
        <f t="shared" ref="H2439:H2502" si="314">LN(C2439/C2438)</f>
        <v>1.0612896869385551E-3</v>
      </c>
      <c r="I2439" s="37">
        <f t="shared" ref="I2439:I2502" si="315">LN(D2439/D2438)</f>
        <v>-9.0951676808192754E-3</v>
      </c>
      <c r="J2439" s="37">
        <f t="shared" ref="J2439:J2502" si="316">LN(E2439/E2438)</f>
        <v>7.0079672233755907E-4</v>
      </c>
      <c r="K2439" s="39">
        <f t="shared" ref="K2439:K2502" si="317">LN(F2439/F2438)</f>
        <v>-1.2898390710565223E-3</v>
      </c>
      <c r="L2439" s="36">
        <f>-(1-B2439/MAX(B$5:B2439))</f>
        <v>-3.0676879379165634E-4</v>
      </c>
      <c r="M2439" s="37">
        <f>-(1-C2439/MAX(C$5:C2439))</f>
        <v>0</v>
      </c>
      <c r="N2439" s="37">
        <f>-(1-D2439/MAX(D$5:D2439))</f>
        <v>-0.13896044921644535</v>
      </c>
      <c r="O2439" s="37">
        <f>-(1-E2439/MAX(E$5:E2439))</f>
        <v>-0.34611668587332312</v>
      </c>
      <c r="P2439" s="39">
        <f>-(1-F2439/MAX(F$5:F2439))</f>
        <v>-1.042429115298571E-2</v>
      </c>
      <c r="Q2439" s="33">
        <f>IF(DatiStorici[[#This Row],[Calend]]="X",(DatiStorici[[#This Row],[Balanced]]*B$2/DatiStorici[[#This Row],[Bond 3Y]]),Q2438)</f>
        <v>29.899429553803316</v>
      </c>
      <c r="R2439" s="33">
        <f>IF(DatiStorici[[#This Row],[Calend]]="X",(DatiStorici[[#This Row],[Balanced]]*C$2/DatiStorici[[#This Row],[Bond 10Y]]),R2438)</f>
        <v>22.725236034710424</v>
      </c>
      <c r="S2439" s="33">
        <f>IF(DatiStorici[[#This Row],[Calend]]="X",(DatiStorici[[#This Row],[Balanced]]*D$2/DatiStorici[[#This Row],[SXXR]]),S2438)</f>
        <v>18.617808740708266</v>
      </c>
      <c r="T2439" s="33">
        <f>IF(DatiStorici[[#This Row],[Calend]]="X",(DatiStorici[[#This Row],[Balanced]]*E$2/DatiStorici[[#This Row],[Gold]]),T2438)</f>
        <v>38.912247961081768</v>
      </c>
      <c r="U2439" s="34">
        <f>SUMPRODUCT(DatiStorici[[#This Row],[Bond 3Y]:[Gold]],Q2438:T2438)</f>
        <v>16674.238766197195</v>
      </c>
      <c r="V2439" s="32">
        <f t="shared" ref="V2439:V2502" si="318">LN(U2439/U2438)</f>
        <v>-1.6598227137240016E-3</v>
      </c>
      <c r="W2439" s="32">
        <f>-(1-U2439/MAX(U$5:U2439))</f>
        <v>-1.6738074395985181E-2</v>
      </c>
      <c r="X2439" s="53" t="str">
        <f t="shared" ref="X2439:X2502" si="319">IF(AND(MONTH(A2439)&lt;&gt;MONTH(A2438),MONTH(A2439)=X$2),"X","")</f>
        <v/>
      </c>
    </row>
    <row r="2440" spans="1:24" x14ac:dyDescent="0.3">
      <c r="A2440" s="4">
        <v>42531</v>
      </c>
      <c r="B2440" s="1">
        <v>133.187479</v>
      </c>
      <c r="C2440" s="1">
        <v>182.68834000000001</v>
      </c>
      <c r="D2440" s="1">
        <v>202.18190799999999</v>
      </c>
      <c r="E2440" s="1">
        <v>121.39362</v>
      </c>
      <c r="F2440" s="3">
        <f t="shared" si="312"/>
        <v>15742.602499878725</v>
      </c>
      <c r="G2440" s="36">
        <f t="shared" si="313"/>
        <v>-4.8189614624335369E-4</v>
      </c>
      <c r="H2440" s="31">
        <f t="shared" si="314"/>
        <v>1.3110070352428507E-4</v>
      </c>
      <c r="I2440" s="37">
        <f t="shared" si="315"/>
        <v>-2.4671024939330974E-2</v>
      </c>
      <c r="J2440" s="37">
        <f t="shared" si="316"/>
        <v>9.1245996197221093E-3</v>
      </c>
      <c r="K2440" s="39">
        <f t="shared" si="317"/>
        <v>-2.1232021410060604E-3</v>
      </c>
      <c r="L2440" s="36">
        <f>-(1-B2440/MAX(B$5:B2440))</f>
        <v>-7.8840105165045582E-4</v>
      </c>
      <c r="M2440" s="37">
        <f>-(1-C2440/MAX(C$5:C2440))</f>
        <v>0</v>
      </c>
      <c r="N2440" s="37">
        <f>-(1-D2440/MAX(D$5:D2440))</f>
        <v>-0.15994327921410323</v>
      </c>
      <c r="O2440" s="37">
        <f>-(1-E2440/MAX(E$5:E2440))</f>
        <v>-0.34012295883977295</v>
      </c>
      <c r="P2440" s="39">
        <f>-(1-F2440/MAX(F$5:F2440))</f>
        <v>-1.2523131497079176E-2</v>
      </c>
      <c r="Q2440" s="33">
        <f>IF(DatiStorici[[#This Row],[Calend]]="X",(DatiStorici[[#This Row],[Balanced]]*B$2/DatiStorici[[#This Row],[Bond 3Y]]),Q2439)</f>
        <v>29.899429553803316</v>
      </c>
      <c r="R2440" s="33">
        <f>IF(DatiStorici[[#This Row],[Calend]]="X",(DatiStorici[[#This Row],[Balanced]]*C$2/DatiStorici[[#This Row],[Bond 10Y]]),R2439)</f>
        <v>22.725236034710424</v>
      </c>
      <c r="S2440" s="33">
        <f>IF(DatiStorici[[#This Row],[Calend]]="X",(DatiStorici[[#This Row],[Balanced]]*D$2/DatiStorici[[#This Row],[SXXR]]),S2439)</f>
        <v>18.617808740708266</v>
      </c>
      <c r="T2440" s="33">
        <f>IF(DatiStorici[[#This Row],[Calend]]="X",(DatiStorici[[#This Row],[Balanced]]*E$2/DatiStorici[[#This Row],[Gold]]),T2439)</f>
        <v>38.912247961081768</v>
      </c>
      <c r="U2440" s="34">
        <f>SUMPRODUCT(DatiStorici[[#This Row],[Bond 3Y]:[Gold]],Q2439:T2439)</f>
        <v>16621.748029407398</v>
      </c>
      <c r="V2440" s="32">
        <f t="shared" si="318"/>
        <v>-3.1529794024391235E-3</v>
      </c>
      <c r="W2440" s="32">
        <f>-(1-U2440/MAX(U$5:U2440))</f>
        <v>-1.9833396686615989E-2</v>
      </c>
      <c r="X2440" s="53" t="str">
        <f t="shared" si="319"/>
        <v/>
      </c>
    </row>
    <row r="2441" spans="1:24" x14ac:dyDescent="0.3">
      <c r="A2441" s="4">
        <v>42534</v>
      </c>
      <c r="B2441" s="1">
        <v>133.05765600000001</v>
      </c>
      <c r="C2441" s="1">
        <v>182.15175500000001</v>
      </c>
      <c r="D2441" s="1">
        <v>198.44740899999999</v>
      </c>
      <c r="E2441" s="1">
        <v>121.89384</v>
      </c>
      <c r="F2441" s="3">
        <f t="shared" si="312"/>
        <v>15689.361573436076</v>
      </c>
      <c r="G2441" s="36">
        <f t="shared" si="313"/>
        <v>-9.752141408249491E-4</v>
      </c>
      <c r="H2441" s="31">
        <f t="shared" si="314"/>
        <v>-2.9414825521960038E-3</v>
      </c>
      <c r="I2441" s="37">
        <f t="shared" si="315"/>
        <v>-1.864370385820353E-2</v>
      </c>
      <c r="J2441" s="37">
        <f t="shared" si="316"/>
        <v>4.1121782840232496E-3</v>
      </c>
      <c r="K2441" s="39">
        <f t="shared" si="317"/>
        <v>-3.3876965013508076E-3</v>
      </c>
      <c r="L2441" s="36">
        <f>-(1-B2441/MAX(B$5:B2441))</f>
        <v>-1.7623713406312858E-3</v>
      </c>
      <c r="M2441" s="37">
        <f>-(1-C2441/MAX(C$5:C2441))</f>
        <v>-2.9371606310506504E-3</v>
      </c>
      <c r="N2441" s="37">
        <f>-(1-D2441/MAX(D$5:D2441))</f>
        <v>-0.17545995434469008</v>
      </c>
      <c r="O2441" s="37">
        <f>-(1-E2441/MAX(E$5:E2441))</f>
        <v>-0.33740383988171596</v>
      </c>
      <c r="P2441" s="39">
        <f>-(1-F2441/MAX(F$5:F2441))</f>
        <v>-1.5862743439906679E-2</v>
      </c>
      <c r="Q2441" s="33">
        <f>IF(DatiStorici[[#This Row],[Calend]]="X",(DatiStorici[[#This Row],[Balanced]]*B$2/DatiStorici[[#This Row],[Bond 3Y]]),Q2440)</f>
        <v>29.899429553803316</v>
      </c>
      <c r="R2441" s="33">
        <f>IF(DatiStorici[[#This Row],[Calend]]="X",(DatiStorici[[#This Row],[Balanced]]*C$2/DatiStorici[[#This Row],[Bond 10Y]]),R2440)</f>
        <v>22.725236034710424</v>
      </c>
      <c r="S2441" s="33">
        <f>IF(DatiStorici[[#This Row],[Calend]]="X",(DatiStorici[[#This Row],[Balanced]]*D$2/DatiStorici[[#This Row],[SXXR]]),S2440)</f>
        <v>18.617808740708266</v>
      </c>
      <c r="T2441" s="33">
        <f>IF(DatiStorici[[#This Row],[Calend]]="X",(DatiStorici[[#This Row],[Balanced]]*E$2/DatiStorici[[#This Row],[Gold]]),T2440)</f>
        <v>38.912247961081768</v>
      </c>
      <c r="U2441" s="34">
        <f>SUMPRODUCT(DatiStorici[[#This Row],[Bond 3Y]:[Gold]],Q2440:T2440)</f>
        <v>16555.608871537475</v>
      </c>
      <c r="V2441" s="32">
        <f t="shared" si="318"/>
        <v>-3.9870111221412003E-3</v>
      </c>
      <c r="W2441" s="32">
        <f>-(1-U2441/MAX(U$5:U2441))</f>
        <v>-2.3733551688404964E-2</v>
      </c>
      <c r="X2441" s="53" t="str">
        <f t="shared" si="319"/>
        <v/>
      </c>
    </row>
    <row r="2442" spans="1:24" x14ac:dyDescent="0.3">
      <c r="A2442" s="4">
        <v>42535</v>
      </c>
      <c r="B2442" s="1">
        <v>132.931195</v>
      </c>
      <c r="C2442" s="1">
        <v>181.966081</v>
      </c>
      <c r="D2442" s="1">
        <v>194.68675400000001</v>
      </c>
      <c r="E2442" s="1">
        <v>122.49677</v>
      </c>
      <c r="F2442" s="3">
        <f t="shared" si="312"/>
        <v>15648.745697187594</v>
      </c>
      <c r="G2442" s="36">
        <f t="shared" si="313"/>
        <v>-9.5087451261962122E-4</v>
      </c>
      <c r="H2442" s="31">
        <f t="shared" si="314"/>
        <v>-1.0198567482061563E-3</v>
      </c>
      <c r="I2442" s="37">
        <f t="shared" si="315"/>
        <v>-1.9132245765674925E-2</v>
      </c>
      <c r="J2442" s="37">
        <f t="shared" si="316"/>
        <v>4.9341603037929777E-3</v>
      </c>
      <c r="K2442" s="39">
        <f t="shared" si="317"/>
        <v>-2.5921092578658237E-3</v>
      </c>
      <c r="L2442" s="36">
        <f>-(1-B2442/MAX(B$5:B2442))</f>
        <v>-2.7111189178312678E-3</v>
      </c>
      <c r="M2442" s="37">
        <f>-(1-C2442/MAX(C$5:C2442))</f>
        <v>-3.9535035459844492E-3</v>
      </c>
      <c r="N2442" s="37">
        <f>-(1-D2442/MAX(D$5:D2442))</f>
        <v>-0.19108530647712263</v>
      </c>
      <c r="O2442" s="37">
        <f>-(1-E2442/MAX(E$5:E2442))</f>
        <v>-0.33412640516622816</v>
      </c>
      <c r="P2442" s="39">
        <f>-(1-F2442/MAX(F$5:F2442))</f>
        <v>-1.8410431364419888E-2</v>
      </c>
      <c r="Q2442" s="33">
        <f>IF(DatiStorici[[#This Row],[Calend]]="X",(DatiStorici[[#This Row],[Balanced]]*B$2/DatiStorici[[#This Row],[Bond 3Y]]),Q2441)</f>
        <v>29.899429553803316</v>
      </c>
      <c r="R2442" s="33">
        <f>IF(DatiStorici[[#This Row],[Calend]]="X",(DatiStorici[[#This Row],[Balanced]]*C$2/DatiStorici[[#This Row],[Bond 10Y]]),R2441)</f>
        <v>22.725236034710424</v>
      </c>
      <c r="S2442" s="33">
        <f>IF(DatiStorici[[#This Row],[Calend]]="X",(DatiStorici[[#This Row],[Balanced]]*D$2/DatiStorici[[#This Row],[SXXR]]),S2441)</f>
        <v>18.617808740708266</v>
      </c>
      <c r="T2442" s="33">
        <f>IF(DatiStorici[[#This Row],[Calend]]="X",(DatiStorici[[#This Row],[Balanced]]*E$2/DatiStorici[[#This Row],[Gold]]),T2441)</f>
        <v>38.912247961081768</v>
      </c>
      <c r="U2442" s="34">
        <f>SUMPRODUCT(DatiStorici[[#This Row],[Bond 3Y]:[Gold]],Q2441:T2441)</f>
        <v>16501.054480434552</v>
      </c>
      <c r="V2442" s="32">
        <f t="shared" si="318"/>
        <v>-3.3006622628562166E-3</v>
      </c>
      <c r="W2442" s="32">
        <f>-(1-U2442/MAX(U$5:U2442))</f>
        <v>-2.6950565454260333E-2</v>
      </c>
      <c r="X2442" s="53" t="str">
        <f t="shared" si="319"/>
        <v/>
      </c>
    </row>
    <row r="2443" spans="1:24" x14ac:dyDescent="0.3">
      <c r="A2443" s="4">
        <v>42536</v>
      </c>
      <c r="B2443" s="1">
        <v>132.96197799999999</v>
      </c>
      <c r="C2443" s="1">
        <v>182.10371599999999</v>
      </c>
      <c r="D2443" s="1">
        <v>196.58031199999999</v>
      </c>
      <c r="E2443" s="1">
        <v>122.12896000000001</v>
      </c>
      <c r="F2443" s="3">
        <f t="shared" si="312"/>
        <v>15666.969203581619</v>
      </c>
      <c r="G2443" s="36">
        <f t="shared" si="313"/>
        <v>2.3154411818990836E-4</v>
      </c>
      <c r="H2443" s="31">
        <f t="shared" si="314"/>
        <v>7.560913192524259E-4</v>
      </c>
      <c r="I2443" s="37">
        <f t="shared" si="315"/>
        <v>9.6791830845898534E-3</v>
      </c>
      <c r="J2443" s="37">
        <f t="shared" si="316"/>
        <v>-3.0071266597314992E-3</v>
      </c>
      <c r="K2443" s="39">
        <f t="shared" si="317"/>
        <v>1.1638570927627273E-3</v>
      </c>
      <c r="L2443" s="36">
        <f>-(1-B2443/MAX(B$5:B2443))</f>
        <v>-2.4801758075527758E-3</v>
      </c>
      <c r="M2443" s="37">
        <f>-(1-C2443/MAX(C$5:C2443))</f>
        <v>-3.2001166576915985E-3</v>
      </c>
      <c r="N2443" s="37">
        <f>-(1-D2443/MAX(D$5:D2443))</f>
        <v>-0.18321765827935266</v>
      </c>
      <c r="O2443" s="37">
        <f>-(1-E2443/MAX(E$5:E2443))</f>
        <v>-0.33612576373638314</v>
      </c>
      <c r="P2443" s="39">
        <f>-(1-F2443/MAX(F$5:F2443))</f>
        <v>-1.7267336312172143E-2</v>
      </c>
      <c r="Q2443" s="33">
        <f>IF(DatiStorici[[#This Row],[Calend]]="X",(DatiStorici[[#This Row],[Balanced]]*B$2/DatiStorici[[#This Row],[Bond 3Y]]),Q2442)</f>
        <v>29.899429553803316</v>
      </c>
      <c r="R2443" s="33">
        <f>IF(DatiStorici[[#This Row],[Calend]]="X",(DatiStorici[[#This Row],[Balanced]]*C$2/DatiStorici[[#This Row],[Bond 10Y]]),R2442)</f>
        <v>22.725236034710424</v>
      </c>
      <c r="S2443" s="33">
        <f>IF(DatiStorici[[#This Row],[Calend]]="X",(DatiStorici[[#This Row],[Balanced]]*D$2/DatiStorici[[#This Row],[SXXR]]),S2442)</f>
        <v>18.617808740708266</v>
      </c>
      <c r="T2443" s="33">
        <f>IF(DatiStorici[[#This Row],[Calend]]="X",(DatiStorici[[#This Row],[Balanced]]*E$2/DatiStorici[[#This Row],[Gold]]),T2442)</f>
        <v>38.912247961081768</v>
      </c>
      <c r="U2443" s="34">
        <f>SUMPRODUCT(DatiStorici[[#This Row],[Bond 3Y]:[Gold]],Q2442:T2442)</f>
        <v>16526.044249197017</v>
      </c>
      <c r="V2443" s="32">
        <f t="shared" si="318"/>
        <v>1.5132890561178527E-3</v>
      </c>
      <c r="W2443" s="32">
        <f>-(1-U2443/MAX(U$5:U2443))</f>
        <v>-2.5476945668774564E-2</v>
      </c>
      <c r="X2443" s="53" t="str">
        <f t="shared" si="319"/>
        <v/>
      </c>
    </row>
    <row r="2444" spans="1:24" x14ac:dyDescent="0.3">
      <c r="A2444" s="4">
        <v>42537</v>
      </c>
      <c r="B2444" s="1">
        <v>132.880574</v>
      </c>
      <c r="C2444" s="1">
        <v>181.80397099999999</v>
      </c>
      <c r="D2444" s="1">
        <v>195.18555699999999</v>
      </c>
      <c r="E2444" s="1">
        <v>124.73989</v>
      </c>
      <c r="F2444" s="3">
        <f t="shared" si="312"/>
        <v>15739.365703842304</v>
      </c>
      <c r="G2444" s="36">
        <f t="shared" si="313"/>
        <v>-6.1242266846944673E-4</v>
      </c>
      <c r="H2444" s="31">
        <f t="shared" si="314"/>
        <v>-1.6473687063824889E-3</v>
      </c>
      <c r="I2444" s="37">
        <f t="shared" si="315"/>
        <v>-7.1203798144685139E-3</v>
      </c>
      <c r="J2444" s="37">
        <f t="shared" si="316"/>
        <v>2.1153153632885786E-2</v>
      </c>
      <c r="K2444" s="39">
        <f t="shared" si="317"/>
        <v>4.6103200966718366E-3</v>
      </c>
      <c r="L2444" s="36">
        <f>-(1-B2444/MAX(B$5:B2444))</f>
        <v>-3.0908925326645909E-3</v>
      </c>
      <c r="M2444" s="37">
        <f>-(1-C2444/MAX(C$5:C2444))</f>
        <v>-4.8408617649052799E-3</v>
      </c>
      <c r="N2444" s="37">
        <f>-(1-D2444/MAX(D$5:D2444))</f>
        <v>-0.18901280247988983</v>
      </c>
      <c r="O2444" s="37">
        <f>-(1-E2444/MAX(E$5:E2444))</f>
        <v>-0.32193314996412337</v>
      </c>
      <c r="P2444" s="39">
        <f>-(1-F2444/MAX(F$5:F2444))</f>
        <v>-1.2726164077877189E-2</v>
      </c>
      <c r="Q2444" s="33">
        <f>IF(DatiStorici[[#This Row],[Calend]]="X",(DatiStorici[[#This Row],[Balanced]]*B$2/DatiStorici[[#This Row],[Bond 3Y]]),Q2443)</f>
        <v>29.899429553803316</v>
      </c>
      <c r="R2444" s="33">
        <f>IF(DatiStorici[[#This Row],[Calend]]="X",(DatiStorici[[#This Row],[Balanced]]*C$2/DatiStorici[[#This Row],[Bond 10Y]]),R2443)</f>
        <v>22.725236034710424</v>
      </c>
      <c r="S2444" s="33">
        <f>IF(DatiStorici[[#This Row],[Calend]]="X",(DatiStorici[[#This Row],[Balanced]]*D$2/DatiStorici[[#This Row],[SXXR]]),S2443)</f>
        <v>18.617808740708266</v>
      </c>
      <c r="T2444" s="33">
        <f>IF(DatiStorici[[#This Row],[Calend]]="X",(DatiStorici[[#This Row],[Balanced]]*E$2/DatiStorici[[#This Row],[Gold]]),T2443)</f>
        <v>38.912247961081768</v>
      </c>
      <c r="U2444" s="34">
        <f>SUMPRODUCT(DatiStorici[[#This Row],[Bond 3Y]:[Gold]],Q2443:T2443)</f>
        <v>16592.428413897273</v>
      </c>
      <c r="V2444" s="32">
        <f t="shared" si="318"/>
        <v>4.0088958377939429E-3</v>
      </c>
      <c r="W2444" s="32">
        <f>-(1-U2444/MAX(U$5:U2444))</f>
        <v>-2.1562342877724738E-2</v>
      </c>
      <c r="X2444" s="53" t="str">
        <f t="shared" si="319"/>
        <v/>
      </c>
    </row>
    <row r="2445" spans="1:24" x14ac:dyDescent="0.3">
      <c r="A2445" s="4">
        <v>42538</v>
      </c>
      <c r="B2445" s="1">
        <v>132.99676500000001</v>
      </c>
      <c r="C2445" s="1">
        <v>181.85710499999999</v>
      </c>
      <c r="D2445" s="1">
        <v>197.93649099999999</v>
      </c>
      <c r="E2445" s="1">
        <v>122.83038000000001</v>
      </c>
      <c r="F2445" s="3">
        <f t="shared" si="312"/>
        <v>15709.650192275327</v>
      </c>
      <c r="G2445" s="36">
        <f t="shared" si="313"/>
        <v>8.7401963502160298E-4</v>
      </c>
      <c r="H2445" s="31">
        <f t="shared" si="314"/>
        <v>2.9221714329466877E-4</v>
      </c>
      <c r="I2445" s="37">
        <f t="shared" si="315"/>
        <v>1.3995546254337988E-2</v>
      </c>
      <c r="J2445" s="37">
        <f t="shared" si="316"/>
        <v>-1.5426310010405873E-2</v>
      </c>
      <c r="K2445" s="39">
        <f t="shared" si="317"/>
        <v>-1.8897583637234156E-3</v>
      </c>
      <c r="L2445" s="36">
        <f>-(1-B2445/MAX(B$5:B2445))</f>
        <v>-2.2191935128684781E-3</v>
      </c>
      <c r="M2445" s="37">
        <f>-(1-C2445/MAX(C$5:C2445))</f>
        <v>-4.5500167115209988E-3</v>
      </c>
      <c r="N2445" s="37">
        <f>-(1-D2445/MAX(D$5:D2445))</f>
        <v>-0.17758279562122259</v>
      </c>
      <c r="O2445" s="37">
        <f>-(1-E2445/MAX(E$5:E2445))</f>
        <v>-0.33231295253419146</v>
      </c>
      <c r="P2445" s="39">
        <f>-(1-F2445/MAX(F$5:F2445))</f>
        <v>-1.4590111306954867E-2</v>
      </c>
      <c r="Q2445" s="33">
        <f>IF(DatiStorici[[#This Row],[Calend]]="X",(DatiStorici[[#This Row],[Balanced]]*B$2/DatiStorici[[#This Row],[Bond 3Y]]),Q2444)</f>
        <v>29.899429553803316</v>
      </c>
      <c r="R2445" s="33">
        <f>IF(DatiStorici[[#This Row],[Calend]]="X",(DatiStorici[[#This Row],[Balanced]]*C$2/DatiStorici[[#This Row],[Bond 10Y]]),R2444)</f>
        <v>22.725236034710424</v>
      </c>
      <c r="S2445" s="33">
        <f>IF(DatiStorici[[#This Row],[Calend]]="X",(DatiStorici[[#This Row],[Balanced]]*D$2/DatiStorici[[#This Row],[SXXR]]),S2444)</f>
        <v>18.617808740708266</v>
      </c>
      <c r="T2445" s="33">
        <f>IF(DatiStorici[[#This Row],[Calend]]="X",(DatiStorici[[#This Row],[Balanced]]*E$2/DatiStorici[[#This Row],[Gold]]),T2444)</f>
        <v>38.912247961081768</v>
      </c>
      <c r="U2445" s="34">
        <f>SUMPRODUCT(DatiStorici[[#This Row],[Bond 3Y]:[Gold]],Q2444:T2444)</f>
        <v>16574.022977674173</v>
      </c>
      <c r="V2445" s="32">
        <f t="shared" si="318"/>
        <v>-1.1098828689979025E-3</v>
      </c>
      <c r="W2445" s="32">
        <f>-(1-U2445/MAX(U$5:U2445))</f>
        <v>-2.2647691655324986E-2</v>
      </c>
      <c r="X2445" s="53" t="str">
        <f t="shared" si="319"/>
        <v/>
      </c>
    </row>
    <row r="2446" spans="1:24" x14ac:dyDescent="0.3">
      <c r="A2446" s="4">
        <v>42541</v>
      </c>
      <c r="B2446" s="1">
        <v>133.107021</v>
      </c>
      <c r="C2446" s="1">
        <v>182.19723200000001</v>
      </c>
      <c r="D2446" s="1">
        <v>205.200188</v>
      </c>
      <c r="E2446" s="1">
        <v>121.97920999999999</v>
      </c>
      <c r="F2446" s="3">
        <f t="shared" si="312"/>
        <v>15796.683517124067</v>
      </c>
      <c r="G2446" s="36">
        <f t="shared" si="313"/>
        <v>8.2866920434808997E-4</v>
      </c>
      <c r="H2446" s="31">
        <f t="shared" si="314"/>
        <v>1.8685512814661867E-3</v>
      </c>
      <c r="I2446" s="37">
        <f t="shared" si="315"/>
        <v>3.6039802758343058E-2</v>
      </c>
      <c r="J2446" s="37">
        <f t="shared" si="316"/>
        <v>-6.9537588771816199E-3</v>
      </c>
      <c r="K2446" s="39">
        <f t="shared" si="317"/>
        <v>5.5248285651515036E-3</v>
      </c>
      <c r="L2446" s="36">
        <f>-(1-B2446/MAX(B$5:B2446))</f>
        <v>-1.3920206068204211E-3</v>
      </c>
      <c r="M2446" s="37">
        <f>-(1-C2446/MAX(C$5:C2446))</f>
        <v>-2.6882284879264917E-3</v>
      </c>
      <c r="N2446" s="37">
        <f>-(1-D2446/MAX(D$5:D2446))</f>
        <v>-0.14740246176760019</v>
      </c>
      <c r="O2446" s="37">
        <f>-(1-E2446/MAX(E$5:E2446))</f>
        <v>-0.33693978169641892</v>
      </c>
      <c r="P2446" s="39">
        <f>-(1-F2446/MAX(F$5:F2446))</f>
        <v>-9.1308236778799845E-3</v>
      </c>
      <c r="Q2446" s="33">
        <f>IF(DatiStorici[[#This Row],[Calend]]="X",(DatiStorici[[#This Row],[Balanced]]*B$2/DatiStorici[[#This Row],[Bond 3Y]]),Q2445)</f>
        <v>29.899429553803316</v>
      </c>
      <c r="R2446" s="33">
        <f>IF(DatiStorici[[#This Row],[Calend]]="X",(DatiStorici[[#This Row],[Balanced]]*C$2/DatiStorici[[#This Row],[Bond 10Y]]),R2445)</f>
        <v>22.725236034710424</v>
      </c>
      <c r="S2446" s="33">
        <f>IF(DatiStorici[[#This Row],[Calend]]="X",(DatiStorici[[#This Row],[Balanced]]*D$2/DatiStorici[[#This Row],[SXXR]]),S2445)</f>
        <v>18.617808740708266</v>
      </c>
      <c r="T2446" s="33">
        <f>IF(DatiStorici[[#This Row],[Calend]]="X",(DatiStorici[[#This Row],[Balanced]]*E$2/DatiStorici[[#This Row],[Gold]]),T2445)</f>
        <v>38.912247961081768</v>
      </c>
      <c r="U2446" s="34">
        <f>SUMPRODUCT(DatiStorici[[#This Row],[Bond 3Y]:[Gold]],Q2445:T2445)</f>
        <v>16687.162218935257</v>
      </c>
      <c r="V2446" s="32">
        <f t="shared" si="318"/>
        <v>6.8031055991231038E-3</v>
      </c>
      <c r="W2446" s="32">
        <f>-(1-U2446/MAX(U$5:U2446))</f>
        <v>-1.5975992288198682E-2</v>
      </c>
      <c r="X2446" s="53" t="str">
        <f t="shared" si="319"/>
        <v/>
      </c>
    </row>
    <row r="2447" spans="1:24" x14ac:dyDescent="0.3">
      <c r="A2447" s="4">
        <v>42542</v>
      </c>
      <c r="B2447" s="1">
        <v>133.08200299999999</v>
      </c>
      <c r="C2447" s="1">
        <v>182.150981</v>
      </c>
      <c r="D2447" s="1">
        <v>206.671492</v>
      </c>
      <c r="E2447" s="1">
        <v>121.10232000000001</v>
      </c>
      <c r="F2447" s="3">
        <f t="shared" si="312"/>
        <v>15782.443164298851</v>
      </c>
      <c r="G2447" s="36">
        <f t="shared" si="313"/>
        <v>-1.8797168792111536E-4</v>
      </c>
      <c r="H2447" s="31">
        <f t="shared" si="314"/>
        <v>-2.5388350263953145E-4</v>
      </c>
      <c r="I2447" s="37">
        <f t="shared" si="315"/>
        <v>7.1445080100229173E-3</v>
      </c>
      <c r="J2447" s="37">
        <f t="shared" si="316"/>
        <v>-7.2148122793534424E-3</v>
      </c>
      <c r="K2447" s="39">
        <f t="shared" si="317"/>
        <v>-9.0188395227825324E-4</v>
      </c>
      <c r="L2447" s="36">
        <f>-(1-B2447/MAX(B$5:B2447))</f>
        <v>-1.5797129932985099E-3</v>
      </c>
      <c r="M2447" s="37">
        <f>-(1-C2447/MAX(C$5:C2447))</f>
        <v>-2.9413973546423833E-3</v>
      </c>
      <c r="N2447" s="37">
        <f>-(1-D2447/MAX(D$5:D2447))</f>
        <v>-0.1412892599200879</v>
      </c>
      <c r="O2447" s="37">
        <f>-(1-E2447/MAX(E$5:E2447))</f>
        <v>-0.34170642082146507</v>
      </c>
      <c r="P2447" s="39">
        <f>-(1-F2447/MAX(F$5:F2447))</f>
        <v>-1.0024069824082882E-2</v>
      </c>
      <c r="Q2447" s="33">
        <f>IF(DatiStorici[[#This Row],[Calend]]="X",(DatiStorici[[#This Row],[Balanced]]*B$2/DatiStorici[[#This Row],[Bond 3Y]]),Q2446)</f>
        <v>29.899429553803316</v>
      </c>
      <c r="R2447" s="33">
        <f>IF(DatiStorici[[#This Row],[Calend]]="X",(DatiStorici[[#This Row],[Balanced]]*C$2/DatiStorici[[#This Row],[Bond 10Y]]),R2446)</f>
        <v>22.725236034710424</v>
      </c>
      <c r="S2447" s="33">
        <f>IF(DatiStorici[[#This Row],[Calend]]="X",(DatiStorici[[#This Row],[Balanced]]*D$2/DatiStorici[[#This Row],[SXXR]]),S2446)</f>
        <v>18.617808740708266</v>
      </c>
      <c r="T2447" s="33">
        <f>IF(DatiStorici[[#This Row],[Calend]]="X",(DatiStorici[[#This Row],[Balanced]]*E$2/DatiStorici[[#This Row],[Gold]]),T2446)</f>
        <v>38.912247961081768</v>
      </c>
      <c r="U2447" s="34">
        <f>SUMPRODUCT(DatiStorici[[#This Row],[Bond 3Y]:[Gold]],Q2446:T2446)</f>
        <v>16678.633825471687</v>
      </c>
      <c r="V2447" s="32">
        <f t="shared" si="318"/>
        <v>-5.1120576520617288E-4</v>
      </c>
      <c r="W2447" s="32">
        <f>-(1-U2447/MAX(U$5:U2447))</f>
        <v>-1.6478902477796042E-2</v>
      </c>
      <c r="X2447" s="53" t="str">
        <f t="shared" si="319"/>
        <v/>
      </c>
    </row>
    <row r="2448" spans="1:24" x14ac:dyDescent="0.3">
      <c r="A2448" s="4">
        <v>42543</v>
      </c>
      <c r="B2448" s="1">
        <v>133.072789</v>
      </c>
      <c r="C2448" s="1">
        <v>182.11389600000001</v>
      </c>
      <c r="D2448" s="1">
        <v>207.452651</v>
      </c>
      <c r="E2448" s="1">
        <v>120.36344</v>
      </c>
      <c r="F2448" s="3">
        <f t="shared" si="312"/>
        <v>15763.886093547624</v>
      </c>
      <c r="G2448" s="36">
        <f t="shared" si="313"/>
        <v>-6.9237904261851854E-5</v>
      </c>
      <c r="H2448" s="31">
        <f t="shared" si="314"/>
        <v>-2.0361556916236674E-4</v>
      </c>
      <c r="I2448" s="37">
        <f t="shared" si="315"/>
        <v>3.7725881945588004E-3</v>
      </c>
      <c r="J2448" s="37">
        <f t="shared" si="316"/>
        <v>-6.1199758191190093E-3</v>
      </c>
      <c r="K2448" s="39">
        <f t="shared" si="317"/>
        <v>-1.1764964944111873E-3</v>
      </c>
      <c r="L2448" s="36">
        <f>-(1-B2448/MAX(B$5:B2448))</f>
        <v>-1.6488391284413817E-3</v>
      </c>
      <c r="M2448" s="37">
        <f>-(1-C2448/MAX(C$5:C2448))</f>
        <v>-3.1443933422351522E-3</v>
      </c>
      <c r="N2448" s="37">
        <f>-(1-D2448/MAX(D$5:D2448))</f>
        <v>-0.13804357946112022</v>
      </c>
      <c r="O2448" s="37">
        <f>-(1-E2448/MAX(E$5:E2448))</f>
        <v>-0.34572285882020393</v>
      </c>
      <c r="P2448" s="39">
        <f>-(1-F2448/MAX(F$5:F2448))</f>
        <v>-1.1188088169470811E-2</v>
      </c>
      <c r="Q2448" s="33">
        <f>IF(DatiStorici[[#This Row],[Calend]]="X",(DatiStorici[[#This Row],[Balanced]]*B$2/DatiStorici[[#This Row],[Bond 3Y]]),Q2447)</f>
        <v>29.899429553803316</v>
      </c>
      <c r="R2448" s="33">
        <f>IF(DatiStorici[[#This Row],[Calend]]="X",(DatiStorici[[#This Row],[Balanced]]*C$2/DatiStorici[[#This Row],[Bond 10Y]]),R2447)</f>
        <v>22.725236034710424</v>
      </c>
      <c r="S2448" s="33">
        <f>IF(DatiStorici[[#This Row],[Calend]]="X",(DatiStorici[[#This Row],[Balanced]]*D$2/DatiStorici[[#This Row],[SXXR]]),S2447)</f>
        <v>18.617808740708266</v>
      </c>
      <c r="T2448" s="33">
        <f>IF(DatiStorici[[#This Row],[Calend]]="X",(DatiStorici[[#This Row],[Balanced]]*E$2/DatiStorici[[#This Row],[Gold]]),T2447)</f>
        <v>38.912247961081768</v>
      </c>
      <c r="U2448" s="34">
        <f>SUMPRODUCT(DatiStorici[[#This Row],[Bond 3Y]:[Gold]],Q2447:T2447)</f>
        <v>16663.307553834027</v>
      </c>
      <c r="V2448" s="32">
        <f t="shared" si="318"/>
        <v>-9.1933895166838159E-4</v>
      </c>
      <c r="W2448" s="32">
        <f>-(1-U2448/MAX(U$5:U2448))</f>
        <v>-1.7382676231673444E-2</v>
      </c>
      <c r="X2448" s="53" t="str">
        <f t="shared" si="319"/>
        <v/>
      </c>
    </row>
    <row r="2449" spans="1:24" x14ac:dyDescent="0.3">
      <c r="A2449" s="4">
        <v>42544</v>
      </c>
      <c r="B2449" s="1">
        <v>133.10037399999999</v>
      </c>
      <c r="C2449" s="1">
        <v>182.14598699999999</v>
      </c>
      <c r="D2449" s="1">
        <v>210.524247</v>
      </c>
      <c r="E2449" s="1">
        <v>120.10513</v>
      </c>
      <c r="F2449" s="3">
        <f t="shared" si="312"/>
        <v>15801.398906078275</v>
      </c>
      <c r="G2449" s="36">
        <f t="shared" si="313"/>
        <v>2.0727108464164816E-4</v>
      </c>
      <c r="H2449" s="31">
        <f t="shared" si="314"/>
        <v>1.7619837693194868E-4</v>
      </c>
      <c r="I2449" s="37">
        <f t="shared" si="315"/>
        <v>1.4697708457190607E-2</v>
      </c>
      <c r="J2449" s="37">
        <f t="shared" si="316"/>
        <v>-2.1483896989461337E-3</v>
      </c>
      <c r="K2449" s="39">
        <f t="shared" si="317"/>
        <v>2.3768408991977669E-3</v>
      </c>
      <c r="L2449" s="36">
        <f>-(1-B2449/MAX(B$5:B2449))</f>
        <v>-1.4418883537594684E-3</v>
      </c>
      <c r="M2449" s="37">
        <f>-(1-C2449/MAX(C$5:C2449))</f>
        <v>-2.9687335272738924E-3</v>
      </c>
      <c r="N2449" s="37">
        <f>-(1-D2449/MAX(D$5:D2449))</f>
        <v>-0.12528123643614952</v>
      </c>
      <c r="O2449" s="37">
        <f>-(1-E2449/MAX(E$5:E2449))</f>
        <v>-0.34712699223761168</v>
      </c>
      <c r="P2449" s="39">
        <f>-(1-F2449/MAX(F$5:F2449))</f>
        <v>-8.8350442781073291E-3</v>
      </c>
      <c r="Q2449" s="33">
        <f>IF(DatiStorici[[#This Row],[Calend]]="X",(DatiStorici[[#This Row],[Balanced]]*B$2/DatiStorici[[#This Row],[Bond 3Y]]),Q2448)</f>
        <v>29.899429553803316</v>
      </c>
      <c r="R2449" s="33">
        <f>IF(DatiStorici[[#This Row],[Calend]]="X",(DatiStorici[[#This Row],[Balanced]]*C$2/DatiStorici[[#This Row],[Bond 10Y]]),R2448)</f>
        <v>22.725236034710424</v>
      </c>
      <c r="S2449" s="33">
        <f>IF(DatiStorici[[#This Row],[Calend]]="X",(DatiStorici[[#This Row],[Balanced]]*D$2/DatiStorici[[#This Row],[SXXR]]),S2448)</f>
        <v>18.617808740708266</v>
      </c>
      <c r="T2449" s="33">
        <f>IF(DatiStorici[[#This Row],[Calend]]="X",(DatiStorici[[#This Row],[Balanced]]*E$2/DatiStorici[[#This Row],[Gold]]),T2448)</f>
        <v>38.912247961081768</v>
      </c>
      <c r="U2449" s="34">
        <f>SUMPRODUCT(DatiStorici[[#This Row],[Bond 3Y]:[Gold]],Q2448:T2448)</f>
        <v>16711.996569233757</v>
      </c>
      <c r="V2449" s="32">
        <f t="shared" si="318"/>
        <v>2.9176692898528643E-3</v>
      </c>
      <c r="W2449" s="32">
        <f>-(1-U2449/MAX(U$5:U2449))</f>
        <v>-1.4511537362368432E-2</v>
      </c>
      <c r="X2449" s="53" t="str">
        <f t="shared" si="319"/>
        <v/>
      </c>
    </row>
    <row r="2450" spans="1:24" x14ac:dyDescent="0.3">
      <c r="A2450" s="4">
        <v>42545</v>
      </c>
      <c r="B2450" s="1">
        <v>132.90884600000001</v>
      </c>
      <c r="C2450" s="1">
        <v>182.129446</v>
      </c>
      <c r="D2450" s="1">
        <v>195.69969900000001</v>
      </c>
      <c r="E2450" s="1">
        <v>125.18043</v>
      </c>
      <c r="F2450" s="3">
        <f t="shared" si="312"/>
        <v>15773.41386529625</v>
      </c>
      <c r="G2450" s="36">
        <f t="shared" si="313"/>
        <v>-1.4400104860764081E-3</v>
      </c>
      <c r="H2450" s="31">
        <f t="shared" si="314"/>
        <v>-9.0815896505214416E-5</v>
      </c>
      <c r="I2450" s="37">
        <f t="shared" si="315"/>
        <v>-7.3019497804928737E-2</v>
      </c>
      <c r="J2450" s="37">
        <f t="shared" si="316"/>
        <v>4.1388693965812087E-2</v>
      </c>
      <c r="K2450" s="39">
        <f t="shared" si="317"/>
        <v>-1.7726184672881198E-3</v>
      </c>
      <c r="L2450" s="36">
        <f>-(1-B2450/MAX(B$5:B2450))</f>
        <v>-2.8787876821366742E-3</v>
      </c>
      <c r="M2450" s="37">
        <f>-(1-C2450/MAX(C$5:C2450))</f>
        <v>-3.0592757041856267E-3</v>
      </c>
      <c r="N2450" s="37">
        <f>-(1-D2450/MAX(D$5:D2450))</f>
        <v>-0.18687656562857713</v>
      </c>
      <c r="O2450" s="37">
        <f>-(1-E2450/MAX(E$5:E2450))</f>
        <v>-0.31953844230392903</v>
      </c>
      <c r="P2450" s="39">
        <f>-(1-F2450/MAX(F$5:F2450))</f>
        <v>-1.0590445294970552E-2</v>
      </c>
      <c r="Q2450" s="33">
        <f>IF(DatiStorici[[#This Row],[Calend]]="X",(DatiStorici[[#This Row],[Balanced]]*B$2/DatiStorici[[#This Row],[Bond 3Y]]),Q2449)</f>
        <v>29.899429553803316</v>
      </c>
      <c r="R2450" s="33">
        <f>IF(DatiStorici[[#This Row],[Calend]]="X",(DatiStorici[[#This Row],[Balanced]]*C$2/DatiStorici[[#This Row],[Bond 10Y]]),R2449)</f>
        <v>22.725236034710424</v>
      </c>
      <c r="S2450" s="33">
        <f>IF(DatiStorici[[#This Row],[Calend]]="X",(DatiStorici[[#This Row],[Balanced]]*D$2/DatiStorici[[#This Row],[SXXR]]),S2449)</f>
        <v>18.617808740708266</v>
      </c>
      <c r="T2450" s="33">
        <f>IF(DatiStorici[[#This Row],[Calend]]="X",(DatiStorici[[#This Row],[Balanced]]*E$2/DatiStorici[[#This Row],[Gold]]),T2449)</f>
        <v>38.912247961081768</v>
      </c>
      <c r="U2450" s="34">
        <f>SUMPRODUCT(DatiStorici[[#This Row],[Bond 3Y]:[Gold]],Q2449:T2449)</f>
        <v>16627.384825906356</v>
      </c>
      <c r="V2450" s="32">
        <f t="shared" si="318"/>
        <v>-5.0757945376206648E-3</v>
      </c>
      <c r="W2450" s="32">
        <f>-(1-U2450/MAX(U$5:U2450))</f>
        <v>-1.950100085988471E-2</v>
      </c>
      <c r="X2450" s="53" t="str">
        <f t="shared" si="319"/>
        <v/>
      </c>
    </row>
    <row r="2451" spans="1:24" x14ac:dyDescent="0.3">
      <c r="A2451" s="4">
        <v>42548</v>
      </c>
      <c r="B2451" s="1">
        <v>133.06111100000001</v>
      </c>
      <c r="C2451" s="1">
        <v>183.13455200000001</v>
      </c>
      <c r="D2451" s="1">
        <v>187.65725399999999</v>
      </c>
      <c r="E2451" s="1">
        <v>126.03727000000001</v>
      </c>
      <c r="F2451" s="3">
        <f t="shared" si="312"/>
        <v>15715.42907035371</v>
      </c>
      <c r="G2451" s="36">
        <f t="shared" si="313"/>
        <v>1.1449790672008388E-3</v>
      </c>
      <c r="H2451" s="31">
        <f t="shared" si="314"/>
        <v>5.5034634806550133E-3</v>
      </c>
      <c r="I2451" s="37">
        <f t="shared" si="315"/>
        <v>-4.1964154424170744E-2</v>
      </c>
      <c r="J2451" s="37">
        <f t="shared" si="316"/>
        <v>6.8215203197760886E-3</v>
      </c>
      <c r="K2451" s="39">
        <f t="shared" si="317"/>
        <v>-3.6828828929258489E-3</v>
      </c>
      <c r="L2451" s="36">
        <f>-(1-B2451/MAX(B$5:B2451))</f>
        <v>-1.7364509155260999E-3</v>
      </c>
      <c r="M2451" s="37">
        <f>-(1-C2451/MAX(C$5:C2451))</f>
        <v>0</v>
      </c>
      <c r="N2451" s="37">
        <f>-(1-D2451/MAX(D$5:D2451))</f>
        <v>-0.22029256234476668</v>
      </c>
      <c r="O2451" s="37">
        <f>-(1-E2451/MAX(E$5:E2451))</f>
        <v>-0.31488079189406615</v>
      </c>
      <c r="P2451" s="39">
        <f>-(1-F2451/MAX(F$5:F2451))</f>
        <v>-1.4227623057102567E-2</v>
      </c>
      <c r="Q2451" s="33">
        <f>IF(DatiStorici[[#This Row],[Calend]]="X",(DatiStorici[[#This Row],[Balanced]]*B$2/DatiStorici[[#This Row],[Bond 3Y]]),Q2450)</f>
        <v>29.899429553803316</v>
      </c>
      <c r="R2451" s="33">
        <f>IF(DatiStorici[[#This Row],[Calend]]="X",(DatiStorici[[#This Row],[Balanced]]*C$2/DatiStorici[[#This Row],[Bond 10Y]]),R2450)</f>
        <v>22.725236034710424</v>
      </c>
      <c r="S2451" s="33">
        <f>IF(DatiStorici[[#This Row],[Calend]]="X",(DatiStorici[[#This Row],[Balanced]]*D$2/DatiStorici[[#This Row],[SXXR]]),S2450)</f>
        <v>18.617808740708266</v>
      </c>
      <c r="T2451" s="33">
        <f>IF(DatiStorici[[#This Row],[Calend]]="X",(DatiStorici[[#This Row],[Balanced]]*E$2/DatiStorici[[#This Row],[Gold]]),T2450)</f>
        <v>38.912247961081768</v>
      </c>
      <c r="U2451" s="34">
        <f>SUMPRODUCT(DatiStorici[[#This Row],[Bond 3Y]:[Gold]],Q2450:T2450)</f>
        <v>16538.387601362578</v>
      </c>
      <c r="V2451" s="32">
        <f t="shared" si="318"/>
        <v>-5.366824388183763E-3</v>
      </c>
      <c r="W2451" s="32">
        <f>-(1-U2451/MAX(U$5:U2451))</f>
        <v>-2.474907146780525E-2</v>
      </c>
      <c r="X2451" s="53" t="str">
        <f t="shared" si="319"/>
        <v/>
      </c>
    </row>
    <row r="2452" spans="1:24" x14ac:dyDescent="0.3">
      <c r="A2452" s="4">
        <v>42549</v>
      </c>
      <c r="B2452" s="1">
        <v>133.25153900000001</v>
      </c>
      <c r="C2452" s="1">
        <v>184.19658200000001</v>
      </c>
      <c r="D2452" s="1">
        <v>192.50815700000001</v>
      </c>
      <c r="E2452" s="1">
        <v>124.62278999999999</v>
      </c>
      <c r="F2452" s="3">
        <f t="shared" si="312"/>
        <v>15764.205040567775</v>
      </c>
      <c r="G2452" s="36">
        <f t="shared" si="313"/>
        <v>1.43010880223263E-3</v>
      </c>
      <c r="H2452" s="31">
        <f t="shared" si="314"/>
        <v>5.7824282284229126E-3</v>
      </c>
      <c r="I2452" s="37">
        <f t="shared" si="315"/>
        <v>2.5521344947854397E-2</v>
      </c>
      <c r="J2452" s="37">
        <f t="shared" si="316"/>
        <v>-1.1286161938786099E-2</v>
      </c>
      <c r="K2452" s="39">
        <f t="shared" si="317"/>
        <v>3.0988930224361208E-3</v>
      </c>
      <c r="L2452" s="36">
        <f>-(1-B2452/MAX(B$5:B2452))</f>
        <v>-3.0780411033715094E-4</v>
      </c>
      <c r="M2452" s="37">
        <f>-(1-C2452/MAX(C$5:C2452))</f>
        <v>0</v>
      </c>
      <c r="N2452" s="37">
        <f>-(1-D2452/MAX(D$5:D2452))</f>
        <v>-0.20013727888077604</v>
      </c>
      <c r="O2452" s="37">
        <f>-(1-E2452/MAX(E$5:E2452))</f>
        <v>-0.32256968754756365</v>
      </c>
      <c r="P2452" s="39">
        <f>-(1-F2452/MAX(F$5:F2452))</f>
        <v>-1.1168081769342364E-2</v>
      </c>
      <c r="Q2452" s="33">
        <f>IF(DatiStorici[[#This Row],[Calend]]="X",(DatiStorici[[#This Row],[Balanced]]*B$2/DatiStorici[[#This Row],[Bond 3Y]]),Q2451)</f>
        <v>29.899429553803316</v>
      </c>
      <c r="R2452" s="33">
        <f>IF(DatiStorici[[#This Row],[Calend]]="X",(DatiStorici[[#This Row],[Balanced]]*C$2/DatiStorici[[#This Row],[Bond 10Y]]),R2451)</f>
        <v>22.725236034710424</v>
      </c>
      <c r="S2452" s="33">
        <f>IF(DatiStorici[[#This Row],[Calend]]="X",(DatiStorici[[#This Row],[Balanced]]*D$2/DatiStorici[[#This Row],[SXXR]]),S2451)</f>
        <v>18.617808740708266</v>
      </c>
      <c r="T2452" s="33">
        <f>IF(DatiStorici[[#This Row],[Calend]]="X",(DatiStorici[[#This Row],[Balanced]]*E$2/DatiStorici[[#This Row],[Gold]]),T2451)</f>
        <v>38.912247961081768</v>
      </c>
      <c r="U2452" s="34">
        <f>SUMPRODUCT(DatiStorici[[#This Row],[Bond 3Y]:[Gold]],Q2451:T2451)</f>
        <v>16603.48876013733</v>
      </c>
      <c r="V2452" s="32">
        <f t="shared" si="318"/>
        <v>3.9286395131464666E-3</v>
      </c>
      <c r="W2452" s="32">
        <f>-(1-U2452/MAX(U$5:U2452))</f>
        <v>-2.0910126156209796E-2</v>
      </c>
      <c r="X2452" s="53" t="str">
        <f t="shared" si="319"/>
        <v/>
      </c>
    </row>
    <row r="2453" spans="1:24" x14ac:dyDescent="0.3">
      <c r="A2453" s="4">
        <v>42550</v>
      </c>
      <c r="B2453" s="1">
        <v>133.30602400000001</v>
      </c>
      <c r="C2453" s="1">
        <v>184.50035099999999</v>
      </c>
      <c r="D2453" s="1">
        <v>198.45485300000001</v>
      </c>
      <c r="E2453" s="1">
        <v>125.74415999999999</v>
      </c>
      <c r="F2453" s="3">
        <f t="shared" si="312"/>
        <v>15906.927333647622</v>
      </c>
      <c r="G2453" s="36">
        <f t="shared" si="313"/>
        <v>4.0880476356095695E-4</v>
      </c>
      <c r="H2453" s="31">
        <f t="shared" si="314"/>
        <v>1.6477981862343498E-3</v>
      </c>
      <c r="I2453" s="37">
        <f t="shared" si="315"/>
        <v>3.0423106596557937E-2</v>
      </c>
      <c r="J2453" s="37">
        <f t="shared" si="316"/>
        <v>8.9578716243583541E-3</v>
      </c>
      <c r="K2453" s="39">
        <f t="shared" si="317"/>
        <v>9.0128295708662553E-3</v>
      </c>
      <c r="L2453" s="36">
        <f>-(1-B2453/MAX(B$5:B2453))</f>
        <v>0</v>
      </c>
      <c r="M2453" s="37">
        <f>-(1-C2453/MAX(C$5:C2453))</f>
        <v>0</v>
      </c>
      <c r="N2453" s="37">
        <f>-(1-D2453/MAX(D$5:D2453))</f>
        <v>-0.1754290248599929</v>
      </c>
      <c r="O2453" s="37">
        <f>-(1-E2453/MAX(E$5:E2453))</f>
        <v>-0.31647409275727867</v>
      </c>
      <c r="P2453" s="39">
        <f>-(1-F2453/MAX(F$5:F2453))</f>
        <v>-2.2156253354630451E-3</v>
      </c>
      <c r="Q2453" s="33">
        <f>IF(DatiStorici[[#This Row],[Calend]]="X",(DatiStorici[[#This Row],[Balanced]]*B$2/DatiStorici[[#This Row],[Bond 3Y]]),Q2452)</f>
        <v>29.899429553803316</v>
      </c>
      <c r="R2453" s="33">
        <f>IF(DatiStorici[[#This Row],[Calend]]="X",(DatiStorici[[#This Row],[Balanced]]*C$2/DatiStorici[[#This Row],[Bond 10Y]]),R2452)</f>
        <v>22.725236034710424</v>
      </c>
      <c r="S2453" s="33">
        <f>IF(DatiStorici[[#This Row],[Calend]]="X",(DatiStorici[[#This Row],[Balanced]]*D$2/DatiStorici[[#This Row],[SXXR]]),S2452)</f>
        <v>18.617808740708266</v>
      </c>
      <c r="T2453" s="33">
        <f>IF(DatiStorici[[#This Row],[Calend]]="X",(DatiStorici[[#This Row],[Balanced]]*E$2/DatiStorici[[#This Row],[Gold]]),T2452)</f>
        <v>38.912247961081768</v>
      </c>
      <c r="U2453" s="34">
        <f>SUMPRODUCT(DatiStorici[[#This Row],[Bond 3Y]:[Gold]],Q2452:T2452)</f>
        <v>16766.370529044849</v>
      </c>
      <c r="V2453" s="32">
        <f t="shared" si="318"/>
        <v>9.7622864440031591E-3</v>
      </c>
      <c r="W2453" s="32">
        <f>-(1-U2453/MAX(U$5:U2453))</f>
        <v>-1.1305163435724519E-2</v>
      </c>
      <c r="X2453" s="53" t="str">
        <f t="shared" si="319"/>
        <v/>
      </c>
    </row>
    <row r="2454" spans="1:24" x14ac:dyDescent="0.3">
      <c r="A2454" s="4">
        <v>42551</v>
      </c>
      <c r="B2454" s="1">
        <v>133.36260300000001</v>
      </c>
      <c r="C2454" s="1">
        <v>184.89702</v>
      </c>
      <c r="D2454" s="1">
        <v>200.570493</v>
      </c>
      <c r="E2454" s="1">
        <v>125.67135</v>
      </c>
      <c r="F2454" s="3">
        <f t="shared" si="312"/>
        <v>15947.321901071797</v>
      </c>
      <c r="G2454" s="36">
        <f t="shared" si="313"/>
        <v>4.2433938694252233E-4</v>
      </c>
      <c r="H2454" s="31">
        <f t="shared" si="314"/>
        <v>2.1476555255025747E-3</v>
      </c>
      <c r="I2454" s="37">
        <f t="shared" si="315"/>
        <v>1.0604137537032285E-2</v>
      </c>
      <c r="J2454" s="37">
        <f t="shared" si="316"/>
        <v>-5.7920055954766079E-4</v>
      </c>
      <c r="K2454" s="39">
        <f t="shared" si="317"/>
        <v>2.5362135380612135E-3</v>
      </c>
      <c r="L2454" s="36">
        <f>-(1-B2454/MAX(B$5:B2454))</f>
        <v>0</v>
      </c>
      <c r="M2454" s="37">
        <f>-(1-C2454/MAX(C$5:C2454))</f>
        <v>0</v>
      </c>
      <c r="N2454" s="37">
        <f>-(1-D2454/MAX(D$5:D2454))</f>
        <v>-0.16663863595554418</v>
      </c>
      <c r="O2454" s="37">
        <f>-(1-E2454/MAX(E$5:E2454))</f>
        <v>-0.31686987671500944</v>
      </c>
      <c r="P2454" s="39">
        <f>-(1-F2454/MAX(F$5:F2454))</f>
        <v>0</v>
      </c>
      <c r="Q2454" s="33">
        <f>IF(DatiStorici[[#This Row],[Calend]]="X",(DatiStorici[[#This Row],[Balanced]]*B$2/DatiStorici[[#This Row],[Bond 3Y]]),Q2453)</f>
        <v>29.899429553803316</v>
      </c>
      <c r="R2454" s="33">
        <f>IF(DatiStorici[[#This Row],[Calend]]="X",(DatiStorici[[#This Row],[Balanced]]*C$2/DatiStorici[[#This Row],[Bond 10Y]]),R2453)</f>
        <v>22.725236034710424</v>
      </c>
      <c r="S2454" s="33">
        <f>IF(DatiStorici[[#This Row],[Calend]]="X",(DatiStorici[[#This Row],[Balanced]]*D$2/DatiStorici[[#This Row],[SXXR]]),S2453)</f>
        <v>18.617808740708266</v>
      </c>
      <c r="T2454" s="33">
        <f>IF(DatiStorici[[#This Row],[Calend]]="X",(DatiStorici[[#This Row],[Balanced]]*E$2/DatiStorici[[#This Row],[Gold]]),T2453)</f>
        <v>38.912247961081768</v>
      </c>
      <c r="U2454" s="34">
        <f>SUMPRODUCT(DatiStorici[[#This Row],[Bond 3Y]:[Gold]],Q2453:T2453)</f>
        <v>16813.631985632372</v>
      </c>
      <c r="V2454" s="32">
        <f t="shared" si="318"/>
        <v>2.8148590979371764E-3</v>
      </c>
      <c r="W2454" s="32">
        <f>-(1-U2454/MAX(U$5:U2454))</f>
        <v>-8.5182061741249093E-3</v>
      </c>
      <c r="X2454" s="53" t="str">
        <f t="shared" si="319"/>
        <v/>
      </c>
    </row>
    <row r="2455" spans="1:24" x14ac:dyDescent="0.3">
      <c r="A2455" s="4">
        <v>42552</v>
      </c>
      <c r="B2455" s="1">
        <v>133.44718399999999</v>
      </c>
      <c r="C2455" s="1">
        <v>185.554799</v>
      </c>
      <c r="D2455" s="1">
        <v>202.00382400000001</v>
      </c>
      <c r="E2455" s="1">
        <v>127.50154999999999</v>
      </c>
      <c r="F2455" s="3">
        <f t="shared" si="312"/>
        <v>16059.810526655929</v>
      </c>
      <c r="G2455" s="36">
        <f t="shared" si="313"/>
        <v>6.3401724340267167E-4</v>
      </c>
      <c r="H2455" s="31">
        <f t="shared" si="314"/>
        <v>3.5512293774612822E-3</v>
      </c>
      <c r="I2455" s="37">
        <f t="shared" si="315"/>
        <v>7.120856925441065E-3</v>
      </c>
      <c r="J2455" s="37">
        <f t="shared" si="316"/>
        <v>1.4458355397352548E-2</v>
      </c>
      <c r="K2455" s="39">
        <f t="shared" si="317"/>
        <v>7.0290013627577084E-3</v>
      </c>
      <c r="L2455" s="36">
        <f>-(1-B2455/MAX(B$5:B2455))</f>
        <v>0</v>
      </c>
      <c r="M2455" s="37">
        <f>-(1-C2455/MAX(C$5:C2455))</f>
        <v>0</v>
      </c>
      <c r="N2455" s="37">
        <f>-(1-D2455/MAX(D$5:D2455))</f>
        <v>-0.16068321021260001</v>
      </c>
      <c r="O2455" s="37">
        <f>-(1-E2455/MAX(E$5:E2455))</f>
        <v>-0.30692119110260707</v>
      </c>
      <c r="P2455" s="39">
        <f>-(1-F2455/MAX(F$5:F2455))</f>
        <v>0</v>
      </c>
      <c r="Q2455" s="33">
        <f>IF(DatiStorici[[#This Row],[Calend]]="X",(DatiStorici[[#This Row],[Balanced]]*B$2/DatiStorici[[#This Row],[Bond 3Y]]),Q2454)</f>
        <v>29.899429553803316</v>
      </c>
      <c r="R2455" s="33">
        <f>IF(DatiStorici[[#This Row],[Calend]]="X",(DatiStorici[[#This Row],[Balanced]]*C$2/DatiStorici[[#This Row],[Bond 10Y]]),R2454)</f>
        <v>22.725236034710424</v>
      </c>
      <c r="S2455" s="33">
        <f>IF(DatiStorici[[#This Row],[Calend]]="X",(DatiStorici[[#This Row],[Balanced]]*D$2/DatiStorici[[#This Row],[SXXR]]),S2454)</f>
        <v>18.617808740708266</v>
      </c>
      <c r="T2455" s="33">
        <f>IF(DatiStorici[[#This Row],[Calend]]="X",(DatiStorici[[#This Row],[Balanced]]*E$2/DatiStorici[[#This Row],[Gold]]),T2454)</f>
        <v>38.912247961081768</v>
      </c>
      <c r="U2455" s="34">
        <f>SUMPRODUCT(DatiStorici[[#This Row],[Bond 3Y]:[Gold]],Q2454:T2454)</f>
        <v>16929.011770955636</v>
      </c>
      <c r="V2455" s="32">
        <f t="shared" si="318"/>
        <v>6.8388378720471996E-3</v>
      </c>
      <c r="W2455" s="32">
        <f>-(1-U2455/MAX(U$5:U2455))</f>
        <v>-1.7143843335309938E-3</v>
      </c>
      <c r="X2455" s="53" t="str">
        <f t="shared" si="319"/>
        <v/>
      </c>
    </row>
    <row r="2456" spans="1:24" x14ac:dyDescent="0.3">
      <c r="A2456" s="4">
        <v>42555</v>
      </c>
      <c r="B2456" s="1">
        <v>133.439266</v>
      </c>
      <c r="C2456" s="1">
        <v>185.491198</v>
      </c>
      <c r="D2456" s="1">
        <v>200.52227300000001</v>
      </c>
      <c r="E2456" s="1">
        <v>128.51999000000001</v>
      </c>
      <c r="F2456" s="3">
        <f t="shared" si="312"/>
        <v>16075.885219421518</v>
      </c>
      <c r="G2456" s="36">
        <f t="shared" si="313"/>
        <v>-5.93360959487843E-5</v>
      </c>
      <c r="H2456" s="31">
        <f t="shared" si="314"/>
        <v>-3.4282003383480413E-4</v>
      </c>
      <c r="I2456" s="37">
        <f t="shared" si="315"/>
        <v>-7.3613000564065794E-3</v>
      </c>
      <c r="J2456" s="37">
        <f t="shared" si="316"/>
        <v>7.955935051421649E-3</v>
      </c>
      <c r="K2456" s="39">
        <f t="shared" si="317"/>
        <v>1.0004260827774975E-3</v>
      </c>
      <c r="L2456" s="36">
        <f>-(1-B2456/MAX(B$5:B2456))</f>
        <v>-5.9334335597460708E-5</v>
      </c>
      <c r="M2456" s="37">
        <f>-(1-C2456/MAX(C$5:C2456))</f>
        <v>-3.4276127776144971E-4</v>
      </c>
      <c r="N2456" s="37">
        <f>-(1-D2456/MAX(D$5:D2456))</f>
        <v>-0.16683898788355289</v>
      </c>
      <c r="O2456" s="37">
        <f>-(1-E2456/MAX(E$5:E2456))</f>
        <v>-0.30138510795590434</v>
      </c>
      <c r="P2456" s="39">
        <f>-(1-F2456/MAX(F$5:F2456))</f>
        <v>0</v>
      </c>
      <c r="Q2456" s="33">
        <f>IF(DatiStorici[[#This Row],[Calend]]="X",(DatiStorici[[#This Row],[Balanced]]*B$2/DatiStorici[[#This Row],[Bond 3Y]]),Q2455)</f>
        <v>29.899429553803316</v>
      </c>
      <c r="R2456" s="33">
        <f>IF(DatiStorici[[#This Row],[Calend]]="X",(DatiStorici[[#This Row],[Balanced]]*C$2/DatiStorici[[#This Row],[Bond 10Y]]),R2455)</f>
        <v>22.725236034710424</v>
      </c>
      <c r="S2456" s="33">
        <f>IF(DatiStorici[[#This Row],[Calend]]="X",(DatiStorici[[#This Row],[Balanced]]*D$2/DatiStorici[[#This Row],[SXXR]]),S2455)</f>
        <v>18.617808740708266</v>
      </c>
      <c r="T2456" s="33">
        <f>IF(DatiStorici[[#This Row],[Calend]]="X",(DatiStorici[[#This Row],[Balanced]]*E$2/DatiStorici[[#This Row],[Gold]]),T2455)</f>
        <v>38.912247961081768</v>
      </c>
      <c r="U2456" s="34">
        <f>SUMPRODUCT(DatiStorici[[#This Row],[Bond 3Y]:[Gold]],Q2455:T2455)</f>
        <v>16939.376236191267</v>
      </c>
      <c r="V2456" s="32">
        <f t="shared" si="318"/>
        <v>6.1204362941534281E-4</v>
      </c>
      <c r="W2456" s="32">
        <f>-(1-U2456/MAX(U$5:U2456))</f>
        <v>-1.103202966373118E-3</v>
      </c>
      <c r="X2456" s="53" t="str">
        <f t="shared" si="319"/>
        <v/>
      </c>
    </row>
    <row r="2457" spans="1:24" x14ac:dyDescent="0.3">
      <c r="A2457" s="4">
        <v>42556</v>
      </c>
      <c r="B2457" s="1">
        <v>133.391402</v>
      </c>
      <c r="C2457" s="1">
        <v>185.70835099999999</v>
      </c>
      <c r="D2457" s="1">
        <v>197.133633</v>
      </c>
      <c r="E2457" s="1">
        <v>128.51850999999999</v>
      </c>
      <c r="F2457" s="3">
        <f t="shared" si="312"/>
        <v>16029.166577792304</v>
      </c>
      <c r="G2457" s="36">
        <f t="shared" si="313"/>
        <v>-3.5875936504700722E-4</v>
      </c>
      <c r="H2457" s="31">
        <f t="shared" si="314"/>
        <v>1.1700069429342104E-3</v>
      </c>
      <c r="I2457" s="37">
        <f t="shared" si="315"/>
        <v>-1.7043488987827437E-2</v>
      </c>
      <c r="J2457" s="37">
        <f t="shared" si="316"/>
        <v>-1.1515784600556828E-5</v>
      </c>
      <c r="K2457" s="39">
        <f t="shared" si="317"/>
        <v>-2.910362823938052E-3</v>
      </c>
      <c r="L2457" s="36">
        <f>-(1-B2457/MAX(B$5:B2457))</f>
        <v>-4.1800807126801676E-4</v>
      </c>
      <c r="M2457" s="37">
        <f>-(1-C2457/MAX(C$5:C2457))</f>
        <v>0</v>
      </c>
      <c r="N2457" s="37">
        <f>-(1-D2457/MAX(D$5:D2457))</f>
        <v>-0.1809186344477941</v>
      </c>
      <c r="O2457" s="37">
        <f>-(1-E2457/MAX(E$5:E2457))</f>
        <v>-0.30139315300819725</v>
      </c>
      <c r="P2457" s="39">
        <f>-(1-F2457/MAX(F$5:F2457))</f>
        <v>-2.9061318236318634E-3</v>
      </c>
      <c r="Q2457" s="33">
        <f>IF(DatiStorici[[#This Row],[Calend]]="X",(DatiStorici[[#This Row],[Balanced]]*B$2/DatiStorici[[#This Row],[Bond 3Y]]),Q2456)</f>
        <v>29.899429553803316</v>
      </c>
      <c r="R2457" s="33">
        <f>IF(DatiStorici[[#This Row],[Calend]]="X",(DatiStorici[[#This Row],[Balanced]]*C$2/DatiStorici[[#This Row],[Bond 10Y]]),R2456)</f>
        <v>22.725236034710424</v>
      </c>
      <c r="S2457" s="33">
        <f>IF(DatiStorici[[#This Row],[Calend]]="X",(DatiStorici[[#This Row],[Balanced]]*D$2/DatiStorici[[#This Row],[SXXR]]),S2456)</f>
        <v>18.617808740708266</v>
      </c>
      <c r="T2457" s="33">
        <f>IF(DatiStorici[[#This Row],[Calend]]="X",(DatiStorici[[#This Row],[Balanced]]*E$2/DatiStorici[[#This Row],[Gold]]),T2456)</f>
        <v>38.912247961081768</v>
      </c>
      <c r="U2457" s="34">
        <f>SUMPRODUCT(DatiStorici[[#This Row],[Bond 3Y]:[Gold]],Q2456:T2456)</f>
        <v>16879.733341537652</v>
      </c>
      <c r="V2457" s="32">
        <f t="shared" si="318"/>
        <v>-3.5271748566356215E-3</v>
      </c>
      <c r="W2457" s="32">
        <f>-(1-U2457/MAX(U$5:U2457))</f>
        <v>-4.6202803135318993E-3</v>
      </c>
      <c r="X2457" s="53" t="str">
        <f t="shared" si="319"/>
        <v/>
      </c>
    </row>
    <row r="2458" spans="1:24" x14ac:dyDescent="0.3">
      <c r="A2458" s="4">
        <v>42557</v>
      </c>
      <c r="B2458" s="1">
        <v>133.35455400000001</v>
      </c>
      <c r="C2458" s="1">
        <v>185.78201000000001</v>
      </c>
      <c r="D2458" s="1">
        <v>193.861323</v>
      </c>
      <c r="E2458" s="1">
        <v>129.99178000000001</v>
      </c>
      <c r="F2458" s="3">
        <f t="shared" si="312"/>
        <v>16039.002043685257</v>
      </c>
      <c r="G2458" s="36">
        <f t="shared" si="313"/>
        <v>-2.7627785468184002E-4</v>
      </c>
      <c r="H2458" s="31">
        <f t="shared" si="314"/>
        <v>3.965594195608631E-4</v>
      </c>
      <c r="I2458" s="37">
        <f t="shared" si="315"/>
        <v>-1.6738765317146971E-2</v>
      </c>
      <c r="J2458" s="37">
        <f t="shared" si="316"/>
        <v>1.1398277033049515E-2</v>
      </c>
      <c r="K2458" s="39">
        <f t="shared" si="317"/>
        <v>6.134099092122711E-4</v>
      </c>
      <c r="L2458" s="36">
        <f>-(1-B2458/MAX(B$5:B2458))</f>
        <v>-6.9413229431647405E-4</v>
      </c>
      <c r="M2458" s="37">
        <f>-(1-C2458/MAX(C$5:C2458))</f>
        <v>0</v>
      </c>
      <c r="N2458" s="37">
        <f>-(1-D2458/MAX(D$5:D2458))</f>
        <v>-0.1945149351019303</v>
      </c>
      <c r="O2458" s="37">
        <f>-(1-E2458/MAX(E$5:E2458))</f>
        <v>-0.29338468395990513</v>
      </c>
      <c r="P2458" s="39">
        <f>-(1-F2458/MAX(F$5:F2458))</f>
        <v>-2.294316937004548E-3</v>
      </c>
      <c r="Q2458" s="33">
        <f>IF(DatiStorici[[#This Row],[Calend]]="X",(DatiStorici[[#This Row],[Balanced]]*B$2/DatiStorici[[#This Row],[Bond 3Y]]),Q2457)</f>
        <v>29.899429553803316</v>
      </c>
      <c r="R2458" s="33">
        <f>IF(DatiStorici[[#This Row],[Calend]]="X",(DatiStorici[[#This Row],[Balanced]]*C$2/DatiStorici[[#This Row],[Bond 10Y]]),R2457)</f>
        <v>22.725236034710424</v>
      </c>
      <c r="S2458" s="33">
        <f>IF(DatiStorici[[#This Row],[Calend]]="X",(DatiStorici[[#This Row],[Balanced]]*D$2/DatiStorici[[#This Row],[SXXR]]),S2457)</f>
        <v>18.617808740708266</v>
      </c>
      <c r="T2458" s="33">
        <f>IF(DatiStorici[[#This Row],[Calend]]="X",(DatiStorici[[#This Row],[Balanced]]*E$2/DatiStorici[[#This Row],[Gold]]),T2457)</f>
        <v>38.912247961081768</v>
      </c>
      <c r="U2458" s="34">
        <f>SUMPRODUCT(DatiStorici[[#This Row],[Bond 3Y]:[Gold]],Q2457:T2457)</f>
        <v>16876.710531351851</v>
      </c>
      <c r="V2458" s="32">
        <f t="shared" si="318"/>
        <v>-1.7909529838298091E-4</v>
      </c>
      <c r="W2458" s="32">
        <f>-(1-U2458/MAX(U$5:U2458))</f>
        <v>-4.7985321789215662E-3</v>
      </c>
      <c r="X2458" s="53" t="str">
        <f t="shared" si="319"/>
        <v/>
      </c>
    </row>
    <row r="2459" spans="1:24" x14ac:dyDescent="0.3">
      <c r="A2459" s="4">
        <v>42558</v>
      </c>
      <c r="B2459" s="1">
        <v>133.30205900000001</v>
      </c>
      <c r="C2459" s="1">
        <v>185.59876700000001</v>
      </c>
      <c r="D2459" s="1">
        <v>195.91789299999999</v>
      </c>
      <c r="E2459" s="1">
        <v>129.08167</v>
      </c>
      <c r="F2459" s="3">
        <f t="shared" si="312"/>
        <v>16028.109134578532</v>
      </c>
      <c r="G2459" s="36">
        <f t="shared" si="313"/>
        <v>-3.9372734909933914E-4</v>
      </c>
      <c r="H2459" s="31">
        <f t="shared" si="314"/>
        <v>-9.8682013835293286E-4</v>
      </c>
      <c r="I2459" s="37">
        <f t="shared" si="315"/>
        <v>1.0552584642826811E-2</v>
      </c>
      <c r="J2459" s="37">
        <f t="shared" si="316"/>
        <v>-7.0259128740865562E-3</v>
      </c>
      <c r="K2459" s="39">
        <f t="shared" si="317"/>
        <v>-6.7938202884245758E-4</v>
      </c>
      <c r="L2459" s="36">
        <f>-(1-B2459/MAX(B$5:B2459))</f>
        <v>-1.0875088979021008E-3</v>
      </c>
      <c r="M2459" s="37">
        <f>-(1-C2459/MAX(C$5:C2459))</f>
        <v>-9.8633339148390675E-4</v>
      </c>
      <c r="N2459" s="37">
        <f>-(1-D2459/MAX(D$5:D2459))</f>
        <v>-0.18596997938676985</v>
      </c>
      <c r="O2459" s="37">
        <f>-(1-E2459/MAX(E$5:E2459))</f>
        <v>-0.29833190189384873</v>
      </c>
      <c r="P2459" s="39">
        <f>-(1-F2459/MAX(F$5:F2459))</f>
        <v>-2.9719100497972439E-3</v>
      </c>
      <c r="Q2459" s="33">
        <f>IF(DatiStorici[[#This Row],[Calend]]="X",(DatiStorici[[#This Row],[Balanced]]*B$2/DatiStorici[[#This Row],[Bond 3Y]]),Q2458)</f>
        <v>29.899429553803316</v>
      </c>
      <c r="R2459" s="33">
        <f>IF(DatiStorici[[#This Row],[Calend]]="X",(DatiStorici[[#This Row],[Balanced]]*C$2/DatiStorici[[#This Row],[Bond 10Y]]),R2458)</f>
        <v>22.725236034710424</v>
      </c>
      <c r="S2459" s="33">
        <f>IF(DatiStorici[[#This Row],[Calend]]="X",(DatiStorici[[#This Row],[Balanced]]*D$2/DatiStorici[[#This Row],[SXXR]]),S2458)</f>
        <v>18.617808740708266</v>
      </c>
      <c r="T2459" s="33">
        <f>IF(DatiStorici[[#This Row],[Calend]]="X",(DatiStorici[[#This Row],[Balanced]]*E$2/DatiStorici[[#This Row],[Gold]]),T2458)</f>
        <v>38.912247961081768</v>
      </c>
      <c r="U2459" s="34">
        <f>SUMPRODUCT(DatiStorici[[#This Row],[Bond 3Y]:[Gold]],Q2458:T2458)</f>
        <v>16873.851121300733</v>
      </c>
      <c r="V2459" s="32">
        <f t="shared" si="318"/>
        <v>-1.6944370214560796E-4</v>
      </c>
      <c r="W2459" s="32">
        <f>-(1-U2459/MAX(U$5:U2459))</f>
        <v>-4.9671485141183913E-3</v>
      </c>
      <c r="X2459" s="53" t="str">
        <f t="shared" si="319"/>
        <v/>
      </c>
    </row>
    <row r="2460" spans="1:24" x14ac:dyDescent="0.3">
      <c r="A2460" s="4">
        <v>42559</v>
      </c>
      <c r="B2460" s="1">
        <v>133.31560899999999</v>
      </c>
      <c r="C2460" s="1">
        <v>186.12575000000001</v>
      </c>
      <c r="D2460" s="1">
        <v>199.09738100000001</v>
      </c>
      <c r="E2460" s="1">
        <v>128.84708000000001</v>
      </c>
      <c r="F2460" s="3">
        <f t="shared" si="312"/>
        <v>16080.364052016172</v>
      </c>
      <c r="G2460" s="36">
        <f t="shared" si="313"/>
        <v>1.016436766047809E-4</v>
      </c>
      <c r="H2460" s="31">
        <f t="shared" si="314"/>
        <v>2.8353435350203203E-3</v>
      </c>
      <c r="I2460" s="37">
        <f t="shared" si="315"/>
        <v>1.6098398593224331E-2</v>
      </c>
      <c r="J2460" s="37">
        <f t="shared" si="316"/>
        <v>-1.8190299816181082E-3</v>
      </c>
      <c r="K2460" s="39">
        <f t="shared" si="317"/>
        <v>3.2549017991618792E-3</v>
      </c>
      <c r="L2460" s="36">
        <f>-(1-B2460/MAX(B$5:B2460))</f>
        <v>-9.8597059942451271E-4</v>
      </c>
      <c r="M2460" s="37">
        <f>-(1-C2460/MAX(C$5:C2460))</f>
        <v>0</v>
      </c>
      <c r="N2460" s="37">
        <f>-(1-D2460/MAX(D$5:D2460))</f>
        <v>-0.17275934996161812</v>
      </c>
      <c r="O2460" s="37">
        <f>-(1-E2460/MAX(E$5:E2460))</f>
        <v>-0.2996070970407253</v>
      </c>
      <c r="P2460" s="39">
        <f>-(1-F2460/MAX(F$5:F2460))</f>
        <v>0</v>
      </c>
      <c r="Q2460" s="33">
        <f>IF(DatiStorici[[#This Row],[Calend]]="X",(DatiStorici[[#This Row],[Balanced]]*B$2/DatiStorici[[#This Row],[Bond 3Y]]),Q2459)</f>
        <v>29.899429553803316</v>
      </c>
      <c r="R2460" s="33">
        <f>IF(DatiStorici[[#This Row],[Calend]]="X",(DatiStorici[[#This Row],[Balanced]]*C$2/DatiStorici[[#This Row],[Bond 10Y]]),R2459)</f>
        <v>22.725236034710424</v>
      </c>
      <c r="S2460" s="33">
        <f>IF(DatiStorici[[#This Row],[Calend]]="X",(DatiStorici[[#This Row],[Balanced]]*D$2/DatiStorici[[#This Row],[SXXR]]),S2459)</f>
        <v>18.617808740708266</v>
      </c>
      <c r="T2460" s="33">
        <f>IF(DatiStorici[[#This Row],[Calend]]="X",(DatiStorici[[#This Row],[Balanced]]*E$2/DatiStorici[[#This Row],[Gold]]),T2459)</f>
        <v>38.912247961081768</v>
      </c>
      <c r="U2460" s="34">
        <f>SUMPRODUCT(DatiStorici[[#This Row],[Bond 3Y]:[Gold]],Q2459:T2459)</f>
        <v>16936.298746860655</v>
      </c>
      <c r="V2460" s="32">
        <f t="shared" si="318"/>
        <v>3.6940206899804683E-3</v>
      </c>
      <c r="W2460" s="32">
        <f>-(1-U2460/MAX(U$5:U2460))</f>
        <v>-1.2846792021204978E-3</v>
      </c>
      <c r="X2460" s="53" t="str">
        <f t="shared" si="319"/>
        <v/>
      </c>
    </row>
    <row r="2461" spans="1:24" x14ac:dyDescent="0.3">
      <c r="A2461" s="4">
        <v>42562</v>
      </c>
      <c r="B2461" s="1">
        <v>133.30794499999999</v>
      </c>
      <c r="C2461" s="1">
        <v>185.876878</v>
      </c>
      <c r="D2461" s="1">
        <v>202.40465</v>
      </c>
      <c r="E2461" s="1">
        <v>129.11378999999999</v>
      </c>
      <c r="F2461" s="3">
        <f t="shared" si="312"/>
        <v>16134.145634722199</v>
      </c>
      <c r="G2461" s="36">
        <f t="shared" si="313"/>
        <v>-5.7489294453816749E-5</v>
      </c>
      <c r="H2461" s="31">
        <f t="shared" si="314"/>
        <v>-1.3380122525862939E-3</v>
      </c>
      <c r="I2461" s="37">
        <f t="shared" si="315"/>
        <v>1.6474854667944419E-2</v>
      </c>
      <c r="J2461" s="37">
        <f t="shared" si="316"/>
        <v>2.067833738010233E-3</v>
      </c>
      <c r="K2461" s="39">
        <f t="shared" si="317"/>
        <v>3.3389695013401562E-3</v>
      </c>
      <c r="L2461" s="36">
        <f>-(1-B2461/MAX(B$5:B2461))</f>
        <v>-1.0434015602757141E-3</v>
      </c>
      <c r="M2461" s="37">
        <f>-(1-C2461/MAX(C$5:C2461))</f>
        <v>-1.3371175132941282E-3</v>
      </c>
      <c r="N2461" s="37">
        <f>-(1-D2461/MAX(D$5:D2461))</f>
        <v>-0.15901779623715306</v>
      </c>
      <c r="O2461" s="37">
        <f>-(1-E2461/MAX(E$5:E2461))</f>
        <v>-0.2981573025157096</v>
      </c>
      <c r="P2461" s="39">
        <f>-(1-F2461/MAX(F$5:F2461))</f>
        <v>0</v>
      </c>
      <c r="Q2461" s="33">
        <f>IF(DatiStorici[[#This Row],[Calend]]="X",(DatiStorici[[#This Row],[Balanced]]*B$2/DatiStorici[[#This Row],[Bond 3Y]]),Q2460)</f>
        <v>29.899429553803316</v>
      </c>
      <c r="R2461" s="33">
        <f>IF(DatiStorici[[#This Row],[Calend]]="X",(DatiStorici[[#This Row],[Balanced]]*C$2/DatiStorici[[#This Row],[Bond 10Y]]),R2460)</f>
        <v>22.725236034710424</v>
      </c>
      <c r="S2461" s="33">
        <f>IF(DatiStorici[[#This Row],[Calend]]="X",(DatiStorici[[#This Row],[Balanced]]*D$2/DatiStorici[[#This Row],[SXXR]]),S2460)</f>
        <v>18.617808740708266</v>
      </c>
      <c r="T2461" s="33">
        <f>IF(DatiStorici[[#This Row],[Calend]]="X",(DatiStorici[[#This Row],[Balanced]]*E$2/DatiStorici[[#This Row],[Gold]]),T2460)</f>
        <v>38.912247961081768</v>
      </c>
      <c r="U2461" s="34">
        <f>SUMPRODUCT(DatiStorici[[#This Row],[Bond 3Y]:[Gold]],Q2460:T2460)</f>
        <v>17002.366310039899</v>
      </c>
      <c r="V2461" s="32">
        <f t="shared" si="318"/>
        <v>3.8933556475482449E-3</v>
      </c>
      <c r="W2461" s="32">
        <f>-(1-U2461/MAX(U$5:U2461))</f>
        <v>0</v>
      </c>
      <c r="X2461" s="53" t="str">
        <f t="shared" si="319"/>
        <v/>
      </c>
    </row>
    <row r="2462" spans="1:24" x14ac:dyDescent="0.3">
      <c r="A2462" s="4">
        <v>42563</v>
      </c>
      <c r="B2462" s="1">
        <v>133.30209199999999</v>
      </c>
      <c r="C2462" s="1">
        <v>185.335148</v>
      </c>
      <c r="D2462" s="1">
        <v>204.561879</v>
      </c>
      <c r="E2462" s="1">
        <v>127.71377</v>
      </c>
      <c r="F2462" s="3">
        <f t="shared" si="312"/>
        <v>16097.519570608263</v>
      </c>
      <c r="G2462" s="36">
        <f t="shared" si="313"/>
        <v>-4.3906824115119269E-5</v>
      </c>
      <c r="H2462" s="31">
        <f t="shared" si="314"/>
        <v>-2.9187113920577062E-3</v>
      </c>
      <c r="I2462" s="37">
        <f t="shared" si="315"/>
        <v>1.0601605052064825E-2</v>
      </c>
      <c r="J2462" s="37">
        <f t="shared" si="316"/>
        <v>-1.0902520490779787E-2</v>
      </c>
      <c r="K2462" s="39">
        <f t="shared" si="317"/>
        <v>-2.2726768626605332E-3</v>
      </c>
      <c r="L2462" s="36">
        <f>-(1-B2462/MAX(B$5:B2462))</f>
        <v>-1.0872616090572551E-3</v>
      </c>
      <c r="M2462" s="37">
        <f>-(1-C2462/MAX(C$5:C2462))</f>
        <v>-4.2476766379719866E-3</v>
      </c>
      <c r="N2462" s="37">
        <f>-(1-D2462/MAX(D$5:D2462))</f>
        <v>-0.15005460691101291</v>
      </c>
      <c r="O2462" s="37">
        <f>-(1-E2462/MAX(E$5:E2462))</f>
        <v>-0.30576759583396751</v>
      </c>
      <c r="P2462" s="39">
        <f>-(1-F2462/MAX(F$5:F2462))</f>
        <v>-2.2700962879071973E-3</v>
      </c>
      <c r="Q2462" s="33">
        <f>IF(DatiStorici[[#This Row],[Calend]]="X",(DatiStorici[[#This Row],[Balanced]]*B$2/DatiStorici[[#This Row],[Bond 3Y]]),Q2461)</f>
        <v>29.899429553803316</v>
      </c>
      <c r="R2462" s="33">
        <f>IF(DatiStorici[[#This Row],[Calend]]="X",(DatiStorici[[#This Row],[Balanced]]*C$2/DatiStorici[[#This Row],[Bond 10Y]]),R2461)</f>
        <v>22.725236034710424</v>
      </c>
      <c r="S2462" s="33">
        <f>IF(DatiStorici[[#This Row],[Calend]]="X",(DatiStorici[[#This Row],[Balanced]]*D$2/DatiStorici[[#This Row],[SXXR]]),S2461)</f>
        <v>18.617808740708266</v>
      </c>
      <c r="T2462" s="33">
        <f>IF(DatiStorici[[#This Row],[Calend]]="X",(DatiStorici[[#This Row],[Balanced]]*E$2/DatiStorici[[#This Row],[Gold]]),T2461)</f>
        <v>38.912247961081768</v>
      </c>
      <c r="U2462" s="34">
        <f>SUMPRODUCT(DatiStorici[[#This Row],[Bond 3Y]:[Gold]],Q2461:T2461)</f>
        <v>16975.565318103068</v>
      </c>
      <c r="V2462" s="32">
        <f t="shared" si="318"/>
        <v>-1.5775532064980693E-3</v>
      </c>
      <c r="W2462" s="32">
        <f>-(1-U2462/MAX(U$5:U2462))</f>
        <v>-1.5763095235163949E-3</v>
      </c>
      <c r="X2462" s="53" t="str">
        <f t="shared" si="319"/>
        <v/>
      </c>
    </row>
    <row r="2463" spans="1:24" x14ac:dyDescent="0.3">
      <c r="A2463" s="4">
        <v>42564</v>
      </c>
      <c r="B2463" s="1">
        <v>133.31814299999999</v>
      </c>
      <c r="C2463" s="1">
        <v>185.79904199999999</v>
      </c>
      <c r="D2463" s="1">
        <v>204.28763000000001</v>
      </c>
      <c r="E2463" s="1">
        <v>127.7456</v>
      </c>
      <c r="F2463" s="3">
        <f t="shared" si="312"/>
        <v>16106.790702785343</v>
      </c>
      <c r="G2463" s="36">
        <f t="shared" si="313"/>
        <v>1.2040346464619846E-4</v>
      </c>
      <c r="H2463" s="31">
        <f t="shared" si="314"/>
        <v>2.499873383193013E-3</v>
      </c>
      <c r="I2463" s="37">
        <f t="shared" si="315"/>
        <v>-1.3415647327226418E-3</v>
      </c>
      <c r="J2463" s="37">
        <f t="shared" si="316"/>
        <v>2.4919814187849654E-4</v>
      </c>
      <c r="K2463" s="39">
        <f t="shared" si="317"/>
        <v>5.7576966278720355E-4</v>
      </c>
      <c r="L2463" s="36">
        <f>-(1-B2463/MAX(B$5:B2463))</f>
        <v>-9.6698181356902335E-4</v>
      </c>
      <c r="M2463" s="37">
        <f>-(1-C2463/MAX(C$5:C2463))</f>
        <v>-1.7553079033933994E-3</v>
      </c>
      <c r="N2463" s="37">
        <f>-(1-D2463/MAX(D$5:D2463))</f>
        <v>-0.15119409915291426</v>
      </c>
      <c r="O2463" s="37">
        <f>-(1-E2463/MAX(E$5:E2463))</f>
        <v>-0.30559457285121006</v>
      </c>
      <c r="P2463" s="39">
        <f>-(1-F2463/MAX(F$5:F2463))</f>
        <v>-1.6954682668777199E-3</v>
      </c>
      <c r="Q2463" s="33">
        <f>IF(DatiStorici[[#This Row],[Calend]]="X",(DatiStorici[[#This Row],[Balanced]]*B$2/DatiStorici[[#This Row],[Bond 3Y]]),Q2462)</f>
        <v>29.899429553803316</v>
      </c>
      <c r="R2463" s="33">
        <f>IF(DatiStorici[[#This Row],[Calend]]="X",(DatiStorici[[#This Row],[Balanced]]*C$2/DatiStorici[[#This Row],[Bond 10Y]]),R2462)</f>
        <v>22.725236034710424</v>
      </c>
      <c r="S2463" s="33">
        <f>IF(DatiStorici[[#This Row],[Calend]]="X",(DatiStorici[[#This Row],[Balanced]]*D$2/DatiStorici[[#This Row],[SXXR]]),S2462)</f>
        <v>18.617808740708266</v>
      </c>
      <c r="T2463" s="33">
        <f>IF(DatiStorici[[#This Row],[Calend]]="X",(DatiStorici[[#This Row],[Balanced]]*E$2/DatiStorici[[#This Row],[Gold]]),T2462)</f>
        <v>38.912247961081768</v>
      </c>
      <c r="U2463" s="34">
        <f>SUMPRODUCT(DatiStorici[[#This Row],[Bond 3Y]:[Gold]],Q2462:T2462)</f>
        <v>16982.719995915195</v>
      </c>
      <c r="V2463" s="32">
        <f t="shared" si="318"/>
        <v>4.2138039961855147E-4</v>
      </c>
      <c r="W2463" s="32">
        <f>-(1-U2463/MAX(U$5:U2463))</f>
        <v>-1.1555046966081894E-3</v>
      </c>
      <c r="X2463" s="53" t="str">
        <f t="shared" si="319"/>
        <v/>
      </c>
    </row>
    <row r="2464" spans="1:24" x14ac:dyDescent="0.3">
      <c r="A2464" s="4">
        <v>42565</v>
      </c>
      <c r="B2464" s="1">
        <v>133.30065099999999</v>
      </c>
      <c r="C2464" s="1">
        <v>185.31823700000001</v>
      </c>
      <c r="D2464" s="1">
        <v>205.924689</v>
      </c>
      <c r="E2464" s="1">
        <v>125.92228</v>
      </c>
      <c r="F2464" s="3">
        <f t="shared" si="312"/>
        <v>16046.899456860461</v>
      </c>
      <c r="G2464" s="36">
        <f t="shared" si="313"/>
        <v>-1.3121355597381268E-4</v>
      </c>
      <c r="H2464" s="31">
        <f t="shared" si="314"/>
        <v>-2.5911230557771111E-3</v>
      </c>
      <c r="I2464" s="37">
        <f t="shared" si="315"/>
        <v>7.9815627905350586E-3</v>
      </c>
      <c r="J2464" s="37">
        <f t="shared" si="316"/>
        <v>-1.4375894981003792E-2</v>
      </c>
      <c r="K2464" s="39">
        <f t="shared" si="317"/>
        <v>-3.7253151903618225E-3</v>
      </c>
      <c r="L2464" s="36">
        <f>-(1-B2464/MAX(B$5:B2464))</f>
        <v>-1.098059888622327E-3</v>
      </c>
      <c r="M2464" s="37">
        <f>-(1-C2464/MAX(C$5:C2464))</f>
        <v>-4.3385345660125196E-3</v>
      </c>
      <c r="N2464" s="37">
        <f>-(1-D2464/MAX(D$5:D2464))</f>
        <v>-0.14439219274656545</v>
      </c>
      <c r="O2464" s="37">
        <f>-(1-E2464/MAX(E$5:E2464))</f>
        <v>-0.31550585984214297</v>
      </c>
      <c r="P2464" s="39">
        <f>-(1-F2464/MAX(F$5:F2464))</f>
        <v>-5.407548675770979E-3</v>
      </c>
      <c r="Q2464" s="33">
        <f>IF(DatiStorici[[#This Row],[Calend]]="X",(DatiStorici[[#This Row],[Balanced]]*B$2/DatiStorici[[#This Row],[Bond 3Y]]),Q2463)</f>
        <v>29.899429553803316</v>
      </c>
      <c r="R2464" s="33">
        <f>IF(DatiStorici[[#This Row],[Calend]]="X",(DatiStorici[[#This Row],[Balanced]]*C$2/DatiStorici[[#This Row],[Bond 10Y]]),R2463)</f>
        <v>22.725236034710424</v>
      </c>
      <c r="S2464" s="33">
        <f>IF(DatiStorici[[#This Row],[Calend]]="X",(DatiStorici[[#This Row],[Balanced]]*D$2/DatiStorici[[#This Row],[SXXR]]),S2463)</f>
        <v>18.617808740708266</v>
      </c>
      <c r="T2464" s="33">
        <f>IF(DatiStorici[[#This Row],[Calend]]="X",(DatiStorici[[#This Row],[Balanced]]*E$2/DatiStorici[[#This Row],[Gold]]),T2463)</f>
        <v>38.912247961081768</v>
      </c>
      <c r="U2464" s="34">
        <f>SUMPRODUCT(DatiStorici[[#This Row],[Bond 3Y]:[Gold]],Q2463:T2463)</f>
        <v>16930.799559388626</v>
      </c>
      <c r="V2464" s="32">
        <f t="shared" si="318"/>
        <v>-3.0619338701566722E-3</v>
      </c>
      <c r="W2464" s="32">
        <f>-(1-U2464/MAX(U$5:U2464))</f>
        <v>-4.2092229602777032E-3</v>
      </c>
      <c r="X2464" s="53" t="str">
        <f t="shared" si="319"/>
        <v/>
      </c>
    </row>
    <row r="2465" spans="1:24" x14ac:dyDescent="0.3">
      <c r="A2465" s="4">
        <v>42566</v>
      </c>
      <c r="B2465" s="1">
        <v>133.287736</v>
      </c>
      <c r="C2465" s="1">
        <v>184.72286299999999</v>
      </c>
      <c r="D2465" s="1">
        <v>205.568466</v>
      </c>
      <c r="E2465" s="1">
        <v>126.24429000000001</v>
      </c>
      <c r="F2465" s="3">
        <f t="shared" si="312"/>
        <v>16038.848110123967</v>
      </c>
      <c r="G2465" s="36">
        <f t="shared" si="313"/>
        <v>-9.6890942290757591E-5</v>
      </c>
      <c r="H2465" s="31">
        <f t="shared" si="314"/>
        <v>-3.2178831689062492E-3</v>
      </c>
      <c r="I2465" s="37">
        <f t="shared" si="315"/>
        <v>-1.7313682361767401E-3</v>
      </c>
      <c r="J2465" s="37">
        <f t="shared" si="316"/>
        <v>2.5539481702899036E-3</v>
      </c>
      <c r="K2465" s="39">
        <f t="shared" si="317"/>
        <v>-5.0186438004452729E-4</v>
      </c>
      <c r="L2465" s="36">
        <f>-(1-B2465/MAX(B$5:B2465))</f>
        <v>-1.1948397502340447E-3</v>
      </c>
      <c r="M2465" s="37">
        <f>-(1-C2465/MAX(C$5:C2465))</f>
        <v>-7.5373074386537731E-3</v>
      </c>
      <c r="N2465" s="37">
        <f>-(1-D2465/MAX(D$5:D2465))</f>
        <v>-0.1458722832660817</v>
      </c>
      <c r="O2465" s="37">
        <f>-(1-E2465/MAX(E$5:E2465))</f>
        <v>-0.31375546302537449</v>
      </c>
      <c r="P2465" s="39">
        <f>-(1-F2465/MAX(F$5:F2465))</f>
        <v>-5.9065739677682805E-3</v>
      </c>
      <c r="Q2465" s="33">
        <f>IF(DatiStorici[[#This Row],[Calend]]="X",(DatiStorici[[#This Row],[Balanced]]*B$2/DatiStorici[[#This Row],[Bond 3Y]]),Q2464)</f>
        <v>29.899429553803316</v>
      </c>
      <c r="R2465" s="33">
        <f>IF(DatiStorici[[#This Row],[Calend]]="X",(DatiStorici[[#This Row],[Balanced]]*C$2/DatiStorici[[#This Row],[Bond 10Y]]),R2464)</f>
        <v>22.725236034710424</v>
      </c>
      <c r="S2465" s="33">
        <f>IF(DatiStorici[[#This Row],[Calend]]="X",(DatiStorici[[#This Row],[Balanced]]*D$2/DatiStorici[[#This Row],[SXXR]]),S2464)</f>
        <v>18.617808740708266</v>
      </c>
      <c r="T2465" s="33">
        <f>IF(DatiStorici[[#This Row],[Calend]]="X",(DatiStorici[[#This Row],[Balanced]]*E$2/DatiStorici[[#This Row],[Gold]]),T2464)</f>
        <v>38.912247961081768</v>
      </c>
      <c r="U2465" s="34">
        <f>SUMPRODUCT(DatiStorici[[#This Row],[Bond 3Y]:[Gold]],Q2464:T2464)</f>
        <v>16922.781434859917</v>
      </c>
      <c r="V2465" s="32">
        <f t="shared" si="318"/>
        <v>-4.7369432970775099E-4</v>
      </c>
      <c r="W2465" s="32">
        <f>-(1-U2465/MAX(U$5:U2465))</f>
        <v>-4.6808117016622353E-3</v>
      </c>
      <c r="X2465" s="53" t="str">
        <f t="shared" si="319"/>
        <v/>
      </c>
    </row>
    <row r="2466" spans="1:24" x14ac:dyDescent="0.3">
      <c r="A2466" s="4">
        <v>42569</v>
      </c>
      <c r="B2466" s="1">
        <v>133.30294699999999</v>
      </c>
      <c r="C2466" s="1">
        <v>184.88558</v>
      </c>
      <c r="D2466" s="1">
        <v>206.04041599999999</v>
      </c>
      <c r="E2466" s="1">
        <v>126.97246</v>
      </c>
      <c r="F2466" s="3">
        <f t="shared" si="312"/>
        <v>16079.162676449498</v>
      </c>
      <c r="G2466" s="36">
        <f t="shared" si="313"/>
        <v>1.1411501591363478E-4</v>
      </c>
      <c r="H2466" s="31">
        <f t="shared" si="314"/>
        <v>8.8048319021871854E-4</v>
      </c>
      <c r="I2466" s="37">
        <f t="shared" si="315"/>
        <v>2.2931973893721524E-3</v>
      </c>
      <c r="J2466" s="37">
        <f t="shared" si="316"/>
        <v>5.7513731395516191E-3</v>
      </c>
      <c r="K2466" s="39">
        <f t="shared" si="317"/>
        <v>2.5104037585462224E-3</v>
      </c>
      <c r="L2466" s="36">
        <f>-(1-B2466/MAX(B$5:B2466))</f>
        <v>-1.0808545798913771E-3</v>
      </c>
      <c r="M2466" s="37">
        <f>-(1-C2466/MAX(C$5:C2466))</f>
        <v>-6.6630759043281307E-3</v>
      </c>
      <c r="N2466" s="37">
        <f>-(1-D2466/MAX(D$5:D2466))</f>
        <v>-0.1439113522742993</v>
      </c>
      <c r="O2466" s="37">
        <f>-(1-E2466/MAX(E$5:E2466))</f>
        <v>-0.30979724293883582</v>
      </c>
      <c r="P2466" s="39">
        <f>-(1-F2466/MAX(F$5:F2466))</f>
        <v>-3.4078630202998283E-3</v>
      </c>
      <c r="Q2466" s="33">
        <f>IF(DatiStorici[[#This Row],[Calend]]="X",(DatiStorici[[#This Row],[Balanced]]*B$2/DatiStorici[[#This Row],[Bond 3Y]]),Q2465)</f>
        <v>29.899429553803316</v>
      </c>
      <c r="R2466" s="33">
        <f>IF(DatiStorici[[#This Row],[Calend]]="X",(DatiStorici[[#This Row],[Balanced]]*C$2/DatiStorici[[#This Row],[Bond 10Y]]),R2465)</f>
        <v>22.725236034710424</v>
      </c>
      <c r="S2466" s="33">
        <f>IF(DatiStorici[[#This Row],[Calend]]="X",(DatiStorici[[#This Row],[Balanced]]*D$2/DatiStorici[[#This Row],[SXXR]]),S2465)</f>
        <v>18.617808740708266</v>
      </c>
      <c r="T2466" s="33">
        <f>IF(DatiStorici[[#This Row],[Calend]]="X",(DatiStorici[[#This Row],[Balanced]]*E$2/DatiStorici[[#This Row],[Gold]]),T2465)</f>
        <v>38.912247961081768</v>
      </c>
      <c r="U2466" s="34">
        <f>SUMPRODUCT(DatiStorici[[#This Row],[Bond 3Y]:[Gold]],Q2465:T2465)</f>
        <v>16964.055423747719</v>
      </c>
      <c r="V2466" s="32">
        <f t="shared" si="318"/>
        <v>2.4359906750916877E-3</v>
      </c>
      <c r="W2466" s="32">
        <f>-(1-U2466/MAX(U$5:U2466))</f>
        <v>-2.2532679036304515E-3</v>
      </c>
      <c r="X2466" s="53" t="str">
        <f t="shared" si="319"/>
        <v/>
      </c>
    </row>
    <row r="2467" spans="1:24" x14ac:dyDescent="0.3">
      <c r="A2467" s="4">
        <v>42570</v>
      </c>
      <c r="B2467" s="1">
        <v>133.31245999999999</v>
      </c>
      <c r="C2467" s="1">
        <v>185.100134</v>
      </c>
      <c r="D2467" s="1">
        <v>205.19416000000001</v>
      </c>
      <c r="E2467" s="1">
        <v>126.6095</v>
      </c>
      <c r="F2467" s="3">
        <f t="shared" si="312"/>
        <v>16057.783724675433</v>
      </c>
      <c r="G2467" s="36">
        <f t="shared" si="313"/>
        <v>7.1361217351138793E-5</v>
      </c>
      <c r="H2467" s="31">
        <f t="shared" si="314"/>
        <v>1.1597962620265251E-3</v>
      </c>
      <c r="I2467" s="37">
        <f t="shared" si="315"/>
        <v>-4.1156908681446412E-3</v>
      </c>
      <c r="J2467" s="37">
        <f t="shared" si="316"/>
        <v>-2.8626661602197284E-3</v>
      </c>
      <c r="K2467" s="39">
        <f t="shared" si="317"/>
        <v>-1.3304907479994425E-3</v>
      </c>
      <c r="L2467" s="36">
        <f>-(1-B2467/MAX(B$5:B2467))</f>
        <v>-1.0095679501187504E-3</v>
      </c>
      <c r="M2467" s="37">
        <f>-(1-C2467/MAX(C$5:C2467))</f>
        <v>-5.5103391121326117E-3</v>
      </c>
      <c r="N2467" s="37">
        <f>-(1-D2467/MAX(D$5:D2467))</f>
        <v>-0.14742750783607872</v>
      </c>
      <c r="O2467" s="37">
        <f>-(1-E2467/MAX(E$5:E2467))</f>
        <v>-0.31177023765519341</v>
      </c>
      <c r="P2467" s="39">
        <f>-(1-F2467/MAX(F$5:F2467))</f>
        <v>-4.7329379426468421E-3</v>
      </c>
      <c r="Q2467" s="33">
        <f>IF(DatiStorici[[#This Row],[Calend]]="X",(DatiStorici[[#This Row],[Balanced]]*B$2/DatiStorici[[#This Row],[Bond 3Y]]),Q2466)</f>
        <v>29.899429553803316</v>
      </c>
      <c r="R2467" s="33">
        <f>IF(DatiStorici[[#This Row],[Calend]]="X",(DatiStorici[[#This Row],[Balanced]]*C$2/DatiStorici[[#This Row],[Bond 10Y]]),R2466)</f>
        <v>22.725236034710424</v>
      </c>
      <c r="S2467" s="33">
        <f>IF(DatiStorici[[#This Row],[Calend]]="X",(DatiStorici[[#This Row],[Balanced]]*D$2/DatiStorici[[#This Row],[SXXR]]),S2466)</f>
        <v>18.617808740708266</v>
      </c>
      <c r="T2467" s="33">
        <f>IF(DatiStorici[[#This Row],[Calend]]="X",(DatiStorici[[#This Row],[Balanced]]*E$2/DatiStorici[[#This Row],[Gold]]),T2466)</f>
        <v>38.912247961081768</v>
      </c>
      <c r="U2467" s="34">
        <f>SUMPRODUCT(DatiStorici[[#This Row],[Bond 3Y]:[Gold]],Q2466:T2466)</f>
        <v>16939.336625439624</v>
      </c>
      <c r="V2467" s="32">
        <f t="shared" si="318"/>
        <v>-1.4581905345777101E-3</v>
      </c>
      <c r="W2467" s="32">
        <f>-(1-U2467/MAX(U$5:U2467))</f>
        <v>-3.7071124954562995E-3</v>
      </c>
      <c r="X2467" s="53" t="str">
        <f t="shared" si="319"/>
        <v/>
      </c>
    </row>
    <row r="2468" spans="1:24" x14ac:dyDescent="0.3">
      <c r="A2468" s="4">
        <v>42571</v>
      </c>
      <c r="B2468" s="1">
        <v>133.33306300000001</v>
      </c>
      <c r="C2468" s="1">
        <v>185.12151600000001</v>
      </c>
      <c r="D2468" s="1">
        <v>207.32004699999999</v>
      </c>
      <c r="E2468" s="1">
        <v>125.1811</v>
      </c>
      <c r="F2468" s="3">
        <f t="shared" si="312"/>
        <v>16034.477131995918</v>
      </c>
      <c r="G2468" s="36">
        <f t="shared" si="313"/>
        <v>1.5453475317509551E-4</v>
      </c>
      <c r="H2468" s="31">
        <f t="shared" si="314"/>
        <v>1.1550918226315465E-4</v>
      </c>
      <c r="I2468" s="37">
        <f t="shared" si="315"/>
        <v>1.0307067171528302E-2</v>
      </c>
      <c r="J2468" s="37">
        <f t="shared" si="316"/>
        <v>-1.1346057585056217E-2</v>
      </c>
      <c r="K2468" s="39">
        <f t="shared" si="317"/>
        <v>-1.4524745938633045E-3</v>
      </c>
      <c r="L2468" s="36">
        <f>-(1-B2468/MAX(B$5:B2468))</f>
        <v>-8.5517728122297409E-4</v>
      </c>
      <c r="M2468" s="37">
        <f>-(1-C2468/MAX(C$5:C2468))</f>
        <v>-5.3954597899538159E-3</v>
      </c>
      <c r="N2468" s="37">
        <f>-(1-D2468/MAX(D$5:D2468))</f>
        <v>-0.13859454310818953</v>
      </c>
      <c r="O2468" s="37">
        <f>-(1-E2468/MAX(E$5:E2468))</f>
        <v>-0.31953480028701264</v>
      </c>
      <c r="P2468" s="39">
        <f>-(1-F2468/MAX(F$5:F2468))</f>
        <v>-6.1774887237775467E-3</v>
      </c>
      <c r="Q2468" s="33">
        <f>IF(DatiStorici[[#This Row],[Calend]]="X",(DatiStorici[[#This Row],[Balanced]]*B$2/DatiStorici[[#This Row],[Bond 3Y]]),Q2467)</f>
        <v>29.899429553803316</v>
      </c>
      <c r="R2468" s="33">
        <f>IF(DatiStorici[[#This Row],[Calend]]="X",(DatiStorici[[#This Row],[Balanced]]*C$2/DatiStorici[[#This Row],[Bond 10Y]]),R2467)</f>
        <v>22.725236034710424</v>
      </c>
      <c r="S2468" s="33">
        <f>IF(DatiStorici[[#This Row],[Calend]]="X",(DatiStorici[[#This Row],[Balanced]]*D$2/DatiStorici[[#This Row],[SXXR]]),S2467)</f>
        <v>18.617808740708266</v>
      </c>
      <c r="T2468" s="33">
        <f>IF(DatiStorici[[#This Row],[Calend]]="X",(DatiStorici[[#This Row],[Balanced]]*E$2/DatiStorici[[#This Row],[Gold]]),T2467)</f>
        <v>38.912247961081768</v>
      </c>
      <c r="U2468" s="34">
        <f>SUMPRODUCT(DatiStorici[[#This Row],[Bond 3Y]:[Gold]],Q2467:T2467)</f>
        <v>16924.435656966365</v>
      </c>
      <c r="V2468" s="32">
        <f t="shared" si="318"/>
        <v>-8.8005372294136595E-4</v>
      </c>
      <c r="W2468" s="32">
        <f>-(1-U2468/MAX(U$5:U2468))</f>
        <v>-4.583518061689773E-3</v>
      </c>
      <c r="X2468" s="53" t="str">
        <f t="shared" si="319"/>
        <v/>
      </c>
    </row>
    <row r="2469" spans="1:24" x14ac:dyDescent="0.3">
      <c r="A2469" s="4">
        <v>42572</v>
      </c>
      <c r="B2469" s="1">
        <v>133.33119500000001</v>
      </c>
      <c r="C2469" s="1">
        <v>185.118313</v>
      </c>
      <c r="D2469" s="1">
        <v>207.17779899999999</v>
      </c>
      <c r="E2469" s="1">
        <v>125.67909</v>
      </c>
      <c r="F2469" s="3">
        <f t="shared" si="312"/>
        <v>16051.851123328979</v>
      </c>
      <c r="G2469" s="36">
        <f t="shared" si="313"/>
        <v>-1.4010126546762493E-5</v>
      </c>
      <c r="H2469" s="31">
        <f t="shared" si="314"/>
        <v>-1.7302298397995046E-5</v>
      </c>
      <c r="I2469" s="37">
        <f t="shared" si="315"/>
        <v>-6.8636306295470747E-4</v>
      </c>
      <c r="J2469" s="37">
        <f t="shared" si="316"/>
        <v>3.97026450590826E-3</v>
      </c>
      <c r="K2469" s="39">
        <f t="shared" si="317"/>
        <v>1.0829530192927868E-3</v>
      </c>
      <c r="L2469" s="36">
        <f>-(1-B2469/MAX(B$5:B2469))</f>
        <v>-8.6917532857033741E-4</v>
      </c>
      <c r="M2469" s="37">
        <f>-(1-C2469/MAX(C$5:C2469))</f>
        <v>-5.4126685856202839E-3</v>
      </c>
      <c r="N2469" s="37">
        <f>-(1-D2469/MAX(D$5:D2469))</f>
        <v>-0.13918557714086044</v>
      </c>
      <c r="O2469" s="37">
        <f>-(1-E2469/MAX(E$5:E2469))</f>
        <v>-0.31682780326585636</v>
      </c>
      <c r="P2469" s="39">
        <f>-(1-F2469/MAX(F$5:F2469))</f>
        <v>-5.1006426529406346E-3</v>
      </c>
      <c r="Q2469" s="33">
        <f>IF(DatiStorici[[#This Row],[Calend]]="X",(DatiStorici[[#This Row],[Balanced]]*B$2/DatiStorici[[#This Row],[Bond 3Y]]),Q2468)</f>
        <v>29.899429553803316</v>
      </c>
      <c r="R2469" s="33">
        <f>IF(DatiStorici[[#This Row],[Calend]]="X",(DatiStorici[[#This Row],[Balanced]]*C$2/DatiStorici[[#This Row],[Bond 10Y]]),R2468)</f>
        <v>22.725236034710424</v>
      </c>
      <c r="S2469" s="33">
        <f>IF(DatiStorici[[#This Row],[Calend]]="X",(DatiStorici[[#This Row],[Balanced]]*D$2/DatiStorici[[#This Row],[SXXR]]),S2468)</f>
        <v>18.617808740708266</v>
      </c>
      <c r="T2469" s="33">
        <f>IF(DatiStorici[[#This Row],[Calend]]="X",(DatiStorici[[#This Row],[Balanced]]*E$2/DatiStorici[[#This Row],[Gold]]),T2468)</f>
        <v>38.912247961081768</v>
      </c>
      <c r="U2469" s="34">
        <f>SUMPRODUCT(DatiStorici[[#This Row],[Bond 3Y]:[Gold]],Q2468:T2468)</f>
        <v>16941.036580205331</v>
      </c>
      <c r="V2469" s="32">
        <f t="shared" si="318"/>
        <v>9.8040413861206783E-4</v>
      </c>
      <c r="W2469" s="32">
        <f>-(1-U2469/MAX(U$5:U2469))</f>
        <v>-3.6071290734603911E-3</v>
      </c>
      <c r="X2469" s="53" t="str">
        <f t="shared" si="319"/>
        <v/>
      </c>
    </row>
    <row r="2470" spans="1:24" x14ac:dyDescent="0.3">
      <c r="A2470" s="4">
        <v>42573</v>
      </c>
      <c r="B2470" s="1">
        <v>133.32120900000001</v>
      </c>
      <c r="C2470" s="1">
        <v>185.17064400000001</v>
      </c>
      <c r="D2470" s="1">
        <v>207.026509</v>
      </c>
      <c r="E2470" s="1">
        <v>125.63959</v>
      </c>
      <c r="F2470" s="3">
        <f t="shared" si="312"/>
        <v>16049.095731385483</v>
      </c>
      <c r="G2470" s="36">
        <f t="shared" si="313"/>
        <v>-7.4899006008279068E-5</v>
      </c>
      <c r="H2470" s="31">
        <f t="shared" si="314"/>
        <v>2.8264953279934598E-4</v>
      </c>
      <c r="I2470" s="37">
        <f t="shared" si="315"/>
        <v>-7.3050909324631481E-4</v>
      </c>
      <c r="J2470" s="37">
        <f t="shared" si="316"/>
        <v>-3.1434193690059507E-4</v>
      </c>
      <c r="K2470" s="39">
        <f t="shared" si="317"/>
        <v>-1.7167044715115943E-4</v>
      </c>
      <c r="L2470" s="36">
        <f>-(1-B2470/MAX(B$5:B2470))</f>
        <v>-9.4400643178793597E-4</v>
      </c>
      <c r="M2470" s="37">
        <f>-(1-C2470/MAX(C$5:C2470))</f>
        <v>-5.1315092081563041E-3</v>
      </c>
      <c r="N2470" s="37">
        <f>-(1-D2470/MAX(D$5:D2470))</f>
        <v>-0.13981418027624926</v>
      </c>
      <c r="O2470" s="37">
        <f>-(1-E2470/MAX(E$5:E2470))</f>
        <v>-0.31704251918853688</v>
      </c>
      <c r="P2470" s="39">
        <f>-(1-F2470/MAX(F$5:F2470))</f>
        <v>-5.2714228111143679E-3</v>
      </c>
      <c r="Q2470" s="33">
        <f>IF(DatiStorici[[#This Row],[Calend]]="X",(DatiStorici[[#This Row],[Balanced]]*B$2/DatiStorici[[#This Row],[Bond 3Y]]),Q2469)</f>
        <v>29.899429553803316</v>
      </c>
      <c r="R2470" s="33">
        <f>IF(DatiStorici[[#This Row],[Calend]]="X",(DatiStorici[[#This Row],[Balanced]]*C$2/DatiStorici[[#This Row],[Bond 10Y]]),R2469)</f>
        <v>22.725236034710424</v>
      </c>
      <c r="S2470" s="33">
        <f>IF(DatiStorici[[#This Row],[Calend]]="X",(DatiStorici[[#This Row],[Balanced]]*D$2/DatiStorici[[#This Row],[SXXR]]),S2469)</f>
        <v>18.617808740708266</v>
      </c>
      <c r="T2470" s="33">
        <f>IF(DatiStorici[[#This Row],[Calend]]="X",(DatiStorici[[#This Row],[Balanced]]*E$2/DatiStorici[[#This Row],[Gold]]),T2469)</f>
        <v>38.912247961081768</v>
      </c>
      <c r="U2470" s="34">
        <f>SUMPRODUCT(DatiStorici[[#This Row],[Bond 3Y]:[Gold]],Q2469:T2469)</f>
        <v>16937.573516749893</v>
      </c>
      <c r="V2470" s="32">
        <f t="shared" si="318"/>
        <v>-2.0443952438362607E-4</v>
      </c>
      <c r="W2470" s="32">
        <f>-(1-U2470/MAX(U$5:U2470))</f>
        <v>-3.8108103371320423E-3</v>
      </c>
      <c r="X2470" s="53" t="str">
        <f t="shared" si="319"/>
        <v/>
      </c>
    </row>
    <row r="2471" spans="1:24" x14ac:dyDescent="0.3">
      <c r="A2471" s="4">
        <v>42576</v>
      </c>
      <c r="B2471" s="1">
        <v>133.32859300000001</v>
      </c>
      <c r="C2471" s="1">
        <v>185.465788</v>
      </c>
      <c r="D2471" s="1">
        <v>207.389363</v>
      </c>
      <c r="E2471" s="1">
        <v>124.91231999999999</v>
      </c>
      <c r="F2471" s="3">
        <f t="shared" si="312"/>
        <v>16033.525136878794</v>
      </c>
      <c r="G2471" s="36">
        <f t="shared" si="313"/>
        <v>5.5383502605376827E-5</v>
      </c>
      <c r="H2471" s="31">
        <f t="shared" si="314"/>
        <v>1.5926338422425081E-3</v>
      </c>
      <c r="I2471" s="37">
        <f t="shared" si="315"/>
        <v>1.7511592448182108E-3</v>
      </c>
      <c r="J2471" s="37">
        <f t="shared" si="316"/>
        <v>-5.8053601950127107E-3</v>
      </c>
      <c r="K2471" s="39">
        <f t="shared" si="317"/>
        <v>-9.7065609403546905E-4</v>
      </c>
      <c r="L2471" s="36">
        <f>-(1-B2471/MAX(B$5:B2471))</f>
        <v>-8.8867367931855235E-4</v>
      </c>
      <c r="M2471" s="37">
        <f>-(1-C2471/MAX(C$5:C2471))</f>
        <v>-3.5457855777613068E-3</v>
      </c>
      <c r="N2471" s="37">
        <f>-(1-D2471/MAX(D$5:D2471))</f>
        <v>-0.1383065382504155</v>
      </c>
      <c r="O2471" s="37">
        <f>-(1-E2471/MAX(E$5:E2471))</f>
        <v>-0.32099584701354611</v>
      </c>
      <c r="P2471" s="39">
        <f>-(1-F2471/MAX(F$5:F2471))</f>
        <v>-6.236493714725122E-3</v>
      </c>
      <c r="Q2471" s="33">
        <f>IF(DatiStorici[[#This Row],[Calend]]="X",(DatiStorici[[#This Row],[Balanced]]*B$2/DatiStorici[[#This Row],[Bond 3Y]]),Q2470)</f>
        <v>29.899429553803316</v>
      </c>
      <c r="R2471" s="33">
        <f>IF(DatiStorici[[#This Row],[Calend]]="X",(DatiStorici[[#This Row],[Balanced]]*C$2/DatiStorici[[#This Row],[Bond 10Y]]),R2470)</f>
        <v>22.725236034710424</v>
      </c>
      <c r="S2471" s="33">
        <f>IF(DatiStorici[[#This Row],[Calend]]="X",(DatiStorici[[#This Row],[Balanced]]*D$2/DatiStorici[[#This Row],[SXXR]]),S2470)</f>
        <v>18.617808740708266</v>
      </c>
      <c r="T2471" s="33">
        <f>IF(DatiStorici[[#This Row],[Calend]]="X",(DatiStorici[[#This Row],[Balanced]]*E$2/DatiStorici[[#This Row],[Gold]]),T2470)</f>
        <v>38.912247961081768</v>
      </c>
      <c r="U2471" s="34">
        <f>SUMPRODUCT(DatiStorici[[#This Row],[Bond 3Y]:[Gold]],Q2470:T2470)</f>
        <v>16922.957347000091</v>
      </c>
      <c r="V2471" s="32">
        <f t="shared" si="318"/>
        <v>-8.633160960422727E-4</v>
      </c>
      <c r="W2471" s="32">
        <f>-(1-U2471/MAX(U$5:U2471))</f>
        <v>-4.6704653688656173E-3</v>
      </c>
      <c r="X2471" s="53" t="str">
        <f t="shared" si="319"/>
        <v/>
      </c>
    </row>
    <row r="2472" spans="1:24" x14ac:dyDescent="0.3">
      <c r="A2472" s="4">
        <v>42577</v>
      </c>
      <c r="B2472" s="1">
        <v>133.312974</v>
      </c>
      <c r="C2472" s="1">
        <v>185.278999</v>
      </c>
      <c r="D2472" s="1">
        <v>207.594899</v>
      </c>
      <c r="E2472" s="1">
        <v>125.84784999999999</v>
      </c>
      <c r="F2472" s="3">
        <f t="shared" si="312"/>
        <v>16068.400297151922</v>
      </c>
      <c r="G2472" s="36">
        <f t="shared" si="313"/>
        <v>-1.1715352706343154E-4</v>
      </c>
      <c r="H2472" s="31">
        <f t="shared" si="314"/>
        <v>-1.0076420349212723E-3</v>
      </c>
      <c r="I2472" s="37">
        <f t="shared" si="315"/>
        <v>9.9057258613125367E-4</v>
      </c>
      <c r="J2472" s="37">
        <f t="shared" si="316"/>
        <v>7.4615864272750106E-3</v>
      </c>
      <c r="K2472" s="39">
        <f t="shared" si="317"/>
        <v>2.1727777086242195E-3</v>
      </c>
      <c r="L2472" s="36">
        <f>-(1-B2472/MAX(B$5:B2472))</f>
        <v>-1.0057162390177954E-3</v>
      </c>
      <c r="M2472" s="37">
        <f>-(1-C2472/MAX(C$5:C2472))</f>
        <v>-4.5493490288152083E-3</v>
      </c>
      <c r="N2472" s="37">
        <f>-(1-D2472/MAX(D$5:D2472))</f>
        <v>-0.13745254542844931</v>
      </c>
      <c r="O2472" s="37">
        <f>-(1-E2472/MAX(E$5:E2472))</f>
        <v>-0.31591044987062689</v>
      </c>
      <c r="P2472" s="39">
        <f>-(1-F2472/MAX(F$5:F2472))</f>
        <v>-4.0749190604048025E-3</v>
      </c>
      <c r="Q2472" s="33">
        <f>IF(DatiStorici[[#This Row],[Calend]]="X",(DatiStorici[[#This Row],[Balanced]]*B$2/DatiStorici[[#This Row],[Bond 3Y]]),Q2471)</f>
        <v>29.899429553803316</v>
      </c>
      <c r="R2472" s="33">
        <f>IF(DatiStorici[[#This Row],[Calend]]="X",(DatiStorici[[#This Row],[Balanced]]*C$2/DatiStorici[[#This Row],[Bond 10Y]]),R2471)</f>
        <v>22.725236034710424</v>
      </c>
      <c r="S2472" s="33">
        <f>IF(DatiStorici[[#This Row],[Calend]]="X",(DatiStorici[[#This Row],[Balanced]]*D$2/DatiStorici[[#This Row],[SXXR]]),S2471)</f>
        <v>18.617808740708266</v>
      </c>
      <c r="T2472" s="33">
        <f>IF(DatiStorici[[#This Row],[Calend]]="X",(DatiStorici[[#This Row],[Balanced]]*E$2/DatiStorici[[#This Row],[Gold]]),T2471)</f>
        <v>38.912247961081768</v>
      </c>
      <c r="U2472" s="34">
        <f>SUMPRODUCT(DatiStorici[[#This Row],[Bond 3Y]:[Gold]],Q2471:T2471)</f>
        <v>16958.475728968562</v>
      </c>
      <c r="V2472" s="32">
        <f t="shared" si="318"/>
        <v>2.0966288468356065E-3</v>
      </c>
      <c r="W2472" s="32">
        <f>-(1-U2472/MAX(U$5:U2472))</f>
        <v>-2.5814395638222853E-3</v>
      </c>
      <c r="X2472" s="53" t="str">
        <f t="shared" si="319"/>
        <v/>
      </c>
    </row>
    <row r="2473" spans="1:24" x14ac:dyDescent="0.3">
      <c r="A2473" s="4">
        <v>42578</v>
      </c>
      <c r="B2473" s="1">
        <v>133.323016</v>
      </c>
      <c r="C2473" s="1">
        <v>185.94797600000001</v>
      </c>
      <c r="D2473" s="1">
        <v>208.51167699999999</v>
      </c>
      <c r="E2473" s="1">
        <v>126.41713</v>
      </c>
      <c r="F2473" s="3">
        <f t="shared" si="312"/>
        <v>16121.830048120566</v>
      </c>
      <c r="G2473" s="36">
        <f t="shared" si="313"/>
        <v>7.5323665081677581E-5</v>
      </c>
      <c r="H2473" s="31">
        <f t="shared" si="314"/>
        <v>3.6041439292460284E-3</v>
      </c>
      <c r="I2473" s="37">
        <f t="shared" si="315"/>
        <v>4.4064647678989073E-3</v>
      </c>
      <c r="J2473" s="37">
        <f t="shared" si="316"/>
        <v>4.5133570769202731E-3</v>
      </c>
      <c r="K2473" s="39">
        <f t="shared" si="317"/>
        <v>3.3196283134084817E-3</v>
      </c>
      <c r="L2473" s="36">
        <f>-(1-B2473/MAX(B$5:B2473))</f>
        <v>-9.3046549412389989E-4</v>
      </c>
      <c r="M2473" s="37">
        <f>-(1-C2473/MAX(C$5:C2473))</f>
        <v>-9.5512845482148556E-4</v>
      </c>
      <c r="N2473" s="37">
        <f>-(1-D2473/MAX(D$5:D2473))</f>
        <v>-0.13364337413321825</v>
      </c>
      <c r="O2473" s="37">
        <f>-(1-E2473/MAX(E$5:E2473))</f>
        <v>-0.31281593137787822</v>
      </c>
      <c r="P2473" s="39">
        <f>-(1-F2473/MAX(F$5:F2473))</f>
        <v>-7.6332437306925183E-4</v>
      </c>
      <c r="Q2473" s="33">
        <f>IF(DatiStorici[[#This Row],[Calend]]="X",(DatiStorici[[#This Row],[Balanced]]*B$2/DatiStorici[[#This Row],[Bond 3Y]]),Q2472)</f>
        <v>29.899429553803316</v>
      </c>
      <c r="R2473" s="33">
        <f>IF(DatiStorici[[#This Row],[Calend]]="X",(DatiStorici[[#This Row],[Balanced]]*C$2/DatiStorici[[#This Row],[Bond 10Y]]),R2472)</f>
        <v>22.725236034710424</v>
      </c>
      <c r="S2473" s="33">
        <f>IF(DatiStorici[[#This Row],[Calend]]="X",(DatiStorici[[#This Row],[Balanced]]*D$2/DatiStorici[[#This Row],[SXXR]]),S2472)</f>
        <v>18.617808740708266</v>
      </c>
      <c r="T2473" s="33">
        <f>IF(DatiStorici[[#This Row],[Calend]]="X",(DatiStorici[[#This Row],[Balanced]]*E$2/DatiStorici[[#This Row],[Gold]]),T2472)</f>
        <v>38.912247961081768</v>
      </c>
      <c r="U2473" s="34">
        <f>SUMPRODUCT(DatiStorici[[#This Row],[Bond 3Y]:[Gold]],Q2472:T2472)</f>
        <v>17013.199001247907</v>
      </c>
      <c r="V2473" s="32">
        <f t="shared" si="318"/>
        <v>3.2217027889659255E-3</v>
      </c>
      <c r="W2473" s="32">
        <f>-(1-U2473/MAX(U$5:U2473))</f>
        <v>0</v>
      </c>
      <c r="X2473" s="53" t="str">
        <f t="shared" si="319"/>
        <v/>
      </c>
    </row>
    <row r="2474" spans="1:24" x14ac:dyDescent="0.3">
      <c r="A2474" s="4">
        <v>42579</v>
      </c>
      <c r="B2474" s="1">
        <v>133.31194300000001</v>
      </c>
      <c r="C2474" s="1">
        <v>185.972568</v>
      </c>
      <c r="D2474" s="1">
        <v>206.555162</v>
      </c>
      <c r="E2474" s="1">
        <v>127.62846999999999</v>
      </c>
      <c r="F2474" s="3">
        <f t="shared" si="312"/>
        <v>16140.522818639072</v>
      </c>
      <c r="G2474" s="36">
        <f t="shared" si="313"/>
        <v>-8.3057375881056682E-5</v>
      </c>
      <c r="H2474" s="31">
        <f t="shared" si="314"/>
        <v>1.3224329998728421E-4</v>
      </c>
      <c r="I2474" s="37">
        <f t="shared" si="315"/>
        <v>-9.427539408843404E-3</v>
      </c>
      <c r="J2474" s="37">
        <f t="shared" si="316"/>
        <v>9.536470463218337E-3</v>
      </c>
      <c r="K2474" s="39">
        <f t="shared" si="317"/>
        <v>1.158797852558828E-3</v>
      </c>
      <c r="L2474" s="36">
        <f>-(1-B2474/MAX(B$5:B2474))</f>
        <v>-1.0134421420235906E-3</v>
      </c>
      <c r="M2474" s="37">
        <f>-(1-C2474/MAX(C$5:C2474))</f>
        <v>-8.2300272799451513E-4</v>
      </c>
      <c r="N2474" s="37">
        <f>-(1-D2474/MAX(D$5:D2474))</f>
        <v>-0.14177260583019291</v>
      </c>
      <c r="O2474" s="37">
        <f>-(1-E2474/MAX(E$5:E2474))</f>
        <v>-0.30623127351003465</v>
      </c>
      <c r="P2474" s="39">
        <f>-(1-F2474/MAX(F$5:F2474))</f>
        <v>0</v>
      </c>
      <c r="Q2474" s="33">
        <f>IF(DatiStorici[[#This Row],[Calend]]="X",(DatiStorici[[#This Row],[Balanced]]*B$2/DatiStorici[[#This Row],[Bond 3Y]]),Q2473)</f>
        <v>29.899429553803316</v>
      </c>
      <c r="R2474" s="33">
        <f>IF(DatiStorici[[#This Row],[Calend]]="X",(DatiStorici[[#This Row],[Balanced]]*C$2/DatiStorici[[#This Row],[Bond 10Y]]),R2473)</f>
        <v>22.725236034710424</v>
      </c>
      <c r="S2474" s="33">
        <f>IF(DatiStorici[[#This Row],[Calend]]="X",(DatiStorici[[#This Row],[Balanced]]*D$2/DatiStorici[[#This Row],[SXXR]]),S2473)</f>
        <v>18.617808740708266</v>
      </c>
      <c r="T2474" s="33">
        <f>IF(DatiStorici[[#This Row],[Calend]]="X",(DatiStorici[[#This Row],[Balanced]]*E$2/DatiStorici[[#This Row],[Gold]]),T2473)</f>
        <v>38.912247961081768</v>
      </c>
      <c r="U2474" s="34">
        <f>SUMPRODUCT(DatiStorici[[#This Row],[Bond 3Y]:[Gold]],Q2473:T2473)</f>
        <v>17024.136724245873</v>
      </c>
      <c r="V2474" s="32">
        <f t="shared" si="318"/>
        <v>6.4268974884880111E-4</v>
      </c>
      <c r="W2474" s="32">
        <f>-(1-U2474/MAX(U$5:U2474))</f>
        <v>0</v>
      </c>
      <c r="X2474" s="53" t="str">
        <f t="shared" si="319"/>
        <v/>
      </c>
    </row>
    <row r="2475" spans="1:24" x14ac:dyDescent="0.3">
      <c r="A2475" s="4">
        <v>42580</v>
      </c>
      <c r="B2475" s="1">
        <v>133.325391</v>
      </c>
      <c r="C2475" s="1">
        <v>186.50923800000001</v>
      </c>
      <c r="D2475" s="1">
        <v>208.02947900000001</v>
      </c>
      <c r="E2475" s="1">
        <v>127.65078</v>
      </c>
      <c r="F2475" s="3">
        <f t="shared" si="312"/>
        <v>16177.501209681883</v>
      </c>
      <c r="G2475" s="36">
        <f t="shared" si="313"/>
        <v>1.0087109565363585E-4</v>
      </c>
      <c r="H2475" s="31">
        <f t="shared" si="314"/>
        <v>2.8815924037727922E-3</v>
      </c>
      <c r="I2475" s="37">
        <f t="shared" si="315"/>
        <v>7.1122905627154917E-3</v>
      </c>
      <c r="J2475" s="37">
        <f t="shared" si="316"/>
        <v>1.7478898153134209E-4</v>
      </c>
      <c r="K2475" s="39">
        <f t="shared" si="317"/>
        <v>2.2884076791208079E-3</v>
      </c>
      <c r="L2475" s="36">
        <f>-(1-B2475/MAX(B$5:B2475))</f>
        <v>-9.1266819088509088E-4</v>
      </c>
      <c r="M2475" s="37">
        <f>-(1-C2475/MAX(C$5:C2475))</f>
        <v>0</v>
      </c>
      <c r="N2475" s="37">
        <f>-(1-D2475/MAX(D$5:D2475))</f>
        <v>-0.13564688510339618</v>
      </c>
      <c r="O2475" s="37">
        <f>-(1-E2475/MAX(E$5:E2475))</f>
        <v>-0.30610999978256614</v>
      </c>
      <c r="P2475" s="39">
        <f>-(1-F2475/MAX(F$5:F2475))</f>
        <v>0</v>
      </c>
      <c r="Q2475" s="33">
        <f>IF(DatiStorici[[#This Row],[Calend]]="X",(DatiStorici[[#This Row],[Balanced]]*B$2/DatiStorici[[#This Row],[Bond 3Y]]),Q2474)</f>
        <v>29.899429553803316</v>
      </c>
      <c r="R2475" s="33">
        <f>IF(DatiStorici[[#This Row],[Calend]]="X",(DatiStorici[[#This Row],[Balanced]]*C$2/DatiStorici[[#This Row],[Bond 10Y]]),R2474)</f>
        <v>22.725236034710424</v>
      </c>
      <c r="S2475" s="33">
        <f>IF(DatiStorici[[#This Row],[Calend]]="X",(DatiStorici[[#This Row],[Balanced]]*D$2/DatiStorici[[#This Row],[SXXR]]),S2474)</f>
        <v>18.617808740708266</v>
      </c>
      <c r="T2475" s="33">
        <f>IF(DatiStorici[[#This Row],[Calend]]="X",(DatiStorici[[#This Row],[Balanced]]*E$2/DatiStorici[[#This Row],[Gold]]),T2474)</f>
        <v>38.912247961081768</v>
      </c>
      <c r="U2475" s="34">
        <f>SUMPRODUCT(DatiStorici[[#This Row],[Bond 3Y]:[Gold]],Q2474:T2474)</f>
        <v>17065.05144837845</v>
      </c>
      <c r="V2475" s="32">
        <f t="shared" si="318"/>
        <v>2.4004528105431274E-3</v>
      </c>
      <c r="W2475" s="32">
        <f>-(1-U2475/MAX(U$5:U2475))</f>
        <v>0</v>
      </c>
      <c r="X2475" s="53" t="str">
        <f t="shared" si="319"/>
        <v/>
      </c>
    </row>
    <row r="2476" spans="1:24" x14ac:dyDescent="0.3">
      <c r="A2476" s="4">
        <v>42583</v>
      </c>
      <c r="B2476" s="1">
        <v>133.34062599999999</v>
      </c>
      <c r="C2476" s="1">
        <v>186.27554900000001</v>
      </c>
      <c r="D2476" s="1">
        <v>206.78179399999999</v>
      </c>
      <c r="E2476" s="1">
        <v>128.37403</v>
      </c>
      <c r="F2476" s="3">
        <f t="shared" si="312"/>
        <v>16181.716692327211</v>
      </c>
      <c r="G2476" s="36">
        <f t="shared" si="313"/>
        <v>1.1426277849694082E-4</v>
      </c>
      <c r="H2476" s="31">
        <f t="shared" si="314"/>
        <v>-1.2537476783406507E-3</v>
      </c>
      <c r="I2476" s="37">
        <f t="shared" si="315"/>
        <v>-6.015693612352907E-3</v>
      </c>
      <c r="J2476" s="37">
        <f t="shared" si="316"/>
        <v>5.6498581047518476E-3</v>
      </c>
      <c r="K2476" s="39">
        <f t="shared" si="317"/>
        <v>2.605429267135638E-4</v>
      </c>
      <c r="L2476" s="36">
        <f>-(1-B2476/MAX(B$5:B2476))</f>
        <v>-7.9850317410978811E-4</v>
      </c>
      <c r="M2476" s="37">
        <f>-(1-C2476/MAX(C$5:C2476))</f>
        <v>-1.2529620650747475E-3</v>
      </c>
      <c r="N2476" s="37">
        <f>-(1-D2476/MAX(D$5:D2476))</f>
        <v>-0.14083096007846152</v>
      </c>
      <c r="O2476" s="37">
        <f>-(1-E2476/MAX(E$5:E2476))</f>
        <v>-0.30217852405905499</v>
      </c>
      <c r="P2476" s="39">
        <f>-(1-F2476/MAX(F$5:F2476))</f>
        <v>0</v>
      </c>
      <c r="Q2476" s="33">
        <f>IF(DatiStorici[[#This Row],[Calend]]="X",(DatiStorici[[#This Row],[Balanced]]*B$2/DatiStorici[[#This Row],[Bond 3Y]]),Q2475)</f>
        <v>29.899429553803316</v>
      </c>
      <c r="R2476" s="33">
        <f>IF(DatiStorici[[#This Row],[Calend]]="X",(DatiStorici[[#This Row],[Balanced]]*C$2/DatiStorici[[#This Row],[Bond 10Y]]),R2475)</f>
        <v>22.725236034710424</v>
      </c>
      <c r="S2476" s="33">
        <f>IF(DatiStorici[[#This Row],[Calend]]="X",(DatiStorici[[#This Row],[Balanced]]*D$2/DatiStorici[[#This Row],[SXXR]]),S2475)</f>
        <v>18.617808740708266</v>
      </c>
      <c r="T2476" s="33">
        <f>IF(DatiStorici[[#This Row],[Calend]]="X",(DatiStorici[[#This Row],[Balanced]]*E$2/DatiStorici[[#This Row],[Gold]]),T2475)</f>
        <v>38.912247961081768</v>
      </c>
      <c r="U2476" s="34">
        <f>SUMPRODUCT(DatiStorici[[#This Row],[Bond 3Y]:[Gold]],Q2475:T2475)</f>
        <v>17065.110451143188</v>
      </c>
      <c r="V2476" s="32">
        <f t="shared" si="318"/>
        <v>3.4575144947176925E-6</v>
      </c>
      <c r="W2476" s="32">
        <f>-(1-U2476/MAX(U$5:U2476))</f>
        <v>0</v>
      </c>
      <c r="X2476" s="53" t="str">
        <f t="shared" si="319"/>
        <v/>
      </c>
    </row>
    <row r="2477" spans="1:24" x14ac:dyDescent="0.3">
      <c r="A2477" s="4">
        <v>42584</v>
      </c>
      <c r="B2477" s="1">
        <v>133.31004799999999</v>
      </c>
      <c r="C2477" s="1">
        <v>185.53273999999999</v>
      </c>
      <c r="D2477" s="1">
        <v>204.11343600000001</v>
      </c>
      <c r="E2477" s="1">
        <v>129.71368000000001</v>
      </c>
      <c r="F2477" s="3">
        <f t="shared" si="312"/>
        <v>16174.850543700501</v>
      </c>
      <c r="G2477" s="36">
        <f t="shared" si="313"/>
        <v>-2.2934875562350367E-4</v>
      </c>
      <c r="H2477" s="31">
        <f t="shared" si="314"/>
        <v>-3.9956612600659655E-3</v>
      </c>
      <c r="I2477" s="37">
        <f t="shared" si="315"/>
        <v>-1.2988203884002587E-2</v>
      </c>
      <c r="J2477" s="37">
        <f t="shared" si="316"/>
        <v>1.0381447699693052E-2</v>
      </c>
      <c r="K2477" s="39">
        <f t="shared" si="317"/>
        <v>-4.2440526398773297E-4</v>
      </c>
      <c r="L2477" s="36">
        <f>-(1-B2477/MAX(B$5:B2477))</f>
        <v>-1.0276425166079184E-3</v>
      </c>
      <c r="M2477" s="37">
        <f>-(1-C2477/MAX(C$5:C2477))</f>
        <v>-5.2356548687417792E-3</v>
      </c>
      <c r="N2477" s="37">
        <f>-(1-D2477/MAX(D$5:D2477))</f>
        <v>-0.15191786737662982</v>
      </c>
      <c r="O2477" s="37">
        <f>-(1-E2477/MAX(E$5:E2477))</f>
        <v>-0.29489639277249891</v>
      </c>
      <c r="P2477" s="39">
        <f>-(1-F2477/MAX(F$5:F2477))</f>
        <v>-4.2431521681296491E-4</v>
      </c>
      <c r="Q2477" s="33">
        <f>IF(DatiStorici[[#This Row],[Calend]]="X",(DatiStorici[[#This Row],[Balanced]]*B$2/DatiStorici[[#This Row],[Bond 3Y]]),Q2476)</f>
        <v>29.899429553803316</v>
      </c>
      <c r="R2477" s="33">
        <f>IF(DatiStorici[[#This Row],[Calend]]="X",(DatiStorici[[#This Row],[Balanced]]*C$2/DatiStorici[[#This Row],[Bond 10Y]]),R2476)</f>
        <v>22.725236034710424</v>
      </c>
      <c r="S2477" s="33">
        <f>IF(DatiStorici[[#This Row],[Calend]]="X",(DatiStorici[[#This Row],[Balanced]]*D$2/DatiStorici[[#This Row],[SXXR]]),S2476)</f>
        <v>18.617808740708266</v>
      </c>
      <c r="T2477" s="33">
        <f>IF(DatiStorici[[#This Row],[Calend]]="X",(DatiStorici[[#This Row],[Balanced]]*E$2/DatiStorici[[#This Row],[Gold]]),T2476)</f>
        <v>38.912247961081768</v>
      </c>
      <c r="U2477" s="34">
        <f>SUMPRODUCT(DatiStorici[[#This Row],[Bond 3Y]:[Gold]],Q2476:T2476)</f>
        <v>17049.765490617909</v>
      </c>
      <c r="V2477" s="32">
        <f t="shared" si="318"/>
        <v>-8.9960529748670307E-4</v>
      </c>
      <c r="W2477" s="32">
        <f>-(1-U2477/MAX(U$5:U2477))</f>
        <v>-8.9920077395400089E-4</v>
      </c>
      <c r="X2477" s="53" t="str">
        <f t="shared" si="319"/>
        <v/>
      </c>
    </row>
    <row r="2478" spans="1:24" x14ac:dyDescent="0.3">
      <c r="A2478" s="4">
        <v>42585</v>
      </c>
      <c r="B2478" s="1">
        <v>133.32185200000001</v>
      </c>
      <c r="C2478" s="1">
        <v>185.508895</v>
      </c>
      <c r="D2478" s="1">
        <v>204.188177</v>
      </c>
      <c r="E2478" s="1">
        <v>129.25088</v>
      </c>
      <c r="F2478" s="3">
        <f t="shared" si="312"/>
        <v>16157.40939620515</v>
      </c>
      <c r="G2478" s="36">
        <f t="shared" si="313"/>
        <v>8.8541543661779622E-5</v>
      </c>
      <c r="H2478" s="31">
        <f t="shared" si="314"/>
        <v>-1.2853005045007575E-4</v>
      </c>
      <c r="I2478" s="37">
        <f t="shared" si="315"/>
        <v>3.6610681150956028E-4</v>
      </c>
      <c r="J2478" s="37">
        <f t="shared" si="316"/>
        <v>-3.5742380555542183E-3</v>
      </c>
      <c r="K2478" s="39">
        <f t="shared" si="317"/>
        <v>-1.0788697863682532E-3</v>
      </c>
      <c r="L2478" s="36">
        <f>-(1-B2478/MAX(B$5:B2478))</f>
        <v>-9.3918804611103912E-4</v>
      </c>
      <c r="M2478" s="37">
        <f>-(1-C2478/MAX(C$5:C2478))</f>
        <v>-5.3635037638189997E-3</v>
      </c>
      <c r="N2478" s="37">
        <f>-(1-D2478/MAX(D$5:D2478))</f>
        <v>-0.15160732188821624</v>
      </c>
      <c r="O2478" s="37">
        <f>-(1-E2478/MAX(E$5:E2478))</f>
        <v>-0.29741210236785465</v>
      </c>
      <c r="P2478" s="39">
        <f>-(1-F2478/MAX(F$5:F2478))</f>
        <v>-1.5021456983971282E-3</v>
      </c>
      <c r="Q2478" s="33">
        <f>IF(DatiStorici[[#This Row],[Calend]]="X",(DatiStorici[[#This Row],[Balanced]]*B$2/DatiStorici[[#This Row],[Bond 3Y]]),Q2477)</f>
        <v>29.899429553803316</v>
      </c>
      <c r="R2478" s="33">
        <f>IF(DatiStorici[[#This Row],[Calend]]="X",(DatiStorici[[#This Row],[Balanced]]*C$2/DatiStorici[[#This Row],[Bond 10Y]]),R2477)</f>
        <v>22.725236034710424</v>
      </c>
      <c r="S2478" s="33">
        <f>IF(DatiStorici[[#This Row],[Calend]]="X",(DatiStorici[[#This Row],[Balanced]]*D$2/DatiStorici[[#This Row],[SXXR]]),S2477)</f>
        <v>18.617808740708266</v>
      </c>
      <c r="T2478" s="33">
        <f>IF(DatiStorici[[#This Row],[Calend]]="X",(DatiStorici[[#This Row],[Balanced]]*E$2/DatiStorici[[#This Row],[Gold]]),T2477)</f>
        <v>38.912247961081768</v>
      </c>
      <c r="U2478" s="34">
        <f>SUMPRODUCT(DatiStorici[[#This Row],[Bond 3Y]:[Gold]],Q2477:T2477)</f>
        <v>17032.959465517815</v>
      </c>
      <c r="V2478" s="32">
        <f t="shared" si="318"/>
        <v>-9.8619030513619806E-4</v>
      </c>
      <c r="W2478" s="32">
        <f>-(1-U2478/MAX(U$5:U2478))</f>
        <v>-1.8840186072875964E-3</v>
      </c>
      <c r="X2478" s="53" t="str">
        <f t="shared" si="319"/>
        <v/>
      </c>
    </row>
    <row r="2479" spans="1:24" x14ac:dyDescent="0.3">
      <c r="A2479" s="4">
        <v>42586</v>
      </c>
      <c r="B2479" s="1">
        <v>133.36370400000001</v>
      </c>
      <c r="C2479" s="1">
        <v>186.419648</v>
      </c>
      <c r="D2479" s="1">
        <v>205.668522</v>
      </c>
      <c r="E2479" s="1">
        <v>129.61557999999999</v>
      </c>
      <c r="F2479" s="3">
        <f t="shared" si="312"/>
        <v>16218.155014368102</v>
      </c>
      <c r="G2479" s="36">
        <f t="shared" si="313"/>
        <v>3.1386776975352541E-4</v>
      </c>
      <c r="H2479" s="31">
        <f t="shared" si="314"/>
        <v>4.8974720414747758E-3</v>
      </c>
      <c r="I2479" s="37">
        <f t="shared" si="315"/>
        <v>7.2237513304453946E-3</v>
      </c>
      <c r="J2479" s="37">
        <f t="shared" si="316"/>
        <v>2.8176708661878055E-3</v>
      </c>
      <c r="K2479" s="39">
        <f t="shared" si="317"/>
        <v>3.7525640434392534E-3</v>
      </c>
      <c r="L2479" s="36">
        <f>-(1-B2479/MAX(B$5:B2479))</f>
        <v>-6.2556584183881547E-4</v>
      </c>
      <c r="M2479" s="37">
        <f>-(1-C2479/MAX(C$5:C2479))</f>
        <v>-4.8035154162184845E-4</v>
      </c>
      <c r="N2479" s="37">
        <f>-(1-D2479/MAX(D$5:D2479))</f>
        <v>-0.14545655509294098</v>
      </c>
      <c r="O2479" s="37">
        <f>-(1-E2479/MAX(E$5:E2479))</f>
        <v>-0.29542964927920679</v>
      </c>
      <c r="P2479" s="39">
        <f>-(1-F2479/MAX(F$5:F2479))</f>
        <v>0</v>
      </c>
      <c r="Q2479" s="33">
        <f>IF(DatiStorici[[#This Row],[Calend]]="X",(DatiStorici[[#This Row],[Balanced]]*B$2/DatiStorici[[#This Row],[Bond 3Y]]),Q2478)</f>
        <v>29.899429553803316</v>
      </c>
      <c r="R2479" s="33">
        <f>IF(DatiStorici[[#This Row],[Calend]]="X",(DatiStorici[[#This Row],[Balanced]]*C$2/DatiStorici[[#This Row],[Bond 10Y]]),R2478)</f>
        <v>22.725236034710424</v>
      </c>
      <c r="S2479" s="33">
        <f>IF(DatiStorici[[#This Row],[Calend]]="X",(DatiStorici[[#This Row],[Balanced]]*D$2/DatiStorici[[#This Row],[SXXR]]),S2478)</f>
        <v>18.617808740708266</v>
      </c>
      <c r="T2479" s="33">
        <f>IF(DatiStorici[[#This Row],[Calend]]="X",(DatiStorici[[#This Row],[Balanced]]*E$2/DatiStorici[[#This Row],[Gold]]),T2478)</f>
        <v>38.912247961081768</v>
      </c>
      <c r="U2479" s="34">
        <f>SUMPRODUCT(DatiStorici[[#This Row],[Bond 3Y]:[Gold]],Q2478:T2478)</f>
        <v>17096.659970249493</v>
      </c>
      <c r="V2479" s="32">
        <f t="shared" si="318"/>
        <v>3.7328619394552476E-3</v>
      </c>
      <c r="W2479" s="32">
        <f>-(1-U2479/MAX(U$5:U2479))</f>
        <v>0</v>
      </c>
      <c r="X2479" s="53" t="str">
        <f t="shared" si="319"/>
        <v/>
      </c>
    </row>
    <row r="2480" spans="1:24" x14ac:dyDescent="0.3">
      <c r="A2480" s="4">
        <v>42587</v>
      </c>
      <c r="B2480" s="1">
        <v>133.37177600000001</v>
      </c>
      <c r="C2480" s="1">
        <v>186.218873</v>
      </c>
      <c r="D2480" s="1">
        <v>207.84262799999999</v>
      </c>
      <c r="E2480" s="1">
        <v>127.48833999999999</v>
      </c>
      <c r="F2480" s="3">
        <f t="shared" si="312"/>
        <v>16162.076991376573</v>
      </c>
      <c r="G2480" s="36">
        <f t="shared" si="313"/>
        <v>6.0524381701730911E-5</v>
      </c>
      <c r="H2480" s="31">
        <f t="shared" si="314"/>
        <v>-1.0775859612655479E-3</v>
      </c>
      <c r="I2480" s="37">
        <f t="shared" si="315"/>
        <v>1.0515440917871131E-2</v>
      </c>
      <c r="J2480" s="37">
        <f t="shared" si="316"/>
        <v>-1.6548083305994041E-2</v>
      </c>
      <c r="K2480" s="39">
        <f t="shared" si="317"/>
        <v>-3.4637231164580994E-3</v>
      </c>
      <c r="L2480" s="36">
        <f>-(1-B2480/MAX(B$5:B2480))</f>
        <v>-5.6507749163126064E-4</v>
      </c>
      <c r="M2480" s="37">
        <f>-(1-C2480/MAX(C$5:C2480))</f>
        <v>-1.5568397743387363E-3</v>
      </c>
      <c r="N2480" s="37">
        <f>-(1-D2480/MAX(D$5:D2480))</f>
        <v>-0.13642324259199778</v>
      </c>
      <c r="O2480" s="37">
        <f>-(1-E2480/MAX(E$5:E2480))</f>
        <v>-0.30699299863016682</v>
      </c>
      <c r="P2480" s="39">
        <f>-(1-F2480/MAX(F$5:F2480))</f>
        <v>-3.4577313474836169E-3</v>
      </c>
      <c r="Q2480" s="33">
        <f>IF(DatiStorici[[#This Row],[Calend]]="X",(DatiStorici[[#This Row],[Balanced]]*B$2/DatiStorici[[#This Row],[Bond 3Y]]),Q2479)</f>
        <v>29.899429553803316</v>
      </c>
      <c r="R2480" s="33">
        <f>IF(DatiStorici[[#This Row],[Calend]]="X",(DatiStorici[[#This Row],[Balanced]]*C$2/DatiStorici[[#This Row],[Bond 10Y]]),R2479)</f>
        <v>22.725236034710424</v>
      </c>
      <c r="S2480" s="33">
        <f>IF(DatiStorici[[#This Row],[Calend]]="X",(DatiStorici[[#This Row],[Balanced]]*D$2/DatiStorici[[#This Row],[SXXR]]),S2479)</f>
        <v>18.617808740708266</v>
      </c>
      <c r="T2480" s="33">
        <f>IF(DatiStorici[[#This Row],[Calend]]="X",(DatiStorici[[#This Row],[Balanced]]*E$2/DatiStorici[[#This Row],[Gold]]),T2479)</f>
        <v>38.912247961081768</v>
      </c>
      <c r="U2480" s="34">
        <f>SUMPRODUCT(DatiStorici[[#This Row],[Bond 3Y]:[Gold]],Q2479:T2479)</f>
        <v>17050.040058517276</v>
      </c>
      <c r="V2480" s="32">
        <f t="shared" si="318"/>
        <v>-2.7305678533766403E-3</v>
      </c>
      <c r="W2480" s="32">
        <f>-(1-U2480/MAX(U$5:U2480))</f>
        <v>-2.7268432438466439E-3</v>
      </c>
      <c r="X2480" s="53" t="str">
        <f t="shared" si="319"/>
        <v/>
      </c>
    </row>
    <row r="2481" spans="1:24" x14ac:dyDescent="0.3">
      <c r="A2481" s="4">
        <v>42590</v>
      </c>
      <c r="B2481" s="1">
        <v>133.36724699999999</v>
      </c>
      <c r="C2481" s="1">
        <v>186.310124</v>
      </c>
      <c r="D2481" s="1">
        <v>207.93304000000001</v>
      </c>
      <c r="E2481" s="1">
        <v>127.14155</v>
      </c>
      <c r="F2481" s="3">
        <f t="shared" si="312"/>
        <v>16151.957986990361</v>
      </c>
      <c r="G2481" s="36">
        <f t="shared" si="313"/>
        <v>-3.3958285889422917E-5</v>
      </c>
      <c r="H2481" s="31">
        <f t="shared" si="314"/>
        <v>4.899001289020527E-4</v>
      </c>
      <c r="I2481" s="37">
        <f t="shared" si="315"/>
        <v>4.3490761188592371E-4</v>
      </c>
      <c r="J2481" s="37">
        <f t="shared" si="316"/>
        <v>-2.7238767170457783E-3</v>
      </c>
      <c r="K2481" s="39">
        <f t="shared" si="317"/>
        <v>-6.262916236702854E-4</v>
      </c>
      <c r="L2481" s="36">
        <f>-(1-B2481/MAX(B$5:B2481))</f>
        <v>-5.9901601220746503E-4</v>
      </c>
      <c r="M2481" s="37">
        <f>-(1-C2481/MAX(C$5:C2481))</f>
        <v>-1.0675825076289502E-3</v>
      </c>
      <c r="N2481" s="37">
        <f>-(1-D2481/MAX(D$5:D2481))</f>
        <v>-0.13604758480445878</v>
      </c>
      <c r="O2481" s="37">
        <f>-(1-E2481/MAX(E$5:E2481))</f>
        <v>-0.30887809571437896</v>
      </c>
      <c r="P2481" s="39">
        <f>-(1-F2481/MAX(F$5:F2481))</f>
        <v>-4.0816620213023347E-3</v>
      </c>
      <c r="Q2481" s="33">
        <f>IF(DatiStorici[[#This Row],[Calend]]="X",(DatiStorici[[#This Row],[Balanced]]*B$2/DatiStorici[[#This Row],[Bond 3Y]]),Q2480)</f>
        <v>29.899429553803316</v>
      </c>
      <c r="R2481" s="33">
        <f>IF(DatiStorici[[#This Row],[Calend]]="X",(DatiStorici[[#This Row],[Balanced]]*C$2/DatiStorici[[#This Row],[Bond 10Y]]),R2480)</f>
        <v>22.725236034710424</v>
      </c>
      <c r="S2481" s="33">
        <f>IF(DatiStorici[[#This Row],[Calend]]="X",(DatiStorici[[#This Row],[Balanced]]*D$2/DatiStorici[[#This Row],[SXXR]]),S2480)</f>
        <v>18.617808740708266</v>
      </c>
      <c r="T2481" s="33">
        <f>IF(DatiStorici[[#This Row],[Calend]]="X",(DatiStorici[[#This Row],[Balanced]]*E$2/DatiStorici[[#This Row],[Gold]]),T2480)</f>
        <v>38.912247961081768</v>
      </c>
      <c r="U2481" s="34">
        <f>SUMPRODUCT(DatiStorici[[#This Row],[Bond 3Y]:[Gold]],Q2480:T2480)</f>
        <v>17040.167239367671</v>
      </c>
      <c r="V2481" s="32">
        <f t="shared" si="318"/>
        <v>-5.7921733003012121E-4</v>
      </c>
      <c r="W2481" s="32">
        <f>-(1-U2481/MAX(U$5:U2481))</f>
        <v>-3.3043138823680707E-3</v>
      </c>
      <c r="X2481" s="53" t="str">
        <f t="shared" si="319"/>
        <v/>
      </c>
    </row>
    <row r="2482" spans="1:24" x14ac:dyDescent="0.3">
      <c r="A2482" s="4">
        <v>42591</v>
      </c>
      <c r="B2482" s="1">
        <v>133.37237400000001</v>
      </c>
      <c r="C2482" s="1">
        <v>186.60685799999999</v>
      </c>
      <c r="D2482" s="1">
        <v>209.84434899999999</v>
      </c>
      <c r="E2482" s="1">
        <v>127.53954</v>
      </c>
      <c r="F2482" s="3">
        <f t="shared" si="312"/>
        <v>16204.047076281931</v>
      </c>
      <c r="G2482" s="36">
        <f t="shared" si="313"/>
        <v>3.8441983095210849E-5</v>
      </c>
      <c r="H2482" s="31">
        <f t="shared" si="314"/>
        <v>1.5914215600202849E-3</v>
      </c>
      <c r="I2482" s="37">
        <f t="shared" si="315"/>
        <v>9.1499558623394338E-3</v>
      </c>
      <c r="J2482" s="37">
        <f t="shared" si="316"/>
        <v>3.1254014498544496E-3</v>
      </c>
      <c r="K2482" s="39">
        <f t="shared" si="317"/>
        <v>3.2197506576873295E-3</v>
      </c>
      <c r="L2482" s="36">
        <f>-(1-B2482/MAX(B$5:B2482))</f>
        <v>-5.6059631801586018E-4</v>
      </c>
      <c r="M2482" s="37">
        <f>-(1-C2482/MAX(C$5:C2482))</f>
        <v>0</v>
      </c>
      <c r="N2482" s="37">
        <f>-(1-D2482/MAX(D$5:D2482))</f>
        <v>-0.12810618200125368</v>
      </c>
      <c r="O2482" s="37">
        <f>-(1-E2482/MAX(E$5:E2482))</f>
        <v>-0.30671468330760365</v>
      </c>
      <c r="P2482" s="39">
        <f>-(1-F2482/MAX(F$5:F2482))</f>
        <v>-8.6988551248101675E-4</v>
      </c>
      <c r="Q2482" s="33">
        <f>IF(DatiStorici[[#This Row],[Calend]]="X",(DatiStorici[[#This Row],[Balanced]]*B$2/DatiStorici[[#This Row],[Bond 3Y]]),Q2481)</f>
        <v>29.899429553803316</v>
      </c>
      <c r="R2482" s="33">
        <f>IF(DatiStorici[[#This Row],[Calend]]="X",(DatiStorici[[#This Row],[Balanced]]*C$2/DatiStorici[[#This Row],[Bond 10Y]]),R2481)</f>
        <v>22.725236034710424</v>
      </c>
      <c r="S2482" s="33">
        <f>IF(DatiStorici[[#This Row],[Calend]]="X",(DatiStorici[[#This Row],[Balanced]]*D$2/DatiStorici[[#This Row],[SXXR]]),S2481)</f>
        <v>18.617808740708266</v>
      </c>
      <c r="T2482" s="33">
        <f>IF(DatiStorici[[#This Row],[Calend]]="X",(DatiStorici[[#This Row],[Balanced]]*E$2/DatiStorici[[#This Row],[Gold]]),T2481)</f>
        <v>38.912247961081768</v>
      </c>
      <c r="U2482" s="34">
        <f>SUMPRODUCT(DatiStorici[[#This Row],[Bond 3Y]:[Gold]],Q2481:T2481)</f>
        <v>17098.134954904941</v>
      </c>
      <c r="V2482" s="32">
        <f t="shared" si="318"/>
        <v>3.3960547258671189E-3</v>
      </c>
      <c r="W2482" s="32">
        <f>-(1-U2482/MAX(U$5:U2482))</f>
        <v>0</v>
      </c>
      <c r="X2482" s="53" t="str">
        <f t="shared" si="319"/>
        <v/>
      </c>
    </row>
    <row r="2483" spans="1:24" x14ac:dyDescent="0.3">
      <c r="A2483" s="4">
        <v>42592</v>
      </c>
      <c r="B2483" s="1">
        <v>133.38402099999999</v>
      </c>
      <c r="C2483" s="1">
        <v>187.047055</v>
      </c>
      <c r="D2483" s="1">
        <v>209.42544000000001</v>
      </c>
      <c r="E2483" s="1">
        <v>128.17528999999999</v>
      </c>
      <c r="F2483" s="3">
        <f t="shared" si="312"/>
        <v>16234.252390676276</v>
      </c>
      <c r="G2483" s="36">
        <f t="shared" si="313"/>
        <v>8.7323117463760849E-5</v>
      </c>
      <c r="H2483" s="31">
        <f t="shared" si="314"/>
        <v>2.3561760673895334E-3</v>
      </c>
      <c r="I2483" s="37">
        <f t="shared" si="315"/>
        <v>-1.9982796299028104E-3</v>
      </c>
      <c r="J2483" s="37">
        <f t="shared" si="316"/>
        <v>4.9723460298981273E-3</v>
      </c>
      <c r="K2483" s="39">
        <f t="shared" si="317"/>
        <v>1.8623246976978047E-3</v>
      </c>
      <c r="L2483" s="36">
        <f>-(1-B2483/MAX(B$5:B2483))</f>
        <v>-4.7331834293340425E-4</v>
      </c>
      <c r="M2483" s="37">
        <f>-(1-C2483/MAX(C$5:C2483))</f>
        <v>0</v>
      </c>
      <c r="N2483" s="37">
        <f>-(1-D2483/MAX(D$5:D2483))</f>
        <v>-0.12984673002718128</v>
      </c>
      <c r="O2483" s="37">
        <f>-(1-E2483/MAX(E$5:E2483))</f>
        <v>-0.30325884412167603</v>
      </c>
      <c r="P2483" s="39">
        <f>-(1-F2483/MAX(F$5:F2483))</f>
        <v>0</v>
      </c>
      <c r="Q2483" s="33">
        <f>IF(DatiStorici[[#This Row],[Calend]]="X",(DatiStorici[[#This Row],[Balanced]]*B$2/DatiStorici[[#This Row],[Bond 3Y]]),Q2482)</f>
        <v>29.899429553803316</v>
      </c>
      <c r="R2483" s="33">
        <f>IF(DatiStorici[[#This Row],[Calend]]="X",(DatiStorici[[#This Row],[Balanced]]*C$2/DatiStorici[[#This Row],[Bond 10Y]]),R2482)</f>
        <v>22.725236034710424</v>
      </c>
      <c r="S2483" s="33">
        <f>IF(DatiStorici[[#This Row],[Calend]]="X",(DatiStorici[[#This Row],[Balanced]]*D$2/DatiStorici[[#This Row],[SXXR]]),S2482)</f>
        <v>18.617808740708266</v>
      </c>
      <c r="T2483" s="33">
        <f>IF(DatiStorici[[#This Row],[Calend]]="X",(DatiStorici[[#This Row],[Balanced]]*E$2/DatiStorici[[#This Row],[Gold]]),T2482)</f>
        <v>38.912247961081768</v>
      </c>
      <c r="U2483" s="34">
        <f>SUMPRODUCT(DatiStorici[[#This Row],[Bond 3Y]:[Gold]],Q2482:T2482)</f>
        <v>17125.426068287219</v>
      </c>
      <c r="V2483" s="32">
        <f t="shared" si="318"/>
        <v>1.5948731430159805E-3</v>
      </c>
      <c r="W2483" s="32">
        <f>-(1-U2483/MAX(U$5:U2483))</f>
        <v>0</v>
      </c>
      <c r="X2483" s="53" t="str">
        <f t="shared" si="319"/>
        <v/>
      </c>
    </row>
    <row r="2484" spans="1:24" x14ac:dyDescent="0.3">
      <c r="A2484" s="4">
        <v>42593</v>
      </c>
      <c r="B2484" s="1">
        <v>133.38369700000001</v>
      </c>
      <c r="C2484" s="1">
        <v>187.066607</v>
      </c>
      <c r="D2484" s="1">
        <v>211.32951600000001</v>
      </c>
      <c r="E2484" s="1">
        <v>128.86809</v>
      </c>
      <c r="F2484" s="3">
        <f t="shared" si="312"/>
        <v>16290.707775527175</v>
      </c>
      <c r="G2484" s="36">
        <f t="shared" si="313"/>
        <v>-2.4290795183224635E-6</v>
      </c>
      <c r="H2484" s="31">
        <f t="shared" si="314"/>
        <v>1.0452438391724938E-4</v>
      </c>
      <c r="I2484" s="37">
        <f t="shared" si="315"/>
        <v>9.0508214860196244E-3</v>
      </c>
      <c r="J2484" s="37">
        <f t="shared" si="316"/>
        <v>5.3905428539854517E-3</v>
      </c>
      <c r="K2484" s="39">
        <f t="shared" si="317"/>
        <v>3.4715148771697259E-3</v>
      </c>
      <c r="L2484" s="36">
        <f>-(1-B2484/MAX(B$5:B2484))</f>
        <v>-4.7574626977497925E-4</v>
      </c>
      <c r="M2484" s="37">
        <f>-(1-C2484/MAX(C$5:C2484))</f>
        <v>0</v>
      </c>
      <c r="N2484" s="37">
        <f>-(1-D2484/MAX(D$5:D2484))</f>
        <v>-0.12193538001317739</v>
      </c>
      <c r="O2484" s="37">
        <f>-(1-E2484/MAX(E$5:E2484))</f>
        <v>-0.29949288991324396</v>
      </c>
      <c r="P2484" s="39">
        <f>-(1-F2484/MAX(F$5:F2484))</f>
        <v>0</v>
      </c>
      <c r="Q2484" s="33">
        <f>IF(DatiStorici[[#This Row],[Calend]]="X",(DatiStorici[[#This Row],[Balanced]]*B$2/DatiStorici[[#This Row],[Bond 3Y]]),Q2483)</f>
        <v>29.899429553803316</v>
      </c>
      <c r="R2484" s="33">
        <f>IF(DatiStorici[[#This Row],[Calend]]="X",(DatiStorici[[#This Row],[Balanced]]*C$2/DatiStorici[[#This Row],[Bond 10Y]]),R2483)</f>
        <v>22.725236034710424</v>
      </c>
      <c r="S2484" s="33">
        <f>IF(DatiStorici[[#This Row],[Calend]]="X",(DatiStorici[[#This Row],[Balanced]]*D$2/DatiStorici[[#This Row],[SXXR]]),S2483)</f>
        <v>18.617808740708266</v>
      </c>
      <c r="T2484" s="33">
        <f>IF(DatiStorici[[#This Row],[Calend]]="X",(DatiStorici[[#This Row],[Balanced]]*E$2/DatiStorici[[#This Row],[Gold]]),T2483)</f>
        <v>38.912247961081768</v>
      </c>
      <c r="U2484" s="34">
        <f>SUMPRODUCT(DatiStorici[[#This Row],[Bond 3Y]:[Gold]],Q2483:T2483)</f>
        <v>17188.26883287021</v>
      </c>
      <c r="V2484" s="32">
        <f t="shared" si="318"/>
        <v>3.6628427818335496E-3</v>
      </c>
      <c r="W2484" s="32">
        <f>-(1-U2484/MAX(U$5:U2484))</f>
        <v>0</v>
      </c>
      <c r="X2484" s="53" t="str">
        <f t="shared" si="319"/>
        <v/>
      </c>
    </row>
    <row r="2485" spans="1:24" x14ac:dyDescent="0.3">
      <c r="A2485" s="4">
        <v>42594</v>
      </c>
      <c r="B2485" s="1">
        <v>133.37284199999999</v>
      </c>
      <c r="C2485" s="1">
        <v>187.03927899999999</v>
      </c>
      <c r="D2485" s="1">
        <v>210.99017000000001</v>
      </c>
      <c r="E2485" s="1">
        <v>128.60032000000001</v>
      </c>
      <c r="F2485" s="3">
        <f t="shared" si="312"/>
        <v>16274.081934689362</v>
      </c>
      <c r="G2485" s="36">
        <f t="shared" si="313"/>
        <v>-8.1385071546584948E-5</v>
      </c>
      <c r="H2485" s="31">
        <f t="shared" si="314"/>
        <v>-1.4609767486316688E-4</v>
      </c>
      <c r="I2485" s="37">
        <f t="shared" si="315"/>
        <v>-1.6070578013922291E-3</v>
      </c>
      <c r="J2485" s="37">
        <f t="shared" si="316"/>
        <v>-2.0800229165365285E-3</v>
      </c>
      <c r="K2485" s="39">
        <f t="shared" si="317"/>
        <v>-1.0210931764223217E-3</v>
      </c>
      <c r="L2485" s="36">
        <f>-(1-B2485/MAX(B$5:B2485))</f>
        <v>-5.5708931257780758E-4</v>
      </c>
      <c r="M2485" s="37">
        <f>-(1-C2485/MAX(C$5:C2485))</f>
        <v>-1.4608700311757872E-4</v>
      </c>
      <c r="N2485" s="37">
        <f>-(1-D2485/MAX(D$5:D2485))</f>
        <v>-0.12334534735789071</v>
      </c>
      <c r="O2485" s="37">
        <f>-(1-E2485/MAX(E$5:E2485))</f>
        <v>-0.30094844643517205</v>
      </c>
      <c r="P2485" s="39">
        <f>-(1-F2485/MAX(F$5:F2485))</f>
        <v>-1.0205720381768479E-3</v>
      </c>
      <c r="Q2485" s="33">
        <f>IF(DatiStorici[[#This Row],[Calend]]="X",(DatiStorici[[#This Row],[Balanced]]*B$2/DatiStorici[[#This Row],[Bond 3Y]]),Q2484)</f>
        <v>29.899429553803316</v>
      </c>
      <c r="R2485" s="33">
        <f>IF(DatiStorici[[#This Row],[Calend]]="X",(DatiStorici[[#This Row],[Balanced]]*C$2/DatiStorici[[#This Row],[Bond 10Y]]),R2484)</f>
        <v>22.725236034710424</v>
      </c>
      <c r="S2485" s="33">
        <f>IF(DatiStorici[[#This Row],[Calend]]="X",(DatiStorici[[#This Row],[Balanced]]*D$2/DatiStorici[[#This Row],[SXXR]]),S2484)</f>
        <v>18.617808740708266</v>
      </c>
      <c r="T2485" s="33">
        <f>IF(DatiStorici[[#This Row],[Calend]]="X",(DatiStorici[[#This Row],[Balanced]]*E$2/DatiStorici[[#This Row],[Gold]]),T2484)</f>
        <v>38.912247961081768</v>
      </c>
      <c r="U2485" s="34">
        <f>SUMPRODUCT(DatiStorici[[#This Row],[Bond 3Y]:[Gold]],Q2484:T2484)</f>
        <v>17170.585827750583</v>
      </c>
      <c r="V2485" s="32">
        <f t="shared" si="318"/>
        <v>-1.0293129299873097E-3</v>
      </c>
      <c r="W2485" s="32">
        <f>-(1-U2485/MAX(U$5:U2485))</f>
        <v>-1.0287833691435821E-3</v>
      </c>
      <c r="X2485" s="53" t="str">
        <f t="shared" si="319"/>
        <v/>
      </c>
    </row>
    <row r="2486" spans="1:24" x14ac:dyDescent="0.3">
      <c r="A2486" s="4">
        <v>42597</v>
      </c>
      <c r="B2486" s="1">
        <v>133.36400499999999</v>
      </c>
      <c r="C2486" s="1">
        <v>186.73545899999999</v>
      </c>
      <c r="D2486" s="1">
        <v>210.964854</v>
      </c>
      <c r="E2486" s="1">
        <v>127.37859</v>
      </c>
      <c r="F2486" s="3">
        <f t="shared" si="312"/>
        <v>16217.604713335029</v>
      </c>
      <c r="G2486" s="36">
        <f t="shared" si="313"/>
        <v>-6.6260061949566603E-5</v>
      </c>
      <c r="H2486" s="31">
        <f t="shared" si="314"/>
        <v>-1.6256853983140159E-3</v>
      </c>
      <c r="I2486" s="37">
        <f t="shared" si="315"/>
        <v>-1.1999383152449276E-4</v>
      </c>
      <c r="J2486" s="37">
        <f t="shared" si="316"/>
        <v>-9.5456244960324885E-3</v>
      </c>
      <c r="K2486" s="39">
        <f t="shared" si="317"/>
        <v>-3.4764140652676252E-3</v>
      </c>
      <c r="L2486" s="36">
        <f>-(1-B2486/MAX(B$5:B2486))</f>
        <v>-6.2331026782846966E-4</v>
      </c>
      <c r="M2486" s="37">
        <f>-(1-C2486/MAX(C$5:C2486))</f>
        <v>-1.7702143921389801E-3</v>
      </c>
      <c r="N2486" s="37">
        <f>-(1-D2486/MAX(D$5:D2486))</f>
        <v>-0.12345053419757279</v>
      </c>
      <c r="O2486" s="37">
        <f>-(1-E2486/MAX(E$5:E2486))</f>
        <v>-0.30758958274445003</v>
      </c>
      <c r="P2486" s="39">
        <f>-(1-F2486/MAX(F$5:F2486))</f>
        <v>-4.4874086012374192E-3</v>
      </c>
      <c r="Q2486" s="33">
        <f>IF(DatiStorici[[#This Row],[Calend]]="X",(DatiStorici[[#This Row],[Balanced]]*B$2/DatiStorici[[#This Row],[Bond 3Y]]),Q2485)</f>
        <v>29.899429553803316</v>
      </c>
      <c r="R2486" s="33">
        <f>IF(DatiStorici[[#This Row],[Calend]]="X",(DatiStorici[[#This Row],[Balanced]]*C$2/DatiStorici[[#This Row],[Bond 10Y]]),R2485)</f>
        <v>22.725236034710424</v>
      </c>
      <c r="S2486" s="33">
        <f>IF(DatiStorici[[#This Row],[Calend]]="X",(DatiStorici[[#This Row],[Balanced]]*D$2/DatiStorici[[#This Row],[SXXR]]),S2485)</f>
        <v>18.617808740708266</v>
      </c>
      <c r="T2486" s="33">
        <f>IF(DatiStorici[[#This Row],[Calend]]="X",(DatiStorici[[#This Row],[Balanced]]*E$2/DatiStorici[[#This Row],[Gold]]),T2485)</f>
        <v>38.912247961081768</v>
      </c>
      <c r="U2486" s="34">
        <f>SUMPRODUCT(DatiStorici[[#This Row],[Bond 3Y]:[Gold]],Q2485:T2485)</f>
        <v>17115.405636131974</v>
      </c>
      <c r="V2486" s="32">
        <f t="shared" si="318"/>
        <v>-3.2188212681178597E-3</v>
      </c>
      <c r="W2486" s="32">
        <f>-(1-U2486/MAX(U$5:U2486))</f>
        <v>-4.239123639891762E-3</v>
      </c>
      <c r="X2486" s="53" t="str">
        <f t="shared" si="319"/>
        <v/>
      </c>
    </row>
    <row r="2487" spans="1:24" x14ac:dyDescent="0.3">
      <c r="A2487" s="4">
        <v>42598</v>
      </c>
      <c r="B2487" s="1">
        <v>133.33827600000001</v>
      </c>
      <c r="C2487" s="1">
        <v>186.09907999999999</v>
      </c>
      <c r="D2487" s="1">
        <v>209.299466</v>
      </c>
      <c r="E2487" s="1">
        <v>127.81459</v>
      </c>
      <c r="F2487" s="3">
        <f t="shared" si="312"/>
        <v>16193.000391437814</v>
      </c>
      <c r="G2487" s="36">
        <f t="shared" si="313"/>
        <v>-1.9294173250664561E-4</v>
      </c>
      <c r="H2487" s="31">
        <f t="shared" si="314"/>
        <v>-3.4137374703308858E-3</v>
      </c>
      <c r="I2487" s="37">
        <f t="shared" si="315"/>
        <v>-7.9254727945598374E-3</v>
      </c>
      <c r="J2487" s="37">
        <f t="shared" si="316"/>
        <v>3.4170225413506293E-3</v>
      </c>
      <c r="K2487" s="39">
        <f t="shared" si="317"/>
        <v>-1.5182886307841738E-3</v>
      </c>
      <c r="L2487" s="36">
        <f>-(1-B2487/MAX(B$5:B2487))</f>
        <v>-8.1611313731422275E-4</v>
      </c>
      <c r="M2487" s="37">
        <f>-(1-C2487/MAX(C$5:C2487))</f>
        <v>-5.1720989412077367E-3</v>
      </c>
      <c r="N2487" s="37">
        <f>-(1-D2487/MAX(D$5:D2487))</f>
        <v>-0.13037014632288813</v>
      </c>
      <c r="O2487" s="37">
        <f>-(1-E2487/MAX(E$5:E2487))</f>
        <v>-0.3052195538257485</v>
      </c>
      <c r="P2487" s="39">
        <f>-(1-F2487/MAX(F$5:F2487))</f>
        <v>-5.9977372030540765E-3</v>
      </c>
      <c r="Q2487" s="33">
        <f>IF(DatiStorici[[#This Row],[Calend]]="X",(DatiStorici[[#This Row],[Balanced]]*B$2/DatiStorici[[#This Row],[Bond 3Y]]),Q2486)</f>
        <v>29.899429553803316</v>
      </c>
      <c r="R2487" s="33">
        <f>IF(DatiStorici[[#This Row],[Calend]]="X",(DatiStorici[[#This Row],[Balanced]]*C$2/DatiStorici[[#This Row],[Bond 10Y]]),R2486)</f>
        <v>22.725236034710424</v>
      </c>
      <c r="S2487" s="33">
        <f>IF(DatiStorici[[#This Row],[Calend]]="X",(DatiStorici[[#This Row],[Balanced]]*D$2/DatiStorici[[#This Row],[SXXR]]),S2486)</f>
        <v>18.617808740708266</v>
      </c>
      <c r="T2487" s="33">
        <f>IF(DatiStorici[[#This Row],[Calend]]="X",(DatiStorici[[#This Row],[Balanced]]*E$2/DatiStorici[[#This Row],[Gold]]),T2486)</f>
        <v>38.912247961081768</v>
      </c>
      <c r="U2487" s="34">
        <f>SUMPRODUCT(DatiStorici[[#This Row],[Bond 3Y]:[Gold]],Q2486:T2486)</f>
        <v>17086.134355574417</v>
      </c>
      <c r="V2487" s="32">
        <f t="shared" si="318"/>
        <v>-1.7116941349117659E-3</v>
      </c>
      <c r="W2487" s="32">
        <f>-(1-U2487/MAX(U$5:U2487))</f>
        <v>-5.9421037853721881E-3</v>
      </c>
      <c r="X2487" s="53" t="str">
        <f t="shared" si="319"/>
        <v/>
      </c>
    </row>
    <row r="2488" spans="1:24" x14ac:dyDescent="0.3">
      <c r="A2488" s="4">
        <v>42599</v>
      </c>
      <c r="B2488" s="1">
        <v>133.349469</v>
      </c>
      <c r="C2488" s="1">
        <v>186.37105700000001</v>
      </c>
      <c r="D2488" s="1">
        <v>207.55994000000001</v>
      </c>
      <c r="E2488" s="1">
        <v>127.7513</v>
      </c>
      <c r="F2488" s="3">
        <f t="shared" si="312"/>
        <v>16171.498156689817</v>
      </c>
      <c r="G2488" s="36">
        <f t="shared" si="313"/>
        <v>8.3940865048499289E-5</v>
      </c>
      <c r="H2488" s="31">
        <f t="shared" si="314"/>
        <v>1.4603965328819559E-3</v>
      </c>
      <c r="I2488" s="37">
        <f t="shared" si="315"/>
        <v>-8.3459126605594167E-3</v>
      </c>
      <c r="J2488" s="37">
        <f t="shared" si="316"/>
        <v>-4.9529302438463575E-4</v>
      </c>
      <c r="K2488" s="39">
        <f t="shared" si="317"/>
        <v>-1.3287545845765054E-3</v>
      </c>
      <c r="L2488" s="36">
        <f>-(1-B2488/MAX(B$5:B2488))</f>
        <v>-7.3223725725068967E-4</v>
      </c>
      <c r="M2488" s="37">
        <f>-(1-C2488/MAX(C$5:C2488))</f>
        <v>-3.7181943434725362E-3</v>
      </c>
      <c r="N2488" s="37">
        <f>-(1-D2488/MAX(D$5:D2488))</f>
        <v>-0.13759779849877807</v>
      </c>
      <c r="O2488" s="37">
        <f>-(1-E2488/MAX(E$5:E2488))</f>
        <v>-0.30556358852819032</v>
      </c>
      <c r="P2488" s="39">
        <f>-(1-F2488/MAX(F$5:F2488))</f>
        <v>-7.3176451557520616E-3</v>
      </c>
      <c r="Q2488" s="33">
        <f>IF(DatiStorici[[#This Row],[Calend]]="X",(DatiStorici[[#This Row],[Balanced]]*B$2/DatiStorici[[#This Row],[Bond 3Y]]),Q2487)</f>
        <v>29.899429553803316</v>
      </c>
      <c r="R2488" s="33">
        <f>IF(DatiStorici[[#This Row],[Calend]]="X",(DatiStorici[[#This Row],[Balanced]]*C$2/DatiStorici[[#This Row],[Bond 10Y]]),R2487)</f>
        <v>22.725236034710424</v>
      </c>
      <c r="S2488" s="33">
        <f>IF(DatiStorici[[#This Row],[Calend]]="X",(DatiStorici[[#This Row],[Balanced]]*D$2/DatiStorici[[#This Row],[SXXR]]),S2487)</f>
        <v>18.617808740708266</v>
      </c>
      <c r="T2488" s="33">
        <f>IF(DatiStorici[[#This Row],[Calend]]="X",(DatiStorici[[#This Row],[Balanced]]*E$2/DatiStorici[[#This Row],[Gold]]),T2487)</f>
        <v>38.912247961081768</v>
      </c>
      <c r="U2488" s="34">
        <f>SUMPRODUCT(DatiStorici[[#This Row],[Bond 3Y]:[Gold]],Q2487:T2487)</f>
        <v>17057.800842869481</v>
      </c>
      <c r="V2488" s="32">
        <f t="shared" si="318"/>
        <v>-1.6596516508041346E-3</v>
      </c>
      <c r="W2488" s="32">
        <f>-(1-U2488/MAX(U$5:U2488))</f>
        <v>-7.5905253326749023E-3</v>
      </c>
      <c r="X2488" s="53" t="str">
        <f t="shared" si="319"/>
        <v/>
      </c>
    </row>
    <row r="2489" spans="1:24" x14ac:dyDescent="0.3">
      <c r="A2489" s="4">
        <v>42600</v>
      </c>
      <c r="B2489" s="1">
        <v>133.37240299999999</v>
      </c>
      <c r="C2489" s="1">
        <v>186.888014</v>
      </c>
      <c r="D2489" s="1">
        <v>209.11984799999999</v>
      </c>
      <c r="E2489" s="1">
        <v>128.38699</v>
      </c>
      <c r="F2489" s="3">
        <f t="shared" si="312"/>
        <v>16233.691354910425</v>
      </c>
      <c r="G2489" s="36">
        <f t="shared" si="313"/>
        <v>1.7196939931886352E-4</v>
      </c>
      <c r="H2489" s="31">
        <f t="shared" si="314"/>
        <v>2.7699652638221994E-3</v>
      </c>
      <c r="I2489" s="37">
        <f t="shared" si="315"/>
        <v>7.487357593795636E-3</v>
      </c>
      <c r="J2489" s="37">
        <f t="shared" si="316"/>
        <v>4.9636569774177478E-3</v>
      </c>
      <c r="K2489" s="39">
        <f t="shared" si="317"/>
        <v>3.8384762144772007E-3</v>
      </c>
      <c r="L2489" s="36">
        <f>-(1-B2489/MAX(B$5:B2489))</f>
        <v>-5.6037900357641668E-4</v>
      </c>
      <c r="M2489" s="37">
        <f>-(1-C2489/MAX(C$5:C2489))</f>
        <v>-9.5470272788988897E-4</v>
      </c>
      <c r="N2489" s="37">
        <f>-(1-D2489/MAX(D$5:D2489))</f>
        <v>-0.13111645102228842</v>
      </c>
      <c r="O2489" s="37">
        <f>-(1-E2489/MAX(E$5:E2489))</f>
        <v>-0.3021080754930312</v>
      </c>
      <c r="P2489" s="39">
        <f>-(1-F2489/MAX(F$5:F2489))</f>
        <v>-3.4999351410871515E-3</v>
      </c>
      <c r="Q2489" s="33">
        <f>IF(DatiStorici[[#This Row],[Calend]]="X",(DatiStorici[[#This Row],[Balanced]]*B$2/DatiStorici[[#This Row],[Bond 3Y]]),Q2488)</f>
        <v>29.899429553803316</v>
      </c>
      <c r="R2489" s="33">
        <f>IF(DatiStorici[[#This Row],[Calend]]="X",(DatiStorici[[#This Row],[Balanced]]*C$2/DatiStorici[[#This Row],[Bond 10Y]]),R2488)</f>
        <v>22.725236034710424</v>
      </c>
      <c r="S2489" s="33">
        <f>IF(DatiStorici[[#This Row],[Calend]]="X",(DatiStorici[[#This Row],[Balanced]]*D$2/DatiStorici[[#This Row],[SXXR]]),S2488)</f>
        <v>18.617808740708266</v>
      </c>
      <c r="T2489" s="33">
        <f>IF(DatiStorici[[#This Row],[Calend]]="X",(DatiStorici[[#This Row],[Balanced]]*E$2/DatiStorici[[#This Row],[Gold]]),T2488)</f>
        <v>38.912247961081768</v>
      </c>
      <c r="U2489" s="34">
        <f>SUMPRODUCT(DatiStorici[[#This Row],[Bond 3Y]:[Gold]],Q2488:T2488)</f>
        <v>17124.012721935142</v>
      </c>
      <c r="V2489" s="32">
        <f t="shared" si="318"/>
        <v>3.8741046757446327E-3</v>
      </c>
      <c r="W2489" s="32">
        <f>-(1-U2489/MAX(U$5:U2489))</f>
        <v>-3.7383701383694179E-3</v>
      </c>
      <c r="X2489" s="53" t="str">
        <f t="shared" si="319"/>
        <v/>
      </c>
    </row>
    <row r="2490" spans="1:24" x14ac:dyDescent="0.3">
      <c r="A2490" s="4">
        <v>42601</v>
      </c>
      <c r="B2490" s="1">
        <v>133.36363800000001</v>
      </c>
      <c r="C2490" s="1">
        <v>186.38127499999999</v>
      </c>
      <c r="D2490" s="1">
        <v>207.43215799999999</v>
      </c>
      <c r="E2490" s="1">
        <v>128.03841</v>
      </c>
      <c r="F2490" s="3">
        <f t="shared" si="312"/>
        <v>16181.508188029264</v>
      </c>
      <c r="G2490" s="36">
        <f t="shared" si="313"/>
        <v>-6.5720402614347217E-5</v>
      </c>
      <c r="H2490" s="31">
        <f t="shared" si="314"/>
        <v>-2.7151406571042794E-3</v>
      </c>
      <c r="I2490" s="37">
        <f t="shared" si="315"/>
        <v>-8.1031862066980164E-3</v>
      </c>
      <c r="J2490" s="37">
        <f t="shared" si="316"/>
        <v>-2.7187651045182358E-3</v>
      </c>
      <c r="K2490" s="39">
        <f t="shared" si="317"/>
        <v>-3.2196755038287005E-3</v>
      </c>
      <c r="L2490" s="36">
        <f>-(1-B2490/MAX(B$5:B2490))</f>
        <v>-6.2606041952883995E-4</v>
      </c>
      <c r="M2490" s="37">
        <f>-(1-C2490/MAX(C$5:C2490))</f>
        <v>-3.6635720879890643E-3</v>
      </c>
      <c r="N2490" s="37">
        <f>-(1-D2490/MAX(D$5:D2490))</f>
        <v>-0.13812872695304657</v>
      </c>
      <c r="O2490" s="37">
        <f>-(1-E2490/MAX(E$5:E2490))</f>
        <v>-0.30400290274184083</v>
      </c>
      <c r="P2490" s="39">
        <f>-(1-F2490/MAX(F$5:F2490))</f>
        <v>-6.7031825137736645E-3</v>
      </c>
      <c r="Q2490" s="33">
        <f>IF(DatiStorici[[#This Row],[Calend]]="X",(DatiStorici[[#This Row],[Balanced]]*B$2/DatiStorici[[#This Row],[Bond 3Y]]),Q2489)</f>
        <v>29.899429553803316</v>
      </c>
      <c r="R2490" s="33">
        <f>IF(DatiStorici[[#This Row],[Calend]]="X",(DatiStorici[[#This Row],[Balanced]]*C$2/DatiStorici[[#This Row],[Bond 10Y]]),R2489)</f>
        <v>22.725236034710424</v>
      </c>
      <c r="S2490" s="33">
        <f>IF(DatiStorici[[#This Row],[Calend]]="X",(DatiStorici[[#This Row],[Balanced]]*D$2/DatiStorici[[#This Row],[SXXR]]),S2489)</f>
        <v>18.617808740708266</v>
      </c>
      <c r="T2490" s="33">
        <f>IF(DatiStorici[[#This Row],[Calend]]="X",(DatiStorici[[#This Row],[Balanced]]*E$2/DatiStorici[[#This Row],[Gold]]),T2489)</f>
        <v>38.912247961081768</v>
      </c>
      <c r="U2490" s="34">
        <f>SUMPRODUCT(DatiStorici[[#This Row],[Bond 3Y]:[Gold]],Q2489:T2489)</f>
        <v>17067.249769024231</v>
      </c>
      <c r="V2490" s="32">
        <f t="shared" si="318"/>
        <v>-3.320322265063892E-3</v>
      </c>
      <c r="W2490" s="32">
        <f>-(1-U2490/MAX(U$5:U2490))</f>
        <v>-7.0407942197497908E-3</v>
      </c>
      <c r="X2490" s="53" t="str">
        <f t="shared" si="319"/>
        <v/>
      </c>
    </row>
    <row r="2491" spans="1:24" x14ac:dyDescent="0.3">
      <c r="A2491" s="4">
        <v>42604</v>
      </c>
      <c r="B2491" s="1">
        <v>133.38219799999999</v>
      </c>
      <c r="C2491" s="1">
        <v>186.74402499999999</v>
      </c>
      <c r="D2491" s="1">
        <v>207.61298199999999</v>
      </c>
      <c r="E2491" s="1">
        <v>127.03551</v>
      </c>
      <c r="F2491" s="3">
        <f t="shared" si="312"/>
        <v>16154.315765175394</v>
      </c>
      <c r="G2491" s="36">
        <f t="shared" si="313"/>
        <v>1.3915868609787029E-4</v>
      </c>
      <c r="H2491" s="31">
        <f t="shared" si="314"/>
        <v>1.9443876589750693E-3</v>
      </c>
      <c r="I2491" s="37">
        <f t="shared" si="315"/>
        <v>8.7134624171626479E-4</v>
      </c>
      <c r="J2491" s="37">
        <f t="shared" si="316"/>
        <v>-7.8636433549340683E-3</v>
      </c>
      <c r="K2491" s="39">
        <f t="shared" si="317"/>
        <v>-1.6818763797807419E-3</v>
      </c>
      <c r="L2491" s="36">
        <f>-(1-B2491/MAX(B$5:B2491))</f>
        <v>-4.8697917821938219E-4</v>
      </c>
      <c r="M2491" s="37">
        <f>-(1-C2491/MAX(C$5:C2491))</f>
        <v>-1.7244232157372918E-3</v>
      </c>
      <c r="N2491" s="37">
        <f>-(1-D2491/MAX(D$5:D2491))</f>
        <v>-0.13737741137796855</v>
      </c>
      <c r="O2491" s="37">
        <f>-(1-E2491/MAX(E$5:E2491))</f>
        <v>-0.30945451283946857</v>
      </c>
      <c r="P2491" s="39">
        <f>-(1-F2491/MAX(F$5:F2491))</f>
        <v>-8.372380883087005E-3</v>
      </c>
      <c r="Q2491" s="33">
        <f>IF(DatiStorici[[#This Row],[Calend]]="X",(DatiStorici[[#This Row],[Balanced]]*B$2/DatiStorici[[#This Row],[Bond 3Y]]),Q2490)</f>
        <v>29.899429553803316</v>
      </c>
      <c r="R2491" s="33">
        <f>IF(DatiStorici[[#This Row],[Calend]]="X",(DatiStorici[[#This Row],[Balanced]]*C$2/DatiStorici[[#This Row],[Bond 10Y]]),R2490)</f>
        <v>22.725236034710424</v>
      </c>
      <c r="S2491" s="33">
        <f>IF(DatiStorici[[#This Row],[Calend]]="X",(DatiStorici[[#This Row],[Balanced]]*D$2/DatiStorici[[#This Row],[SXXR]]),S2490)</f>
        <v>18.617808740708266</v>
      </c>
      <c r="T2491" s="33">
        <f>IF(DatiStorici[[#This Row],[Calend]]="X",(DatiStorici[[#This Row],[Balanced]]*E$2/DatiStorici[[#This Row],[Gold]]),T2490)</f>
        <v>38.912247961081768</v>
      </c>
      <c r="U2491" s="34">
        <f>SUMPRODUCT(DatiStorici[[#This Row],[Bond 3Y]:[Gold]],Q2490:T2490)</f>
        <v>17040.389734975899</v>
      </c>
      <c r="V2491" s="32">
        <f t="shared" si="318"/>
        <v>-1.5750160369653913E-3</v>
      </c>
      <c r="W2491" s="32">
        <f>-(1-U2491/MAX(U$5:U2491))</f>
        <v>-8.6034899344552551E-3</v>
      </c>
      <c r="X2491" s="53" t="str">
        <f t="shared" si="319"/>
        <v/>
      </c>
    </row>
    <row r="2492" spans="1:24" x14ac:dyDescent="0.3">
      <c r="A2492" s="4">
        <v>42605</v>
      </c>
      <c r="B2492" s="1">
        <v>133.38440700000001</v>
      </c>
      <c r="C2492" s="1">
        <v>186.755437</v>
      </c>
      <c r="D2492" s="1">
        <v>209.546592</v>
      </c>
      <c r="E2492" s="1">
        <v>127.61412</v>
      </c>
      <c r="F2492" s="3">
        <f t="shared" si="312"/>
        <v>16206.568139410188</v>
      </c>
      <c r="G2492" s="36">
        <f t="shared" si="313"/>
        <v>1.6561293345365186E-5</v>
      </c>
      <c r="H2492" s="31">
        <f t="shared" si="314"/>
        <v>6.1108521776549876E-5</v>
      </c>
      <c r="I2492" s="37">
        <f t="shared" si="315"/>
        <v>9.2704277619401251E-3</v>
      </c>
      <c r="J2492" s="37">
        <f t="shared" si="316"/>
        <v>4.5443694204730664E-3</v>
      </c>
      <c r="K2492" s="39">
        <f t="shared" si="317"/>
        <v>3.22935676289975E-3</v>
      </c>
      <c r="L2492" s="36">
        <f>-(1-B2492/MAX(B$5:B2492))</f>
        <v>-4.704258128068739E-4</v>
      </c>
      <c r="M2492" s="37">
        <f>-(1-C2492/MAX(C$5:C2492))</f>
        <v>-1.6634182069705794E-3</v>
      </c>
      <c r="N2492" s="37">
        <f>-(1-D2492/MAX(D$5:D2492))</f>
        <v>-0.12934334892427546</v>
      </c>
      <c r="O2492" s="37">
        <f>-(1-E2492/MAX(E$5:E2492))</f>
        <v>-0.30630927790219831</v>
      </c>
      <c r="P2492" s="39">
        <f>-(1-F2492/MAX(F$5:F2492))</f>
        <v>-5.1648852386503297E-3</v>
      </c>
      <c r="Q2492" s="33">
        <f>IF(DatiStorici[[#This Row],[Calend]]="X",(DatiStorici[[#This Row],[Balanced]]*B$2/DatiStorici[[#This Row],[Bond 3Y]]),Q2491)</f>
        <v>29.899429553803316</v>
      </c>
      <c r="R2492" s="33">
        <f>IF(DatiStorici[[#This Row],[Calend]]="X",(DatiStorici[[#This Row],[Balanced]]*C$2/DatiStorici[[#This Row],[Bond 10Y]]),R2491)</f>
        <v>22.725236034710424</v>
      </c>
      <c r="S2492" s="33">
        <f>IF(DatiStorici[[#This Row],[Calend]]="X",(DatiStorici[[#This Row],[Balanced]]*D$2/DatiStorici[[#This Row],[SXXR]]),S2491)</f>
        <v>18.617808740708266</v>
      </c>
      <c r="T2492" s="33">
        <f>IF(DatiStorici[[#This Row],[Calend]]="X",(DatiStorici[[#This Row],[Balanced]]*E$2/DatiStorici[[#This Row],[Gold]]),T2491)</f>
        <v>38.912247961081768</v>
      </c>
      <c r="U2492" s="34">
        <f>SUMPRODUCT(DatiStorici[[#This Row],[Bond 3Y]:[Gold]],Q2491:T2491)</f>
        <v>17099.229720161296</v>
      </c>
      <c r="V2492" s="32">
        <f t="shared" si="318"/>
        <v>3.4470239789270345E-3</v>
      </c>
      <c r="W2492" s="32">
        <f>-(1-U2492/MAX(U$5:U2492))</f>
        <v>-5.1802257443540611E-3</v>
      </c>
      <c r="X2492" s="53" t="str">
        <f t="shared" si="319"/>
        <v/>
      </c>
    </row>
    <row r="2493" spans="1:24" x14ac:dyDescent="0.3">
      <c r="A2493" s="4">
        <v>42606</v>
      </c>
      <c r="B2493" s="1">
        <v>133.39294100000001</v>
      </c>
      <c r="C2493" s="1">
        <v>186.719154</v>
      </c>
      <c r="D2493" s="1">
        <v>210.36391599999999</v>
      </c>
      <c r="E2493" s="1">
        <v>126.21005</v>
      </c>
      <c r="F2493" s="3">
        <f t="shared" si="312"/>
        <v>16162.77795376119</v>
      </c>
      <c r="G2493" s="36">
        <f t="shared" si="313"/>
        <v>6.3978445448148206E-5</v>
      </c>
      <c r="H2493" s="31">
        <f t="shared" si="314"/>
        <v>-1.9429969796337646E-4</v>
      </c>
      <c r="I2493" s="37">
        <f t="shared" si="315"/>
        <v>3.892853437069378E-3</v>
      </c>
      <c r="J2493" s="37">
        <f t="shared" si="316"/>
        <v>-1.1063440660138334E-2</v>
      </c>
      <c r="K2493" s="39">
        <f t="shared" si="317"/>
        <v>-2.7056593752080886E-3</v>
      </c>
      <c r="L2493" s="36">
        <f>-(1-B2493/MAX(B$5:B2493))</f>
        <v>-4.0647541876925875E-4</v>
      </c>
      <c r="M2493" s="37">
        <f>-(1-C2493/MAX(C$5:C2493))</f>
        <v>-1.8573758597117962E-3</v>
      </c>
      <c r="N2493" s="37">
        <f>-(1-D2493/MAX(D$5:D2493))</f>
        <v>-0.12594740451930131</v>
      </c>
      <c r="O2493" s="37">
        <f>-(1-E2493/MAX(E$5:E2493))</f>
        <v>-0.3139415863973386</v>
      </c>
      <c r="P2493" s="39">
        <f>-(1-F2493/MAX(F$5:F2493))</f>
        <v>-7.852932084274955E-3</v>
      </c>
      <c r="Q2493" s="33">
        <f>IF(DatiStorici[[#This Row],[Calend]]="X",(DatiStorici[[#This Row],[Balanced]]*B$2/DatiStorici[[#This Row],[Bond 3Y]]),Q2492)</f>
        <v>29.899429553803316</v>
      </c>
      <c r="R2493" s="33">
        <f>IF(DatiStorici[[#This Row],[Calend]]="X",(DatiStorici[[#This Row],[Balanced]]*C$2/DatiStorici[[#This Row],[Bond 10Y]]),R2492)</f>
        <v>22.725236034710424</v>
      </c>
      <c r="S2493" s="33">
        <f>IF(DatiStorici[[#This Row],[Calend]]="X",(DatiStorici[[#This Row],[Balanced]]*D$2/DatiStorici[[#This Row],[SXXR]]),S2492)</f>
        <v>18.617808740708266</v>
      </c>
      <c r="T2493" s="33">
        <f>IF(DatiStorici[[#This Row],[Calend]]="X",(DatiStorici[[#This Row],[Balanced]]*E$2/DatiStorici[[#This Row],[Gold]]),T2492)</f>
        <v>38.912247961081768</v>
      </c>
      <c r="U2493" s="34">
        <f>SUMPRODUCT(DatiStorici[[#This Row],[Bond 3Y]:[Gold]],Q2492:T2492)</f>
        <v>17059.241604070536</v>
      </c>
      <c r="V2493" s="32">
        <f t="shared" si="318"/>
        <v>-2.3413304406115893E-3</v>
      </c>
      <c r="W2493" s="32">
        <f>-(1-U2493/MAX(U$5:U2493))</f>
        <v>-7.5067029759813275E-3</v>
      </c>
      <c r="X2493" s="53" t="str">
        <f t="shared" si="319"/>
        <v/>
      </c>
    </row>
    <row r="2494" spans="1:24" x14ac:dyDescent="0.3">
      <c r="A2494" s="4">
        <v>42607</v>
      </c>
      <c r="B2494" s="1">
        <v>133.39418599999999</v>
      </c>
      <c r="C2494" s="1">
        <v>186.73613599999999</v>
      </c>
      <c r="D2494" s="1">
        <v>208.60630800000001</v>
      </c>
      <c r="E2494" s="1">
        <v>125.64282</v>
      </c>
      <c r="F2494" s="3">
        <f t="shared" si="312"/>
        <v>16114.426247154861</v>
      </c>
      <c r="G2494" s="36">
        <f t="shared" si="313"/>
        <v>9.3332839105471938E-6</v>
      </c>
      <c r="H2494" s="31">
        <f t="shared" si="314"/>
        <v>9.0945290996877098E-5</v>
      </c>
      <c r="I2494" s="37">
        <f t="shared" si="315"/>
        <v>-8.3901824516267702E-3</v>
      </c>
      <c r="J2494" s="37">
        <f t="shared" si="316"/>
        <v>-4.5044629358392419E-3</v>
      </c>
      <c r="K2494" s="39">
        <f t="shared" si="317"/>
        <v>-2.9960304165888999E-3</v>
      </c>
      <c r="L2494" s="36">
        <f>-(1-B2494/MAX(B$5:B2494))</f>
        <v>-3.9714588507167026E-4</v>
      </c>
      <c r="M2494" s="37">
        <f>-(1-C2494/MAX(C$5:C2494))</f>
        <v>-1.7665953603360762E-3</v>
      </c>
      <c r="N2494" s="37">
        <f>-(1-D2494/MAX(D$5:D2494))</f>
        <v>-0.13325018659071708</v>
      </c>
      <c r="O2494" s="37">
        <f>-(1-E2494/MAX(E$5:E2494))</f>
        <v>-0.31702496140549241</v>
      </c>
      <c r="P2494" s="39">
        <f>-(1-F2494/MAX(F$5:F2494))</f>
        <v>-1.0820986466722693E-2</v>
      </c>
      <c r="Q2494" s="33">
        <f>IF(DatiStorici[[#This Row],[Calend]]="X",(DatiStorici[[#This Row],[Balanced]]*B$2/DatiStorici[[#This Row],[Bond 3Y]]),Q2493)</f>
        <v>29.899429553803316</v>
      </c>
      <c r="R2494" s="33">
        <f>IF(DatiStorici[[#This Row],[Calend]]="X",(DatiStorici[[#This Row],[Balanced]]*C$2/DatiStorici[[#This Row],[Bond 10Y]]),R2493)</f>
        <v>22.725236034710424</v>
      </c>
      <c r="S2494" s="33">
        <f>IF(DatiStorici[[#This Row],[Calend]]="X",(DatiStorici[[#This Row],[Balanced]]*D$2/DatiStorici[[#This Row],[SXXR]]),S2493)</f>
        <v>18.617808740708266</v>
      </c>
      <c r="T2494" s="33">
        <f>IF(DatiStorici[[#This Row],[Calend]]="X",(DatiStorici[[#This Row],[Balanced]]*E$2/DatiStorici[[#This Row],[Gold]]),T2493)</f>
        <v>38.912247961081768</v>
      </c>
      <c r="U2494" s="34">
        <f>SUMPRODUCT(DatiStorici[[#This Row],[Bond 3Y]:[Gold]],Q2493:T2493)</f>
        <v>17004.869744822568</v>
      </c>
      <c r="V2494" s="32">
        <f t="shared" si="318"/>
        <v>-3.1923278353676024E-3</v>
      </c>
      <c r="W2494" s="32">
        <f>-(1-U2494/MAX(U$5:U2494))</f>
        <v>-1.0670015103377728E-2</v>
      </c>
      <c r="X2494" s="53" t="str">
        <f t="shared" si="319"/>
        <v/>
      </c>
    </row>
    <row r="2495" spans="1:24" x14ac:dyDescent="0.3">
      <c r="A2495" s="4">
        <v>42608</v>
      </c>
      <c r="B2495" s="1">
        <v>133.40167</v>
      </c>
      <c r="C2495" s="1">
        <v>186.94533799999999</v>
      </c>
      <c r="D2495" s="1">
        <v>209.63640100000001</v>
      </c>
      <c r="E2495" s="1">
        <v>125.39888999999999</v>
      </c>
      <c r="F2495" s="3">
        <f t="shared" si="312"/>
        <v>16125.783032931757</v>
      </c>
      <c r="G2495" s="36">
        <f t="shared" si="313"/>
        <v>5.6102820442428221E-5</v>
      </c>
      <c r="H2495" s="31">
        <f t="shared" si="314"/>
        <v>1.1196809925671145E-3</v>
      </c>
      <c r="I2495" s="37">
        <f t="shared" si="315"/>
        <v>4.9258244586658428E-3</v>
      </c>
      <c r="J2495" s="37">
        <f t="shared" si="316"/>
        <v>-1.9433430147402376E-3</v>
      </c>
      <c r="K2495" s="39">
        <f t="shared" si="317"/>
        <v>7.0451070264241137E-4</v>
      </c>
      <c r="L2495" s="36">
        <f>-(1-B2495/MAX(B$5:B2495))</f>
        <v>-3.4106377246589936E-4</v>
      </c>
      <c r="M2495" s="37">
        <f>-(1-C2495/MAX(C$5:C2495))</f>
        <v>-6.4826642202375773E-4</v>
      </c>
      <c r="N2495" s="37">
        <f>-(1-D2495/MAX(D$5:D2495))</f>
        <v>-0.12897019657457531</v>
      </c>
      <c r="O2495" s="37">
        <f>-(1-E2495/MAX(E$5:E2495))</f>
        <v>-0.3183509273553522</v>
      </c>
      <c r="P2495" s="39">
        <f>-(1-F2495/MAX(F$5:F2495))</f>
        <v>-1.0123853724954612E-2</v>
      </c>
      <c r="Q2495" s="33">
        <f>IF(DatiStorici[[#This Row],[Calend]]="X",(DatiStorici[[#This Row],[Balanced]]*B$2/DatiStorici[[#This Row],[Bond 3Y]]),Q2494)</f>
        <v>29.899429553803316</v>
      </c>
      <c r="R2495" s="33">
        <f>IF(DatiStorici[[#This Row],[Calend]]="X",(DatiStorici[[#This Row],[Balanced]]*C$2/DatiStorici[[#This Row],[Bond 10Y]]),R2494)</f>
        <v>22.725236034710424</v>
      </c>
      <c r="S2495" s="33">
        <f>IF(DatiStorici[[#This Row],[Calend]]="X",(DatiStorici[[#This Row],[Balanced]]*D$2/DatiStorici[[#This Row],[SXXR]]),S2494)</f>
        <v>18.617808740708266</v>
      </c>
      <c r="T2495" s="33">
        <f>IF(DatiStorici[[#This Row],[Calend]]="X",(DatiStorici[[#This Row],[Balanced]]*E$2/DatiStorici[[#This Row],[Gold]]),T2494)</f>
        <v>38.912247961081768</v>
      </c>
      <c r="U2495" s="34">
        <f>SUMPRODUCT(DatiStorici[[#This Row],[Bond 3Y]:[Gold]],Q2494:T2494)</f>
        <v>17019.533886796278</v>
      </c>
      <c r="V2495" s="32">
        <f t="shared" si="318"/>
        <v>8.6197795208630887E-4</v>
      </c>
      <c r="W2495" s="32">
        <f>-(1-U2495/MAX(U$5:U2495))</f>
        <v>-9.8168668243802104E-3</v>
      </c>
      <c r="X2495" s="53" t="str">
        <f t="shared" si="319"/>
        <v/>
      </c>
    </row>
    <row r="2496" spans="1:24" x14ac:dyDescent="0.3">
      <c r="A2496" s="4">
        <v>42611</v>
      </c>
      <c r="B2496" s="1">
        <v>133.38783599999999</v>
      </c>
      <c r="C2496" s="1">
        <v>186.85325349999999</v>
      </c>
      <c r="D2496" s="1">
        <v>209.32900100000001</v>
      </c>
      <c r="E2496" s="1">
        <v>125.39457</v>
      </c>
      <c r="F2496" s="3">
        <f t="shared" si="312"/>
        <v>16118.315350371027</v>
      </c>
      <c r="G2496" s="36">
        <f t="shared" si="313"/>
        <v>-1.0370722761788438E-4</v>
      </c>
      <c r="H2496" s="31">
        <f t="shared" si="314"/>
        <v>-4.9269582045914976E-4</v>
      </c>
      <c r="I2496" s="37">
        <f t="shared" si="315"/>
        <v>-1.4674245352663574E-3</v>
      </c>
      <c r="J2496" s="37">
        <f t="shared" si="316"/>
        <v>-3.445065912337989E-5</v>
      </c>
      <c r="K2496" s="39">
        <f t="shared" si="317"/>
        <v>-4.6319686818183223E-4</v>
      </c>
      <c r="L2496" s="36">
        <f>-(1-B2496/MAX(B$5:B2496))</f>
        <v>-4.4473025373092945E-4</v>
      </c>
      <c r="M2496" s="37">
        <f>-(1-C2496/MAX(C$5:C2496))</f>
        <v>-1.140521568341768E-3</v>
      </c>
      <c r="N2496" s="37">
        <f>-(1-D2496/MAX(D$5:D2496))</f>
        <v>-0.13024742972824399</v>
      </c>
      <c r="O2496" s="37">
        <f>-(1-E2496/MAX(E$5:E2496))</f>
        <v>-0.31837441021069335</v>
      </c>
      <c r="P2496" s="39">
        <f>-(1-F2496/MAX(F$5:F2496))</f>
        <v>-1.0582255082564607E-2</v>
      </c>
      <c r="Q2496" s="33">
        <f>IF(DatiStorici[[#This Row],[Calend]]="X",(DatiStorici[[#This Row],[Balanced]]*B$2/DatiStorici[[#This Row],[Bond 3Y]]),Q2495)</f>
        <v>29.899429553803316</v>
      </c>
      <c r="R2496" s="33">
        <f>IF(DatiStorici[[#This Row],[Calend]]="X",(DatiStorici[[#This Row],[Balanced]]*C$2/DatiStorici[[#This Row],[Bond 10Y]]),R2495)</f>
        <v>22.725236034710424</v>
      </c>
      <c r="S2496" s="33">
        <f>IF(DatiStorici[[#This Row],[Calend]]="X",(DatiStorici[[#This Row],[Balanced]]*D$2/DatiStorici[[#This Row],[SXXR]]),S2495)</f>
        <v>18.617808740708266</v>
      </c>
      <c r="T2496" s="33">
        <f>IF(DatiStorici[[#This Row],[Calend]]="X",(DatiStorici[[#This Row],[Balanced]]*E$2/DatiStorici[[#This Row],[Gold]]),T2495)</f>
        <v>38.912247961081768</v>
      </c>
      <c r="U2496" s="34">
        <f>SUMPRODUCT(DatiStorici[[#This Row],[Bond 3Y]:[Gold]],Q2495:T2495)</f>
        <v>17011.136400772106</v>
      </c>
      <c r="V2496" s="32">
        <f t="shared" si="318"/>
        <v>-4.935245837744054E-4</v>
      </c>
      <c r="W2496" s="32">
        <f>-(1-U2496/MAX(U$5:U2496))</f>
        <v>-1.0305425975148941E-2</v>
      </c>
      <c r="X2496" s="53" t="str">
        <f t="shared" si="319"/>
        <v/>
      </c>
    </row>
    <row r="2497" spans="1:24" x14ac:dyDescent="0.3">
      <c r="A2497" s="4">
        <v>42612</v>
      </c>
      <c r="B2497" s="1">
        <v>133.37400199999999</v>
      </c>
      <c r="C2497" s="1">
        <v>186.761169</v>
      </c>
      <c r="D2497" s="1">
        <v>210.27290199999999</v>
      </c>
      <c r="E2497" s="1">
        <v>125.33608</v>
      </c>
      <c r="F2497" s="3">
        <f t="shared" si="312"/>
        <v>16127.535004127232</v>
      </c>
      <c r="G2497" s="36">
        <f t="shared" si="313"/>
        <v>-1.0371798392246359E-4</v>
      </c>
      <c r="H2497" s="31">
        <f t="shared" si="314"/>
        <v>-4.9293868929604218E-4</v>
      </c>
      <c r="I2497" s="37">
        <f t="shared" si="315"/>
        <v>4.4990386621382231E-3</v>
      </c>
      <c r="J2497" s="37">
        <f t="shared" si="316"/>
        <v>-4.6655645060536858E-4</v>
      </c>
      <c r="K2497" s="39">
        <f t="shared" si="317"/>
        <v>5.7183506752533616E-4</v>
      </c>
      <c r="L2497" s="36">
        <f>-(1-B2497/MAX(B$5:B2497))</f>
        <v>-5.4839673499595953E-4</v>
      </c>
      <c r="M2497" s="37">
        <f>-(1-C2497/MAX(C$5:C2497))</f>
        <v>-1.6327767146597782E-3</v>
      </c>
      <c r="N2497" s="37">
        <f>-(1-D2497/MAX(D$5:D2497))</f>
        <v>-0.12632556358972424</v>
      </c>
      <c r="O2497" s="37">
        <f>-(1-E2497/MAX(E$5:E2497))</f>
        <v>-0.31869235285164488</v>
      </c>
      <c r="P2497" s="39">
        <f>-(1-F2497/MAX(F$5:F2497))</f>
        <v>-1.0016309521251765E-2</v>
      </c>
      <c r="Q2497" s="33">
        <f>IF(DatiStorici[[#This Row],[Calend]]="X",(DatiStorici[[#This Row],[Balanced]]*B$2/DatiStorici[[#This Row],[Bond 3Y]]),Q2496)</f>
        <v>29.899429553803316</v>
      </c>
      <c r="R2497" s="33">
        <f>IF(DatiStorici[[#This Row],[Calend]]="X",(DatiStorici[[#This Row],[Balanced]]*C$2/DatiStorici[[#This Row],[Bond 10Y]]),R2496)</f>
        <v>22.725236034710424</v>
      </c>
      <c r="S2497" s="33">
        <f>IF(DatiStorici[[#This Row],[Calend]]="X",(DatiStorici[[#This Row],[Balanced]]*D$2/DatiStorici[[#This Row],[SXXR]]),S2496)</f>
        <v>18.617808740708266</v>
      </c>
      <c r="T2497" s="33">
        <f>IF(DatiStorici[[#This Row],[Calend]]="X",(DatiStorici[[#This Row],[Balanced]]*E$2/DatiStorici[[#This Row],[Gold]]),T2496)</f>
        <v>38.912247961081768</v>
      </c>
      <c r="U2497" s="34">
        <f>SUMPRODUCT(DatiStorici[[#This Row],[Bond 3Y]:[Gold]],Q2496:T2496)</f>
        <v>17023.927520970938</v>
      </c>
      <c r="V2497" s="32">
        <f t="shared" si="318"/>
        <v>7.5164370664652599E-4</v>
      </c>
      <c r="W2497" s="32">
        <f>-(1-U2497/MAX(U$5:U2497))</f>
        <v>-9.5612486340097558E-3</v>
      </c>
      <c r="X2497" s="53" t="str">
        <f t="shared" si="319"/>
        <v/>
      </c>
    </row>
    <row r="2498" spans="1:24" x14ac:dyDescent="0.3">
      <c r="A2498" s="4">
        <v>42613</v>
      </c>
      <c r="B2498" s="1">
        <v>133.35530199999999</v>
      </c>
      <c r="C2498" s="1">
        <v>186.314044</v>
      </c>
      <c r="D2498" s="1">
        <v>209.527907</v>
      </c>
      <c r="E2498" s="1">
        <v>124.48839</v>
      </c>
      <c r="F2498" s="3">
        <f t="shared" si="312"/>
        <v>16071.112011110872</v>
      </c>
      <c r="G2498" s="36">
        <f t="shared" si="313"/>
        <v>-1.402170646434869E-4</v>
      </c>
      <c r="H2498" s="31">
        <f t="shared" si="314"/>
        <v>-2.3969708975469348E-3</v>
      </c>
      <c r="I2498" s="37">
        <f t="shared" si="315"/>
        <v>-3.5492822601180464E-3</v>
      </c>
      <c r="J2498" s="37">
        <f t="shared" si="316"/>
        <v>-6.7863108308923925E-3</v>
      </c>
      <c r="K2498" s="39">
        <f t="shared" si="317"/>
        <v>-3.5046845752497412E-3</v>
      </c>
      <c r="L2498" s="36">
        <f>-(1-B2498/MAX(B$5:B2498))</f>
        <v>-6.8852708049649269E-4</v>
      </c>
      <c r="M2498" s="37">
        <f>-(1-C2498/MAX(C$5:C2498))</f>
        <v>-4.0229681398989969E-3</v>
      </c>
      <c r="N2498" s="37">
        <f>-(1-D2498/MAX(D$5:D2498))</f>
        <v>-0.12942098425764015</v>
      </c>
      <c r="O2498" s="37">
        <f>-(1-E2498/MAX(E$5:E2498))</f>
        <v>-0.32330026526929179</v>
      </c>
      <c r="P2498" s="39">
        <f>-(1-F2498/MAX(F$5:F2498))</f>
        <v>-1.3479817294752006E-2</v>
      </c>
      <c r="Q2498" s="33">
        <f>IF(DatiStorici[[#This Row],[Calend]]="X",(DatiStorici[[#This Row],[Balanced]]*B$2/DatiStorici[[#This Row],[Bond 3Y]]),Q2497)</f>
        <v>29.899429553803316</v>
      </c>
      <c r="R2498" s="33">
        <f>IF(DatiStorici[[#This Row],[Calend]]="X",(DatiStorici[[#This Row],[Balanced]]*C$2/DatiStorici[[#This Row],[Bond 10Y]]),R2497)</f>
        <v>22.725236034710424</v>
      </c>
      <c r="S2498" s="33">
        <f>IF(DatiStorici[[#This Row],[Calend]]="X",(DatiStorici[[#This Row],[Balanced]]*D$2/DatiStorici[[#This Row],[SXXR]]),S2497)</f>
        <v>18.617808740708266</v>
      </c>
      <c r="T2498" s="33">
        <f>IF(DatiStorici[[#This Row],[Calend]]="X",(DatiStorici[[#This Row],[Balanced]]*E$2/DatiStorici[[#This Row],[Gold]]),T2497)</f>
        <v>38.912247961081768</v>
      </c>
      <c r="U2498" s="34">
        <f>SUMPRODUCT(DatiStorici[[#This Row],[Bond 3Y]:[Gold]],Q2497:T2497)</f>
        <v>16966.351682579349</v>
      </c>
      <c r="V2498" s="32">
        <f t="shared" si="318"/>
        <v>-3.387785849814483E-3</v>
      </c>
      <c r="W2498" s="32">
        <f>-(1-U2498/MAX(U$5:U2498))</f>
        <v>-1.2910965755112858E-2</v>
      </c>
      <c r="X2498" s="53" t="str">
        <f t="shared" si="319"/>
        <v/>
      </c>
    </row>
    <row r="2499" spans="1:24" x14ac:dyDescent="0.3">
      <c r="A2499" s="4">
        <v>42614</v>
      </c>
      <c r="B2499" s="1">
        <v>133.27614600000001</v>
      </c>
      <c r="C2499" s="1">
        <v>185.96458100000001</v>
      </c>
      <c r="D2499" s="1">
        <v>209.62982700000001</v>
      </c>
      <c r="E2499" s="1">
        <v>124.51073</v>
      </c>
      <c r="F2499" s="3">
        <f t="shared" si="312"/>
        <v>16062.724406806881</v>
      </c>
      <c r="G2499" s="36">
        <f t="shared" si="313"/>
        <v>-5.9374843379636922E-4</v>
      </c>
      <c r="H2499" s="31">
        <f t="shared" si="314"/>
        <v>-1.8774277069870463E-3</v>
      </c>
      <c r="I2499" s="37">
        <f t="shared" si="315"/>
        <v>4.8630858381650753E-4</v>
      </c>
      <c r="J2499" s="37">
        <f t="shared" si="316"/>
        <v>1.7943838564515071E-4</v>
      </c>
      <c r="K2499" s="39">
        <f t="shared" si="317"/>
        <v>-5.2204189909932461E-4</v>
      </c>
      <c r="L2499" s="36">
        <f>-(1-B2499/MAX(B$5:B2499))</f>
        <v>-1.2816905900387976E-3</v>
      </c>
      <c r="M2499" s="37">
        <f>-(1-C2499/MAX(C$5:C2499))</f>
        <v>-5.8910888355396818E-3</v>
      </c>
      <c r="N2499" s="37">
        <f>-(1-D2499/MAX(D$5:D2499))</f>
        <v>-0.12899751124846015</v>
      </c>
      <c r="O2499" s="37">
        <f>-(1-E2499/MAX(E$5:E2499))</f>
        <v>-0.32317882846643908</v>
      </c>
      <c r="P2499" s="39">
        <f>-(1-F2499/MAX(F$5:F2499))</f>
        <v>-1.3994687760760294E-2</v>
      </c>
      <c r="Q2499" s="33">
        <f>IF(DatiStorici[[#This Row],[Calend]]="X",(DatiStorici[[#This Row],[Balanced]]*B$2/DatiStorici[[#This Row],[Bond 3Y]]),Q2498)</f>
        <v>29.899429553803316</v>
      </c>
      <c r="R2499" s="33">
        <f>IF(DatiStorici[[#This Row],[Calend]]="X",(DatiStorici[[#This Row],[Balanced]]*C$2/DatiStorici[[#This Row],[Bond 10Y]]),R2498)</f>
        <v>22.725236034710424</v>
      </c>
      <c r="S2499" s="33">
        <f>IF(DatiStorici[[#This Row],[Calend]]="X",(DatiStorici[[#This Row],[Balanced]]*D$2/DatiStorici[[#This Row],[SXXR]]),S2498)</f>
        <v>18.617808740708266</v>
      </c>
      <c r="T2499" s="33">
        <f>IF(DatiStorici[[#This Row],[Calend]]="X",(DatiStorici[[#This Row],[Balanced]]*E$2/DatiStorici[[#This Row],[Gold]]),T2498)</f>
        <v>38.912247961081768</v>
      </c>
      <c r="U2499" s="34">
        <f>SUMPRODUCT(DatiStorici[[#This Row],[Bond 3Y]:[Gold]],Q2498:T2498)</f>
        <v>16958.810160859495</v>
      </c>
      <c r="V2499" s="32">
        <f t="shared" si="318"/>
        <v>-4.4459754555527085E-4</v>
      </c>
      <c r="W2499" s="32">
        <f>-(1-U2499/MAX(U$5:U2499))</f>
        <v>-1.334972557398606E-2</v>
      </c>
      <c r="X2499" s="53" t="str">
        <f t="shared" si="319"/>
        <v/>
      </c>
    </row>
    <row r="2500" spans="1:24" x14ac:dyDescent="0.3">
      <c r="A2500" s="4">
        <v>42615</v>
      </c>
      <c r="B2500" s="1">
        <v>133.297731</v>
      </c>
      <c r="C2500" s="1">
        <v>185.83353600000001</v>
      </c>
      <c r="D2500" s="1">
        <v>213.76657299999999</v>
      </c>
      <c r="E2500" s="1">
        <v>125.95453999999999</v>
      </c>
      <c r="F2500" s="3">
        <f t="shared" si="312"/>
        <v>16179.115102326452</v>
      </c>
      <c r="G2500" s="36">
        <f t="shared" si="313"/>
        <v>1.6194385053831131E-4</v>
      </c>
      <c r="H2500" s="31">
        <f t="shared" si="314"/>
        <v>-7.0492560039819147E-4</v>
      </c>
      <c r="I2500" s="37">
        <f t="shared" si="315"/>
        <v>1.9541392602258373E-2</v>
      </c>
      <c r="J2500" s="37">
        <f t="shared" si="316"/>
        <v>1.1529151268968809E-2</v>
      </c>
      <c r="K2500" s="39">
        <f t="shared" si="317"/>
        <v>7.2198858923815182E-3</v>
      </c>
      <c r="L2500" s="36">
        <f>-(1-B2500/MAX(B$5:B2500))</f>
        <v>-1.1199412046041246E-3</v>
      </c>
      <c r="M2500" s="37">
        <f>-(1-C2500/MAX(C$5:C2500))</f>
        <v>-6.591614718280514E-3</v>
      </c>
      <c r="N2500" s="37">
        <f>-(1-D2500/MAX(D$5:D2500))</f>
        <v>-0.11180951795143301</v>
      </c>
      <c r="O2500" s="37">
        <f>-(1-E2500/MAX(E$5:E2500))</f>
        <v>-0.3153304994455437</v>
      </c>
      <c r="P2500" s="39">
        <f>-(1-F2500/MAX(F$5:F2500))</f>
        <v>-6.8500813309267938E-3</v>
      </c>
      <c r="Q2500" s="33">
        <f>IF(DatiStorici[[#This Row],[Calend]]="X",(DatiStorici[[#This Row],[Balanced]]*B$2/DatiStorici[[#This Row],[Bond 3Y]]),Q2499)</f>
        <v>29.899429553803316</v>
      </c>
      <c r="R2500" s="33">
        <f>IF(DatiStorici[[#This Row],[Calend]]="X",(DatiStorici[[#This Row],[Balanced]]*C$2/DatiStorici[[#This Row],[Bond 10Y]]),R2499)</f>
        <v>22.725236034710424</v>
      </c>
      <c r="S2500" s="33">
        <f>IF(DatiStorici[[#This Row],[Calend]]="X",(DatiStorici[[#This Row],[Balanced]]*D$2/DatiStorici[[#This Row],[SXXR]]),S2499)</f>
        <v>18.617808740708266</v>
      </c>
      <c r="T2500" s="33">
        <f>IF(DatiStorici[[#This Row],[Calend]]="X",(DatiStorici[[#This Row],[Balanced]]*E$2/DatiStorici[[#This Row],[Gold]]),T2499)</f>
        <v>38.912247961081768</v>
      </c>
      <c r="U2500" s="34">
        <f>SUMPRODUCT(DatiStorici[[#This Row],[Bond 3Y]:[Gold]],Q2499:T2499)</f>
        <v>17089.676550055825</v>
      </c>
      <c r="V2500" s="32">
        <f t="shared" si="318"/>
        <v>7.6870983859503366E-3</v>
      </c>
      <c r="W2500" s="32">
        <f>-(1-U2500/MAX(U$5:U2500))</f>
        <v>-5.7360216885740112E-3</v>
      </c>
      <c r="X2500" s="53" t="str">
        <f t="shared" si="319"/>
        <v/>
      </c>
    </row>
    <row r="2501" spans="1:24" x14ac:dyDescent="0.3">
      <c r="A2501" s="4">
        <v>42618</v>
      </c>
      <c r="B2501" s="1">
        <v>133.31290899999999</v>
      </c>
      <c r="C2501" s="1">
        <v>186.17475899999999</v>
      </c>
      <c r="D2501" s="1">
        <v>213.877185</v>
      </c>
      <c r="E2501" s="1">
        <v>126.10708</v>
      </c>
      <c r="F2501" s="3">
        <f t="shared" si="312"/>
        <v>16195.80934259507</v>
      </c>
      <c r="G2501" s="36">
        <f t="shared" si="313"/>
        <v>1.1385892188249603E-4</v>
      </c>
      <c r="H2501" s="31">
        <f t="shared" si="314"/>
        <v>1.834491866343189E-3</v>
      </c>
      <c r="I2501" s="37">
        <f t="shared" si="315"/>
        <v>5.1730909383099503E-4</v>
      </c>
      <c r="J2501" s="37">
        <f t="shared" si="316"/>
        <v>1.2103391116948694E-3</v>
      </c>
      <c r="K2501" s="39">
        <f t="shared" si="317"/>
        <v>1.0313069163559842E-3</v>
      </c>
      <c r="L2501" s="36">
        <f>-(1-B2501/MAX(B$5:B2501))</f>
        <v>-1.0062033231065248E-3</v>
      </c>
      <c r="M2501" s="37">
        <f>-(1-C2501/MAX(C$5:C2501))</f>
        <v>-4.7675425042589259E-3</v>
      </c>
      <c r="N2501" s="37">
        <f>-(1-D2501/MAX(D$5:D2501))</f>
        <v>-0.11134993007377003</v>
      </c>
      <c r="O2501" s="37">
        <f>-(1-E2501/MAX(E$5:E2501))</f>
        <v>-0.31450131547476678</v>
      </c>
      <c r="P2501" s="39">
        <f>-(1-F2501/MAX(F$5:F2501))</f>
        <v>-5.8253106150898404E-3</v>
      </c>
      <c r="Q2501" s="33">
        <f>IF(DatiStorici[[#This Row],[Calend]]="X",(DatiStorici[[#This Row],[Balanced]]*B$2/DatiStorici[[#This Row],[Bond 3Y]]),Q2500)</f>
        <v>29.899429553803316</v>
      </c>
      <c r="R2501" s="33">
        <f>IF(DatiStorici[[#This Row],[Calend]]="X",(DatiStorici[[#This Row],[Balanced]]*C$2/DatiStorici[[#This Row],[Bond 10Y]]),R2500)</f>
        <v>22.725236034710424</v>
      </c>
      <c r="S2501" s="33">
        <f>IF(DatiStorici[[#This Row],[Calend]]="X",(DatiStorici[[#This Row],[Balanced]]*D$2/DatiStorici[[#This Row],[SXXR]]),S2500)</f>
        <v>18.617808740708266</v>
      </c>
      <c r="T2501" s="33">
        <f>IF(DatiStorici[[#This Row],[Calend]]="X",(DatiStorici[[#This Row],[Balanced]]*E$2/DatiStorici[[#This Row],[Gold]]),T2500)</f>
        <v>38.912247961081768</v>
      </c>
      <c r="U2501" s="34">
        <f>SUMPRODUCT(DatiStorici[[#This Row],[Bond 3Y]:[Gold]],Q2500:T2500)</f>
        <v>17105.879764177476</v>
      </c>
      <c r="V2501" s="32">
        <f t="shared" si="318"/>
        <v>9.4767958651853772E-4</v>
      </c>
      <c r="W2501" s="32">
        <f>-(1-U2501/MAX(U$5:U2501))</f>
        <v>-4.7933313990979887E-3</v>
      </c>
      <c r="X2501" s="53" t="str">
        <f t="shared" si="319"/>
        <v/>
      </c>
    </row>
    <row r="2502" spans="1:24" x14ac:dyDescent="0.3">
      <c r="A2502" s="4">
        <v>42619</v>
      </c>
      <c r="B2502" s="1">
        <v>133.38162800000001</v>
      </c>
      <c r="C2502" s="1">
        <v>187.070177</v>
      </c>
      <c r="D2502" s="1">
        <v>213.17301900000001</v>
      </c>
      <c r="E2502" s="1">
        <v>127.14197</v>
      </c>
      <c r="F2502" s="3">
        <f t="shared" si="312"/>
        <v>16250.400215382149</v>
      </c>
      <c r="G2502" s="36">
        <f t="shared" si="313"/>
        <v>5.1533865143137526E-4</v>
      </c>
      <c r="H2502" s="31">
        <f t="shared" si="314"/>
        <v>4.7980274153761084E-3</v>
      </c>
      <c r="I2502" s="37">
        <f t="shared" si="315"/>
        <v>-3.2978166575713249E-3</v>
      </c>
      <c r="J2502" s="37">
        <f t="shared" si="316"/>
        <v>8.1729488077486121E-3</v>
      </c>
      <c r="K2502" s="39">
        <f t="shared" si="317"/>
        <v>3.3650108929930422E-3</v>
      </c>
      <c r="L2502" s="36">
        <f>-(1-B2502/MAX(B$5:B2502))</f>
        <v>-4.9125053099652316E-4</v>
      </c>
      <c r="M2502" s="37">
        <f>-(1-C2502/MAX(C$5:C2502))</f>
        <v>0</v>
      </c>
      <c r="N2502" s="37">
        <f>-(1-D2502/MAX(D$5:D2502))</f>
        <v>-0.1142757080857616</v>
      </c>
      <c r="O2502" s="37">
        <f>-(1-E2502/MAX(E$5:E2502))</f>
        <v>-0.30887581265899844</v>
      </c>
      <c r="P2502" s="39">
        <f>-(1-F2502/MAX(F$5:F2502))</f>
        <v>-2.4742669686567131E-3</v>
      </c>
      <c r="Q2502" s="33">
        <f>IF(DatiStorici[[#This Row],[Calend]]="X",(DatiStorici[[#This Row],[Balanced]]*B$2/DatiStorici[[#This Row],[Bond 3Y]]),Q2501)</f>
        <v>29.899429553803316</v>
      </c>
      <c r="R2502" s="33">
        <f>IF(DatiStorici[[#This Row],[Calend]]="X",(DatiStorici[[#This Row],[Balanced]]*C$2/DatiStorici[[#This Row],[Bond 10Y]]),R2501)</f>
        <v>22.725236034710424</v>
      </c>
      <c r="S2502" s="33">
        <f>IF(DatiStorici[[#This Row],[Calend]]="X",(DatiStorici[[#This Row],[Balanced]]*D$2/DatiStorici[[#This Row],[SXXR]]),S2501)</f>
        <v>18.617808740708266</v>
      </c>
      <c r="T2502" s="33">
        <f>IF(DatiStorici[[#This Row],[Calend]]="X",(DatiStorici[[#This Row],[Balanced]]*E$2/DatiStorici[[#This Row],[Gold]]),T2501)</f>
        <v>38.912247961081768</v>
      </c>
      <c r="U2502" s="34">
        <f>SUMPRODUCT(DatiStorici[[#This Row],[Bond 3Y]:[Gold]],Q2501:T2501)</f>
        <v>17155.442876859444</v>
      </c>
      <c r="V2502" s="32">
        <f t="shared" si="318"/>
        <v>2.8932419086691572E-3</v>
      </c>
      <c r="W2502" s="32">
        <f>-(1-U2502/MAX(U$5:U2502))</f>
        <v>-1.9097883754291001E-3</v>
      </c>
      <c r="X2502" s="53" t="str">
        <f t="shared" si="319"/>
        <v/>
      </c>
    </row>
    <row r="2503" spans="1:24" x14ac:dyDescent="0.3">
      <c r="A2503" s="4">
        <v>42620</v>
      </c>
      <c r="B2503" s="1">
        <v>133.392506</v>
      </c>
      <c r="C2503" s="1">
        <v>187.265063</v>
      </c>
      <c r="D2503" s="1">
        <v>213.77624399999999</v>
      </c>
      <c r="E2503" s="1">
        <v>128.19585000000001</v>
      </c>
      <c r="F2503" s="3">
        <f t="shared" ref="F2503:F2566" si="320">SUMPRODUCT(B2503:E2503,B$3:E$3)</f>
        <v>16306.243361157207</v>
      </c>
      <c r="G2503" s="36">
        <f t="shared" ref="G2503:G2566" si="321">LN(B2503/B2502)</f>
        <v>8.1552134331116686E-5</v>
      </c>
      <c r="H2503" s="31">
        <f t="shared" ref="H2503:H2566" si="322">LN(C2503/C2502)</f>
        <v>1.0412378893719368E-3</v>
      </c>
      <c r="I2503" s="37">
        <f t="shared" ref="I2503:I2566" si="323">LN(D2503/D2502)</f>
        <v>2.8257474771108985E-3</v>
      </c>
      <c r="J2503" s="37">
        <f t="shared" ref="J2503:J2566" si="324">LN(E2503/E2502)</f>
        <v>8.2548365493170881E-3</v>
      </c>
      <c r="K2503" s="39">
        <f t="shared" ref="K2503:K2566" si="325">LN(F2503/F2502)</f>
        <v>3.4305256565917114E-3</v>
      </c>
      <c r="L2503" s="36">
        <f>-(1-B2503/MAX(B$5:B2503))</f>
        <v>-4.0973513536257666E-4</v>
      </c>
      <c r="M2503" s="37">
        <f>-(1-C2503/MAX(C$5:C2503))</f>
        <v>0</v>
      </c>
      <c r="N2503" s="37">
        <f>-(1-D2503/MAX(D$5:D2503))</f>
        <v>-0.11176933538204747</v>
      </c>
      <c r="O2503" s="37">
        <f>-(1-E2503/MAX(E$5:E2503))</f>
        <v>-0.30314708312495919</v>
      </c>
      <c r="P2503" s="39">
        <f>-(1-F2503/MAX(F$5:F2503))</f>
        <v>0</v>
      </c>
      <c r="Q2503" s="33">
        <f>IF(DatiStorici[[#This Row],[Calend]]="X",(DatiStorici[[#This Row],[Balanced]]*B$2/DatiStorici[[#This Row],[Bond 3Y]]),Q2502)</f>
        <v>29.899429553803316</v>
      </c>
      <c r="R2503" s="33">
        <f>IF(DatiStorici[[#This Row],[Calend]]="X",(DatiStorici[[#This Row],[Balanced]]*C$2/DatiStorici[[#This Row],[Bond 10Y]]),R2502)</f>
        <v>22.725236034710424</v>
      </c>
      <c r="S2503" s="33">
        <f>IF(DatiStorici[[#This Row],[Calend]]="X",(DatiStorici[[#This Row],[Balanced]]*D$2/DatiStorici[[#This Row],[SXXR]]),S2502)</f>
        <v>18.617808740708266</v>
      </c>
      <c r="T2503" s="33">
        <f>IF(DatiStorici[[#This Row],[Calend]]="X",(DatiStorici[[#This Row],[Balanced]]*E$2/DatiStorici[[#This Row],[Gold]]),T2502)</f>
        <v>38.912247961081768</v>
      </c>
      <c r="U2503" s="34">
        <f>SUMPRODUCT(DatiStorici[[#This Row],[Bond 3Y]:[Gold]],Q2502:T2502)</f>
        <v>17212.436520762833</v>
      </c>
      <c r="V2503" s="32">
        <f t="shared" ref="V2503:V2566" si="326">LN(U2503/U2502)</f>
        <v>3.3166839006865904E-3</v>
      </c>
      <c r="W2503" s="32">
        <f>-(1-U2503/MAX(U$5:U2503))</f>
        <v>0</v>
      </c>
      <c r="X2503" s="53" t="str">
        <f t="shared" ref="X2503:X2566" si="327">IF(AND(MONTH(A2503)&lt;&gt;MONTH(A2502),MONTH(A2503)=X$2),"X","")</f>
        <v/>
      </c>
    </row>
    <row r="2504" spans="1:24" x14ac:dyDescent="0.3">
      <c r="A2504" s="4">
        <v>42621</v>
      </c>
      <c r="B2504" s="1">
        <v>133.327474</v>
      </c>
      <c r="C2504" s="1">
        <v>186.36568299999999</v>
      </c>
      <c r="D2504" s="1">
        <v>213.10109199999999</v>
      </c>
      <c r="E2504" s="1">
        <v>127.72376</v>
      </c>
      <c r="F2504" s="3">
        <f t="shared" si="320"/>
        <v>16253.09078812004</v>
      </c>
      <c r="G2504" s="36">
        <f t="shared" si="321"/>
        <v>-4.8764251773488235E-4</v>
      </c>
      <c r="H2504" s="31">
        <f t="shared" si="322"/>
        <v>-4.8142811946188507E-3</v>
      </c>
      <c r="I2504" s="37">
        <f t="shared" si="323"/>
        <v>-3.1632157813149685E-3</v>
      </c>
      <c r="J2504" s="37">
        <f t="shared" si="324"/>
        <v>-3.6893658558209566E-3</v>
      </c>
      <c r="K2504" s="39">
        <f t="shared" si="325"/>
        <v>-3.2649697325374846E-3</v>
      </c>
      <c r="L2504" s="36">
        <f>-(1-B2504/MAX(B$5:B2504))</f>
        <v>-8.9705901924463927E-4</v>
      </c>
      <c r="M2504" s="37">
        <f>-(1-C2504/MAX(C$5:C2504))</f>
        <v>-4.8027111175564796E-3</v>
      </c>
      <c r="N2504" s="37">
        <f>-(1-D2504/MAX(D$5:D2504))</f>
        <v>-0.11457456153092738</v>
      </c>
      <c r="O2504" s="37">
        <f>-(1-E2504/MAX(E$5:E2504))</f>
        <v>-0.30571329173099082</v>
      </c>
      <c r="P2504" s="39">
        <f>-(1-F2504/MAX(F$5:F2504))</f>
        <v>-3.2596455149063175E-3</v>
      </c>
      <c r="Q2504" s="33">
        <f>IF(DatiStorici[[#This Row],[Calend]]="X",(DatiStorici[[#This Row],[Balanced]]*B$2/DatiStorici[[#This Row],[Bond 3Y]]),Q2503)</f>
        <v>29.899429553803316</v>
      </c>
      <c r="R2504" s="33">
        <f>IF(DatiStorici[[#This Row],[Calend]]="X",(DatiStorici[[#This Row],[Balanced]]*C$2/DatiStorici[[#This Row],[Bond 10Y]]),R2503)</f>
        <v>22.725236034710424</v>
      </c>
      <c r="S2504" s="33">
        <f>IF(DatiStorici[[#This Row],[Calend]]="X",(DatiStorici[[#This Row],[Balanced]]*D$2/DatiStorici[[#This Row],[SXXR]]),S2503)</f>
        <v>18.617808740708266</v>
      </c>
      <c r="T2504" s="33">
        <f>IF(DatiStorici[[#This Row],[Calend]]="X",(DatiStorici[[#This Row],[Balanced]]*E$2/DatiStorici[[#This Row],[Gold]]),T2503)</f>
        <v>38.912247961081768</v>
      </c>
      <c r="U2504" s="34">
        <f>SUMPRODUCT(DatiStorici[[#This Row],[Bond 3Y]:[Gold]],Q2503:T2503)</f>
        <v>17159.113544328335</v>
      </c>
      <c r="V2504" s="32">
        <f t="shared" si="326"/>
        <v>-3.1027416053040018E-3</v>
      </c>
      <c r="W2504" s="32">
        <f>-(1-U2504/MAX(U$5:U2504))</f>
        <v>-3.0979330770618541E-3</v>
      </c>
      <c r="X2504" s="53" t="str">
        <f t="shared" si="327"/>
        <v/>
      </c>
    </row>
    <row r="2505" spans="1:24" x14ac:dyDescent="0.3">
      <c r="A2505" s="4">
        <v>42622</v>
      </c>
      <c r="B2505" s="1">
        <v>133.26165700000001</v>
      </c>
      <c r="C2505" s="1">
        <v>185.18562399999999</v>
      </c>
      <c r="D2505" s="1">
        <v>210.78006500000001</v>
      </c>
      <c r="E2505" s="1">
        <v>126.52911</v>
      </c>
      <c r="F2505" s="3">
        <f t="shared" si="320"/>
        <v>16139.554553389502</v>
      </c>
      <c r="G2505" s="36">
        <f t="shared" si="321"/>
        <v>-4.9377107829063586E-4</v>
      </c>
      <c r="H2505" s="31">
        <f t="shared" si="322"/>
        <v>-6.3520862159007754E-3</v>
      </c>
      <c r="I2505" s="37">
        <f t="shared" si="323"/>
        <v>-1.09514195620578E-2</v>
      </c>
      <c r="J2505" s="37">
        <f t="shared" si="324"/>
        <v>-9.397406540503795E-3</v>
      </c>
      <c r="K2505" s="39">
        <f t="shared" si="325"/>
        <v>-7.0100294970603522E-3</v>
      </c>
      <c r="L2505" s="36">
        <f>-(1-B2505/MAX(B$5:B2505))</f>
        <v>-1.3902653801970422E-3</v>
      </c>
      <c r="M2505" s="37">
        <f>-(1-C2505/MAX(C$5:C2505))</f>
        <v>-1.1104254935155766E-2</v>
      </c>
      <c r="N2505" s="37">
        <f>-(1-D2505/MAX(D$5:D2505))</f>
        <v>-0.12421832416905376</v>
      </c>
      <c r="O2505" s="37">
        <f>-(1-E2505/MAX(E$5:E2505))</f>
        <v>-0.31220722532669432</v>
      </c>
      <c r="P2505" s="39">
        <f>-(1-F2505/MAX(F$5:F2505))</f>
        <v>-1.0222391759758143E-2</v>
      </c>
      <c r="Q2505" s="33">
        <f>IF(DatiStorici[[#This Row],[Calend]]="X",(DatiStorici[[#This Row],[Balanced]]*B$2/DatiStorici[[#This Row],[Bond 3Y]]),Q2504)</f>
        <v>29.899429553803316</v>
      </c>
      <c r="R2505" s="33">
        <f>IF(DatiStorici[[#This Row],[Calend]]="X",(DatiStorici[[#This Row],[Balanced]]*C$2/DatiStorici[[#This Row],[Bond 10Y]]),R2504)</f>
        <v>22.725236034710424</v>
      </c>
      <c r="S2505" s="33">
        <f>IF(DatiStorici[[#This Row],[Calend]]="X",(DatiStorici[[#This Row],[Balanced]]*D$2/DatiStorici[[#This Row],[SXXR]]),S2504)</f>
        <v>18.617808740708266</v>
      </c>
      <c r="T2505" s="33">
        <f>IF(DatiStorici[[#This Row],[Calend]]="X",(DatiStorici[[#This Row],[Balanced]]*E$2/DatiStorici[[#This Row],[Gold]]),T2504)</f>
        <v>38.912247961081768</v>
      </c>
      <c r="U2505" s="34">
        <f>SUMPRODUCT(DatiStorici[[#This Row],[Bond 3Y]:[Gold]],Q2504:T2504)</f>
        <v>17040.629580468783</v>
      </c>
      <c r="V2505" s="32">
        <f t="shared" si="326"/>
        <v>-6.9289665403103363E-3</v>
      </c>
      <c r="W2505" s="32">
        <f>-(1-U2505/MAX(U$5:U2505))</f>
        <v>-9.9815583974298683E-3</v>
      </c>
      <c r="X2505" s="53" t="str">
        <f t="shared" si="327"/>
        <v/>
      </c>
    </row>
    <row r="2506" spans="1:24" x14ac:dyDescent="0.3">
      <c r="A2506" s="4">
        <v>42625</v>
      </c>
      <c r="B2506" s="1">
        <v>133.23315299999999</v>
      </c>
      <c r="C2506" s="1">
        <v>184.98433499999999</v>
      </c>
      <c r="D2506" s="1">
        <v>208.778783</v>
      </c>
      <c r="E2506" s="1">
        <v>125.93056</v>
      </c>
      <c r="F2506" s="3">
        <f t="shared" si="320"/>
        <v>16080.041182647681</v>
      </c>
      <c r="G2506" s="36">
        <f t="shared" si="321"/>
        <v>-2.1391786285614782E-4</v>
      </c>
      <c r="H2506" s="31">
        <f t="shared" si="322"/>
        <v>-1.0875491916391897E-3</v>
      </c>
      <c r="I2506" s="37">
        <f t="shared" si="323"/>
        <v>-9.5400070233885408E-3</v>
      </c>
      <c r="J2506" s="37">
        <f t="shared" si="324"/>
        <v>-4.7417563486111831E-3</v>
      </c>
      <c r="K2506" s="39">
        <f t="shared" si="325"/>
        <v>-3.6942386808908275E-3</v>
      </c>
      <c r="L2506" s="36">
        <f>-(1-B2506/MAX(B$5:B2506))</f>
        <v>-1.6038629934671533E-3</v>
      </c>
      <c r="M2506" s="37">
        <f>-(1-C2506/MAX(C$5:C2506))</f>
        <v>-1.217914310049395E-2</v>
      </c>
      <c r="N2506" s="37">
        <f>-(1-D2506/MAX(D$5:D2506))</f>
        <v>-0.13253356073457201</v>
      </c>
      <c r="O2506" s="37">
        <f>-(1-E2506/MAX(E$5:E2506))</f>
        <v>-0.31546085103607224</v>
      </c>
      <c r="P2506" s="39">
        <f>-(1-F2506/MAX(F$5:F2506))</f>
        <v>-1.3872120849634628E-2</v>
      </c>
      <c r="Q2506" s="33">
        <f>IF(DatiStorici[[#This Row],[Calend]]="X",(DatiStorici[[#This Row],[Balanced]]*B$2/DatiStorici[[#This Row],[Bond 3Y]]),Q2505)</f>
        <v>29.899429553803316</v>
      </c>
      <c r="R2506" s="33">
        <f>IF(DatiStorici[[#This Row],[Calend]]="X",(DatiStorici[[#This Row],[Balanced]]*C$2/DatiStorici[[#This Row],[Bond 10Y]]),R2505)</f>
        <v>22.725236034710424</v>
      </c>
      <c r="S2506" s="33">
        <f>IF(DatiStorici[[#This Row],[Calend]]="X",(DatiStorici[[#This Row],[Balanced]]*D$2/DatiStorici[[#This Row],[SXXR]]),S2505)</f>
        <v>18.617808740708266</v>
      </c>
      <c r="T2506" s="33">
        <f>IF(DatiStorici[[#This Row],[Calend]]="X",(DatiStorici[[#This Row],[Balanced]]*E$2/DatiStorici[[#This Row],[Gold]]),T2505)</f>
        <v>38.912247961081768</v>
      </c>
      <c r="U2506" s="34">
        <f>SUMPRODUCT(DatiStorici[[#This Row],[Bond 3Y]:[Gold]],Q2505:T2505)</f>
        <v>16974.652575563261</v>
      </c>
      <c r="V2506" s="32">
        <f t="shared" si="326"/>
        <v>-3.8792615237883583E-3</v>
      </c>
      <c r="W2506" s="32">
        <f>-(1-U2506/MAX(U$5:U2506))</f>
        <v>-1.3814659238553517E-2</v>
      </c>
      <c r="X2506" s="53" t="str">
        <f t="shared" si="327"/>
        <v/>
      </c>
    </row>
    <row r="2507" spans="1:24" x14ac:dyDescent="0.3">
      <c r="A2507" s="4">
        <v>42626</v>
      </c>
      <c r="B2507" s="1">
        <v>133.22562400000001</v>
      </c>
      <c r="C2507" s="1">
        <v>184.973264</v>
      </c>
      <c r="D2507" s="1">
        <v>206.63666900000001</v>
      </c>
      <c r="E2507" s="1">
        <v>125.83879</v>
      </c>
      <c r="F2507" s="3">
        <f t="shared" si="320"/>
        <v>16043.730832885332</v>
      </c>
      <c r="G2507" s="36">
        <f t="shared" si="321"/>
        <v>-5.651155564660299E-5</v>
      </c>
      <c r="H2507" s="31">
        <f t="shared" si="322"/>
        <v>-5.9850101920922966E-5</v>
      </c>
      <c r="I2507" s="37">
        <f t="shared" si="323"/>
        <v>-1.0313208025011801E-2</v>
      </c>
      <c r="J2507" s="37">
        <f t="shared" si="324"/>
        <v>-7.290006036413583E-4</v>
      </c>
      <c r="K2507" s="39">
        <f t="shared" si="325"/>
        <v>-2.2606538988403876E-3</v>
      </c>
      <c r="L2507" s="36">
        <f>-(1-B2507/MAX(B$5:B2507))</f>
        <v>-1.6602823181340876E-3</v>
      </c>
      <c r="M2507" s="37">
        <f>-(1-C2507/MAX(C$5:C2507))</f>
        <v>-1.2238262510290032E-2</v>
      </c>
      <c r="N2507" s="37">
        <f>-(1-D2507/MAX(D$5:D2507))</f>
        <v>-0.14143394791654262</v>
      </c>
      <c r="O2507" s="37">
        <f>-(1-E2507/MAX(E$5:E2507))</f>
        <v>-0.31595969863668971</v>
      </c>
      <c r="P2507" s="39">
        <f>-(1-F2507/MAX(F$5:F2507))</f>
        <v>-1.6098896751240765E-2</v>
      </c>
      <c r="Q2507" s="33">
        <f>IF(DatiStorici[[#This Row],[Calend]]="X",(DatiStorici[[#This Row],[Balanced]]*B$2/DatiStorici[[#This Row],[Bond 3Y]]),Q2506)</f>
        <v>29.899429553803316</v>
      </c>
      <c r="R2507" s="33">
        <f>IF(DatiStorici[[#This Row],[Calend]]="X",(DatiStorici[[#This Row],[Balanced]]*C$2/DatiStorici[[#This Row],[Bond 10Y]]),R2506)</f>
        <v>22.725236034710424</v>
      </c>
      <c r="S2507" s="33">
        <f>IF(DatiStorici[[#This Row],[Calend]]="X",(DatiStorici[[#This Row],[Balanced]]*D$2/DatiStorici[[#This Row],[SXXR]]),S2506)</f>
        <v>18.617808740708266</v>
      </c>
      <c r="T2507" s="33">
        <f>IF(DatiStorici[[#This Row],[Calend]]="X",(DatiStorici[[#This Row],[Balanced]]*E$2/DatiStorici[[#This Row],[Gold]]),T2506)</f>
        <v>38.912247961081768</v>
      </c>
      <c r="U2507" s="34">
        <f>SUMPRODUCT(DatiStorici[[#This Row],[Bond 3Y]:[Gold]],Q2506:T2506)</f>
        <v>16930.723425921831</v>
      </c>
      <c r="V2507" s="32">
        <f t="shared" si="326"/>
        <v>-2.5912807585768698E-3</v>
      </c>
      <c r="W2507" s="32">
        <f>-(1-U2507/MAX(U$5:U2507))</f>
        <v>-1.6366834207416248E-2</v>
      </c>
      <c r="X2507" s="53" t="str">
        <f t="shared" si="327"/>
        <v/>
      </c>
    </row>
    <row r="2508" spans="1:24" x14ac:dyDescent="0.3">
      <c r="A2508" s="4">
        <v>42627</v>
      </c>
      <c r="B2508" s="1">
        <v>133.24841900000001</v>
      </c>
      <c r="C2508" s="1">
        <v>185.09804800000001</v>
      </c>
      <c r="D2508" s="1">
        <v>206.45775699999999</v>
      </c>
      <c r="E2508" s="1">
        <v>125.65672000000001</v>
      </c>
      <c r="F2508" s="3">
        <f t="shared" si="320"/>
        <v>16037.580475885537</v>
      </c>
      <c r="G2508" s="36">
        <f t="shared" si="321"/>
        <v>1.710860825240263E-4</v>
      </c>
      <c r="H2508" s="31">
        <f t="shared" si="322"/>
        <v>6.7437815730601598E-4</v>
      </c>
      <c r="I2508" s="37">
        <f t="shared" si="323"/>
        <v>-8.662039472138956E-4</v>
      </c>
      <c r="J2508" s="37">
        <f t="shared" si="324"/>
        <v>-1.4478988655328075E-3</v>
      </c>
      <c r="K2508" s="39">
        <f t="shared" si="325"/>
        <v>-3.8342304751505101E-4</v>
      </c>
      <c r="L2508" s="36">
        <f>-(1-B2508/MAX(B$5:B2508))</f>
        <v>-1.4894656750492619E-3</v>
      </c>
      <c r="M2508" s="37">
        <f>-(1-C2508/MAX(C$5:C2508))</f>
        <v>-1.1571912909350224E-2</v>
      </c>
      <c r="N2508" s="37">
        <f>-(1-D2508/MAX(D$5:D2508))</f>
        <v>-0.14217731921774368</v>
      </c>
      <c r="O2508" s="37">
        <f>-(1-E2508/MAX(E$5:E2508))</f>
        <v>-0.31694940314409337</v>
      </c>
      <c r="P2508" s="39">
        <f>-(1-F2508/MAX(F$5:F2508))</f>
        <v>-1.64760747967031E-2</v>
      </c>
      <c r="Q2508" s="33">
        <f>IF(DatiStorici[[#This Row],[Calend]]="X",(DatiStorici[[#This Row],[Balanced]]*B$2/DatiStorici[[#This Row],[Bond 3Y]]),Q2507)</f>
        <v>29.899429553803316</v>
      </c>
      <c r="R2508" s="33">
        <f>IF(DatiStorici[[#This Row],[Calend]]="X",(DatiStorici[[#This Row],[Balanced]]*C$2/DatiStorici[[#This Row],[Bond 10Y]]),R2507)</f>
        <v>22.725236034710424</v>
      </c>
      <c r="S2508" s="33">
        <f>IF(DatiStorici[[#This Row],[Calend]]="X",(DatiStorici[[#This Row],[Balanced]]*D$2/DatiStorici[[#This Row],[SXXR]]),S2507)</f>
        <v>18.617808740708266</v>
      </c>
      <c r="T2508" s="33">
        <f>IF(DatiStorici[[#This Row],[Calend]]="X",(DatiStorici[[#This Row],[Balanced]]*E$2/DatiStorici[[#This Row],[Gold]]),T2507)</f>
        <v>38.912247961081768</v>
      </c>
      <c r="U2508" s="34">
        <f>SUMPRODUCT(DatiStorici[[#This Row],[Bond 3Y]:[Gold]],Q2507:T2507)</f>
        <v>16923.825026888175</v>
      </c>
      <c r="V2508" s="32">
        <f t="shared" si="326"/>
        <v>-4.0753159881880339E-4</v>
      </c>
      <c r="W2508" s="32">
        <f>-(1-U2508/MAX(U$5:U2508))</f>
        <v>-1.6767614133334052E-2</v>
      </c>
      <c r="X2508" s="53" t="str">
        <f t="shared" si="327"/>
        <v/>
      </c>
    </row>
    <row r="2509" spans="1:24" x14ac:dyDescent="0.3">
      <c r="A2509" s="4">
        <v>42628</v>
      </c>
      <c r="B2509" s="1">
        <v>133.257925</v>
      </c>
      <c r="C2509" s="1">
        <v>184.974287</v>
      </c>
      <c r="D2509" s="1">
        <v>207.642098</v>
      </c>
      <c r="E2509" s="1">
        <v>124.61427999999999</v>
      </c>
      <c r="F2509" s="3">
        <f t="shared" si="320"/>
        <v>16011.383609882825</v>
      </c>
      <c r="G2509" s="36">
        <f t="shared" si="321"/>
        <v>7.1337889082341167E-5</v>
      </c>
      <c r="H2509" s="31">
        <f t="shared" si="322"/>
        <v>-6.6884764360343213E-4</v>
      </c>
      <c r="I2509" s="37">
        <f t="shared" si="323"/>
        <v>5.720090045649248E-3</v>
      </c>
      <c r="J2509" s="37">
        <f t="shared" si="324"/>
        <v>-8.3305379255712211E-3</v>
      </c>
      <c r="K2509" s="39">
        <f t="shared" si="325"/>
        <v>-1.6348030324500953E-3</v>
      </c>
      <c r="L2509" s="36">
        <f>-(1-B2509/MAX(B$5:B2509))</f>
        <v>-1.4182315004862556E-3</v>
      </c>
      <c r="M2509" s="37">
        <f>-(1-C2509/MAX(C$5:C2509))</f>
        <v>-1.2232799665359839E-2</v>
      </c>
      <c r="N2509" s="37">
        <f>-(1-D2509/MAX(D$5:D2509))</f>
        <v>-0.13725643570945123</v>
      </c>
      <c r="O2509" s="37">
        <f>-(1-E2509/MAX(E$5:E2509))</f>
        <v>-0.32261594659824755</v>
      </c>
      <c r="P2509" s="39">
        <f>-(1-F2509/MAX(F$5:F2509))</f>
        <v>-1.808262913435732E-2</v>
      </c>
      <c r="Q2509" s="33">
        <f>IF(DatiStorici[[#This Row],[Calend]]="X",(DatiStorici[[#This Row],[Balanced]]*B$2/DatiStorici[[#This Row],[Bond 3Y]]),Q2508)</f>
        <v>29.899429553803316</v>
      </c>
      <c r="R2509" s="33">
        <f>IF(DatiStorici[[#This Row],[Calend]]="X",(DatiStorici[[#This Row],[Balanced]]*C$2/DatiStorici[[#This Row],[Bond 10Y]]),R2508)</f>
        <v>22.725236034710424</v>
      </c>
      <c r="S2509" s="33">
        <f>IF(DatiStorici[[#This Row],[Calend]]="X",(DatiStorici[[#This Row],[Balanced]]*D$2/DatiStorici[[#This Row],[SXXR]]),S2508)</f>
        <v>18.617808740708266</v>
      </c>
      <c r="T2509" s="33">
        <f>IF(DatiStorici[[#This Row],[Calend]]="X",(DatiStorici[[#This Row],[Balanced]]*E$2/DatiStorici[[#This Row],[Gold]]),T2508)</f>
        <v>38.912247961081768</v>
      </c>
      <c r="U2509" s="34">
        <f>SUMPRODUCT(DatiStorici[[#This Row],[Bond 3Y]:[Gold]],Q2508:T2508)</f>
        <v>16902.782903385851</v>
      </c>
      <c r="V2509" s="32">
        <f t="shared" si="326"/>
        <v>-1.2441168360616016E-3</v>
      </c>
      <c r="W2509" s="32">
        <f>-(1-U2509/MAX(U$5:U2509))</f>
        <v>-1.7990109477147853E-2</v>
      </c>
      <c r="X2509" s="53" t="str">
        <f t="shared" si="327"/>
        <v/>
      </c>
    </row>
    <row r="2510" spans="1:24" x14ac:dyDescent="0.3">
      <c r="A2510" s="4">
        <v>42629</v>
      </c>
      <c r="B2510" s="1">
        <v>133.261786</v>
      </c>
      <c r="C2510" s="1">
        <v>185.23425700000001</v>
      </c>
      <c r="D2510" s="1">
        <v>206.09528499999999</v>
      </c>
      <c r="E2510" s="1">
        <v>124.37994</v>
      </c>
      <c r="F2510" s="3">
        <f t="shared" si="320"/>
        <v>15985.549101774037</v>
      </c>
      <c r="G2510" s="36">
        <f t="shared" si="321"/>
        <v>2.8973466808827357E-5</v>
      </c>
      <c r="H2510" s="31">
        <f t="shared" si="322"/>
        <v>1.4044518795992653E-3</v>
      </c>
      <c r="I2510" s="37">
        <f t="shared" si="323"/>
        <v>-7.4773045435133217E-3</v>
      </c>
      <c r="J2510" s="37">
        <f t="shared" si="324"/>
        <v>-1.8822932451155821E-3</v>
      </c>
      <c r="K2510" s="39">
        <f t="shared" si="325"/>
        <v>-1.6148118918443664E-3</v>
      </c>
      <c r="L2510" s="36">
        <f>-(1-B2510/MAX(B$5:B2510))</f>
        <v>-1.3892987056212114E-3</v>
      </c>
      <c r="M2510" s="37">
        <f>-(1-C2510/MAX(C$5:C2510))</f>
        <v>-1.0844553529987477E-2</v>
      </c>
      <c r="N2510" s="37">
        <f>-(1-D2510/MAX(D$5:D2510))</f>
        <v>-0.14368337405078391</v>
      </c>
      <c r="O2510" s="37">
        <f>-(1-E2510/MAX(E$5:E2510))</f>
        <v>-0.32388978278358804</v>
      </c>
      <c r="P2510" s="39">
        <f>-(1-F2510/MAX(F$5:F2510))</f>
        <v>-1.9666961438039698E-2</v>
      </c>
      <c r="Q2510" s="33">
        <f>IF(DatiStorici[[#This Row],[Calend]]="X",(DatiStorici[[#This Row],[Balanced]]*B$2/DatiStorici[[#This Row],[Bond 3Y]]),Q2509)</f>
        <v>29.899429553803316</v>
      </c>
      <c r="R2510" s="33">
        <f>IF(DatiStorici[[#This Row],[Calend]]="X",(DatiStorici[[#This Row],[Balanced]]*C$2/DatiStorici[[#This Row],[Bond 10Y]]),R2509)</f>
        <v>22.725236034710424</v>
      </c>
      <c r="S2510" s="33">
        <f>IF(DatiStorici[[#This Row],[Calend]]="X",(DatiStorici[[#This Row],[Balanced]]*D$2/DatiStorici[[#This Row],[SXXR]]),S2509)</f>
        <v>18.617808740708266</v>
      </c>
      <c r="T2510" s="33">
        <f>IF(DatiStorici[[#This Row],[Calend]]="X",(DatiStorici[[#This Row],[Balanced]]*E$2/DatiStorici[[#This Row],[Gold]]),T2509)</f>
        <v>38.912247961081768</v>
      </c>
      <c r="U2510" s="34">
        <f>SUMPRODUCT(DatiStorici[[#This Row],[Bond 3Y]:[Gold]],Q2509:T2509)</f>
        <v>16870.889259916457</v>
      </c>
      <c r="V2510" s="32">
        <f t="shared" si="326"/>
        <v>-1.8886695409227833E-3</v>
      </c>
      <c r="W2510" s="32">
        <f>-(1-U2510/MAX(U$5:U2510))</f>
        <v>-1.9843051298076064E-2</v>
      </c>
      <c r="X2510" s="53" t="str">
        <f t="shared" si="327"/>
        <v/>
      </c>
    </row>
    <row r="2511" spans="1:24" x14ac:dyDescent="0.3">
      <c r="A2511" s="4">
        <v>42632</v>
      </c>
      <c r="B2511" s="1">
        <v>133.28902600000001</v>
      </c>
      <c r="C2511" s="1">
        <v>185.29279299999999</v>
      </c>
      <c r="D2511" s="1">
        <v>208.214743</v>
      </c>
      <c r="E2511" s="1">
        <v>124.99356</v>
      </c>
      <c r="F2511" s="3">
        <f t="shared" si="320"/>
        <v>16043.78910700628</v>
      </c>
      <c r="G2511" s="36">
        <f t="shared" si="321"/>
        <v>2.043887984466222E-4</v>
      </c>
      <c r="H2511" s="31">
        <f t="shared" si="322"/>
        <v>3.1596074017783683E-4</v>
      </c>
      <c r="I2511" s="37">
        <f t="shared" si="323"/>
        <v>1.0231355002668627E-2</v>
      </c>
      <c r="J2511" s="37">
        <f t="shared" si="324"/>
        <v>4.9213026921409936E-3</v>
      </c>
      <c r="K2511" s="39">
        <f t="shared" si="325"/>
        <v>3.6366701703125877E-3</v>
      </c>
      <c r="L2511" s="36">
        <f>-(1-B2511/MAX(B$5:B2511))</f>
        <v>-1.1851730044748487E-3</v>
      </c>
      <c r="M2511" s="37">
        <f>-(1-C2511/MAX(C$5:C2511))</f>
        <v>-1.0531969863487034E-2</v>
      </c>
      <c r="N2511" s="37">
        <f>-(1-D2511/MAX(D$5:D2511))</f>
        <v>-0.13487712152831077</v>
      </c>
      <c r="O2511" s="37">
        <f>-(1-E2511/MAX(E$5:E2511))</f>
        <v>-0.32055423887282297</v>
      </c>
      <c r="P2511" s="39">
        <f>-(1-F2511/MAX(F$5:F2511))</f>
        <v>-1.6095323020635988E-2</v>
      </c>
      <c r="Q2511" s="33">
        <f>IF(DatiStorici[[#This Row],[Calend]]="X",(DatiStorici[[#This Row],[Balanced]]*B$2/DatiStorici[[#This Row],[Bond 3Y]]),Q2510)</f>
        <v>29.899429553803316</v>
      </c>
      <c r="R2511" s="33">
        <f>IF(DatiStorici[[#This Row],[Calend]]="X",(DatiStorici[[#This Row],[Balanced]]*C$2/DatiStorici[[#This Row],[Bond 10Y]]),R2510)</f>
        <v>22.725236034710424</v>
      </c>
      <c r="S2511" s="33">
        <f>IF(DatiStorici[[#This Row],[Calend]]="X",(DatiStorici[[#This Row],[Balanced]]*D$2/DatiStorici[[#This Row],[SXXR]]),S2510)</f>
        <v>18.617808740708266</v>
      </c>
      <c r="T2511" s="33">
        <f>IF(DatiStorici[[#This Row],[Calend]]="X",(DatiStorici[[#This Row],[Balanced]]*E$2/DatiStorici[[#This Row],[Gold]]),T2510)</f>
        <v>38.912247961081768</v>
      </c>
      <c r="U2511" s="34">
        <f>SUMPRODUCT(DatiStorici[[#This Row],[Bond 3Y]:[Gold]],Q2510:T2510)</f>
        <v>16936.370962065874</v>
      </c>
      <c r="V2511" s="32">
        <f t="shared" si="326"/>
        <v>3.873829680804739E-3</v>
      </c>
      <c r="W2511" s="32">
        <f>-(1-U2511/MAX(U$5:U2511))</f>
        <v>-1.6038726322328056E-2</v>
      </c>
      <c r="X2511" s="53" t="str">
        <f t="shared" si="327"/>
        <v/>
      </c>
    </row>
    <row r="2512" spans="1:24" x14ac:dyDescent="0.3">
      <c r="A2512" s="4">
        <v>42633</v>
      </c>
      <c r="B2512" s="1">
        <v>133.316338</v>
      </c>
      <c r="C2512" s="1">
        <v>185.83482100000001</v>
      </c>
      <c r="D2512" s="1">
        <v>208.05706699999999</v>
      </c>
      <c r="E2512" s="1">
        <v>124.89230999999999</v>
      </c>
      <c r="F2512" s="3">
        <f t="shared" si="320"/>
        <v>16051.821350312941</v>
      </c>
      <c r="G2512" s="36">
        <f t="shared" si="321"/>
        <v>2.0488710118780684E-4</v>
      </c>
      <c r="H2512" s="31">
        <f t="shared" si="322"/>
        <v>2.9209811662668332E-3</v>
      </c>
      <c r="I2512" s="37">
        <f t="shared" si="323"/>
        <v>-7.5756274507695579E-4</v>
      </c>
      <c r="J2512" s="37">
        <f t="shared" si="324"/>
        <v>-8.1036999443717336E-4</v>
      </c>
      <c r="K2512" s="39">
        <f t="shared" si="325"/>
        <v>5.0051975082561094E-4</v>
      </c>
      <c r="L2512" s="36">
        <f>-(1-B2512/MAX(B$5:B2512))</f>
        <v>-9.8050776403035833E-4</v>
      </c>
      <c r="M2512" s="37">
        <f>-(1-C2512/MAX(C$5:C2512))</f>
        <v>-7.6375271344660822E-3</v>
      </c>
      <c r="N2512" s="37">
        <f>-(1-D2512/MAX(D$5:D2512))</f>
        <v>-0.13553225820605264</v>
      </c>
      <c r="O2512" s="37">
        <f>-(1-E2512/MAX(E$5:E2512))</f>
        <v>-0.32110461829488379</v>
      </c>
      <c r="P2512" s="39">
        <f>-(1-F2512/MAX(F$5:F2512))</f>
        <v>-1.5602736032403364E-2</v>
      </c>
      <c r="Q2512" s="33">
        <f>IF(DatiStorici[[#This Row],[Calend]]="X",(DatiStorici[[#This Row],[Balanced]]*B$2/DatiStorici[[#This Row],[Bond 3Y]]),Q2511)</f>
        <v>29.899429553803316</v>
      </c>
      <c r="R2512" s="33">
        <f>IF(DatiStorici[[#This Row],[Calend]]="X",(DatiStorici[[#This Row],[Balanced]]*C$2/DatiStorici[[#This Row],[Bond 10Y]]),R2511)</f>
        <v>22.725236034710424</v>
      </c>
      <c r="S2512" s="33">
        <f>IF(DatiStorici[[#This Row],[Calend]]="X",(DatiStorici[[#This Row],[Balanced]]*D$2/DatiStorici[[#This Row],[SXXR]]),S2511)</f>
        <v>18.617808740708266</v>
      </c>
      <c r="T2512" s="33">
        <f>IF(DatiStorici[[#This Row],[Calend]]="X",(DatiStorici[[#This Row],[Balanced]]*E$2/DatiStorici[[#This Row],[Gold]]),T2511)</f>
        <v>38.912247961081768</v>
      </c>
      <c r="U2512" s="34">
        <f>SUMPRODUCT(DatiStorici[[#This Row],[Bond 3Y]:[Gold]],Q2511:T2511)</f>
        <v>16942.629842806211</v>
      </c>
      <c r="V2512" s="32">
        <f t="shared" si="326"/>
        <v>3.6948438046273499E-4</v>
      </c>
      <c r="W2512" s="32">
        <f>-(1-U2512/MAX(U$5:U2512))</f>
        <v>-1.5675100827890476E-2</v>
      </c>
      <c r="X2512" s="53" t="str">
        <f t="shared" si="327"/>
        <v/>
      </c>
    </row>
    <row r="2513" spans="1:24" x14ac:dyDescent="0.3">
      <c r="A2513" s="4">
        <v>42634</v>
      </c>
      <c r="B2513" s="1">
        <v>133.31503799999999</v>
      </c>
      <c r="C2513" s="1">
        <v>185.486402</v>
      </c>
      <c r="D2513" s="1">
        <v>208.972566</v>
      </c>
      <c r="E2513" s="1">
        <v>126.06012</v>
      </c>
      <c r="F2513" s="3">
        <f t="shared" si="320"/>
        <v>16102.799305299308</v>
      </c>
      <c r="G2513" s="36">
        <f t="shared" si="321"/>
        <v>-9.7512904860137377E-6</v>
      </c>
      <c r="H2513" s="31">
        <f t="shared" si="322"/>
        <v>-1.8766452369198142E-3</v>
      </c>
      <c r="I2513" s="37">
        <f t="shared" si="323"/>
        <v>4.3905775428933654E-3</v>
      </c>
      <c r="J2513" s="37">
        <f t="shared" si="324"/>
        <v>9.3070900315013073E-3</v>
      </c>
      <c r="K2513" s="39">
        <f t="shared" si="325"/>
        <v>3.1708038632066158E-3</v>
      </c>
      <c r="L2513" s="36">
        <f>-(1-B2513/MAX(B$5:B2513))</f>
        <v>-9.9024944580328178E-4</v>
      </c>
      <c r="M2513" s="37">
        <f>-(1-C2513/MAX(C$5:C2513))</f>
        <v>-9.4980930853076906E-3</v>
      </c>
      <c r="N2513" s="37">
        <f>-(1-D2513/MAX(D$5:D2513))</f>
        <v>-0.13172840109821105</v>
      </c>
      <c r="O2513" s="37">
        <f>-(1-E2513/MAX(E$5:E2513))</f>
        <v>-0.31475658280968011</v>
      </c>
      <c r="P2513" s="39">
        <f>-(1-F2513/MAX(F$5:F2513))</f>
        <v>-1.2476451586790338E-2</v>
      </c>
      <c r="Q2513" s="33">
        <f>IF(DatiStorici[[#This Row],[Calend]]="X",(DatiStorici[[#This Row],[Balanced]]*B$2/DatiStorici[[#This Row],[Bond 3Y]]),Q2512)</f>
        <v>29.899429553803316</v>
      </c>
      <c r="R2513" s="33">
        <f>IF(DatiStorici[[#This Row],[Calend]]="X",(DatiStorici[[#This Row],[Balanced]]*C$2/DatiStorici[[#This Row],[Bond 10Y]]),R2512)</f>
        <v>22.725236034710424</v>
      </c>
      <c r="S2513" s="33">
        <f>IF(DatiStorici[[#This Row],[Calend]]="X",(DatiStorici[[#This Row],[Balanced]]*D$2/DatiStorici[[#This Row],[SXXR]]),S2512)</f>
        <v>18.617808740708266</v>
      </c>
      <c r="T2513" s="33">
        <f>IF(DatiStorici[[#This Row],[Calend]]="X",(DatiStorici[[#This Row],[Balanced]]*E$2/DatiStorici[[#This Row],[Gold]]),T2512)</f>
        <v>38.912247961081768</v>
      </c>
      <c r="U2513" s="34">
        <f>SUMPRODUCT(DatiStorici[[#This Row],[Bond 3Y]:[Gold]],Q2512:T2512)</f>
        <v>16997.159767109551</v>
      </c>
      <c r="V2513" s="32">
        <f t="shared" si="326"/>
        <v>3.213335842733252E-3</v>
      </c>
      <c r="W2513" s="32">
        <f>-(1-U2513/MAX(U$5:U2513))</f>
        <v>-1.250704706411554E-2</v>
      </c>
      <c r="X2513" s="53" t="str">
        <f t="shared" si="327"/>
        <v/>
      </c>
    </row>
    <row r="2514" spans="1:24" x14ac:dyDescent="0.3">
      <c r="A2514" s="4">
        <v>42635</v>
      </c>
      <c r="B2514" s="1">
        <v>133.38113100000001</v>
      </c>
      <c r="C2514" s="1">
        <v>186.82768200000001</v>
      </c>
      <c r="D2514" s="1">
        <v>212.28742700000001</v>
      </c>
      <c r="E2514" s="1">
        <v>127.29443999999999</v>
      </c>
      <c r="F2514" s="3">
        <f t="shared" si="320"/>
        <v>16236.939515047943</v>
      </c>
      <c r="G2514" s="36">
        <f t="shared" si="321"/>
        <v>4.9564267534007143E-4</v>
      </c>
      <c r="H2514" s="31">
        <f t="shared" si="322"/>
        <v>7.205130615394355E-3</v>
      </c>
      <c r="I2514" s="37">
        <f t="shared" si="323"/>
        <v>1.5738163966389756E-2</v>
      </c>
      <c r="J2514" s="37">
        <f t="shared" si="324"/>
        <v>9.7438922422898051E-3</v>
      </c>
      <c r="K2514" s="39">
        <f t="shared" si="325"/>
        <v>8.2957366958724809E-3</v>
      </c>
      <c r="L2514" s="36">
        <f>-(1-B2514/MAX(B$5:B2514))</f>
        <v>-4.9497485087424131E-4</v>
      </c>
      <c r="M2514" s="37">
        <f>-(1-C2514/MAX(C$5:C2514))</f>
        <v>-2.3356251988123633E-3</v>
      </c>
      <c r="N2514" s="37">
        <f>-(1-D2514/MAX(D$5:D2514))</f>
        <v>-0.11795530295571521</v>
      </c>
      <c r="O2514" s="37">
        <f>-(1-E2514/MAX(E$5:E2514))</f>
        <v>-0.30804700919745165</v>
      </c>
      <c r="P2514" s="39">
        <f>-(1-F2514/MAX(F$5:F2514))</f>
        <v>-4.2501417754104986E-3</v>
      </c>
      <c r="Q2514" s="33">
        <f>IF(DatiStorici[[#This Row],[Calend]]="X",(DatiStorici[[#This Row],[Balanced]]*B$2/DatiStorici[[#This Row],[Bond 3Y]]),Q2513)</f>
        <v>29.899429553803316</v>
      </c>
      <c r="R2514" s="33">
        <f>IF(DatiStorici[[#This Row],[Calend]]="X",(DatiStorici[[#This Row],[Balanced]]*C$2/DatiStorici[[#This Row],[Bond 10Y]]),R2513)</f>
        <v>22.725236034710424</v>
      </c>
      <c r="S2514" s="33">
        <f>IF(DatiStorici[[#This Row],[Calend]]="X",(DatiStorici[[#This Row],[Balanced]]*D$2/DatiStorici[[#This Row],[SXXR]]),S2513)</f>
        <v>18.617808740708266</v>
      </c>
      <c r="T2514" s="33">
        <f>IF(DatiStorici[[#This Row],[Calend]]="X",(DatiStorici[[#This Row],[Balanced]]*E$2/DatiStorici[[#This Row],[Gold]]),T2513)</f>
        <v>38.912247961081768</v>
      </c>
      <c r="U2514" s="34">
        <f>SUMPRODUCT(DatiStorici[[#This Row],[Bond 3Y]:[Gold]],Q2513:T2513)</f>
        <v>17139.362428699045</v>
      </c>
      <c r="V2514" s="32">
        <f t="shared" si="326"/>
        <v>8.3314570438309202E-3</v>
      </c>
      <c r="W2514" s="32">
        <f>-(1-U2514/MAX(U$5:U2514))</f>
        <v>-4.2454240557773248E-3</v>
      </c>
      <c r="X2514" s="53" t="str">
        <f t="shared" si="327"/>
        <v/>
      </c>
    </row>
    <row r="2515" spans="1:24" x14ac:dyDescent="0.3">
      <c r="A2515" s="4">
        <v>42636</v>
      </c>
      <c r="B2515" s="1">
        <v>133.378061</v>
      </c>
      <c r="C2515" s="1">
        <v>186.49516499999999</v>
      </c>
      <c r="D2515" s="1">
        <v>210.746725</v>
      </c>
      <c r="E2515" s="1">
        <v>127.25021</v>
      </c>
      <c r="F2515" s="3">
        <f t="shared" si="320"/>
        <v>16203.522981424918</v>
      </c>
      <c r="G2515" s="36">
        <f t="shared" si="321"/>
        <v>-2.3017013787804103E-5</v>
      </c>
      <c r="H2515" s="31">
        <f t="shared" si="322"/>
        <v>-1.7813915789242386E-3</v>
      </c>
      <c r="I2515" s="37">
        <f t="shared" si="323"/>
        <v>-7.2840871353492924E-3</v>
      </c>
      <c r="J2515" s="37">
        <f t="shared" si="324"/>
        <v>-3.4752253048841232E-4</v>
      </c>
      <c r="K2515" s="39">
        <f t="shared" si="325"/>
        <v>-2.0601768822431118E-3</v>
      </c>
      <c r="L2515" s="36">
        <f>-(1-B2515/MAX(B$5:B2515))</f>
        <v>-5.1798020706073089E-4</v>
      </c>
      <c r="M2515" s="37">
        <f>-(1-C2515/MAX(C$5:C2515))</f>
        <v>-4.1112740821281912E-3</v>
      </c>
      <c r="N2515" s="37">
        <f>-(1-D2515/MAX(D$5:D2515))</f>
        <v>-0.12435685036730793</v>
      </c>
      <c r="O2515" s="37">
        <f>-(1-E2515/MAX(E$5:E2515))</f>
        <v>-0.30828743667239245</v>
      </c>
      <c r="P2515" s="39">
        <f>-(1-F2515/MAX(F$5:F2515))</f>
        <v>-6.2994509193317061E-3</v>
      </c>
      <c r="Q2515" s="33">
        <f>IF(DatiStorici[[#This Row],[Calend]]="X",(DatiStorici[[#This Row],[Balanced]]*B$2/DatiStorici[[#This Row],[Bond 3Y]]),Q2514)</f>
        <v>29.899429553803316</v>
      </c>
      <c r="R2515" s="33">
        <f>IF(DatiStorici[[#This Row],[Calend]]="X",(DatiStorici[[#This Row],[Balanced]]*C$2/DatiStorici[[#This Row],[Bond 10Y]]),R2514)</f>
        <v>22.725236034710424</v>
      </c>
      <c r="S2515" s="33">
        <f>IF(DatiStorici[[#This Row],[Calend]]="X",(DatiStorici[[#This Row],[Balanced]]*D$2/DatiStorici[[#This Row],[SXXR]]),S2514)</f>
        <v>18.617808740708266</v>
      </c>
      <c r="T2515" s="33">
        <f>IF(DatiStorici[[#This Row],[Calend]]="X",(DatiStorici[[#This Row],[Balanced]]*E$2/DatiStorici[[#This Row],[Gold]]),T2514)</f>
        <v>38.912247961081768</v>
      </c>
      <c r="U2515" s="34">
        <f>SUMPRODUCT(DatiStorici[[#This Row],[Bond 3Y]:[Gold]],Q2514:T2514)</f>
        <v>17101.308526250017</v>
      </c>
      <c r="V2515" s="32">
        <f t="shared" si="326"/>
        <v>-2.2227320350307342E-3</v>
      </c>
      <c r="W2515" s="32">
        <f>-(1-U2515/MAX(U$5:U2515))</f>
        <v>-6.4562616907121173E-3</v>
      </c>
      <c r="X2515" s="53" t="str">
        <f t="shared" si="327"/>
        <v/>
      </c>
    </row>
    <row r="2516" spans="1:24" x14ac:dyDescent="0.3">
      <c r="A2516" s="4">
        <v>42639</v>
      </c>
      <c r="B2516" s="1">
        <v>133.37527299999999</v>
      </c>
      <c r="C2516" s="1">
        <v>186.93115499999999</v>
      </c>
      <c r="D2516" s="1">
        <v>207.479533</v>
      </c>
      <c r="E2516" s="1">
        <v>127.42167000000001</v>
      </c>
      <c r="F2516" s="3">
        <f t="shared" si="320"/>
        <v>16172.105593790016</v>
      </c>
      <c r="G2516" s="36">
        <f t="shared" si="321"/>
        <v>-2.0903206406496885E-5</v>
      </c>
      <c r="H2516" s="31">
        <f t="shared" si="322"/>
        <v>2.3350801738160846E-3</v>
      </c>
      <c r="I2516" s="37">
        <f t="shared" si="323"/>
        <v>-1.5624358360884265E-2</v>
      </c>
      <c r="J2516" s="37">
        <f t="shared" si="324"/>
        <v>1.34651714124313E-3</v>
      </c>
      <c r="K2516" s="39">
        <f t="shared" si="325"/>
        <v>-1.940805406982888E-3</v>
      </c>
      <c r="L2516" s="36">
        <f>-(1-B2516/MAX(B$5:B2516))</f>
        <v>-5.3887236766270163E-4</v>
      </c>
      <c r="M2516" s="37">
        <f>-(1-C2516/MAX(C$5:C2516))</f>
        <v>-1.7830768572139055E-3</v>
      </c>
      <c r="N2516" s="37">
        <f>-(1-D2516/MAX(D$5:D2516))</f>
        <v>-0.13793188596197603</v>
      </c>
      <c r="O2516" s="37">
        <f>-(1-E2516/MAX(E$5:E2516))</f>
        <v>-0.30735540649257465</v>
      </c>
      <c r="P2516" s="39">
        <f>-(1-F2516/MAX(F$5:F2516))</f>
        <v>-8.226160029398133E-3</v>
      </c>
      <c r="Q2516" s="33">
        <f>IF(DatiStorici[[#This Row],[Calend]]="X",(DatiStorici[[#This Row],[Balanced]]*B$2/DatiStorici[[#This Row],[Bond 3Y]]),Q2515)</f>
        <v>29.899429553803316</v>
      </c>
      <c r="R2516" s="33">
        <f>IF(DatiStorici[[#This Row],[Calend]]="X",(DatiStorici[[#This Row],[Balanced]]*C$2/DatiStorici[[#This Row],[Bond 10Y]]),R2515)</f>
        <v>22.725236034710424</v>
      </c>
      <c r="S2516" s="33">
        <f>IF(DatiStorici[[#This Row],[Calend]]="X",(DatiStorici[[#This Row],[Balanced]]*D$2/DatiStorici[[#This Row],[SXXR]]),S2515)</f>
        <v>18.617808740708266</v>
      </c>
      <c r="T2516" s="33">
        <f>IF(DatiStorici[[#This Row],[Calend]]="X",(DatiStorici[[#This Row],[Balanced]]*E$2/DatiStorici[[#This Row],[Gold]]),T2515)</f>
        <v>38.912247961081768</v>
      </c>
      <c r="U2516" s="34">
        <f>SUMPRODUCT(DatiStorici[[#This Row],[Bond 3Y]:[Gold]],Q2515:T2515)</f>
        <v>17056.977080559427</v>
      </c>
      <c r="V2516" s="32">
        <f t="shared" si="326"/>
        <v>-2.5956496230963052E-3</v>
      </c>
      <c r="W2516" s="32">
        <f>-(1-U2516/MAX(U$5:U2516))</f>
        <v>-9.031809065258134E-3</v>
      </c>
      <c r="X2516" s="53" t="str">
        <f t="shared" si="327"/>
        <v/>
      </c>
    </row>
    <row r="2517" spans="1:24" x14ac:dyDescent="0.3">
      <c r="A2517" s="4">
        <v>42640</v>
      </c>
      <c r="B2517" s="1">
        <v>133.35840400000001</v>
      </c>
      <c r="C2517" s="1">
        <v>187.18454700000001</v>
      </c>
      <c r="D2517" s="1">
        <v>207.64332099999999</v>
      </c>
      <c r="E2517" s="1">
        <v>126.13697000000001</v>
      </c>
      <c r="F2517" s="3">
        <f t="shared" si="320"/>
        <v>16129.899108503319</v>
      </c>
      <c r="G2517" s="36">
        <f t="shared" si="321"/>
        <v>-1.2648571573111464E-4</v>
      </c>
      <c r="H2517" s="31">
        <f t="shared" si="322"/>
        <v>1.3546185706352347E-3</v>
      </c>
      <c r="I2517" s="37">
        <f t="shared" si="323"/>
        <v>7.8910619794042721E-4</v>
      </c>
      <c r="J2517" s="37">
        <f t="shared" si="324"/>
        <v>-1.0133442847337264E-2</v>
      </c>
      <c r="K2517" s="39">
        <f t="shared" si="325"/>
        <v>-2.6132439577572493E-3</v>
      </c>
      <c r="L2517" s="36">
        <f>-(1-B2517/MAX(B$5:B2517))</f>
        <v>-6.6528192906634143E-4</v>
      </c>
      <c r="M2517" s="37">
        <f>-(1-C2517/MAX(C$5:C2517))</f>
        <v>-4.299574021449093E-4</v>
      </c>
      <c r="N2517" s="37">
        <f>-(1-D2517/MAX(D$5:D2517))</f>
        <v>-0.13725135419953927</v>
      </c>
      <c r="O2517" s="37">
        <f>-(1-E2517/MAX(E$5:E2517))</f>
        <v>-0.31433883803352825</v>
      </c>
      <c r="P2517" s="39">
        <f>-(1-F2517/MAX(F$5:F2517))</f>
        <v>-1.0814523538508758E-2</v>
      </c>
      <c r="Q2517" s="33">
        <f>IF(DatiStorici[[#This Row],[Calend]]="X",(DatiStorici[[#This Row],[Balanced]]*B$2/DatiStorici[[#This Row],[Bond 3Y]]),Q2516)</f>
        <v>29.899429553803316</v>
      </c>
      <c r="R2517" s="33">
        <f>IF(DatiStorici[[#This Row],[Calend]]="X",(DatiStorici[[#This Row],[Balanced]]*C$2/DatiStorici[[#This Row],[Bond 10Y]]),R2516)</f>
        <v>22.725236034710424</v>
      </c>
      <c r="S2517" s="33">
        <f>IF(DatiStorici[[#This Row],[Calend]]="X",(DatiStorici[[#This Row],[Balanced]]*D$2/DatiStorici[[#This Row],[SXXR]]),S2516)</f>
        <v>18.617808740708266</v>
      </c>
      <c r="T2517" s="33">
        <f>IF(DatiStorici[[#This Row],[Calend]]="X",(DatiStorici[[#This Row],[Balanced]]*E$2/DatiStorici[[#This Row],[Gold]]),T2516)</f>
        <v>38.912247961081768</v>
      </c>
      <c r="U2517" s="34">
        <f>SUMPRODUCT(DatiStorici[[#This Row],[Bond 3Y]:[Gold]],Q2516:T2516)</f>
        <v>17015.289908794017</v>
      </c>
      <c r="V2517" s="32">
        <f t="shared" si="326"/>
        <v>-2.4469867284994283E-3</v>
      </c>
      <c r="W2517" s="32">
        <f>-(1-U2517/MAX(U$5:U2517))</f>
        <v>-1.1453730663349315E-2</v>
      </c>
      <c r="X2517" s="53" t="str">
        <f t="shared" si="327"/>
        <v/>
      </c>
    </row>
    <row r="2518" spans="1:24" x14ac:dyDescent="0.3">
      <c r="A2518" s="4">
        <v>42641</v>
      </c>
      <c r="B2518" s="1">
        <v>133.38051400000001</v>
      </c>
      <c r="C2518" s="1">
        <v>187.386777</v>
      </c>
      <c r="D2518" s="1">
        <v>209.09601699999999</v>
      </c>
      <c r="E2518" s="1">
        <v>125.70778</v>
      </c>
      <c r="F2518" s="3">
        <f t="shared" si="320"/>
        <v>16140.491027080538</v>
      </c>
      <c r="G2518" s="36">
        <f t="shared" si="321"/>
        <v>1.6578008350942065E-4</v>
      </c>
      <c r="H2518" s="31">
        <f t="shared" si="322"/>
        <v>1.0797944567121317E-3</v>
      </c>
      <c r="I2518" s="37">
        <f t="shared" si="323"/>
        <v>6.9717530916681468E-3</v>
      </c>
      <c r="J2518" s="37">
        <f t="shared" si="324"/>
        <v>-3.4083729400102838E-3</v>
      </c>
      <c r="K2518" s="39">
        <f t="shared" si="325"/>
        <v>6.5644815033683013E-4</v>
      </c>
      <c r="L2518" s="36">
        <f>-(1-B2518/MAX(B$5:B2518))</f>
        <v>-4.9959840291557978E-4</v>
      </c>
      <c r="M2518" s="37">
        <f>-(1-C2518/MAX(C$5:C2518))</f>
        <v>0</v>
      </c>
      <c r="N2518" s="37">
        <f>-(1-D2518/MAX(D$5:D2518))</f>
        <v>-0.13121546775385995</v>
      </c>
      <c r="O2518" s="37">
        <f>-(1-E2518/MAX(E$5:E2518))</f>
        <v>-0.31667184883999044</v>
      </c>
      <c r="P2518" s="39">
        <f>-(1-F2518/MAX(F$5:F2518))</f>
        <v>-1.0164961383533955E-2</v>
      </c>
      <c r="Q2518" s="33">
        <f>IF(DatiStorici[[#This Row],[Calend]]="X",(DatiStorici[[#This Row],[Balanced]]*B$2/DatiStorici[[#This Row],[Bond 3Y]]),Q2517)</f>
        <v>29.899429553803316</v>
      </c>
      <c r="R2518" s="33">
        <f>IF(DatiStorici[[#This Row],[Calend]]="X",(DatiStorici[[#This Row],[Balanced]]*C$2/DatiStorici[[#This Row],[Bond 10Y]]),R2517)</f>
        <v>22.725236034710424</v>
      </c>
      <c r="S2518" s="33">
        <f>IF(DatiStorici[[#This Row],[Calend]]="X",(DatiStorici[[#This Row],[Balanced]]*D$2/DatiStorici[[#This Row],[SXXR]]),S2517)</f>
        <v>18.617808740708266</v>
      </c>
      <c r="T2518" s="33">
        <f>IF(DatiStorici[[#This Row],[Calend]]="X",(DatiStorici[[#This Row],[Balanced]]*E$2/DatiStorici[[#This Row],[Gold]]),T2517)</f>
        <v>38.912247961081768</v>
      </c>
      <c r="U2518" s="34">
        <f>SUMPRODUCT(DatiStorici[[#This Row],[Bond 3Y]:[Gold]],Q2517:T2517)</f>
        <v>17030.891978248721</v>
      </c>
      <c r="V2518" s="32">
        <f t="shared" si="326"/>
        <v>9.1652394965375194E-4</v>
      </c>
      <c r="W2518" s="32">
        <f>-(1-U2518/MAX(U$5:U2518))</f>
        <v>-1.0547289007870608E-2</v>
      </c>
      <c r="X2518" s="53" t="str">
        <f t="shared" si="327"/>
        <v/>
      </c>
    </row>
    <row r="2519" spans="1:24" x14ac:dyDescent="0.3">
      <c r="A2519" s="4">
        <v>42642</v>
      </c>
      <c r="B2519" s="1">
        <v>133.36104700000001</v>
      </c>
      <c r="C2519" s="1">
        <v>186.93091200000001</v>
      </c>
      <c r="D2519" s="1">
        <v>209.194412</v>
      </c>
      <c r="E2519" s="1">
        <v>125.28811</v>
      </c>
      <c r="F2519" s="3">
        <f t="shared" si="320"/>
        <v>16113.396708895969</v>
      </c>
      <c r="G2519" s="36">
        <f t="shared" si="321"/>
        <v>-1.4596150642268E-4</v>
      </c>
      <c r="H2519" s="31">
        <f t="shared" si="322"/>
        <v>-2.4357129720136597E-3</v>
      </c>
      <c r="I2519" s="37">
        <f t="shared" si="323"/>
        <v>4.7046260202560715E-4</v>
      </c>
      <c r="J2519" s="37">
        <f t="shared" si="324"/>
        <v>-3.3440419369733993E-3</v>
      </c>
      <c r="K2519" s="39">
        <f t="shared" si="325"/>
        <v>-1.6800656577860729E-3</v>
      </c>
      <c r="L2519" s="36">
        <f>-(1-B2519/MAX(B$5:B2519))</f>
        <v>-6.454763406620323E-4</v>
      </c>
      <c r="M2519" s="37">
        <f>-(1-C2519/MAX(C$5:C2519))</f>
        <v>-2.432749030098269E-3</v>
      </c>
      <c r="N2519" s="37">
        <f>-(1-D2519/MAX(D$5:D2519))</f>
        <v>-0.13080664096090211</v>
      </c>
      <c r="O2519" s="37">
        <f>-(1-E2519/MAX(E$5:E2519))</f>
        <v>-0.31895311039116347</v>
      </c>
      <c r="P2519" s="39">
        <f>-(1-F2519/MAX(F$5:F2519))</f>
        <v>-1.182655305639646E-2</v>
      </c>
      <c r="Q2519" s="33">
        <f>IF(DatiStorici[[#This Row],[Calend]]="X",(DatiStorici[[#This Row],[Balanced]]*B$2/DatiStorici[[#This Row],[Bond 3Y]]),Q2518)</f>
        <v>29.899429553803316</v>
      </c>
      <c r="R2519" s="33">
        <f>IF(DatiStorici[[#This Row],[Calend]]="X",(DatiStorici[[#This Row],[Balanced]]*C$2/DatiStorici[[#This Row],[Bond 10Y]]),R2518)</f>
        <v>22.725236034710424</v>
      </c>
      <c r="S2519" s="33">
        <f>IF(DatiStorici[[#This Row],[Calend]]="X",(DatiStorici[[#This Row],[Balanced]]*D$2/DatiStorici[[#This Row],[SXXR]]),S2518)</f>
        <v>18.617808740708266</v>
      </c>
      <c r="T2519" s="33">
        <f>IF(DatiStorici[[#This Row],[Calend]]="X",(DatiStorici[[#This Row],[Balanced]]*E$2/DatiStorici[[#This Row],[Gold]]),T2518)</f>
        <v>38.912247961081768</v>
      </c>
      <c r="U2519" s="34">
        <f>SUMPRODUCT(DatiStorici[[#This Row],[Bond 3Y]:[Gold]],Q2518:T2518)</f>
        <v>17005.451882517853</v>
      </c>
      <c r="V2519" s="32">
        <f t="shared" si="326"/>
        <v>-1.4948785670068836E-3</v>
      </c>
      <c r="W2519" s="32">
        <f>-(1-U2519/MAX(U$5:U2519))</f>
        <v>-1.2025295663127045E-2</v>
      </c>
      <c r="X2519" s="53" t="str">
        <f t="shared" si="327"/>
        <v/>
      </c>
    </row>
    <row r="2520" spans="1:24" x14ac:dyDescent="0.3">
      <c r="A2520" s="4">
        <v>42643</v>
      </c>
      <c r="B2520" s="1">
        <v>133.367313</v>
      </c>
      <c r="C2520" s="1">
        <v>187.09437800000001</v>
      </c>
      <c r="D2520" s="1">
        <v>209.31358599999999</v>
      </c>
      <c r="E2520" s="1">
        <v>125.70489000000001</v>
      </c>
      <c r="F2520" s="3">
        <f t="shared" si="320"/>
        <v>16135.92101604135</v>
      </c>
      <c r="G2520" s="36">
        <f t="shared" si="321"/>
        <v>4.6984130229950999E-5</v>
      </c>
      <c r="H2520" s="31">
        <f t="shared" si="322"/>
        <v>8.7409068198455314E-4</v>
      </c>
      <c r="I2520" s="37">
        <f t="shared" si="323"/>
        <v>5.6951840247110373E-4</v>
      </c>
      <c r="J2520" s="37">
        <f t="shared" si="324"/>
        <v>3.3210518466161246E-3</v>
      </c>
      <c r="K2520" s="39">
        <f t="shared" si="325"/>
        <v>1.396886036481031E-3</v>
      </c>
      <c r="L2520" s="36">
        <f>-(1-B2520/MAX(B$5:B2520))</f>
        <v>-5.9852143451744055E-4</v>
      </c>
      <c r="M2520" s="37">
        <f>-(1-C2520/MAX(C$5:C2520))</f>
        <v>-1.5604035924049464E-3</v>
      </c>
      <c r="N2520" s="37">
        <f>-(1-D2520/MAX(D$5:D2520))</f>
        <v>-0.13031147835890045</v>
      </c>
      <c r="O2520" s="37">
        <f>-(1-E2520/MAX(E$5:E2520))</f>
        <v>-0.31668755843534602</v>
      </c>
      <c r="P2520" s="39">
        <f>-(1-F2520/MAX(F$5:F2520))</f>
        <v>-1.0445222810888444E-2</v>
      </c>
      <c r="Q2520" s="33">
        <f>IF(DatiStorici[[#This Row],[Calend]]="X",(DatiStorici[[#This Row],[Balanced]]*B$2/DatiStorici[[#This Row],[Bond 3Y]]),Q2519)</f>
        <v>29.899429553803316</v>
      </c>
      <c r="R2520" s="33">
        <f>IF(DatiStorici[[#This Row],[Calend]]="X",(DatiStorici[[#This Row],[Balanced]]*C$2/DatiStorici[[#This Row],[Bond 10Y]]),R2519)</f>
        <v>22.725236034710424</v>
      </c>
      <c r="S2520" s="33">
        <f>IF(DatiStorici[[#This Row],[Calend]]="X",(DatiStorici[[#This Row],[Balanced]]*D$2/DatiStorici[[#This Row],[SXXR]]),S2519)</f>
        <v>18.617808740708266</v>
      </c>
      <c r="T2520" s="33">
        <f>IF(DatiStorici[[#This Row],[Calend]]="X",(DatiStorici[[#This Row],[Balanced]]*E$2/DatiStorici[[#This Row],[Gold]]),T2519)</f>
        <v>38.912247961081768</v>
      </c>
      <c r="U2520" s="34">
        <f>SUMPRODUCT(DatiStorici[[#This Row],[Bond 3Y]:[Gold]],Q2519:T2519)</f>
        <v>17027.790641221171</v>
      </c>
      <c r="V2520" s="32">
        <f t="shared" si="326"/>
        <v>1.3127613036487198E-3</v>
      </c>
      <c r="W2520" s="32">
        <f>-(1-U2520/MAX(U$5:U2520))</f>
        <v>-1.0727469020375469E-2</v>
      </c>
      <c r="X2520" s="53" t="str">
        <f t="shared" si="327"/>
        <v/>
      </c>
    </row>
    <row r="2521" spans="1:24" x14ac:dyDescent="0.3">
      <c r="A2521" s="4">
        <v>42646</v>
      </c>
      <c r="B2521" s="1">
        <v>133.38385199999999</v>
      </c>
      <c r="C2521" s="1">
        <v>186.705748</v>
      </c>
      <c r="D2521" s="1">
        <v>210.28439299999999</v>
      </c>
      <c r="E2521" s="1">
        <v>124.82612</v>
      </c>
      <c r="F2521" s="3">
        <f t="shared" si="320"/>
        <v>16106.434639266143</v>
      </c>
      <c r="G2521" s="36">
        <f t="shared" si="321"/>
        <v>1.2400320741758978E-4</v>
      </c>
      <c r="H2521" s="31">
        <f t="shared" si="322"/>
        <v>-2.0793472928157973E-3</v>
      </c>
      <c r="I2521" s="37">
        <f t="shared" si="323"/>
        <v>4.6273279703091781E-3</v>
      </c>
      <c r="J2521" s="37">
        <f t="shared" si="324"/>
        <v>-7.0152880794982072E-3</v>
      </c>
      <c r="K2521" s="39">
        <f t="shared" si="325"/>
        <v>-1.8290465691014417E-3</v>
      </c>
      <c r="L2521" s="36">
        <f>-(1-B2521/MAX(B$5:B2521))</f>
        <v>-4.7458476156381213E-4</v>
      </c>
      <c r="M2521" s="37">
        <f>-(1-C2521/MAX(C$5:C2521))</f>
        <v>-3.6343492902917163E-3</v>
      </c>
      <c r="N2521" s="37">
        <f>-(1-D2521/MAX(D$5:D2521))</f>
        <v>-0.12627781900231749</v>
      </c>
      <c r="O2521" s="37">
        <f>-(1-E2521/MAX(E$5:E2521))</f>
        <v>-0.32146441695114258</v>
      </c>
      <c r="P2521" s="39">
        <f>-(1-F2521/MAX(F$5:F2521))</f>
        <v>-1.2253510355856978E-2</v>
      </c>
      <c r="Q2521" s="33">
        <f>IF(DatiStorici[[#This Row],[Calend]]="X",(DatiStorici[[#This Row],[Balanced]]*B$2/DatiStorici[[#This Row],[Bond 3Y]]),Q2520)</f>
        <v>29.899429553803316</v>
      </c>
      <c r="R2521" s="33">
        <f>IF(DatiStorici[[#This Row],[Calend]]="X",(DatiStorici[[#This Row],[Balanced]]*C$2/DatiStorici[[#This Row],[Bond 10Y]]),R2520)</f>
        <v>22.725236034710424</v>
      </c>
      <c r="S2521" s="33">
        <f>IF(DatiStorici[[#This Row],[Calend]]="X",(DatiStorici[[#This Row],[Balanced]]*D$2/DatiStorici[[#This Row],[SXXR]]),S2520)</f>
        <v>18.617808740708266</v>
      </c>
      <c r="T2521" s="33">
        <f>IF(DatiStorici[[#This Row],[Calend]]="X",(DatiStorici[[#This Row],[Balanced]]*E$2/DatiStorici[[#This Row],[Gold]]),T2520)</f>
        <v>38.912247961081768</v>
      </c>
      <c r="U2521" s="34">
        <f>SUMPRODUCT(DatiStorici[[#This Row],[Bond 3Y]:[Gold]],Q2520:T2520)</f>
        <v>17003.332822315773</v>
      </c>
      <c r="V2521" s="32">
        <f t="shared" si="326"/>
        <v>-1.4373797058182601E-3</v>
      </c>
      <c r="W2521" s="32">
        <f>-(1-U2521/MAX(U$5:U2521))</f>
        <v>-1.2148407820985918E-2</v>
      </c>
      <c r="X2521" s="53" t="str">
        <f t="shared" si="327"/>
        <v/>
      </c>
    </row>
    <row r="2522" spans="1:24" x14ac:dyDescent="0.3">
      <c r="A2522" s="4">
        <v>42647</v>
      </c>
      <c r="B2522" s="1">
        <v>133.37281300000001</v>
      </c>
      <c r="C2522" s="1">
        <v>186.502027</v>
      </c>
      <c r="D2522" s="1">
        <v>211.2552</v>
      </c>
      <c r="E2522" s="1">
        <v>121.97328</v>
      </c>
      <c r="F2522" s="3">
        <f t="shared" si="320"/>
        <v>16003.090328490249</v>
      </c>
      <c r="G2522" s="36">
        <f t="shared" si="321"/>
        <v>-8.2764567522836664E-5</v>
      </c>
      <c r="H2522" s="31">
        <f t="shared" si="322"/>
        <v>-1.0917297756411941E-3</v>
      </c>
      <c r="I2522" s="37">
        <f t="shared" si="323"/>
        <v>4.6060143932201078E-3</v>
      </c>
      <c r="J2522" s="37">
        <f t="shared" si="324"/>
        <v>-2.311972455578494E-2</v>
      </c>
      <c r="K2522" s="39">
        <f t="shared" si="325"/>
        <v>-6.4370100597604223E-3</v>
      </c>
      <c r="L2522" s="36">
        <f>-(1-B2522/MAX(B$5:B2522))</f>
        <v>-5.5730662701725109E-4</v>
      </c>
      <c r="M2522" s="37">
        <f>-(1-C2522/MAX(C$5:C2522))</f>
        <v>-4.7215177835093769E-3</v>
      </c>
      <c r="N2522" s="37">
        <f>-(1-D2522/MAX(D$5:D2522))</f>
        <v>-0.12224415964573454</v>
      </c>
      <c r="O2522" s="37">
        <f>-(1-E2522/MAX(E$5:E2522))</f>
        <v>-0.3369720162640516</v>
      </c>
      <c r="P2522" s="39">
        <f>-(1-F2522/MAX(F$5:F2522))</f>
        <v>-1.8591224597389044E-2</v>
      </c>
      <c r="Q2522" s="33">
        <f>IF(DatiStorici[[#This Row],[Calend]]="X",(DatiStorici[[#This Row],[Balanced]]*B$2/DatiStorici[[#This Row],[Bond 3Y]]),Q2521)</f>
        <v>29.899429553803316</v>
      </c>
      <c r="R2522" s="33">
        <f>IF(DatiStorici[[#This Row],[Calend]]="X",(DatiStorici[[#This Row],[Balanced]]*C$2/DatiStorici[[#This Row],[Bond 10Y]]),R2521)</f>
        <v>22.725236034710424</v>
      </c>
      <c r="S2522" s="33">
        <f>IF(DatiStorici[[#This Row],[Calend]]="X",(DatiStorici[[#This Row],[Balanced]]*D$2/DatiStorici[[#This Row],[SXXR]]),S2521)</f>
        <v>18.617808740708266</v>
      </c>
      <c r="T2522" s="33">
        <f>IF(DatiStorici[[#This Row],[Calend]]="X",(DatiStorici[[#This Row],[Balanced]]*E$2/DatiStorici[[#This Row],[Gold]]),T2521)</f>
        <v>38.912247961081768</v>
      </c>
      <c r="U2522" s="34">
        <f>SUMPRODUCT(DatiStorici[[#This Row],[Bond 3Y]:[Gold]],Q2521:T2521)</f>
        <v>16905.437036279549</v>
      </c>
      <c r="V2522" s="32">
        <f t="shared" si="326"/>
        <v>-5.7740849008620001E-3</v>
      </c>
      <c r="W2522" s="32">
        <f>-(1-U2522/MAX(U$5:U2522))</f>
        <v>-1.7835910919000941E-2</v>
      </c>
      <c r="X2522" s="53" t="str">
        <f t="shared" si="327"/>
        <v/>
      </c>
    </row>
    <row r="2523" spans="1:24" x14ac:dyDescent="0.3">
      <c r="A2523" s="4">
        <v>42648</v>
      </c>
      <c r="B2523" s="1">
        <v>133.32270500000001</v>
      </c>
      <c r="C2523" s="1">
        <v>185.282275</v>
      </c>
      <c r="D2523" s="1">
        <v>210.102577</v>
      </c>
      <c r="E2523" s="1">
        <v>120.65075</v>
      </c>
      <c r="F2523" s="3">
        <f t="shared" si="320"/>
        <v>15901.470015882174</v>
      </c>
      <c r="G2523" s="36">
        <f t="shared" si="321"/>
        <v>-3.7576934899680869E-4</v>
      </c>
      <c r="H2523" s="31">
        <f t="shared" si="322"/>
        <v>-6.5616346349683611E-3</v>
      </c>
      <c r="I2523" s="37">
        <f t="shared" si="323"/>
        <v>-5.4710079553966853E-3</v>
      </c>
      <c r="J2523" s="37">
        <f t="shared" si="324"/>
        <v>-1.0901995972279546E-2</v>
      </c>
      <c r="K2523" s="39">
        <f t="shared" si="325"/>
        <v>-6.3702903385636353E-3</v>
      </c>
      <c r="L2523" s="36">
        <f>-(1-B2523/MAX(B$5:B2523))</f>
        <v>-9.3279600414786223E-4</v>
      </c>
      <c r="M2523" s="37">
        <f>-(1-C2523/MAX(C$5:C2523))</f>
        <v>-1.1230792448071125E-2</v>
      </c>
      <c r="N2523" s="37">
        <f>-(1-D2523/MAX(D$5:D2523))</f>
        <v>-0.12703325629271245</v>
      </c>
      <c r="O2523" s="37">
        <f>-(1-E2523/MAX(E$5:E2523))</f>
        <v>-0.34416108586462568</v>
      </c>
      <c r="P2523" s="39">
        <f>-(1-F2523/MAX(F$5:F2523))</f>
        <v>-2.4823212576309039E-2</v>
      </c>
      <c r="Q2523" s="33">
        <f>IF(DatiStorici[[#This Row],[Calend]]="X",(DatiStorici[[#This Row],[Balanced]]*B$2/DatiStorici[[#This Row],[Bond 3Y]]),Q2522)</f>
        <v>29.899429553803316</v>
      </c>
      <c r="R2523" s="33">
        <f>IF(DatiStorici[[#This Row],[Calend]]="X",(DatiStorici[[#This Row],[Balanced]]*C$2/DatiStorici[[#This Row],[Bond 10Y]]),R2522)</f>
        <v>22.725236034710424</v>
      </c>
      <c r="S2523" s="33">
        <f>IF(DatiStorici[[#This Row],[Calend]]="X",(DatiStorici[[#This Row],[Balanced]]*D$2/DatiStorici[[#This Row],[SXXR]]),S2522)</f>
        <v>18.617808740708266</v>
      </c>
      <c r="T2523" s="33">
        <f>IF(DatiStorici[[#This Row],[Calend]]="X",(DatiStorici[[#This Row],[Balanced]]*E$2/DatiStorici[[#This Row],[Gold]]),T2522)</f>
        <v>38.912247961081768</v>
      </c>
      <c r="U2523" s="34">
        <f>SUMPRODUCT(DatiStorici[[#This Row],[Bond 3Y]:[Gold]],Q2522:T2522)</f>
        <v>16803.297753699546</v>
      </c>
      <c r="V2523" s="32">
        <f t="shared" si="326"/>
        <v>-6.0601263029338879E-3</v>
      </c>
      <c r="W2523" s="32">
        <f>-(1-U2523/MAX(U$5:U2523))</f>
        <v>-2.3769950673151685E-2</v>
      </c>
      <c r="X2523" s="53" t="str">
        <f t="shared" si="327"/>
        <v/>
      </c>
    </row>
    <row r="2524" spans="1:24" x14ac:dyDescent="0.3">
      <c r="A2524" s="4">
        <v>42649</v>
      </c>
      <c r="B2524" s="1">
        <v>133.32432800000001</v>
      </c>
      <c r="C2524" s="1">
        <v>185.378398</v>
      </c>
      <c r="D2524" s="1">
        <v>209.29647399999999</v>
      </c>
      <c r="E2524" s="1">
        <v>119.2332</v>
      </c>
      <c r="F2524" s="3">
        <f t="shared" si="320"/>
        <v>15835.908012402708</v>
      </c>
      <c r="G2524" s="36">
        <f t="shared" si="321"/>
        <v>1.2173396281651787E-5</v>
      </c>
      <c r="H2524" s="31">
        <f t="shared" si="322"/>
        <v>5.1865767887810841E-4</v>
      </c>
      <c r="I2524" s="37">
        <f t="shared" si="323"/>
        <v>-3.8440906851297152E-3</v>
      </c>
      <c r="J2524" s="37">
        <f t="shared" si="324"/>
        <v>-1.18187690392259E-2</v>
      </c>
      <c r="K2524" s="39">
        <f t="shared" si="325"/>
        <v>-4.1315383193169155E-3</v>
      </c>
      <c r="L2524" s="36">
        <f>-(1-B2524/MAX(B$5:B2524))</f>
        <v>-9.2063388913465882E-4</v>
      </c>
      <c r="M2524" s="37">
        <f>-(1-C2524/MAX(C$5:C2524))</f>
        <v>-1.0717826690620713E-2</v>
      </c>
      <c r="N2524" s="37">
        <f>-(1-D2524/MAX(D$5:D2524))</f>
        <v>-0.13038257794811836</v>
      </c>
      <c r="O2524" s="37">
        <f>-(1-E2524/MAX(E$5:E2524))</f>
        <v>-0.35186666956578461</v>
      </c>
      <c r="P2524" s="39">
        <f>-(1-F2524/MAX(F$5:F2524))</f>
        <v>-2.8843881348838196E-2</v>
      </c>
      <c r="Q2524" s="33">
        <f>IF(DatiStorici[[#This Row],[Calend]]="X",(DatiStorici[[#This Row],[Balanced]]*B$2/DatiStorici[[#This Row],[Bond 3Y]]),Q2523)</f>
        <v>29.899429553803316</v>
      </c>
      <c r="R2524" s="33">
        <f>IF(DatiStorici[[#This Row],[Calend]]="X",(DatiStorici[[#This Row],[Balanced]]*C$2/DatiStorici[[#This Row],[Bond 10Y]]),R2523)</f>
        <v>22.725236034710424</v>
      </c>
      <c r="S2524" s="33">
        <f>IF(DatiStorici[[#This Row],[Calend]]="X",(DatiStorici[[#This Row],[Balanced]]*D$2/DatiStorici[[#This Row],[SXXR]]),S2523)</f>
        <v>18.617808740708266</v>
      </c>
      <c r="T2524" s="33">
        <f>IF(DatiStorici[[#This Row],[Calend]]="X",(DatiStorici[[#This Row],[Balanced]]*E$2/DatiStorici[[#This Row],[Gold]]),T2523)</f>
        <v>38.912247961081768</v>
      </c>
      <c r="U2524" s="34">
        <f>SUMPRODUCT(DatiStorici[[#This Row],[Bond 3Y]:[Gold]],Q2523:T2523)</f>
        <v>16735.362769760533</v>
      </c>
      <c r="V2524" s="32">
        <f t="shared" si="326"/>
        <v>-4.0511502719586846E-3</v>
      </c>
      <c r="W2524" s="32">
        <f>-(1-U2524/MAX(U$5:U2524))</f>
        <v>-2.7716805254550669E-2</v>
      </c>
      <c r="X2524" s="53" t="str">
        <f t="shared" si="327"/>
        <v/>
      </c>
    </row>
    <row r="2525" spans="1:24" x14ac:dyDescent="0.3">
      <c r="A2525" s="4">
        <v>42650</v>
      </c>
      <c r="B2525" s="1">
        <v>133.31879499999999</v>
      </c>
      <c r="C2525" s="1">
        <v>185.19103000000001</v>
      </c>
      <c r="D2525" s="1">
        <v>207.353026</v>
      </c>
      <c r="E2525" s="1">
        <v>119.63576</v>
      </c>
      <c r="F2525" s="3">
        <f t="shared" si="320"/>
        <v>15817.668700601247</v>
      </c>
      <c r="G2525" s="36">
        <f t="shared" si="321"/>
        <v>-4.150116409199453E-5</v>
      </c>
      <c r="H2525" s="31">
        <f t="shared" si="322"/>
        <v>-1.0112437875857169E-3</v>
      </c>
      <c r="I2525" s="37">
        <f t="shared" si="323"/>
        <v>-9.3290024103352062E-3</v>
      </c>
      <c r="J2525" s="37">
        <f t="shared" si="324"/>
        <v>3.3705541407420873E-3</v>
      </c>
      <c r="K2525" s="39">
        <f t="shared" si="325"/>
        <v>-1.1524330400618265E-3</v>
      </c>
      <c r="L2525" s="36">
        <f>-(1-B2525/MAX(B$5:B2525))</f>
        <v>-9.6209598547991604E-4</v>
      </c>
      <c r="M2525" s="37">
        <f>-(1-C2525/MAX(C$5:C2525))</f>
        <v>-1.1717726486111579E-2</v>
      </c>
      <c r="N2525" s="37">
        <f>-(1-D2525/MAX(D$5:D2525))</f>
        <v>-0.13845751684867469</v>
      </c>
      <c r="O2525" s="37">
        <f>-(1-E2525/MAX(E$5:E2525))</f>
        <v>-0.34967841534213218</v>
      </c>
      <c r="P2525" s="39">
        <f>-(1-F2525/MAX(F$5:F2525))</f>
        <v>-2.9962429097543319E-2</v>
      </c>
      <c r="Q2525" s="33">
        <f>IF(DatiStorici[[#This Row],[Calend]]="X",(DatiStorici[[#This Row],[Balanced]]*B$2/DatiStorici[[#This Row],[Bond 3Y]]),Q2524)</f>
        <v>29.899429553803316</v>
      </c>
      <c r="R2525" s="33">
        <f>IF(DatiStorici[[#This Row],[Calend]]="X",(DatiStorici[[#This Row],[Balanced]]*C$2/DatiStorici[[#This Row],[Bond 10Y]]),R2524)</f>
        <v>22.725236034710424</v>
      </c>
      <c r="S2525" s="33">
        <f>IF(DatiStorici[[#This Row],[Calend]]="X",(DatiStorici[[#This Row],[Balanced]]*D$2/DatiStorici[[#This Row],[SXXR]]),S2524)</f>
        <v>18.617808740708266</v>
      </c>
      <c r="T2525" s="33">
        <f>IF(DatiStorici[[#This Row],[Calend]]="X",(DatiStorici[[#This Row],[Balanced]]*E$2/DatiStorici[[#This Row],[Gold]]),T2524)</f>
        <v>38.912247961081768</v>
      </c>
      <c r="U2525" s="34">
        <f>SUMPRODUCT(DatiStorici[[#This Row],[Bond 3Y]:[Gold]],Q2524:T2524)</f>
        <v>16710.421125569163</v>
      </c>
      <c r="V2525" s="32">
        <f t="shared" si="326"/>
        <v>-1.4914674383433033E-3</v>
      </c>
      <c r="W2525" s="32">
        <f>-(1-U2525/MAX(U$5:U2525))</f>
        <v>-2.9165853107902762E-2</v>
      </c>
      <c r="X2525" s="53" t="str">
        <f t="shared" si="327"/>
        <v/>
      </c>
    </row>
    <row r="2526" spans="1:24" x14ac:dyDescent="0.3">
      <c r="A2526" s="4">
        <v>42653</v>
      </c>
      <c r="B2526" s="1">
        <v>133.31899799999999</v>
      </c>
      <c r="C2526" s="1">
        <v>184.903763</v>
      </c>
      <c r="D2526" s="1">
        <v>208.77455399999999</v>
      </c>
      <c r="E2526" s="1">
        <v>119.70292000000001</v>
      </c>
      <c r="F2526" s="3">
        <f t="shared" si="320"/>
        <v>15834.433992029539</v>
      </c>
      <c r="G2526" s="36">
        <f t="shared" si="321"/>
        <v>1.5226648684542685E-6</v>
      </c>
      <c r="H2526" s="31">
        <f t="shared" si="322"/>
        <v>-1.552397186475899E-3</v>
      </c>
      <c r="I2526" s="37">
        <f t="shared" si="323"/>
        <v>6.8322004978225203E-3</v>
      </c>
      <c r="J2526" s="37">
        <f t="shared" si="324"/>
        <v>5.6121310406432668E-4</v>
      </c>
      <c r="K2526" s="39">
        <f t="shared" si="325"/>
        <v>1.0593478202036329E-3</v>
      </c>
      <c r="L2526" s="36">
        <f>-(1-B2526/MAX(B$5:B2526))</f>
        <v>-9.6057478440314537E-4</v>
      </c>
      <c r="M2526" s="37">
        <f>-(1-C2526/MAX(C$5:C2526))</f>
        <v>-1.3250742873922139E-2</v>
      </c>
      <c r="N2526" s="37">
        <f>-(1-D2526/MAX(D$5:D2526))</f>
        <v>-0.13255113203908364</v>
      </c>
      <c r="O2526" s="37">
        <f>-(1-E2526/MAX(E$5:E2526))</f>
        <v>-0.34931334391511382</v>
      </c>
      <c r="P2526" s="39">
        <f>-(1-F2526/MAX(F$5:F2526))</f>
        <v>-2.8934277422325017E-2</v>
      </c>
      <c r="Q2526" s="33">
        <f>IF(DatiStorici[[#This Row],[Calend]]="X",(DatiStorici[[#This Row],[Balanced]]*B$2/DatiStorici[[#This Row],[Bond 3Y]]),Q2525)</f>
        <v>29.899429553803316</v>
      </c>
      <c r="R2526" s="33">
        <f>IF(DatiStorici[[#This Row],[Calend]]="X",(DatiStorici[[#This Row],[Balanced]]*C$2/DatiStorici[[#This Row],[Bond 10Y]]),R2525)</f>
        <v>22.725236034710424</v>
      </c>
      <c r="S2526" s="33">
        <f>IF(DatiStorici[[#This Row],[Calend]]="X",(DatiStorici[[#This Row],[Balanced]]*D$2/DatiStorici[[#This Row],[SXXR]]),S2525)</f>
        <v>18.617808740708266</v>
      </c>
      <c r="T2526" s="33">
        <f>IF(DatiStorici[[#This Row],[Calend]]="X",(DatiStorici[[#This Row],[Balanced]]*E$2/DatiStorici[[#This Row],[Gold]]),T2525)</f>
        <v>38.912247961081768</v>
      </c>
      <c r="U2526" s="34">
        <f>SUMPRODUCT(DatiStorici[[#This Row],[Bond 3Y]:[Gold]],Q2525:T2525)</f>
        <v>16732.978067770004</v>
      </c>
      <c r="V2526" s="32">
        <f t="shared" si="326"/>
        <v>1.3489624957683985E-3</v>
      </c>
      <c r="W2526" s="32">
        <f>-(1-U2526/MAX(U$5:U2526))</f>
        <v>-2.7855350543455781E-2</v>
      </c>
      <c r="X2526" s="53" t="str">
        <f t="shared" si="327"/>
        <v/>
      </c>
    </row>
    <row r="2527" spans="1:24" x14ac:dyDescent="0.3">
      <c r="A2527" s="4">
        <v>42654</v>
      </c>
      <c r="B2527" s="1">
        <v>133.32988800000001</v>
      </c>
      <c r="C2527" s="1">
        <v>185.089553</v>
      </c>
      <c r="D2527" s="1">
        <v>207.67082199999999</v>
      </c>
      <c r="E2527" s="1">
        <v>119.12654999999999</v>
      </c>
      <c r="F2527" s="3">
        <f t="shared" si="320"/>
        <v>15800.070400922468</v>
      </c>
      <c r="G2527" s="36">
        <f t="shared" si="321"/>
        <v>8.1680446293465228E-5</v>
      </c>
      <c r="H2527" s="31">
        <f t="shared" si="322"/>
        <v>1.004288497014786E-3</v>
      </c>
      <c r="I2527" s="37">
        <f t="shared" si="323"/>
        <v>-5.3007412159339629E-3</v>
      </c>
      <c r="J2527" s="37">
        <f t="shared" si="324"/>
        <v>-4.8266331533080332E-3</v>
      </c>
      <c r="K2527" s="39">
        <f t="shared" si="325"/>
        <v>-2.1725394649055999E-3</v>
      </c>
      <c r="L2527" s="36">
        <f>-(1-B2527/MAX(B$5:B2527))</f>
        <v>-8.789694655526592E-4</v>
      </c>
      <c r="M2527" s="37">
        <f>-(1-C2527/MAX(C$5:C2527))</f>
        <v>-1.2259264163554051E-2</v>
      </c>
      <c r="N2527" s="37">
        <f>-(1-D2527/MAX(D$5:D2527))</f>
        <v>-0.13713708878327691</v>
      </c>
      <c r="O2527" s="37">
        <f>-(1-E2527/MAX(E$5:E2527))</f>
        <v>-0.35244640255702209</v>
      </c>
      <c r="P2527" s="39">
        <f>-(1-F2527/MAX(F$5:F2527))</f>
        <v>-3.1041666006315305E-2</v>
      </c>
      <c r="Q2527" s="33">
        <f>IF(DatiStorici[[#This Row],[Calend]]="X",(DatiStorici[[#This Row],[Balanced]]*B$2/DatiStorici[[#This Row],[Bond 3Y]]),Q2526)</f>
        <v>29.899429553803316</v>
      </c>
      <c r="R2527" s="33">
        <f>IF(DatiStorici[[#This Row],[Calend]]="X",(DatiStorici[[#This Row],[Balanced]]*C$2/DatiStorici[[#This Row],[Bond 10Y]]),R2526)</f>
        <v>22.725236034710424</v>
      </c>
      <c r="S2527" s="33">
        <f>IF(DatiStorici[[#This Row],[Calend]]="X",(DatiStorici[[#This Row],[Balanced]]*D$2/DatiStorici[[#This Row],[SXXR]]),S2526)</f>
        <v>18.617808740708266</v>
      </c>
      <c r="T2527" s="33">
        <f>IF(DatiStorici[[#This Row],[Calend]]="X",(DatiStorici[[#This Row],[Balanced]]*E$2/DatiStorici[[#This Row],[Gold]]),T2526)</f>
        <v>38.912247961081768</v>
      </c>
      <c r="U2527" s="34">
        <f>SUMPRODUCT(DatiStorici[[#This Row],[Bond 3Y]:[Gold]],Q2526:T2526)</f>
        <v>16694.548870526407</v>
      </c>
      <c r="V2527" s="32">
        <f t="shared" si="326"/>
        <v>-2.2992555952127533E-3</v>
      </c>
      <c r="W2527" s="32">
        <f>-(1-U2527/MAX(U$5:U2527))</f>
        <v>-3.0087991877949083E-2</v>
      </c>
      <c r="X2527" s="53" t="str">
        <f t="shared" si="327"/>
        <v/>
      </c>
    </row>
    <row r="2528" spans="1:24" x14ac:dyDescent="0.3">
      <c r="A2528" s="4">
        <v>42655</v>
      </c>
      <c r="B2528" s="1">
        <v>133.311128</v>
      </c>
      <c r="C2528" s="1">
        <v>184.60429999999999</v>
      </c>
      <c r="D2528" s="1">
        <v>206.713155</v>
      </c>
      <c r="E2528" s="1">
        <v>119.41504999999999</v>
      </c>
      <c r="F2528" s="3">
        <f t="shared" si="320"/>
        <v>15784.293443666573</v>
      </c>
      <c r="G2528" s="36">
        <f t="shared" si="321"/>
        <v>-1.4071353546718889E-4</v>
      </c>
      <c r="H2528" s="31">
        <f t="shared" si="322"/>
        <v>-2.6251628191172605E-3</v>
      </c>
      <c r="I2528" s="37">
        <f t="shared" si="323"/>
        <v>-4.6221319265640015E-3</v>
      </c>
      <c r="J2528" s="37">
        <f t="shared" si="324"/>
        <v>2.418866484216969E-3</v>
      </c>
      <c r="K2528" s="39">
        <f t="shared" si="325"/>
        <v>-9.9903601957848599E-4</v>
      </c>
      <c r="L2528" s="36">
        <f>-(1-B2528/MAX(B$5:B2528))</f>
        <v>-1.0195494271351135E-3</v>
      </c>
      <c r="M2528" s="37">
        <f>-(1-C2528/MAX(C$5:C2528))</f>
        <v>-1.4848843896813513E-2</v>
      </c>
      <c r="N2528" s="37">
        <f>-(1-D2528/MAX(D$5:D2528))</f>
        <v>-0.14111615203172967</v>
      </c>
      <c r="O2528" s="37">
        <f>-(1-E2528/MAX(E$5:E2528))</f>
        <v>-0.35087816094453261</v>
      </c>
      <c r="P2528" s="39">
        <f>-(1-F2528/MAX(F$5:F2528))</f>
        <v>-3.2009206898871656E-2</v>
      </c>
      <c r="Q2528" s="33">
        <f>IF(DatiStorici[[#This Row],[Calend]]="X",(DatiStorici[[#This Row],[Balanced]]*B$2/DatiStorici[[#This Row],[Bond 3Y]]),Q2527)</f>
        <v>29.899429553803316</v>
      </c>
      <c r="R2528" s="33">
        <f>IF(DatiStorici[[#This Row],[Calend]]="X",(DatiStorici[[#This Row],[Balanced]]*C$2/DatiStorici[[#This Row],[Bond 10Y]]),R2527)</f>
        <v>22.725236034710424</v>
      </c>
      <c r="S2528" s="33">
        <f>IF(DatiStorici[[#This Row],[Calend]]="X",(DatiStorici[[#This Row],[Balanced]]*D$2/DatiStorici[[#This Row],[SXXR]]),S2527)</f>
        <v>18.617808740708266</v>
      </c>
      <c r="T2528" s="33">
        <f>IF(DatiStorici[[#This Row],[Calend]]="X",(DatiStorici[[#This Row],[Balanced]]*E$2/DatiStorici[[#This Row],[Gold]]),T2527)</f>
        <v>38.912247961081768</v>
      </c>
      <c r="U2528" s="34">
        <f>SUMPRODUCT(DatiStorici[[#This Row],[Bond 3Y]:[Gold]],Q2527:T2527)</f>
        <v>16676.356990759909</v>
      </c>
      <c r="V2528" s="32">
        <f t="shared" si="326"/>
        <v>-1.0902839523867084E-3</v>
      </c>
      <c r="W2528" s="32">
        <f>-(1-U2528/MAX(U$5:U2528))</f>
        <v>-3.1144895108619175E-2</v>
      </c>
      <c r="X2528" s="53" t="str">
        <f t="shared" si="327"/>
        <v/>
      </c>
    </row>
    <row r="2529" spans="1:24" x14ac:dyDescent="0.3">
      <c r="A2529" s="4">
        <v>42656</v>
      </c>
      <c r="B2529" s="1">
        <v>133.30600799999999</v>
      </c>
      <c r="C2529" s="1">
        <v>184.998808</v>
      </c>
      <c r="D2529" s="1">
        <v>204.92799400000001</v>
      </c>
      <c r="E2529" s="1">
        <v>119.84609</v>
      </c>
      <c r="F2529" s="3">
        <f t="shared" si="320"/>
        <v>15784.301059693775</v>
      </c>
      <c r="G2529" s="36">
        <f t="shared" si="321"/>
        <v>-3.8407133745748248E-5</v>
      </c>
      <c r="H2529" s="31">
        <f t="shared" si="322"/>
        <v>2.1347664090631329E-3</v>
      </c>
      <c r="I2529" s="37">
        <f t="shared" si="323"/>
        <v>-8.6734389677895311E-3</v>
      </c>
      <c r="J2529" s="37">
        <f t="shared" si="324"/>
        <v>3.6030963183093052E-3</v>
      </c>
      <c r="K2529" s="39">
        <f t="shared" si="325"/>
        <v>4.8250657486205345E-7</v>
      </c>
      <c r="L2529" s="36">
        <f>-(1-B2529/MAX(B$5:B2529))</f>
        <v>-1.057916666117098E-3</v>
      </c>
      <c r="M2529" s="37">
        <f>-(1-C2529/MAX(C$5:C2529))</f>
        <v>-1.2743529923672225E-2</v>
      </c>
      <c r="N2529" s="37">
        <f>-(1-D2529/MAX(D$5:D2529))</f>
        <v>-0.14853341557706567</v>
      </c>
      <c r="O2529" s="37">
        <f>-(1-E2529/MAX(E$5:E2529))</f>
        <v>-0.34853509382270442</v>
      </c>
      <c r="P2529" s="39">
        <f>-(1-F2529/MAX(F$5:F2529))</f>
        <v>-3.2008739836837052E-2</v>
      </c>
      <c r="Q2529" s="33">
        <f>IF(DatiStorici[[#This Row],[Calend]]="X",(DatiStorici[[#This Row],[Balanced]]*B$2/DatiStorici[[#This Row],[Bond 3Y]]),Q2528)</f>
        <v>29.899429553803316</v>
      </c>
      <c r="R2529" s="33">
        <f>IF(DatiStorici[[#This Row],[Calend]]="X",(DatiStorici[[#This Row],[Balanced]]*C$2/DatiStorici[[#This Row],[Bond 10Y]]),R2528)</f>
        <v>22.725236034710424</v>
      </c>
      <c r="S2529" s="33">
        <f>IF(DatiStorici[[#This Row],[Calend]]="X",(DatiStorici[[#This Row],[Balanced]]*D$2/DatiStorici[[#This Row],[SXXR]]),S2528)</f>
        <v>18.617808740708266</v>
      </c>
      <c r="T2529" s="33">
        <f>IF(DatiStorici[[#This Row],[Calend]]="X",(DatiStorici[[#This Row],[Balanced]]*E$2/DatiStorici[[#This Row],[Gold]]),T2528)</f>
        <v>38.912247961081768</v>
      </c>
      <c r="U2529" s="34">
        <f>SUMPRODUCT(DatiStorici[[#This Row],[Bond 3Y]:[Gold]],Q2528:T2528)</f>
        <v>16668.70614238995</v>
      </c>
      <c r="V2529" s="32">
        <f t="shared" si="326"/>
        <v>-4.5888942981853057E-4</v>
      </c>
      <c r="W2529" s="32">
        <f>-(1-U2529/MAX(U$5:U2529))</f>
        <v>-3.1589390480365576E-2</v>
      </c>
      <c r="X2529" s="53" t="str">
        <f t="shared" si="327"/>
        <v/>
      </c>
    </row>
    <row r="2530" spans="1:24" x14ac:dyDescent="0.3">
      <c r="A2530" s="4">
        <v>42657</v>
      </c>
      <c r="B2530" s="1">
        <v>133.29103699999999</v>
      </c>
      <c r="C2530" s="1">
        <v>184.89469099999999</v>
      </c>
      <c r="D2530" s="1">
        <v>207.572428</v>
      </c>
      <c r="E2530" s="1">
        <v>118.96088</v>
      </c>
      <c r="F2530" s="3">
        <f t="shared" si="320"/>
        <v>15786.16337399331</v>
      </c>
      <c r="G2530" s="36">
        <f t="shared" si="321"/>
        <v>-1.1231182262911652E-4</v>
      </c>
      <c r="H2530" s="31">
        <f t="shared" si="322"/>
        <v>-5.6295665120485218E-4</v>
      </c>
      <c r="I2530" s="37">
        <f t="shared" si="323"/>
        <v>1.2821660713554539E-2</v>
      </c>
      <c r="J2530" s="37">
        <f t="shared" si="324"/>
        <v>-7.4136366656823698E-3</v>
      </c>
      <c r="K2530" s="39">
        <f t="shared" si="325"/>
        <v>1.1797826450143883E-4</v>
      </c>
      <c r="L2530" s="36">
        <f>-(1-B2530/MAX(B$5:B2530))</f>
        <v>-1.1701033721326359E-3</v>
      </c>
      <c r="M2530" s="37">
        <f>-(1-C2530/MAX(C$5:C2530))</f>
        <v>-1.3299156108544374E-2</v>
      </c>
      <c r="N2530" s="37">
        <f>-(1-D2530/MAX(D$5:D2530))</f>
        <v>-0.1375459114212797</v>
      </c>
      <c r="O2530" s="37">
        <f>-(1-E2530/MAX(E$5:E2530))</f>
        <v>-0.35334695918766712</v>
      </c>
      <c r="P2530" s="39">
        <f>-(1-F2530/MAX(F$5:F2530))</f>
        <v>-3.1894531170972851E-2</v>
      </c>
      <c r="Q2530" s="33">
        <f>IF(DatiStorici[[#This Row],[Calend]]="X",(DatiStorici[[#This Row],[Balanced]]*B$2/DatiStorici[[#This Row],[Bond 3Y]]),Q2529)</f>
        <v>29.899429553803316</v>
      </c>
      <c r="R2530" s="33">
        <f>IF(DatiStorici[[#This Row],[Calend]]="X",(DatiStorici[[#This Row],[Balanced]]*C$2/DatiStorici[[#This Row],[Bond 10Y]]),R2529)</f>
        <v>22.725236034710424</v>
      </c>
      <c r="S2530" s="33">
        <f>IF(DatiStorici[[#This Row],[Calend]]="X",(DatiStorici[[#This Row],[Balanced]]*D$2/DatiStorici[[#This Row],[SXXR]]),S2529)</f>
        <v>18.617808740708266</v>
      </c>
      <c r="T2530" s="33">
        <f>IF(DatiStorici[[#This Row],[Calend]]="X",(DatiStorici[[#This Row],[Balanced]]*E$2/DatiStorici[[#This Row],[Gold]]),T2529)</f>
        <v>38.912247961081768</v>
      </c>
      <c r="U2530" s="34">
        <f>SUMPRODUCT(DatiStorici[[#This Row],[Bond 3Y]:[Gold]],Q2529:T2529)</f>
        <v>16680.680490051673</v>
      </c>
      <c r="V2530" s="32">
        <f t="shared" si="326"/>
        <v>7.1811504710922881E-4</v>
      </c>
      <c r="W2530" s="32">
        <f>-(1-U2530/MAX(U$5:U2530))</f>
        <v>-3.0893710490651261E-2</v>
      </c>
      <c r="X2530" s="53" t="str">
        <f t="shared" si="327"/>
        <v/>
      </c>
    </row>
    <row r="2531" spans="1:24" x14ac:dyDescent="0.3">
      <c r="A2531" s="4">
        <v>42660</v>
      </c>
      <c r="B2531" s="1">
        <v>133.277693</v>
      </c>
      <c r="C2531" s="1">
        <v>184.83834899999999</v>
      </c>
      <c r="D2531" s="1">
        <v>206.02744799999999</v>
      </c>
      <c r="E2531" s="1">
        <v>119.24663</v>
      </c>
      <c r="F2531" s="3">
        <f t="shared" si="320"/>
        <v>15772.435882977432</v>
      </c>
      <c r="G2531" s="36">
        <f t="shared" si="321"/>
        <v>-1.0011676921846292E-4</v>
      </c>
      <c r="H2531" s="31">
        <f t="shared" si="322"/>
        <v>-3.0477125028435922E-4</v>
      </c>
      <c r="I2531" s="37">
        <f t="shared" si="323"/>
        <v>-7.4709267371680411E-3</v>
      </c>
      <c r="J2531" s="37">
        <f t="shared" si="324"/>
        <v>2.3991698420012947E-3</v>
      </c>
      <c r="K2531" s="39">
        <f t="shared" si="325"/>
        <v>-8.699683892747286E-4</v>
      </c>
      <c r="L2531" s="36">
        <f>-(1-B2531/MAX(B$5:B2531))</f>
        <v>-1.2700979887293462E-3</v>
      </c>
      <c r="M2531" s="37">
        <f>-(1-C2531/MAX(C$5:C2531))</f>
        <v>-1.3599828337940822E-2</v>
      </c>
      <c r="N2531" s="37">
        <f>-(1-D2531/MAX(D$5:D2531))</f>
        <v>-0.14396523373017689</v>
      </c>
      <c r="O2531" s="37">
        <f>-(1-E2531/MAX(E$5:E2531))</f>
        <v>-0.3517936661520733</v>
      </c>
      <c r="P2531" s="39">
        <f>-(1-F2531/MAX(F$5:F2531))</f>
        <v>-3.273638607966245E-2</v>
      </c>
      <c r="Q2531" s="33">
        <f>IF(DatiStorici[[#This Row],[Calend]]="X",(DatiStorici[[#This Row],[Balanced]]*B$2/DatiStorici[[#This Row],[Bond 3Y]]),Q2530)</f>
        <v>29.899429553803316</v>
      </c>
      <c r="R2531" s="33">
        <f>IF(DatiStorici[[#This Row],[Calend]]="X",(DatiStorici[[#This Row],[Balanced]]*C$2/DatiStorici[[#This Row],[Bond 10Y]]),R2530)</f>
        <v>22.725236034710424</v>
      </c>
      <c r="S2531" s="33">
        <f>IF(DatiStorici[[#This Row],[Calend]]="X",(DatiStorici[[#This Row],[Balanced]]*D$2/DatiStorici[[#This Row],[SXXR]]),S2530)</f>
        <v>18.617808740708266</v>
      </c>
      <c r="T2531" s="33">
        <f>IF(DatiStorici[[#This Row],[Calend]]="X",(DatiStorici[[#This Row],[Balanced]]*E$2/DatiStorici[[#This Row],[Gold]]),T2530)</f>
        <v>38.912247961081768</v>
      </c>
      <c r="U2531" s="34">
        <f>SUMPRODUCT(DatiStorici[[#This Row],[Bond 3Y]:[Gold]],Q2530:T2530)</f>
        <v>16661.356159521696</v>
      </c>
      <c r="V2531" s="32">
        <f t="shared" si="326"/>
        <v>-1.1591573062456142E-3</v>
      </c>
      <c r="W2531" s="32">
        <f>-(1-U2531/MAX(U$5:U2531))</f>
        <v>-3.2016406310424794E-2</v>
      </c>
      <c r="X2531" s="53" t="str">
        <f t="shared" si="327"/>
        <v/>
      </c>
    </row>
    <row r="2532" spans="1:24" x14ac:dyDescent="0.3">
      <c r="A2532" s="4">
        <v>42661</v>
      </c>
      <c r="B2532" s="1">
        <v>133.279</v>
      </c>
      <c r="C2532" s="1">
        <v>185.06552300000001</v>
      </c>
      <c r="D2532" s="1">
        <v>209.13696400000001</v>
      </c>
      <c r="E2532" s="1">
        <v>119.56836</v>
      </c>
      <c r="F2532" s="3">
        <f t="shared" si="320"/>
        <v>15837.686886484178</v>
      </c>
      <c r="G2532" s="36">
        <f t="shared" si="321"/>
        <v>9.8065442312189886E-6</v>
      </c>
      <c r="H2532" s="31">
        <f t="shared" si="322"/>
        <v>1.2282868375125904E-3</v>
      </c>
      <c r="I2532" s="37">
        <f t="shared" si="323"/>
        <v>1.4979964841314275E-2</v>
      </c>
      <c r="J2532" s="37">
        <f t="shared" si="324"/>
        <v>2.6943886113629822E-3</v>
      </c>
      <c r="K2532" s="39">
        <f t="shared" si="325"/>
        <v>4.1284936893972324E-3</v>
      </c>
      <c r="L2532" s="36">
        <f>-(1-B2532/MAX(B$5:B2532))</f>
        <v>-1.2603038517470244E-3</v>
      </c>
      <c r="M2532" s="37">
        <f>-(1-C2532/MAX(C$5:C2532))</f>
        <v>-1.2387501600499728E-2</v>
      </c>
      <c r="N2532" s="37">
        <f>-(1-D2532/MAX(D$5:D2532))</f>
        <v>-0.13104533481325065</v>
      </c>
      <c r="O2532" s="37">
        <f>-(1-E2532/MAX(E$5:E2532))</f>
        <v>-0.35004479137222499</v>
      </c>
      <c r="P2532" s="39">
        <f>-(1-F2532/MAX(F$5:F2532))</f>
        <v>-2.8734789754773837E-2</v>
      </c>
      <c r="Q2532" s="33">
        <f>IF(DatiStorici[[#This Row],[Calend]]="X",(DatiStorici[[#This Row],[Balanced]]*B$2/DatiStorici[[#This Row],[Bond 3Y]]),Q2531)</f>
        <v>29.899429553803316</v>
      </c>
      <c r="R2532" s="33">
        <f>IF(DatiStorici[[#This Row],[Calend]]="X",(DatiStorici[[#This Row],[Balanced]]*C$2/DatiStorici[[#This Row],[Bond 10Y]]),R2531)</f>
        <v>22.725236034710424</v>
      </c>
      <c r="S2532" s="33">
        <f>IF(DatiStorici[[#This Row],[Calend]]="X",(DatiStorici[[#This Row],[Balanced]]*D$2/DatiStorici[[#This Row],[SXXR]]),S2531)</f>
        <v>18.617808740708266</v>
      </c>
      <c r="T2532" s="33">
        <f>IF(DatiStorici[[#This Row],[Calend]]="X",(DatiStorici[[#This Row],[Balanced]]*E$2/DatiStorici[[#This Row],[Gold]]),T2531)</f>
        <v>38.912247961081768</v>
      </c>
      <c r="U2532" s="34">
        <f>SUMPRODUCT(DatiStorici[[#This Row],[Bond 3Y]:[Gold]],Q2531:T2531)</f>
        <v>16736.969432547761</v>
      </c>
      <c r="V2532" s="32">
        <f t="shared" si="326"/>
        <v>4.5279756319762015E-3</v>
      </c>
      <c r="W2532" s="32">
        <f>-(1-U2532/MAX(U$5:U2532))</f>
        <v>-2.7623462119469866E-2</v>
      </c>
      <c r="X2532" s="53" t="str">
        <f t="shared" si="327"/>
        <v/>
      </c>
    </row>
    <row r="2533" spans="1:24" x14ac:dyDescent="0.3">
      <c r="A2533" s="4">
        <v>42662</v>
      </c>
      <c r="B2533" s="1">
        <v>133.27726899999999</v>
      </c>
      <c r="C2533" s="1">
        <v>185.125936</v>
      </c>
      <c r="D2533" s="1">
        <v>209.84222800000001</v>
      </c>
      <c r="E2533" s="1">
        <v>120.59807000000001</v>
      </c>
      <c r="F2533" s="3">
        <f t="shared" si="320"/>
        <v>15890.39583483889</v>
      </c>
      <c r="G2533" s="36">
        <f t="shared" si="321"/>
        <v>-1.2987876867561633E-5</v>
      </c>
      <c r="H2533" s="31">
        <f t="shared" si="322"/>
        <v>3.2638786804802276E-4</v>
      </c>
      <c r="I2533" s="37">
        <f t="shared" si="323"/>
        <v>3.3665856423522643E-3</v>
      </c>
      <c r="J2533" s="37">
        <f t="shared" si="324"/>
        <v>8.5750228258588707E-3</v>
      </c>
      <c r="K2533" s="39">
        <f t="shared" si="325"/>
        <v>3.3225453492953124E-3</v>
      </c>
      <c r="L2533" s="36">
        <f>-(1-B2533/MAX(B$5:B2533))</f>
        <v>-1.2732752757076415E-3</v>
      </c>
      <c r="M2533" s="37">
        <f>-(1-C2533/MAX(C$5:C2533))</f>
        <v>-1.2065104252260039E-2</v>
      </c>
      <c r="N2533" s="37">
        <f>-(1-D2533/MAX(D$5:D2533))</f>
        <v>-0.12811499466071663</v>
      </c>
      <c r="O2533" s="37">
        <f>-(1-E2533/MAX(E$5:E2533))</f>
        <v>-0.34444744623948165</v>
      </c>
      <c r="P2533" s="39">
        <f>-(1-F2533/MAX(F$5:F2533))</f>
        <v>-2.5502350057457157E-2</v>
      </c>
      <c r="Q2533" s="33">
        <f>IF(DatiStorici[[#This Row],[Calend]]="X",(DatiStorici[[#This Row],[Balanced]]*B$2/DatiStorici[[#This Row],[Bond 3Y]]),Q2532)</f>
        <v>29.899429553803316</v>
      </c>
      <c r="R2533" s="33">
        <f>IF(DatiStorici[[#This Row],[Calend]]="X",(DatiStorici[[#This Row],[Balanced]]*C$2/DatiStorici[[#This Row],[Bond 10Y]]),R2532)</f>
        <v>22.725236034710424</v>
      </c>
      <c r="S2533" s="33">
        <f>IF(DatiStorici[[#This Row],[Calend]]="X",(DatiStorici[[#This Row],[Balanced]]*D$2/DatiStorici[[#This Row],[SXXR]]),S2532)</f>
        <v>18.617808740708266</v>
      </c>
      <c r="T2533" s="33">
        <f>IF(DatiStorici[[#This Row],[Calend]]="X",(DatiStorici[[#This Row],[Balanced]]*E$2/DatiStorici[[#This Row],[Gold]]),T2532)</f>
        <v>38.912247961081768</v>
      </c>
      <c r="U2533" s="34">
        <f>SUMPRODUCT(DatiStorici[[#This Row],[Bond 3Y]:[Gold]],Q2532:T2532)</f>
        <v>16791.489377431484</v>
      </c>
      <c r="V2533" s="32">
        <f t="shared" si="326"/>
        <v>3.2521621852937711E-3</v>
      </c>
      <c r="W2533" s="32">
        <f>-(1-U2533/MAX(U$5:U2533))</f>
        <v>-2.4455988135298146E-2</v>
      </c>
      <c r="X2533" s="53" t="str">
        <f t="shared" si="327"/>
        <v/>
      </c>
    </row>
    <row r="2534" spans="1:24" x14ac:dyDescent="0.3">
      <c r="A2534" s="4">
        <v>42663</v>
      </c>
      <c r="B2534" s="1">
        <v>133.262607</v>
      </c>
      <c r="C2534" s="1">
        <v>185.42436000000001</v>
      </c>
      <c r="D2534" s="1">
        <v>210.31464500000001</v>
      </c>
      <c r="E2534" s="1">
        <v>120.84375</v>
      </c>
      <c r="F2534" s="3">
        <f t="shared" si="320"/>
        <v>15914.386136442226</v>
      </c>
      <c r="G2534" s="36">
        <f t="shared" si="321"/>
        <v>-1.1001730949089058E-4</v>
      </c>
      <c r="H2534" s="31">
        <f t="shared" si="322"/>
        <v>1.6107074680018559E-3</v>
      </c>
      <c r="I2534" s="37">
        <f t="shared" si="323"/>
        <v>2.2487657798344936E-3</v>
      </c>
      <c r="J2534" s="37">
        <f t="shared" si="324"/>
        <v>2.0351079592894721E-3</v>
      </c>
      <c r="K2534" s="39">
        <f t="shared" si="325"/>
        <v>1.5085974288327499E-3</v>
      </c>
      <c r="L2534" s="36">
        <f>-(1-B2534/MAX(B$5:B2534))</f>
        <v>-1.3831464589015852E-3</v>
      </c>
      <c r="M2534" s="37">
        <f>-(1-C2534/MAX(C$5:C2534))</f>
        <v>-1.047254791089125E-2</v>
      </c>
      <c r="N2534" s="37">
        <f>-(1-D2534/MAX(D$5:D2534))</f>
        <v>-0.12615212330496939</v>
      </c>
      <c r="O2534" s="37">
        <f>-(1-E2534/MAX(E$5:E2534))</f>
        <v>-0.34311196755887019</v>
      </c>
      <c r="P2534" s="39">
        <f>-(1-F2534/MAX(F$5:F2534))</f>
        <v>-2.4031115937372616E-2</v>
      </c>
      <c r="Q2534" s="33">
        <f>IF(DatiStorici[[#This Row],[Calend]]="X",(DatiStorici[[#This Row],[Balanced]]*B$2/DatiStorici[[#This Row],[Bond 3Y]]),Q2533)</f>
        <v>29.899429553803316</v>
      </c>
      <c r="R2534" s="33">
        <f>IF(DatiStorici[[#This Row],[Calend]]="X",(DatiStorici[[#This Row],[Balanced]]*C$2/DatiStorici[[#This Row],[Bond 10Y]]),R2533)</f>
        <v>22.725236034710424</v>
      </c>
      <c r="S2534" s="33">
        <f>IF(DatiStorici[[#This Row],[Calend]]="X",(DatiStorici[[#This Row],[Balanced]]*D$2/DatiStorici[[#This Row],[SXXR]]),S2533)</f>
        <v>18.617808740708266</v>
      </c>
      <c r="T2534" s="33">
        <f>IF(DatiStorici[[#This Row],[Calend]]="X",(DatiStorici[[#This Row],[Balanced]]*E$2/DatiStorici[[#This Row],[Gold]]),T2533)</f>
        <v>38.912247961081768</v>
      </c>
      <c r="U2534" s="34">
        <f>SUMPRODUCT(DatiStorici[[#This Row],[Bond 3Y]:[Gold]],Q2533:T2533)</f>
        <v>16816.188078264728</v>
      </c>
      <c r="V2534" s="32">
        <f t="shared" si="326"/>
        <v>1.4698251798186096E-3</v>
      </c>
      <c r="W2534" s="32">
        <f>-(1-U2534/MAX(U$5:U2534))</f>
        <v>-2.3021054690317788E-2</v>
      </c>
      <c r="X2534" s="53" t="str">
        <f t="shared" si="327"/>
        <v/>
      </c>
    </row>
    <row r="2535" spans="1:24" x14ac:dyDescent="0.3">
      <c r="A2535" s="4">
        <v>42664</v>
      </c>
      <c r="B2535" s="1">
        <v>133.27516</v>
      </c>
      <c r="C2535" s="1">
        <v>185.37453400000001</v>
      </c>
      <c r="D2535" s="1">
        <v>210.31708900000001</v>
      </c>
      <c r="E2535" s="1">
        <v>120.31021</v>
      </c>
      <c r="F2535" s="3">
        <f t="shared" si="320"/>
        <v>15892.428044131757</v>
      </c>
      <c r="G2535" s="36">
        <f t="shared" si="321"/>
        <v>9.4193030507932631E-5</v>
      </c>
      <c r="H2535" s="31">
        <f t="shared" si="322"/>
        <v>-2.6874945479146104E-4</v>
      </c>
      <c r="I2535" s="37">
        <f t="shared" si="323"/>
        <v>1.162061633711541E-5</v>
      </c>
      <c r="J2535" s="37">
        <f t="shared" si="324"/>
        <v>-4.4248982728453306E-3</v>
      </c>
      <c r="K2535" s="39">
        <f t="shared" si="325"/>
        <v>-1.3807164511464014E-3</v>
      </c>
      <c r="L2535" s="36">
        <f>-(1-B2535/MAX(B$5:B2535))</f>
        <v>-1.2890792809835405E-3</v>
      </c>
      <c r="M2535" s="37">
        <f>-(1-C2535/MAX(C$5:C2535))</f>
        <v>-1.0738447142404239E-2</v>
      </c>
      <c r="N2535" s="37">
        <f>-(1-D2535/MAX(D$5:D2535))</f>
        <v>-0.12614196859505544</v>
      </c>
      <c r="O2535" s="37">
        <f>-(1-E2535/MAX(E$5:E2535))</f>
        <v>-0.34601220891043905</v>
      </c>
      <c r="P2535" s="39">
        <f>-(1-F2535/MAX(F$5:F2535))</f>
        <v>-2.5377722376644485E-2</v>
      </c>
      <c r="Q2535" s="33">
        <f>IF(DatiStorici[[#This Row],[Calend]]="X",(DatiStorici[[#This Row],[Balanced]]*B$2/DatiStorici[[#This Row],[Bond 3Y]]),Q2534)</f>
        <v>29.899429553803316</v>
      </c>
      <c r="R2535" s="33">
        <f>IF(DatiStorici[[#This Row],[Calend]]="X",(DatiStorici[[#This Row],[Balanced]]*C$2/DatiStorici[[#This Row],[Bond 10Y]]),R2534)</f>
        <v>22.725236034710424</v>
      </c>
      <c r="S2535" s="33">
        <f>IF(DatiStorici[[#This Row],[Calend]]="X",(DatiStorici[[#This Row],[Balanced]]*D$2/DatiStorici[[#This Row],[SXXR]]),S2534)</f>
        <v>18.617808740708266</v>
      </c>
      <c r="T2535" s="33">
        <f>IF(DatiStorici[[#This Row],[Calend]]="X",(DatiStorici[[#This Row],[Balanced]]*E$2/DatiStorici[[#This Row],[Gold]]),T2534)</f>
        <v>38.912247961081768</v>
      </c>
      <c r="U2535" s="34">
        <f>SUMPRODUCT(DatiStorici[[#This Row],[Bond 3Y]:[Gold]],Q2534:T2534)</f>
        <v>16794.715359340658</v>
      </c>
      <c r="V2535" s="32">
        <f t="shared" si="326"/>
        <v>-1.2777235747473447E-3</v>
      </c>
      <c r="W2535" s="32">
        <f>-(1-U2535/MAX(U$5:U2535))</f>
        <v>-2.4268566563385163E-2</v>
      </c>
      <c r="X2535" s="53" t="str">
        <f t="shared" si="327"/>
        <v/>
      </c>
    </row>
    <row r="2536" spans="1:24" x14ac:dyDescent="0.3">
      <c r="A2536" s="4">
        <v>42667</v>
      </c>
      <c r="B2536" s="1">
        <v>133.28159400000001</v>
      </c>
      <c r="C2536" s="1">
        <v>185.225987</v>
      </c>
      <c r="D2536" s="1">
        <v>210.307311</v>
      </c>
      <c r="E2536" s="1">
        <v>120.25854</v>
      </c>
      <c r="F2536" s="3">
        <f t="shared" si="320"/>
        <v>15886.640872957716</v>
      </c>
      <c r="G2536" s="36">
        <f t="shared" si="321"/>
        <v>4.8274897594788886E-5</v>
      </c>
      <c r="H2536" s="31">
        <f t="shared" si="322"/>
        <v>-8.016556887427465E-4</v>
      </c>
      <c r="I2536" s="37">
        <f t="shared" si="323"/>
        <v>-4.6492785495952707E-5</v>
      </c>
      <c r="J2536" s="37">
        <f t="shared" si="324"/>
        <v>-4.2956535954522137E-4</v>
      </c>
      <c r="K2536" s="39">
        <f t="shared" si="325"/>
        <v>-3.642127623758681E-4</v>
      </c>
      <c r="L2536" s="36">
        <f>-(1-B2536/MAX(B$5:B2536))</f>
        <v>-1.2408654498096139E-3</v>
      </c>
      <c r="M2536" s="37">
        <f>-(1-C2536/MAX(C$5:C2536))</f>
        <v>-1.1531176503451923E-2</v>
      </c>
      <c r="N2536" s="37">
        <f>-(1-D2536/MAX(D$5:D2536))</f>
        <v>-0.12618259574462143</v>
      </c>
      <c r="O2536" s="37">
        <f>-(1-E2536/MAX(E$5:E2536))</f>
        <v>-0.34629307908068974</v>
      </c>
      <c r="P2536" s="39">
        <f>-(1-F2536/MAX(F$5:F2536))</f>
        <v>-2.5732627614219128E-2</v>
      </c>
      <c r="Q2536" s="33">
        <f>IF(DatiStorici[[#This Row],[Calend]]="X",(DatiStorici[[#This Row],[Balanced]]*B$2/DatiStorici[[#This Row],[Bond 3Y]]),Q2535)</f>
        <v>29.899429553803316</v>
      </c>
      <c r="R2536" s="33">
        <f>IF(DatiStorici[[#This Row],[Calend]]="X",(DatiStorici[[#This Row],[Balanced]]*C$2/DatiStorici[[#This Row],[Bond 10Y]]),R2535)</f>
        <v>22.725236034710424</v>
      </c>
      <c r="S2536" s="33">
        <f>IF(DatiStorici[[#This Row],[Calend]]="X",(DatiStorici[[#This Row],[Balanced]]*D$2/DatiStorici[[#This Row],[SXXR]]),S2535)</f>
        <v>18.617808740708266</v>
      </c>
      <c r="T2536" s="33">
        <f>IF(DatiStorici[[#This Row],[Calend]]="X",(DatiStorici[[#This Row],[Balanced]]*E$2/DatiStorici[[#This Row],[Gold]]),T2535)</f>
        <v>38.912247961081768</v>
      </c>
      <c r="U2536" s="34">
        <f>SUMPRODUCT(DatiStorici[[#This Row],[Bond 3Y]:[Gold]],Q2535:T2535)</f>
        <v>16789.339325847144</v>
      </c>
      <c r="V2536" s="32">
        <f t="shared" si="326"/>
        <v>-3.2015392958517386E-4</v>
      </c>
      <c r="W2536" s="32">
        <f>-(1-U2536/MAX(U$5:U2536))</f>
        <v>-2.4580900815832751E-2</v>
      </c>
      <c r="X2536" s="53" t="str">
        <f t="shared" si="327"/>
        <v/>
      </c>
    </row>
    <row r="2537" spans="1:24" x14ac:dyDescent="0.3">
      <c r="A2537" s="4">
        <v>42668</v>
      </c>
      <c r="B2537" s="1">
        <v>133.28945300000001</v>
      </c>
      <c r="C2537" s="1">
        <v>185.297819</v>
      </c>
      <c r="D2537" s="1">
        <v>209.57943499999999</v>
      </c>
      <c r="E2537" s="1">
        <v>120.623</v>
      </c>
      <c r="F2537" s="3">
        <f t="shared" si="320"/>
        <v>15892.078395170856</v>
      </c>
      <c r="G2537" s="36">
        <f t="shared" si="321"/>
        <v>5.8963642831543609E-5</v>
      </c>
      <c r="H2537" s="31">
        <f t="shared" si="322"/>
        <v>3.8773217664680445E-4</v>
      </c>
      <c r="I2537" s="37">
        <f t="shared" si="323"/>
        <v>-3.4670145511118376E-3</v>
      </c>
      <c r="J2537" s="37">
        <f t="shared" si="324"/>
        <v>3.0260540356344331E-3</v>
      </c>
      <c r="K2537" s="39">
        <f t="shared" si="325"/>
        <v>3.4221154227936777E-4</v>
      </c>
      <c r="L2537" s="36">
        <f>-(1-B2537/MAX(B$5:B2537))</f>
        <v>-1.1819732366925573E-3</v>
      </c>
      <c r="M2537" s="37">
        <f>-(1-C2537/MAX(C$5:C2537))</f>
        <v>-1.1147841024022664E-2</v>
      </c>
      <c r="N2537" s="37">
        <f>-(1-D2537/MAX(D$5:D2537))</f>
        <v>-0.12920688773863487</v>
      </c>
      <c r="O2537" s="37">
        <f>-(1-E2537/MAX(E$5:E2537))</f>
        <v>-0.34431193059511644</v>
      </c>
      <c r="P2537" s="39">
        <f>-(1-F2537/MAX(F$5:F2537))</f>
        <v>-2.539916502000239E-2</v>
      </c>
      <c r="Q2537" s="33">
        <f>IF(DatiStorici[[#This Row],[Calend]]="X",(DatiStorici[[#This Row],[Balanced]]*B$2/DatiStorici[[#This Row],[Bond 3Y]]),Q2536)</f>
        <v>29.899429553803316</v>
      </c>
      <c r="R2537" s="33">
        <f>IF(DatiStorici[[#This Row],[Calend]]="X",(DatiStorici[[#This Row],[Balanced]]*C$2/DatiStorici[[#This Row],[Bond 10Y]]),R2536)</f>
        <v>22.725236034710424</v>
      </c>
      <c r="S2537" s="33">
        <f>IF(DatiStorici[[#This Row],[Calend]]="X",(DatiStorici[[#This Row],[Balanced]]*D$2/DatiStorici[[#This Row],[SXXR]]),S2536)</f>
        <v>18.617808740708266</v>
      </c>
      <c r="T2537" s="33">
        <f>IF(DatiStorici[[#This Row],[Calend]]="X",(DatiStorici[[#This Row],[Balanced]]*E$2/DatiStorici[[#This Row],[Gold]]),T2536)</f>
        <v>38.912247961081768</v>
      </c>
      <c r="U2537" s="34">
        <f>SUMPRODUCT(DatiStorici[[#This Row],[Bond 3Y]:[Gold]],Q2536:T2536)</f>
        <v>16791.837206355791</v>
      </c>
      <c r="V2537" s="32">
        <f t="shared" si="326"/>
        <v>1.4876670630402329E-4</v>
      </c>
      <c r="W2537" s="32">
        <f>-(1-U2537/MAX(U$5:U2537))</f>
        <v>-2.4435780134885898E-2</v>
      </c>
      <c r="X2537" s="53" t="str">
        <f t="shared" si="327"/>
        <v/>
      </c>
    </row>
    <row r="2538" spans="1:24" x14ac:dyDescent="0.3">
      <c r="A2538" s="4">
        <v>42669</v>
      </c>
      <c r="B2538" s="1">
        <v>133.264217</v>
      </c>
      <c r="C2538" s="1">
        <v>184.30560500000001</v>
      </c>
      <c r="D2538" s="1">
        <v>208.773943</v>
      </c>
      <c r="E2538" s="1">
        <v>120.72614</v>
      </c>
      <c r="F2538" s="3">
        <f t="shared" si="320"/>
        <v>15858.284528374661</v>
      </c>
      <c r="G2538" s="36">
        <f t="shared" si="321"/>
        <v>-1.8935023536089142E-4</v>
      </c>
      <c r="H2538" s="31">
        <f t="shared" si="322"/>
        <v>-5.3690865350446192E-3</v>
      </c>
      <c r="I2538" s="37">
        <f t="shared" si="323"/>
        <v>-3.8507780154811233E-3</v>
      </c>
      <c r="J2538" s="37">
        <f t="shared" si="324"/>
        <v>8.5469545305754996E-4</v>
      </c>
      <c r="K2538" s="39">
        <f t="shared" si="325"/>
        <v>-2.128723985856968E-3</v>
      </c>
      <c r="L2538" s="36">
        <f>-(1-B2538/MAX(B$5:B2538))</f>
        <v>-1.3710817607061054E-3</v>
      </c>
      <c r="M2538" s="37">
        <f>-(1-C2538/MAX(C$5:C2538))</f>
        <v>-1.6442846444815973E-2</v>
      </c>
      <c r="N2538" s="37">
        <f>-(1-D2538/MAX(D$5:D2538))</f>
        <v>-0.1325536707165621</v>
      </c>
      <c r="O2538" s="37">
        <f>-(1-E2538/MAX(E$5:E2538))</f>
        <v>-0.34375127742384382</v>
      </c>
      <c r="P2538" s="39">
        <f>-(1-F2538/MAX(F$5:F2538))</f>
        <v>-2.7471614574919201E-2</v>
      </c>
      <c r="Q2538" s="33">
        <f>IF(DatiStorici[[#This Row],[Calend]]="X",(DatiStorici[[#This Row],[Balanced]]*B$2/DatiStorici[[#This Row],[Bond 3Y]]),Q2537)</f>
        <v>29.899429553803316</v>
      </c>
      <c r="R2538" s="33">
        <f>IF(DatiStorici[[#This Row],[Calend]]="X",(DatiStorici[[#This Row],[Balanced]]*C$2/DatiStorici[[#This Row],[Bond 10Y]]),R2537)</f>
        <v>22.725236034710424</v>
      </c>
      <c r="S2538" s="33">
        <f>IF(DatiStorici[[#This Row],[Calend]]="X",(DatiStorici[[#This Row],[Balanced]]*D$2/DatiStorici[[#This Row],[SXXR]]),S2537)</f>
        <v>18.617808740708266</v>
      </c>
      <c r="T2538" s="33">
        <f>IF(DatiStorici[[#This Row],[Calend]]="X",(DatiStorici[[#This Row],[Balanced]]*E$2/DatiStorici[[#This Row],[Gold]]),T2537)</f>
        <v>38.912247961081768</v>
      </c>
      <c r="U2538" s="34">
        <f>SUMPRODUCT(DatiStorici[[#This Row],[Bond 3Y]:[Gold]],Q2537:T2537)</f>
        <v>16757.551280261167</v>
      </c>
      <c r="V2538" s="32">
        <f t="shared" si="326"/>
        <v>-2.0439083737256989E-3</v>
      </c>
      <c r="W2538" s="32">
        <f>-(1-U2538/MAX(U$5:U2538))</f>
        <v>-2.6427707660850452E-2</v>
      </c>
      <c r="X2538" s="53" t="str">
        <f t="shared" si="327"/>
        <v/>
      </c>
    </row>
    <row r="2539" spans="1:24" x14ac:dyDescent="0.3">
      <c r="A2539" s="4">
        <v>42670</v>
      </c>
      <c r="B2539" s="1">
        <v>133.194772</v>
      </c>
      <c r="C2539" s="1">
        <v>183.25744399999999</v>
      </c>
      <c r="D2539" s="1">
        <v>208.78555499999999</v>
      </c>
      <c r="E2539" s="1">
        <v>120.32091</v>
      </c>
      <c r="F2539" s="3">
        <f t="shared" si="320"/>
        <v>15814.224375825885</v>
      </c>
      <c r="G2539" s="36">
        <f t="shared" si="321"/>
        <v>-5.2124345163166339E-4</v>
      </c>
      <c r="H2539" s="31">
        <f t="shared" si="322"/>
        <v>-5.7033145418043376E-3</v>
      </c>
      <c r="I2539" s="37">
        <f t="shared" si="323"/>
        <v>5.5618421128571023E-5</v>
      </c>
      <c r="J2539" s="37">
        <f t="shared" si="324"/>
        <v>-3.3622513260492749E-3</v>
      </c>
      <c r="K2539" s="39">
        <f t="shared" si="325"/>
        <v>-2.7822349725366868E-3</v>
      </c>
      <c r="L2539" s="36">
        <f>-(1-B2539/MAX(B$5:B2539))</f>
        <v>-1.8914749074060433E-3</v>
      </c>
      <c r="M2539" s="37">
        <f>-(1-C2539/MAX(C$5:C2539))</f>
        <v>-2.2036416155447269E-2</v>
      </c>
      <c r="N2539" s="37">
        <f>-(1-D2539/MAX(D$5:D2539))</f>
        <v>-0.1325054233796058</v>
      </c>
      <c r="O2539" s="37">
        <f>-(1-E2539/MAX(E$5:E2539))</f>
        <v>-0.34595404535670027</v>
      </c>
      <c r="P2539" s="39">
        <f>-(1-F2539/MAX(F$5:F2539))</f>
        <v>-3.0173656459914655E-2</v>
      </c>
      <c r="Q2539" s="33">
        <f>IF(DatiStorici[[#This Row],[Calend]]="X",(DatiStorici[[#This Row],[Balanced]]*B$2/DatiStorici[[#This Row],[Bond 3Y]]),Q2538)</f>
        <v>29.899429553803316</v>
      </c>
      <c r="R2539" s="33">
        <f>IF(DatiStorici[[#This Row],[Calend]]="X",(DatiStorici[[#This Row],[Balanced]]*C$2/DatiStorici[[#This Row],[Bond 10Y]]),R2538)</f>
        <v>22.725236034710424</v>
      </c>
      <c r="S2539" s="33">
        <f>IF(DatiStorici[[#This Row],[Calend]]="X",(DatiStorici[[#This Row],[Balanced]]*D$2/DatiStorici[[#This Row],[SXXR]]),S2538)</f>
        <v>18.617808740708266</v>
      </c>
      <c r="T2539" s="33">
        <f>IF(DatiStorici[[#This Row],[Calend]]="X",(DatiStorici[[#This Row],[Balanced]]*E$2/DatiStorici[[#This Row],[Gold]]),T2538)</f>
        <v>38.912247961081768</v>
      </c>
      <c r="U2539" s="34">
        <f>SUMPRODUCT(DatiStorici[[#This Row],[Bond 3Y]:[Gold]],Q2538:T2538)</f>
        <v>16716.102988002251</v>
      </c>
      <c r="V2539" s="32">
        <f t="shared" si="326"/>
        <v>-2.4764737730755544E-3</v>
      </c>
      <c r="W2539" s="32">
        <f>-(1-U2539/MAX(U$5:U2539))</f>
        <v>-2.8835750950300998E-2</v>
      </c>
      <c r="X2539" s="53" t="str">
        <f t="shared" si="327"/>
        <v/>
      </c>
    </row>
    <row r="2540" spans="1:24" x14ac:dyDescent="0.3">
      <c r="A2540" s="4">
        <v>42671</v>
      </c>
      <c r="B2540" s="1">
        <v>133.09412800000001</v>
      </c>
      <c r="C2540" s="1">
        <v>183.038186</v>
      </c>
      <c r="D2540" s="1">
        <v>208.23063300000001</v>
      </c>
      <c r="E2540" s="1">
        <v>120.96091</v>
      </c>
      <c r="F2540" s="3">
        <f t="shared" si="320"/>
        <v>15823.082754300427</v>
      </c>
      <c r="G2540" s="36">
        <f t="shared" si="321"/>
        <v>-7.5590086400294373E-4</v>
      </c>
      <c r="H2540" s="31">
        <f t="shared" si="322"/>
        <v>-1.1971643024337713E-3</v>
      </c>
      <c r="I2540" s="37">
        <f t="shared" si="323"/>
        <v>-2.6613946581068339E-3</v>
      </c>
      <c r="J2540" s="37">
        <f t="shared" si="324"/>
        <v>5.3050122132495998E-3</v>
      </c>
      <c r="K2540" s="39">
        <f t="shared" si="325"/>
        <v>5.5999574613616347E-4</v>
      </c>
      <c r="L2540" s="36">
        <f>-(1-B2540/MAX(B$5:B2540))</f>
        <v>-2.6456609230508521E-3</v>
      </c>
      <c r="M2540" s="37">
        <f>-(1-C2540/MAX(C$5:C2540))</f>
        <v>-2.3206498716822455E-2</v>
      </c>
      <c r="N2540" s="37">
        <f>-(1-D2540/MAX(D$5:D2540))</f>
        <v>-0.13481109929404977</v>
      </c>
      <c r="O2540" s="37">
        <f>-(1-E2540/MAX(E$5:E2540))</f>
        <v>-0.3424751038246614</v>
      </c>
      <c r="P2540" s="39">
        <f>-(1-F2540/MAX(F$5:F2540))</f>
        <v>-2.9630405738191534E-2</v>
      </c>
      <c r="Q2540" s="33">
        <f>IF(DatiStorici[[#This Row],[Calend]]="X",(DatiStorici[[#This Row],[Balanced]]*B$2/DatiStorici[[#This Row],[Bond 3Y]]),Q2539)</f>
        <v>29.899429553803316</v>
      </c>
      <c r="R2540" s="33">
        <f>IF(DatiStorici[[#This Row],[Calend]]="X",(DatiStorici[[#This Row],[Balanced]]*C$2/DatiStorici[[#This Row],[Bond 10Y]]),R2539)</f>
        <v>22.725236034710424</v>
      </c>
      <c r="S2540" s="33">
        <f>IF(DatiStorici[[#This Row],[Calend]]="X",(DatiStorici[[#This Row],[Balanced]]*D$2/DatiStorici[[#This Row],[SXXR]]),S2539)</f>
        <v>18.617808740708266</v>
      </c>
      <c r="T2540" s="33">
        <f>IF(DatiStorici[[#This Row],[Calend]]="X",(DatiStorici[[#This Row],[Balanced]]*E$2/DatiStorici[[#This Row],[Gold]]),T2539)</f>
        <v>38.912247961081768</v>
      </c>
      <c r="U2540" s="34">
        <f>SUMPRODUCT(DatiStorici[[#This Row],[Bond 3Y]:[Gold]],Q2539:T2539)</f>
        <v>16722.683507044821</v>
      </c>
      <c r="V2540" s="32">
        <f t="shared" si="326"/>
        <v>3.9358600100484846E-4</v>
      </c>
      <c r="W2540" s="32">
        <f>-(1-U2540/MAX(U$5:U2540))</f>
        <v>-2.8453439065831088E-2</v>
      </c>
      <c r="X2540" s="53" t="str">
        <f t="shared" si="327"/>
        <v/>
      </c>
    </row>
    <row r="2541" spans="1:24" x14ac:dyDescent="0.3">
      <c r="A2541" s="4">
        <v>42674</v>
      </c>
      <c r="B2541" s="1">
        <v>133.09805399999999</v>
      </c>
      <c r="C2541" s="1">
        <v>183.05731399999999</v>
      </c>
      <c r="D2541" s="1">
        <v>207.137291</v>
      </c>
      <c r="E2541" s="1">
        <v>120.86172000000001</v>
      </c>
      <c r="F2541" s="3">
        <f t="shared" si="320"/>
        <v>15803.304238830769</v>
      </c>
      <c r="G2541" s="36">
        <f t="shared" si="321"/>
        <v>2.9497485394050829E-5</v>
      </c>
      <c r="H2541" s="31">
        <f t="shared" si="322"/>
        <v>1.0449732388084873E-4</v>
      </c>
      <c r="I2541" s="37">
        <f t="shared" si="323"/>
        <v>-5.2644629589845551E-3</v>
      </c>
      <c r="J2541" s="37">
        <f t="shared" si="324"/>
        <v>-8.2035337687570481E-4</v>
      </c>
      <c r="K2541" s="39">
        <f t="shared" si="325"/>
        <v>-1.2507605154148693E-3</v>
      </c>
      <c r="L2541" s="36">
        <f>-(1-B2541/MAX(B$5:B2541))</f>
        <v>-2.6162410440973005E-3</v>
      </c>
      <c r="M2541" s="37">
        <f>-(1-C2541/MAX(C$5:C2541))</f>
        <v>-2.3104421076627024E-2</v>
      </c>
      <c r="N2541" s="37">
        <f>-(1-D2541/MAX(D$5:D2541))</f>
        <v>-0.13935388605624366</v>
      </c>
      <c r="O2541" s="37">
        <f>-(1-E2541/MAX(E$5:E2541))</f>
        <v>-0.34301428540366585</v>
      </c>
      <c r="P2541" s="39">
        <f>-(1-F2541/MAX(F$5:F2541))</f>
        <v>-3.0843347004404387E-2</v>
      </c>
      <c r="Q2541" s="33">
        <f>IF(DatiStorici[[#This Row],[Calend]]="X",(DatiStorici[[#This Row],[Balanced]]*B$2/DatiStorici[[#This Row],[Bond 3Y]]),Q2540)</f>
        <v>29.899429553803316</v>
      </c>
      <c r="R2541" s="33">
        <f>IF(DatiStorici[[#This Row],[Calend]]="X",(DatiStorici[[#This Row],[Balanced]]*C$2/DatiStorici[[#This Row],[Bond 10Y]]),R2540)</f>
        <v>22.725236034710424</v>
      </c>
      <c r="S2541" s="33">
        <f>IF(DatiStorici[[#This Row],[Calend]]="X",(DatiStorici[[#This Row],[Balanced]]*D$2/DatiStorici[[#This Row],[SXXR]]),S2540)</f>
        <v>18.617808740708266</v>
      </c>
      <c r="T2541" s="33">
        <f>IF(DatiStorici[[#This Row],[Calend]]="X",(DatiStorici[[#This Row],[Balanced]]*E$2/DatiStorici[[#This Row],[Gold]]),T2540)</f>
        <v>38.912247961081768</v>
      </c>
      <c r="U2541" s="34">
        <f>SUMPRODUCT(DatiStorici[[#This Row],[Bond 3Y]:[Gold]],Q2540:T2540)</f>
        <v>16699.020242400678</v>
      </c>
      <c r="V2541" s="32">
        <f t="shared" si="326"/>
        <v>-1.4160420291929137E-3</v>
      </c>
      <c r="W2541" s="32">
        <f>-(1-U2541/MAX(U$5:U2541))</f>
        <v>-2.9828216228587778E-2</v>
      </c>
      <c r="X2541" s="53" t="str">
        <f t="shared" si="327"/>
        <v/>
      </c>
    </row>
    <row r="2542" spans="1:24" x14ac:dyDescent="0.3">
      <c r="A2542" s="4">
        <v>42675</v>
      </c>
      <c r="B2542" s="1">
        <v>133.05730700000001</v>
      </c>
      <c r="C2542" s="1">
        <v>182.40902600000001</v>
      </c>
      <c r="D2542" s="1">
        <v>204.91027099999999</v>
      </c>
      <c r="E2542" s="1">
        <v>122.42335</v>
      </c>
      <c r="F2542" s="3">
        <f t="shared" si="320"/>
        <v>15813.974487246887</v>
      </c>
      <c r="G2542" s="36">
        <f t="shared" si="321"/>
        <v>-3.0618958915748853E-4</v>
      </c>
      <c r="H2542" s="31">
        <f t="shared" si="322"/>
        <v>-3.5477339990785226E-3</v>
      </c>
      <c r="I2542" s="37">
        <f t="shared" si="323"/>
        <v>-1.0809634084081445E-2</v>
      </c>
      <c r="J2542" s="37">
        <f t="shared" si="324"/>
        <v>1.2838037683989313E-2</v>
      </c>
      <c r="K2542" s="39">
        <f t="shared" si="325"/>
        <v>6.7496313731818395E-4</v>
      </c>
      <c r="L2542" s="36">
        <f>-(1-B2542/MAX(B$5:B2542))</f>
        <v>-2.921582818862567E-3</v>
      </c>
      <c r="M2542" s="37">
        <f>-(1-C2542/MAX(C$5:C2542))</f>
        <v>-2.6564046192010582E-2</v>
      </c>
      <c r="N2542" s="37">
        <f>-(1-D2542/MAX(D$5:D2542))</f>
        <v>-0.14860705384376205</v>
      </c>
      <c r="O2542" s="37">
        <f>-(1-E2542/MAX(E$5:E2542))</f>
        <v>-0.3345255049901068</v>
      </c>
      <c r="P2542" s="39">
        <f>-(1-F2542/MAX(F$5:F2542))</f>
        <v>-3.0188981177782681E-2</v>
      </c>
      <c r="Q2542" s="33">
        <f>IF(DatiStorici[[#This Row],[Calend]]="X",(DatiStorici[[#This Row],[Balanced]]*B$2/DatiStorici[[#This Row],[Bond 3Y]]),Q2541)</f>
        <v>29.899429553803316</v>
      </c>
      <c r="R2542" s="33">
        <f>IF(DatiStorici[[#This Row],[Calend]]="X",(DatiStorici[[#This Row],[Balanced]]*C$2/DatiStorici[[#This Row],[Bond 10Y]]),R2541)</f>
        <v>22.725236034710424</v>
      </c>
      <c r="S2542" s="33">
        <f>IF(DatiStorici[[#This Row],[Calend]]="X",(DatiStorici[[#This Row],[Balanced]]*D$2/DatiStorici[[#This Row],[SXXR]]),S2541)</f>
        <v>18.617808740708266</v>
      </c>
      <c r="T2542" s="33">
        <f>IF(DatiStorici[[#This Row],[Calend]]="X",(DatiStorici[[#This Row],[Balanced]]*E$2/DatiStorici[[#This Row],[Gold]]),T2541)</f>
        <v>38.912247961081768</v>
      </c>
      <c r="U2542" s="34">
        <f>SUMPRODUCT(DatiStorici[[#This Row],[Bond 3Y]:[Gold]],Q2541:T2541)</f>
        <v>16702.373733887911</v>
      </c>
      <c r="V2542" s="32">
        <f t="shared" si="326"/>
        <v>2.0079949363080465E-4</v>
      </c>
      <c r="W2542" s="32">
        <f>-(1-U2542/MAX(U$5:U2542))</f>
        <v>-2.9633386665487427E-2</v>
      </c>
      <c r="X2542" s="53" t="str">
        <f t="shared" si="327"/>
        <v/>
      </c>
    </row>
    <row r="2543" spans="1:24" x14ac:dyDescent="0.3">
      <c r="A2543" s="4">
        <v>42676</v>
      </c>
      <c r="B2543" s="1">
        <v>133.14183399999999</v>
      </c>
      <c r="C2543" s="1">
        <v>183.30404899999999</v>
      </c>
      <c r="D2543" s="1">
        <v>202.60441299999999</v>
      </c>
      <c r="E2543" s="1">
        <v>123.87567</v>
      </c>
      <c r="F2543" s="3">
        <f t="shared" si="320"/>
        <v>15861.314421502979</v>
      </c>
      <c r="G2543" s="36">
        <f t="shared" si="321"/>
        <v>6.3506593239412955E-4</v>
      </c>
      <c r="H2543" s="31">
        <f t="shared" si="322"/>
        <v>4.8946830074743514E-3</v>
      </c>
      <c r="I2543" s="37">
        <f t="shared" si="323"/>
        <v>-1.1316807466217275E-2</v>
      </c>
      <c r="J2543" s="37">
        <f t="shared" si="324"/>
        <v>1.1793281455442308E-2</v>
      </c>
      <c r="K2543" s="39">
        <f t="shared" si="325"/>
        <v>2.989078940330024E-3</v>
      </c>
      <c r="L2543" s="36">
        <f>-(1-B2543/MAX(B$5:B2543))</f>
        <v>-2.2881711763959034E-3</v>
      </c>
      <c r="M2543" s="37">
        <f>-(1-C2543/MAX(C$5:C2543))</f>
        <v>-2.1787705970309768E-2</v>
      </c>
      <c r="N2543" s="37">
        <f>-(1-D2543/MAX(D$5:D2543))</f>
        <v>-0.15818778997015148</v>
      </c>
      <c r="O2543" s="37">
        <f>-(1-E2543/MAX(E$5:E2543))</f>
        <v>-0.32663091691852753</v>
      </c>
      <c r="P2543" s="39">
        <f>-(1-F2543/MAX(F$5:F2543))</f>
        <v>-2.7285802732104791E-2</v>
      </c>
      <c r="Q2543" s="33">
        <f>IF(DatiStorici[[#This Row],[Calend]]="X",(DatiStorici[[#This Row],[Balanced]]*B$2/DatiStorici[[#This Row],[Bond 3Y]]),Q2542)</f>
        <v>29.899429553803316</v>
      </c>
      <c r="R2543" s="33">
        <f>IF(DatiStorici[[#This Row],[Calend]]="X",(DatiStorici[[#This Row],[Balanced]]*C$2/DatiStorici[[#This Row],[Bond 10Y]]),R2542)</f>
        <v>22.725236034710424</v>
      </c>
      <c r="S2543" s="33">
        <f>IF(DatiStorici[[#This Row],[Calend]]="X",(DatiStorici[[#This Row],[Balanced]]*D$2/DatiStorici[[#This Row],[SXXR]]),S2542)</f>
        <v>18.617808740708266</v>
      </c>
      <c r="T2543" s="33">
        <f>IF(DatiStorici[[#This Row],[Calend]]="X",(DatiStorici[[#This Row],[Balanced]]*E$2/DatiStorici[[#This Row],[Gold]]),T2542)</f>
        <v>38.912247961081768</v>
      </c>
      <c r="U2543" s="34">
        <f>SUMPRODUCT(DatiStorici[[#This Row],[Bond 3Y]:[Gold]],Q2542:T2542)</f>
        <v>16738.823664632902</v>
      </c>
      <c r="V2543" s="32">
        <f t="shared" si="326"/>
        <v>2.1799425866987129E-3</v>
      </c>
      <c r="W2543" s="32">
        <f>-(1-U2543/MAX(U$5:U2543))</f>
        <v>-2.7515735820354381E-2</v>
      </c>
      <c r="X2543" s="53" t="str">
        <f t="shared" si="327"/>
        <v/>
      </c>
    </row>
    <row r="2544" spans="1:24" x14ac:dyDescent="0.3">
      <c r="A2544" s="4">
        <v>42677</v>
      </c>
      <c r="B2544" s="1">
        <v>133.16788199999999</v>
      </c>
      <c r="C2544" s="1">
        <v>182.91835399999999</v>
      </c>
      <c r="D2544" s="1">
        <v>202.638026</v>
      </c>
      <c r="E2544" s="1">
        <v>123.61295</v>
      </c>
      <c r="F2544" s="3">
        <f t="shared" si="320"/>
        <v>15842.335961881065</v>
      </c>
      <c r="G2544" s="36">
        <f t="shared" si="321"/>
        <v>1.956218531889644E-4</v>
      </c>
      <c r="H2544" s="31">
        <f t="shared" si="322"/>
        <v>-2.1063437924115991E-3</v>
      </c>
      <c r="I2544" s="37">
        <f t="shared" si="323"/>
        <v>1.658908191355388E-4</v>
      </c>
      <c r="J2544" s="37">
        <f t="shared" si="324"/>
        <v>-2.1230883156104744E-3</v>
      </c>
      <c r="K2544" s="39">
        <f t="shared" si="325"/>
        <v>-1.1972414317827239E-3</v>
      </c>
      <c r="L2544" s="36">
        <f>-(1-B2544/MAX(B$5:B2544))</f>
        <v>-2.0929778480750505E-3</v>
      </c>
      <c r="M2544" s="37">
        <f>-(1-C2544/MAX(C$5:C2544))</f>
        <v>-2.3845988876792568E-2</v>
      </c>
      <c r="N2544" s="37">
        <f>-(1-D2544/MAX(D$5:D2544))</f>
        <v>-0.15804812946919422</v>
      </c>
      <c r="O2544" s="37">
        <f>-(1-E2544/MAX(E$5:E2544))</f>
        <v>-0.32805902241742946</v>
      </c>
      <c r="P2544" s="39">
        <f>-(1-F2544/MAX(F$5:F2544))</f>
        <v>-2.8449679610523138E-2</v>
      </c>
      <c r="Q2544" s="33">
        <f>IF(DatiStorici[[#This Row],[Calend]]="X",(DatiStorici[[#This Row],[Balanced]]*B$2/DatiStorici[[#This Row],[Bond 3Y]]),Q2543)</f>
        <v>29.899429553803316</v>
      </c>
      <c r="R2544" s="33">
        <f>IF(DatiStorici[[#This Row],[Calend]]="X",(DatiStorici[[#This Row],[Balanced]]*C$2/DatiStorici[[#This Row],[Bond 10Y]]),R2543)</f>
        <v>22.725236034710424</v>
      </c>
      <c r="S2544" s="33">
        <f>IF(DatiStorici[[#This Row],[Calend]]="X",(DatiStorici[[#This Row],[Balanced]]*D$2/DatiStorici[[#This Row],[SXXR]]),S2543)</f>
        <v>18.617808740708266</v>
      </c>
      <c r="T2544" s="33">
        <f>IF(DatiStorici[[#This Row],[Calend]]="X",(DatiStorici[[#This Row],[Balanced]]*E$2/DatiStorici[[#This Row],[Gold]]),T2543)</f>
        <v>38.912247961081768</v>
      </c>
      <c r="U2544" s="34">
        <f>SUMPRODUCT(DatiStorici[[#This Row],[Bond 3Y]:[Gold]],Q2543:T2543)</f>
        <v>16721.240249682382</v>
      </c>
      <c r="V2544" s="32">
        <f t="shared" si="326"/>
        <v>-1.0510091441624609E-3</v>
      </c>
      <c r="W2544" s="32">
        <f>-(1-U2544/MAX(U$5:U2544))</f>
        <v>-2.8537288749790668E-2</v>
      </c>
      <c r="X2544" s="53" t="str">
        <f t="shared" si="327"/>
        <v/>
      </c>
    </row>
    <row r="2545" spans="1:24" x14ac:dyDescent="0.3">
      <c r="A2545" s="4">
        <v>42678</v>
      </c>
      <c r="B2545" s="1">
        <v>133.166921</v>
      </c>
      <c r="C2545" s="1">
        <v>182.929191</v>
      </c>
      <c r="D2545" s="1">
        <v>200.961039</v>
      </c>
      <c r="E2545" s="1">
        <v>123.78255</v>
      </c>
      <c r="F2545" s="3">
        <f t="shared" si="320"/>
        <v>15824.048153614658</v>
      </c>
      <c r="G2545" s="36">
        <f t="shared" si="321"/>
        <v>-7.2164808291392565E-6</v>
      </c>
      <c r="H2545" s="31">
        <f t="shared" si="322"/>
        <v>5.9243256658674547E-5</v>
      </c>
      <c r="I2545" s="37">
        <f t="shared" si="323"/>
        <v>-8.3102107830385161E-3</v>
      </c>
      <c r="J2545" s="37">
        <f t="shared" si="324"/>
        <v>1.3710841674070067E-3</v>
      </c>
      <c r="K2545" s="39">
        <f t="shared" si="325"/>
        <v>-1.1550299038149752E-3</v>
      </c>
      <c r="L2545" s="36">
        <f>-(1-B2545/MAX(B$5:B2545))</f>
        <v>-2.1001791989855301E-3</v>
      </c>
      <c r="M2545" s="37">
        <f>-(1-C2545/MAX(C$5:C2545))</f>
        <v>-2.3788156621104561E-2</v>
      </c>
      <c r="N2545" s="37">
        <f>-(1-D2545/MAX(D$5:D2545))</f>
        <v>-0.16501593491705147</v>
      </c>
      <c r="O2545" s="37">
        <f>-(1-E2545/MAX(E$5:E2545))</f>
        <v>-0.32713710291143916</v>
      </c>
      <c r="P2545" s="39">
        <f>-(1-F2545/MAX(F$5:F2545))</f>
        <v>-2.9571201463310492E-2</v>
      </c>
      <c r="Q2545" s="33">
        <f>IF(DatiStorici[[#This Row],[Calend]]="X",(DatiStorici[[#This Row],[Balanced]]*B$2/DatiStorici[[#This Row],[Bond 3Y]]),Q2544)</f>
        <v>29.899429553803316</v>
      </c>
      <c r="R2545" s="33">
        <f>IF(DatiStorici[[#This Row],[Calend]]="X",(DatiStorici[[#This Row],[Balanced]]*C$2/DatiStorici[[#This Row],[Bond 10Y]]),R2544)</f>
        <v>22.725236034710424</v>
      </c>
      <c r="S2545" s="33">
        <f>IF(DatiStorici[[#This Row],[Calend]]="X",(DatiStorici[[#This Row],[Balanced]]*D$2/DatiStorici[[#This Row],[SXXR]]),S2544)</f>
        <v>18.617808740708266</v>
      </c>
      <c r="T2545" s="33">
        <f>IF(DatiStorici[[#This Row],[Calend]]="X",(DatiStorici[[#This Row],[Balanced]]*E$2/DatiStorici[[#This Row],[Gold]]),T2544)</f>
        <v>38.912247961081768</v>
      </c>
      <c r="U2545" s="34">
        <f>SUMPRODUCT(DatiStorici[[#This Row],[Bond 3Y]:[Gold]],Q2544:T2544)</f>
        <v>16696.835483741033</v>
      </c>
      <c r="V2545" s="32">
        <f t="shared" si="326"/>
        <v>-1.4605730428363798E-3</v>
      </c>
      <c r="W2545" s="32">
        <f>-(1-U2545/MAX(U$5:U2545))</f>
        <v>-2.9955145304376041E-2</v>
      </c>
      <c r="X2545" s="53" t="str">
        <f t="shared" si="327"/>
        <v/>
      </c>
    </row>
    <row r="2546" spans="1:24" x14ac:dyDescent="0.3">
      <c r="A2546" s="4">
        <v>42681</v>
      </c>
      <c r="B2546" s="1">
        <v>133.21074899999999</v>
      </c>
      <c r="C2546" s="1">
        <v>182.99038999999999</v>
      </c>
      <c r="D2546" s="1">
        <v>204.03694200000001</v>
      </c>
      <c r="E2546" s="1">
        <v>121.90185</v>
      </c>
      <c r="F2546" s="3">
        <f t="shared" si="320"/>
        <v>15798.775435164382</v>
      </c>
      <c r="G2546" s="36">
        <f t="shared" si="321"/>
        <v>3.2906662480750975E-4</v>
      </c>
      <c r="H2546" s="31">
        <f t="shared" si="322"/>
        <v>3.344942645778E-4</v>
      </c>
      <c r="I2546" s="37">
        <f t="shared" si="323"/>
        <v>1.5190012235425796E-2</v>
      </c>
      <c r="J2546" s="37">
        <f t="shared" si="324"/>
        <v>-1.5310184419281597E-2</v>
      </c>
      <c r="K2546" s="39">
        <f t="shared" si="325"/>
        <v>-1.5983850246616344E-3</v>
      </c>
      <c r="L2546" s="36">
        <f>-(1-B2546/MAX(B$5:B2546))</f>
        <v>-1.7717496384187514E-3</v>
      </c>
      <c r="M2546" s="37">
        <f>-(1-C2546/MAX(C$5:C2546))</f>
        <v>-2.3461564739970964E-2</v>
      </c>
      <c r="N2546" s="37">
        <f>-(1-D2546/MAX(D$5:D2546))</f>
        <v>-0.15223569650108237</v>
      </c>
      <c r="O2546" s="37">
        <f>-(1-E2546/MAX(E$5:E2546))</f>
        <v>-0.33736029875410412</v>
      </c>
      <c r="P2546" s="39">
        <f>-(1-F2546/MAX(F$5:F2546))</f>
        <v>-3.1121081340025558E-2</v>
      </c>
      <c r="Q2546" s="33">
        <f>IF(DatiStorici[[#This Row],[Calend]]="X",(DatiStorici[[#This Row],[Balanced]]*B$2/DatiStorici[[#This Row],[Bond 3Y]]),Q2545)</f>
        <v>29.899429553803316</v>
      </c>
      <c r="R2546" s="33">
        <f>IF(DatiStorici[[#This Row],[Calend]]="X",(DatiStorici[[#This Row],[Balanced]]*C$2/DatiStorici[[#This Row],[Bond 10Y]]),R2545)</f>
        <v>22.725236034710424</v>
      </c>
      <c r="S2546" s="33">
        <f>IF(DatiStorici[[#This Row],[Calend]]="X",(DatiStorici[[#This Row],[Balanced]]*D$2/DatiStorici[[#This Row],[SXXR]]),S2545)</f>
        <v>18.617808740708266</v>
      </c>
      <c r="T2546" s="33">
        <f>IF(DatiStorici[[#This Row],[Calend]]="X",(DatiStorici[[#This Row],[Balanced]]*E$2/DatiStorici[[#This Row],[Gold]]),T2545)</f>
        <v>38.912247961081768</v>
      </c>
      <c r="U2546" s="34">
        <f>SUMPRODUCT(DatiStorici[[#This Row],[Bond 3Y]:[Gold]],Q2545:T2545)</f>
        <v>16683.620986678168</v>
      </c>
      <c r="V2546" s="32">
        <f t="shared" si="326"/>
        <v>-7.9175057206831668E-4</v>
      </c>
      <c r="W2546" s="32">
        <f>-(1-U2546/MAX(U$5:U2546))</f>
        <v>-3.0722874907731401E-2</v>
      </c>
      <c r="X2546" s="53" t="str">
        <f t="shared" si="327"/>
        <v/>
      </c>
    </row>
    <row r="2547" spans="1:24" x14ac:dyDescent="0.3">
      <c r="A2547" s="4">
        <v>42682</v>
      </c>
      <c r="B2547" s="1">
        <v>133.200537</v>
      </c>
      <c r="C2547" s="1">
        <v>182.733147</v>
      </c>
      <c r="D2547" s="1">
        <v>204.70248100000001</v>
      </c>
      <c r="E2547" s="1">
        <v>121.83394</v>
      </c>
      <c r="F2547" s="3">
        <f t="shared" si="320"/>
        <v>15799.343872214358</v>
      </c>
      <c r="G2547" s="36">
        <f t="shared" si="321"/>
        <v>-7.6663418868771802E-5</v>
      </c>
      <c r="H2547" s="31">
        <f t="shared" si="322"/>
        <v>-1.4067623021113448E-3</v>
      </c>
      <c r="I2547" s="37">
        <f t="shared" si="323"/>
        <v>3.2565470846469208E-3</v>
      </c>
      <c r="J2547" s="37">
        <f t="shared" si="324"/>
        <v>-5.5724275665283176E-4</v>
      </c>
      <c r="K2547" s="39">
        <f t="shared" si="325"/>
        <v>3.597916980495514E-5</v>
      </c>
      <c r="L2547" s="36">
        <f>-(1-B2547/MAX(B$5:B2547))</f>
        <v>-1.8482742955444609E-3</v>
      </c>
      <c r="M2547" s="37">
        <f>-(1-C2547/MAX(C$5:C2547))</f>
        <v>-2.4834356375103228E-2</v>
      </c>
      <c r="N2547" s="37">
        <f>-(1-D2547/MAX(D$5:D2547))</f>
        <v>-0.14947041193420063</v>
      </c>
      <c r="O2547" s="37">
        <f>-(1-E2547/MAX(E$5:E2547))</f>
        <v>-0.33772944706573027</v>
      </c>
      <c r="P2547" s="39">
        <f>-(1-F2547/MAX(F$5:F2547))</f>
        <v>-3.1086221253776025E-2</v>
      </c>
      <c r="Q2547" s="33">
        <f>IF(DatiStorici[[#This Row],[Calend]]="X",(DatiStorici[[#This Row],[Balanced]]*B$2/DatiStorici[[#This Row],[Bond 3Y]]),Q2546)</f>
        <v>29.899429553803316</v>
      </c>
      <c r="R2547" s="33">
        <f>IF(DatiStorici[[#This Row],[Calend]]="X",(DatiStorici[[#This Row],[Balanced]]*C$2/DatiStorici[[#This Row],[Bond 10Y]]),R2546)</f>
        <v>22.725236034710424</v>
      </c>
      <c r="S2547" s="33">
        <f>IF(DatiStorici[[#This Row],[Calend]]="X",(DatiStorici[[#This Row],[Balanced]]*D$2/DatiStorici[[#This Row],[SXXR]]),S2546)</f>
        <v>18.617808740708266</v>
      </c>
      <c r="T2547" s="33">
        <f>IF(DatiStorici[[#This Row],[Calend]]="X",(DatiStorici[[#This Row],[Balanced]]*E$2/DatiStorici[[#This Row],[Gold]]),T2546)</f>
        <v>38.912247961081768</v>
      </c>
      <c r="U2547" s="34">
        <f>SUMPRODUCT(DatiStorici[[#This Row],[Bond 3Y]:[Gold]],Q2546:T2546)</f>
        <v>16687.218092862735</v>
      </c>
      <c r="V2547" s="32">
        <f t="shared" si="326"/>
        <v>2.1558380296779383E-4</v>
      </c>
      <c r="W2547" s="32">
        <f>-(1-U2547/MAX(U$5:U2547))</f>
        <v>-3.0513891933111381E-2</v>
      </c>
      <c r="X2547" s="53" t="str">
        <f t="shared" si="327"/>
        <v/>
      </c>
    </row>
    <row r="2548" spans="1:24" x14ac:dyDescent="0.3">
      <c r="A2548" s="4">
        <v>42683</v>
      </c>
      <c r="B2548" s="1">
        <v>133.188954</v>
      </c>
      <c r="C2548" s="1">
        <v>182.55221800000001</v>
      </c>
      <c r="D2548" s="1">
        <v>207.697102</v>
      </c>
      <c r="E2548" s="1">
        <v>121.74227999999999</v>
      </c>
      <c r="F2548" s="3">
        <f t="shared" si="320"/>
        <v>15835.91125998526</v>
      </c>
      <c r="G2548" s="36">
        <f t="shared" si="321"/>
        <v>-8.6962890043638534E-5</v>
      </c>
      <c r="H2548" s="31">
        <f t="shared" si="322"/>
        <v>-9.9061737551844669E-4</v>
      </c>
      <c r="I2548" s="37">
        <f t="shared" si="323"/>
        <v>1.4523165198500561E-2</v>
      </c>
      <c r="J2548" s="37">
        <f t="shared" si="324"/>
        <v>-7.5261866143272731E-4</v>
      </c>
      <c r="K2548" s="39">
        <f t="shared" si="325"/>
        <v>2.3118134438449658E-3</v>
      </c>
      <c r="L2548" s="36">
        <f>-(1-B2548/MAX(B$5:B2548))</f>
        <v>-1.9350726801398155E-3</v>
      </c>
      <c r="M2548" s="37">
        <f>-(1-C2548/MAX(C$5:C2548))</f>
        <v>-2.5799894087510711E-2</v>
      </c>
      <c r="N2548" s="37">
        <f>-(1-D2548/MAX(D$5:D2548))</f>
        <v>-0.13702789656701664</v>
      </c>
      <c r="O2548" s="37">
        <f>-(1-E2548/MAX(E$5:E2548))</f>
        <v>-0.33822769672327202</v>
      </c>
      <c r="P2548" s="39">
        <f>-(1-F2548/MAX(F$5:F2548))</f>
        <v>-2.8843682186929454E-2</v>
      </c>
      <c r="Q2548" s="33">
        <f>IF(DatiStorici[[#This Row],[Calend]]="X",(DatiStorici[[#This Row],[Balanced]]*B$2/DatiStorici[[#This Row],[Bond 3Y]]),Q2547)</f>
        <v>29.899429553803316</v>
      </c>
      <c r="R2548" s="33">
        <f>IF(DatiStorici[[#This Row],[Calend]]="X",(DatiStorici[[#This Row],[Balanced]]*C$2/DatiStorici[[#This Row],[Bond 10Y]]),R2547)</f>
        <v>22.725236034710424</v>
      </c>
      <c r="S2548" s="33">
        <f>IF(DatiStorici[[#This Row],[Calend]]="X",(DatiStorici[[#This Row],[Balanced]]*D$2/DatiStorici[[#This Row],[SXXR]]),S2547)</f>
        <v>18.617808740708266</v>
      </c>
      <c r="T2548" s="33">
        <f>IF(DatiStorici[[#This Row],[Calend]]="X",(DatiStorici[[#This Row],[Balanced]]*E$2/DatiStorici[[#This Row],[Gold]]),T2547)</f>
        <v>38.912247961081768</v>
      </c>
      <c r="U2548" s="34">
        <f>SUMPRODUCT(DatiStorici[[#This Row],[Bond 3Y]:[Gold]],Q2547:T2547)</f>
        <v>16734.946697920484</v>
      </c>
      <c r="V2548" s="32">
        <f t="shared" si="326"/>
        <v>2.8561068860389767E-3</v>
      </c>
      <c r="W2548" s="32">
        <f>-(1-U2548/MAX(U$5:U2548))</f>
        <v>-2.7740977999620609E-2</v>
      </c>
      <c r="X2548" s="53" t="str">
        <f t="shared" si="327"/>
        <v/>
      </c>
    </row>
    <row r="2549" spans="1:24" x14ac:dyDescent="0.3">
      <c r="A2549" s="4">
        <v>42684</v>
      </c>
      <c r="B2549" s="1">
        <v>133.05259000000001</v>
      </c>
      <c r="C2549" s="1">
        <v>180.63750999999999</v>
      </c>
      <c r="D2549" s="1">
        <v>207.22957400000001</v>
      </c>
      <c r="E2549" s="1">
        <v>120.42028999999999</v>
      </c>
      <c r="F2549" s="3">
        <f t="shared" si="320"/>
        <v>15724.893812784883</v>
      </c>
      <c r="G2549" s="36">
        <f t="shared" si="321"/>
        <v>-1.024363139391253E-3</v>
      </c>
      <c r="H2549" s="31">
        <f t="shared" si="322"/>
        <v>-1.0543942139760301E-2</v>
      </c>
      <c r="I2549" s="37">
        <f t="shared" si="323"/>
        <v>-2.2535461077973686E-3</v>
      </c>
      <c r="J2549" s="37">
        <f t="shared" si="324"/>
        <v>-1.0918311056821117E-2</v>
      </c>
      <c r="K2549" s="39">
        <f t="shared" si="325"/>
        <v>-7.0351757398258849E-3</v>
      </c>
      <c r="L2549" s="36">
        <f>-(1-B2549/MAX(B$5:B2549))</f>
        <v>-2.9569301364948952E-3</v>
      </c>
      <c r="M2549" s="37">
        <f>-(1-C2549/MAX(C$5:C2549))</f>
        <v>-3.6017840255612055E-2</v>
      </c>
      <c r="N2549" s="37">
        <f>-(1-D2549/MAX(D$5:D2549))</f>
        <v>-0.13897045434798072</v>
      </c>
      <c r="O2549" s="37">
        <f>-(1-E2549/MAX(E$5:E2549))</f>
        <v>-0.34541383096692835</v>
      </c>
      <c r="P2549" s="39">
        <f>-(1-F2549/MAX(F$5:F2549))</f>
        <v>-3.5651960754930601E-2</v>
      </c>
      <c r="Q2549" s="33">
        <f>IF(DatiStorici[[#This Row],[Calend]]="X",(DatiStorici[[#This Row],[Balanced]]*B$2/DatiStorici[[#This Row],[Bond 3Y]]),Q2548)</f>
        <v>29.899429553803316</v>
      </c>
      <c r="R2549" s="33">
        <f>IF(DatiStorici[[#This Row],[Calend]]="X",(DatiStorici[[#This Row],[Balanced]]*C$2/DatiStorici[[#This Row],[Bond 10Y]]),R2548)</f>
        <v>22.725236034710424</v>
      </c>
      <c r="S2549" s="33">
        <f>IF(DatiStorici[[#This Row],[Calend]]="X",(DatiStorici[[#This Row],[Balanced]]*D$2/DatiStorici[[#This Row],[SXXR]]),S2548)</f>
        <v>18.617808740708266</v>
      </c>
      <c r="T2549" s="33">
        <f>IF(DatiStorici[[#This Row],[Calend]]="X",(DatiStorici[[#This Row],[Balanced]]*E$2/DatiStorici[[#This Row],[Gold]]),T2548)</f>
        <v>38.912247961081768</v>
      </c>
      <c r="U2549" s="34">
        <f>SUMPRODUCT(DatiStorici[[#This Row],[Bond 3Y]:[Gold]],Q2548:T2548)</f>
        <v>16627.211351304268</v>
      </c>
      <c r="V2549" s="32">
        <f t="shared" si="326"/>
        <v>-6.458558283538759E-3</v>
      </c>
      <c r="W2549" s="32">
        <f>-(1-U2549/MAX(U$5:U2549))</f>
        <v>-3.400013523667178E-2</v>
      </c>
      <c r="X2549" s="53" t="str">
        <f t="shared" si="327"/>
        <v/>
      </c>
    </row>
    <row r="2550" spans="1:24" x14ac:dyDescent="0.3">
      <c r="A2550" s="4">
        <v>42685</v>
      </c>
      <c r="B2550" s="1">
        <v>132.919016</v>
      </c>
      <c r="C2550" s="1">
        <v>179.595144</v>
      </c>
      <c r="D2550" s="1">
        <v>206.38680199999999</v>
      </c>
      <c r="E2550" s="1">
        <v>117.46899999999999</v>
      </c>
      <c r="F2550" s="3">
        <f t="shared" si="320"/>
        <v>15566.125959075789</v>
      </c>
      <c r="G2550" s="36">
        <f t="shared" si="321"/>
        <v>-1.0044230904096207E-3</v>
      </c>
      <c r="H2550" s="31">
        <f t="shared" si="322"/>
        <v>-5.7871983432837091E-3</v>
      </c>
      <c r="I2550" s="37">
        <f t="shared" si="323"/>
        <v>-4.0751440958992392E-3</v>
      </c>
      <c r="J2550" s="37">
        <f t="shared" si="324"/>
        <v>-2.48135712834575E-2</v>
      </c>
      <c r="K2550" s="39">
        <f t="shared" si="325"/>
        <v>-1.0147909359169047E-2</v>
      </c>
      <c r="L2550" s="36">
        <f>-(1-B2550/MAX(B$5:B2550))</f>
        <v>-3.9578804450455252E-3</v>
      </c>
      <c r="M2550" s="37">
        <f>-(1-C2550/MAX(C$5:C2550))</f>
        <v>-4.1580484625123759E-2</v>
      </c>
      <c r="N2550" s="37">
        <f>-(1-D2550/MAX(D$5:D2550))</f>
        <v>-0.14247213404669146</v>
      </c>
      <c r="O2550" s="37">
        <f>-(1-E2550/MAX(E$5:E2550))</f>
        <v>-0.36145658933269553</v>
      </c>
      <c r="P2550" s="39">
        <f>-(1-F2550/MAX(F$5:F2550))</f>
        <v>-4.5388590473538382E-2</v>
      </c>
      <c r="Q2550" s="33">
        <f>IF(DatiStorici[[#This Row],[Calend]]="X",(DatiStorici[[#This Row],[Balanced]]*B$2/DatiStorici[[#This Row],[Bond 3Y]]),Q2549)</f>
        <v>29.899429553803316</v>
      </c>
      <c r="R2550" s="33">
        <f>IF(DatiStorici[[#This Row],[Calend]]="X",(DatiStorici[[#This Row],[Balanced]]*C$2/DatiStorici[[#This Row],[Bond 10Y]]),R2549)</f>
        <v>22.725236034710424</v>
      </c>
      <c r="S2550" s="33">
        <f>IF(DatiStorici[[#This Row],[Calend]]="X",(DatiStorici[[#This Row],[Balanced]]*D$2/DatiStorici[[#This Row],[SXXR]]),S2549)</f>
        <v>18.617808740708266</v>
      </c>
      <c r="T2550" s="33">
        <f>IF(DatiStorici[[#This Row],[Calend]]="X",(DatiStorici[[#This Row],[Balanced]]*E$2/DatiStorici[[#This Row],[Gold]]),T2549)</f>
        <v>38.912247961081768</v>
      </c>
      <c r="U2550" s="34">
        <f>SUMPRODUCT(DatiStorici[[#This Row],[Bond 3Y]:[Gold]],Q2549:T2549)</f>
        <v>16468.997655323401</v>
      </c>
      <c r="V2550" s="32">
        <f t="shared" si="326"/>
        <v>-9.5609077857105821E-3</v>
      </c>
      <c r="W2550" s="32">
        <f>-(1-U2550/MAX(U$5:U2550))</f>
        <v>-4.3191959752045817E-2</v>
      </c>
      <c r="X2550" s="53" t="str">
        <f t="shared" si="327"/>
        <v/>
      </c>
    </row>
    <row r="2551" spans="1:24" x14ac:dyDescent="0.3">
      <c r="A2551" s="4">
        <v>42688</v>
      </c>
      <c r="B2551" s="1">
        <v>132.839778</v>
      </c>
      <c r="C2551" s="1">
        <v>178.85442</v>
      </c>
      <c r="D2551" s="1">
        <v>206.84088499999999</v>
      </c>
      <c r="E2551" s="1">
        <v>115.29416000000001</v>
      </c>
      <c r="F2551" s="3">
        <f t="shared" si="320"/>
        <v>15466.469474552568</v>
      </c>
      <c r="G2551" s="36">
        <f t="shared" si="321"/>
        <v>-5.9631518607838668E-4</v>
      </c>
      <c r="H2551" s="31">
        <f t="shared" si="322"/>
        <v>-4.1329387939771471E-3</v>
      </c>
      <c r="I2551" s="37">
        <f t="shared" si="323"/>
        <v>2.197738423903963E-3</v>
      </c>
      <c r="J2551" s="37">
        <f t="shared" si="324"/>
        <v>-1.8687693472560506E-2</v>
      </c>
      <c r="K2551" s="39">
        <f t="shared" si="325"/>
        <v>-6.4227194477689854E-3</v>
      </c>
      <c r="L2551" s="36">
        <f>-(1-B2551/MAX(B$5:B2551))</f>
        <v>-4.5516584298999074E-3</v>
      </c>
      <c r="M2551" s="37">
        <f>-(1-C2551/MAX(C$5:C2551))</f>
        <v>-4.5533399616558778E-2</v>
      </c>
      <c r="N2551" s="37">
        <f>-(1-D2551/MAX(D$5:D2551))</f>
        <v>-0.14058543963511916</v>
      </c>
      <c r="O2551" s="37">
        <f>-(1-E2551/MAX(E$5:E2551))</f>
        <v>-0.37327868496010086</v>
      </c>
      <c r="P2551" s="39">
        <f>-(1-F2551/MAX(F$5:F2551))</f>
        <v>-5.1500144331529385E-2</v>
      </c>
      <c r="Q2551" s="33">
        <f>IF(DatiStorici[[#This Row],[Calend]]="X",(DatiStorici[[#This Row],[Balanced]]*B$2/DatiStorici[[#This Row],[Bond 3Y]]),Q2550)</f>
        <v>29.899429553803316</v>
      </c>
      <c r="R2551" s="33">
        <f>IF(DatiStorici[[#This Row],[Calend]]="X",(DatiStorici[[#This Row],[Balanced]]*C$2/DatiStorici[[#This Row],[Bond 10Y]]),R2550)</f>
        <v>22.725236034710424</v>
      </c>
      <c r="S2551" s="33">
        <f>IF(DatiStorici[[#This Row],[Calend]]="X",(DatiStorici[[#This Row],[Balanced]]*D$2/DatiStorici[[#This Row],[SXXR]]),S2550)</f>
        <v>18.617808740708266</v>
      </c>
      <c r="T2551" s="33">
        <f>IF(DatiStorici[[#This Row],[Calend]]="X",(DatiStorici[[#This Row],[Balanced]]*E$2/DatiStorici[[#This Row],[Gold]]),T2550)</f>
        <v>38.912247961081768</v>
      </c>
      <c r="U2551" s="34">
        <f>SUMPRODUCT(DatiStorici[[#This Row],[Bond 3Y]:[Gold]],Q2550:T2550)</f>
        <v>16373.621473678573</v>
      </c>
      <c r="V2551" s="32">
        <f t="shared" si="326"/>
        <v>-5.8080903589148199E-3</v>
      </c>
      <c r="W2551" s="32">
        <f>-(1-U2551/MAX(U$5:U2551))</f>
        <v>-4.8733080065243684E-2</v>
      </c>
      <c r="X2551" s="53" t="str">
        <f t="shared" si="327"/>
        <v/>
      </c>
    </row>
    <row r="2552" spans="1:24" x14ac:dyDescent="0.3">
      <c r="A2552" s="4">
        <v>42689</v>
      </c>
      <c r="B2552" s="1">
        <v>132.95927399999999</v>
      </c>
      <c r="C2552" s="1">
        <v>179.896343</v>
      </c>
      <c r="D2552" s="1">
        <v>207.46975499999999</v>
      </c>
      <c r="E2552" s="1">
        <v>116.56108999999999</v>
      </c>
      <c r="F2552" s="3">
        <f t="shared" si="320"/>
        <v>15555.228360077253</v>
      </c>
      <c r="G2552" s="36">
        <f t="shared" si="321"/>
        <v>8.9914547965108996E-4</v>
      </c>
      <c r="H2552" s="31">
        <f t="shared" si="322"/>
        <v>5.808633943216724E-3</v>
      </c>
      <c r="I2552" s="37">
        <f t="shared" si="323"/>
        <v>3.0357438223575432E-3</v>
      </c>
      <c r="J2552" s="37">
        <f t="shared" si="324"/>
        <v>1.092873773500767E-2</v>
      </c>
      <c r="K2552" s="39">
        <f t="shared" si="325"/>
        <v>5.7223900641449376E-3</v>
      </c>
      <c r="L2552" s="36">
        <f>-(1-B2552/MAX(B$5:B2552))</f>
        <v>-3.6562030413470614E-3</v>
      </c>
      <c r="M2552" s="37">
        <f>-(1-C2552/MAX(C$5:C2552))</f>
        <v>-3.9973119341286223E-2</v>
      </c>
      <c r="N2552" s="37">
        <f>-(1-D2552/MAX(D$5:D2552))</f>
        <v>-0.13797251311154202</v>
      </c>
      <c r="O2552" s="37">
        <f>-(1-E2552/MAX(E$5:E2552))</f>
        <v>-0.36639184840512273</v>
      </c>
      <c r="P2552" s="39">
        <f>-(1-F2552/MAX(F$5:F2552))</f>
        <v>-4.6056898848261474E-2</v>
      </c>
      <c r="Q2552" s="33">
        <f>IF(DatiStorici[[#This Row],[Calend]]="X",(DatiStorici[[#This Row],[Balanced]]*B$2/DatiStorici[[#This Row],[Bond 3Y]]),Q2551)</f>
        <v>29.899429553803316</v>
      </c>
      <c r="R2552" s="33">
        <f>IF(DatiStorici[[#This Row],[Calend]]="X",(DatiStorici[[#This Row],[Balanced]]*C$2/DatiStorici[[#This Row],[Bond 10Y]]),R2551)</f>
        <v>22.725236034710424</v>
      </c>
      <c r="S2552" s="33">
        <f>IF(DatiStorici[[#This Row],[Calend]]="X",(DatiStorici[[#This Row],[Balanced]]*D$2/DatiStorici[[#This Row],[SXXR]]),S2551)</f>
        <v>18.617808740708266</v>
      </c>
      <c r="T2552" s="33">
        <f>IF(DatiStorici[[#This Row],[Calend]]="X",(DatiStorici[[#This Row],[Balanced]]*E$2/DatiStorici[[#This Row],[Gold]]),T2551)</f>
        <v>38.912247961081768</v>
      </c>
      <c r="U2552" s="34">
        <f>SUMPRODUCT(DatiStorici[[#This Row],[Bond 3Y]:[Gold]],Q2551:T2551)</f>
        <v>16461.879557709632</v>
      </c>
      <c r="V2552" s="32">
        <f t="shared" si="326"/>
        <v>5.3757849770338009E-3</v>
      </c>
      <c r="W2552" s="32">
        <f>-(1-U2552/MAX(U$5:U2552))</f>
        <v>-4.360550362221105E-2</v>
      </c>
      <c r="X2552" s="53" t="str">
        <f t="shared" si="327"/>
        <v/>
      </c>
    </row>
    <row r="2553" spans="1:24" x14ac:dyDescent="0.3">
      <c r="A2553" s="4">
        <v>42690</v>
      </c>
      <c r="B2553" s="1">
        <v>132.910561</v>
      </c>
      <c r="C2553" s="1">
        <v>179.35044400000001</v>
      </c>
      <c r="D2553" s="1">
        <v>207.06639799999999</v>
      </c>
      <c r="E2553" s="1">
        <v>116.7735</v>
      </c>
      <c r="F2553" s="3">
        <f t="shared" si="320"/>
        <v>15542.514189553949</v>
      </c>
      <c r="G2553" s="36">
        <f t="shared" si="321"/>
        <v>-3.6644247772663497E-4</v>
      </c>
      <c r="H2553" s="31">
        <f t="shared" si="322"/>
        <v>-3.0391332083102205E-3</v>
      </c>
      <c r="I2553" s="37">
        <f t="shared" si="323"/>
        <v>-1.9460648938786969E-3</v>
      </c>
      <c r="J2553" s="37">
        <f t="shared" si="324"/>
        <v>1.8206478402879457E-3</v>
      </c>
      <c r="K2553" s="39">
        <f t="shared" si="325"/>
        <v>-8.1769094405639072E-4</v>
      </c>
      <c r="L2553" s="36">
        <f>-(1-B2553/MAX(B$5:B2553))</f>
        <v>-4.0212388445752811E-3</v>
      </c>
      <c r="M2553" s="37">
        <f>-(1-C2553/MAX(C$5:C2553))</f>
        <v>-4.2886339840297216E-2</v>
      </c>
      <c r="N2553" s="37">
        <f>-(1-D2553/MAX(D$5:D2553))</f>
        <v>-0.1396484432779842</v>
      </c>
      <c r="O2553" s="37">
        <f>-(1-E2553/MAX(E$5:E2553))</f>
        <v>-0.36523722032571593</v>
      </c>
      <c r="P2553" s="39">
        <f>-(1-F2553/MAX(F$5:F2553))</f>
        <v>-4.6836610658131272E-2</v>
      </c>
      <c r="Q2553" s="33">
        <f>IF(DatiStorici[[#This Row],[Calend]]="X",(DatiStorici[[#This Row],[Balanced]]*B$2/DatiStorici[[#This Row],[Bond 3Y]]),Q2552)</f>
        <v>29.899429553803316</v>
      </c>
      <c r="R2553" s="33">
        <f>IF(DatiStorici[[#This Row],[Calend]]="X",(DatiStorici[[#This Row],[Balanced]]*C$2/DatiStorici[[#This Row],[Bond 10Y]]),R2552)</f>
        <v>22.725236034710424</v>
      </c>
      <c r="S2553" s="33">
        <f>IF(DatiStorici[[#This Row],[Calend]]="X",(DatiStorici[[#This Row],[Balanced]]*D$2/DatiStorici[[#This Row],[SXXR]]),S2552)</f>
        <v>18.617808740708266</v>
      </c>
      <c r="T2553" s="33">
        <f>IF(DatiStorici[[#This Row],[Calend]]="X",(DatiStorici[[#This Row],[Balanced]]*E$2/DatiStorici[[#This Row],[Gold]]),T2552)</f>
        <v>38.912247961081768</v>
      </c>
      <c r="U2553" s="34">
        <f>SUMPRODUCT(DatiStorici[[#This Row],[Bond 3Y]:[Gold]],Q2552:T2552)</f>
        <v>16448.77311028085</v>
      </c>
      <c r="V2553" s="32">
        <f t="shared" si="326"/>
        <v>-7.9648667280383348E-4</v>
      </c>
      <c r="W2553" s="32">
        <f>-(1-U2553/MAX(U$5:U2553))</f>
        <v>-4.4366955809004627E-2</v>
      </c>
      <c r="X2553" s="53" t="str">
        <f t="shared" si="327"/>
        <v/>
      </c>
    </row>
    <row r="2554" spans="1:24" x14ac:dyDescent="0.3">
      <c r="A2554" s="4">
        <v>42691</v>
      </c>
      <c r="B2554" s="1">
        <v>132.872467</v>
      </c>
      <c r="C2554" s="1">
        <v>179.17958899999999</v>
      </c>
      <c r="D2554" s="1">
        <v>208.39503199999999</v>
      </c>
      <c r="E2554" s="1">
        <v>116.53941</v>
      </c>
      <c r="F2554" s="3">
        <f t="shared" si="320"/>
        <v>15548.00251331682</v>
      </c>
      <c r="G2554" s="36">
        <f t="shared" si="321"/>
        <v>-2.866548744477815E-4</v>
      </c>
      <c r="H2554" s="31">
        <f t="shared" si="322"/>
        <v>-9.530861975702989E-4</v>
      </c>
      <c r="I2554" s="37">
        <f t="shared" si="323"/>
        <v>6.3959657066216605E-3</v>
      </c>
      <c r="J2554" s="37">
        <f t="shared" si="324"/>
        <v>-2.0066620278380016E-3</v>
      </c>
      <c r="K2554" s="39">
        <f t="shared" si="325"/>
        <v>3.5305452606849416E-4</v>
      </c>
      <c r="L2554" s="36">
        <f>-(1-B2554/MAX(B$5:B2554))</f>
        <v>-4.306700094922844E-3</v>
      </c>
      <c r="M2554" s="37">
        <f>-(1-C2554/MAX(C$5:C2554))</f>
        <v>-4.3798117089126287E-2</v>
      </c>
      <c r="N2554" s="37">
        <f>-(1-D2554/MAX(D$5:D2554))</f>
        <v>-0.13412802885413455</v>
      </c>
      <c r="O2554" s="37">
        <f>-(1-E2554/MAX(E$5:E2554))</f>
        <v>-0.36650969754952056</v>
      </c>
      <c r="P2554" s="39">
        <f>-(1-F2554/MAX(F$5:F2554))</f>
        <v>-4.6500032597733609E-2</v>
      </c>
      <c r="Q2554" s="33">
        <f>IF(DatiStorici[[#This Row],[Calend]]="X",(DatiStorici[[#This Row],[Balanced]]*B$2/DatiStorici[[#This Row],[Bond 3Y]]),Q2553)</f>
        <v>29.899429553803316</v>
      </c>
      <c r="R2554" s="33">
        <f>IF(DatiStorici[[#This Row],[Calend]]="X",(DatiStorici[[#This Row],[Balanced]]*C$2/DatiStorici[[#This Row],[Bond 10Y]]),R2553)</f>
        <v>22.725236034710424</v>
      </c>
      <c r="S2554" s="33">
        <f>IF(DatiStorici[[#This Row],[Calend]]="X",(DatiStorici[[#This Row],[Balanced]]*D$2/DatiStorici[[#This Row],[SXXR]]),S2553)</f>
        <v>18.617808740708266</v>
      </c>
      <c r="T2554" s="33">
        <f>IF(DatiStorici[[#This Row],[Calend]]="X",(DatiStorici[[#This Row],[Balanced]]*E$2/DatiStorici[[#This Row],[Gold]]),T2553)</f>
        <v>38.912247961081768</v>
      </c>
      <c r="U2554" s="34">
        <f>SUMPRODUCT(DatiStorici[[#This Row],[Bond 3Y]:[Gold]],Q2553:T2553)</f>
        <v>16459.378686781911</v>
      </c>
      <c r="V2554" s="32">
        <f t="shared" si="326"/>
        <v>6.4455621413436227E-4</v>
      </c>
      <c r="W2554" s="32">
        <f>-(1-U2554/MAX(U$5:U2554))</f>
        <v>-4.3750798039111527E-2</v>
      </c>
      <c r="X2554" s="53" t="str">
        <f t="shared" si="327"/>
        <v/>
      </c>
    </row>
    <row r="2555" spans="1:24" x14ac:dyDescent="0.3">
      <c r="A2555" s="4">
        <v>42692</v>
      </c>
      <c r="B2555" s="1">
        <v>132.90738200000001</v>
      </c>
      <c r="C2555" s="1">
        <v>179.17392599999999</v>
      </c>
      <c r="D2555" s="1">
        <v>207.65004300000001</v>
      </c>
      <c r="E2555" s="1">
        <v>115.04186</v>
      </c>
      <c r="F2555" s="3">
        <f t="shared" si="320"/>
        <v>15478.449372254017</v>
      </c>
      <c r="G2555" s="36">
        <f t="shared" si="321"/>
        <v>2.6273624830641901E-4</v>
      </c>
      <c r="H2555" s="31">
        <f t="shared" si="322"/>
        <v>-3.1605661802791374E-5</v>
      </c>
      <c r="I2555" s="37">
        <f t="shared" si="323"/>
        <v>-3.5812936675096397E-3</v>
      </c>
      <c r="J2555" s="37">
        <f t="shared" si="324"/>
        <v>-1.2933436931353976E-2</v>
      </c>
      <c r="K2555" s="39">
        <f t="shared" si="325"/>
        <v>-4.4834812456218606E-3</v>
      </c>
      <c r="L2555" s="36">
        <f>-(1-B2555/MAX(B$5:B2555))</f>
        <v>-4.0450610033103684E-3</v>
      </c>
      <c r="M2555" s="37">
        <f>-(1-C2555/MAX(C$5:C2555))</f>
        <v>-4.382833800487429E-2</v>
      </c>
      <c r="N2555" s="37">
        <f>-(1-D2555/MAX(D$5:D2555))</f>
        <v>-0.13722342459232073</v>
      </c>
      <c r="O2555" s="37">
        <f>-(1-E2555/MAX(E$5:E2555))</f>
        <v>-0.37465014894218429</v>
      </c>
      <c r="P2555" s="39">
        <f>-(1-F2555/MAX(F$5:F2555))</f>
        <v>-5.07654626862164E-2</v>
      </c>
      <c r="Q2555" s="33">
        <f>IF(DatiStorici[[#This Row],[Calend]]="X",(DatiStorici[[#This Row],[Balanced]]*B$2/DatiStorici[[#This Row],[Bond 3Y]]),Q2554)</f>
        <v>29.899429553803316</v>
      </c>
      <c r="R2555" s="33">
        <f>IF(DatiStorici[[#This Row],[Calend]]="X",(DatiStorici[[#This Row],[Balanced]]*C$2/DatiStorici[[#This Row],[Bond 10Y]]),R2554)</f>
        <v>22.725236034710424</v>
      </c>
      <c r="S2555" s="33">
        <f>IF(DatiStorici[[#This Row],[Calend]]="X",(DatiStorici[[#This Row],[Balanced]]*D$2/DatiStorici[[#This Row],[SXXR]]),S2554)</f>
        <v>18.617808740708266</v>
      </c>
      <c r="T2555" s="33">
        <f>IF(DatiStorici[[#This Row],[Calend]]="X",(DatiStorici[[#This Row],[Balanced]]*E$2/DatiStorici[[#This Row],[Gold]]),T2554)</f>
        <v>38.912247961081768</v>
      </c>
      <c r="U2555" s="34">
        <f>SUMPRODUCT(DatiStorici[[#This Row],[Bond 3Y]:[Gold]],Q2554:T2554)</f>
        <v>16388.150832703068</v>
      </c>
      <c r="V2555" s="32">
        <f t="shared" si="326"/>
        <v>-4.336884189582473E-3</v>
      </c>
      <c r="W2555" s="32">
        <f>-(1-U2555/MAX(U$5:U2555))</f>
        <v>-4.7888960233227529E-2</v>
      </c>
      <c r="X2555" s="53" t="str">
        <f t="shared" si="327"/>
        <v/>
      </c>
    </row>
    <row r="2556" spans="1:24" x14ac:dyDescent="0.3">
      <c r="A2556" s="4">
        <v>42695</v>
      </c>
      <c r="B2556" s="1">
        <v>132.89460600000001</v>
      </c>
      <c r="C2556" s="1">
        <v>179.24132900000001</v>
      </c>
      <c r="D2556" s="1">
        <v>208.18357499999999</v>
      </c>
      <c r="E2556" s="1">
        <v>115.34662</v>
      </c>
      <c r="F2556" s="3">
        <f t="shared" si="320"/>
        <v>15499.886641324705</v>
      </c>
      <c r="G2556" s="36">
        <f t="shared" si="321"/>
        <v>-9.6131711474204345E-5</v>
      </c>
      <c r="H2556" s="31">
        <f t="shared" si="322"/>
        <v>3.7611680783289196E-4</v>
      </c>
      <c r="I2556" s="37">
        <f t="shared" si="323"/>
        <v>2.5660854229756268E-3</v>
      </c>
      <c r="J2556" s="37">
        <f t="shared" si="324"/>
        <v>2.6456199351547541E-3</v>
      </c>
      <c r="K2556" s="39">
        <f t="shared" si="325"/>
        <v>1.3840170423111771E-3</v>
      </c>
      <c r="L2556" s="36">
        <f>-(1-B2556/MAX(B$5:B2556))</f>
        <v>-4.1407992543325278E-3</v>
      </c>
      <c r="M2556" s="37">
        <f>-(1-C2556/MAX(C$5:C2556))</f>
        <v>-4.3468638131280657E-2</v>
      </c>
      <c r="N2556" s="37">
        <f>-(1-D2556/MAX(D$5:D2556))</f>
        <v>-0.13500662316439904</v>
      </c>
      <c r="O2556" s="37">
        <f>-(1-E2556/MAX(E$5:E2556))</f>
        <v>-0.37299352047139656</v>
      </c>
      <c r="P2556" s="39">
        <f>-(1-F2556/MAX(F$5:F2556))</f>
        <v>-4.9450796358976756E-2</v>
      </c>
      <c r="Q2556" s="33">
        <f>IF(DatiStorici[[#This Row],[Calend]]="X",(DatiStorici[[#This Row],[Balanced]]*B$2/DatiStorici[[#This Row],[Bond 3Y]]),Q2555)</f>
        <v>29.899429553803316</v>
      </c>
      <c r="R2556" s="33">
        <f>IF(DatiStorici[[#This Row],[Calend]]="X",(DatiStorici[[#This Row],[Balanced]]*C$2/DatiStorici[[#This Row],[Bond 10Y]]),R2555)</f>
        <v>22.725236034710424</v>
      </c>
      <c r="S2556" s="33">
        <f>IF(DatiStorici[[#This Row],[Calend]]="X",(DatiStorici[[#This Row],[Balanced]]*D$2/DatiStorici[[#This Row],[SXXR]]),S2555)</f>
        <v>18.617808740708266</v>
      </c>
      <c r="T2556" s="33">
        <f>IF(DatiStorici[[#This Row],[Calend]]="X",(DatiStorici[[#This Row],[Balanced]]*E$2/DatiStorici[[#This Row],[Gold]]),T2555)</f>
        <v>38.912247961081768</v>
      </c>
      <c r="U2556" s="34">
        <f>SUMPRODUCT(DatiStorici[[#This Row],[Bond 3Y]:[Gold]],Q2555:T2555)</f>
        <v>16411.092680097201</v>
      </c>
      <c r="V2556" s="32">
        <f t="shared" si="326"/>
        <v>1.3989256262327903E-3</v>
      </c>
      <c r="W2556" s="32">
        <f>-(1-U2556/MAX(U$5:U2556))</f>
        <v>-4.6556095628820238E-2</v>
      </c>
      <c r="X2556" s="53" t="str">
        <f t="shared" si="327"/>
        <v/>
      </c>
    </row>
    <row r="2557" spans="1:24" x14ac:dyDescent="0.3">
      <c r="A2557" s="4">
        <v>42696</v>
      </c>
      <c r="B2557" s="1">
        <v>132.941982</v>
      </c>
      <c r="C2557" s="1">
        <v>179.78172900000001</v>
      </c>
      <c r="D2557" s="1">
        <v>208.660269</v>
      </c>
      <c r="E2557" s="1">
        <v>115.15531</v>
      </c>
      <c r="F2557" s="3">
        <f t="shared" si="320"/>
        <v>15514.364018746161</v>
      </c>
      <c r="G2557" s="36">
        <f t="shared" si="321"/>
        <v>3.564294957138136E-4</v>
      </c>
      <c r="H2557" s="31">
        <f t="shared" si="322"/>
        <v>3.0103938790095458E-3</v>
      </c>
      <c r="I2557" s="37">
        <f t="shared" si="323"/>
        <v>2.2871596386236756E-3</v>
      </c>
      <c r="J2557" s="37">
        <f t="shared" si="324"/>
        <v>-1.6599430983344876E-3</v>
      </c>
      <c r="K2557" s="39">
        <f t="shared" si="325"/>
        <v>9.3359524508097077E-4</v>
      </c>
      <c r="L2557" s="36">
        <f>-(1-B2557/MAX(B$5:B2557))</f>
        <v>-3.7857823961275905E-3</v>
      </c>
      <c r="M2557" s="37">
        <f>-(1-C2557/MAX(C$5:C2557))</f>
        <v>-4.0584763352859099E-2</v>
      </c>
      <c r="N2557" s="37">
        <f>-(1-D2557/MAX(D$5:D2557))</f>
        <v>-0.13302598106630237</v>
      </c>
      <c r="O2557" s="37">
        <f>-(1-E2557/MAX(E$5:E2557))</f>
        <v>-0.37403345219716899</v>
      </c>
      <c r="P2557" s="39">
        <f>-(1-F2557/MAX(F$5:F2557))</f>
        <v>-4.8562953763916394E-2</v>
      </c>
      <c r="Q2557" s="33">
        <f>IF(DatiStorici[[#This Row],[Calend]]="X",(DatiStorici[[#This Row],[Balanced]]*B$2/DatiStorici[[#This Row],[Bond 3Y]]),Q2556)</f>
        <v>29.899429553803316</v>
      </c>
      <c r="R2557" s="33">
        <f>IF(DatiStorici[[#This Row],[Calend]]="X",(DatiStorici[[#This Row],[Balanced]]*C$2/DatiStorici[[#This Row],[Bond 10Y]]),R2556)</f>
        <v>22.725236034710424</v>
      </c>
      <c r="S2557" s="33">
        <f>IF(DatiStorici[[#This Row],[Calend]]="X",(DatiStorici[[#This Row],[Balanced]]*D$2/DatiStorici[[#This Row],[SXXR]]),S2556)</f>
        <v>18.617808740708266</v>
      </c>
      <c r="T2557" s="33">
        <f>IF(DatiStorici[[#This Row],[Calend]]="X",(DatiStorici[[#This Row],[Balanced]]*E$2/DatiStorici[[#This Row],[Gold]]),T2556)</f>
        <v>38.912247961081768</v>
      </c>
      <c r="U2557" s="34">
        <f>SUMPRODUCT(DatiStorici[[#This Row],[Bond 3Y]:[Gold]],Q2556:T2556)</f>
        <v>16426.220608587311</v>
      </c>
      <c r="V2557" s="32">
        <f t="shared" si="326"/>
        <v>9.2138655969541637E-4</v>
      </c>
      <c r="W2557" s="32">
        <f>-(1-U2557/MAX(U$5:U2557))</f>
        <v>-4.5677200390957573E-2</v>
      </c>
      <c r="X2557" s="53" t="str">
        <f t="shared" si="327"/>
        <v/>
      </c>
    </row>
    <row r="2558" spans="1:24" x14ac:dyDescent="0.3">
      <c r="A2558" s="4">
        <v>42697</v>
      </c>
      <c r="B2558" s="1">
        <v>132.84556599999999</v>
      </c>
      <c r="C2558" s="1">
        <v>178.85668699999999</v>
      </c>
      <c r="D2558" s="1">
        <v>208.509927</v>
      </c>
      <c r="E2558" s="1">
        <v>112.59869999999999</v>
      </c>
      <c r="F2558" s="3">
        <f t="shared" si="320"/>
        <v>15385.466900912608</v>
      </c>
      <c r="G2558" s="36">
        <f t="shared" si="321"/>
        <v>-7.2551182291802113E-4</v>
      </c>
      <c r="H2558" s="31">
        <f t="shared" si="322"/>
        <v>-5.158644529615097E-3</v>
      </c>
      <c r="I2558" s="37">
        <f t="shared" si="323"/>
        <v>-7.207706013047571E-4</v>
      </c>
      <c r="J2558" s="37">
        <f t="shared" si="324"/>
        <v>-2.2451568622272364E-2</v>
      </c>
      <c r="K2558" s="39">
        <f t="shared" si="325"/>
        <v>-8.3429495664716496E-3</v>
      </c>
      <c r="L2558" s="36">
        <f>-(1-B2558/MAX(B$5:B2558))</f>
        <v>-4.5082854652069848E-3</v>
      </c>
      <c r="M2558" s="37">
        <f>-(1-C2558/MAX(C$5:C2558))</f>
        <v>-4.5521301644459111E-2</v>
      </c>
      <c r="N2558" s="37">
        <f>-(1-D2558/MAX(D$5:D2558))</f>
        <v>-0.1336506453043923</v>
      </c>
      <c r="O2558" s="37">
        <f>-(1-E2558/MAX(E$5:E2558))</f>
        <v>-0.38793079080689707</v>
      </c>
      <c r="P2558" s="39">
        <f>-(1-F2558/MAX(F$5:F2558))</f>
        <v>-5.6467724653120444E-2</v>
      </c>
      <c r="Q2558" s="33">
        <f>IF(DatiStorici[[#This Row],[Calend]]="X",(DatiStorici[[#This Row],[Balanced]]*B$2/DatiStorici[[#This Row],[Bond 3Y]]),Q2557)</f>
        <v>29.899429553803316</v>
      </c>
      <c r="R2558" s="33">
        <f>IF(DatiStorici[[#This Row],[Calend]]="X",(DatiStorici[[#This Row],[Balanced]]*C$2/DatiStorici[[#This Row],[Bond 10Y]]),R2557)</f>
        <v>22.725236034710424</v>
      </c>
      <c r="S2558" s="33">
        <f>IF(DatiStorici[[#This Row],[Calend]]="X",(DatiStorici[[#This Row],[Balanced]]*D$2/DatiStorici[[#This Row],[SXXR]]),S2557)</f>
        <v>18.617808740708266</v>
      </c>
      <c r="T2558" s="33">
        <f>IF(DatiStorici[[#This Row],[Calend]]="X",(DatiStorici[[#This Row],[Balanced]]*E$2/DatiStorici[[#This Row],[Gold]]),T2557)</f>
        <v>38.912247961081768</v>
      </c>
      <c r="U2558" s="34">
        <f>SUMPRODUCT(DatiStorici[[#This Row],[Bond 3Y]:[Gold]],Q2557:T2557)</f>
        <v>16300.033546533952</v>
      </c>
      <c r="V2558" s="32">
        <f t="shared" si="326"/>
        <v>-7.7117097985967779E-3</v>
      </c>
      <c r="W2558" s="32">
        <f>-(1-U2558/MAX(U$5:U2558))</f>
        <v>-5.3008356668637679E-2</v>
      </c>
      <c r="X2558" s="53" t="str">
        <f t="shared" si="327"/>
        <v/>
      </c>
    </row>
    <row r="2559" spans="1:24" x14ac:dyDescent="0.3">
      <c r="A2559" s="4">
        <v>42698</v>
      </c>
      <c r="B2559" s="1">
        <v>132.828924</v>
      </c>
      <c r="C2559" s="1">
        <v>179.081738</v>
      </c>
      <c r="D2559" s="1">
        <v>209.22741400000001</v>
      </c>
      <c r="E2559" s="1">
        <v>112.66864</v>
      </c>
      <c r="F2559" s="3">
        <f t="shared" si="320"/>
        <v>15404.305997253759</v>
      </c>
      <c r="G2559" s="36">
        <f t="shared" si="321"/>
        <v>-1.2528112896164278E-4</v>
      </c>
      <c r="H2559" s="31">
        <f t="shared" si="322"/>
        <v>1.2574846059374945E-3</v>
      </c>
      <c r="I2559" s="37">
        <f t="shared" si="323"/>
        <v>3.4351140542605921E-3</v>
      </c>
      <c r="J2559" s="37">
        <f t="shared" si="324"/>
        <v>6.2095110855657281E-4</v>
      </c>
      <c r="K2559" s="39">
        <f t="shared" si="325"/>
        <v>1.2237244330721541E-3</v>
      </c>
      <c r="L2559" s="36">
        <f>-(1-B2559/MAX(B$5:B2559))</f>
        <v>-4.6329939791011077E-3</v>
      </c>
      <c r="M2559" s="37">
        <f>-(1-C2559/MAX(C$5:C2559))</f>
        <v>-4.4320304415076173E-2</v>
      </c>
      <c r="N2559" s="37">
        <f>-(1-D2559/MAX(D$5:D2559))</f>
        <v>-0.13066951913742331</v>
      </c>
      <c r="O2559" s="37">
        <f>-(1-E2559/MAX(E$5:E2559))</f>
        <v>-0.38755060772759886</v>
      </c>
      <c r="P2559" s="39">
        <f>-(1-F2559/MAX(F$5:F2559))</f>
        <v>-5.5312394395629849E-2</v>
      </c>
      <c r="Q2559" s="33">
        <f>IF(DatiStorici[[#This Row],[Calend]]="X",(DatiStorici[[#This Row],[Balanced]]*B$2/DatiStorici[[#This Row],[Bond 3Y]]),Q2558)</f>
        <v>29.899429553803316</v>
      </c>
      <c r="R2559" s="33">
        <f>IF(DatiStorici[[#This Row],[Calend]]="X",(DatiStorici[[#This Row],[Balanced]]*C$2/DatiStorici[[#This Row],[Bond 10Y]]),R2558)</f>
        <v>22.725236034710424</v>
      </c>
      <c r="S2559" s="33">
        <f>IF(DatiStorici[[#This Row],[Calend]]="X",(DatiStorici[[#This Row],[Balanced]]*D$2/DatiStorici[[#This Row],[SXXR]]),S2558)</f>
        <v>18.617808740708266</v>
      </c>
      <c r="T2559" s="33">
        <f>IF(DatiStorici[[#This Row],[Calend]]="X",(DatiStorici[[#This Row],[Balanced]]*E$2/DatiStorici[[#This Row],[Gold]]),T2558)</f>
        <v>38.912247961081768</v>
      </c>
      <c r="U2559" s="34">
        <f>SUMPRODUCT(DatiStorici[[#This Row],[Bond 3Y]:[Gold]],Q2558:T2558)</f>
        <v>16320.729855684509</v>
      </c>
      <c r="V2559" s="32">
        <f t="shared" si="326"/>
        <v>1.2689042051116149E-3</v>
      </c>
      <c r="W2559" s="32">
        <f>-(1-U2559/MAX(U$5:U2559))</f>
        <v>-5.1805952283553003E-2</v>
      </c>
      <c r="X2559" s="53" t="str">
        <f t="shared" si="327"/>
        <v/>
      </c>
    </row>
    <row r="2560" spans="1:24" x14ac:dyDescent="0.3">
      <c r="A2560" s="4">
        <v>42699</v>
      </c>
      <c r="B2560" s="1">
        <v>132.77866599999999</v>
      </c>
      <c r="C2560" s="1">
        <v>179.271353</v>
      </c>
      <c r="D2560" s="1">
        <v>209.603881</v>
      </c>
      <c r="E2560" s="1">
        <v>112.81932999999999</v>
      </c>
      <c r="F2560" s="3">
        <f t="shared" si="320"/>
        <v>15419.472802873821</v>
      </c>
      <c r="G2560" s="36">
        <f t="shared" si="321"/>
        <v>-3.7843798514813399E-4</v>
      </c>
      <c r="H2560" s="31">
        <f t="shared" si="322"/>
        <v>1.0582580279514327E-3</v>
      </c>
      <c r="I2560" s="37">
        <f t="shared" si="323"/>
        <v>1.7977028263220483E-3</v>
      </c>
      <c r="J2560" s="37">
        <f t="shared" si="324"/>
        <v>1.3365681764123194E-3</v>
      </c>
      <c r="K2560" s="39">
        <f t="shared" si="325"/>
        <v>9.8409782541136965E-4</v>
      </c>
      <c r="L2560" s="36">
        <f>-(1-B2560/MAX(B$5:B2560))</f>
        <v>-5.0096073964364107E-3</v>
      </c>
      <c r="M2560" s="37">
        <f>-(1-C2560/MAX(C$5:C2560))</f>
        <v>-4.3308413378602473E-2</v>
      </c>
      <c r="N2560" s="37">
        <f>-(1-D2560/MAX(D$5:D2560))</f>
        <v>-0.12910531570976502</v>
      </c>
      <c r="O2560" s="37">
        <f>-(1-E2560/MAX(E$5:E2560))</f>
        <v>-0.38673148007218805</v>
      </c>
      <c r="P2560" s="39">
        <f>-(1-F2560/MAX(F$5:F2560))</f>
        <v>-5.4382271786507563E-2</v>
      </c>
      <c r="Q2560" s="33">
        <f>IF(DatiStorici[[#This Row],[Calend]]="X",(DatiStorici[[#This Row],[Balanced]]*B$2/DatiStorici[[#This Row],[Bond 3Y]]),Q2559)</f>
        <v>29.899429553803316</v>
      </c>
      <c r="R2560" s="33">
        <f>IF(DatiStorici[[#This Row],[Calend]]="X",(DatiStorici[[#This Row],[Balanced]]*C$2/DatiStorici[[#This Row],[Bond 10Y]]),R2559)</f>
        <v>22.725236034710424</v>
      </c>
      <c r="S2560" s="33">
        <f>IF(DatiStorici[[#This Row],[Calend]]="X",(DatiStorici[[#This Row],[Balanced]]*D$2/DatiStorici[[#This Row],[SXXR]]),S2559)</f>
        <v>18.617808740708266</v>
      </c>
      <c r="T2560" s="33">
        <f>IF(DatiStorici[[#This Row],[Calend]]="X",(DatiStorici[[#This Row],[Balanced]]*E$2/DatiStorici[[#This Row],[Gold]]),T2559)</f>
        <v>38.912247961081768</v>
      </c>
      <c r="U2560" s="34">
        <f>SUMPRODUCT(DatiStorici[[#This Row],[Bond 3Y]:[Gold]],Q2559:T2559)</f>
        <v>16336.408893033156</v>
      </c>
      <c r="V2560" s="32">
        <f t="shared" si="326"/>
        <v>9.6022120455783696E-4</v>
      </c>
      <c r="W2560" s="32">
        <f>-(1-U2560/MAX(U$5:U2560))</f>
        <v>-5.0895038983757579E-2</v>
      </c>
      <c r="X2560" s="53" t="str">
        <f t="shared" si="327"/>
        <v/>
      </c>
    </row>
    <row r="2561" spans="1:24" x14ac:dyDescent="0.3">
      <c r="A2561" s="4">
        <v>42702</v>
      </c>
      <c r="B2561" s="1">
        <v>132.76962399999999</v>
      </c>
      <c r="C2561" s="1">
        <v>179.67770899999999</v>
      </c>
      <c r="D2561" s="1">
        <v>207.999008</v>
      </c>
      <c r="E2561" s="1">
        <v>112.74894999999999</v>
      </c>
      <c r="F2561" s="3">
        <f t="shared" si="320"/>
        <v>15402.619346282358</v>
      </c>
      <c r="G2561" s="36">
        <f t="shared" si="321"/>
        <v>-6.8100608017374731E-5</v>
      </c>
      <c r="H2561" s="31">
        <f t="shared" si="322"/>
        <v>2.264143950282833E-3</v>
      </c>
      <c r="I2561" s="37">
        <f t="shared" si="323"/>
        <v>-7.6861580376620959E-3</v>
      </c>
      <c r="J2561" s="37">
        <f t="shared" si="324"/>
        <v>-6.2402392999459969E-4</v>
      </c>
      <c r="K2561" s="39">
        <f t="shared" si="325"/>
        <v>-1.0935959953376957E-3</v>
      </c>
      <c r="L2561" s="36">
        <f>-(1-B2561/MAX(B$5:B2561))</f>
        <v>-5.0773645399666556E-3</v>
      </c>
      <c r="M2561" s="37">
        <f>-(1-C2561/MAX(C$5:C2561))</f>
        <v>-4.113987189181445E-2</v>
      </c>
      <c r="N2561" s="37">
        <f>-(1-D2561/MAX(D$5:D2561))</f>
        <v>-0.13577349073587963</v>
      </c>
      <c r="O2561" s="37">
        <f>-(1-E2561/MAX(E$5:E2561))</f>
        <v>-0.38711405492378947</v>
      </c>
      <c r="P2561" s="39">
        <f>-(1-F2561/MAX(F$5:F2561))</f>
        <v>-5.5415830296471236E-2</v>
      </c>
      <c r="Q2561" s="33">
        <f>IF(DatiStorici[[#This Row],[Calend]]="X",(DatiStorici[[#This Row],[Balanced]]*B$2/DatiStorici[[#This Row],[Bond 3Y]]),Q2560)</f>
        <v>29.899429553803316</v>
      </c>
      <c r="R2561" s="33">
        <f>IF(DatiStorici[[#This Row],[Calend]]="X",(DatiStorici[[#This Row],[Balanced]]*C$2/DatiStorici[[#This Row],[Bond 10Y]]),R2560)</f>
        <v>22.725236034710424</v>
      </c>
      <c r="S2561" s="33">
        <f>IF(DatiStorici[[#This Row],[Calend]]="X",(DatiStorici[[#This Row],[Balanced]]*D$2/DatiStorici[[#This Row],[SXXR]]),S2560)</f>
        <v>18.617808740708266</v>
      </c>
      <c r="T2561" s="33">
        <f>IF(DatiStorici[[#This Row],[Calend]]="X",(DatiStorici[[#This Row],[Balanced]]*E$2/DatiStorici[[#This Row],[Gold]]),T2560)</f>
        <v>38.912247961081768</v>
      </c>
      <c r="U2561" s="34">
        <f>SUMPRODUCT(DatiStorici[[#This Row],[Bond 3Y]:[Gold]],Q2560:T2560)</f>
        <v>16312.755215826626</v>
      </c>
      <c r="V2561" s="32">
        <f t="shared" si="326"/>
        <v>-1.4489609146529131E-3</v>
      </c>
      <c r="W2561" s="32">
        <f>-(1-U2561/MAX(U$5:U2561))</f>
        <v>-5.2269259140096058E-2</v>
      </c>
      <c r="X2561" s="53" t="str">
        <f t="shared" si="327"/>
        <v/>
      </c>
    </row>
    <row r="2562" spans="1:24" x14ac:dyDescent="0.3">
      <c r="A2562" s="4">
        <v>42703</v>
      </c>
      <c r="B2562" s="1">
        <v>132.79853</v>
      </c>
      <c r="C2562" s="1">
        <v>179.978656</v>
      </c>
      <c r="D2562" s="1">
        <v>208.69510500000001</v>
      </c>
      <c r="E2562" s="1">
        <v>112.70491</v>
      </c>
      <c r="F2562" s="3">
        <f t="shared" si="320"/>
        <v>15419.687173525439</v>
      </c>
      <c r="G2562" s="36">
        <f t="shared" si="321"/>
        <v>2.1769176521192404E-4</v>
      </c>
      <c r="H2562" s="31">
        <f t="shared" si="322"/>
        <v>1.6735256179226951E-3</v>
      </c>
      <c r="I2562" s="37">
        <f t="shared" si="323"/>
        <v>3.3410486292195073E-3</v>
      </c>
      <c r="J2562" s="37">
        <f t="shared" si="324"/>
        <v>-3.9067861211290105E-4</v>
      </c>
      <c r="K2562" s="39">
        <f t="shared" si="325"/>
        <v>1.107498491500784E-3</v>
      </c>
      <c r="L2562" s="36">
        <f>-(1-B2562/MAX(B$5:B2562))</f>
        <v>-4.8607544989484053E-3</v>
      </c>
      <c r="M2562" s="37">
        <f>-(1-C2562/MAX(C$5:C2562))</f>
        <v>-3.9533851420049726E-2</v>
      </c>
      <c r="N2562" s="37">
        <f>-(1-D2562/MAX(D$5:D2562))</f>
        <v>-0.13288123905543303</v>
      </c>
      <c r="O2562" s="37">
        <f>-(1-E2562/MAX(E$5:E2562))</f>
        <v>-0.38735344958796292</v>
      </c>
      <c r="P2562" s="39">
        <f>-(1-F2562/MAX(F$5:F2562))</f>
        <v>-5.4369125248284744E-2</v>
      </c>
      <c r="Q2562" s="33">
        <f>IF(DatiStorici[[#This Row],[Calend]]="X",(DatiStorici[[#This Row],[Balanced]]*B$2/DatiStorici[[#This Row],[Bond 3Y]]),Q2561)</f>
        <v>29.899429553803316</v>
      </c>
      <c r="R2562" s="33">
        <f>IF(DatiStorici[[#This Row],[Calend]]="X",(DatiStorici[[#This Row],[Balanced]]*C$2/DatiStorici[[#This Row],[Bond 10Y]]),R2561)</f>
        <v>22.725236034710424</v>
      </c>
      <c r="S2562" s="33">
        <f>IF(DatiStorici[[#This Row],[Calend]]="X",(DatiStorici[[#This Row],[Balanced]]*D$2/DatiStorici[[#This Row],[SXXR]]),S2561)</f>
        <v>18.617808740708266</v>
      </c>
      <c r="T2562" s="33">
        <f>IF(DatiStorici[[#This Row],[Calend]]="X",(DatiStorici[[#This Row],[Balanced]]*E$2/DatiStorici[[#This Row],[Gold]]),T2561)</f>
        <v>38.912247961081768</v>
      </c>
      <c r="U2562" s="34">
        <f>SUMPRODUCT(DatiStorici[[#This Row],[Bond 3Y]:[Gold]],Q2561:T2561)</f>
        <v>16331.70468575702</v>
      </c>
      <c r="V2562" s="32">
        <f t="shared" si="326"/>
        <v>1.1609609787335226E-3</v>
      </c>
      <c r="W2562" s="32">
        <f>-(1-U2562/MAX(U$5:U2562))</f>
        <v>-5.1168341794226024E-2</v>
      </c>
      <c r="X2562" s="53" t="str">
        <f t="shared" si="327"/>
        <v/>
      </c>
    </row>
    <row r="2563" spans="1:24" x14ac:dyDescent="0.3">
      <c r="A2563" s="4">
        <v>42704</v>
      </c>
      <c r="B2563" s="1">
        <v>132.84420600000001</v>
      </c>
      <c r="C2563" s="1">
        <v>179.85052899999999</v>
      </c>
      <c r="D2563" s="1">
        <v>209.34597600000001</v>
      </c>
      <c r="E2563" s="1">
        <v>111.90098999999999</v>
      </c>
      <c r="F2563" s="3">
        <f t="shared" si="320"/>
        <v>15395.654844052238</v>
      </c>
      <c r="G2563" s="36">
        <f t="shared" si="321"/>
        <v>3.4389045330542961E-4</v>
      </c>
      <c r="H2563" s="31">
        <f t="shared" si="322"/>
        <v>-7.1215460421932312E-4</v>
      </c>
      <c r="I2563" s="37">
        <f t="shared" si="323"/>
        <v>3.1139117924533022E-3</v>
      </c>
      <c r="J2563" s="37">
        <f t="shared" si="324"/>
        <v>-7.1585246250009948E-3</v>
      </c>
      <c r="K2563" s="39">
        <f t="shared" si="325"/>
        <v>-1.5597642454706687E-3</v>
      </c>
      <c r="L2563" s="36">
        <f>-(1-B2563/MAX(B$5:B2563))</f>
        <v>-4.5184767630613853E-3</v>
      </c>
      <c r="M2563" s="37">
        <f>-(1-C2563/MAX(C$5:C2563))</f>
        <v>-4.0217608310750719E-2</v>
      </c>
      <c r="N2563" s="37">
        <f>-(1-D2563/MAX(D$5:D2563))</f>
        <v>-0.13017689936785515</v>
      </c>
      <c r="O2563" s="37">
        <f>-(1-E2563/MAX(E$5:E2563))</f>
        <v>-0.39172343501989526</v>
      </c>
      <c r="P2563" s="39">
        <f>-(1-F2563/MAX(F$5:F2563))</f>
        <v>-5.5842936778072616E-2</v>
      </c>
      <c r="Q2563" s="33">
        <f>IF(DatiStorici[[#This Row],[Calend]]="X",(DatiStorici[[#This Row],[Balanced]]*B$2/DatiStorici[[#This Row],[Bond 3Y]]),Q2562)</f>
        <v>29.899429553803316</v>
      </c>
      <c r="R2563" s="33">
        <f>IF(DatiStorici[[#This Row],[Calend]]="X",(DatiStorici[[#This Row],[Balanced]]*C$2/DatiStorici[[#This Row],[Bond 10Y]]),R2562)</f>
        <v>22.725236034710424</v>
      </c>
      <c r="S2563" s="33">
        <f>IF(DatiStorici[[#This Row],[Calend]]="X",(DatiStorici[[#This Row],[Balanced]]*D$2/DatiStorici[[#This Row],[SXXR]]),S2562)</f>
        <v>18.617808740708266</v>
      </c>
      <c r="T2563" s="33">
        <f>IF(DatiStorici[[#This Row],[Calend]]="X",(DatiStorici[[#This Row],[Balanced]]*E$2/DatiStorici[[#This Row],[Gold]]),T2562)</f>
        <v>38.912247961081768</v>
      </c>
      <c r="U2563" s="34">
        <f>SUMPRODUCT(DatiStorici[[#This Row],[Bond 3Y]:[Gold]],Q2562:T2562)</f>
        <v>16310.994113195902</v>
      </c>
      <c r="V2563" s="32">
        <f t="shared" si="326"/>
        <v>-1.2689254321549936E-3</v>
      </c>
      <c r="W2563" s="32">
        <f>-(1-U2563/MAX(U$5:U2563))</f>
        <v>-5.2371574848194657E-2</v>
      </c>
      <c r="X2563" s="53" t="str">
        <f t="shared" si="327"/>
        <v/>
      </c>
    </row>
    <row r="2564" spans="1:24" x14ac:dyDescent="0.3">
      <c r="A2564" s="4">
        <v>42705</v>
      </c>
      <c r="B2564" s="1">
        <v>132.817611</v>
      </c>
      <c r="C2564" s="1">
        <v>179.02970300000001</v>
      </c>
      <c r="D2564" s="1">
        <v>208.73482899999999</v>
      </c>
      <c r="E2564" s="1">
        <v>110.35623</v>
      </c>
      <c r="F2564" s="3">
        <f t="shared" si="320"/>
        <v>15304.09594526953</v>
      </c>
      <c r="G2564" s="36">
        <f t="shared" si="321"/>
        <v>-2.002169554449363E-4</v>
      </c>
      <c r="H2564" s="31">
        <f t="shared" si="322"/>
        <v>-4.574380855349584E-3</v>
      </c>
      <c r="I2564" s="37">
        <f t="shared" si="323"/>
        <v>-2.9235852399741658E-3</v>
      </c>
      <c r="J2564" s="37">
        <f t="shared" si="324"/>
        <v>-1.3900874626014885E-2</v>
      </c>
      <c r="K2564" s="39">
        <f t="shared" si="325"/>
        <v>-5.9648152114026767E-3</v>
      </c>
      <c r="L2564" s="36">
        <f>-(1-B2564/MAX(B$5:B2564))</f>
        <v>-4.7177690913282611E-3</v>
      </c>
      <c r="M2564" s="37">
        <f>-(1-C2564/MAX(C$5:C2564))</f>
        <v>-4.4597992098449835E-2</v>
      </c>
      <c r="N2564" s="37">
        <f>-(1-D2564/MAX(D$5:D2564))</f>
        <v>-0.13271618762473592</v>
      </c>
      <c r="O2564" s="37">
        <f>-(1-E2564/MAX(E$5:E2564))</f>
        <v>-0.40012051270900828</v>
      </c>
      <c r="P2564" s="39">
        <f>-(1-F2564/MAX(F$5:F2564))</f>
        <v>-6.1457896444430227E-2</v>
      </c>
      <c r="Q2564" s="33">
        <f>IF(DatiStorici[[#This Row],[Calend]]="X",(DatiStorici[[#This Row],[Balanced]]*B$2/DatiStorici[[#This Row],[Bond 3Y]]),Q2563)</f>
        <v>29.899429553803316</v>
      </c>
      <c r="R2564" s="33">
        <f>IF(DatiStorici[[#This Row],[Calend]]="X",(DatiStorici[[#This Row],[Balanced]]*C$2/DatiStorici[[#This Row],[Bond 10Y]]),R2563)</f>
        <v>22.725236034710424</v>
      </c>
      <c r="S2564" s="33">
        <f>IF(DatiStorici[[#This Row],[Calend]]="X",(DatiStorici[[#This Row],[Balanced]]*D$2/DatiStorici[[#This Row],[SXXR]]),S2563)</f>
        <v>18.617808740708266</v>
      </c>
      <c r="T2564" s="33">
        <f>IF(DatiStorici[[#This Row],[Calend]]="X",(DatiStorici[[#This Row],[Balanced]]*E$2/DatiStorici[[#This Row],[Gold]]),T2563)</f>
        <v>38.912247961081768</v>
      </c>
      <c r="U2564" s="34">
        <f>SUMPRODUCT(DatiStorici[[#This Row],[Bond 3Y]:[Gold]],Q2563:T2563)</f>
        <v>16220.057171154673</v>
      </c>
      <c r="V2564" s="32">
        <f t="shared" si="326"/>
        <v>-5.59079250860583E-3</v>
      </c>
      <c r="W2564" s="32">
        <f>-(1-U2564/MAX(U$5:U2564))</f>
        <v>-5.7654786317502649E-2</v>
      </c>
      <c r="X2564" s="53" t="str">
        <f t="shared" si="327"/>
        <v/>
      </c>
    </row>
    <row r="2565" spans="1:24" x14ac:dyDescent="0.3">
      <c r="A2565" s="4">
        <v>42706</v>
      </c>
      <c r="B2565" s="1">
        <v>132.89009899999999</v>
      </c>
      <c r="C2565" s="1">
        <v>179.990769</v>
      </c>
      <c r="D2565" s="1">
        <v>207.81383099999999</v>
      </c>
      <c r="E2565" s="1">
        <v>111.4615</v>
      </c>
      <c r="F2565" s="3">
        <f t="shared" si="320"/>
        <v>15359.95591923453</v>
      </c>
      <c r="G2565" s="36">
        <f t="shared" si="321"/>
        <v>5.4562211836700983E-4</v>
      </c>
      <c r="H2565" s="31">
        <f t="shared" si="322"/>
        <v>5.3538356198787615E-3</v>
      </c>
      <c r="I2565" s="37">
        <f t="shared" si="323"/>
        <v>-4.4220499991819654E-3</v>
      </c>
      <c r="J2565" s="37">
        <f t="shared" si="324"/>
        <v>9.9656519558084817E-3</v>
      </c>
      <c r="K2565" s="39">
        <f t="shared" si="325"/>
        <v>3.6433564619882471E-3</v>
      </c>
      <c r="L2565" s="36">
        <f>-(1-B2565/MAX(B$5:B2565))</f>
        <v>-4.1745729156787981E-3</v>
      </c>
      <c r="M2565" s="37">
        <f>-(1-C2565/MAX(C$5:C2565))</f>
        <v>-3.9469209719104059E-2</v>
      </c>
      <c r="N2565" s="37">
        <f>-(1-D2565/MAX(D$5:D2565))</f>
        <v>-0.13654289282988397</v>
      </c>
      <c r="O2565" s="37">
        <f>-(1-E2565/MAX(E$5:E2565))</f>
        <v>-0.39411243504163862</v>
      </c>
      <c r="P2565" s="39">
        <f>-(1-F2565/MAX(F$5:F2565))</f>
        <v>-5.8032216309049534E-2</v>
      </c>
      <c r="Q2565" s="33">
        <f>IF(DatiStorici[[#This Row],[Calend]]="X",(DatiStorici[[#This Row],[Balanced]]*B$2/DatiStorici[[#This Row],[Bond 3Y]]),Q2564)</f>
        <v>29.899429553803316</v>
      </c>
      <c r="R2565" s="33">
        <f>IF(DatiStorici[[#This Row],[Calend]]="X",(DatiStorici[[#This Row],[Balanced]]*C$2/DatiStorici[[#This Row],[Bond 10Y]]),R2564)</f>
        <v>22.725236034710424</v>
      </c>
      <c r="S2565" s="33">
        <f>IF(DatiStorici[[#This Row],[Calend]]="X",(DatiStorici[[#This Row],[Balanced]]*D$2/DatiStorici[[#This Row],[SXXR]]),S2564)</f>
        <v>18.617808740708266</v>
      </c>
      <c r="T2565" s="33">
        <f>IF(DatiStorici[[#This Row],[Calend]]="X",(DatiStorici[[#This Row],[Balanced]]*E$2/DatiStorici[[#This Row],[Gold]]),T2564)</f>
        <v>38.912247961081768</v>
      </c>
      <c r="U2565" s="34">
        <f>SUMPRODUCT(DatiStorici[[#This Row],[Bond 3Y]:[Gold]],Q2564:T2564)</f>
        <v>16269.926548388474</v>
      </c>
      <c r="V2565" s="32">
        <f t="shared" si="326"/>
        <v>3.0698332647897948E-3</v>
      </c>
      <c r="W2565" s="32">
        <f>-(1-U2565/MAX(U$5:U2565))</f>
        <v>-5.475749881415326E-2</v>
      </c>
      <c r="X2565" s="53" t="str">
        <f t="shared" si="327"/>
        <v/>
      </c>
    </row>
    <row r="2566" spans="1:24" x14ac:dyDescent="0.3">
      <c r="A2566" s="4">
        <v>42709</v>
      </c>
      <c r="B2566" s="1">
        <v>132.88201599999999</v>
      </c>
      <c r="C2566" s="1">
        <v>179.22891300000001</v>
      </c>
      <c r="D2566" s="1">
        <v>208.99884499999999</v>
      </c>
      <c r="E2566" s="1">
        <v>110.38439</v>
      </c>
      <c r="F2566" s="3">
        <f t="shared" si="320"/>
        <v>15315.811900493905</v>
      </c>
      <c r="G2566" s="36">
        <f t="shared" si="321"/>
        <v>-6.0826546851901744E-5</v>
      </c>
      <c r="H2566" s="31">
        <f t="shared" si="322"/>
        <v>-4.2417338496234577E-3</v>
      </c>
      <c r="I2566" s="37">
        <f t="shared" si="323"/>
        <v>5.6860899920587286E-3</v>
      </c>
      <c r="J2566" s="37">
        <f t="shared" si="324"/>
        <v>-9.7105108752701327E-3</v>
      </c>
      <c r="K2566" s="39">
        <f t="shared" si="325"/>
        <v>-2.8781055765096674E-3</v>
      </c>
      <c r="L2566" s="36">
        <f>-(1-B2566/MAX(B$5:B2566))</f>
        <v>-4.2351436955012645E-3</v>
      </c>
      <c r="M2566" s="37">
        <f>-(1-C2566/MAX(C$5:C2566))</f>
        <v>-4.3534896808647194E-2</v>
      </c>
      <c r="N2566" s="37">
        <f>-(1-D2566/MAX(D$5:D2566))</f>
        <v>-0.13161921303690582</v>
      </c>
      <c r="O2566" s="37">
        <f>-(1-E2566/MAX(E$5:E2566))</f>
        <v>-0.39996743928159861</v>
      </c>
      <c r="P2566" s="39">
        <f>-(1-F2566/MAX(F$5:F2566))</f>
        <v>-6.0739401389199754E-2</v>
      </c>
      <c r="Q2566" s="33">
        <f>IF(DatiStorici[[#This Row],[Calend]]="X",(DatiStorici[[#This Row],[Balanced]]*B$2/DatiStorici[[#This Row],[Bond 3Y]]),Q2565)</f>
        <v>29.899429553803316</v>
      </c>
      <c r="R2566" s="33">
        <f>IF(DatiStorici[[#This Row],[Calend]]="X",(DatiStorici[[#This Row],[Balanced]]*C$2/DatiStorici[[#This Row],[Bond 10Y]]),R2565)</f>
        <v>22.725236034710424</v>
      </c>
      <c r="S2566" s="33">
        <f>IF(DatiStorici[[#This Row],[Calend]]="X",(DatiStorici[[#This Row],[Balanced]]*D$2/DatiStorici[[#This Row],[SXXR]]),S2565)</f>
        <v>18.617808740708266</v>
      </c>
      <c r="T2566" s="33">
        <f>IF(DatiStorici[[#This Row],[Calend]]="X",(DatiStorici[[#This Row],[Balanced]]*E$2/DatiStorici[[#This Row],[Gold]]),T2565)</f>
        <v>38.912247961081768</v>
      </c>
      <c r="U2566" s="34">
        <f>SUMPRODUCT(DatiStorici[[#This Row],[Bond 3Y]:[Gold]],Q2565:T2565)</f>
        <v>16232.521106480632</v>
      </c>
      <c r="V2566" s="32">
        <f t="shared" si="326"/>
        <v>-2.3017010176586924E-3</v>
      </c>
      <c r="W2566" s="32">
        <f>-(1-U2566/MAX(U$5:U2566))</f>
        <v>-5.6930662495118467E-2</v>
      </c>
      <c r="X2566" s="53" t="str">
        <f t="shared" si="327"/>
        <v/>
      </c>
    </row>
    <row r="2567" spans="1:24" x14ac:dyDescent="0.3">
      <c r="A2567" s="4">
        <v>42710</v>
      </c>
      <c r="B2567" s="1">
        <v>133.04525100000001</v>
      </c>
      <c r="C2567" s="1">
        <v>179.35479000000001</v>
      </c>
      <c r="D2567" s="1">
        <v>211.04679899999999</v>
      </c>
      <c r="E2567" s="1">
        <v>111.36139</v>
      </c>
      <c r="F2567" s="3">
        <f t="shared" ref="F2567:F2630" si="328">SUMPRODUCT(B2567:E2567,B$3:E$3)</f>
        <v>15392.370332920314</v>
      </c>
      <c r="G2567" s="36">
        <f t="shared" ref="G2567:G2630" si="329">LN(B2567/B2566)</f>
        <v>1.2276666649747271E-3</v>
      </c>
      <c r="H2567" s="31">
        <f t="shared" ref="H2567:H2630" si="330">LN(C2567/C2566)</f>
        <v>7.020787844925669E-4</v>
      </c>
      <c r="I2567" s="37">
        <f t="shared" ref="I2567:I2630" si="331">LN(D2567/D2566)</f>
        <v>9.7511794577032056E-3</v>
      </c>
      <c r="J2567" s="37">
        <f t="shared" ref="J2567:J2630" si="332">LN(E2567/E2566)</f>
        <v>8.8119496301859689E-3</v>
      </c>
      <c r="K2567" s="39">
        <f t="shared" ref="K2567:K2630" si="333">LN(F2567/F2566)</f>
        <v>4.9862014274916749E-3</v>
      </c>
      <c r="L2567" s="36">
        <f>-(1-B2567/MAX(B$5:B2567))</f>
        <v>-3.0119256769028935E-3</v>
      </c>
      <c r="M2567" s="37">
        <f>-(1-C2567/MAX(C$5:C2567))</f>
        <v>-4.2863147168596516E-2</v>
      </c>
      <c r="N2567" s="37">
        <f>-(1-D2567/MAX(D$5:D2567))</f>
        <v>-0.12311005641365158</v>
      </c>
      <c r="O2567" s="37">
        <f>-(1-E2567/MAX(E$5:E2567))</f>
        <v>-0.39465661759909543</v>
      </c>
      <c r="P2567" s="39">
        <f>-(1-F2567/MAX(F$5:F2567))</f>
        <v>-5.6044363376411499E-2</v>
      </c>
      <c r="Q2567" s="33">
        <f>IF(DatiStorici[[#This Row],[Calend]]="X",(DatiStorici[[#This Row],[Balanced]]*B$2/DatiStorici[[#This Row],[Bond 3Y]]),Q2566)</f>
        <v>29.899429553803316</v>
      </c>
      <c r="R2567" s="33">
        <f>IF(DatiStorici[[#This Row],[Calend]]="X",(DatiStorici[[#This Row],[Balanced]]*C$2/DatiStorici[[#This Row],[Bond 10Y]]),R2566)</f>
        <v>22.725236034710424</v>
      </c>
      <c r="S2567" s="33">
        <f>IF(DatiStorici[[#This Row],[Calend]]="X",(DatiStorici[[#This Row],[Balanced]]*D$2/DatiStorici[[#This Row],[SXXR]]),S2566)</f>
        <v>18.617808740708266</v>
      </c>
      <c r="T2567" s="33">
        <f>IF(DatiStorici[[#This Row],[Calend]]="X",(DatiStorici[[#This Row],[Balanced]]*E$2/DatiStorici[[#This Row],[Gold]]),T2566)</f>
        <v>38.912247961081768</v>
      </c>
      <c r="U2567" s="34">
        <f>SUMPRODUCT(DatiStorici[[#This Row],[Bond 3Y]:[Gold]],Q2566:T2566)</f>
        <v>16316.408006539936</v>
      </c>
      <c r="V2567" s="32">
        <f t="shared" ref="V2567:V2630" si="334">LN(U2567/U2566)</f>
        <v>5.1545220121500864E-3</v>
      </c>
      <c r="W2567" s="32">
        <f>-(1-U2567/MAX(U$5:U2567))</f>
        <v>-5.2057041032049445E-2</v>
      </c>
      <c r="X2567" s="53" t="str">
        <f t="shared" ref="X2567:X2630" si="335">IF(AND(MONTH(A2567)&lt;&gt;MONTH(A2566),MONTH(A2567)=X$2),"X","")</f>
        <v/>
      </c>
    </row>
    <row r="2568" spans="1:24" x14ac:dyDescent="0.3">
      <c r="A2568" s="4">
        <v>42711</v>
      </c>
      <c r="B2568" s="1">
        <v>133.06710200000001</v>
      </c>
      <c r="C2568" s="1">
        <v>179.951188</v>
      </c>
      <c r="D2568" s="1">
        <v>212.957244</v>
      </c>
      <c r="E2568" s="1">
        <v>111.84923999999999</v>
      </c>
      <c r="F2568" s="3">
        <f t="shared" si="328"/>
        <v>15455.990485501583</v>
      </c>
      <c r="G2568" s="36">
        <f t="shared" si="329"/>
        <v>1.6422386862360015E-4</v>
      </c>
      <c r="H2568" s="31">
        <f t="shared" si="330"/>
        <v>3.3197251603793456E-3</v>
      </c>
      <c r="I2568" s="37">
        <f t="shared" si="331"/>
        <v>9.0115080741607779E-3</v>
      </c>
      <c r="J2568" s="37">
        <f t="shared" si="332"/>
        <v>4.3712145501305748E-3</v>
      </c>
      <c r="K2568" s="39">
        <f t="shared" si="333"/>
        <v>4.1247081590068783E-3</v>
      </c>
      <c r="L2568" s="36">
        <f>-(1-B2568/MAX(B$5:B2568))</f>
        <v>-2.8481829935054215E-3</v>
      </c>
      <c r="M2568" s="37">
        <f>-(1-C2568/MAX(C$5:C2568))</f>
        <v>-3.9680435935989244E-2</v>
      </c>
      <c r="N2568" s="37">
        <f>-(1-D2568/MAX(D$5:D2568))</f>
        <v>-0.11517224349152888</v>
      </c>
      <c r="O2568" s="37">
        <f>-(1-E2568/MAX(E$5:E2568))</f>
        <v>-0.39200474005783748</v>
      </c>
      <c r="P2568" s="39">
        <f>-(1-F2568/MAX(F$5:F2568))</f>
        <v>-5.2142780947388223E-2</v>
      </c>
      <c r="Q2568" s="33">
        <f>IF(DatiStorici[[#This Row],[Calend]]="X",(DatiStorici[[#This Row],[Balanced]]*B$2/DatiStorici[[#This Row],[Bond 3Y]]),Q2567)</f>
        <v>29.899429553803316</v>
      </c>
      <c r="R2568" s="33">
        <f>IF(DatiStorici[[#This Row],[Calend]]="X",(DatiStorici[[#This Row],[Balanced]]*C$2/DatiStorici[[#This Row],[Bond 10Y]]),R2567)</f>
        <v>22.725236034710424</v>
      </c>
      <c r="S2568" s="33">
        <f>IF(DatiStorici[[#This Row],[Calend]]="X",(DatiStorici[[#This Row],[Balanced]]*D$2/DatiStorici[[#This Row],[SXXR]]),S2567)</f>
        <v>18.617808740708266</v>
      </c>
      <c r="T2568" s="33">
        <f>IF(DatiStorici[[#This Row],[Calend]]="X",(DatiStorici[[#This Row],[Balanced]]*E$2/DatiStorici[[#This Row],[Gold]]),T2567)</f>
        <v>38.912247961081768</v>
      </c>
      <c r="U2568" s="34">
        <f>SUMPRODUCT(DatiStorici[[#This Row],[Bond 3Y]:[Gold]],Q2567:T2567)</f>
        <v>16385.166264083196</v>
      </c>
      <c r="V2568" s="32">
        <f t="shared" si="334"/>
        <v>4.2052017618098292E-3</v>
      </c>
      <c r="W2568" s="32">
        <f>-(1-U2568/MAX(U$5:U2568))</f>
        <v>-4.806235628998401E-2</v>
      </c>
      <c r="X2568" s="53" t="str">
        <f t="shared" si="335"/>
        <v/>
      </c>
    </row>
    <row r="2569" spans="1:24" x14ac:dyDescent="0.3">
      <c r="A2569" s="4">
        <v>42712</v>
      </c>
      <c r="B2569" s="1">
        <v>133.130529</v>
      </c>
      <c r="C2569" s="1">
        <v>179.050558</v>
      </c>
      <c r="D2569" s="1">
        <v>215.59189900000001</v>
      </c>
      <c r="E2569" s="1">
        <v>111.22111</v>
      </c>
      <c r="F2569" s="3">
        <f t="shared" si="328"/>
        <v>15449.613837253053</v>
      </c>
      <c r="G2569" s="36">
        <f t="shared" si="329"/>
        <v>4.7654068867583133E-4</v>
      </c>
      <c r="H2569" s="31">
        <f t="shared" si="330"/>
        <v>-5.0174234495852866E-3</v>
      </c>
      <c r="I2569" s="37">
        <f t="shared" si="331"/>
        <v>1.2295850951795554E-2</v>
      </c>
      <c r="J2569" s="37">
        <f t="shared" si="332"/>
        <v>-5.6316911695691437E-3</v>
      </c>
      <c r="K2569" s="39">
        <f t="shared" si="333"/>
        <v>-4.1265320505774327E-4</v>
      </c>
      <c r="L2569" s="36">
        <f>-(1-B2569/MAX(B$5:B2569))</f>
        <v>-2.3728863398121414E-3</v>
      </c>
      <c r="M2569" s="37">
        <f>-(1-C2569/MAX(C$5:C2569))</f>
        <v>-4.4486698226310795E-2</v>
      </c>
      <c r="N2569" s="37">
        <f>-(1-D2569/MAX(D$5:D2569))</f>
        <v>-0.10422537064026383</v>
      </c>
      <c r="O2569" s="37">
        <f>-(1-E2569/MAX(E$5:E2569))</f>
        <v>-0.39541915809614925</v>
      </c>
      <c r="P2569" s="39">
        <f>-(1-F2569/MAX(F$5:F2569))</f>
        <v>-5.253383657603905E-2</v>
      </c>
      <c r="Q2569" s="33">
        <f>IF(DatiStorici[[#This Row],[Calend]]="X",(DatiStorici[[#This Row],[Balanced]]*B$2/DatiStorici[[#This Row],[Bond 3Y]]),Q2568)</f>
        <v>29.899429553803316</v>
      </c>
      <c r="R2569" s="33">
        <f>IF(DatiStorici[[#This Row],[Calend]]="X",(DatiStorici[[#This Row],[Balanced]]*C$2/DatiStorici[[#This Row],[Bond 10Y]]),R2568)</f>
        <v>22.725236034710424</v>
      </c>
      <c r="S2569" s="33">
        <f>IF(DatiStorici[[#This Row],[Calend]]="X",(DatiStorici[[#This Row],[Balanced]]*D$2/DatiStorici[[#This Row],[SXXR]]),S2568)</f>
        <v>18.617808740708266</v>
      </c>
      <c r="T2569" s="33">
        <f>IF(DatiStorici[[#This Row],[Calend]]="X",(DatiStorici[[#This Row],[Balanced]]*E$2/DatiStorici[[#This Row],[Gold]]),T2568)</f>
        <v>38.912247961081768</v>
      </c>
      <c r="U2569" s="34">
        <f>SUMPRODUCT(DatiStorici[[#This Row],[Bond 3Y]:[Gold]],Q2568:T2568)</f>
        <v>16391.205218447521</v>
      </c>
      <c r="V2569" s="32">
        <f t="shared" si="334"/>
        <v>3.6849438540679873E-4</v>
      </c>
      <c r="W2569" s="32">
        <f>-(1-U2569/MAX(U$5:U2569))</f>
        <v>-4.771150797417234E-2</v>
      </c>
      <c r="X2569" s="53" t="str">
        <f t="shared" si="335"/>
        <v/>
      </c>
    </row>
    <row r="2570" spans="1:24" x14ac:dyDescent="0.3">
      <c r="A2570" s="4">
        <v>42713</v>
      </c>
      <c r="B2570" s="1">
        <v>133.24183099999999</v>
      </c>
      <c r="C2570" s="1">
        <v>179.55006599999999</v>
      </c>
      <c r="D2570" s="1">
        <v>217.69302300000001</v>
      </c>
      <c r="E2570" s="1">
        <v>110.51228</v>
      </c>
      <c r="F2570" s="3">
        <f t="shared" si="328"/>
        <v>15468.659549032269</v>
      </c>
      <c r="G2570" s="36">
        <f t="shared" si="329"/>
        <v>8.3568735493064498E-4</v>
      </c>
      <c r="H2570" s="31">
        <f t="shared" si="330"/>
        <v>2.7858753701498432E-3</v>
      </c>
      <c r="I2570" s="37">
        <f t="shared" si="331"/>
        <v>9.6986549186615003E-3</v>
      </c>
      <c r="J2570" s="37">
        <f t="shared" si="332"/>
        <v>-6.3935559240905849E-3</v>
      </c>
      <c r="K2570" s="39">
        <f t="shared" si="333"/>
        <v>1.232003737743017E-3</v>
      </c>
      <c r="L2570" s="36">
        <f>-(1-B2570/MAX(B$5:B2570))</f>
        <v>-1.5388335208332826E-3</v>
      </c>
      <c r="M2570" s="37">
        <f>-(1-C2570/MAX(C$5:C2570))</f>
        <v>-4.1821045889486652E-2</v>
      </c>
      <c r="N2570" s="37">
        <f>-(1-D2570/MAX(D$5:D2570))</f>
        <v>-9.5495295061965524E-2</v>
      </c>
      <c r="O2570" s="37">
        <f>-(1-E2570/MAX(E$5:E2570))</f>
        <v>-0.39927224891826663</v>
      </c>
      <c r="P2570" s="39">
        <f>-(1-F2570/MAX(F$5:F2570))</f>
        <v>-5.1365835378130775E-2</v>
      </c>
      <c r="Q2570" s="33">
        <f>IF(DatiStorici[[#This Row],[Calend]]="X",(DatiStorici[[#This Row],[Balanced]]*B$2/DatiStorici[[#This Row],[Bond 3Y]]),Q2569)</f>
        <v>29.899429553803316</v>
      </c>
      <c r="R2570" s="33">
        <f>IF(DatiStorici[[#This Row],[Calend]]="X",(DatiStorici[[#This Row],[Balanced]]*C$2/DatiStorici[[#This Row],[Bond 10Y]]),R2569)</f>
        <v>22.725236034710424</v>
      </c>
      <c r="S2570" s="33">
        <f>IF(DatiStorici[[#This Row],[Calend]]="X",(DatiStorici[[#This Row],[Balanced]]*D$2/DatiStorici[[#This Row],[SXXR]]),S2569)</f>
        <v>18.617808740708266</v>
      </c>
      <c r="T2570" s="33">
        <f>IF(DatiStorici[[#This Row],[Calend]]="X",(DatiStorici[[#This Row],[Balanced]]*E$2/DatiStorici[[#This Row],[Gold]]),T2569)</f>
        <v>38.912247961081768</v>
      </c>
      <c r="U2570" s="34">
        <f>SUMPRODUCT(DatiStorici[[#This Row],[Bond 3Y]:[Gold]],Q2569:T2569)</f>
        <v>16417.420678007205</v>
      </c>
      <c r="V2570" s="32">
        <f t="shared" si="334"/>
        <v>1.5980837004062757E-3</v>
      </c>
      <c r="W2570" s="32">
        <f>-(1-U2570/MAX(U$5:U2570))</f>
        <v>-4.6188454597733686E-2</v>
      </c>
      <c r="X2570" s="53" t="str">
        <f t="shared" si="335"/>
        <v/>
      </c>
    </row>
    <row r="2571" spans="1:24" x14ac:dyDescent="0.3">
      <c r="A2571" s="4">
        <v>42716</v>
      </c>
      <c r="B2571" s="1">
        <v>133.31193999999999</v>
      </c>
      <c r="C2571" s="1">
        <v>179.16070199999999</v>
      </c>
      <c r="D2571" s="1">
        <v>216.686464</v>
      </c>
      <c r="E2571" s="1">
        <v>109.79618000000001</v>
      </c>
      <c r="F2571" s="3">
        <f t="shared" si="328"/>
        <v>15417.146489115088</v>
      </c>
      <c r="G2571" s="36">
        <f t="shared" si="329"/>
        <v>5.2604021585347764E-4</v>
      </c>
      <c r="H2571" s="31">
        <f t="shared" si="330"/>
        <v>-2.1709086409006217E-3</v>
      </c>
      <c r="I2571" s="37">
        <f t="shared" si="331"/>
        <v>-4.6344766810021594E-3</v>
      </c>
      <c r="J2571" s="37">
        <f t="shared" si="332"/>
        <v>-6.5009080629175615E-3</v>
      </c>
      <c r="K2571" s="39">
        <f t="shared" si="333"/>
        <v>-3.3357139923096265E-3</v>
      </c>
      <c r="L2571" s="36">
        <f>-(1-B2571/MAX(B$5:B2571))</f>
        <v>-1.0134646228278088E-3</v>
      </c>
      <c r="M2571" s="37">
        <f>-(1-C2571/MAX(C$5:C2571))</f>
        <v>-4.3898908619363297E-2</v>
      </c>
      <c r="N2571" s="37">
        <f>-(1-D2571/MAX(D$5:D2571))</f>
        <v>-9.9677502368158089E-2</v>
      </c>
      <c r="O2571" s="37">
        <f>-(1-E2571/MAX(E$5:E2571))</f>
        <v>-0.40316485834184945</v>
      </c>
      <c r="P2571" s="39">
        <f>-(1-F2571/MAX(F$5:F2571))</f>
        <v>-5.4524935777667816E-2</v>
      </c>
      <c r="Q2571" s="33">
        <f>IF(DatiStorici[[#This Row],[Calend]]="X",(DatiStorici[[#This Row],[Balanced]]*B$2/DatiStorici[[#This Row],[Bond 3Y]]),Q2570)</f>
        <v>29.899429553803316</v>
      </c>
      <c r="R2571" s="33">
        <f>IF(DatiStorici[[#This Row],[Calend]]="X",(DatiStorici[[#This Row],[Balanced]]*C$2/DatiStorici[[#This Row],[Bond 10Y]]),R2570)</f>
        <v>22.725236034710424</v>
      </c>
      <c r="S2571" s="33">
        <f>IF(DatiStorici[[#This Row],[Calend]]="X",(DatiStorici[[#This Row],[Balanced]]*D$2/DatiStorici[[#This Row],[SXXR]]),S2570)</f>
        <v>18.617808740708266</v>
      </c>
      <c r="T2571" s="33">
        <f>IF(DatiStorici[[#This Row],[Calend]]="X",(DatiStorici[[#This Row],[Balanced]]*E$2/DatiStorici[[#This Row],[Gold]]),T2570)</f>
        <v>38.912247961081768</v>
      </c>
      <c r="U2571" s="34">
        <f>SUMPRODUCT(DatiStorici[[#This Row],[Bond 3Y]:[Gold]],Q2570:T2570)</f>
        <v>16364.063524597204</v>
      </c>
      <c r="V2571" s="32">
        <f t="shared" si="334"/>
        <v>-3.2553254879904331E-3</v>
      </c>
      <c r="W2571" s="32">
        <f>-(1-U2571/MAX(U$5:U2571))</f>
        <v>-4.9288373272561525E-2</v>
      </c>
      <c r="X2571" s="53" t="str">
        <f t="shared" si="335"/>
        <v/>
      </c>
    </row>
    <row r="2572" spans="1:24" x14ac:dyDescent="0.3">
      <c r="A2572" s="4">
        <v>42717</v>
      </c>
      <c r="B2572" s="1">
        <v>133.397234</v>
      </c>
      <c r="C2572" s="1">
        <v>180.24925400000001</v>
      </c>
      <c r="D2572" s="1">
        <v>218.97887600000001</v>
      </c>
      <c r="E2572" s="1">
        <v>110.02759</v>
      </c>
      <c r="F2572" s="3">
        <f t="shared" si="328"/>
        <v>15490.425330428487</v>
      </c>
      <c r="G2572" s="36">
        <f t="shared" si="329"/>
        <v>6.3960306748019361E-4</v>
      </c>
      <c r="H2572" s="31">
        <f t="shared" si="330"/>
        <v>6.0574578434844494E-3</v>
      </c>
      <c r="I2572" s="37">
        <f t="shared" si="331"/>
        <v>1.0523826188186966E-2</v>
      </c>
      <c r="J2572" s="37">
        <f t="shared" si="332"/>
        <v>2.1054145826201577E-3</v>
      </c>
      <c r="K2572" s="39">
        <f t="shared" si="333"/>
        <v>4.7418140154263724E-3</v>
      </c>
      <c r="L2572" s="36">
        <f>-(1-B2572/MAX(B$5:B2572))</f>
        <v>-3.7430538811511482E-4</v>
      </c>
      <c r="M2572" s="37">
        <f>-(1-C2572/MAX(C$5:C2572))</f>
        <v>-3.808979008161284E-2</v>
      </c>
      <c r="N2572" s="37">
        <f>-(1-D2572/MAX(D$5:D2572))</f>
        <v>-9.0152633766115597E-2</v>
      </c>
      <c r="O2572" s="37">
        <f>-(1-E2572/MAX(E$5:E2572))</f>
        <v>-0.40190694918571024</v>
      </c>
      <c r="P2572" s="39">
        <f>-(1-F2572/MAX(F$5:F2572))</f>
        <v>-5.003102263713699E-2</v>
      </c>
      <c r="Q2572" s="33">
        <f>IF(DatiStorici[[#This Row],[Calend]]="X",(DatiStorici[[#This Row],[Balanced]]*B$2/DatiStorici[[#This Row],[Bond 3Y]]),Q2571)</f>
        <v>29.899429553803316</v>
      </c>
      <c r="R2572" s="33">
        <f>IF(DatiStorici[[#This Row],[Calend]]="X",(DatiStorici[[#This Row],[Balanced]]*C$2/DatiStorici[[#This Row],[Bond 10Y]]),R2571)</f>
        <v>22.725236034710424</v>
      </c>
      <c r="S2572" s="33">
        <f>IF(DatiStorici[[#This Row],[Calend]]="X",(DatiStorici[[#This Row],[Balanced]]*D$2/DatiStorici[[#This Row],[SXXR]]),S2571)</f>
        <v>18.617808740708266</v>
      </c>
      <c r="T2572" s="33">
        <f>IF(DatiStorici[[#This Row],[Calend]]="X",(DatiStorici[[#This Row],[Balanced]]*E$2/DatiStorici[[#This Row],[Gold]]),T2571)</f>
        <v>38.912247961081768</v>
      </c>
      <c r="U2572" s="34">
        <f>SUMPRODUCT(DatiStorici[[#This Row],[Bond 3Y]:[Gold]],Q2571:T2571)</f>
        <v>16443.0357391492</v>
      </c>
      <c r="V2572" s="32">
        <f t="shared" si="334"/>
        <v>4.8143462152152169E-3</v>
      </c>
      <c r="W2572" s="32">
        <f>-(1-U2572/MAX(U$5:U2572))</f>
        <v>-4.4700282884734377E-2</v>
      </c>
      <c r="X2572" s="53" t="str">
        <f t="shared" si="335"/>
        <v/>
      </c>
    </row>
    <row r="2573" spans="1:24" x14ac:dyDescent="0.3">
      <c r="A2573" s="4">
        <v>42718</v>
      </c>
      <c r="B2573" s="1">
        <v>133.453406</v>
      </c>
      <c r="C2573" s="1">
        <v>181.07632699999999</v>
      </c>
      <c r="D2573" s="1">
        <v>217.88981200000001</v>
      </c>
      <c r="E2573" s="1">
        <v>110.37770999999999</v>
      </c>
      <c r="F2573" s="3">
        <f t="shared" si="328"/>
        <v>15510.178053836331</v>
      </c>
      <c r="G2573" s="36">
        <f t="shared" si="329"/>
        <v>4.2099955862700893E-4</v>
      </c>
      <c r="H2573" s="31">
        <f t="shared" si="330"/>
        <v>4.5780010493578207E-3</v>
      </c>
      <c r="I2573" s="37">
        <f t="shared" si="331"/>
        <v>-4.9857830781323588E-3</v>
      </c>
      <c r="J2573" s="37">
        <f t="shared" si="332"/>
        <v>3.1770587594810648E-3</v>
      </c>
      <c r="K2573" s="39">
        <f t="shared" si="333"/>
        <v>1.2743446207240904E-3</v>
      </c>
      <c r="L2573" s="36">
        <f>-(1-B2573/MAX(B$5:B2573))</f>
        <v>0</v>
      </c>
      <c r="M2573" s="37">
        <f>-(1-C2573/MAX(C$5:C2573))</f>
        <v>-3.3676068829552541E-2</v>
      </c>
      <c r="N2573" s="37">
        <f>-(1-D2573/MAX(D$5:D2573))</f>
        <v>-9.4677645631005003E-2</v>
      </c>
      <c r="O2573" s="37">
        <f>-(1-E2573/MAX(E$5:E2573))</f>
        <v>-0.40000375073383931</v>
      </c>
      <c r="P2573" s="39">
        <f>-(1-F2573/MAX(F$5:F2573))</f>
        <v>-4.8819663100157618E-2</v>
      </c>
      <c r="Q2573" s="33">
        <f>IF(DatiStorici[[#This Row],[Calend]]="X",(DatiStorici[[#This Row],[Balanced]]*B$2/DatiStorici[[#This Row],[Bond 3Y]]),Q2572)</f>
        <v>29.899429553803316</v>
      </c>
      <c r="R2573" s="33">
        <f>IF(DatiStorici[[#This Row],[Calend]]="X",(DatiStorici[[#This Row],[Balanced]]*C$2/DatiStorici[[#This Row],[Bond 10Y]]),R2572)</f>
        <v>22.725236034710424</v>
      </c>
      <c r="S2573" s="33">
        <f>IF(DatiStorici[[#This Row],[Calend]]="X",(DatiStorici[[#This Row],[Balanced]]*D$2/DatiStorici[[#This Row],[SXXR]]),S2572)</f>
        <v>18.617808740708266</v>
      </c>
      <c r="T2573" s="33">
        <f>IF(DatiStorici[[#This Row],[Calend]]="X",(DatiStorici[[#This Row],[Balanced]]*E$2/DatiStorici[[#This Row],[Gold]]),T2572)</f>
        <v>38.912247961081768</v>
      </c>
      <c r="U2573" s="34">
        <f>SUMPRODUCT(DatiStorici[[#This Row],[Bond 3Y]:[Gold]],Q2572:T2572)</f>
        <v>16456.858650046775</v>
      </c>
      <c r="V2573" s="32">
        <f t="shared" si="334"/>
        <v>8.4030128166520343E-4</v>
      </c>
      <c r="W2573" s="32">
        <f>-(1-U2573/MAX(U$5:U2573))</f>
        <v>-4.3897205942030726E-2</v>
      </c>
      <c r="X2573" s="53" t="str">
        <f t="shared" si="335"/>
        <v/>
      </c>
    </row>
    <row r="2574" spans="1:24" x14ac:dyDescent="0.3">
      <c r="A2574" s="4">
        <v>42719</v>
      </c>
      <c r="B2574" s="1">
        <v>133.397143</v>
      </c>
      <c r="C2574" s="1">
        <v>180.30373700000001</v>
      </c>
      <c r="D2574" s="1">
        <v>219.79348999999999</v>
      </c>
      <c r="E2574" s="1">
        <v>107.02406999999999</v>
      </c>
      <c r="F2574" s="3">
        <f t="shared" si="328"/>
        <v>15385.596034192487</v>
      </c>
      <c r="G2574" s="36">
        <f t="shared" si="329"/>
        <v>-4.2168173192477689E-4</v>
      </c>
      <c r="H2574" s="31">
        <f t="shared" si="330"/>
        <v>-4.2757819482844277E-3</v>
      </c>
      <c r="I2574" s="37">
        <f t="shared" si="331"/>
        <v>8.6989382313844184E-3</v>
      </c>
      <c r="J2574" s="37">
        <f t="shared" si="332"/>
        <v>-3.0854448849353112E-2</v>
      </c>
      <c r="K2574" s="39">
        <f t="shared" si="333"/>
        <v>-8.0647077828588307E-3</v>
      </c>
      <c r="L2574" s="36">
        <f>-(1-B2574/MAX(B$5:B2574))</f>
        <v>-4.2159283667886349E-4</v>
      </c>
      <c r="M2574" s="37">
        <f>-(1-C2574/MAX(C$5:C2574))</f>
        <v>-3.779903850953148E-2</v>
      </c>
      <c r="N2574" s="37">
        <f>-(1-D2574/MAX(D$5:D2574))</f>
        <v>-8.6767949289073942E-2</v>
      </c>
      <c r="O2574" s="37">
        <f>-(1-E2574/MAX(E$5:E2574))</f>
        <v>-0.41823362179556878</v>
      </c>
      <c r="P2574" s="39">
        <f>-(1-F2574/MAX(F$5:F2574))</f>
        <v>-5.6459805399309615E-2</v>
      </c>
      <c r="Q2574" s="33">
        <f>IF(DatiStorici[[#This Row],[Calend]]="X",(DatiStorici[[#This Row],[Balanced]]*B$2/DatiStorici[[#This Row],[Bond 3Y]]),Q2573)</f>
        <v>29.899429553803316</v>
      </c>
      <c r="R2574" s="33">
        <f>IF(DatiStorici[[#This Row],[Calend]]="X",(DatiStorici[[#This Row],[Balanced]]*C$2/DatiStorici[[#This Row],[Bond 10Y]]),R2573)</f>
        <v>22.725236034710424</v>
      </c>
      <c r="S2574" s="33">
        <f>IF(DatiStorici[[#This Row],[Calend]]="X",(DatiStorici[[#This Row],[Balanced]]*D$2/DatiStorici[[#This Row],[SXXR]]),S2573)</f>
        <v>18.617808740708266</v>
      </c>
      <c r="T2574" s="33">
        <f>IF(DatiStorici[[#This Row],[Calend]]="X",(DatiStorici[[#This Row],[Balanced]]*E$2/DatiStorici[[#This Row],[Gold]]),T2573)</f>
        <v>38.912247961081768</v>
      </c>
      <c r="U2574" s="34">
        <f>SUMPRODUCT(DatiStorici[[#This Row],[Bond 3Y]:[Gold]],Q2573:T2573)</f>
        <v>16342.563769989425</v>
      </c>
      <c r="V2574" s="32">
        <f t="shared" si="334"/>
        <v>-6.9693509366998601E-3</v>
      </c>
      <c r="W2574" s="32">
        <f>-(1-U2574/MAX(U$5:U2574))</f>
        <v>-5.0537455852000202E-2</v>
      </c>
      <c r="X2574" s="53" t="str">
        <f t="shared" si="335"/>
        <v/>
      </c>
    </row>
    <row r="2575" spans="1:24" x14ac:dyDescent="0.3">
      <c r="A2575" s="4">
        <v>42720</v>
      </c>
      <c r="B2575" s="1">
        <v>133.37867900000001</v>
      </c>
      <c r="C2575" s="1">
        <v>180.37799200000001</v>
      </c>
      <c r="D2575" s="1">
        <v>220.53899699999999</v>
      </c>
      <c r="E2575" s="1">
        <v>107.46444</v>
      </c>
      <c r="F2575" s="3">
        <f t="shared" si="328"/>
        <v>15415.603761115097</v>
      </c>
      <c r="G2575" s="36">
        <f t="shared" si="329"/>
        <v>-1.3842333904962734E-4</v>
      </c>
      <c r="H2575" s="31">
        <f t="shared" si="330"/>
        <v>4.1174805973640026E-4</v>
      </c>
      <c r="I2575" s="37">
        <f t="shared" si="331"/>
        <v>3.3861126958677607E-3</v>
      </c>
      <c r="J2575" s="37">
        <f t="shared" si="332"/>
        <v>4.1062397119909768E-3</v>
      </c>
      <c r="K2575" s="39">
        <f t="shared" si="333"/>
        <v>1.9484784109640412E-3</v>
      </c>
      <c r="L2575" s="36">
        <f>-(1-B2575/MAX(B$5:B2575))</f>
        <v>-5.5994824141092359E-4</v>
      </c>
      <c r="M2575" s="37">
        <f>-(1-C2575/MAX(C$5:C2575))</f>
        <v>-3.7402772555290786E-2</v>
      </c>
      <c r="N2575" s="37">
        <f>-(1-D2575/MAX(D$5:D2575))</f>
        <v>-8.3670401284220097E-2</v>
      </c>
      <c r="O2575" s="37">
        <f>-(1-E2575/MAX(E$5:E2575))</f>
        <v>-0.41583983822921877</v>
      </c>
      <c r="P2575" s="39">
        <f>-(1-F2575/MAX(F$5:F2575))</f>
        <v>-5.4619545429064664E-2</v>
      </c>
      <c r="Q2575" s="33">
        <f>IF(DatiStorici[[#This Row],[Calend]]="X",(DatiStorici[[#This Row],[Balanced]]*B$2/DatiStorici[[#This Row],[Bond 3Y]]),Q2574)</f>
        <v>29.899429553803316</v>
      </c>
      <c r="R2575" s="33">
        <f>IF(DatiStorici[[#This Row],[Calend]]="X",(DatiStorici[[#This Row],[Balanced]]*C$2/DatiStorici[[#This Row],[Bond 10Y]]),R2574)</f>
        <v>22.725236034710424</v>
      </c>
      <c r="S2575" s="33">
        <f>IF(DatiStorici[[#This Row],[Calend]]="X",(DatiStorici[[#This Row],[Balanced]]*D$2/DatiStorici[[#This Row],[SXXR]]),S2574)</f>
        <v>18.617808740708266</v>
      </c>
      <c r="T2575" s="33">
        <f>IF(DatiStorici[[#This Row],[Calend]]="X",(DatiStorici[[#This Row],[Balanced]]*E$2/DatiStorici[[#This Row],[Gold]]),T2574)</f>
        <v>38.912247961081768</v>
      </c>
      <c r="U2575" s="34">
        <f>SUMPRODUCT(DatiStorici[[#This Row],[Bond 3Y]:[Gold]],Q2574:T2574)</f>
        <v>16374.714662699382</v>
      </c>
      <c r="V2575" s="32">
        <f t="shared" si="334"/>
        <v>1.9653775985817505E-3</v>
      </c>
      <c r="W2575" s="32">
        <f>-(1-U2575/MAX(U$5:U2575))</f>
        <v>-4.8669568486305437E-2</v>
      </c>
      <c r="X2575" s="53" t="str">
        <f t="shared" si="335"/>
        <v/>
      </c>
    </row>
    <row r="2576" spans="1:24" x14ac:dyDescent="0.3">
      <c r="A2576" s="4">
        <v>42723</v>
      </c>
      <c r="B2576" s="1">
        <v>133.39559499999999</v>
      </c>
      <c r="C2576" s="1">
        <v>181.326762</v>
      </c>
      <c r="D2576" s="1">
        <v>220.28762599999999</v>
      </c>
      <c r="E2576" s="1">
        <v>107.90231</v>
      </c>
      <c r="F2576" s="3">
        <f t="shared" si="328"/>
        <v>15453.531308281632</v>
      </c>
      <c r="G2576" s="36">
        <f t="shared" si="329"/>
        <v>1.26818825286328E-4</v>
      </c>
      <c r="H2576" s="31">
        <f t="shared" si="330"/>
        <v>5.2461139395483967E-3</v>
      </c>
      <c r="I2576" s="37">
        <f t="shared" si="331"/>
        <v>-1.1404530222537256E-3</v>
      </c>
      <c r="J2576" s="37">
        <f t="shared" si="332"/>
        <v>4.0662785999639626E-3</v>
      </c>
      <c r="K2576" s="39">
        <f t="shared" si="333"/>
        <v>2.4573131813620326E-3</v>
      </c>
      <c r="L2576" s="36">
        <f>-(1-B2576/MAX(B$5:B2576))</f>
        <v>-4.3319239075856331E-4</v>
      </c>
      <c r="M2576" s="37">
        <f>-(1-C2576/MAX(C$5:C2576))</f>
        <v>-3.2339608466610215E-2</v>
      </c>
      <c r="N2576" s="37">
        <f>-(1-D2576/MAX(D$5:D2576))</f>
        <v>-8.4714836466623589E-2</v>
      </c>
      <c r="O2576" s="37">
        <f>-(1-E2576/MAX(E$5:E2576))</f>
        <v>-0.41345964427822834</v>
      </c>
      <c r="P2576" s="39">
        <f>-(1-F2576/MAX(F$5:F2576))</f>
        <v>-5.2293592950219514E-2</v>
      </c>
      <c r="Q2576" s="33">
        <f>IF(DatiStorici[[#This Row],[Calend]]="X",(DatiStorici[[#This Row],[Balanced]]*B$2/DatiStorici[[#This Row],[Bond 3Y]]),Q2575)</f>
        <v>29.899429553803316</v>
      </c>
      <c r="R2576" s="33">
        <f>IF(DatiStorici[[#This Row],[Calend]]="X",(DatiStorici[[#This Row],[Balanced]]*C$2/DatiStorici[[#This Row],[Bond 10Y]]),R2575)</f>
        <v>22.725236034710424</v>
      </c>
      <c r="S2576" s="33">
        <f>IF(DatiStorici[[#This Row],[Calend]]="X",(DatiStorici[[#This Row],[Balanced]]*D$2/DatiStorici[[#This Row],[SXXR]]),S2575)</f>
        <v>18.617808740708266</v>
      </c>
      <c r="T2576" s="33">
        <f>IF(DatiStorici[[#This Row],[Calend]]="X",(DatiStorici[[#This Row],[Balanced]]*E$2/DatiStorici[[#This Row],[Gold]]),T2575)</f>
        <v>38.912247961081768</v>
      </c>
      <c r="U2576" s="34">
        <f>SUMPRODUCT(DatiStorici[[#This Row],[Bond 3Y]:[Gold]],Q2575:T2575)</f>
        <v>16409.139992456126</v>
      </c>
      <c r="V2576" s="32">
        <f t="shared" si="334"/>
        <v>2.1001400092728558E-3</v>
      </c>
      <c r="W2576" s="32">
        <f>-(1-U2576/MAX(U$5:U2576))</f>
        <v>-4.6669541952280458E-2</v>
      </c>
      <c r="X2576" s="53" t="str">
        <f t="shared" si="335"/>
        <v/>
      </c>
    </row>
    <row r="2577" spans="1:24" x14ac:dyDescent="0.3">
      <c r="A2577" s="4">
        <v>42724</v>
      </c>
      <c r="B2577" s="1">
        <v>133.417742</v>
      </c>
      <c r="C2577" s="1">
        <v>181.33939599999999</v>
      </c>
      <c r="D2577" s="1">
        <v>221.35026500000001</v>
      </c>
      <c r="E2577" s="1">
        <v>106.89921</v>
      </c>
      <c r="F2577" s="3">
        <f t="shared" si="328"/>
        <v>15430.820609365775</v>
      </c>
      <c r="G2577" s="36">
        <f t="shared" si="329"/>
        <v>1.6601119194341137E-4</v>
      </c>
      <c r="H2577" s="31">
        <f t="shared" si="330"/>
        <v>6.9672891867120283E-5</v>
      </c>
      <c r="I2577" s="37">
        <f t="shared" si="331"/>
        <v>4.8122730063162814E-3</v>
      </c>
      <c r="J2577" s="37">
        <f t="shared" si="332"/>
        <v>-9.339852827194078E-3</v>
      </c>
      <c r="K2577" s="39">
        <f t="shared" si="333"/>
        <v>-1.4706931892176931E-3</v>
      </c>
      <c r="L2577" s="36">
        <f>-(1-B2577/MAX(B$5:B2577))</f>
        <v>-2.6723933894945429E-4</v>
      </c>
      <c r="M2577" s="37">
        <f>-(1-C2577/MAX(C$5:C2577))</f>
        <v>-3.2272186420069571E-2</v>
      </c>
      <c r="N2577" s="37">
        <f>-(1-D2577/MAX(D$5:D2577))</f>
        <v>-8.0299619286463231E-2</v>
      </c>
      <c r="O2577" s="37">
        <f>-(1-E2577/MAX(E$5:E2577))</f>
        <v>-0.41891234154508494</v>
      </c>
      <c r="P2577" s="39">
        <f>-(1-F2577/MAX(F$5:F2577))</f>
        <v>-5.3686353895389449E-2</v>
      </c>
      <c r="Q2577" s="33">
        <f>IF(DatiStorici[[#This Row],[Calend]]="X",(DatiStorici[[#This Row],[Balanced]]*B$2/DatiStorici[[#This Row],[Bond 3Y]]),Q2576)</f>
        <v>29.899429553803316</v>
      </c>
      <c r="R2577" s="33">
        <f>IF(DatiStorici[[#This Row],[Calend]]="X",(DatiStorici[[#This Row],[Balanced]]*C$2/DatiStorici[[#This Row],[Bond 10Y]]),R2576)</f>
        <v>22.725236034710424</v>
      </c>
      <c r="S2577" s="33">
        <f>IF(DatiStorici[[#This Row],[Calend]]="X",(DatiStorici[[#This Row],[Balanced]]*D$2/DatiStorici[[#This Row],[SXXR]]),S2576)</f>
        <v>18.617808740708266</v>
      </c>
      <c r="T2577" s="33">
        <f>IF(DatiStorici[[#This Row],[Calend]]="X",(DatiStorici[[#This Row],[Balanced]]*E$2/DatiStorici[[#This Row],[Gold]]),T2576)</f>
        <v>38.912247961081768</v>
      </c>
      <c r="U2577" s="34">
        <f>SUMPRODUCT(DatiStorici[[#This Row],[Bond 3Y]:[Gold]],Q2576:T2576)</f>
        <v>16390.840419487169</v>
      </c>
      <c r="V2577" s="32">
        <f t="shared" si="334"/>
        <v>-1.1158284022014882E-3</v>
      </c>
      <c r="W2577" s="32">
        <f>-(1-U2577/MAX(U$5:U2577))</f>
        <v>-4.77327018917163E-2</v>
      </c>
      <c r="X2577" s="53" t="str">
        <f t="shared" si="335"/>
        <v/>
      </c>
    </row>
    <row r="2578" spans="1:24" x14ac:dyDescent="0.3">
      <c r="A2578" s="4">
        <v>42725</v>
      </c>
      <c r="B2578" s="1">
        <v>133.45333500000001</v>
      </c>
      <c r="C2578" s="1">
        <v>181.480999</v>
      </c>
      <c r="D2578" s="1">
        <v>220.92988099999999</v>
      </c>
      <c r="E2578" s="1">
        <v>107.65291999999999</v>
      </c>
      <c r="F2578" s="3">
        <f t="shared" si="328"/>
        <v>15458.68730836296</v>
      </c>
      <c r="G2578" s="36">
        <f t="shared" si="329"/>
        <v>2.6674303271207524E-4</v>
      </c>
      <c r="H2578" s="31">
        <f t="shared" si="330"/>
        <v>7.8056806696180767E-4</v>
      </c>
      <c r="I2578" s="37">
        <f t="shared" si="331"/>
        <v>-1.9009857457937083E-3</v>
      </c>
      <c r="J2578" s="37">
        <f t="shared" si="332"/>
        <v>7.0259204649370183E-3</v>
      </c>
      <c r="K2578" s="39">
        <f t="shared" si="333"/>
        <v>1.8042829708561753E-3</v>
      </c>
      <c r="L2578" s="36">
        <f>-(1-B2578/MAX(B$5:B2578))</f>
        <v>-5.3202089123072227E-7</v>
      </c>
      <c r="M2578" s="37">
        <f>-(1-C2578/MAX(C$5:C2578))</f>
        <v>-3.1516514102806759E-2</v>
      </c>
      <c r="N2578" s="37">
        <f>-(1-D2578/MAX(D$5:D2578))</f>
        <v>-8.2046295870952024E-2</v>
      </c>
      <c r="O2578" s="37">
        <f>-(1-E2578/MAX(E$5:E2578))</f>
        <v>-0.41481528994803329</v>
      </c>
      <c r="P2578" s="39">
        <f>-(1-F2578/MAX(F$5:F2578))</f>
        <v>-5.1977395039570773E-2</v>
      </c>
      <c r="Q2578" s="33">
        <f>IF(DatiStorici[[#This Row],[Calend]]="X",(DatiStorici[[#This Row],[Balanced]]*B$2/DatiStorici[[#This Row],[Bond 3Y]]),Q2577)</f>
        <v>29.899429553803316</v>
      </c>
      <c r="R2578" s="33">
        <f>IF(DatiStorici[[#This Row],[Calend]]="X",(DatiStorici[[#This Row],[Balanced]]*C$2/DatiStorici[[#This Row],[Bond 10Y]]),R2577)</f>
        <v>22.725236034710424</v>
      </c>
      <c r="S2578" s="33">
        <f>IF(DatiStorici[[#This Row],[Calend]]="X",(DatiStorici[[#This Row],[Balanced]]*D$2/DatiStorici[[#This Row],[SXXR]]),S2577)</f>
        <v>18.617808740708266</v>
      </c>
      <c r="T2578" s="33">
        <f>IF(DatiStorici[[#This Row],[Calend]]="X",(DatiStorici[[#This Row],[Balanced]]*E$2/DatiStorici[[#This Row],[Gold]]),T2577)</f>
        <v>38.912247961081768</v>
      </c>
      <c r="U2578" s="34">
        <f>SUMPRODUCT(DatiStorici[[#This Row],[Bond 3Y]:[Gold]],Q2577:T2577)</f>
        <v>16416.624512982598</v>
      </c>
      <c r="V2578" s="32">
        <f t="shared" si="334"/>
        <v>1.5718434116877486E-3</v>
      </c>
      <c r="W2578" s="32">
        <f>-(1-U2578/MAX(U$5:U2578))</f>
        <v>-4.6234709816955322E-2</v>
      </c>
      <c r="X2578" s="53" t="str">
        <f t="shared" si="335"/>
        <v/>
      </c>
    </row>
    <row r="2579" spans="1:24" x14ac:dyDescent="0.3">
      <c r="A2579" s="4">
        <v>42726</v>
      </c>
      <c r="B2579" s="1">
        <v>133.44084799999999</v>
      </c>
      <c r="C2579" s="1">
        <v>181.11497299999999</v>
      </c>
      <c r="D2579" s="1">
        <v>220.479995</v>
      </c>
      <c r="E2579" s="1">
        <v>107.43328</v>
      </c>
      <c r="F2579" s="3">
        <f t="shared" si="328"/>
        <v>15433.681206516387</v>
      </c>
      <c r="G2579" s="36">
        <f t="shared" si="329"/>
        <v>-9.3572665157232128E-5</v>
      </c>
      <c r="H2579" s="31">
        <f t="shared" si="330"/>
        <v>-2.0189199692928947E-3</v>
      </c>
      <c r="I2579" s="37">
        <f t="shared" si="331"/>
        <v>-2.0384054831461547E-3</v>
      </c>
      <c r="J2579" s="37">
        <f t="shared" si="332"/>
        <v>-2.0423446631754544E-3</v>
      </c>
      <c r="K2579" s="39">
        <f t="shared" si="333"/>
        <v>-1.618918102447274E-3</v>
      </c>
      <c r="L2579" s="36">
        <f>-(1-B2579/MAX(B$5:B2579))</f>
        <v>-9.4100258482776589E-5</v>
      </c>
      <c r="M2579" s="37">
        <f>-(1-C2579/MAX(C$5:C2579))</f>
        <v>-3.3469832292382096E-2</v>
      </c>
      <c r="N2579" s="37">
        <f>-(1-D2579/MAX(D$5:D2579))</f>
        <v>-8.3915551936571298E-2</v>
      </c>
      <c r="O2579" s="37">
        <f>-(1-E2579/MAX(E$5:E2579))</f>
        <v>-0.41600921919505995</v>
      </c>
      <c r="P2579" s="39">
        <f>-(1-F2579/MAX(F$5:F2579))</f>
        <v>-5.3510924332169196E-2</v>
      </c>
      <c r="Q2579" s="33">
        <f>IF(DatiStorici[[#This Row],[Calend]]="X",(DatiStorici[[#This Row],[Balanced]]*B$2/DatiStorici[[#This Row],[Bond 3Y]]),Q2578)</f>
        <v>29.899429553803316</v>
      </c>
      <c r="R2579" s="33">
        <f>IF(DatiStorici[[#This Row],[Calend]]="X",(DatiStorici[[#This Row],[Balanced]]*C$2/DatiStorici[[#This Row],[Bond 10Y]]),R2578)</f>
        <v>22.725236034710424</v>
      </c>
      <c r="S2579" s="33">
        <f>IF(DatiStorici[[#This Row],[Calend]]="X",(DatiStorici[[#This Row],[Balanced]]*D$2/DatiStorici[[#This Row],[SXXR]]),S2578)</f>
        <v>18.617808740708266</v>
      </c>
      <c r="T2579" s="33">
        <f>IF(DatiStorici[[#This Row],[Calend]]="X",(DatiStorici[[#This Row],[Balanced]]*E$2/DatiStorici[[#This Row],[Gold]]),T2578)</f>
        <v>38.912247961081768</v>
      </c>
      <c r="U2579" s="34">
        <f>SUMPRODUCT(DatiStorici[[#This Row],[Bond 3Y]:[Gold]],Q2578:T2578)</f>
        <v>16391.010553915621</v>
      </c>
      <c r="V2579" s="32">
        <f t="shared" si="334"/>
        <v>-1.5614636177835174E-3</v>
      </c>
      <c r="W2579" s="32">
        <f>-(1-U2579/MAX(U$5:U2579))</f>
        <v>-4.7722817502121262E-2</v>
      </c>
      <c r="X2579" s="53" t="str">
        <f t="shared" si="335"/>
        <v/>
      </c>
    </row>
    <row r="2580" spans="1:24" x14ac:dyDescent="0.3">
      <c r="A2580" s="4">
        <v>42727</v>
      </c>
      <c r="B2580" s="1">
        <v>133.457694</v>
      </c>
      <c r="C2580" s="1">
        <v>181.51665600000001</v>
      </c>
      <c r="D2580" s="1">
        <v>220.57771600000001</v>
      </c>
      <c r="E2580" s="1">
        <v>107.39879999999999</v>
      </c>
      <c r="F2580" s="3">
        <f t="shared" si="328"/>
        <v>15444.377252448052</v>
      </c>
      <c r="G2580" s="36">
        <f t="shared" si="329"/>
        <v>1.2623523452879977E-4</v>
      </c>
      <c r="H2580" s="31">
        <f t="shared" si="330"/>
        <v>2.2153785393334486E-3</v>
      </c>
      <c r="I2580" s="37">
        <f t="shared" si="331"/>
        <v>4.4312115699084853E-4</v>
      </c>
      <c r="J2580" s="37">
        <f t="shared" si="332"/>
        <v>-3.209948932772625E-4</v>
      </c>
      <c r="K2580" s="39">
        <f t="shared" si="333"/>
        <v>6.9279267501142568E-4</v>
      </c>
      <c r="L2580" s="36">
        <f>-(1-B2580/MAX(B$5:B2580))</f>
        <v>0</v>
      </c>
      <c r="M2580" s="37">
        <f>-(1-C2580/MAX(C$5:C2580))</f>
        <v>-3.1326228531055711E-2</v>
      </c>
      <c r="N2580" s="37">
        <f>-(1-D2580/MAX(D$5:D2580))</f>
        <v>-8.3509525583254196E-2</v>
      </c>
      <c r="O2580" s="37">
        <f>-(1-E2580/MAX(E$5:E2580))</f>
        <v>-0.41619664717009852</v>
      </c>
      <c r="P2580" s="39">
        <f>-(1-F2580/MAX(F$5:F2580))</f>
        <v>-5.2854976441857215E-2</v>
      </c>
      <c r="Q2580" s="33">
        <f>IF(DatiStorici[[#This Row],[Calend]]="X",(DatiStorici[[#This Row],[Balanced]]*B$2/DatiStorici[[#This Row],[Bond 3Y]]),Q2579)</f>
        <v>29.899429553803316</v>
      </c>
      <c r="R2580" s="33">
        <f>IF(DatiStorici[[#This Row],[Calend]]="X",(DatiStorici[[#This Row],[Balanced]]*C$2/DatiStorici[[#This Row],[Bond 10Y]]),R2579)</f>
        <v>22.725236034710424</v>
      </c>
      <c r="S2580" s="33">
        <f>IF(DatiStorici[[#This Row],[Calend]]="X",(DatiStorici[[#This Row],[Balanced]]*D$2/DatiStorici[[#This Row],[SXXR]]),S2579)</f>
        <v>18.617808740708266</v>
      </c>
      <c r="T2580" s="33">
        <f>IF(DatiStorici[[#This Row],[Calend]]="X",(DatiStorici[[#This Row],[Balanced]]*E$2/DatiStorici[[#This Row],[Gold]]),T2579)</f>
        <v>38.912247961081768</v>
      </c>
      <c r="U2580" s="34">
        <f>SUMPRODUCT(DatiStorici[[#This Row],[Bond 3Y]:[Gold]],Q2579:T2579)</f>
        <v>16401.120237270272</v>
      </c>
      <c r="V2580" s="32">
        <f t="shared" si="334"/>
        <v>6.1659205614444457E-4</v>
      </c>
      <c r="W2580" s="32">
        <f>-(1-U2580/MAX(U$5:U2580))</f>
        <v>-4.7135469897820359E-2</v>
      </c>
      <c r="X2580" s="53" t="str">
        <f t="shared" si="335"/>
        <v/>
      </c>
    </row>
    <row r="2581" spans="1:24" x14ac:dyDescent="0.3">
      <c r="A2581" s="4">
        <v>42731</v>
      </c>
      <c r="B2581" s="1">
        <v>133.4787235</v>
      </c>
      <c r="C2581" s="1">
        <v>181.610963</v>
      </c>
      <c r="D2581" s="1">
        <v>220.87641099999999</v>
      </c>
      <c r="E2581" s="1">
        <v>107.39386</v>
      </c>
      <c r="F2581" s="3">
        <f t="shared" si="328"/>
        <v>15451.582657493356</v>
      </c>
      <c r="G2581" s="36">
        <f t="shared" si="329"/>
        <v>1.5756186615875826E-4</v>
      </c>
      <c r="H2581" s="31">
        <f t="shared" si="330"/>
        <v>5.194151983259884E-4</v>
      </c>
      <c r="I2581" s="37">
        <f t="shared" si="331"/>
        <v>1.3532325436014722E-3</v>
      </c>
      <c r="J2581" s="37">
        <f t="shared" si="332"/>
        <v>-4.5997847420526153E-5</v>
      </c>
      <c r="K2581" s="39">
        <f t="shared" si="333"/>
        <v>4.6643025152414233E-4</v>
      </c>
      <c r="L2581" s="36">
        <f>-(1-B2581/MAX(B$5:B2581))</f>
        <v>0</v>
      </c>
      <c r="M2581" s="37">
        <f>-(1-C2581/MAX(C$5:C2581))</f>
        <v>-3.0822953959019239E-2</v>
      </c>
      <c r="N2581" s="37">
        <f>-(1-D2581/MAX(D$5:D2581))</f>
        <v>-8.226846131248311E-2</v>
      </c>
      <c r="O2581" s="37">
        <f>-(1-E2581/MAX(E$5:E2581))</f>
        <v>-0.41622350025004895</v>
      </c>
      <c r="P2581" s="39">
        <f>-(1-F2581/MAX(F$5:F2581))</f>
        <v>-5.241309630516866E-2</v>
      </c>
      <c r="Q2581" s="33">
        <f>IF(DatiStorici[[#This Row],[Calend]]="X",(DatiStorici[[#This Row],[Balanced]]*B$2/DatiStorici[[#This Row],[Bond 3Y]]),Q2580)</f>
        <v>29.899429553803316</v>
      </c>
      <c r="R2581" s="33">
        <f>IF(DatiStorici[[#This Row],[Calend]]="X",(DatiStorici[[#This Row],[Balanced]]*C$2/DatiStorici[[#This Row],[Bond 10Y]]),R2580)</f>
        <v>22.725236034710424</v>
      </c>
      <c r="S2581" s="33">
        <f>IF(DatiStorici[[#This Row],[Calend]]="X",(DatiStorici[[#This Row],[Balanced]]*D$2/DatiStorici[[#This Row],[SXXR]]),S2580)</f>
        <v>18.617808740708266</v>
      </c>
      <c r="T2581" s="33">
        <f>IF(DatiStorici[[#This Row],[Calend]]="X",(DatiStorici[[#This Row],[Balanced]]*E$2/DatiStorici[[#This Row],[Gold]]),T2580)</f>
        <v>38.912247961081768</v>
      </c>
      <c r="U2581" s="34">
        <f>SUMPRODUCT(DatiStorici[[#This Row],[Bond 3Y]:[Gold]],Q2580:T2580)</f>
        <v>16409.260976035675</v>
      </c>
      <c r="V2581" s="32">
        <f t="shared" si="334"/>
        <v>4.9622946344511014E-4</v>
      </c>
      <c r="W2581" s="32">
        <f>-(1-U2581/MAX(U$5:U2581))</f>
        <v>-4.6662513105469428E-2</v>
      </c>
      <c r="X2581" s="53" t="str">
        <f t="shared" si="335"/>
        <v/>
      </c>
    </row>
    <row r="2582" spans="1:24" x14ac:dyDescent="0.3">
      <c r="A2582" s="4">
        <v>42732</v>
      </c>
      <c r="B2582" s="1">
        <v>133.499753</v>
      </c>
      <c r="C2582" s="1">
        <v>181.70527000000001</v>
      </c>
      <c r="D2582" s="1">
        <v>221.524811</v>
      </c>
      <c r="E2582" s="1">
        <v>107.73446</v>
      </c>
      <c r="F2582" s="3">
        <f t="shared" si="328"/>
        <v>15477.677174593118</v>
      </c>
      <c r="G2582" s="36">
        <f t="shared" si="329"/>
        <v>1.5753704432782564E-4</v>
      </c>
      <c r="H2582" s="31">
        <f t="shared" si="330"/>
        <v>5.1914554623321723E-4</v>
      </c>
      <c r="I2582" s="37">
        <f t="shared" si="331"/>
        <v>2.9312779080679315E-3</v>
      </c>
      <c r="J2582" s="37">
        <f t="shared" si="332"/>
        <v>3.1664848643732815E-3</v>
      </c>
      <c r="K2582" s="39">
        <f t="shared" si="333"/>
        <v>1.6873681059819306E-3</v>
      </c>
      <c r="L2582" s="36">
        <f>-(1-B2582/MAX(B$5:B2582))</f>
        <v>0</v>
      </c>
      <c r="M2582" s="37">
        <f>-(1-C2582/MAX(C$5:C2582))</f>
        <v>-3.0319679386982434E-2</v>
      </c>
      <c r="N2582" s="37">
        <f>-(1-D2582/MAX(D$5:D2582))</f>
        <v>-7.957438851860299E-2</v>
      </c>
      <c r="O2582" s="37">
        <f>-(1-E2582/MAX(E$5:E2582))</f>
        <v>-0.41437205105346697</v>
      </c>
      <c r="P2582" s="39">
        <f>-(1-F2582/MAX(F$5:F2582))</f>
        <v>-5.0812818637173129E-2</v>
      </c>
      <c r="Q2582" s="33">
        <f>IF(DatiStorici[[#This Row],[Calend]]="X",(DatiStorici[[#This Row],[Balanced]]*B$2/DatiStorici[[#This Row],[Bond 3Y]]),Q2581)</f>
        <v>29.899429553803316</v>
      </c>
      <c r="R2582" s="33">
        <f>IF(DatiStorici[[#This Row],[Calend]]="X",(DatiStorici[[#This Row],[Balanced]]*C$2/DatiStorici[[#This Row],[Bond 10Y]]),R2581)</f>
        <v>22.725236034710424</v>
      </c>
      <c r="S2582" s="33">
        <f>IF(DatiStorici[[#This Row],[Calend]]="X",(DatiStorici[[#This Row],[Balanced]]*D$2/DatiStorici[[#This Row],[SXXR]]),S2581)</f>
        <v>18.617808740708266</v>
      </c>
      <c r="T2582" s="33">
        <f>IF(DatiStorici[[#This Row],[Calend]]="X",(DatiStorici[[#This Row],[Balanced]]*E$2/DatiStorici[[#This Row],[Gold]]),T2581)</f>
        <v>38.912247961081768</v>
      </c>
      <c r="U2582" s="34">
        <f>SUMPRODUCT(DatiStorici[[#This Row],[Bond 3Y]:[Gold]],Q2581:T2581)</f>
        <v>16437.358193767221</v>
      </c>
      <c r="V2582" s="32">
        <f t="shared" si="334"/>
        <v>1.7108137942235886E-3</v>
      </c>
      <c r="W2582" s="32">
        <f>-(1-U2582/MAX(U$5:U2582))</f>
        <v>-4.5030134232341701E-2</v>
      </c>
      <c r="X2582" s="53" t="str">
        <f t="shared" si="335"/>
        <v/>
      </c>
    </row>
    <row r="2583" spans="1:24" x14ac:dyDescent="0.3">
      <c r="A2583" s="4">
        <v>42733</v>
      </c>
      <c r="B2583" s="1">
        <v>133.49620200000001</v>
      </c>
      <c r="C2583" s="1">
        <v>182.11761899999999</v>
      </c>
      <c r="D2583" s="1">
        <v>220.768856</v>
      </c>
      <c r="E2583" s="1">
        <v>108.80618</v>
      </c>
      <c r="F2583" s="3">
        <f t="shared" si="328"/>
        <v>15518.926900640363</v>
      </c>
      <c r="G2583" s="36">
        <f t="shared" si="329"/>
        <v>-2.6599653917578517E-5</v>
      </c>
      <c r="H2583" s="31">
        <f t="shared" si="330"/>
        <v>2.2667577495961593E-3</v>
      </c>
      <c r="I2583" s="37">
        <f t="shared" si="331"/>
        <v>-3.418343026446214E-3</v>
      </c>
      <c r="J2583" s="37">
        <f t="shared" si="332"/>
        <v>9.8986384343489834E-3</v>
      </c>
      <c r="K2583" s="39">
        <f t="shared" si="333"/>
        <v>2.661565783011432E-3</v>
      </c>
      <c r="L2583" s="36">
        <f>-(1-B2583/MAX(B$5:B2583))</f>
        <v>-2.6599300149920957E-5</v>
      </c>
      <c r="M2583" s="37">
        <f>-(1-C2583/MAX(C$5:C2583))</f>
        <v>-2.811915592101788E-2</v>
      </c>
      <c r="N2583" s="37">
        <f>-(1-D2583/MAX(D$5:D2583))</f>
        <v>-8.2715347492843594E-2</v>
      </c>
      <c r="O2583" s="37">
        <f>-(1-E2583/MAX(E$5:E2583))</f>
        <v>-0.40854634602422213</v>
      </c>
      <c r="P2583" s="39">
        <f>-(1-F2583/MAX(F$5:F2583))</f>
        <v>-4.8283129539958614E-2</v>
      </c>
      <c r="Q2583" s="33">
        <f>IF(DatiStorici[[#This Row],[Calend]]="X",(DatiStorici[[#This Row],[Balanced]]*B$2/DatiStorici[[#This Row],[Bond 3Y]]),Q2582)</f>
        <v>29.899429553803316</v>
      </c>
      <c r="R2583" s="33">
        <f>IF(DatiStorici[[#This Row],[Calend]]="X",(DatiStorici[[#This Row],[Balanced]]*C$2/DatiStorici[[#This Row],[Bond 10Y]]),R2582)</f>
        <v>22.725236034710424</v>
      </c>
      <c r="S2583" s="33">
        <f>IF(DatiStorici[[#This Row],[Calend]]="X",(DatiStorici[[#This Row],[Balanced]]*D$2/DatiStorici[[#This Row],[SXXR]]),S2582)</f>
        <v>18.617808740708266</v>
      </c>
      <c r="T2583" s="33">
        <f>IF(DatiStorici[[#This Row],[Calend]]="X",(DatiStorici[[#This Row],[Balanced]]*E$2/DatiStorici[[#This Row],[Gold]]),T2582)</f>
        <v>38.912247961081768</v>
      </c>
      <c r="U2583" s="34">
        <f>SUMPRODUCT(DatiStorici[[#This Row],[Bond 3Y]:[Gold]],Q2582:T2582)</f>
        <v>16474.251558024822</v>
      </c>
      <c r="V2583" s="32">
        <f t="shared" si="334"/>
        <v>2.2419674995720466E-3</v>
      </c>
      <c r="W2583" s="32">
        <f>-(1-U2583/MAX(U$5:U2583))</f>
        <v>-4.2886720996621275E-2</v>
      </c>
      <c r="X2583" s="53" t="str">
        <f t="shared" si="335"/>
        <v/>
      </c>
    </row>
    <row r="2584" spans="1:24" x14ac:dyDescent="0.3">
      <c r="A2584" s="4">
        <v>42734</v>
      </c>
      <c r="B2584" s="1">
        <v>133.48773800000001</v>
      </c>
      <c r="C2584" s="1">
        <v>181.622893</v>
      </c>
      <c r="D2584" s="1">
        <v>221.48178899999999</v>
      </c>
      <c r="E2584" s="1">
        <v>110.05829</v>
      </c>
      <c r="F2584" s="3">
        <f t="shared" si="328"/>
        <v>15566.301289389807</v>
      </c>
      <c r="G2584" s="36">
        <f t="shared" si="329"/>
        <v>-6.340456285747404E-5</v>
      </c>
      <c r="H2584" s="31">
        <f t="shared" si="330"/>
        <v>-2.7202155863429393E-3</v>
      </c>
      <c r="I2584" s="37">
        <f t="shared" si="331"/>
        <v>3.2241156712092705E-3</v>
      </c>
      <c r="J2584" s="37">
        <f t="shared" si="332"/>
        <v>1.1442000251795481E-2</v>
      </c>
      <c r="K2584" s="39">
        <f t="shared" si="333"/>
        <v>3.0480345929927155E-3</v>
      </c>
      <c r="L2584" s="36">
        <f>-(1-B2584/MAX(B$5:B2584))</f>
        <v>-9.000016651705689E-5</v>
      </c>
      <c r="M2584" s="37">
        <f>-(1-C2584/MAX(C$5:C2584))</f>
        <v>-3.0759288847793109E-2</v>
      </c>
      <c r="N2584" s="37">
        <f>-(1-D2584/MAX(D$5:D2584))</f>
        <v>-7.9753142990747206E-2</v>
      </c>
      <c r="O2584" s="37">
        <f>-(1-E2584/MAX(E$5:E2584))</f>
        <v>-0.40174006870909529</v>
      </c>
      <c r="P2584" s="39">
        <f>-(1-F2584/MAX(F$5:F2584))</f>
        <v>-4.5377838131007042E-2</v>
      </c>
      <c r="Q2584" s="33">
        <f>IF(DatiStorici[[#This Row],[Calend]]="X",(DatiStorici[[#This Row],[Balanced]]*B$2/DatiStorici[[#This Row],[Bond 3Y]]),Q2583)</f>
        <v>29.899429553803316</v>
      </c>
      <c r="R2584" s="33">
        <f>IF(DatiStorici[[#This Row],[Calend]]="X",(DatiStorici[[#This Row],[Balanced]]*C$2/DatiStorici[[#This Row],[Bond 10Y]]),R2583)</f>
        <v>22.725236034710424</v>
      </c>
      <c r="S2584" s="33">
        <f>IF(DatiStorici[[#This Row],[Calend]]="X",(DatiStorici[[#This Row],[Balanced]]*D$2/DatiStorici[[#This Row],[SXXR]]),S2583)</f>
        <v>18.617808740708266</v>
      </c>
      <c r="T2584" s="33">
        <f>IF(DatiStorici[[#This Row],[Calend]]="X",(DatiStorici[[#This Row],[Balanced]]*E$2/DatiStorici[[#This Row],[Gold]]),T2583)</f>
        <v>38.912247961081768</v>
      </c>
      <c r="U2584" s="34">
        <f>SUMPRODUCT(DatiStorici[[#This Row],[Bond 3Y]:[Gold]],Q2583:T2583)</f>
        <v>16524.751389164059</v>
      </c>
      <c r="V2584" s="32">
        <f t="shared" si="334"/>
        <v>3.0606906907376078E-3</v>
      </c>
      <c r="W2584" s="32">
        <f>-(1-U2584/MAX(U$5:U2584))</f>
        <v>-3.9952805680313785E-2</v>
      </c>
      <c r="X2584" s="53" t="str">
        <f t="shared" si="335"/>
        <v/>
      </c>
    </row>
    <row r="2585" spans="1:24" x14ac:dyDescent="0.3">
      <c r="A2585" s="4">
        <v>42738</v>
      </c>
      <c r="B2585" s="1">
        <v>133.477181</v>
      </c>
      <c r="C2585" s="1">
        <v>180.698757</v>
      </c>
      <c r="D2585" s="1">
        <v>224.11226500000001</v>
      </c>
      <c r="E2585" s="1">
        <v>109.28413999999999</v>
      </c>
      <c r="F2585" s="3">
        <f t="shared" si="328"/>
        <v>15551.681149985652</v>
      </c>
      <c r="G2585" s="36">
        <f t="shared" si="329"/>
        <v>-7.9089043197499656E-5</v>
      </c>
      <c r="H2585" s="31">
        <f t="shared" si="330"/>
        <v>-5.1012022274042309E-3</v>
      </c>
      <c r="I2585" s="37">
        <f t="shared" si="331"/>
        <v>1.1806739939561099E-2</v>
      </c>
      <c r="J2585" s="37">
        <f t="shared" si="332"/>
        <v>-7.0588550923754182E-3</v>
      </c>
      <c r="K2585" s="39">
        <f t="shared" si="333"/>
        <v>-9.3965863682741785E-4</v>
      </c>
      <c r="L2585" s="36">
        <f>-(1-B2585/MAX(B$5:B2585))</f>
        <v>-1.6907896451312521E-4</v>
      </c>
      <c r="M2585" s="37">
        <f>-(1-C2585/MAX(C$5:C2585))</f>
        <v>-3.5690992219797879E-2</v>
      </c>
      <c r="N2585" s="37">
        <f>-(1-D2585/MAX(D$5:D2585))</f>
        <v>-6.8823633696245889E-2</v>
      </c>
      <c r="O2585" s="37">
        <f>-(1-E2585/MAX(E$5:E2585))</f>
        <v>-0.40594822900132632</v>
      </c>
      <c r="P2585" s="39">
        <f>-(1-F2585/MAX(F$5:F2585))</f>
        <v>-4.6274435776481937E-2</v>
      </c>
      <c r="Q2585" s="33">
        <f>IF(DatiStorici[[#This Row],[Calend]]="X",(DatiStorici[[#This Row],[Balanced]]*B$2/DatiStorici[[#This Row],[Bond 3Y]]),Q2584)</f>
        <v>30.94589687668044</v>
      </c>
      <c r="R2585" s="33">
        <f>IF(DatiStorici[[#This Row],[Calend]]="X",(DatiStorici[[#This Row],[Balanced]]*C$2/DatiStorici[[#This Row],[Bond 10Y]]),R2584)</f>
        <v>22.858879314903145</v>
      </c>
      <c r="S2585" s="33">
        <f>IF(DatiStorici[[#This Row],[Calend]]="X",(DatiStorici[[#This Row],[Balanced]]*D$2/DatiStorici[[#This Row],[SXXR]]),S2584)</f>
        <v>18.430812247674215</v>
      </c>
      <c r="T2585" s="33">
        <f>IF(DatiStorici[[#This Row],[Calend]]="X",(DatiStorici[[#This Row],[Balanced]]*E$2/DatiStorici[[#This Row],[Gold]]),T2584)</f>
        <v>37.796619698119144</v>
      </c>
      <c r="U2585" s="34">
        <f>SUMPRODUCT(DatiStorici[[#This Row],[Bond 3Y]:[Gold]],Q2584:T2584)</f>
        <v>16522.284314464039</v>
      </c>
      <c r="V2585" s="32">
        <f t="shared" si="334"/>
        <v>-1.4930686835141818E-4</v>
      </c>
      <c r="W2585" s="32">
        <f>-(1-U2585/MAX(U$5:U2585))</f>
        <v>-4.0096136619954037E-2</v>
      </c>
      <c r="X2585" s="53" t="str">
        <f t="shared" si="335"/>
        <v>X</v>
      </c>
    </row>
    <row r="2586" spans="1:24" x14ac:dyDescent="0.3">
      <c r="A2586" s="4">
        <v>42739</v>
      </c>
      <c r="B2586" s="1">
        <v>133.452383</v>
      </c>
      <c r="C2586" s="1">
        <v>180.55685</v>
      </c>
      <c r="D2586" s="1">
        <v>223.83139399999999</v>
      </c>
      <c r="E2586" s="1">
        <v>110.54091</v>
      </c>
      <c r="F2586" s="3">
        <f t="shared" si="328"/>
        <v>15592.818790658544</v>
      </c>
      <c r="G2586" s="36">
        <f t="shared" si="329"/>
        <v>-1.858018250188808E-4</v>
      </c>
      <c r="H2586" s="31">
        <f t="shared" si="330"/>
        <v>-7.856321371862478E-4</v>
      </c>
      <c r="I2586" s="37">
        <f t="shared" si="331"/>
        <v>-1.254046267496871E-3</v>
      </c>
      <c r="J2586" s="37">
        <f t="shared" si="332"/>
        <v>1.1434399246618085E-2</v>
      </c>
      <c r="K2586" s="39">
        <f t="shared" si="333"/>
        <v>2.6417290163810465E-3</v>
      </c>
      <c r="L2586" s="36">
        <f>-(1-B2586/MAX(B$5:B2586))</f>
        <v>-3.5483211718001506E-4</v>
      </c>
      <c r="M2586" s="37">
        <f>-(1-C2586/MAX(C$5:C2586))</f>
        <v>-3.6448286850037426E-2</v>
      </c>
      <c r="N2586" s="37">
        <f>-(1-D2586/MAX(D$5:D2586))</f>
        <v>-6.9990640049870101E-2</v>
      </c>
      <c r="O2586" s="37">
        <f>-(1-E2586/MAX(E$5:E2586))</f>
        <v>-0.39911662064316933</v>
      </c>
      <c r="P2586" s="39">
        <f>-(1-F2586/MAX(F$5:F2586))</f>
        <v>-4.3751620449753448E-2</v>
      </c>
      <c r="Q2586" s="33">
        <f>IF(DatiStorici[[#This Row],[Calend]]="X",(DatiStorici[[#This Row],[Balanced]]*B$2/DatiStorici[[#This Row],[Bond 3Y]]),Q2585)</f>
        <v>30.94589687668044</v>
      </c>
      <c r="R2586" s="33">
        <f>IF(DatiStorici[[#This Row],[Calend]]="X",(DatiStorici[[#This Row],[Balanced]]*C$2/DatiStorici[[#This Row],[Bond 10Y]]),R2585)</f>
        <v>22.858879314903145</v>
      </c>
      <c r="S2586" s="33">
        <f>IF(DatiStorici[[#This Row],[Calend]]="X",(DatiStorici[[#This Row],[Balanced]]*D$2/DatiStorici[[#This Row],[SXXR]]),S2585)</f>
        <v>18.430812247674215</v>
      </c>
      <c r="T2586" s="33">
        <f>IF(DatiStorici[[#This Row],[Calend]]="X",(DatiStorici[[#This Row],[Balanced]]*E$2/DatiStorici[[#This Row],[Gold]]),T2585)</f>
        <v>37.796619698119144</v>
      </c>
      <c r="U2586" s="34">
        <f>SUMPRODUCT(DatiStorici[[#This Row],[Bond 3Y]:[Gold]],Q2585:T2585)</f>
        <v>16560.598060197539</v>
      </c>
      <c r="V2586" s="32">
        <f t="shared" si="334"/>
        <v>2.316228823641514E-3</v>
      </c>
      <c r="W2586" s="32">
        <f>-(1-U2586/MAX(U$5:U2586))</f>
        <v>-3.7870202732716018E-2</v>
      </c>
      <c r="X2586" s="53" t="str">
        <f t="shared" si="335"/>
        <v/>
      </c>
    </row>
    <row r="2587" spans="1:24" x14ac:dyDescent="0.3">
      <c r="A2587" s="4">
        <v>42740</v>
      </c>
      <c r="B2587" s="1">
        <v>133.35825399999999</v>
      </c>
      <c r="C2587" s="1">
        <v>180.34915899999999</v>
      </c>
      <c r="D2587" s="1">
        <v>224.08645200000001</v>
      </c>
      <c r="E2587" s="1">
        <v>111.7217</v>
      </c>
      <c r="F2587" s="3">
        <f t="shared" si="328"/>
        <v>15635.644882170116</v>
      </c>
      <c r="G2587" s="36">
        <f t="shared" si="329"/>
        <v>-7.055865910264008E-4</v>
      </c>
      <c r="H2587" s="31">
        <f t="shared" si="330"/>
        <v>-1.1509424489899735E-3</v>
      </c>
      <c r="I2587" s="37">
        <f t="shared" si="331"/>
        <v>1.1388607524586071E-3</v>
      </c>
      <c r="J2587" s="37">
        <f t="shared" si="332"/>
        <v>1.062527888883954E-2</v>
      </c>
      <c r="K2587" s="39">
        <f t="shared" si="333"/>
        <v>2.7427617834624666E-3</v>
      </c>
      <c r="L2587" s="36">
        <f>-(1-B2587/MAX(B$5:B2587))</f>
        <v>-1.0599195640460524E-3</v>
      </c>
      <c r="M2587" s="37">
        <f>-(1-C2587/MAX(C$5:C2587))</f>
        <v>-3.7556641469958185E-2</v>
      </c>
      <c r="N2587" s="37">
        <f>-(1-D2587/MAX(D$5:D2587))</f>
        <v>-6.8930885548541432E-2</v>
      </c>
      <c r="O2587" s="37">
        <f>-(1-E2587/MAX(E$5:E2587))</f>
        <v>-0.39269802787501906</v>
      </c>
      <c r="P2587" s="39">
        <f>-(1-F2587/MAX(F$5:F2587))</f>
        <v>-4.1125258843156431E-2</v>
      </c>
      <c r="Q2587" s="33">
        <f>IF(DatiStorici[[#This Row],[Calend]]="X",(DatiStorici[[#This Row],[Balanced]]*B$2/DatiStorici[[#This Row],[Bond 3Y]]),Q2586)</f>
        <v>30.94589687668044</v>
      </c>
      <c r="R2587" s="33">
        <f>IF(DatiStorici[[#This Row],[Calend]]="X",(DatiStorici[[#This Row],[Balanced]]*C$2/DatiStorici[[#This Row],[Bond 10Y]]),R2586)</f>
        <v>22.858879314903145</v>
      </c>
      <c r="S2587" s="33">
        <f>IF(DatiStorici[[#This Row],[Calend]]="X",(DatiStorici[[#This Row],[Balanced]]*D$2/DatiStorici[[#This Row],[SXXR]]),S2586)</f>
        <v>18.430812247674215</v>
      </c>
      <c r="T2587" s="33">
        <f>IF(DatiStorici[[#This Row],[Calend]]="X",(DatiStorici[[#This Row],[Balanced]]*E$2/DatiStorici[[#This Row],[Gold]]),T2586)</f>
        <v>37.796619698119144</v>
      </c>
      <c r="U2587" s="34">
        <f>SUMPRODUCT(DatiStorici[[#This Row],[Bond 3Y]:[Gold]],Q2586:T2586)</f>
        <v>16602.268367050252</v>
      </c>
      <c r="V2587" s="32">
        <f t="shared" si="334"/>
        <v>2.5130715931905587E-3</v>
      </c>
      <c r="W2587" s="32">
        <f>-(1-U2587/MAX(U$5:U2587))</f>
        <v>-3.544926094434997E-2</v>
      </c>
      <c r="X2587" s="53" t="str">
        <f t="shared" si="335"/>
        <v/>
      </c>
    </row>
    <row r="2588" spans="1:24" x14ac:dyDescent="0.3">
      <c r="A2588" s="4">
        <v>42741</v>
      </c>
      <c r="B2588" s="1">
        <v>133.305004</v>
      </c>
      <c r="C2588" s="1">
        <v>179.94617500000001</v>
      </c>
      <c r="D2588" s="1">
        <v>223.97521</v>
      </c>
      <c r="E2588" s="1">
        <v>111.63970999999999</v>
      </c>
      <c r="F2588" s="3">
        <f t="shared" si="328"/>
        <v>15619.220172331618</v>
      </c>
      <c r="G2588" s="36">
        <f t="shared" si="329"/>
        <v>-3.9938011038475891E-4</v>
      </c>
      <c r="H2588" s="31">
        <f t="shared" si="330"/>
        <v>-2.2369657889870415E-3</v>
      </c>
      <c r="I2588" s="37">
        <f t="shared" si="331"/>
        <v>-4.9654773759983501E-4</v>
      </c>
      <c r="J2588" s="37">
        <f t="shared" si="332"/>
        <v>-7.341465446741391E-4</v>
      </c>
      <c r="K2588" s="39">
        <f t="shared" si="333"/>
        <v>-1.0510179021285223E-3</v>
      </c>
      <c r="L2588" s="36">
        <f>-(1-B2588/MAX(B$5:B2588))</f>
        <v>-1.4587967065377017E-3</v>
      </c>
      <c r="M2588" s="37">
        <f>-(1-C2588/MAX(C$5:C2588))</f>
        <v>-3.9707188090438161E-2</v>
      </c>
      <c r="N2588" s="37">
        <f>-(1-D2588/MAX(D$5:D2588))</f>
        <v>-6.9393091047827093E-2</v>
      </c>
      <c r="O2588" s="37">
        <f>-(1-E2588/MAX(E$5:E2588))</f>
        <v>-0.39314371290035011</v>
      </c>
      <c r="P2588" s="39">
        <f>-(1-F2588/MAX(F$5:F2588))</f>
        <v>-4.2132523942463362E-2</v>
      </c>
      <c r="Q2588" s="33">
        <f>IF(DatiStorici[[#This Row],[Calend]]="X",(DatiStorici[[#This Row],[Balanced]]*B$2/DatiStorici[[#This Row],[Bond 3Y]]),Q2587)</f>
        <v>30.94589687668044</v>
      </c>
      <c r="R2588" s="33">
        <f>IF(DatiStorici[[#This Row],[Calend]]="X",(DatiStorici[[#This Row],[Balanced]]*C$2/DatiStorici[[#This Row],[Bond 10Y]]),R2587)</f>
        <v>22.858879314903145</v>
      </c>
      <c r="S2588" s="33">
        <f>IF(DatiStorici[[#This Row],[Calend]]="X",(DatiStorici[[#This Row],[Balanced]]*D$2/DatiStorici[[#This Row],[SXXR]]),S2587)</f>
        <v>18.430812247674215</v>
      </c>
      <c r="T2588" s="33">
        <f>IF(DatiStorici[[#This Row],[Calend]]="X",(DatiStorici[[#This Row],[Balanced]]*E$2/DatiStorici[[#This Row],[Gold]]),T2587)</f>
        <v>37.796619698119144</v>
      </c>
      <c r="U2588" s="34">
        <f>SUMPRODUCT(DatiStorici[[#This Row],[Bond 3Y]:[Gold]],Q2587:T2587)</f>
        <v>16586.259510154629</v>
      </c>
      <c r="V2588" s="32">
        <f t="shared" si="334"/>
        <v>-9.6472240024993129E-4</v>
      </c>
      <c r="W2588" s="32">
        <f>-(1-U2588/MAX(U$5:U2588))</f>
        <v>-3.6379335944267122E-2</v>
      </c>
      <c r="X2588" s="53" t="str">
        <f t="shared" si="335"/>
        <v/>
      </c>
    </row>
    <row r="2589" spans="1:24" x14ac:dyDescent="0.3">
      <c r="A2589" s="4">
        <v>42744</v>
      </c>
      <c r="B2589" s="1">
        <v>133.35828100000001</v>
      </c>
      <c r="C2589" s="1">
        <v>180.22931600000001</v>
      </c>
      <c r="D2589" s="1">
        <v>222.879998</v>
      </c>
      <c r="E2589" s="1">
        <v>111.88744</v>
      </c>
      <c r="F2589" s="3">
        <f t="shared" si="328"/>
        <v>15620.999011679869</v>
      </c>
      <c r="G2589" s="36">
        <f t="shared" si="329"/>
        <v>3.9958257252314781E-4</v>
      </c>
      <c r="H2589" s="31">
        <f t="shared" si="330"/>
        <v>1.5722394521594286E-3</v>
      </c>
      <c r="I2589" s="37">
        <f t="shared" si="331"/>
        <v>-4.9018750297890228E-3</v>
      </c>
      <c r="J2589" s="37">
        <f t="shared" si="332"/>
        <v>2.216554914489664E-3</v>
      </c>
      <c r="K2589" s="39">
        <f t="shared" si="333"/>
        <v>1.1388136169575596E-4</v>
      </c>
      <c r="L2589" s="36">
        <f>-(1-B2589/MAX(B$5:B2589))</f>
        <v>-1.0597173164806906E-3</v>
      </c>
      <c r="M2589" s="37">
        <f>-(1-C2589/MAX(C$5:C2589))</f>
        <v>-3.8196190332042357E-2</v>
      </c>
      <c r="N2589" s="37">
        <f>-(1-D2589/MAX(D$5:D2589))</f>
        <v>-7.3943647575789861E-2</v>
      </c>
      <c r="O2589" s="37">
        <f>-(1-E2589/MAX(E$5:E2589))</f>
        <v>-0.39179709073514379</v>
      </c>
      <c r="P2589" s="39">
        <f>-(1-F2589/MAX(F$5:F2589))</f>
        <v>-4.2023434478455357E-2</v>
      </c>
      <c r="Q2589" s="33">
        <f>IF(DatiStorici[[#This Row],[Calend]]="X",(DatiStorici[[#This Row],[Balanced]]*B$2/DatiStorici[[#This Row],[Bond 3Y]]),Q2588)</f>
        <v>30.94589687668044</v>
      </c>
      <c r="R2589" s="33">
        <f>IF(DatiStorici[[#This Row],[Calend]]="X",(DatiStorici[[#This Row],[Balanced]]*C$2/DatiStorici[[#This Row],[Bond 10Y]]),R2588)</f>
        <v>22.858879314903145</v>
      </c>
      <c r="S2589" s="33">
        <f>IF(DatiStorici[[#This Row],[Calend]]="X",(DatiStorici[[#This Row],[Balanced]]*D$2/DatiStorici[[#This Row],[SXXR]]),S2588)</f>
        <v>18.430812247674215</v>
      </c>
      <c r="T2589" s="33">
        <f>IF(DatiStorici[[#This Row],[Calend]]="X",(DatiStorici[[#This Row],[Balanced]]*E$2/DatiStorici[[#This Row],[Gold]]),T2588)</f>
        <v>37.796619698119144</v>
      </c>
      <c r="U2589" s="34">
        <f>SUMPRODUCT(DatiStorici[[#This Row],[Bond 3Y]:[Gold]],Q2588:T2588)</f>
        <v>16583.558210505045</v>
      </c>
      <c r="V2589" s="32">
        <f t="shared" si="334"/>
        <v>-1.6287696714553711E-4</v>
      </c>
      <c r="W2589" s="32">
        <f>-(1-U2589/MAX(U$5:U2589))</f>
        <v>-3.6536274774299993E-2</v>
      </c>
      <c r="X2589" s="53" t="str">
        <f t="shared" si="335"/>
        <v/>
      </c>
    </row>
    <row r="2590" spans="1:24" x14ac:dyDescent="0.3">
      <c r="A2590" s="4">
        <v>42745</v>
      </c>
      <c r="B2590" s="1">
        <v>133.36909700000001</v>
      </c>
      <c r="C2590" s="1">
        <v>180.36301</v>
      </c>
      <c r="D2590" s="1">
        <v>223.13567</v>
      </c>
      <c r="E2590" s="1">
        <v>112.93048</v>
      </c>
      <c r="F2590" s="3">
        <f t="shared" si="328"/>
        <v>15669.635409462975</v>
      </c>
      <c r="G2590" s="36">
        <f t="shared" si="329"/>
        <v>8.1101535860688513E-5</v>
      </c>
      <c r="H2590" s="31">
        <f t="shared" si="330"/>
        <v>7.4152441128795695E-4</v>
      </c>
      <c r="I2590" s="37">
        <f t="shared" si="331"/>
        <v>1.1464710607633087E-3</v>
      </c>
      <c r="J2590" s="37">
        <f t="shared" si="332"/>
        <v>9.2790422031795092E-3</v>
      </c>
      <c r="K2590" s="39">
        <f t="shared" si="333"/>
        <v>3.1086897310430997E-3</v>
      </c>
      <c r="L2590" s="36">
        <f>-(1-B2590/MAX(B$5:B2590))</f>
        <v>-9.7869843998876771E-4</v>
      </c>
      <c r="M2590" s="37">
        <f>-(1-C2590/MAX(C$5:C2590))</f>
        <v>-3.7482724834954517E-2</v>
      </c>
      <c r="N2590" s="37">
        <f>-(1-D2590/MAX(D$5:D2590))</f>
        <v>-7.2881341932117816E-2</v>
      </c>
      <c r="O2590" s="37">
        <f>-(1-E2590/MAX(E$5:E2590))</f>
        <v>-0.38612728577330346</v>
      </c>
      <c r="P2590" s="39">
        <f>-(1-F2590/MAX(F$5:F2590))</f>
        <v>-3.9040748846584927E-2</v>
      </c>
      <c r="Q2590" s="33">
        <f>IF(DatiStorici[[#This Row],[Calend]]="X",(DatiStorici[[#This Row],[Balanced]]*B$2/DatiStorici[[#This Row],[Bond 3Y]]),Q2589)</f>
        <v>30.94589687668044</v>
      </c>
      <c r="R2590" s="33">
        <f>IF(DatiStorici[[#This Row],[Calend]]="X",(DatiStorici[[#This Row],[Balanced]]*C$2/DatiStorici[[#This Row],[Bond 10Y]]),R2589)</f>
        <v>22.858879314903145</v>
      </c>
      <c r="S2590" s="33">
        <f>IF(DatiStorici[[#This Row],[Calend]]="X",(DatiStorici[[#This Row],[Balanced]]*D$2/DatiStorici[[#This Row],[SXXR]]),S2589)</f>
        <v>18.430812247674215</v>
      </c>
      <c r="T2590" s="33">
        <f>IF(DatiStorici[[#This Row],[Calend]]="X",(DatiStorici[[#This Row],[Balanced]]*E$2/DatiStorici[[#This Row],[Gold]]),T2589)</f>
        <v>37.796619698119144</v>
      </c>
      <c r="U2590" s="34">
        <f>SUMPRODUCT(DatiStorici[[#This Row],[Bond 3Y]:[Gold]],Q2589:T2589)</f>
        <v>16631.084645175702</v>
      </c>
      <c r="V2590" s="32">
        <f t="shared" si="334"/>
        <v>2.8617780003265393E-3</v>
      </c>
      <c r="W2590" s="32">
        <f>-(1-U2590/MAX(U$5:U2590))</f>
        <v>-3.3775106440384728E-2</v>
      </c>
      <c r="X2590" s="53" t="str">
        <f t="shared" si="335"/>
        <v/>
      </c>
    </row>
    <row r="2591" spans="1:24" x14ac:dyDescent="0.3">
      <c r="A2591" s="4">
        <v>42746</v>
      </c>
      <c r="B2591" s="1">
        <v>133.396852</v>
      </c>
      <c r="C2591" s="1">
        <v>180.810652</v>
      </c>
      <c r="D2591" s="1">
        <v>223.6464</v>
      </c>
      <c r="E2591" s="1">
        <v>111.8896</v>
      </c>
      <c r="F2591" s="3">
        <f t="shared" si="328"/>
        <v>15648.284271796134</v>
      </c>
      <c r="G2591" s="36">
        <f t="shared" si="329"/>
        <v>2.0808502887407644E-4</v>
      </c>
      <c r="H2591" s="31">
        <f t="shared" si="330"/>
        <v>2.4788198936451021E-3</v>
      </c>
      <c r="I2591" s="37">
        <f t="shared" si="331"/>
        <v>2.2862610510085701E-3</v>
      </c>
      <c r="J2591" s="37">
        <f t="shared" si="332"/>
        <v>-9.2597372735936621E-3</v>
      </c>
      <c r="K2591" s="39">
        <f t="shared" si="333"/>
        <v>-1.3635095301394874E-3</v>
      </c>
      <c r="L2591" s="36">
        <f>-(1-B2591/MAX(B$5:B2591))</f>
        <v>-7.7079543360658587E-4</v>
      </c>
      <c r="M2591" s="37">
        <f>-(1-C2591/MAX(C$5:C2591))</f>
        <v>-3.5093858303566372E-2</v>
      </c>
      <c r="N2591" s="37">
        <f>-(1-D2591/MAX(D$5:D2591))</f>
        <v>-7.0759281787117212E-2</v>
      </c>
      <c r="O2591" s="37">
        <f>-(1-E2591/MAX(E$5:E2591))</f>
        <v>-0.39178534930747322</v>
      </c>
      <c r="P2591" s="39">
        <f>-(1-F2591/MAX(F$5:F2591))</f>
        <v>-4.0350133061817561E-2</v>
      </c>
      <c r="Q2591" s="33">
        <f>IF(DatiStorici[[#This Row],[Calend]]="X",(DatiStorici[[#This Row],[Balanced]]*B$2/DatiStorici[[#This Row],[Bond 3Y]]),Q2590)</f>
        <v>30.94589687668044</v>
      </c>
      <c r="R2591" s="33">
        <f>IF(DatiStorici[[#This Row],[Calend]]="X",(DatiStorici[[#This Row],[Balanced]]*C$2/DatiStorici[[#This Row],[Bond 10Y]]),R2590)</f>
        <v>22.858879314903145</v>
      </c>
      <c r="S2591" s="33">
        <f>IF(DatiStorici[[#This Row],[Calend]]="X",(DatiStorici[[#This Row],[Balanced]]*D$2/DatiStorici[[#This Row],[SXXR]]),S2590)</f>
        <v>18.430812247674215</v>
      </c>
      <c r="T2591" s="33">
        <f>IF(DatiStorici[[#This Row],[Calend]]="X",(DatiStorici[[#This Row],[Balanced]]*E$2/DatiStorici[[#This Row],[Gold]]),T2590)</f>
        <v>37.796619698119144</v>
      </c>
      <c r="U2591" s="34">
        <f>SUMPRODUCT(DatiStorici[[#This Row],[Bond 3Y]:[Gold]],Q2590:T2590)</f>
        <v>16612.247566225673</v>
      </c>
      <c r="V2591" s="32">
        <f t="shared" si="334"/>
        <v>-1.1332847649767751E-3</v>
      </c>
      <c r="W2591" s="32">
        <f>-(1-U2591/MAX(U$5:U2591))</f>
        <v>-3.4869494148209057E-2</v>
      </c>
      <c r="X2591" s="53" t="str">
        <f t="shared" si="335"/>
        <v/>
      </c>
    </row>
    <row r="2592" spans="1:24" x14ac:dyDescent="0.3">
      <c r="A2592" s="4">
        <v>42747</v>
      </c>
      <c r="B2592" s="1">
        <v>133.37516099999999</v>
      </c>
      <c r="C2592" s="1">
        <v>181.01407800000001</v>
      </c>
      <c r="D2592" s="1">
        <v>222.17382499999999</v>
      </c>
      <c r="E2592" s="1">
        <v>114.40415</v>
      </c>
      <c r="F2592" s="3">
        <f t="shared" si="328"/>
        <v>15729.922436248849</v>
      </c>
      <c r="G2592" s="36">
        <f t="shared" si="329"/>
        <v>-1.6261825821885538E-4</v>
      </c>
      <c r="H2592" s="31">
        <f t="shared" si="330"/>
        <v>1.1244450949161285E-3</v>
      </c>
      <c r="I2592" s="37">
        <f t="shared" si="331"/>
        <v>-6.6061621831074117E-3</v>
      </c>
      <c r="J2592" s="37">
        <f t="shared" si="332"/>
        <v>2.2224683637940609E-2</v>
      </c>
      <c r="K2592" s="39">
        <f t="shared" si="333"/>
        <v>5.2035063328119144E-3</v>
      </c>
      <c r="L2592" s="36">
        <f>-(1-B2592/MAX(B$5:B2592))</f>
        <v>-9.3327513497354353E-4</v>
      </c>
      <c r="M2592" s="37">
        <f>-(1-C2592/MAX(C$5:C2592))</f>
        <v>-3.4008264094322893E-2</v>
      </c>
      <c r="N2592" s="37">
        <f>-(1-D2592/MAX(D$5:D2592))</f>
        <v>-7.6877764582379493E-2</v>
      </c>
      <c r="O2592" s="37">
        <f>-(1-E2592/MAX(E$5:E2592))</f>
        <v>-0.37811664238655385</v>
      </c>
      <c r="P2592" s="39">
        <f>-(1-F2592/MAX(F$5:F2592))</f>
        <v>-3.5343574368649544E-2</v>
      </c>
      <c r="Q2592" s="33">
        <f>IF(DatiStorici[[#This Row],[Calend]]="X",(DatiStorici[[#This Row],[Balanced]]*B$2/DatiStorici[[#This Row],[Bond 3Y]]),Q2591)</f>
        <v>30.94589687668044</v>
      </c>
      <c r="R2592" s="33">
        <f>IF(DatiStorici[[#This Row],[Calend]]="X",(DatiStorici[[#This Row],[Balanced]]*C$2/DatiStorici[[#This Row],[Bond 10Y]]),R2591)</f>
        <v>22.858879314903145</v>
      </c>
      <c r="S2592" s="33">
        <f>IF(DatiStorici[[#This Row],[Calend]]="X",(DatiStorici[[#This Row],[Balanced]]*D$2/DatiStorici[[#This Row],[SXXR]]),S2591)</f>
        <v>18.430812247674215</v>
      </c>
      <c r="T2592" s="33">
        <f>IF(DatiStorici[[#This Row],[Calend]]="X",(DatiStorici[[#This Row],[Balanced]]*E$2/DatiStorici[[#This Row],[Gold]]),T2591)</f>
        <v>37.796619698119144</v>
      </c>
      <c r="U2592" s="34">
        <f>SUMPRODUCT(DatiStorici[[#This Row],[Bond 3Y]:[Gold]],Q2591:T2591)</f>
        <v>16684.127145876319</v>
      </c>
      <c r="V2592" s="32">
        <f t="shared" si="334"/>
        <v>4.3175686202143867E-3</v>
      </c>
      <c r="W2592" s="32">
        <f>-(1-U2592/MAX(U$5:U2592))</f>
        <v>-3.0693468309918259E-2</v>
      </c>
      <c r="X2592" s="53" t="str">
        <f t="shared" si="335"/>
        <v/>
      </c>
    </row>
    <row r="2593" spans="1:24" x14ac:dyDescent="0.3">
      <c r="A2593" s="4">
        <v>42748</v>
      </c>
      <c r="B2593" s="1">
        <v>133.374323</v>
      </c>
      <c r="C2593" s="1">
        <v>180.65196</v>
      </c>
      <c r="D2593" s="1">
        <v>224.27636200000001</v>
      </c>
      <c r="E2593" s="1">
        <v>113.00726</v>
      </c>
      <c r="F2593" s="3">
        <f t="shared" si="328"/>
        <v>15697.268389640158</v>
      </c>
      <c r="G2593" s="36">
        <f t="shared" si="329"/>
        <v>-6.2830487048563743E-6</v>
      </c>
      <c r="H2593" s="31">
        <f t="shared" si="330"/>
        <v>-2.0025000025463455E-3</v>
      </c>
      <c r="I2593" s="37">
        <f t="shared" si="331"/>
        <v>9.4189793417575936E-3</v>
      </c>
      <c r="J2593" s="37">
        <f t="shared" si="332"/>
        <v>-1.2285290075356912E-2</v>
      </c>
      <c r="K2593" s="39">
        <f t="shared" si="333"/>
        <v>-2.078076818301155E-3</v>
      </c>
      <c r="L2593" s="36">
        <f>-(1-B2593/MAX(B$5:B2593))</f>
        <v>-9.3955230014541868E-4</v>
      </c>
      <c r="M2593" s="37">
        <f>-(1-C2593/MAX(C$5:C2593))</f>
        <v>-3.5940727023657582E-2</v>
      </c>
      <c r="N2593" s="37">
        <f>-(1-D2593/MAX(D$5:D2593))</f>
        <v>-6.8141818052727454E-2</v>
      </c>
      <c r="O2593" s="37">
        <f>-(1-E2593/MAX(E$5:E2593))</f>
        <v>-0.38570992150638161</v>
      </c>
      <c r="P2593" s="39">
        <f>-(1-F2593/MAX(F$5:F2593))</f>
        <v>-3.7346123078702331E-2</v>
      </c>
      <c r="Q2593" s="33">
        <f>IF(DatiStorici[[#This Row],[Calend]]="X",(DatiStorici[[#This Row],[Balanced]]*B$2/DatiStorici[[#This Row],[Bond 3Y]]),Q2592)</f>
        <v>30.94589687668044</v>
      </c>
      <c r="R2593" s="33">
        <f>IF(DatiStorici[[#This Row],[Calend]]="X",(DatiStorici[[#This Row],[Balanced]]*C$2/DatiStorici[[#This Row],[Bond 10Y]]),R2592)</f>
        <v>22.858879314903145</v>
      </c>
      <c r="S2593" s="33">
        <f>IF(DatiStorici[[#This Row],[Calend]]="X",(DatiStorici[[#This Row],[Balanced]]*D$2/DatiStorici[[#This Row],[SXXR]]),S2592)</f>
        <v>18.430812247674215</v>
      </c>
      <c r="T2593" s="33">
        <f>IF(DatiStorici[[#This Row],[Calend]]="X",(DatiStorici[[#This Row],[Balanced]]*E$2/DatiStorici[[#This Row],[Gold]]),T2592)</f>
        <v>37.796619698119144</v>
      </c>
      <c r="U2593" s="34">
        <f>SUMPRODUCT(DatiStorici[[#This Row],[Bond 3Y]:[Gold]],Q2592:T2592)</f>
        <v>16661.777346155668</v>
      </c>
      <c r="V2593" s="32">
        <f t="shared" si="334"/>
        <v>-1.3404826414395836E-3</v>
      </c>
      <c r="W2593" s="32">
        <f>-(1-U2593/MAX(U$5:U2593))</f>
        <v>-3.1991936408475419E-2</v>
      </c>
      <c r="X2593" s="53" t="str">
        <f t="shared" si="335"/>
        <v/>
      </c>
    </row>
    <row r="2594" spans="1:24" x14ac:dyDescent="0.3">
      <c r="A2594" s="4">
        <v>42751</v>
      </c>
      <c r="B2594" s="1">
        <v>133.38062099999999</v>
      </c>
      <c r="C2594" s="1">
        <v>180.68365399999999</v>
      </c>
      <c r="D2594" s="1">
        <v>222.46821700000001</v>
      </c>
      <c r="E2594" s="1">
        <v>114.20425</v>
      </c>
      <c r="F2594" s="3">
        <f t="shared" si="328"/>
        <v>15718.235805476728</v>
      </c>
      <c r="G2594" s="36">
        <f t="shared" si="329"/>
        <v>4.721936850888165E-5</v>
      </c>
      <c r="H2594" s="31">
        <f t="shared" si="330"/>
        <v>1.7542693746910745E-4</v>
      </c>
      <c r="I2594" s="37">
        <f t="shared" si="331"/>
        <v>-8.0948038693149874E-3</v>
      </c>
      <c r="J2594" s="37">
        <f t="shared" si="332"/>
        <v>1.0536447504841881E-2</v>
      </c>
      <c r="K2594" s="39">
        <f t="shared" si="333"/>
        <v>1.3348452929278277E-3</v>
      </c>
      <c r="L2594" s="36">
        <f>-(1-B2594/MAX(B$5:B2594))</f>
        <v>-8.9237618289828013E-4</v>
      </c>
      <c r="M2594" s="37">
        <f>-(1-C2594/MAX(C$5:C2594))</f>
        <v>-3.5771590222718919E-2</v>
      </c>
      <c r="N2594" s="37">
        <f>-(1-D2594/MAX(D$5:D2594))</f>
        <v>-7.565457908278661E-2</v>
      </c>
      <c r="O2594" s="37">
        <f>-(1-E2594/MAX(E$5:E2594))</f>
        <v>-0.37920326803070159</v>
      </c>
      <c r="P2594" s="39">
        <f>-(1-F2594/MAX(F$5:F2594))</f>
        <v>-3.6060271066551075E-2</v>
      </c>
      <c r="Q2594" s="33">
        <f>IF(DatiStorici[[#This Row],[Calend]]="X",(DatiStorici[[#This Row],[Balanced]]*B$2/DatiStorici[[#This Row],[Bond 3Y]]),Q2593)</f>
        <v>30.94589687668044</v>
      </c>
      <c r="R2594" s="33">
        <f>IF(DatiStorici[[#This Row],[Calend]]="X",(DatiStorici[[#This Row],[Balanced]]*C$2/DatiStorici[[#This Row],[Bond 10Y]]),R2593)</f>
        <v>22.858879314903145</v>
      </c>
      <c r="S2594" s="33">
        <f>IF(DatiStorici[[#This Row],[Calend]]="X",(DatiStorici[[#This Row],[Balanced]]*D$2/DatiStorici[[#This Row],[SXXR]]),S2593)</f>
        <v>18.430812247674215</v>
      </c>
      <c r="T2594" s="33">
        <f>IF(DatiStorici[[#This Row],[Calend]]="X",(DatiStorici[[#This Row],[Balanced]]*E$2/DatiStorici[[#This Row],[Gold]]),T2593)</f>
        <v>37.796619698119144</v>
      </c>
      <c r="U2594" s="34">
        <f>SUMPRODUCT(DatiStorici[[#This Row],[Bond 3Y]:[Gold]],Q2593:T2593)</f>
        <v>16674.613327536084</v>
      </c>
      <c r="V2594" s="32">
        <f t="shared" si="334"/>
        <v>7.7008828822577174E-4</v>
      </c>
      <c r="W2594" s="32">
        <f>-(1-U2594/MAX(U$5:U2594))</f>
        <v>-3.124619763030001E-2</v>
      </c>
      <c r="X2594" s="53" t="str">
        <f t="shared" si="335"/>
        <v/>
      </c>
    </row>
    <row r="2595" spans="1:24" x14ac:dyDescent="0.3">
      <c r="A2595" s="4">
        <v>42752</v>
      </c>
      <c r="B2595" s="1">
        <v>133.42632900000001</v>
      </c>
      <c r="C2595" s="1">
        <v>181.07458800000001</v>
      </c>
      <c r="D2595" s="1">
        <v>222.12465800000001</v>
      </c>
      <c r="E2595" s="1">
        <v>115.44179</v>
      </c>
      <c r="F2595" s="3">
        <f t="shared" si="328"/>
        <v>15772.903236363654</v>
      </c>
      <c r="G2595" s="36">
        <f t="shared" si="329"/>
        <v>3.4262975868628996E-4</v>
      </c>
      <c r="H2595" s="31">
        <f t="shared" si="330"/>
        <v>2.1613005968678426E-3</v>
      </c>
      <c r="I2595" s="37">
        <f t="shared" si="331"/>
        <v>-1.5454996591411591E-3</v>
      </c>
      <c r="J2595" s="37">
        <f t="shared" si="332"/>
        <v>1.07779082949139E-2</v>
      </c>
      <c r="K2595" s="39">
        <f t="shared" si="333"/>
        <v>3.4719281337530338E-3</v>
      </c>
      <c r="L2595" s="36">
        <f>-(1-B2595/MAX(B$5:B2595))</f>
        <v>-5.4999352695428438E-4</v>
      </c>
      <c r="M2595" s="37">
        <f>-(1-C2595/MAX(C$5:C2595))</f>
        <v>-3.3685349100166184E-2</v>
      </c>
      <c r="N2595" s="37">
        <f>-(1-D2595/MAX(D$5:D2595))</f>
        <v>-7.7082051252732153E-2</v>
      </c>
      <c r="O2595" s="37">
        <f>-(1-E2595/MAX(E$5:E2595))</f>
        <v>-0.37247619099389007</v>
      </c>
      <c r="P2595" s="39">
        <f>-(1-F2595/MAX(F$5:F2595))</f>
        <v>-3.2707725070754923E-2</v>
      </c>
      <c r="Q2595" s="33">
        <f>IF(DatiStorici[[#This Row],[Calend]]="X",(DatiStorici[[#This Row],[Balanced]]*B$2/DatiStorici[[#This Row],[Bond 3Y]]),Q2594)</f>
        <v>30.94589687668044</v>
      </c>
      <c r="R2595" s="33">
        <f>IF(DatiStorici[[#This Row],[Calend]]="X",(DatiStorici[[#This Row],[Balanced]]*C$2/DatiStorici[[#This Row],[Bond 10Y]]),R2594)</f>
        <v>22.858879314903145</v>
      </c>
      <c r="S2595" s="33">
        <f>IF(DatiStorici[[#This Row],[Calend]]="X",(DatiStorici[[#This Row],[Balanced]]*D$2/DatiStorici[[#This Row],[SXXR]]),S2594)</f>
        <v>18.430812247674215</v>
      </c>
      <c r="T2595" s="33">
        <f>IF(DatiStorici[[#This Row],[Calend]]="X",(DatiStorici[[#This Row],[Balanced]]*E$2/DatiStorici[[#This Row],[Gold]]),T2594)</f>
        <v>37.796619698119144</v>
      </c>
      <c r="U2595" s="34">
        <f>SUMPRODUCT(DatiStorici[[#This Row],[Bond 3Y]:[Gold]],Q2594:T2594)</f>
        <v>16725.406873032825</v>
      </c>
      <c r="V2595" s="32">
        <f t="shared" si="334"/>
        <v>3.0415301756651727E-3</v>
      </c>
      <c r="W2595" s="32">
        <f>-(1-U2595/MAX(U$5:U2595))</f>
        <v>-2.8295218236100261E-2</v>
      </c>
      <c r="X2595" s="53" t="str">
        <f t="shared" si="335"/>
        <v/>
      </c>
    </row>
    <row r="2596" spans="1:24" x14ac:dyDescent="0.3">
      <c r="A2596" s="4">
        <v>42753</v>
      </c>
      <c r="B2596" s="1">
        <v>133.426331</v>
      </c>
      <c r="C2596" s="1">
        <v>180.523674</v>
      </c>
      <c r="D2596" s="1">
        <v>222.518</v>
      </c>
      <c r="E2596" s="1">
        <v>115.31704999999999</v>
      </c>
      <c r="F2596" s="3">
        <f t="shared" si="328"/>
        <v>15759.952286024229</v>
      </c>
      <c r="G2596" s="36">
        <f t="shared" si="329"/>
        <v>1.4989545048316415E-8</v>
      </c>
      <c r="H2596" s="31">
        <f t="shared" si="330"/>
        <v>-3.0471077112835228E-3</v>
      </c>
      <c r="I2596" s="37">
        <f t="shared" si="331"/>
        <v>1.7692504105387453E-3</v>
      </c>
      <c r="J2596" s="37">
        <f t="shared" si="332"/>
        <v>-1.0811287849261744E-3</v>
      </c>
      <c r="K2596" s="39">
        <f t="shared" si="333"/>
        <v>-8.2142583366362151E-4</v>
      </c>
      <c r="L2596" s="36">
        <f>-(1-B2596/MAX(B$5:B2596))</f>
        <v>-5.4997854565319582E-4</v>
      </c>
      <c r="M2596" s="37">
        <f>-(1-C2596/MAX(C$5:C2596))</f>
        <v>-3.6625332426737822E-2</v>
      </c>
      <c r="N2596" s="37">
        <f>-(1-D2596/MAX(D$5:D2596))</f>
        <v>-7.5447732960180702E-2</v>
      </c>
      <c r="O2596" s="37">
        <f>-(1-E2596/MAX(E$5:E2596))</f>
        <v>-0.37315425844186911</v>
      </c>
      <c r="P2596" s="39">
        <f>-(1-F2596/MAX(F$5:F2596))</f>
        <v>-3.3501957687831929E-2</v>
      </c>
      <c r="Q2596" s="33">
        <f>IF(DatiStorici[[#This Row],[Calend]]="X",(DatiStorici[[#This Row],[Balanced]]*B$2/DatiStorici[[#This Row],[Bond 3Y]]),Q2595)</f>
        <v>30.94589687668044</v>
      </c>
      <c r="R2596" s="33">
        <f>IF(DatiStorici[[#This Row],[Calend]]="X",(DatiStorici[[#This Row],[Balanced]]*C$2/DatiStorici[[#This Row],[Bond 10Y]]),R2595)</f>
        <v>22.858879314903145</v>
      </c>
      <c r="S2596" s="33">
        <f>IF(DatiStorici[[#This Row],[Calend]]="X",(DatiStorici[[#This Row],[Balanced]]*D$2/DatiStorici[[#This Row],[SXXR]]),S2595)</f>
        <v>18.430812247674215</v>
      </c>
      <c r="T2596" s="33">
        <f>IF(DatiStorici[[#This Row],[Calend]]="X",(DatiStorici[[#This Row],[Balanced]]*E$2/DatiStorici[[#This Row],[Gold]]),T2595)</f>
        <v>37.796619698119144</v>
      </c>
      <c r="U2596" s="34">
        <f>SUMPRODUCT(DatiStorici[[#This Row],[Bond 3Y]:[Gold]],Q2595:T2595)</f>
        <v>16715.348520495711</v>
      </c>
      <c r="V2596" s="32">
        <f t="shared" si="334"/>
        <v>-6.0156253781187049E-4</v>
      </c>
      <c r="W2596" s="32">
        <f>-(1-U2596/MAX(U$5:U2596))</f>
        <v>-2.8879583646829965E-2</v>
      </c>
      <c r="X2596" s="53" t="str">
        <f t="shared" si="335"/>
        <v/>
      </c>
    </row>
    <row r="2597" spans="1:24" x14ac:dyDescent="0.3">
      <c r="A2597" s="4">
        <v>42754</v>
      </c>
      <c r="B2597" s="1">
        <v>133.393539</v>
      </c>
      <c r="C2597" s="1">
        <v>180.04387700000001</v>
      </c>
      <c r="D2597" s="1">
        <v>222.409831</v>
      </c>
      <c r="E2597" s="1">
        <v>113.54053999999999</v>
      </c>
      <c r="F2597" s="3">
        <f t="shared" si="328"/>
        <v>15675.30090021043</v>
      </c>
      <c r="G2597" s="36">
        <f t="shared" si="329"/>
        <v>-2.4579878676276581E-4</v>
      </c>
      <c r="H2597" s="31">
        <f t="shared" si="330"/>
        <v>-2.6613447708186918E-3</v>
      </c>
      <c r="I2597" s="37">
        <f t="shared" si="331"/>
        <v>-4.8623167441792542E-4</v>
      </c>
      <c r="J2597" s="37">
        <f t="shared" si="332"/>
        <v>-1.5525337686593758E-2</v>
      </c>
      <c r="K2597" s="39">
        <f t="shared" si="333"/>
        <v>-5.3857743682029996E-3</v>
      </c>
      <c r="L2597" s="36">
        <f>-(1-B2597/MAX(B$5:B2597))</f>
        <v>-7.9561195892241532E-4</v>
      </c>
      <c r="M2597" s="37">
        <f>-(1-C2597/MAX(C$5:C2597))</f>
        <v>-3.9185795911309107E-2</v>
      </c>
      <c r="N2597" s="37">
        <f>-(1-D2597/MAX(D$5:D2597))</f>
        <v>-7.5897170282884563E-2</v>
      </c>
      <c r="O2597" s="37">
        <f>-(1-E2597/MAX(E$5:E2597))</f>
        <v>-0.38281109347481035</v>
      </c>
      <c r="P2597" s="39">
        <f>-(1-F2597/MAX(F$5:F2597))</f>
        <v>-3.869330580762298E-2</v>
      </c>
      <c r="Q2597" s="33">
        <f>IF(DatiStorici[[#This Row],[Calend]]="X",(DatiStorici[[#This Row],[Balanced]]*B$2/DatiStorici[[#This Row],[Bond 3Y]]),Q2596)</f>
        <v>30.94589687668044</v>
      </c>
      <c r="R2597" s="33">
        <f>IF(DatiStorici[[#This Row],[Calend]]="X",(DatiStorici[[#This Row],[Balanced]]*C$2/DatiStorici[[#This Row],[Bond 10Y]]),R2596)</f>
        <v>22.858879314903145</v>
      </c>
      <c r="S2597" s="33">
        <f>IF(DatiStorici[[#This Row],[Calend]]="X",(DatiStorici[[#This Row],[Balanced]]*D$2/DatiStorici[[#This Row],[SXXR]]),S2596)</f>
        <v>18.430812247674215</v>
      </c>
      <c r="T2597" s="33">
        <f>IF(DatiStorici[[#This Row],[Calend]]="X",(DatiStorici[[#This Row],[Balanced]]*E$2/DatiStorici[[#This Row],[Gold]]),T2596)</f>
        <v>37.796619698119144</v>
      </c>
      <c r="U2597" s="34">
        <f>SUMPRODUCT(DatiStorici[[#This Row],[Bond 3Y]:[Gold]],Q2596:T2596)</f>
        <v>16634.226405536756</v>
      </c>
      <c r="V2597" s="32">
        <f t="shared" si="334"/>
        <v>-4.8649660535677874E-3</v>
      </c>
      <c r="W2597" s="32">
        <f>-(1-U2597/MAX(U$5:U2597))</f>
        <v>-3.359257793215964E-2</v>
      </c>
      <c r="X2597" s="53" t="str">
        <f t="shared" si="335"/>
        <v/>
      </c>
    </row>
    <row r="2598" spans="1:24" x14ac:dyDescent="0.3">
      <c r="A2598" s="4">
        <v>42755</v>
      </c>
      <c r="B2598" s="1">
        <v>133.39610300000001</v>
      </c>
      <c r="C2598" s="1">
        <v>179.40313900000001</v>
      </c>
      <c r="D2598" s="1">
        <v>222.25126499999999</v>
      </c>
      <c r="E2598" s="1">
        <v>113.96639999999999</v>
      </c>
      <c r="F2598" s="3">
        <f t="shared" si="328"/>
        <v>15673.552468619298</v>
      </c>
      <c r="G2598" s="36">
        <f t="shared" si="329"/>
        <v>1.9221136029605014E-5</v>
      </c>
      <c r="H2598" s="31">
        <f t="shared" si="330"/>
        <v>-3.5651356118557363E-3</v>
      </c>
      <c r="I2598" s="37">
        <f t="shared" si="331"/>
        <v>-7.1319936980166658E-4</v>
      </c>
      <c r="J2598" s="37">
        <f t="shared" si="332"/>
        <v>3.7437143445644074E-3</v>
      </c>
      <c r="K2598" s="39">
        <f t="shared" si="333"/>
        <v>-1.1154676519578149E-4</v>
      </c>
      <c r="L2598" s="36">
        <f>-(1-B2598/MAX(B$5:B2598))</f>
        <v>-7.7640593087824339E-4</v>
      </c>
      <c r="M2598" s="37">
        <f>-(1-C2598/MAX(C$5:C2598))</f>
        <v>-4.2605130030066052E-2</v>
      </c>
      <c r="N2598" s="37">
        <f>-(1-D2598/MAX(D$5:D2598))</f>
        <v>-7.655600487053793E-2</v>
      </c>
      <c r="O2598" s="37">
        <f>-(1-E2598/MAX(E$5:E2598))</f>
        <v>-0.38049618403600705</v>
      </c>
      <c r="P2598" s="39">
        <f>-(1-F2598/MAX(F$5:F2598))</f>
        <v>-3.88005304793273E-2</v>
      </c>
      <c r="Q2598" s="33">
        <f>IF(DatiStorici[[#This Row],[Calend]]="X",(DatiStorici[[#This Row],[Balanced]]*B$2/DatiStorici[[#This Row],[Bond 3Y]]),Q2597)</f>
        <v>30.94589687668044</v>
      </c>
      <c r="R2598" s="33">
        <f>IF(DatiStorici[[#This Row],[Calend]]="X",(DatiStorici[[#This Row],[Balanced]]*C$2/DatiStorici[[#This Row],[Bond 10Y]]),R2597)</f>
        <v>22.858879314903145</v>
      </c>
      <c r="S2598" s="33">
        <f>IF(DatiStorici[[#This Row],[Calend]]="X",(DatiStorici[[#This Row],[Balanced]]*D$2/DatiStorici[[#This Row],[SXXR]]),S2597)</f>
        <v>18.430812247674215</v>
      </c>
      <c r="T2598" s="33">
        <f>IF(DatiStorici[[#This Row],[Calend]]="X",(DatiStorici[[#This Row],[Balanced]]*E$2/DatiStorici[[#This Row],[Gold]]),T2597)</f>
        <v>37.796619698119144</v>
      </c>
      <c r="U2598" s="34">
        <f>SUMPRODUCT(DatiStorici[[#This Row],[Bond 3Y]:[Gold]],Q2597:T2597)</f>
        <v>16632.832766491651</v>
      </c>
      <c r="V2598" s="32">
        <f t="shared" si="334"/>
        <v>-8.378492602627283E-5</v>
      </c>
      <c r="W2598" s="32">
        <f>-(1-U2598/MAX(U$5:U2598))</f>
        <v>-3.3673544914575193E-2</v>
      </c>
      <c r="X2598" s="53" t="str">
        <f t="shared" si="335"/>
        <v/>
      </c>
    </row>
    <row r="2599" spans="1:24" x14ac:dyDescent="0.3">
      <c r="A2599" s="4">
        <v>42758</v>
      </c>
      <c r="B2599" s="1">
        <v>133.40163000000001</v>
      </c>
      <c r="C2599" s="1">
        <v>179.987269</v>
      </c>
      <c r="D2599" s="1">
        <v>221.30478500000001</v>
      </c>
      <c r="E2599" s="1">
        <v>115.13003999999999</v>
      </c>
      <c r="F2599" s="3">
        <f t="shared" si="328"/>
        <v>15720.134791592081</v>
      </c>
      <c r="G2599" s="36">
        <f t="shared" si="329"/>
        <v>4.1432136162749864E-5</v>
      </c>
      <c r="H2599" s="31">
        <f t="shared" si="330"/>
        <v>3.2506739265520802E-3</v>
      </c>
      <c r="I2599" s="37">
        <f t="shared" si="331"/>
        <v>-4.2676971108314143E-3</v>
      </c>
      <c r="J2599" s="37">
        <f t="shared" si="332"/>
        <v>1.0158604009898349E-2</v>
      </c>
      <c r="K2599" s="39">
        <f t="shared" si="333"/>
        <v>2.9676257378401273E-3</v>
      </c>
      <c r="L2599" s="36">
        <f>-(1-B2599/MAX(B$5:B2599))</f>
        <v>-7.3500510521529172E-4</v>
      </c>
      <c r="M2599" s="37">
        <f>-(1-C2599/MAX(C$5:C2599))</f>
        <v>-3.9487887664560239E-2</v>
      </c>
      <c r="N2599" s="37">
        <f>-(1-D2599/MAX(D$5:D2599))</f>
        <v>-8.0488586637890824E-2</v>
      </c>
      <c r="O2599" s="37">
        <f>-(1-E2599/MAX(E$5:E2599))</f>
        <v>-0.37417081602922309</v>
      </c>
      <c r="P2599" s="39">
        <f>-(1-F2599/MAX(F$5:F2599))</f>
        <v>-3.5943813457444351E-2</v>
      </c>
      <c r="Q2599" s="33">
        <f>IF(DatiStorici[[#This Row],[Calend]]="X",(DatiStorici[[#This Row],[Balanced]]*B$2/DatiStorici[[#This Row],[Bond 3Y]]),Q2598)</f>
        <v>30.94589687668044</v>
      </c>
      <c r="R2599" s="33">
        <f>IF(DatiStorici[[#This Row],[Calend]]="X",(DatiStorici[[#This Row],[Balanced]]*C$2/DatiStorici[[#This Row],[Bond 10Y]]),R2598)</f>
        <v>22.858879314903145</v>
      </c>
      <c r="S2599" s="33">
        <f>IF(DatiStorici[[#This Row],[Calend]]="X",(DatiStorici[[#This Row],[Balanced]]*D$2/DatiStorici[[#This Row],[SXXR]]),S2598)</f>
        <v>18.430812247674215</v>
      </c>
      <c r="T2599" s="33">
        <f>IF(DatiStorici[[#This Row],[Calend]]="X",(DatiStorici[[#This Row],[Balanced]]*E$2/DatiStorici[[#This Row],[Gold]]),T2598)</f>
        <v>37.796619698119144</v>
      </c>
      <c r="U2599" s="34">
        <f>SUMPRODUCT(DatiStorici[[#This Row],[Bond 3Y]:[Gold]],Q2598:T2598)</f>
        <v>16672.893625007244</v>
      </c>
      <c r="V2599" s="32">
        <f t="shared" si="334"/>
        <v>2.4056450452072278E-3</v>
      </c>
      <c r="W2599" s="32">
        <f>-(1-U2599/MAX(U$5:U2599))</f>
        <v>-3.1346108094850722E-2</v>
      </c>
      <c r="X2599" s="53" t="str">
        <f t="shared" si="335"/>
        <v/>
      </c>
    </row>
    <row r="2600" spans="1:24" x14ac:dyDescent="0.3">
      <c r="A2600" s="4">
        <v>42759</v>
      </c>
      <c r="B2600" s="1">
        <v>133.404078</v>
      </c>
      <c r="C2600" s="1">
        <v>179.735691</v>
      </c>
      <c r="D2600" s="1">
        <v>221.857922</v>
      </c>
      <c r="E2600" s="1">
        <v>115.50366</v>
      </c>
      <c r="F2600" s="3">
        <f t="shared" si="328"/>
        <v>15736.882540913026</v>
      </c>
      <c r="G2600" s="36">
        <f t="shared" si="329"/>
        <v>1.8350431993496444E-5</v>
      </c>
      <c r="H2600" s="31">
        <f t="shared" si="330"/>
        <v>-1.398732185550069E-3</v>
      </c>
      <c r="I2600" s="37">
        <f t="shared" si="331"/>
        <v>2.4963169441236969E-3</v>
      </c>
      <c r="J2600" s="37">
        <f t="shared" si="332"/>
        <v>3.2399456526235925E-3</v>
      </c>
      <c r="K2600" s="39">
        <f t="shared" si="333"/>
        <v>1.0648022173435523E-3</v>
      </c>
      <c r="L2600" s="36">
        <f>-(1-B2600/MAX(B$5:B2600))</f>
        <v>-7.1666799263669922E-4</v>
      </c>
      <c r="M2600" s="37">
        <f>-(1-C2600/MAX(C$5:C2600))</f>
        <v>-4.0830447710832884E-2</v>
      </c>
      <c r="N2600" s="37">
        <f>-(1-D2600/MAX(D$5:D2600))</f>
        <v>-7.8190327318044317E-2</v>
      </c>
      <c r="O2600" s="37">
        <f>-(1-E2600/MAX(E$5:E2600))</f>
        <v>-0.37213987519297254</v>
      </c>
      <c r="P2600" s="39">
        <f>-(1-F2600/MAX(F$5:F2600))</f>
        <v>-3.4916737573072454E-2</v>
      </c>
      <c r="Q2600" s="33">
        <f>IF(DatiStorici[[#This Row],[Calend]]="X",(DatiStorici[[#This Row],[Balanced]]*B$2/DatiStorici[[#This Row],[Bond 3Y]]),Q2599)</f>
        <v>30.94589687668044</v>
      </c>
      <c r="R2600" s="33">
        <f>IF(DatiStorici[[#This Row],[Calend]]="X",(DatiStorici[[#This Row],[Balanced]]*C$2/DatiStorici[[#This Row],[Bond 10Y]]),R2599)</f>
        <v>22.858879314903145</v>
      </c>
      <c r="S2600" s="33">
        <f>IF(DatiStorici[[#This Row],[Calend]]="X",(DatiStorici[[#This Row],[Balanced]]*D$2/DatiStorici[[#This Row],[SXXR]]),S2599)</f>
        <v>18.430812247674215</v>
      </c>
      <c r="T2600" s="33">
        <f>IF(DatiStorici[[#This Row],[Calend]]="X",(DatiStorici[[#This Row],[Balanced]]*E$2/DatiStorici[[#This Row],[Gold]]),T2599)</f>
        <v>37.796619698119144</v>
      </c>
      <c r="U2600" s="34">
        <f>SUMPRODUCT(DatiStorici[[#This Row],[Bond 3Y]:[Gold]],Q2599:T2599)</f>
        <v>16691.534926668362</v>
      </c>
      <c r="V2600" s="32">
        <f t="shared" si="334"/>
        <v>1.1174358087370335E-3</v>
      </c>
      <c r="W2600" s="32">
        <f>-(1-U2600/MAX(U$5:U2600))</f>
        <v>-3.0263094563406034E-2</v>
      </c>
      <c r="X2600" s="53" t="str">
        <f t="shared" si="335"/>
        <v/>
      </c>
    </row>
    <row r="2601" spans="1:24" x14ac:dyDescent="0.3">
      <c r="A2601" s="4">
        <v>42760</v>
      </c>
      <c r="B2601" s="1">
        <v>133.36959999999999</v>
      </c>
      <c r="C2601" s="1">
        <v>178.75953200000001</v>
      </c>
      <c r="D2601" s="1">
        <v>224.726248</v>
      </c>
      <c r="E2601" s="1">
        <v>113.43300000000001</v>
      </c>
      <c r="F2601" s="3">
        <f t="shared" si="328"/>
        <v>15672.79750394272</v>
      </c>
      <c r="G2601" s="36">
        <f t="shared" si="329"/>
        <v>-2.584812748427489E-4</v>
      </c>
      <c r="H2601" s="31">
        <f t="shared" si="330"/>
        <v>-5.4458823990862363E-3</v>
      </c>
      <c r="I2601" s="37">
        <f t="shared" si="331"/>
        <v>1.2845799898629757E-2</v>
      </c>
      <c r="J2601" s="37">
        <f t="shared" si="332"/>
        <v>-1.8089863520642492E-2</v>
      </c>
      <c r="K2601" s="39">
        <f t="shared" si="333"/>
        <v>-4.0805971791849343E-3</v>
      </c>
      <c r="L2601" s="36">
        <f>-(1-B2601/MAX(B$5:B2601))</f>
        <v>-9.7493064275566699E-4</v>
      </c>
      <c r="M2601" s="37">
        <f>-(1-C2601/MAX(C$5:C2601))</f>
        <v>-4.6039774727541172E-2</v>
      </c>
      <c r="N2601" s="37">
        <f>-(1-D2601/MAX(D$5:D2601))</f>
        <v>-6.6272561987108181E-2</v>
      </c>
      <c r="O2601" s="37">
        <f>-(1-E2601/MAX(E$5:E2601))</f>
        <v>-0.38339566436911565</v>
      </c>
      <c r="P2601" s="39">
        <f>-(1-F2601/MAX(F$5:F2601))</f>
        <v>-3.8846829596779209E-2</v>
      </c>
      <c r="Q2601" s="33">
        <f>IF(DatiStorici[[#This Row],[Calend]]="X",(DatiStorici[[#This Row],[Balanced]]*B$2/DatiStorici[[#This Row],[Bond 3Y]]),Q2600)</f>
        <v>30.94589687668044</v>
      </c>
      <c r="R2601" s="33">
        <f>IF(DatiStorici[[#This Row],[Calend]]="X",(DatiStorici[[#This Row],[Balanced]]*C$2/DatiStorici[[#This Row],[Bond 10Y]]),R2600)</f>
        <v>22.858879314903145</v>
      </c>
      <c r="S2601" s="33">
        <f>IF(DatiStorici[[#This Row],[Calend]]="X",(DatiStorici[[#This Row],[Balanced]]*D$2/DatiStorici[[#This Row],[SXXR]]),S2600)</f>
        <v>18.430812247674215</v>
      </c>
      <c r="T2601" s="33">
        <f>IF(DatiStorici[[#This Row],[Calend]]="X",(DatiStorici[[#This Row],[Balanced]]*E$2/DatiStorici[[#This Row],[Gold]]),T2600)</f>
        <v>37.796619698119144</v>
      </c>
      <c r="U2601" s="34">
        <f>SUMPRODUCT(DatiStorici[[#This Row],[Bond 3Y]:[Gold]],Q2600:T2600)</f>
        <v>16642.755702689708</v>
      </c>
      <c r="V2601" s="32">
        <f t="shared" si="334"/>
        <v>-2.9266714770590728E-3</v>
      </c>
      <c r="W2601" s="32">
        <f>-(1-U2601/MAX(U$5:U2601))</f>
        <v>-3.3097046858295509E-2</v>
      </c>
      <c r="X2601" s="53" t="str">
        <f t="shared" si="335"/>
        <v/>
      </c>
    </row>
    <row r="2602" spans="1:24" x14ac:dyDescent="0.3">
      <c r="A2602" s="4">
        <v>42761</v>
      </c>
      <c r="B2602" s="1">
        <v>133.266176</v>
      </c>
      <c r="C2602" s="1">
        <v>177.86891600000001</v>
      </c>
      <c r="D2602" s="1">
        <v>225.28491600000001</v>
      </c>
      <c r="E2602" s="1">
        <v>112.92861000000001</v>
      </c>
      <c r="F2602" s="3">
        <f t="shared" si="328"/>
        <v>15636.206020206198</v>
      </c>
      <c r="G2602" s="36">
        <f t="shared" si="329"/>
        <v>-7.7576990408717767E-4</v>
      </c>
      <c r="H2602" s="31">
        <f t="shared" si="330"/>
        <v>-4.9946539962153506E-3</v>
      </c>
      <c r="I2602" s="37">
        <f t="shared" si="331"/>
        <v>2.4829085662772328E-3</v>
      </c>
      <c r="J2602" s="37">
        <f t="shared" si="332"/>
        <v>-4.4565051006977552E-3</v>
      </c>
      <c r="K2602" s="39">
        <f t="shared" si="333"/>
        <v>-2.3374426700304434E-3</v>
      </c>
      <c r="L2602" s="36">
        <f>-(1-B2602/MAX(B$5:B2602))</f>
        <v>-1.7496436866066833E-3</v>
      </c>
      <c r="M2602" s="37">
        <f>-(1-C2602/MAX(C$5:C2602))</f>
        <v>-5.0792596747634922E-2</v>
      </c>
      <c r="N2602" s="37">
        <f>-(1-D2602/MAX(D$5:D2602))</f>
        <v>-6.3951321611396494E-2</v>
      </c>
      <c r="O2602" s="37">
        <f>-(1-E2602/MAX(E$5:E2602))</f>
        <v>-0.38613745080559236</v>
      </c>
      <c r="P2602" s="39">
        <f>-(1-F2602/MAX(F$5:F2602))</f>
        <v>-4.109084637771887E-2</v>
      </c>
      <c r="Q2602" s="33">
        <f>IF(DatiStorici[[#This Row],[Calend]]="X",(DatiStorici[[#This Row],[Balanced]]*B$2/DatiStorici[[#This Row],[Bond 3Y]]),Q2601)</f>
        <v>30.94589687668044</v>
      </c>
      <c r="R2602" s="33">
        <f>IF(DatiStorici[[#This Row],[Calend]]="X",(DatiStorici[[#This Row],[Balanced]]*C$2/DatiStorici[[#This Row],[Bond 10Y]]),R2601)</f>
        <v>22.858879314903145</v>
      </c>
      <c r="S2602" s="33">
        <f>IF(DatiStorici[[#This Row],[Calend]]="X",(DatiStorici[[#This Row],[Balanced]]*D$2/DatiStorici[[#This Row],[SXXR]]),S2601)</f>
        <v>18.430812247674215</v>
      </c>
      <c r="T2602" s="33">
        <f>IF(DatiStorici[[#This Row],[Calend]]="X",(DatiStorici[[#This Row],[Balanced]]*E$2/DatiStorici[[#This Row],[Gold]]),T2601)</f>
        <v>37.796619698119144</v>
      </c>
      <c r="U2602" s="34">
        <f>SUMPRODUCT(DatiStorici[[#This Row],[Bond 3Y]:[Gold]],Q2601:T2601)</f>
        <v>16610.429138598462</v>
      </c>
      <c r="V2602" s="32">
        <f t="shared" si="334"/>
        <v>-1.9442693642065809E-3</v>
      </c>
      <c r="W2602" s="32">
        <f>-(1-U2602/MAX(U$5:U2602))</f>
        <v>-3.497514029685389E-2</v>
      </c>
      <c r="X2602" s="53" t="str">
        <f t="shared" si="335"/>
        <v/>
      </c>
    </row>
    <row r="2603" spans="1:24" x14ac:dyDescent="0.3">
      <c r="A2603" s="4">
        <v>42762</v>
      </c>
      <c r="B2603" s="1">
        <v>133.23996299999999</v>
      </c>
      <c r="C2603" s="1">
        <v>177.92905500000001</v>
      </c>
      <c r="D2603" s="1">
        <v>224.59779700000001</v>
      </c>
      <c r="E2603" s="1">
        <v>112.46693999999999</v>
      </c>
      <c r="F2603" s="3">
        <f t="shared" si="328"/>
        <v>15608.536343705082</v>
      </c>
      <c r="G2603" s="36">
        <f t="shared" si="329"/>
        <v>-1.9671591943732473E-4</v>
      </c>
      <c r="H2603" s="31">
        <f t="shared" si="330"/>
        <v>3.3805139699751295E-4</v>
      </c>
      <c r="I2603" s="37">
        <f t="shared" si="331"/>
        <v>-3.0546607568335592E-3</v>
      </c>
      <c r="J2603" s="37">
        <f t="shared" si="332"/>
        <v>-4.0965373595942128E-3</v>
      </c>
      <c r="K2603" s="39">
        <f t="shared" si="333"/>
        <v>-1.7711577462958289E-3</v>
      </c>
      <c r="L2603" s="36">
        <f>-(1-B2603/MAX(B$5:B2603))</f>
        <v>-1.9459961098206024E-3</v>
      </c>
      <c r="M2603" s="37">
        <f>-(1-C2603/MAX(C$5:C2603))</f>
        <v>-5.0471661615696606E-2</v>
      </c>
      <c r="N2603" s="37">
        <f>-(1-D2603/MAX(D$5:D2603))</f>
        <v>-6.6806270106242405E-2</v>
      </c>
      <c r="O2603" s="37">
        <f>-(1-E2603/MAX(E$5:E2603))</f>
        <v>-0.38864701789480549</v>
      </c>
      <c r="P2603" s="39">
        <f>-(1-F2603/MAX(F$5:F2603))</f>
        <v>-4.2787722591833721E-2</v>
      </c>
      <c r="Q2603" s="33">
        <f>IF(DatiStorici[[#This Row],[Calend]]="X",(DatiStorici[[#This Row],[Balanced]]*B$2/DatiStorici[[#This Row],[Bond 3Y]]),Q2602)</f>
        <v>30.94589687668044</v>
      </c>
      <c r="R2603" s="33">
        <f>IF(DatiStorici[[#This Row],[Calend]]="X",(DatiStorici[[#This Row],[Balanced]]*C$2/DatiStorici[[#This Row],[Bond 10Y]]),R2602)</f>
        <v>22.858879314903145</v>
      </c>
      <c r="S2603" s="33">
        <f>IF(DatiStorici[[#This Row],[Calend]]="X",(DatiStorici[[#This Row],[Balanced]]*D$2/DatiStorici[[#This Row],[SXXR]]),S2602)</f>
        <v>18.430812247674215</v>
      </c>
      <c r="T2603" s="33">
        <f>IF(DatiStorici[[#This Row],[Calend]]="X",(DatiStorici[[#This Row],[Balanced]]*E$2/DatiStorici[[#This Row],[Gold]]),T2602)</f>
        <v>37.796619698119144</v>
      </c>
      <c r="U2603" s="34">
        <f>SUMPRODUCT(DatiStorici[[#This Row],[Bond 3Y]:[Gold]],Q2602:T2602)</f>
        <v>16580.878937249916</v>
      </c>
      <c r="V2603" s="32">
        <f t="shared" si="334"/>
        <v>-1.7805992513769064E-3</v>
      </c>
      <c r="W2603" s="32">
        <f>-(1-U2603/MAX(U$5:U2603))</f>
        <v>-3.6691933925280584E-2</v>
      </c>
      <c r="X2603" s="53" t="str">
        <f t="shared" si="335"/>
        <v/>
      </c>
    </row>
    <row r="2604" spans="1:24" x14ac:dyDescent="0.3">
      <c r="A2604" s="4">
        <v>42765</v>
      </c>
      <c r="B2604" s="1">
        <v>133.129493</v>
      </c>
      <c r="C2604" s="1">
        <v>177.520623</v>
      </c>
      <c r="D2604" s="1">
        <v>222.280765</v>
      </c>
      <c r="E2604" s="1">
        <v>113.21763</v>
      </c>
      <c r="F2604" s="3">
        <f t="shared" si="328"/>
        <v>15590.220082511456</v>
      </c>
      <c r="G2604" s="36">
        <f t="shared" si="329"/>
        <v>-8.2944950214920005E-4</v>
      </c>
      <c r="H2604" s="31">
        <f t="shared" si="330"/>
        <v>-2.2981153453484008E-3</v>
      </c>
      <c r="I2604" s="37">
        <f t="shared" si="331"/>
        <v>-1.0369943696727174E-2</v>
      </c>
      <c r="J2604" s="37">
        <f t="shared" si="332"/>
        <v>6.6525839014804303E-3</v>
      </c>
      <c r="K2604" s="39">
        <f t="shared" si="333"/>
        <v>-1.1741662422525014E-3</v>
      </c>
      <c r="L2604" s="36">
        <f>-(1-B2604/MAX(B$5:B2604))</f>
        <v>-2.7734882775400926E-3</v>
      </c>
      <c r="M2604" s="37">
        <f>-(1-C2604/MAX(C$5:C2604))</f>
        <v>-5.265128179241807E-2</v>
      </c>
      <c r="N2604" s="37">
        <f>-(1-D2604/MAX(D$5:D2604))</f>
        <v>-7.643343369931721E-2</v>
      </c>
      <c r="O2604" s="37">
        <f>-(1-E2604/MAX(E$5:E2604))</f>
        <v>-0.38456638255310827</v>
      </c>
      <c r="P2604" s="39">
        <f>-(1-F2604/MAX(F$5:F2604))</f>
        <v>-4.3910989354628227E-2</v>
      </c>
      <c r="Q2604" s="33">
        <f>IF(DatiStorici[[#This Row],[Calend]]="X",(DatiStorici[[#This Row],[Balanced]]*B$2/DatiStorici[[#This Row],[Bond 3Y]]),Q2603)</f>
        <v>30.94589687668044</v>
      </c>
      <c r="R2604" s="33">
        <f>IF(DatiStorici[[#This Row],[Calend]]="X",(DatiStorici[[#This Row],[Balanced]]*C$2/DatiStorici[[#This Row],[Bond 10Y]]),R2603)</f>
        <v>22.858879314903145</v>
      </c>
      <c r="S2604" s="33">
        <f>IF(DatiStorici[[#This Row],[Calend]]="X",(DatiStorici[[#This Row],[Balanced]]*D$2/DatiStorici[[#This Row],[SXXR]]),S2603)</f>
        <v>18.430812247674215</v>
      </c>
      <c r="T2604" s="33">
        <f>IF(DatiStorici[[#This Row],[Calend]]="X",(DatiStorici[[#This Row],[Balanced]]*E$2/DatiStorici[[#This Row],[Gold]]),T2603)</f>
        <v>37.796619698119144</v>
      </c>
      <c r="U2604" s="34">
        <f>SUMPRODUCT(DatiStorici[[#This Row],[Bond 3Y]:[Gold]],Q2603:T2603)</f>
        <v>16553.79280890293</v>
      </c>
      <c r="V2604" s="32">
        <f t="shared" si="334"/>
        <v>-1.6349118885370499E-3</v>
      </c>
      <c r="W2604" s="32">
        <f>-(1-U2604/MAX(U$5:U2604))</f>
        <v>-3.8265571005325127E-2</v>
      </c>
      <c r="X2604" s="53" t="str">
        <f t="shared" si="335"/>
        <v/>
      </c>
    </row>
    <row r="2605" spans="1:24" x14ac:dyDescent="0.3">
      <c r="A2605" s="4">
        <v>42766</v>
      </c>
      <c r="B2605" s="1">
        <v>133.17937499999999</v>
      </c>
      <c r="C2605" s="1">
        <v>177.71149299999999</v>
      </c>
      <c r="D2605" s="1">
        <v>220.788523</v>
      </c>
      <c r="E2605" s="1">
        <v>115.11466</v>
      </c>
      <c r="F2605" s="3">
        <f t="shared" si="328"/>
        <v>15648.655871529838</v>
      </c>
      <c r="G2605" s="36">
        <f t="shared" si="329"/>
        <v>3.7461764572816928E-4</v>
      </c>
      <c r="H2605" s="31">
        <f t="shared" si="330"/>
        <v>1.0746214082075611E-3</v>
      </c>
      <c r="I2605" s="37">
        <f t="shared" si="331"/>
        <v>-6.7359561256709497E-3</v>
      </c>
      <c r="J2605" s="37">
        <f t="shared" si="332"/>
        <v>1.6616779431782251E-2</v>
      </c>
      <c r="K2605" s="39">
        <f t="shared" si="333"/>
        <v>3.741226621836661E-3</v>
      </c>
      <c r="L2605" s="36">
        <f>-(1-B2605/MAX(B$5:B2605))</f>
        <v>-2.3998396461453186E-3</v>
      </c>
      <c r="M2605" s="37">
        <f>-(1-C2605/MAX(C$5:C2605))</f>
        <v>-5.1632693378359407E-2</v>
      </c>
      <c r="N2605" s="37">
        <f>-(1-D2605/MAX(D$5:D2605))</f>
        <v>-8.2633631993711543E-2</v>
      </c>
      <c r="O2605" s="37">
        <f>-(1-E2605/MAX(E$5:E2605))</f>
        <v>-0.37425441934291492</v>
      </c>
      <c r="P2605" s="39">
        <f>-(1-F2605/MAX(F$5:F2605))</f>
        <v>-4.0327344260898013E-2</v>
      </c>
      <c r="Q2605" s="33">
        <f>IF(DatiStorici[[#This Row],[Calend]]="X",(DatiStorici[[#This Row],[Balanced]]*B$2/DatiStorici[[#This Row],[Bond 3Y]]),Q2604)</f>
        <v>30.94589687668044</v>
      </c>
      <c r="R2605" s="33">
        <f>IF(DatiStorici[[#This Row],[Calend]]="X",(DatiStorici[[#This Row],[Balanced]]*C$2/DatiStorici[[#This Row],[Bond 10Y]]),R2604)</f>
        <v>22.858879314903145</v>
      </c>
      <c r="S2605" s="33">
        <f>IF(DatiStorici[[#This Row],[Calend]]="X",(DatiStorici[[#This Row],[Balanced]]*D$2/DatiStorici[[#This Row],[SXXR]]),S2604)</f>
        <v>18.430812247674215</v>
      </c>
      <c r="T2605" s="33">
        <f>IF(DatiStorici[[#This Row],[Calend]]="X",(DatiStorici[[#This Row],[Balanced]]*E$2/DatiStorici[[#This Row],[Gold]]),T2604)</f>
        <v>37.796619698119144</v>
      </c>
      <c r="U2605" s="34">
        <f>SUMPRODUCT(DatiStorici[[#This Row],[Bond 3Y]:[Gold]],Q2604:T2604)</f>
        <v>16603.897615761594</v>
      </c>
      <c r="V2605" s="32">
        <f t="shared" si="334"/>
        <v>3.0222156220269772E-3</v>
      </c>
      <c r="W2605" s="32">
        <f>-(1-U2605/MAX(U$5:U2605))</f>
        <v>-3.5354605622927138E-2</v>
      </c>
      <c r="X2605" s="53" t="str">
        <f t="shared" si="335"/>
        <v/>
      </c>
    </row>
    <row r="2606" spans="1:24" x14ac:dyDescent="0.3">
      <c r="A2606" s="4">
        <v>42767</v>
      </c>
      <c r="B2606" s="1">
        <v>133.12374600000001</v>
      </c>
      <c r="C2606" s="1">
        <v>177.031227</v>
      </c>
      <c r="D2606" s="1">
        <v>222.67656600000001</v>
      </c>
      <c r="E2606" s="1">
        <v>114.24485</v>
      </c>
      <c r="F2606" s="3">
        <f t="shared" si="328"/>
        <v>15624.155913245711</v>
      </c>
      <c r="G2606" s="36">
        <f t="shared" si="329"/>
        <v>-4.1778707361927905E-4</v>
      </c>
      <c r="H2606" s="31">
        <f t="shared" si="330"/>
        <v>-3.8352687483034203E-3</v>
      </c>
      <c r="I2606" s="37">
        <f t="shared" si="331"/>
        <v>8.5150080788272201E-3</v>
      </c>
      <c r="J2606" s="37">
        <f t="shared" si="332"/>
        <v>-7.5847229518999273E-3</v>
      </c>
      <c r="K2606" s="39">
        <f t="shared" si="333"/>
        <v>-1.5668538835001355E-3</v>
      </c>
      <c r="L2606" s="36">
        <f>-(1-B2606/MAX(B$5:B2606))</f>
        <v>-2.8165370463268946E-3</v>
      </c>
      <c r="M2606" s="37">
        <f>-(1-C2606/MAX(C$5:C2606))</f>
        <v>-5.5262970876541639E-2</v>
      </c>
      <c r="N2606" s="37">
        <f>-(1-D2606/MAX(D$5:D2606))</f>
        <v>-7.4788898372527335E-2</v>
      </c>
      <c r="O2606" s="37">
        <f>-(1-E2606/MAX(E$5:E2606))</f>
        <v>-0.37898257267726299</v>
      </c>
      <c r="P2606" s="39">
        <f>-(1-F2606/MAX(F$5:F2606))</f>
        <v>-4.1829833690344875E-2</v>
      </c>
      <c r="Q2606" s="33">
        <f>IF(DatiStorici[[#This Row],[Calend]]="X",(DatiStorici[[#This Row],[Balanced]]*B$2/DatiStorici[[#This Row],[Bond 3Y]]),Q2605)</f>
        <v>30.94589687668044</v>
      </c>
      <c r="R2606" s="33">
        <f>IF(DatiStorici[[#This Row],[Calend]]="X",(DatiStorici[[#This Row],[Balanced]]*C$2/DatiStorici[[#This Row],[Bond 10Y]]),R2605)</f>
        <v>22.858879314903145</v>
      </c>
      <c r="S2606" s="33">
        <f>IF(DatiStorici[[#This Row],[Calend]]="X",(DatiStorici[[#This Row],[Balanced]]*D$2/DatiStorici[[#This Row],[SXXR]]),S2605)</f>
        <v>18.430812247674215</v>
      </c>
      <c r="T2606" s="33">
        <f>IF(DatiStorici[[#This Row],[Calend]]="X",(DatiStorici[[#This Row],[Balanced]]*E$2/DatiStorici[[#This Row],[Gold]]),T2605)</f>
        <v>37.796619698119144</v>
      </c>
      <c r="U2606" s="34">
        <f>SUMPRODUCT(DatiStorici[[#This Row],[Bond 3Y]:[Gold]],Q2605:T2605)</f>
        <v>16588.548296337125</v>
      </c>
      <c r="V2606" s="32">
        <f t="shared" si="334"/>
        <v>-9.2486830041058684E-4</v>
      </c>
      <c r="W2606" s="32">
        <f>-(1-U2606/MAX(U$5:U2606))</f>
        <v>-3.6246363126634096E-2</v>
      </c>
      <c r="X2606" s="53" t="str">
        <f t="shared" si="335"/>
        <v/>
      </c>
    </row>
    <row r="2607" spans="1:24" x14ac:dyDescent="0.3">
      <c r="A2607" s="4">
        <v>42768</v>
      </c>
      <c r="B2607" s="1">
        <v>133.218694</v>
      </c>
      <c r="C2607" s="1">
        <v>177.88689600000001</v>
      </c>
      <c r="D2607" s="1">
        <v>222.00050899999999</v>
      </c>
      <c r="E2607" s="1">
        <v>115.98045999999999</v>
      </c>
      <c r="F2607" s="3">
        <f t="shared" si="328"/>
        <v>15706.447651743252</v>
      </c>
      <c r="G2607" s="36">
        <f t="shared" si="329"/>
        <v>7.1297690313355583E-4</v>
      </c>
      <c r="H2607" s="31">
        <f t="shared" si="330"/>
        <v>4.8217918578082782E-3</v>
      </c>
      <c r="I2607" s="37">
        <f t="shared" si="331"/>
        <v>-3.0406673016932814E-3</v>
      </c>
      <c r="J2607" s="37">
        <f t="shared" si="332"/>
        <v>1.507777646959734E-2</v>
      </c>
      <c r="K2607" s="39">
        <f t="shared" si="333"/>
        <v>5.2531338929565829E-3</v>
      </c>
      <c r="L2607" s="36">
        <f>-(1-B2607/MAX(B$5:B2607))</f>
        <v>-2.1053147566497676E-3</v>
      </c>
      <c r="M2607" s="37">
        <f>-(1-C2607/MAX(C$5:C2607))</f>
        <v>-5.0696645473549018E-2</v>
      </c>
      <c r="N2607" s="37">
        <f>-(1-D2607/MAX(D$5:D2607))</f>
        <v>-7.759788475564311E-2</v>
      </c>
      <c r="O2607" s="37">
        <f>-(1-E2607/MAX(E$5:E2607))</f>
        <v>-0.36954806375160365</v>
      </c>
      <c r="P2607" s="39">
        <f>-(1-F2607/MAX(F$5:F2607))</f>
        <v>-3.6783193782248924E-2</v>
      </c>
      <c r="Q2607" s="33">
        <f>IF(DatiStorici[[#This Row],[Calend]]="X",(DatiStorici[[#This Row],[Balanced]]*B$2/DatiStorici[[#This Row],[Bond 3Y]]),Q2606)</f>
        <v>30.94589687668044</v>
      </c>
      <c r="R2607" s="33">
        <f>IF(DatiStorici[[#This Row],[Calend]]="X",(DatiStorici[[#This Row],[Balanced]]*C$2/DatiStorici[[#This Row],[Bond 10Y]]),R2606)</f>
        <v>22.858879314903145</v>
      </c>
      <c r="S2607" s="33">
        <f>IF(DatiStorici[[#This Row],[Calend]]="X",(DatiStorici[[#This Row],[Balanced]]*D$2/DatiStorici[[#This Row],[SXXR]]),S2606)</f>
        <v>18.430812247674215</v>
      </c>
      <c r="T2607" s="33">
        <f>IF(DatiStorici[[#This Row],[Calend]]="X",(DatiStorici[[#This Row],[Balanced]]*E$2/DatiStorici[[#This Row],[Gold]]),T2606)</f>
        <v>37.796619698119144</v>
      </c>
      <c r="U2607" s="34">
        <f>SUMPRODUCT(DatiStorici[[#This Row],[Bond 3Y]:[Gold]],Q2606:T2606)</f>
        <v>16664.186093236804</v>
      </c>
      <c r="V2607" s="32">
        <f t="shared" si="334"/>
        <v>4.5492756452993046E-3</v>
      </c>
      <c r="W2607" s="32">
        <f>-(1-U2607/MAX(U$5:U2607))</f>
        <v>-3.1851994159263319E-2</v>
      </c>
      <c r="X2607" s="53" t="str">
        <f t="shared" si="335"/>
        <v/>
      </c>
    </row>
    <row r="2608" spans="1:24" x14ac:dyDescent="0.3">
      <c r="A2608" s="4">
        <v>42769</v>
      </c>
      <c r="B2608" s="1">
        <v>133.21296699999999</v>
      </c>
      <c r="C2608" s="1">
        <v>177.607641</v>
      </c>
      <c r="D2608" s="1">
        <v>223.29730900000001</v>
      </c>
      <c r="E2608" s="1">
        <v>115.33846</v>
      </c>
      <c r="F2608" s="3">
        <f t="shared" si="328"/>
        <v>15693.423277016944</v>
      </c>
      <c r="G2608" s="36">
        <f t="shared" si="329"/>
        <v>-4.2990386198075737E-5</v>
      </c>
      <c r="H2608" s="31">
        <f t="shared" si="330"/>
        <v>-1.5710793183874321E-3</v>
      </c>
      <c r="I2608" s="37">
        <f t="shared" si="331"/>
        <v>5.824433058658182E-3</v>
      </c>
      <c r="J2608" s="37">
        <f t="shared" si="332"/>
        <v>-5.5507923727421901E-3</v>
      </c>
      <c r="K2608" s="39">
        <f t="shared" si="333"/>
        <v>-8.2958146565712118E-4</v>
      </c>
      <c r="L2608" s="36">
        <f>-(1-B2608/MAX(B$5:B2608))</f>
        <v>-2.1482137124254619E-3</v>
      </c>
      <c r="M2608" s="37">
        <f>-(1-C2608/MAX(C$5:C2608))</f>
        <v>-5.2186905375932624E-2</v>
      </c>
      <c r="N2608" s="37">
        <f>-(1-D2608/MAX(D$5:D2608))</f>
        <v>-7.2209739167882758E-2</v>
      </c>
      <c r="O2608" s="37">
        <f>-(1-E2608/MAX(E$5:E2608))</f>
        <v>-0.37303787697593005</v>
      </c>
      <c r="P2608" s="39">
        <f>-(1-F2608/MAX(F$5:F2608))</f>
        <v>-3.7581929238223566E-2</v>
      </c>
      <c r="Q2608" s="33">
        <f>IF(DatiStorici[[#This Row],[Calend]]="X",(DatiStorici[[#This Row],[Balanced]]*B$2/DatiStorici[[#This Row],[Bond 3Y]]),Q2607)</f>
        <v>30.94589687668044</v>
      </c>
      <c r="R2608" s="33">
        <f>IF(DatiStorici[[#This Row],[Calend]]="X",(DatiStorici[[#This Row],[Balanced]]*C$2/DatiStorici[[#This Row],[Bond 10Y]]),R2607)</f>
        <v>22.858879314903145</v>
      </c>
      <c r="S2608" s="33">
        <f>IF(DatiStorici[[#This Row],[Calend]]="X",(DatiStorici[[#This Row],[Balanced]]*D$2/DatiStorici[[#This Row],[SXXR]]),S2607)</f>
        <v>18.430812247674215</v>
      </c>
      <c r="T2608" s="33">
        <f>IF(DatiStorici[[#This Row],[Calend]]="X",(DatiStorici[[#This Row],[Balanced]]*E$2/DatiStorici[[#This Row],[Gold]]),T2607)</f>
        <v>37.796619698119144</v>
      </c>
      <c r="U2608" s="34">
        <f>SUMPRODUCT(DatiStorici[[#This Row],[Bond 3Y]:[Gold]],Q2607:T2607)</f>
        <v>16657.261057218901</v>
      </c>
      <c r="V2608" s="32">
        <f t="shared" si="334"/>
        <v>-4.1565038194975979E-4</v>
      </c>
      <c r="W2608" s="32">
        <f>-(1-U2608/MAX(U$5:U2608))</f>
        <v>-3.2254321628099603E-2</v>
      </c>
      <c r="X2608" s="53" t="str">
        <f t="shared" si="335"/>
        <v/>
      </c>
    </row>
    <row r="2609" spans="1:24" x14ac:dyDescent="0.3">
      <c r="A2609" s="4">
        <v>42772</v>
      </c>
      <c r="B2609" s="1">
        <v>133.115082</v>
      </c>
      <c r="C2609" s="1">
        <v>176.959656</v>
      </c>
      <c r="D2609" s="1">
        <v>221.783556</v>
      </c>
      <c r="E2609" s="1">
        <v>116.43067000000001</v>
      </c>
      <c r="F2609" s="3">
        <f t="shared" si="328"/>
        <v>15694.906402723991</v>
      </c>
      <c r="G2609" s="36">
        <f t="shared" si="329"/>
        <v>-7.3507093807829386E-4</v>
      </c>
      <c r="H2609" s="31">
        <f t="shared" si="330"/>
        <v>-3.6550788912810468E-3</v>
      </c>
      <c r="I2609" s="37">
        <f t="shared" si="331"/>
        <v>-6.8021744170978608E-3</v>
      </c>
      <c r="J2609" s="37">
        <f t="shared" si="332"/>
        <v>9.4250522942307437E-3</v>
      </c>
      <c r="K2609" s="39">
        <f t="shared" si="333"/>
        <v>9.4501728717831651E-5</v>
      </c>
      <c r="L2609" s="36">
        <f>-(1-B2609/MAX(B$5:B2609))</f>
        <v>-2.8814360428067731E-3</v>
      </c>
      <c r="M2609" s="37">
        <f>-(1-C2609/MAX(C$5:C2609))</f>
        <v>-5.5644913514895422E-2</v>
      </c>
      <c r="N2609" s="37">
        <f>-(1-D2609/MAX(D$5:D2609))</f>
        <v>-7.8499314698349254E-2</v>
      </c>
      <c r="O2609" s="37">
        <f>-(1-E2609/MAX(E$5:E2609))</f>
        <v>-0.36710079145919849</v>
      </c>
      <c r="P2609" s="39">
        <f>-(1-F2609/MAX(F$5:F2609))</f>
        <v>-3.7490974769177732E-2</v>
      </c>
      <c r="Q2609" s="33">
        <f>IF(DatiStorici[[#This Row],[Calend]]="X",(DatiStorici[[#This Row],[Balanced]]*B$2/DatiStorici[[#This Row],[Bond 3Y]]),Q2608)</f>
        <v>30.94589687668044</v>
      </c>
      <c r="R2609" s="33">
        <f>IF(DatiStorici[[#This Row],[Calend]]="X",(DatiStorici[[#This Row],[Balanced]]*C$2/DatiStorici[[#This Row],[Bond 10Y]]),R2608)</f>
        <v>22.858879314903145</v>
      </c>
      <c r="S2609" s="33">
        <f>IF(DatiStorici[[#This Row],[Calend]]="X",(DatiStorici[[#This Row],[Balanced]]*D$2/DatiStorici[[#This Row],[SXXR]]),S2608)</f>
        <v>18.430812247674215</v>
      </c>
      <c r="T2609" s="33">
        <f>IF(DatiStorici[[#This Row],[Calend]]="X",(DatiStorici[[#This Row],[Balanced]]*E$2/DatiStorici[[#This Row],[Gold]]),T2608)</f>
        <v>37.796619698119144</v>
      </c>
      <c r="U2609" s="34">
        <f>SUMPRODUCT(DatiStorici[[#This Row],[Bond 3Y]:[Gold]],Q2608:T2608)</f>
        <v>16652.801855858386</v>
      </c>
      <c r="V2609" s="32">
        <f t="shared" si="334"/>
        <v>-2.6773899519729735E-4</v>
      </c>
      <c r="W2609" s="32">
        <f>-(1-U2609/MAX(U$5:U2609))</f>
        <v>-3.2513390200706094E-2</v>
      </c>
      <c r="X2609" s="53" t="str">
        <f t="shared" si="335"/>
        <v/>
      </c>
    </row>
    <row r="2610" spans="1:24" x14ac:dyDescent="0.3">
      <c r="A2610" s="4">
        <v>42773</v>
      </c>
      <c r="B2610" s="1">
        <v>133.161866</v>
      </c>
      <c r="C2610" s="1">
        <v>177.30602099999999</v>
      </c>
      <c r="D2610" s="1">
        <v>222.489114</v>
      </c>
      <c r="E2610" s="1">
        <v>116.83269</v>
      </c>
      <c r="F2610" s="3">
        <f t="shared" si="328"/>
        <v>15731.300744826527</v>
      </c>
      <c r="G2610" s="36">
        <f t="shared" si="329"/>
        <v>3.5139354595127651E-4</v>
      </c>
      <c r="H2610" s="31">
        <f t="shared" si="330"/>
        <v>1.9553975044713057E-3</v>
      </c>
      <c r="I2610" s="37">
        <f t="shared" si="331"/>
        <v>3.1762412626861569E-3</v>
      </c>
      <c r="J2610" s="37">
        <f t="shared" si="332"/>
        <v>3.4469228089871926E-3</v>
      </c>
      <c r="K2610" s="39">
        <f t="shared" si="333"/>
        <v>2.3161788632019699E-3</v>
      </c>
      <c r="L2610" s="36">
        <f>-(1-B2610/MAX(B$5:B2610))</f>
        <v>-2.5309934468566997E-3</v>
      </c>
      <c r="M2610" s="37">
        <f>-(1-C2610/MAX(C$5:C2610))</f>
        <v>-5.3796517349780859E-2</v>
      </c>
      <c r="N2610" s="37">
        <f>-(1-D2610/MAX(D$5:D2610))</f>
        <v>-7.5567752989057935E-2</v>
      </c>
      <c r="O2610" s="37">
        <f>-(1-E2610/MAX(E$5:E2610))</f>
        <v>-0.36491547259246371</v>
      </c>
      <c r="P2610" s="39">
        <f>-(1-F2610/MAX(F$5:F2610))</f>
        <v>-3.5259047936218035E-2</v>
      </c>
      <c r="Q2610" s="33">
        <f>IF(DatiStorici[[#This Row],[Calend]]="X",(DatiStorici[[#This Row],[Balanced]]*B$2/DatiStorici[[#This Row],[Bond 3Y]]),Q2609)</f>
        <v>30.94589687668044</v>
      </c>
      <c r="R2610" s="33">
        <f>IF(DatiStorici[[#This Row],[Calend]]="X",(DatiStorici[[#This Row],[Balanced]]*C$2/DatiStorici[[#This Row],[Bond 10Y]]),R2609)</f>
        <v>22.858879314903145</v>
      </c>
      <c r="S2610" s="33">
        <f>IF(DatiStorici[[#This Row],[Calend]]="X",(DatiStorici[[#This Row],[Balanced]]*D$2/DatiStorici[[#This Row],[SXXR]]),S2609)</f>
        <v>18.430812247674215</v>
      </c>
      <c r="T2610" s="33">
        <f>IF(DatiStorici[[#This Row],[Calend]]="X",(DatiStorici[[#This Row],[Balanced]]*E$2/DatiStorici[[#This Row],[Gold]]),T2609)</f>
        <v>37.796619698119144</v>
      </c>
      <c r="U2610" s="34">
        <f>SUMPRODUCT(DatiStorici[[#This Row],[Bond 3Y]:[Gold]],Q2609:T2609)</f>
        <v>16690.366148510657</v>
      </c>
      <c r="V2610" s="32">
        <f t="shared" si="334"/>
        <v>2.2531937301101361E-3</v>
      </c>
      <c r="W2610" s="32">
        <f>-(1-U2610/MAX(U$5:U2610))</f>
        <v>-3.0330997684285932E-2</v>
      </c>
      <c r="X2610" s="53" t="str">
        <f t="shared" si="335"/>
        <v/>
      </c>
    </row>
    <row r="2611" spans="1:24" x14ac:dyDescent="0.3">
      <c r="A2611" s="4">
        <v>42774</v>
      </c>
      <c r="B2611" s="1">
        <v>133.234679</v>
      </c>
      <c r="C2611" s="1">
        <v>178.19726499999999</v>
      </c>
      <c r="D2611" s="1">
        <v>223.22663</v>
      </c>
      <c r="E2611" s="1">
        <v>117.88482</v>
      </c>
      <c r="F2611" s="3">
        <f t="shared" si="328"/>
        <v>15808.254781475152</v>
      </c>
      <c r="G2611" s="36">
        <f t="shared" si="329"/>
        <v>5.4665124739667324E-4</v>
      </c>
      <c r="H2611" s="31">
        <f t="shared" si="330"/>
        <v>5.0139951008290095E-3</v>
      </c>
      <c r="I2611" s="37">
        <f t="shared" si="331"/>
        <v>3.3093588594317086E-3</v>
      </c>
      <c r="J2611" s="37">
        <f t="shared" si="332"/>
        <v>8.9651347012875918E-3</v>
      </c>
      <c r="K2611" s="39">
        <f t="shared" si="333"/>
        <v>4.8798524946243871E-3</v>
      </c>
      <c r="L2611" s="36">
        <f>-(1-B2611/MAX(B$5:B2611))</f>
        <v>-1.9855767073966302E-3</v>
      </c>
      <c r="M2611" s="37">
        <f>-(1-C2611/MAX(C$5:C2611))</f>
        <v>-4.9040343972616585E-2</v>
      </c>
      <c r="N2611" s="37">
        <f>-(1-D2611/MAX(D$5:D2611))</f>
        <v>-7.2503407229262629E-2</v>
      </c>
      <c r="O2611" s="37">
        <f>-(1-E2611/MAX(E$5:E2611))</f>
        <v>-0.35919625578917613</v>
      </c>
      <c r="P2611" s="39">
        <f>-(1-F2611/MAX(F$5:F2611))</f>
        <v>-3.0539749018360873E-2</v>
      </c>
      <c r="Q2611" s="33">
        <f>IF(DatiStorici[[#This Row],[Calend]]="X",(DatiStorici[[#This Row],[Balanced]]*B$2/DatiStorici[[#This Row],[Bond 3Y]]),Q2610)</f>
        <v>30.94589687668044</v>
      </c>
      <c r="R2611" s="33">
        <f>IF(DatiStorici[[#This Row],[Calend]]="X",(DatiStorici[[#This Row],[Balanced]]*C$2/DatiStorici[[#This Row],[Bond 10Y]]),R2610)</f>
        <v>22.858879314903145</v>
      </c>
      <c r="S2611" s="33">
        <f>IF(DatiStorici[[#This Row],[Calend]]="X",(DatiStorici[[#This Row],[Balanced]]*D$2/DatiStorici[[#This Row],[SXXR]]),S2610)</f>
        <v>18.430812247674215</v>
      </c>
      <c r="T2611" s="33">
        <f>IF(DatiStorici[[#This Row],[Calend]]="X",(DatiStorici[[#This Row],[Balanced]]*E$2/DatiStorici[[#This Row],[Gold]]),T2610)</f>
        <v>37.796619698119144</v>
      </c>
      <c r="U2611" s="34">
        <f>SUMPRODUCT(DatiStorici[[#This Row],[Bond 3Y]:[Gold]],Q2610:T2610)</f>
        <v>16766.352227544703</v>
      </c>
      <c r="V2611" s="32">
        <f t="shared" si="334"/>
        <v>4.5423588070887472E-3</v>
      </c>
      <c r="W2611" s="32">
        <f>-(1-U2611/MAX(U$5:U2611))</f>
        <v>-2.5916394386119146E-2</v>
      </c>
      <c r="X2611" s="53" t="str">
        <f t="shared" si="335"/>
        <v/>
      </c>
    </row>
    <row r="2612" spans="1:24" x14ac:dyDescent="0.3">
      <c r="A2612" s="4">
        <v>42775</v>
      </c>
      <c r="B2612" s="1">
        <v>133.28088500000001</v>
      </c>
      <c r="C2612" s="1">
        <v>178.69910200000001</v>
      </c>
      <c r="D2612" s="1">
        <v>224.998514</v>
      </c>
      <c r="E2612" s="1">
        <v>117.38045</v>
      </c>
      <c r="F2612" s="3">
        <f t="shared" si="328"/>
        <v>15828.86367847238</v>
      </c>
      <c r="G2612" s="36">
        <f t="shared" si="329"/>
        <v>3.4674147933022522E-4</v>
      </c>
      <c r="H2612" s="31">
        <f t="shared" si="330"/>
        <v>2.8122299756399658E-3</v>
      </c>
      <c r="I2612" s="37">
        <f t="shared" si="331"/>
        <v>7.9062643120443709E-3</v>
      </c>
      <c r="J2612" s="37">
        <f t="shared" si="332"/>
        <v>-4.287677247916892E-3</v>
      </c>
      <c r="K2612" s="39">
        <f t="shared" si="333"/>
        <v>1.3028304040009063E-3</v>
      </c>
      <c r="L2612" s="36">
        <f>-(1-B2612/MAX(B$5:B2612))</f>
        <v>-1.6394637074720331E-3</v>
      </c>
      <c r="M2612" s="37">
        <f>-(1-C2612/MAX(C$5:C2612))</f>
        <v>-4.6362262797230325E-2</v>
      </c>
      <c r="N2612" s="37">
        <f>-(1-D2612/MAX(D$5:D2612))</f>
        <v>-6.5141309020885774E-2</v>
      </c>
      <c r="O2612" s="37">
        <f>-(1-E2612/MAX(E$5:E2612))</f>
        <v>-0.36193793350872994</v>
      </c>
      <c r="P2612" s="39">
        <f>-(1-F2612/MAX(F$5:F2612))</f>
        <v>-2.9275883605538677E-2</v>
      </c>
      <c r="Q2612" s="33">
        <f>IF(DatiStorici[[#This Row],[Calend]]="X",(DatiStorici[[#This Row],[Balanced]]*B$2/DatiStorici[[#This Row],[Bond 3Y]]),Q2611)</f>
        <v>30.94589687668044</v>
      </c>
      <c r="R2612" s="33">
        <f>IF(DatiStorici[[#This Row],[Calend]]="X",(DatiStorici[[#This Row],[Balanced]]*C$2/DatiStorici[[#This Row],[Bond 10Y]]),R2611)</f>
        <v>22.858879314903145</v>
      </c>
      <c r="S2612" s="33">
        <f>IF(DatiStorici[[#This Row],[Calend]]="X",(DatiStorici[[#This Row],[Balanced]]*D$2/DatiStorici[[#This Row],[SXXR]]),S2611)</f>
        <v>18.430812247674215</v>
      </c>
      <c r="T2612" s="33">
        <f>IF(DatiStorici[[#This Row],[Calend]]="X",(DatiStorici[[#This Row],[Balanced]]*E$2/DatiStorici[[#This Row],[Gold]]),T2611)</f>
        <v>37.796619698119144</v>
      </c>
      <c r="U2612" s="34">
        <f>SUMPRODUCT(DatiStorici[[#This Row],[Bond 3Y]:[Gold]],Q2611:T2611)</f>
        <v>16792.84732532606</v>
      </c>
      <c r="V2612" s="32">
        <f t="shared" si="334"/>
        <v>1.5790068678219404E-3</v>
      </c>
      <c r="W2612" s="32">
        <f>-(1-U2612/MAX(U$5:U2612))</f>
        <v>-2.4377094720473447E-2</v>
      </c>
      <c r="X2612" s="53" t="str">
        <f t="shared" si="335"/>
        <v/>
      </c>
    </row>
    <row r="2613" spans="1:24" x14ac:dyDescent="0.3">
      <c r="A2613" s="4">
        <v>42776</v>
      </c>
      <c r="B2613" s="1">
        <v>133.221858</v>
      </c>
      <c r="C2613" s="1">
        <v>177.93652499999999</v>
      </c>
      <c r="D2613" s="1">
        <v>225.367887</v>
      </c>
      <c r="E2613" s="1">
        <v>116.5724</v>
      </c>
      <c r="F2613" s="3">
        <f t="shared" si="328"/>
        <v>15781.78571503996</v>
      </c>
      <c r="G2613" s="36">
        <f t="shared" si="329"/>
        <v>-4.429748099458155E-4</v>
      </c>
      <c r="H2613" s="31">
        <f t="shared" si="330"/>
        <v>-4.2765113996978505E-3</v>
      </c>
      <c r="I2613" s="37">
        <f t="shared" si="331"/>
        <v>1.640322555151445E-3</v>
      </c>
      <c r="J2613" s="37">
        <f t="shared" si="332"/>
        <v>-6.9078296179394087E-3</v>
      </c>
      <c r="K2613" s="39">
        <f t="shared" si="333"/>
        <v>-2.9786163297863344E-3</v>
      </c>
      <c r="L2613" s="36">
        <f>-(1-B2613/MAX(B$5:B2613))</f>
        <v>-2.081614338267701E-3</v>
      </c>
      <c r="M2613" s="37">
        <f>-(1-C2613/MAX(C$5:C2613))</f>
        <v>-5.0431797543537438E-2</v>
      </c>
      <c r="N2613" s="37">
        <f>-(1-D2613/MAX(D$5:D2613))</f>
        <v>-6.3606580843689864E-2</v>
      </c>
      <c r="O2613" s="37">
        <f>-(1-E2613/MAX(E$5:E2613))</f>
        <v>-0.36633036898523619</v>
      </c>
      <c r="P2613" s="39">
        <f>-(1-F2613/MAX(F$5:F2613))</f>
        <v>-3.2162996375152075E-2</v>
      </c>
      <c r="Q2613" s="33">
        <f>IF(DatiStorici[[#This Row],[Calend]]="X",(DatiStorici[[#This Row],[Balanced]]*B$2/DatiStorici[[#This Row],[Bond 3Y]]),Q2612)</f>
        <v>30.94589687668044</v>
      </c>
      <c r="R2613" s="33">
        <f>IF(DatiStorici[[#This Row],[Calend]]="X",(DatiStorici[[#This Row],[Balanced]]*C$2/DatiStorici[[#This Row],[Bond 10Y]]),R2612)</f>
        <v>22.858879314903145</v>
      </c>
      <c r="S2613" s="33">
        <f>IF(DatiStorici[[#This Row],[Calend]]="X",(DatiStorici[[#This Row],[Balanced]]*D$2/DatiStorici[[#This Row],[SXXR]]),S2612)</f>
        <v>18.430812247674215</v>
      </c>
      <c r="T2613" s="33">
        <f>IF(DatiStorici[[#This Row],[Calend]]="X",(DatiStorici[[#This Row],[Balanced]]*E$2/DatiStorici[[#This Row],[Gold]]),T2612)</f>
        <v>37.796619698119144</v>
      </c>
      <c r="U2613" s="34">
        <f>SUMPRODUCT(DatiStorici[[#This Row],[Bond 3Y]:[Gold]],Q2612:T2612)</f>
        <v>16749.855312125095</v>
      </c>
      <c r="V2613" s="32">
        <f t="shared" si="334"/>
        <v>-2.56342115349583E-3</v>
      </c>
      <c r="W2613" s="32">
        <f>-(1-U2613/MAX(U$5:U2613))</f>
        <v>-2.6874824379438667E-2</v>
      </c>
      <c r="X2613" s="53" t="str">
        <f t="shared" si="335"/>
        <v/>
      </c>
    </row>
    <row r="2614" spans="1:24" x14ac:dyDescent="0.3">
      <c r="A2614" s="4">
        <v>42779</v>
      </c>
      <c r="B2614" s="1">
        <v>133.21498800000001</v>
      </c>
      <c r="C2614" s="1">
        <v>178.14455000000001</v>
      </c>
      <c r="D2614" s="1">
        <v>227.04389399999999</v>
      </c>
      <c r="E2614" s="1">
        <v>115.99420000000001</v>
      </c>
      <c r="F2614" s="3">
        <f t="shared" si="328"/>
        <v>15789.291257773424</v>
      </c>
      <c r="G2614" s="36">
        <f t="shared" si="329"/>
        <v>-5.1569443976327254E-5</v>
      </c>
      <c r="H2614" s="31">
        <f t="shared" si="330"/>
        <v>1.1684138151188106E-3</v>
      </c>
      <c r="I2614" s="37">
        <f t="shared" si="331"/>
        <v>7.4092441341257875E-3</v>
      </c>
      <c r="J2614" s="37">
        <f t="shared" si="332"/>
        <v>-4.9723493510819821E-3</v>
      </c>
      <c r="K2614" s="39">
        <f t="shared" si="333"/>
        <v>4.7546954963401946E-4</v>
      </c>
      <c r="L2614" s="36">
        <f>-(1-B2614/MAX(B$5:B2614))</f>
        <v>-2.1330751076370502E-3</v>
      </c>
      <c r="M2614" s="37">
        <f>-(1-C2614/MAX(C$5:C2614))</f>
        <v>-4.9321660513964583E-2</v>
      </c>
      <c r="N2614" s="37">
        <f>-(1-D2614/MAX(D$5:D2614))</f>
        <v>-5.6642847251689998E-2</v>
      </c>
      <c r="O2614" s="37">
        <f>-(1-E2614/MAX(E$5:E2614))</f>
        <v>-0.36947337522558754</v>
      </c>
      <c r="P2614" s="39">
        <f>-(1-F2614/MAX(F$5:F2614))</f>
        <v>-3.1702709933497331E-2</v>
      </c>
      <c r="Q2614" s="33">
        <f>IF(DatiStorici[[#This Row],[Calend]]="X",(DatiStorici[[#This Row],[Balanced]]*B$2/DatiStorici[[#This Row],[Bond 3Y]]),Q2613)</f>
        <v>30.94589687668044</v>
      </c>
      <c r="R2614" s="33">
        <f>IF(DatiStorici[[#This Row],[Calend]]="X",(DatiStorici[[#This Row],[Balanced]]*C$2/DatiStorici[[#This Row],[Bond 10Y]]),R2613)</f>
        <v>22.858879314903145</v>
      </c>
      <c r="S2614" s="33">
        <f>IF(DatiStorici[[#This Row],[Calend]]="X",(DatiStorici[[#This Row],[Balanced]]*D$2/DatiStorici[[#This Row],[SXXR]]),S2613)</f>
        <v>18.430812247674215</v>
      </c>
      <c r="T2614" s="33">
        <f>IF(DatiStorici[[#This Row],[Calend]]="X",(DatiStorici[[#This Row],[Balanced]]*E$2/DatiStorici[[#This Row],[Gold]]),T2613)</f>
        <v>37.796619698119144</v>
      </c>
      <c r="U2614" s="34">
        <f>SUMPRODUCT(DatiStorici[[#This Row],[Bond 3Y]:[Gold]],Q2613:T2613)</f>
        <v>16763.434097016368</v>
      </c>
      <c r="V2614" s="32">
        <f t="shared" si="334"/>
        <v>8.1035230344378558E-4</v>
      </c>
      <c r="W2614" s="32">
        <f>-(1-U2614/MAX(U$5:U2614))</f>
        <v>-2.6085930554041292E-2</v>
      </c>
      <c r="X2614" s="53" t="str">
        <f t="shared" si="335"/>
        <v/>
      </c>
    </row>
    <row r="2615" spans="1:24" x14ac:dyDescent="0.3">
      <c r="A2615" s="4">
        <v>42780</v>
      </c>
      <c r="B2615" s="1">
        <v>133.239608</v>
      </c>
      <c r="C2615" s="1">
        <v>177.999706</v>
      </c>
      <c r="D2615" s="1">
        <v>227.088145</v>
      </c>
      <c r="E2615" s="1">
        <v>116.79952</v>
      </c>
      <c r="F2615" s="3">
        <f t="shared" si="328"/>
        <v>15818.659878883191</v>
      </c>
      <c r="G2615" s="36">
        <f t="shared" si="329"/>
        <v>1.8479696308235322E-4</v>
      </c>
      <c r="H2615" s="31">
        <f t="shared" si="330"/>
        <v>-8.134007809801197E-4</v>
      </c>
      <c r="I2615" s="37">
        <f t="shared" si="331"/>
        <v>1.9488164824255907E-4</v>
      </c>
      <c r="J2615" s="37">
        <f t="shared" si="332"/>
        <v>6.9187709403180919E-3</v>
      </c>
      <c r="K2615" s="39">
        <f t="shared" si="333"/>
        <v>1.8583064390572301E-3</v>
      </c>
      <c r="L2615" s="36">
        <f>-(1-B2615/MAX(B$5:B2615))</f>
        <v>-1.9486552907703736E-3</v>
      </c>
      <c r="M2615" s="37">
        <f>-(1-C2615/MAX(C$5:C2615))</f>
        <v>-5.0094628608719716E-2</v>
      </c>
      <c r="N2615" s="37">
        <f>-(1-D2615/MAX(D$5:D2615))</f>
        <v>-5.6458986339904094E-2</v>
      </c>
      <c r="O2615" s="37">
        <f>-(1-E2615/MAX(E$5:E2615))</f>
        <v>-0.36509577960905393</v>
      </c>
      <c r="P2615" s="39">
        <f>-(1-F2615/MAX(F$5:F2615))</f>
        <v>-2.9901643896440233E-2</v>
      </c>
      <c r="Q2615" s="33">
        <f>IF(DatiStorici[[#This Row],[Calend]]="X",(DatiStorici[[#This Row],[Balanced]]*B$2/DatiStorici[[#This Row],[Bond 3Y]]),Q2614)</f>
        <v>30.94589687668044</v>
      </c>
      <c r="R2615" s="33">
        <f>IF(DatiStorici[[#This Row],[Calend]]="X",(DatiStorici[[#This Row],[Balanced]]*C$2/DatiStorici[[#This Row],[Bond 10Y]]),R2614)</f>
        <v>22.858879314903145</v>
      </c>
      <c r="S2615" s="33">
        <f>IF(DatiStorici[[#This Row],[Calend]]="X",(DatiStorici[[#This Row],[Balanced]]*D$2/DatiStorici[[#This Row],[SXXR]]),S2614)</f>
        <v>18.430812247674215</v>
      </c>
      <c r="T2615" s="33">
        <f>IF(DatiStorici[[#This Row],[Calend]]="X",(DatiStorici[[#This Row],[Balanced]]*E$2/DatiStorici[[#This Row],[Gold]]),T2614)</f>
        <v>37.796619698119144</v>
      </c>
      <c r="U2615" s="34">
        <f>SUMPRODUCT(DatiStorici[[#This Row],[Bond 3Y]:[Gold]],Q2614:T2614)</f>
        <v>16792.138969130046</v>
      </c>
      <c r="V2615" s="32">
        <f t="shared" si="334"/>
        <v>1.7108859418971164E-3</v>
      </c>
      <c r="W2615" s="32">
        <f>-(1-U2615/MAX(U$5:U2615))</f>
        <v>-2.4418248463882186E-2</v>
      </c>
      <c r="X2615" s="53" t="str">
        <f t="shared" si="335"/>
        <v/>
      </c>
    </row>
    <row r="2616" spans="1:24" x14ac:dyDescent="0.3">
      <c r="A2616" s="4">
        <v>42781</v>
      </c>
      <c r="B2616" s="1">
        <v>133.23351700000001</v>
      </c>
      <c r="C2616" s="1">
        <v>177.75518099999999</v>
      </c>
      <c r="D2616" s="1">
        <v>227.87667300000001</v>
      </c>
      <c r="E2616" s="1">
        <v>116.19556</v>
      </c>
      <c r="F2616" s="3">
        <f t="shared" si="328"/>
        <v>15800.36001214966</v>
      </c>
      <c r="G2616" s="36">
        <f t="shared" si="329"/>
        <v>-4.5715679591067488E-5</v>
      </c>
      <c r="H2616" s="31">
        <f t="shared" si="330"/>
        <v>-1.3746826674381485E-3</v>
      </c>
      <c r="I2616" s="37">
        <f t="shared" si="331"/>
        <v>3.4663286405678738E-3</v>
      </c>
      <c r="J2616" s="37">
        <f t="shared" si="332"/>
        <v>-5.1843270916386418E-3</v>
      </c>
      <c r="K2616" s="39">
        <f t="shared" si="333"/>
        <v>-1.1575228352976865E-3</v>
      </c>
      <c r="L2616" s="36">
        <f>-(1-B2616/MAX(B$5:B2616))</f>
        <v>-1.9942808433509596E-3</v>
      </c>
      <c r="M2616" s="37">
        <f>-(1-C2616/MAX(C$5:C2616))</f>
        <v>-5.1399549926620547E-2</v>
      </c>
      <c r="N2616" s="37">
        <f>-(1-D2616/MAX(D$5:D2616))</f>
        <v>-5.3182688017860968E-2</v>
      </c>
      <c r="O2616" s="37">
        <f>-(1-E2616/MAX(E$5:E2616))</f>
        <v>-0.36837881324606991</v>
      </c>
      <c r="P2616" s="39">
        <f>-(1-F2616/MAX(F$5:F2616))</f>
        <v>-3.1023905249237371E-2</v>
      </c>
      <c r="Q2616" s="33">
        <f>IF(DatiStorici[[#This Row],[Calend]]="X",(DatiStorici[[#This Row],[Balanced]]*B$2/DatiStorici[[#This Row],[Bond 3Y]]),Q2615)</f>
        <v>30.94589687668044</v>
      </c>
      <c r="R2616" s="33">
        <f>IF(DatiStorici[[#This Row],[Calend]]="X",(DatiStorici[[#This Row],[Balanced]]*C$2/DatiStorici[[#This Row],[Bond 10Y]]),R2615)</f>
        <v>22.858879314903145</v>
      </c>
      <c r="S2616" s="33">
        <f>IF(DatiStorici[[#This Row],[Calend]]="X",(DatiStorici[[#This Row],[Balanced]]*D$2/DatiStorici[[#This Row],[SXXR]]),S2615)</f>
        <v>18.430812247674215</v>
      </c>
      <c r="T2616" s="33">
        <f>IF(DatiStorici[[#This Row],[Calend]]="X",(DatiStorici[[#This Row],[Balanced]]*E$2/DatiStorici[[#This Row],[Gold]]),T2615)</f>
        <v>37.796619698119144</v>
      </c>
      <c r="U2616" s="34">
        <f>SUMPRODUCT(DatiStorici[[#This Row],[Bond 3Y]:[Gold]],Q2615:T2615)</f>
        <v>16778.066475294851</v>
      </c>
      <c r="V2616" s="32">
        <f t="shared" si="334"/>
        <v>-8.3839192958117187E-4</v>
      </c>
      <c r="W2616" s="32">
        <f>-(1-U2616/MAX(U$5:U2616))</f>
        <v>-2.5235825558108216E-2</v>
      </c>
      <c r="X2616" s="53" t="str">
        <f t="shared" si="335"/>
        <v/>
      </c>
    </row>
    <row r="2617" spans="1:24" x14ac:dyDescent="0.3">
      <c r="A2617" s="4">
        <v>42782</v>
      </c>
      <c r="B2617" s="1">
        <v>133.256191</v>
      </c>
      <c r="C2617" s="1">
        <v>178.62486699999999</v>
      </c>
      <c r="D2617" s="1">
        <v>227.215981</v>
      </c>
      <c r="E2617" s="1">
        <v>117.72684</v>
      </c>
      <c r="F2617" s="3">
        <f t="shared" si="328"/>
        <v>15873.394720540915</v>
      </c>
      <c r="G2617" s="36">
        <f t="shared" si="329"/>
        <v>1.7016792299312443E-4</v>
      </c>
      <c r="H2617" s="31">
        <f t="shared" si="330"/>
        <v>4.8806757352375194E-3</v>
      </c>
      <c r="I2617" s="37">
        <f t="shared" si="331"/>
        <v>-2.9035514344721404E-3</v>
      </c>
      <c r="J2617" s="37">
        <f t="shared" si="332"/>
        <v>1.3092391947833897E-2</v>
      </c>
      <c r="K2617" s="39">
        <f t="shared" si="333"/>
        <v>4.6116943474341461E-3</v>
      </c>
      <c r="L2617" s="36">
        <f>-(1-B2617/MAX(B$5:B2617))</f>
        <v>-1.82443783248043E-3</v>
      </c>
      <c r="M2617" s="37">
        <f>-(1-C2617/MAX(C$5:C2617))</f>
        <v>-4.6758422020354184E-2</v>
      </c>
      <c r="N2617" s="37">
        <f>-(1-D2617/MAX(D$5:D2617))</f>
        <v>-5.5927833518068071E-2</v>
      </c>
      <c r="O2617" s="37">
        <f>-(1-E2617/MAX(E$5:E2617))</f>
        <v>-0.36005501076297541</v>
      </c>
      <c r="P2617" s="39">
        <f>-(1-F2617/MAX(F$5:F2617))</f>
        <v>-2.6544963853990633E-2</v>
      </c>
      <c r="Q2617" s="33">
        <f>IF(DatiStorici[[#This Row],[Calend]]="X",(DatiStorici[[#This Row],[Balanced]]*B$2/DatiStorici[[#This Row],[Bond 3Y]]),Q2616)</f>
        <v>30.94589687668044</v>
      </c>
      <c r="R2617" s="33">
        <f>IF(DatiStorici[[#This Row],[Calend]]="X",(DatiStorici[[#This Row],[Balanced]]*C$2/DatiStorici[[#This Row],[Bond 10Y]]),R2616)</f>
        <v>22.858879314903145</v>
      </c>
      <c r="S2617" s="33">
        <f>IF(DatiStorici[[#This Row],[Calend]]="X",(DatiStorici[[#This Row],[Balanced]]*D$2/DatiStorici[[#This Row],[SXXR]]),S2616)</f>
        <v>18.430812247674215</v>
      </c>
      <c r="T2617" s="33">
        <f>IF(DatiStorici[[#This Row],[Calend]]="X",(DatiStorici[[#This Row],[Balanced]]*E$2/DatiStorici[[#This Row],[Gold]]),T2616)</f>
        <v>37.796619698119144</v>
      </c>
      <c r="U2617" s="34">
        <f>SUMPRODUCT(DatiStorici[[#This Row],[Bond 3Y]:[Gold]],Q2616:T2616)</f>
        <v>16844.348307482287</v>
      </c>
      <c r="V2617" s="32">
        <f t="shared" si="334"/>
        <v>3.9427220488799757E-3</v>
      </c>
      <c r="W2617" s="32">
        <f>-(1-U2617/MAX(U$5:U2617))</f>
        <v>-2.1385015005663588E-2</v>
      </c>
      <c r="X2617" s="53" t="str">
        <f t="shared" si="335"/>
        <v/>
      </c>
    </row>
    <row r="2618" spans="1:24" x14ac:dyDescent="0.3">
      <c r="A2618" s="4">
        <v>42783</v>
      </c>
      <c r="B2618" s="1">
        <v>133.216454</v>
      </c>
      <c r="C2618" s="1">
        <v>178.502059</v>
      </c>
      <c r="D2618" s="1">
        <v>227.29772199999999</v>
      </c>
      <c r="E2618" s="1">
        <v>117.85833</v>
      </c>
      <c r="F2618" s="3">
        <f t="shared" si="328"/>
        <v>15875.720185023136</v>
      </c>
      <c r="G2618" s="36">
        <f t="shared" si="329"/>
        <v>-2.9824449931472626E-4</v>
      </c>
      <c r="H2618" s="31">
        <f t="shared" si="330"/>
        <v>-6.8775550595560279E-4</v>
      </c>
      <c r="I2618" s="37">
        <f t="shared" si="331"/>
        <v>3.5968552913464273E-4</v>
      </c>
      <c r="J2618" s="37">
        <f t="shared" si="332"/>
        <v>1.1162843030742187E-3</v>
      </c>
      <c r="K2618" s="39">
        <f t="shared" si="333"/>
        <v>1.4649003559915721E-4</v>
      </c>
      <c r="L2618" s="36">
        <f>-(1-B2618/MAX(B$5:B2618))</f>
        <v>-2.1220938139113743E-3</v>
      </c>
      <c r="M2618" s="37">
        <f>-(1-C2618/MAX(C$5:C2618))</f>
        <v>-4.7413793770517687E-2</v>
      </c>
      <c r="N2618" s="37">
        <f>-(1-D2618/MAX(D$5:D2618))</f>
        <v>-5.5588203344958065E-2</v>
      </c>
      <c r="O2618" s="37">
        <f>-(1-E2618/MAX(E$5:E2618))</f>
        <v>-0.35934025135352576</v>
      </c>
      <c r="P2618" s="39">
        <f>-(1-F2618/MAX(F$5:F2618))</f>
        <v>-2.6402351945734592E-2</v>
      </c>
      <c r="Q2618" s="33">
        <f>IF(DatiStorici[[#This Row],[Calend]]="X",(DatiStorici[[#This Row],[Balanced]]*B$2/DatiStorici[[#This Row],[Bond 3Y]]),Q2617)</f>
        <v>30.94589687668044</v>
      </c>
      <c r="R2618" s="33">
        <f>IF(DatiStorici[[#This Row],[Calend]]="X",(DatiStorici[[#This Row],[Balanced]]*C$2/DatiStorici[[#This Row],[Bond 10Y]]),R2617)</f>
        <v>22.858879314903145</v>
      </c>
      <c r="S2618" s="33">
        <f>IF(DatiStorici[[#This Row],[Calend]]="X",(DatiStorici[[#This Row],[Balanced]]*D$2/DatiStorici[[#This Row],[SXXR]]),S2617)</f>
        <v>18.430812247674215</v>
      </c>
      <c r="T2618" s="33">
        <f>IF(DatiStorici[[#This Row],[Calend]]="X",(DatiStorici[[#This Row],[Balanced]]*E$2/DatiStorici[[#This Row],[Gold]]),T2617)</f>
        <v>37.796619698119144</v>
      </c>
      <c r="U2618" s="34">
        <f>SUMPRODUCT(DatiStorici[[#This Row],[Bond 3Y]:[Gold]],Q2617:T2617)</f>
        <v>16846.787787675239</v>
      </c>
      <c r="V2618" s="32">
        <f t="shared" si="334"/>
        <v>1.448143624676262E-4</v>
      </c>
      <c r="W2618" s="32">
        <f>-(1-U2618/MAX(U$5:U2618))</f>
        <v>-2.1243287238649988E-2</v>
      </c>
      <c r="X2618" s="53" t="str">
        <f t="shared" si="335"/>
        <v/>
      </c>
    </row>
    <row r="2619" spans="1:24" x14ac:dyDescent="0.3">
      <c r="A2619" s="4">
        <v>42786</v>
      </c>
      <c r="B2619" s="1">
        <v>133.205028</v>
      </c>
      <c r="C2619" s="1">
        <v>178.57686699999999</v>
      </c>
      <c r="D2619" s="1">
        <v>227.79124400000001</v>
      </c>
      <c r="E2619" s="1">
        <v>117.41298999999999</v>
      </c>
      <c r="F2619" s="3">
        <f t="shared" si="328"/>
        <v>15867.191875710309</v>
      </c>
      <c r="G2619" s="36">
        <f t="shared" si="329"/>
        <v>-8.577386418869907E-5</v>
      </c>
      <c r="H2619" s="31">
        <f t="shared" si="330"/>
        <v>4.1899981011169662E-4</v>
      </c>
      <c r="I2619" s="37">
        <f t="shared" si="331"/>
        <v>2.168904237799551E-3</v>
      </c>
      <c r="J2619" s="37">
        <f t="shared" si="332"/>
        <v>-3.7857613234274388E-3</v>
      </c>
      <c r="K2619" s="39">
        <f t="shared" si="333"/>
        <v>-5.373363037208316E-4</v>
      </c>
      <c r="L2619" s="36">
        <f>-(1-B2619/MAX(B$5:B2619))</f>
        <v>-2.2076819872468567E-3</v>
      </c>
      <c r="M2619" s="37">
        <f>-(1-C2619/MAX(C$5:C2619))</f>
        <v>-4.7014576700894928E-2</v>
      </c>
      <c r="N2619" s="37">
        <f>-(1-D2619/MAX(D$5:D2619))</f>
        <v>-5.3537641664851199E-2</v>
      </c>
      <c r="O2619" s="37">
        <f>-(1-E2619/MAX(E$5:E2619))</f>
        <v>-0.36176105107521039</v>
      </c>
      <c r="P2619" s="39">
        <f>-(1-F2619/MAX(F$5:F2619))</f>
        <v>-2.6925360778850771E-2</v>
      </c>
      <c r="Q2619" s="33">
        <f>IF(DatiStorici[[#This Row],[Calend]]="X",(DatiStorici[[#This Row],[Balanced]]*B$2/DatiStorici[[#This Row],[Bond 3Y]]),Q2618)</f>
        <v>30.94589687668044</v>
      </c>
      <c r="R2619" s="33">
        <f>IF(DatiStorici[[#This Row],[Calend]]="X",(DatiStorici[[#This Row],[Balanced]]*C$2/DatiStorici[[#This Row],[Bond 10Y]]),R2618)</f>
        <v>22.858879314903145</v>
      </c>
      <c r="S2619" s="33">
        <f>IF(DatiStorici[[#This Row],[Calend]]="X",(DatiStorici[[#This Row],[Balanced]]*D$2/DatiStorici[[#This Row],[SXXR]]),S2618)</f>
        <v>18.430812247674215</v>
      </c>
      <c r="T2619" s="33">
        <f>IF(DatiStorici[[#This Row],[Calend]]="X",(DatiStorici[[#This Row],[Balanced]]*E$2/DatiStorici[[#This Row],[Gold]]),T2618)</f>
        <v>37.796619698119144</v>
      </c>
      <c r="U2619" s="34">
        <f>SUMPRODUCT(DatiStorici[[#This Row],[Bond 3Y]:[Gold]],Q2618:T2618)</f>
        <v>16840.407891607054</v>
      </c>
      <c r="V2619" s="32">
        <f t="shared" si="334"/>
        <v>-3.7877276608012787E-4</v>
      </c>
      <c r="W2619" s="32">
        <f>-(1-U2619/MAX(U$5:U2619))</f>
        <v>-2.1613943424396154E-2</v>
      </c>
      <c r="X2619" s="53" t="str">
        <f t="shared" si="335"/>
        <v/>
      </c>
    </row>
    <row r="2620" spans="1:24" x14ac:dyDescent="0.3">
      <c r="A2620" s="4">
        <v>42787</v>
      </c>
      <c r="B2620" s="1">
        <v>133.10209900000001</v>
      </c>
      <c r="C2620" s="1">
        <v>178.054146</v>
      </c>
      <c r="D2620" s="1">
        <v>229.24538100000001</v>
      </c>
      <c r="E2620" s="1">
        <v>117.02257</v>
      </c>
      <c r="F2620" s="3">
        <f t="shared" si="328"/>
        <v>15857.893170170159</v>
      </c>
      <c r="G2620" s="36">
        <f t="shared" si="329"/>
        <v>-7.7300976721791101E-4</v>
      </c>
      <c r="H2620" s="31">
        <f t="shared" si="330"/>
        <v>-2.9314409306674693E-3</v>
      </c>
      <c r="I2620" s="37">
        <f t="shared" si="331"/>
        <v>6.3633495751725978E-3</v>
      </c>
      <c r="J2620" s="37">
        <f t="shared" si="332"/>
        <v>-3.3307264557877899E-3</v>
      </c>
      <c r="K2620" s="39">
        <f t="shared" si="333"/>
        <v>-5.8620525637572308E-4</v>
      </c>
      <c r="L2620" s="36">
        <f>-(1-B2620/MAX(B$5:B2620))</f>
        <v>-2.9786871590690156E-3</v>
      </c>
      <c r="M2620" s="37">
        <f>-(1-C2620/MAX(C$5:C2620))</f>
        <v>-4.9804106508539725E-2</v>
      </c>
      <c r="N2620" s="37">
        <f>-(1-D2620/MAX(D$5:D2620))</f>
        <v>-4.749576792907928E-2</v>
      </c>
      <c r="O2620" s="37">
        <f>-(1-E2620/MAX(E$5:E2620))</f>
        <v>-0.36388331412667696</v>
      </c>
      <c r="P2620" s="39">
        <f>-(1-F2620/MAX(F$5:F2620))</f>
        <v>-2.7495615087841485E-2</v>
      </c>
      <c r="Q2620" s="33">
        <f>IF(DatiStorici[[#This Row],[Calend]]="X",(DatiStorici[[#This Row],[Balanced]]*B$2/DatiStorici[[#This Row],[Bond 3Y]]),Q2619)</f>
        <v>30.94589687668044</v>
      </c>
      <c r="R2620" s="33">
        <f>IF(DatiStorici[[#This Row],[Calend]]="X",(DatiStorici[[#This Row],[Balanced]]*C$2/DatiStorici[[#This Row],[Bond 10Y]]),R2619)</f>
        <v>22.858879314903145</v>
      </c>
      <c r="S2620" s="33">
        <f>IF(DatiStorici[[#This Row],[Calend]]="X",(DatiStorici[[#This Row],[Balanced]]*D$2/DatiStorici[[#This Row],[SXXR]]),S2619)</f>
        <v>18.430812247674215</v>
      </c>
      <c r="T2620" s="33">
        <f>IF(DatiStorici[[#This Row],[Calend]]="X",(DatiStorici[[#This Row],[Balanced]]*E$2/DatiStorici[[#This Row],[Gold]]),T2619)</f>
        <v>37.796619698119144</v>
      </c>
      <c r="U2620" s="34">
        <f>SUMPRODUCT(DatiStorici[[#This Row],[Bond 3Y]:[Gold]],Q2619:T2619)</f>
        <v>16837.318214899922</v>
      </c>
      <c r="V2620" s="32">
        <f t="shared" si="334"/>
        <v>-1.8348487697949543E-4</v>
      </c>
      <c r="W2620" s="32">
        <f>-(1-U2620/MAX(U$5:U2620))</f>
        <v>-2.1793446001117656E-2</v>
      </c>
      <c r="X2620" s="53" t="str">
        <f t="shared" si="335"/>
        <v/>
      </c>
    </row>
    <row r="2621" spans="1:24" x14ac:dyDescent="0.3">
      <c r="A2621" s="4">
        <v>42788</v>
      </c>
      <c r="B2621" s="1">
        <v>133.08106100000001</v>
      </c>
      <c r="C2621" s="1">
        <v>178.38121699999999</v>
      </c>
      <c r="D2621" s="1">
        <v>229.23677699999999</v>
      </c>
      <c r="E2621" s="1">
        <v>117.3486</v>
      </c>
      <c r="F2621" s="3">
        <f t="shared" si="328"/>
        <v>15878.384242140608</v>
      </c>
      <c r="G2621" s="36">
        <f t="shared" si="329"/>
        <v>-1.5807160786440798E-4</v>
      </c>
      <c r="H2621" s="31">
        <f t="shared" si="330"/>
        <v>1.835233681906882E-3</v>
      </c>
      <c r="I2621" s="37">
        <f t="shared" si="331"/>
        <v>-3.7532540147540044E-5</v>
      </c>
      <c r="J2621" s="37">
        <f t="shared" si="332"/>
        <v>2.7821699256105736E-3</v>
      </c>
      <c r="K2621" s="39">
        <f t="shared" si="333"/>
        <v>1.2913344909180077E-3</v>
      </c>
      <c r="L2621" s="36">
        <f>-(1-B2621/MAX(B$5:B2621))</f>
        <v>-3.1362754656182323E-3</v>
      </c>
      <c r="M2621" s="37">
        <f>-(1-C2621/MAX(C$5:C2621))</f>
        <v>-4.8058673851890887E-2</v>
      </c>
      <c r="N2621" s="37">
        <f>-(1-D2621/MAX(D$5:D2621))</f>
        <v>-4.753151716152626E-2</v>
      </c>
      <c r="O2621" s="37">
        <f>-(1-E2621/MAX(E$5:E2621))</f>
        <v>-0.3621110652084103</v>
      </c>
      <c r="P2621" s="39">
        <f>-(1-F2621/MAX(F$5:F2621))</f>
        <v>-2.6238975436598366E-2</v>
      </c>
      <c r="Q2621" s="33">
        <f>IF(DatiStorici[[#This Row],[Calend]]="X",(DatiStorici[[#This Row],[Balanced]]*B$2/DatiStorici[[#This Row],[Bond 3Y]]),Q2620)</f>
        <v>30.94589687668044</v>
      </c>
      <c r="R2621" s="33">
        <f>IF(DatiStorici[[#This Row],[Calend]]="X",(DatiStorici[[#This Row],[Balanced]]*C$2/DatiStorici[[#This Row],[Bond 10Y]]),R2620)</f>
        <v>22.858879314903145</v>
      </c>
      <c r="S2621" s="33">
        <f>IF(DatiStorici[[#This Row],[Calend]]="X",(DatiStorici[[#This Row],[Balanced]]*D$2/DatiStorici[[#This Row],[SXXR]]),S2620)</f>
        <v>18.430812247674215</v>
      </c>
      <c r="T2621" s="33">
        <f>IF(DatiStorici[[#This Row],[Calend]]="X",(DatiStorici[[#This Row],[Balanced]]*E$2/DatiStorici[[#This Row],[Gold]]),T2620)</f>
        <v>37.796619698119144</v>
      </c>
      <c r="U2621" s="34">
        <f>SUMPRODUCT(DatiStorici[[#This Row],[Bond 3Y]:[Gold]],Q2620:T2620)</f>
        <v>16856.307904849436</v>
      </c>
      <c r="V2621" s="32">
        <f t="shared" si="334"/>
        <v>1.1271978796628544E-3</v>
      </c>
      <c r="W2621" s="32">
        <f>-(1-U2621/MAX(U$5:U2621))</f>
        <v>-2.0690191971590388E-2</v>
      </c>
      <c r="X2621" s="53" t="str">
        <f t="shared" si="335"/>
        <v/>
      </c>
    </row>
    <row r="2622" spans="1:24" x14ac:dyDescent="0.3">
      <c r="A2622" s="4">
        <v>42789</v>
      </c>
      <c r="B2622" s="1">
        <v>133.06892300000001</v>
      </c>
      <c r="C2622" s="1">
        <v>178.768056</v>
      </c>
      <c r="D2622" s="1">
        <v>229.132295</v>
      </c>
      <c r="E2622" s="1">
        <v>118.41477</v>
      </c>
      <c r="F2622" s="3">
        <f t="shared" si="328"/>
        <v>15928.35759767516</v>
      </c>
      <c r="G2622" s="36">
        <f t="shared" si="329"/>
        <v>-9.1211728259256208E-5</v>
      </c>
      <c r="H2622" s="31">
        <f t="shared" si="330"/>
        <v>2.1662603315791024E-3</v>
      </c>
      <c r="I2622" s="37">
        <f t="shared" si="331"/>
        <v>-4.5588591461318592E-4</v>
      </c>
      <c r="J2622" s="37">
        <f t="shared" si="332"/>
        <v>9.0444691890081298E-3</v>
      </c>
      <c r="K2622" s="39">
        <f t="shared" si="333"/>
        <v>3.1423147272708497E-3</v>
      </c>
      <c r="L2622" s="36">
        <f>-(1-B2622/MAX(B$5:B2622))</f>
        <v>-3.2271969821545676E-3</v>
      </c>
      <c r="M2622" s="37">
        <f>-(1-C2622/MAX(C$5:C2622))</f>
        <v>-4.5994285925521794E-2</v>
      </c>
      <c r="N2622" s="37">
        <f>-(1-D2622/MAX(D$5:D2622))</f>
        <v>-4.7965635165304943E-2</v>
      </c>
      <c r="O2622" s="37">
        <f>-(1-E2622/MAX(E$5:E2622))</f>
        <v>-0.35631552912526365</v>
      </c>
      <c r="P2622" s="39">
        <f>-(1-F2622/MAX(F$5:F2622))</f>
        <v>-2.3174299261484177E-2</v>
      </c>
      <c r="Q2622" s="33">
        <f>IF(DatiStorici[[#This Row],[Calend]]="X",(DatiStorici[[#This Row],[Balanced]]*B$2/DatiStorici[[#This Row],[Bond 3Y]]),Q2621)</f>
        <v>30.94589687668044</v>
      </c>
      <c r="R2622" s="33">
        <f>IF(DatiStorici[[#This Row],[Calend]]="X",(DatiStorici[[#This Row],[Balanced]]*C$2/DatiStorici[[#This Row],[Bond 10Y]]),R2621)</f>
        <v>22.858879314903145</v>
      </c>
      <c r="S2622" s="33">
        <f>IF(DatiStorici[[#This Row],[Calend]]="X",(DatiStorici[[#This Row],[Balanced]]*D$2/DatiStorici[[#This Row],[SXXR]]),S2621)</f>
        <v>18.430812247674215</v>
      </c>
      <c r="T2622" s="33">
        <f>IF(DatiStorici[[#This Row],[Calend]]="X",(DatiStorici[[#This Row],[Balanced]]*E$2/DatiStorici[[#This Row],[Gold]]),T2621)</f>
        <v>37.796619698119144</v>
      </c>
      <c r="U2622" s="34">
        <f>SUMPRODUCT(DatiStorici[[#This Row],[Bond 3Y]:[Gold]],Q2621:T2621)</f>
        <v>16903.146923466727</v>
      </c>
      <c r="V2622" s="32">
        <f t="shared" si="334"/>
        <v>2.7748699681405622E-3</v>
      </c>
      <c r="W2622" s="32">
        <f>-(1-U2622/MAX(U$5:U2622))</f>
        <v>-1.7968960810575418E-2</v>
      </c>
      <c r="X2622" s="53" t="str">
        <f t="shared" si="335"/>
        <v/>
      </c>
    </row>
    <row r="2623" spans="1:24" x14ac:dyDescent="0.3">
      <c r="A2623" s="4">
        <v>42790</v>
      </c>
      <c r="B2623" s="1">
        <v>133.11454000000001</v>
      </c>
      <c r="C2623" s="1">
        <v>179.47132099999999</v>
      </c>
      <c r="D2623" s="1">
        <v>227.39298500000001</v>
      </c>
      <c r="E2623" s="1">
        <v>118.95902</v>
      </c>
      <c r="F2623" s="3">
        <f t="shared" si="328"/>
        <v>15942.589829001132</v>
      </c>
      <c r="G2623" s="36">
        <f t="shared" si="329"/>
        <v>3.4274856846814905E-4</v>
      </c>
      <c r="H2623" s="31">
        <f t="shared" si="330"/>
        <v>3.926234515648306E-3</v>
      </c>
      <c r="I2623" s="37">
        <f t="shared" si="331"/>
        <v>-7.6198120532382221E-3</v>
      </c>
      <c r="J2623" s="37">
        <f t="shared" si="332"/>
        <v>4.5856027634377777E-3</v>
      </c>
      <c r="K2623" s="39">
        <f t="shared" si="333"/>
        <v>8.9311635964074482E-4</v>
      </c>
      <c r="L2623" s="36">
        <f>-(1-B2623/MAX(B$5:B2623))</f>
        <v>-2.8854959754119891E-3</v>
      </c>
      <c r="M2623" s="37">
        <f>-(1-C2623/MAX(C$5:C2623))</f>
        <v>-4.2241272979469668E-2</v>
      </c>
      <c r="N2623" s="37">
        <f>-(1-D2623/MAX(D$5:D2623))</f>
        <v>-5.5192389870924452E-2</v>
      </c>
      <c r="O2623" s="37">
        <f>-(1-E2623/MAX(E$5:E2623))</f>
        <v>-0.35335706986149462</v>
      </c>
      <c r="P2623" s="39">
        <f>-(1-F2623/MAX(F$5:F2623))</f>
        <v>-2.2301490545782454E-2</v>
      </c>
      <c r="Q2623" s="33">
        <f>IF(DatiStorici[[#This Row],[Calend]]="X",(DatiStorici[[#This Row],[Balanced]]*B$2/DatiStorici[[#This Row],[Bond 3Y]]),Q2622)</f>
        <v>30.94589687668044</v>
      </c>
      <c r="R2623" s="33">
        <f>IF(DatiStorici[[#This Row],[Calend]]="X",(DatiStorici[[#This Row],[Balanced]]*C$2/DatiStorici[[#This Row],[Bond 10Y]]),R2622)</f>
        <v>22.858879314903145</v>
      </c>
      <c r="S2623" s="33">
        <f>IF(DatiStorici[[#This Row],[Calend]]="X",(DatiStorici[[#This Row],[Balanced]]*D$2/DatiStorici[[#This Row],[SXXR]]),S2622)</f>
        <v>18.430812247674215</v>
      </c>
      <c r="T2623" s="33">
        <f>IF(DatiStorici[[#This Row],[Calend]]="X",(DatiStorici[[#This Row],[Balanced]]*E$2/DatiStorici[[#This Row],[Gold]]),T2622)</f>
        <v>37.796619698119144</v>
      </c>
      <c r="U2623" s="34">
        <f>SUMPRODUCT(DatiStorici[[#This Row],[Bond 3Y]:[Gold]],Q2622:T2622)</f>
        <v>16909.148346426144</v>
      </c>
      <c r="V2623" s="32">
        <f t="shared" si="334"/>
        <v>3.5498465718066522E-4</v>
      </c>
      <c r="W2623" s="32">
        <f>-(1-U2623/MAX(U$5:U2623))</f>
        <v>-1.7620292976583629E-2</v>
      </c>
      <c r="X2623" s="53" t="str">
        <f t="shared" si="335"/>
        <v/>
      </c>
    </row>
    <row r="2624" spans="1:24" x14ac:dyDescent="0.3">
      <c r="A2624" s="4">
        <v>42793</v>
      </c>
      <c r="B2624" s="1">
        <v>133.13877400000001</v>
      </c>
      <c r="C2624" s="1">
        <v>179.73372800000001</v>
      </c>
      <c r="D2624" s="1">
        <v>227.081999</v>
      </c>
      <c r="E2624" s="1">
        <v>119.29174999999999</v>
      </c>
      <c r="F2624" s="3">
        <f t="shared" si="328"/>
        <v>15958.276666156667</v>
      </c>
      <c r="G2624" s="36">
        <f t="shared" si="329"/>
        <v>1.8203717131530324E-4</v>
      </c>
      <c r="H2624" s="31">
        <f t="shared" si="330"/>
        <v>1.4610431975241862E-3</v>
      </c>
      <c r="I2624" s="37">
        <f t="shared" si="331"/>
        <v>-1.368550787112065E-3</v>
      </c>
      <c r="J2624" s="37">
        <f t="shared" si="332"/>
        <v>2.7931092631090552E-3</v>
      </c>
      <c r="K2624" s="39">
        <f t="shared" si="333"/>
        <v>9.8347412740667616E-4</v>
      </c>
      <c r="L2624" s="36">
        <f>-(1-B2624/MAX(B$5:B2624))</f>
        <v>-2.7039675496627336E-3</v>
      </c>
      <c r="M2624" s="37">
        <f>-(1-C2624/MAX(C$5:C2624))</f>
        <v>-4.0840923369955706E-2</v>
      </c>
      <c r="N2624" s="37">
        <f>-(1-D2624/MAX(D$5:D2624))</f>
        <v>-5.6484522693067585E-2</v>
      </c>
      <c r="O2624" s="37">
        <f>-(1-E2624/MAX(E$5:E2624))</f>
        <v>-0.35154840077406457</v>
      </c>
      <c r="P2624" s="39">
        <f>-(1-F2624/MAX(F$5:F2624))</f>
        <v>-2.133947637684741E-2</v>
      </c>
      <c r="Q2624" s="33">
        <f>IF(DatiStorici[[#This Row],[Calend]]="X",(DatiStorici[[#This Row],[Balanced]]*B$2/DatiStorici[[#This Row],[Bond 3Y]]),Q2623)</f>
        <v>30.94589687668044</v>
      </c>
      <c r="R2624" s="33">
        <f>IF(DatiStorici[[#This Row],[Calend]]="X",(DatiStorici[[#This Row],[Balanced]]*C$2/DatiStorici[[#This Row],[Bond 10Y]]),R2623)</f>
        <v>22.858879314903145</v>
      </c>
      <c r="S2624" s="33">
        <f>IF(DatiStorici[[#This Row],[Calend]]="X",(DatiStorici[[#This Row],[Balanced]]*D$2/DatiStorici[[#This Row],[SXXR]]),S2623)</f>
        <v>18.430812247674215</v>
      </c>
      <c r="T2624" s="33">
        <f>IF(DatiStorici[[#This Row],[Calend]]="X",(DatiStorici[[#This Row],[Balanced]]*E$2/DatiStorici[[#This Row],[Gold]]),T2623)</f>
        <v>37.796619698119144</v>
      </c>
      <c r="U2624" s="34">
        <f>SUMPRODUCT(DatiStorici[[#This Row],[Bond 3Y]:[Gold]],Q2623:T2623)</f>
        <v>16922.740963929937</v>
      </c>
      <c r="V2624" s="32">
        <f t="shared" si="334"/>
        <v>8.0353882164068769E-4</v>
      </c>
      <c r="W2624" s="32">
        <f>-(1-U2624/MAX(U$5:U2624))</f>
        <v>-1.6830595510603286E-2</v>
      </c>
      <c r="X2624" s="53" t="str">
        <f t="shared" si="335"/>
        <v/>
      </c>
    </row>
    <row r="2625" spans="1:24" x14ac:dyDescent="0.3">
      <c r="A2625" s="4">
        <v>42794</v>
      </c>
      <c r="B2625" s="1">
        <v>133.180464</v>
      </c>
      <c r="C2625" s="1">
        <v>179.951446</v>
      </c>
      <c r="D2625" s="1">
        <v>227.52389400000001</v>
      </c>
      <c r="E2625" s="1">
        <v>119.13855</v>
      </c>
      <c r="F2625" s="3">
        <f t="shared" si="328"/>
        <v>15965.423416393955</v>
      </c>
      <c r="G2625" s="36">
        <f t="shared" si="329"/>
        <v>3.1308290496485838E-4</v>
      </c>
      <c r="H2625" s="31">
        <f t="shared" si="330"/>
        <v>1.2106032849154178E-3</v>
      </c>
      <c r="I2625" s="37">
        <f t="shared" si="331"/>
        <v>1.9440801185415448E-3</v>
      </c>
      <c r="J2625" s="37">
        <f t="shared" si="332"/>
        <v>-1.2850717470303619E-3</v>
      </c>
      <c r="K2625" s="39">
        <f t="shared" si="333"/>
        <v>4.4773947494794757E-4</v>
      </c>
      <c r="L2625" s="36">
        <f>-(1-B2625/MAX(B$5:B2625))</f>
        <v>-2.3916823276819432E-3</v>
      </c>
      <c r="M2625" s="37">
        <f>-(1-C2625/MAX(C$5:C2625))</f>
        <v>-3.9679059104581249E-2</v>
      </c>
      <c r="N2625" s="37">
        <f>-(1-D2625/MAX(D$5:D2625))</f>
        <v>-5.4648468872506628E-2</v>
      </c>
      <c r="O2625" s="37">
        <f>-(1-E2625/MAX(E$5:E2625))</f>
        <v>-0.35238117240329636</v>
      </c>
      <c r="P2625" s="39">
        <f>-(1-F2625/MAX(F$5:F2625))</f>
        <v>-2.0901193316856359E-2</v>
      </c>
      <c r="Q2625" s="33">
        <f>IF(DatiStorici[[#This Row],[Calend]]="X",(DatiStorici[[#This Row],[Balanced]]*B$2/DatiStorici[[#This Row],[Bond 3Y]]),Q2624)</f>
        <v>30.94589687668044</v>
      </c>
      <c r="R2625" s="33">
        <f>IF(DatiStorici[[#This Row],[Calend]]="X",(DatiStorici[[#This Row],[Balanced]]*C$2/DatiStorici[[#This Row],[Bond 10Y]]),R2624)</f>
        <v>22.858879314903145</v>
      </c>
      <c r="S2625" s="33">
        <f>IF(DatiStorici[[#This Row],[Calend]]="X",(DatiStorici[[#This Row],[Balanced]]*D$2/DatiStorici[[#This Row],[SXXR]]),S2624)</f>
        <v>18.430812247674215</v>
      </c>
      <c r="T2625" s="33">
        <f>IF(DatiStorici[[#This Row],[Calend]]="X",(DatiStorici[[#This Row],[Balanced]]*E$2/DatiStorici[[#This Row],[Gold]]),T2624)</f>
        <v>37.796619698119144</v>
      </c>
      <c r="U2625" s="34">
        <f>SUMPRODUCT(DatiStorici[[#This Row],[Bond 3Y]:[Gold]],Q2624:T2624)</f>
        <v>16931.361929497845</v>
      </c>
      <c r="V2625" s="32">
        <f t="shared" si="334"/>
        <v>5.0930109011561916E-4</v>
      </c>
      <c r="W2625" s="32">
        <f>-(1-U2625/MAX(U$5:U2625))</f>
        <v>-1.6329738728502297E-2</v>
      </c>
      <c r="X2625" s="53" t="str">
        <f t="shared" si="335"/>
        <v/>
      </c>
    </row>
    <row r="2626" spans="1:24" x14ac:dyDescent="0.3">
      <c r="A2626" s="4">
        <v>42795</v>
      </c>
      <c r="B2626" s="1">
        <v>133.17524399999999</v>
      </c>
      <c r="C2626" s="1">
        <v>179.18887000000001</v>
      </c>
      <c r="D2626" s="1">
        <v>230.891887</v>
      </c>
      <c r="E2626" s="1">
        <v>117.69493</v>
      </c>
      <c r="F2626" s="3">
        <f t="shared" si="328"/>
        <v>15939.715877812312</v>
      </c>
      <c r="G2626" s="36">
        <f t="shared" si="329"/>
        <v>-3.9195705921796854E-5</v>
      </c>
      <c r="H2626" s="31">
        <f t="shared" si="330"/>
        <v>-4.2466808212265408E-3</v>
      </c>
      <c r="I2626" s="37">
        <f t="shared" si="331"/>
        <v>1.4694317873137887E-2</v>
      </c>
      <c r="J2626" s="37">
        <f t="shared" si="332"/>
        <v>-1.2191163848353484E-2</v>
      </c>
      <c r="K2626" s="39">
        <f t="shared" si="333"/>
        <v>-1.611498630861358E-3</v>
      </c>
      <c r="L2626" s="36">
        <f>-(1-B2626/MAX(B$5:B2626))</f>
        <v>-2.4307835236220265E-3</v>
      </c>
      <c r="M2626" s="37">
        <f>-(1-C2626/MAX(C$5:C2626))</f>
        <v>-4.3748588514332498E-2</v>
      </c>
      <c r="N2626" s="37">
        <f>-(1-D2626/MAX(D$5:D2626))</f>
        <v>-4.0654609663255181E-2</v>
      </c>
      <c r="O2626" s="37">
        <f>-(1-E2626/MAX(E$5:E2626))</f>
        <v>-0.36022846861342439</v>
      </c>
      <c r="P2626" s="39">
        <f>-(1-F2626/MAX(F$5:F2626))</f>
        <v>-2.2477739061468549E-2</v>
      </c>
      <c r="Q2626" s="33">
        <f>IF(DatiStorici[[#This Row],[Calend]]="X",(DatiStorici[[#This Row],[Balanced]]*B$2/DatiStorici[[#This Row],[Bond 3Y]]),Q2625)</f>
        <v>30.94589687668044</v>
      </c>
      <c r="R2626" s="33">
        <f>IF(DatiStorici[[#This Row],[Calend]]="X",(DatiStorici[[#This Row],[Balanced]]*C$2/DatiStorici[[#This Row],[Bond 10Y]]),R2625)</f>
        <v>22.858879314903145</v>
      </c>
      <c r="S2626" s="33">
        <f>IF(DatiStorici[[#This Row],[Calend]]="X",(DatiStorici[[#This Row],[Balanced]]*D$2/DatiStorici[[#This Row],[SXXR]]),S2625)</f>
        <v>18.430812247674215</v>
      </c>
      <c r="T2626" s="33">
        <f>IF(DatiStorici[[#This Row],[Calend]]="X",(DatiStorici[[#This Row],[Balanced]]*E$2/DatiStorici[[#This Row],[Gold]]),T2625)</f>
        <v>37.796619698119144</v>
      </c>
      <c r="U2626" s="34">
        <f>SUMPRODUCT(DatiStorici[[#This Row],[Bond 3Y]:[Gold]],Q2625:T2625)</f>
        <v>16921.279649669588</v>
      </c>
      <c r="V2626" s="32">
        <f t="shared" si="334"/>
        <v>-5.9565692105794624E-4</v>
      </c>
      <c r="W2626" s="32">
        <f>-(1-U2626/MAX(U$5:U2626))</f>
        <v>-1.6915494255681396E-2</v>
      </c>
      <c r="X2626" s="53" t="str">
        <f t="shared" si="335"/>
        <v/>
      </c>
    </row>
    <row r="2627" spans="1:24" x14ac:dyDescent="0.3">
      <c r="A2627" s="4">
        <v>42796</v>
      </c>
      <c r="B2627" s="1">
        <v>133.21064000000001</v>
      </c>
      <c r="C2627" s="1">
        <v>179.192239</v>
      </c>
      <c r="D2627" s="1">
        <v>231.035088</v>
      </c>
      <c r="E2627" s="1">
        <v>117.47534</v>
      </c>
      <c r="F2627" s="3">
        <f t="shared" si="328"/>
        <v>15934.168391485173</v>
      </c>
      <c r="G2627" s="36">
        <f t="shared" si="329"/>
        <v>2.657498188479941E-4</v>
      </c>
      <c r="H2627" s="31">
        <f t="shared" si="330"/>
        <v>1.8801214212844079E-5</v>
      </c>
      <c r="I2627" s="37">
        <f t="shared" si="331"/>
        <v>6.2001577018714889E-4</v>
      </c>
      <c r="J2627" s="37">
        <f t="shared" si="332"/>
        <v>-1.8674985049705818E-3</v>
      </c>
      <c r="K2627" s="39">
        <f t="shared" si="333"/>
        <v>-3.4808976127814192E-4</v>
      </c>
      <c r="L2627" s="36">
        <f>-(1-B2627/MAX(B$5:B2627))</f>
        <v>-2.1656444562858645E-3</v>
      </c>
      <c r="M2627" s="37">
        <f>-(1-C2627/MAX(C$5:C2627))</f>
        <v>-4.3730609657692043E-2</v>
      </c>
      <c r="N2627" s="37">
        <f>-(1-D2627/MAX(D$5:D2627))</f>
        <v>-4.0059615958510486E-2</v>
      </c>
      <c r="O2627" s="37">
        <f>-(1-E2627/MAX(E$5:E2627))</f>
        <v>-0.36142212606814372</v>
      </c>
      <c r="P2627" s="39">
        <f>-(1-F2627/MAX(F$5:F2627))</f>
        <v>-2.2817945337326839E-2</v>
      </c>
      <c r="Q2627" s="33">
        <f>IF(DatiStorici[[#This Row],[Calend]]="X",(DatiStorici[[#This Row],[Balanced]]*B$2/DatiStorici[[#This Row],[Bond 3Y]]),Q2626)</f>
        <v>30.94589687668044</v>
      </c>
      <c r="R2627" s="33">
        <f>IF(DatiStorici[[#This Row],[Calend]]="X",(DatiStorici[[#This Row],[Balanced]]*C$2/DatiStorici[[#This Row],[Bond 10Y]]),R2626)</f>
        <v>22.858879314903145</v>
      </c>
      <c r="S2627" s="33">
        <f>IF(DatiStorici[[#This Row],[Calend]]="X",(DatiStorici[[#This Row],[Balanced]]*D$2/DatiStorici[[#This Row],[SXXR]]),S2626)</f>
        <v>18.430812247674215</v>
      </c>
      <c r="T2627" s="33">
        <f>IF(DatiStorici[[#This Row],[Calend]]="X",(DatiStorici[[#This Row],[Balanced]]*E$2/DatiStorici[[#This Row],[Gold]]),T2626)</f>
        <v>37.796619698119144</v>
      </c>
      <c r="U2627" s="34">
        <f>SUMPRODUCT(DatiStorici[[#This Row],[Bond 3Y]:[Gold]],Q2626:T2626)</f>
        <v>16916.791573225019</v>
      </c>
      <c r="V2627" s="32">
        <f t="shared" si="334"/>
        <v>-2.6526786596810334E-4</v>
      </c>
      <c r="W2627" s="32">
        <f>-(1-U2627/MAX(U$5:U2627))</f>
        <v>-1.7176240399271014E-2</v>
      </c>
      <c r="X2627" s="53" t="str">
        <f t="shared" si="335"/>
        <v/>
      </c>
    </row>
    <row r="2628" spans="1:24" x14ac:dyDescent="0.3">
      <c r="A2628" s="4">
        <v>42797</v>
      </c>
      <c r="B2628" s="1">
        <v>133.296739</v>
      </c>
      <c r="C2628" s="1">
        <v>178.880392</v>
      </c>
      <c r="D2628" s="1">
        <v>230.797854</v>
      </c>
      <c r="E2628" s="1">
        <v>116.37334</v>
      </c>
      <c r="F2628" s="3">
        <f t="shared" si="328"/>
        <v>15881.365771107565</v>
      </c>
      <c r="G2628" s="36">
        <f t="shared" si="329"/>
        <v>6.4612847357893187E-4</v>
      </c>
      <c r="H2628" s="31">
        <f t="shared" si="330"/>
        <v>-1.7418090736048926E-3</v>
      </c>
      <c r="I2628" s="37">
        <f t="shared" si="331"/>
        <v>-1.0273585935151022E-3</v>
      </c>
      <c r="J2628" s="37">
        <f t="shared" si="332"/>
        <v>-9.4249679540192709E-3</v>
      </c>
      <c r="K2628" s="39">
        <f t="shared" si="333"/>
        <v>-3.3193011054475294E-3</v>
      </c>
      <c r="L2628" s="36">
        <f>-(1-B2628/MAX(B$5:B2628))</f>
        <v>-1.5207069334427503E-3</v>
      </c>
      <c r="M2628" s="37">
        <f>-(1-C2628/MAX(C$5:C2628))</f>
        <v>-4.5394798588162866E-2</v>
      </c>
      <c r="N2628" s="37">
        <f>-(1-D2628/MAX(D$5:D2628))</f>
        <v>-4.1045312542692058E-2</v>
      </c>
      <c r="O2628" s="37">
        <f>-(1-E2628/MAX(E$5:E2628))</f>
        <v>-0.36741242851862321</v>
      </c>
      <c r="P2628" s="39">
        <f>-(1-F2628/MAX(F$5:F2628))</f>
        <v>-2.6056129584189458E-2</v>
      </c>
      <c r="Q2628" s="33">
        <f>IF(DatiStorici[[#This Row],[Calend]]="X",(DatiStorici[[#This Row],[Balanced]]*B$2/DatiStorici[[#This Row],[Bond 3Y]]),Q2627)</f>
        <v>30.94589687668044</v>
      </c>
      <c r="R2628" s="33">
        <f>IF(DatiStorici[[#This Row],[Calend]]="X",(DatiStorici[[#This Row],[Balanced]]*C$2/DatiStorici[[#This Row],[Bond 10Y]]),R2627)</f>
        <v>22.858879314903145</v>
      </c>
      <c r="S2628" s="33">
        <f>IF(DatiStorici[[#This Row],[Calend]]="X",(DatiStorici[[#This Row],[Balanced]]*D$2/DatiStorici[[#This Row],[SXXR]]),S2627)</f>
        <v>18.430812247674215</v>
      </c>
      <c r="T2628" s="33">
        <f>IF(DatiStorici[[#This Row],[Calend]]="X",(DatiStorici[[#This Row],[Balanced]]*E$2/DatiStorici[[#This Row],[Gold]]),T2627)</f>
        <v>37.796619698119144</v>
      </c>
      <c r="U2628" s="34">
        <f>SUMPRODUCT(DatiStorici[[#This Row],[Bond 3Y]:[Gold]],Q2627:T2627)</f>
        <v>16866.303220842397</v>
      </c>
      <c r="V2628" s="32">
        <f t="shared" si="334"/>
        <v>-2.9889736436998688E-3</v>
      </c>
      <c r="W2628" s="32">
        <f>-(1-U2628/MAX(U$5:U2628))</f>
        <v>-2.010948882820307E-2</v>
      </c>
      <c r="X2628" s="53" t="str">
        <f t="shared" si="335"/>
        <v/>
      </c>
    </row>
    <row r="2629" spans="1:24" x14ac:dyDescent="0.3">
      <c r="A2629" s="4">
        <v>42800</v>
      </c>
      <c r="B2629" s="1">
        <v>133.271064</v>
      </c>
      <c r="C2629" s="1">
        <v>178.77691899999999</v>
      </c>
      <c r="D2629" s="1">
        <v>229.588326</v>
      </c>
      <c r="E2629" s="1">
        <v>116.79152000000001</v>
      </c>
      <c r="F2629" s="3">
        <f t="shared" si="328"/>
        <v>15876.410071245064</v>
      </c>
      <c r="G2629" s="36">
        <f t="shared" si="329"/>
        <v>-1.926339174532374E-4</v>
      </c>
      <c r="H2629" s="31">
        <f t="shared" si="330"/>
        <v>-5.7861533766811525E-4</v>
      </c>
      <c r="I2629" s="37">
        <f t="shared" si="331"/>
        <v>-5.2544182921014544E-3</v>
      </c>
      <c r="J2629" s="37">
        <f t="shared" si="332"/>
        <v>3.586993755206823E-3</v>
      </c>
      <c r="K2629" s="39">
        <f t="shared" si="333"/>
        <v>-3.1209363825259948E-4</v>
      </c>
      <c r="L2629" s="36">
        <f>-(1-B2629/MAX(B$5:B2629))</f>
        <v>-1.7130293866536306E-3</v>
      </c>
      <c r="M2629" s="37">
        <f>-(1-C2629/MAX(C$5:C2629))</f>
        <v>-4.5946988031071223E-2</v>
      </c>
      <c r="N2629" s="37">
        <f>-(1-D2629/MAX(D$5:D2629))</f>
        <v>-4.6070846901477225E-2</v>
      </c>
      <c r="O2629" s="37">
        <f>-(1-E2629/MAX(E$5:E2629))</f>
        <v>-0.36513926637820437</v>
      </c>
      <c r="P2629" s="39">
        <f>-(1-F2629/MAX(F$5:F2629))</f>
        <v>-2.6360043842841296E-2</v>
      </c>
      <c r="Q2629" s="33">
        <f>IF(DatiStorici[[#This Row],[Calend]]="X",(DatiStorici[[#This Row],[Balanced]]*B$2/DatiStorici[[#This Row],[Bond 3Y]]),Q2628)</f>
        <v>30.94589687668044</v>
      </c>
      <c r="R2629" s="33">
        <f>IF(DatiStorici[[#This Row],[Calend]]="X",(DatiStorici[[#This Row],[Balanced]]*C$2/DatiStorici[[#This Row],[Bond 10Y]]),R2628)</f>
        <v>22.858879314903145</v>
      </c>
      <c r="S2629" s="33">
        <f>IF(DatiStorici[[#This Row],[Calend]]="X",(DatiStorici[[#This Row],[Balanced]]*D$2/DatiStorici[[#This Row],[SXXR]]),S2628)</f>
        <v>18.430812247674215</v>
      </c>
      <c r="T2629" s="33">
        <f>IF(DatiStorici[[#This Row],[Calend]]="X",(DatiStorici[[#This Row],[Balanced]]*E$2/DatiStorici[[#This Row],[Gold]]),T2628)</f>
        <v>37.796619698119144</v>
      </c>
      <c r="U2629" s="34">
        <f>SUMPRODUCT(DatiStorici[[#This Row],[Bond 3Y]:[Gold]],Q2628:T2628)</f>
        <v>16856.656615069791</v>
      </c>
      <c r="V2629" s="32">
        <f t="shared" si="334"/>
        <v>-5.7210909615660797E-4</v>
      </c>
      <c r="W2629" s="32">
        <f>-(1-U2629/MAX(U$5:U2629))</f>
        <v>-2.066993277005702E-2</v>
      </c>
      <c r="X2629" s="53" t="str">
        <f t="shared" si="335"/>
        <v/>
      </c>
    </row>
    <row r="2630" spans="1:24" x14ac:dyDescent="0.3">
      <c r="A2630" s="4">
        <v>42801</v>
      </c>
      <c r="B2630" s="1">
        <v>133.248167</v>
      </c>
      <c r="C2630" s="1">
        <v>178.71669700000001</v>
      </c>
      <c r="D2630" s="1">
        <v>228.97311400000001</v>
      </c>
      <c r="E2630" s="1">
        <v>115.43342</v>
      </c>
      <c r="F2630" s="3">
        <f t="shared" si="328"/>
        <v>15811.500742885668</v>
      </c>
      <c r="G2630" s="36">
        <f t="shared" si="329"/>
        <v>-1.718224982897312E-4</v>
      </c>
      <c r="H2630" s="31">
        <f t="shared" si="330"/>
        <v>-3.3691231325168943E-4</v>
      </c>
      <c r="I2630" s="37">
        <f t="shared" si="331"/>
        <v>-2.683227656962617E-3</v>
      </c>
      <c r="J2630" s="37">
        <f t="shared" si="332"/>
        <v>-1.1696551484600371E-2</v>
      </c>
      <c r="K2630" s="39">
        <f t="shared" si="333"/>
        <v>-4.096793854609271E-3</v>
      </c>
      <c r="L2630" s="36">
        <f>-(1-B2630/MAX(B$5:B2630))</f>
        <v>-1.8845428125998653E-3</v>
      </c>
      <c r="M2630" s="37">
        <f>-(1-C2630/MAX(C$5:C2630))</f>
        <v>-4.6268366097144575E-2</v>
      </c>
      <c r="N2630" s="37">
        <f>-(1-D2630/MAX(D$5:D2630))</f>
        <v>-4.8627025050256623E-2</v>
      </c>
      <c r="O2630" s="37">
        <f>-(1-E2630/MAX(E$5:E2630))</f>
        <v>-0.37252168902611382</v>
      </c>
      <c r="P2630" s="39">
        <f>-(1-F2630/MAX(F$5:F2630))</f>
        <v>-3.0340686528085081E-2</v>
      </c>
      <c r="Q2630" s="33">
        <f>IF(DatiStorici[[#This Row],[Calend]]="X",(DatiStorici[[#This Row],[Balanced]]*B$2/DatiStorici[[#This Row],[Bond 3Y]]),Q2629)</f>
        <v>30.94589687668044</v>
      </c>
      <c r="R2630" s="33">
        <f>IF(DatiStorici[[#This Row],[Calend]]="X",(DatiStorici[[#This Row],[Balanced]]*C$2/DatiStorici[[#This Row],[Bond 10Y]]),R2629)</f>
        <v>22.858879314903145</v>
      </c>
      <c r="S2630" s="33">
        <f>IF(DatiStorici[[#This Row],[Calend]]="X",(DatiStorici[[#This Row],[Balanced]]*D$2/DatiStorici[[#This Row],[SXXR]]),S2629)</f>
        <v>18.430812247674215</v>
      </c>
      <c r="T2630" s="33">
        <f>IF(DatiStorici[[#This Row],[Calend]]="X",(DatiStorici[[#This Row],[Balanced]]*E$2/DatiStorici[[#This Row],[Gold]]),T2629)</f>
        <v>37.796619698119144</v>
      </c>
      <c r="U2630" s="34">
        <f>SUMPRODUCT(DatiStorici[[#This Row],[Bond 3Y]:[Gold]],Q2629:T2629)</f>
        <v>16791.900993362371</v>
      </c>
      <c r="V2630" s="32">
        <f t="shared" si="334"/>
        <v>-3.8489436845263593E-3</v>
      </c>
      <c r="W2630" s="32">
        <f>-(1-U2630/MAX(U$5:U2630))</f>
        <v>-2.4432074267532244E-2</v>
      </c>
      <c r="X2630" s="53" t="str">
        <f t="shared" si="335"/>
        <v/>
      </c>
    </row>
    <row r="2631" spans="1:24" x14ac:dyDescent="0.3">
      <c r="A2631" s="4">
        <v>42802</v>
      </c>
      <c r="B2631" s="1">
        <v>133.17487399999999</v>
      </c>
      <c r="C2631" s="1">
        <v>177.702978</v>
      </c>
      <c r="D2631" s="1">
        <v>229.15626399999999</v>
      </c>
      <c r="E2631" s="1">
        <v>114.72525</v>
      </c>
      <c r="F2631" s="3">
        <f t="shared" ref="F2631:F2694" si="336">SUMPRODUCT(B2631:E2631,B$3:E$3)</f>
        <v>15758.849961568301</v>
      </c>
      <c r="G2631" s="36">
        <f t="shared" ref="G2631:G2694" si="337">LN(B2631/B2630)</f>
        <v>-5.5020017468348896E-4</v>
      </c>
      <c r="H2631" s="31">
        <f t="shared" ref="H2631:H2694" si="338">LN(C2631/C2630)</f>
        <v>-5.688360124589566E-3</v>
      </c>
      <c r="I2631" s="37">
        <f t="shared" ref="I2631:I2694" si="339">LN(D2631/D2630)</f>
        <v>7.9955583969183329E-4</v>
      </c>
      <c r="J2631" s="37">
        <f t="shared" ref="J2631:J2694" si="340">LN(E2631/E2630)</f>
        <v>-6.1537741315787495E-3</v>
      </c>
      <c r="K2631" s="39">
        <f t="shared" ref="K2631:K2694" si="341">LN(F2631/F2630)</f>
        <v>-3.3354605796567897E-3</v>
      </c>
      <c r="L2631" s="36">
        <f>-(1-B2631/MAX(B$5:B2631))</f>
        <v>-2.433555064330406E-3</v>
      </c>
      <c r="M2631" s="37">
        <f>-(1-C2631/MAX(C$5:C2631))</f>
        <v>-5.1678134151376121E-2</v>
      </c>
      <c r="N2631" s="37">
        <f>-(1-D2631/MAX(D$5:D2631))</f>
        <v>-4.7866045049949513E-2</v>
      </c>
      <c r="O2631" s="37">
        <f>-(1-E2631/MAX(E$5:E2631))</f>
        <v>-0.37637119218977622</v>
      </c>
      <c r="P2631" s="39">
        <f>-(1-F2631/MAX(F$5:F2631))</f>
        <v>-3.3569559061827903E-2</v>
      </c>
      <c r="Q2631" s="33">
        <f>IF(DatiStorici[[#This Row],[Calend]]="X",(DatiStorici[[#This Row],[Balanced]]*B$2/DatiStorici[[#This Row],[Bond 3Y]]),Q2630)</f>
        <v>30.94589687668044</v>
      </c>
      <c r="R2631" s="33">
        <f>IF(DatiStorici[[#This Row],[Calend]]="X",(DatiStorici[[#This Row],[Balanced]]*C$2/DatiStorici[[#This Row],[Bond 10Y]]),R2630)</f>
        <v>22.858879314903145</v>
      </c>
      <c r="S2631" s="33">
        <f>IF(DatiStorici[[#This Row],[Calend]]="X",(DatiStorici[[#This Row],[Balanced]]*D$2/DatiStorici[[#This Row],[SXXR]]),S2630)</f>
        <v>18.430812247674215</v>
      </c>
      <c r="T2631" s="33">
        <f>IF(DatiStorici[[#This Row],[Calend]]="X",(DatiStorici[[#This Row],[Balanced]]*E$2/DatiStorici[[#This Row],[Gold]]),T2630)</f>
        <v>37.796619698119144</v>
      </c>
      <c r="U2631" s="34">
        <f>SUMPRODUCT(DatiStorici[[#This Row],[Bond 3Y]:[Gold]],Q2630:T2630)</f>
        <v>16743.06956655391</v>
      </c>
      <c r="V2631" s="32">
        <f t="shared" ref="V2631:V2694" si="342">LN(U2631/U2630)</f>
        <v>-2.9122710117865298E-3</v>
      </c>
      <c r="W2631" s="32">
        <f>-(1-U2631/MAX(U$5:U2631))</f>
        <v>-2.7269059417749486E-2</v>
      </c>
      <c r="X2631" s="53" t="str">
        <f t="shared" ref="X2631:X2694" si="343">IF(AND(MONTH(A2631)&lt;&gt;MONTH(A2630),MONTH(A2631)=X$2),"X","")</f>
        <v/>
      </c>
    </row>
    <row r="2632" spans="1:24" x14ac:dyDescent="0.3">
      <c r="A2632" s="4">
        <v>42803</v>
      </c>
      <c r="B2632" s="1">
        <v>133.122772</v>
      </c>
      <c r="C2632" s="1">
        <v>177.41298399999999</v>
      </c>
      <c r="D2632" s="1">
        <v>229.397187</v>
      </c>
      <c r="E2632" s="1">
        <v>114.47251</v>
      </c>
      <c r="F2632" s="3">
        <f t="shared" si="336"/>
        <v>15743.877596761815</v>
      </c>
      <c r="G2632" s="36">
        <f t="shared" si="337"/>
        <v>-3.9130650568965943E-4</v>
      </c>
      <c r="H2632" s="31">
        <f t="shared" si="338"/>
        <v>-1.63323587500283E-3</v>
      </c>
      <c r="I2632" s="37">
        <f t="shared" si="339"/>
        <v>1.0507958086151141E-3</v>
      </c>
      <c r="J2632" s="37">
        <f t="shared" si="340"/>
        <v>-2.2054325700437056E-3</v>
      </c>
      <c r="K2632" s="39">
        <f t="shared" si="341"/>
        <v>-9.5054410168771066E-4</v>
      </c>
      <c r="L2632" s="36">
        <f>-(1-B2632/MAX(B$5:B2632))</f>
        <v>-2.8238329399755679E-3</v>
      </c>
      <c r="M2632" s="37">
        <f>-(1-C2632/MAX(C$5:C2632))</f>
        <v>-5.3225703326974849E-2</v>
      </c>
      <c r="N2632" s="37">
        <f>-(1-D2632/MAX(D$5:D2632))</f>
        <v>-4.6865020836932891E-2</v>
      </c>
      <c r="O2632" s="37">
        <f>-(1-E2632/MAX(E$5:E2632))</f>
        <v>-0.37774504794416297</v>
      </c>
      <c r="P2632" s="39">
        <f>-(1-F2632/MAX(F$5:F2632))</f>
        <v>-3.4487757354032422E-2</v>
      </c>
      <c r="Q2632" s="33">
        <f>IF(DatiStorici[[#This Row],[Calend]]="X",(DatiStorici[[#This Row],[Balanced]]*B$2/DatiStorici[[#This Row],[Bond 3Y]]),Q2631)</f>
        <v>30.94589687668044</v>
      </c>
      <c r="R2632" s="33">
        <f>IF(DatiStorici[[#This Row],[Calend]]="X",(DatiStorici[[#This Row],[Balanced]]*C$2/DatiStorici[[#This Row],[Bond 10Y]]),R2631)</f>
        <v>22.858879314903145</v>
      </c>
      <c r="S2632" s="33">
        <f>IF(DatiStorici[[#This Row],[Calend]]="X",(DatiStorici[[#This Row],[Balanced]]*D$2/DatiStorici[[#This Row],[SXXR]]),S2631)</f>
        <v>18.430812247674215</v>
      </c>
      <c r="T2632" s="33">
        <f>IF(DatiStorici[[#This Row],[Calend]]="X",(DatiStorici[[#This Row],[Balanced]]*E$2/DatiStorici[[#This Row],[Gold]]),T2631)</f>
        <v>37.796619698119144</v>
      </c>
      <c r="U2632" s="34">
        <f>SUMPRODUCT(DatiStorici[[#This Row],[Bond 3Y]:[Gold]],Q2631:T2631)</f>
        <v>16729.715974503437</v>
      </c>
      <c r="V2632" s="32">
        <f t="shared" si="342"/>
        <v>-7.9787759178334564E-4</v>
      </c>
      <c r="W2632" s="32">
        <f>-(1-U2632/MAX(U$5:U2632))</f>
        <v>-2.8044870095939367E-2</v>
      </c>
      <c r="X2632" s="53" t="str">
        <f t="shared" si="343"/>
        <v/>
      </c>
    </row>
    <row r="2633" spans="1:24" x14ac:dyDescent="0.3">
      <c r="A2633" s="4">
        <v>42804</v>
      </c>
      <c r="B2633" s="1">
        <v>133.06949399999999</v>
      </c>
      <c r="C2633" s="1">
        <v>176.524247</v>
      </c>
      <c r="D2633" s="1">
        <v>229.60615000000001</v>
      </c>
      <c r="E2633" s="1">
        <v>114.10117</v>
      </c>
      <c r="F2633" s="3">
        <f t="shared" si="336"/>
        <v>15708.558410020509</v>
      </c>
      <c r="G2633" s="36">
        <f t="shared" si="337"/>
        <v>-4.0029713493961084E-4</v>
      </c>
      <c r="H2633" s="31">
        <f t="shared" si="338"/>
        <v>-5.0220140184936779E-3</v>
      </c>
      <c r="I2633" s="37">
        <f t="shared" si="339"/>
        <v>9.1050760459412982E-4</v>
      </c>
      <c r="J2633" s="37">
        <f t="shared" si="340"/>
        <v>-3.249195854000215E-3</v>
      </c>
      <c r="K2633" s="39">
        <f t="shared" si="341"/>
        <v>-2.245880196971421E-3</v>
      </c>
      <c r="L2633" s="36">
        <f>-(1-B2633/MAX(B$5:B2633))</f>
        <v>-3.2229198206831233E-3</v>
      </c>
      <c r="M2633" s="37">
        <f>-(1-C2633/MAX(C$5:C2633))</f>
        <v>-5.7968497958636567E-2</v>
      </c>
      <c r="N2633" s="37">
        <f>-(1-D2633/MAX(D$5:D2633))</f>
        <v>-4.5996788984330128E-2</v>
      </c>
      <c r="O2633" s="37">
        <f>-(1-E2633/MAX(E$5:E2633))</f>
        <v>-0.37976359505120572</v>
      </c>
      <c r="P2633" s="39">
        <f>-(1-F2633/MAX(F$5:F2633))</f>
        <v>-3.6653748990428503E-2</v>
      </c>
      <c r="Q2633" s="33">
        <f>IF(DatiStorici[[#This Row],[Calend]]="X",(DatiStorici[[#This Row],[Balanced]]*B$2/DatiStorici[[#This Row],[Bond 3Y]]),Q2632)</f>
        <v>30.94589687668044</v>
      </c>
      <c r="R2633" s="33">
        <f>IF(DatiStorici[[#This Row],[Calend]]="X",(DatiStorici[[#This Row],[Balanced]]*C$2/DatiStorici[[#This Row],[Bond 10Y]]),R2632)</f>
        <v>22.858879314903145</v>
      </c>
      <c r="S2633" s="33">
        <f>IF(DatiStorici[[#This Row],[Calend]]="X",(DatiStorici[[#This Row],[Balanced]]*D$2/DatiStorici[[#This Row],[SXXR]]),S2632)</f>
        <v>18.430812247674215</v>
      </c>
      <c r="T2633" s="33">
        <f>IF(DatiStorici[[#This Row],[Calend]]="X",(DatiStorici[[#This Row],[Balanced]]*E$2/DatiStorici[[#This Row],[Gold]]),T2632)</f>
        <v>37.796619698119144</v>
      </c>
      <c r="U2633" s="34">
        <f>SUMPRODUCT(DatiStorici[[#This Row],[Bond 3Y]:[Gold]],Q2632:T2632)</f>
        <v>16697.567668244963</v>
      </c>
      <c r="V2633" s="32">
        <f t="shared" si="342"/>
        <v>-1.9234776306578313E-3</v>
      </c>
      <c r="W2633" s="32">
        <f>-(1-U2633/MAX(U$5:U2633))</f>
        <v>-2.9912607195198615E-2</v>
      </c>
      <c r="X2633" s="53" t="str">
        <f t="shared" si="343"/>
        <v/>
      </c>
    </row>
    <row r="2634" spans="1:24" x14ac:dyDescent="0.3">
      <c r="A2634" s="4">
        <v>42807</v>
      </c>
      <c r="B2634" s="1">
        <v>133.02165500000001</v>
      </c>
      <c r="C2634" s="1">
        <v>176.47036600000001</v>
      </c>
      <c r="D2634" s="1">
        <v>230.47519</v>
      </c>
      <c r="E2634" s="1">
        <v>114.24427</v>
      </c>
      <c r="F2634" s="3">
        <f t="shared" si="336"/>
        <v>15724.730578928171</v>
      </c>
      <c r="G2634" s="36">
        <f t="shared" si="337"/>
        <v>-3.595685215024713E-4</v>
      </c>
      <c r="H2634" s="31">
        <f t="shared" si="338"/>
        <v>-3.0527944866080077E-4</v>
      </c>
      <c r="I2634" s="37">
        <f t="shared" si="339"/>
        <v>3.777771267775374E-3</v>
      </c>
      <c r="J2634" s="37">
        <f t="shared" si="340"/>
        <v>1.2533643652638017E-3</v>
      </c>
      <c r="K2634" s="39">
        <f t="shared" si="341"/>
        <v>1.0289836574393055E-3</v>
      </c>
      <c r="L2634" s="36">
        <f>-(1-B2634/MAX(B$5:B2634))</f>
        <v>-3.5812650529771783E-3</v>
      </c>
      <c r="M2634" s="37">
        <f>-(1-C2634/MAX(C$5:C2634))</f>
        <v>-5.8256036924099419E-2</v>
      </c>
      <c r="N2634" s="37">
        <f>-(1-D2634/MAX(D$5:D2634))</f>
        <v>-4.2385966928818797E-2</v>
      </c>
      <c r="O2634" s="37">
        <f>-(1-E2634/MAX(E$5:E2634))</f>
        <v>-0.37898572546802634</v>
      </c>
      <c r="P2634" s="39">
        <f>-(1-F2634/MAX(F$5:F2634))</f>
        <v>-3.5661971267658577E-2</v>
      </c>
      <c r="Q2634" s="33">
        <f>IF(DatiStorici[[#This Row],[Calend]]="X",(DatiStorici[[#This Row],[Balanced]]*B$2/DatiStorici[[#This Row],[Bond 3Y]]),Q2633)</f>
        <v>30.94589687668044</v>
      </c>
      <c r="R2634" s="33">
        <f>IF(DatiStorici[[#This Row],[Calend]]="X",(DatiStorici[[#This Row],[Balanced]]*C$2/DatiStorici[[#This Row],[Bond 10Y]]),R2633)</f>
        <v>22.858879314903145</v>
      </c>
      <c r="S2634" s="33">
        <f>IF(DatiStorici[[#This Row],[Calend]]="X",(DatiStorici[[#This Row],[Balanced]]*D$2/DatiStorici[[#This Row],[SXXR]]),S2633)</f>
        <v>18.430812247674215</v>
      </c>
      <c r="T2634" s="33">
        <f>IF(DatiStorici[[#This Row],[Calend]]="X",(DatiStorici[[#This Row],[Balanced]]*E$2/DatiStorici[[#This Row],[Gold]]),T2633)</f>
        <v>37.796619698119144</v>
      </c>
      <c r="U2634" s="34">
        <f>SUMPRODUCT(DatiStorici[[#This Row],[Bond 3Y]:[Gold]],Q2633:T2633)</f>
        <v>16716.281397562438</v>
      </c>
      <c r="V2634" s="32">
        <f t="shared" si="342"/>
        <v>1.1201182621757629E-3</v>
      </c>
      <c r="W2634" s="32">
        <f>-(1-U2634/MAX(U$5:U2634))</f>
        <v>-2.8825385796014347E-2</v>
      </c>
      <c r="X2634" s="53" t="str">
        <f t="shared" si="343"/>
        <v/>
      </c>
    </row>
    <row r="2635" spans="1:24" x14ac:dyDescent="0.3">
      <c r="A2635" s="4">
        <v>42808</v>
      </c>
      <c r="B2635" s="1">
        <v>133.044656</v>
      </c>
      <c r="C2635" s="1">
        <v>176.64503099999999</v>
      </c>
      <c r="D2635" s="1">
        <v>229.73644400000001</v>
      </c>
      <c r="E2635" s="1">
        <v>114.2809</v>
      </c>
      <c r="F2635" s="3">
        <f t="shared" si="336"/>
        <v>15720.052098823562</v>
      </c>
      <c r="G2635" s="36">
        <f t="shared" si="337"/>
        <v>1.7289674871538677E-4</v>
      </c>
      <c r="H2635" s="31">
        <f t="shared" si="338"/>
        <v>9.8928008083986772E-4</v>
      </c>
      <c r="I2635" s="37">
        <f t="shared" si="339"/>
        <v>-3.2104648381241427E-3</v>
      </c>
      <c r="J2635" s="37">
        <f t="shared" si="340"/>
        <v>3.2057738159614499E-4</v>
      </c>
      <c r="K2635" s="39">
        <f t="shared" si="341"/>
        <v>-2.9756797412638616E-4</v>
      </c>
      <c r="L2635" s="36">
        <f>-(1-B2635/MAX(B$5:B2635))</f>
        <v>-3.4089725993724507E-3</v>
      </c>
      <c r="M2635" s="37">
        <f>-(1-C2635/MAX(C$5:C2635))</f>
        <v>-5.7323927397502583E-2</v>
      </c>
      <c r="N2635" s="37">
        <f>-(1-D2635/MAX(D$5:D2635))</f>
        <v>-4.5455423283210727E-2</v>
      </c>
      <c r="O2635" s="37">
        <f>-(1-E2635/MAX(E$5:E2635))</f>
        <v>-0.37878661042377859</v>
      </c>
      <c r="P2635" s="39">
        <f>-(1-F2635/MAX(F$5:F2635))</f>
        <v>-3.5948884691001215E-2</v>
      </c>
      <c r="Q2635" s="33">
        <f>IF(DatiStorici[[#This Row],[Calend]]="X",(DatiStorici[[#This Row],[Balanced]]*B$2/DatiStorici[[#This Row],[Bond 3Y]]),Q2634)</f>
        <v>30.94589687668044</v>
      </c>
      <c r="R2635" s="33">
        <f>IF(DatiStorici[[#This Row],[Calend]]="X",(DatiStorici[[#This Row],[Balanced]]*C$2/DatiStorici[[#This Row],[Bond 10Y]]),R2634)</f>
        <v>22.858879314903145</v>
      </c>
      <c r="S2635" s="33">
        <f>IF(DatiStorici[[#This Row],[Calend]]="X",(DatiStorici[[#This Row],[Balanced]]*D$2/DatiStorici[[#This Row],[SXXR]]),S2634)</f>
        <v>18.430812247674215</v>
      </c>
      <c r="T2635" s="33">
        <f>IF(DatiStorici[[#This Row],[Calend]]="X",(DatiStorici[[#This Row],[Balanced]]*E$2/DatiStorici[[#This Row],[Gold]]),T2634)</f>
        <v>37.796619698119144</v>
      </c>
      <c r="U2635" s="34">
        <f>SUMPRODUCT(DatiStorici[[#This Row],[Bond 3Y]:[Gold]],Q2634:T2634)</f>
        <v>16708.754631646854</v>
      </c>
      <c r="V2635" s="32">
        <f t="shared" si="342"/>
        <v>-4.5036696661907954E-4</v>
      </c>
      <c r="W2635" s="32">
        <f>-(1-U2635/MAX(U$5:U2635))</f>
        <v>-2.9262672283985047E-2</v>
      </c>
      <c r="X2635" s="53" t="str">
        <f t="shared" si="343"/>
        <v/>
      </c>
    </row>
    <row r="2636" spans="1:24" x14ac:dyDescent="0.3">
      <c r="A2636" s="4">
        <v>42809</v>
      </c>
      <c r="B2636" s="1">
        <v>133.14008100000001</v>
      </c>
      <c r="C2636" s="1">
        <v>177.45180300000001</v>
      </c>
      <c r="D2636" s="1">
        <v>230.752453</v>
      </c>
      <c r="E2636" s="1">
        <v>113.72933</v>
      </c>
      <c r="F2636" s="3">
        <f t="shared" si="336"/>
        <v>15736.363983297419</v>
      </c>
      <c r="G2636" s="36">
        <f t="shared" si="337"/>
        <v>7.1698328884936264E-4</v>
      </c>
      <c r="H2636" s="31">
        <f t="shared" si="338"/>
        <v>4.5567953087645389E-3</v>
      </c>
      <c r="I2636" s="37">
        <f t="shared" si="339"/>
        <v>4.4127476483861762E-3</v>
      </c>
      <c r="J2636" s="37">
        <f t="shared" si="340"/>
        <v>-4.8381256920268512E-3</v>
      </c>
      <c r="K2636" s="39">
        <f t="shared" si="341"/>
        <v>1.0371102603270353E-3</v>
      </c>
      <c r="L2636" s="36">
        <f>-(1-B2636/MAX(B$5:B2636))</f>
        <v>-2.6941772693765964E-3</v>
      </c>
      <c r="M2636" s="37">
        <f>-(1-C2636/MAX(C$5:C2636))</f>
        <v>-5.3018543565643284E-2</v>
      </c>
      <c r="N2636" s="37">
        <f>-(1-D2636/MAX(D$5:D2636))</f>
        <v>-4.123395165267818E-2</v>
      </c>
      <c r="O2636" s="37">
        <f>-(1-E2636/MAX(E$5:E2636))</f>
        <v>-0.38178486008132018</v>
      </c>
      <c r="P2636" s="39">
        <f>-(1-F2636/MAX(F$5:F2636))</f>
        <v>-3.4948538742975432E-2</v>
      </c>
      <c r="Q2636" s="33">
        <f>IF(DatiStorici[[#This Row],[Calend]]="X",(DatiStorici[[#This Row],[Balanced]]*B$2/DatiStorici[[#This Row],[Bond 3Y]]),Q2635)</f>
        <v>30.94589687668044</v>
      </c>
      <c r="R2636" s="33">
        <f>IF(DatiStorici[[#This Row],[Calend]]="X",(DatiStorici[[#This Row],[Balanced]]*C$2/DatiStorici[[#This Row],[Bond 10Y]]),R2635)</f>
        <v>22.858879314903145</v>
      </c>
      <c r="S2636" s="33">
        <f>IF(DatiStorici[[#This Row],[Calend]]="X",(DatiStorici[[#This Row],[Balanced]]*D$2/DatiStorici[[#This Row],[SXXR]]),S2635)</f>
        <v>18.430812247674215</v>
      </c>
      <c r="T2636" s="33">
        <f>IF(DatiStorici[[#This Row],[Calend]]="X",(DatiStorici[[#This Row],[Balanced]]*E$2/DatiStorici[[#This Row],[Gold]]),T2635)</f>
        <v>37.796619698119144</v>
      </c>
      <c r="U2636" s="34">
        <f>SUMPRODUCT(DatiStorici[[#This Row],[Bond 3Y]:[Gold]],Q2635:T2635)</f>
        <v>16728.027937233011</v>
      </c>
      <c r="V2636" s="32">
        <f t="shared" si="342"/>
        <v>1.1528207106031544E-3</v>
      </c>
      <c r="W2636" s="32">
        <f>-(1-U2636/MAX(U$5:U2636))</f>
        <v>-2.8142940887276091E-2</v>
      </c>
      <c r="X2636" s="53" t="str">
        <f t="shared" si="343"/>
        <v/>
      </c>
    </row>
    <row r="2637" spans="1:24" x14ac:dyDescent="0.3">
      <c r="A2637" s="4">
        <v>42810</v>
      </c>
      <c r="B2637" s="1">
        <v>133.141909</v>
      </c>
      <c r="C2637" s="1">
        <v>176.78988100000001</v>
      </c>
      <c r="D2637" s="1">
        <v>232.59652399999999</v>
      </c>
      <c r="E2637" s="1">
        <v>116.62625</v>
      </c>
      <c r="F2637" s="3">
        <f t="shared" si="336"/>
        <v>15861.64797729217</v>
      </c>
      <c r="G2637" s="36">
        <f t="shared" si="337"/>
        <v>1.3729805759811167E-5</v>
      </c>
      <c r="H2637" s="31">
        <f t="shared" si="338"/>
        <v>-3.7371252467990929E-3</v>
      </c>
      <c r="I2637" s="37">
        <f t="shared" si="339"/>
        <v>7.959791983835866E-3</v>
      </c>
      <c r="J2637" s="37">
        <f t="shared" si="340"/>
        <v>2.5153050190376912E-2</v>
      </c>
      <c r="K2637" s="39">
        <f t="shared" si="341"/>
        <v>7.929907152021862E-3</v>
      </c>
      <c r="L2637" s="36">
        <f>-(1-B2637/MAX(B$5:B2637))</f>
        <v>-2.6804843601471173E-3</v>
      </c>
      <c r="M2637" s="37">
        <f>-(1-C2637/MAX(C$5:C2637))</f>
        <v>-5.6550927283412267E-2</v>
      </c>
      <c r="N2637" s="37">
        <f>-(1-D2637/MAX(D$5:D2637))</f>
        <v>-3.3571919710847054E-2</v>
      </c>
      <c r="O2637" s="37">
        <f>-(1-E2637/MAX(E$5:E2637))</f>
        <v>-0.36603764867039201</v>
      </c>
      <c r="P2637" s="39">
        <f>-(1-F2637/MAX(F$5:F2637))</f>
        <v>-2.7265347021871333E-2</v>
      </c>
      <c r="Q2637" s="33">
        <f>IF(DatiStorici[[#This Row],[Calend]]="X",(DatiStorici[[#This Row],[Balanced]]*B$2/DatiStorici[[#This Row],[Bond 3Y]]),Q2636)</f>
        <v>30.94589687668044</v>
      </c>
      <c r="R2637" s="33">
        <f>IF(DatiStorici[[#This Row],[Calend]]="X",(DatiStorici[[#This Row],[Balanced]]*C$2/DatiStorici[[#This Row],[Bond 10Y]]),R2636)</f>
        <v>22.858879314903145</v>
      </c>
      <c r="S2637" s="33">
        <f>IF(DatiStorici[[#This Row],[Calend]]="X",(DatiStorici[[#This Row],[Balanced]]*D$2/DatiStorici[[#This Row],[SXXR]]),S2636)</f>
        <v>18.430812247674215</v>
      </c>
      <c r="T2637" s="33">
        <f>IF(DatiStorici[[#This Row],[Calend]]="X",(DatiStorici[[#This Row],[Balanced]]*E$2/DatiStorici[[#This Row],[Gold]]),T2636)</f>
        <v>37.796619698119144</v>
      </c>
      <c r="U2637" s="34">
        <f>SUMPRODUCT(DatiStorici[[#This Row],[Bond 3Y]:[Gold]],Q2636:T2636)</f>
        <v>16856.435221126878</v>
      </c>
      <c r="V2637" s="32">
        <f t="shared" si="342"/>
        <v>7.6468639085113151E-3</v>
      </c>
      <c r="W2637" s="32">
        <f>-(1-U2637/MAX(U$5:U2637))</f>
        <v>-2.0682795210690941E-2</v>
      </c>
      <c r="X2637" s="53" t="str">
        <f t="shared" si="343"/>
        <v/>
      </c>
    </row>
    <row r="2638" spans="1:24" x14ac:dyDescent="0.3">
      <c r="A2638" s="4">
        <v>42811</v>
      </c>
      <c r="B2638" s="1">
        <v>133.108338</v>
      </c>
      <c r="C2638" s="1">
        <v>176.736762</v>
      </c>
      <c r="D2638" s="1">
        <v>233.04351600000001</v>
      </c>
      <c r="E2638" s="1">
        <v>116.64861000000001</v>
      </c>
      <c r="F2638" s="3">
        <f t="shared" si="336"/>
        <v>15867.080535976838</v>
      </c>
      <c r="G2638" s="36">
        <f t="shared" si="337"/>
        <v>-2.5217629321415668E-4</v>
      </c>
      <c r="H2638" s="31">
        <f t="shared" si="338"/>
        <v>-3.0050917774678091E-4</v>
      </c>
      <c r="I2638" s="37">
        <f t="shared" si="339"/>
        <v>1.9199042131438895E-3</v>
      </c>
      <c r="J2638" s="37">
        <f t="shared" si="340"/>
        <v>1.917051847634332E-4</v>
      </c>
      <c r="K2638" s="39">
        <f t="shared" si="341"/>
        <v>3.4243784685422825E-4</v>
      </c>
      <c r="L2638" s="36">
        <f>-(1-B2638/MAX(B$5:B2638))</f>
        <v>-2.9319529902051E-3</v>
      </c>
      <c r="M2638" s="37">
        <f>-(1-C2638/MAX(C$5:C2638))</f>
        <v>-5.6834399793321611E-2</v>
      </c>
      <c r="N2638" s="37">
        <f>-(1-D2638/MAX(D$5:D2638))</f>
        <v>-3.17146880848721E-2</v>
      </c>
      <c r="O2638" s="37">
        <f>-(1-E2638/MAX(E$5:E2638))</f>
        <v>-0.3659161031506164</v>
      </c>
      <c r="P2638" s="39">
        <f>-(1-F2638/MAX(F$5:F2638))</f>
        <v>-2.6932188822012204E-2</v>
      </c>
      <c r="Q2638" s="33">
        <f>IF(DatiStorici[[#This Row],[Calend]]="X",(DatiStorici[[#This Row],[Balanced]]*B$2/DatiStorici[[#This Row],[Bond 3Y]]),Q2637)</f>
        <v>30.94589687668044</v>
      </c>
      <c r="R2638" s="33">
        <f>IF(DatiStorici[[#This Row],[Calend]]="X",(DatiStorici[[#This Row],[Balanced]]*C$2/DatiStorici[[#This Row],[Bond 10Y]]),R2637)</f>
        <v>22.858879314903145</v>
      </c>
      <c r="S2638" s="33">
        <f>IF(DatiStorici[[#This Row],[Calend]]="X",(DatiStorici[[#This Row],[Balanced]]*D$2/DatiStorici[[#This Row],[SXXR]]),S2637)</f>
        <v>18.430812247674215</v>
      </c>
      <c r="T2638" s="33">
        <f>IF(DatiStorici[[#This Row],[Calend]]="X",(DatiStorici[[#This Row],[Balanced]]*E$2/DatiStorici[[#This Row],[Gold]]),T2637)</f>
        <v>37.796619698119144</v>
      </c>
      <c r="U2638" s="34">
        <f>SUMPRODUCT(DatiStorici[[#This Row],[Bond 3Y]:[Gold]],Q2637:T2637)</f>
        <v>16863.265653657163</v>
      </c>
      <c r="V2638" s="32">
        <f t="shared" si="342"/>
        <v>4.0513008398694459E-4</v>
      </c>
      <c r="W2638" s="32">
        <f>-(1-U2638/MAX(U$5:U2638))</f>
        <v>-2.0285963970555598E-2</v>
      </c>
      <c r="X2638" s="53" t="str">
        <f t="shared" si="343"/>
        <v/>
      </c>
    </row>
    <row r="2639" spans="1:24" x14ac:dyDescent="0.3">
      <c r="A2639" s="4">
        <v>42814</v>
      </c>
      <c r="B2639" s="1">
        <v>133.127309</v>
      </c>
      <c r="C2639" s="1">
        <v>176.81367800000001</v>
      </c>
      <c r="D2639" s="1">
        <v>232.69270499999999</v>
      </c>
      <c r="E2639" s="1">
        <v>116.91019</v>
      </c>
      <c r="F2639" s="3">
        <f t="shared" si="336"/>
        <v>15874.535767672867</v>
      </c>
      <c r="G2639" s="36">
        <f t="shared" si="337"/>
        <v>1.425128471402219E-4</v>
      </c>
      <c r="H2639" s="31">
        <f t="shared" si="338"/>
        <v>4.3510623951416972E-4</v>
      </c>
      <c r="I2639" s="37">
        <f t="shared" si="339"/>
        <v>-1.5064796360195066E-3</v>
      </c>
      <c r="J2639" s="37">
        <f t="shared" si="340"/>
        <v>2.2399507907259549E-3</v>
      </c>
      <c r="K2639" s="39">
        <f t="shared" si="341"/>
        <v>4.697449406356447E-4</v>
      </c>
      <c r="L2639" s="36">
        <f>-(1-B2639/MAX(B$5:B2639))</f>
        <v>-2.7898478583702202E-3</v>
      </c>
      <c r="M2639" s="37">
        <f>-(1-C2639/MAX(C$5:C2639))</f>
        <v>-5.6423933263978321E-2</v>
      </c>
      <c r="N2639" s="37">
        <f>-(1-D2639/MAX(D$5:D2639))</f>
        <v>-3.3172291988163183E-2</v>
      </c>
      <c r="O2639" s="37">
        <f>-(1-E2639/MAX(E$5:E2639))</f>
        <v>-0.36449419451631837</v>
      </c>
      <c r="P2639" s="39">
        <f>-(1-F2639/MAX(F$5:F2639))</f>
        <v>-2.6474987765281455E-2</v>
      </c>
      <c r="Q2639" s="33">
        <f>IF(DatiStorici[[#This Row],[Calend]]="X",(DatiStorici[[#This Row],[Balanced]]*B$2/DatiStorici[[#This Row],[Bond 3Y]]),Q2638)</f>
        <v>30.94589687668044</v>
      </c>
      <c r="R2639" s="33">
        <f>IF(DatiStorici[[#This Row],[Calend]]="X",(DatiStorici[[#This Row],[Balanced]]*C$2/DatiStorici[[#This Row],[Bond 10Y]]),R2638)</f>
        <v>22.858879314903145</v>
      </c>
      <c r="S2639" s="33">
        <f>IF(DatiStorici[[#This Row],[Calend]]="X",(DatiStorici[[#This Row],[Balanced]]*D$2/DatiStorici[[#This Row],[SXXR]]),S2638)</f>
        <v>18.430812247674215</v>
      </c>
      <c r="T2639" s="33">
        <f>IF(DatiStorici[[#This Row],[Calend]]="X",(DatiStorici[[#This Row],[Balanced]]*E$2/DatiStorici[[#This Row],[Gold]]),T2638)</f>
        <v>37.796619698119144</v>
      </c>
      <c r="U2639" s="34">
        <f>SUMPRODUCT(DatiStorici[[#This Row],[Bond 3Y]:[Gold]],Q2638:T2638)</f>
        <v>16869.032049933412</v>
      </c>
      <c r="V2639" s="32">
        <f t="shared" si="342"/>
        <v>3.41891701720885E-4</v>
      </c>
      <c r="W2639" s="32">
        <f>-(1-U2639/MAX(U$5:U2639))</f>
        <v>-1.9950950605696183E-2</v>
      </c>
      <c r="X2639" s="53" t="str">
        <f t="shared" si="343"/>
        <v/>
      </c>
    </row>
    <row r="2640" spans="1:24" x14ac:dyDescent="0.3">
      <c r="A2640" s="4">
        <v>42815</v>
      </c>
      <c r="B2640" s="1">
        <v>133.16583499999999</v>
      </c>
      <c r="C2640" s="1">
        <v>177.078654</v>
      </c>
      <c r="D2640" s="1">
        <v>231.45469199999999</v>
      </c>
      <c r="E2640" s="1">
        <v>117.78158000000001</v>
      </c>
      <c r="F2640" s="3">
        <f t="shared" si="336"/>
        <v>15897.939954506743</v>
      </c>
      <c r="G2640" s="36">
        <f t="shared" si="337"/>
        <v>2.8935029787151951E-4</v>
      </c>
      <c r="H2640" s="31">
        <f t="shared" si="338"/>
        <v>1.4974952863189494E-3</v>
      </c>
      <c r="I2640" s="37">
        <f t="shared" si="339"/>
        <v>-5.3345809711437793E-3</v>
      </c>
      <c r="J2640" s="37">
        <f t="shared" si="340"/>
        <v>7.4258590685053237E-3</v>
      </c>
      <c r="K2640" s="39">
        <f t="shared" si="341"/>
        <v>1.4732368526526405E-3</v>
      </c>
      <c r="L2640" s="36">
        <f>-(1-B2640/MAX(B$5:B2640))</f>
        <v>-2.5012630547713854E-3</v>
      </c>
      <c r="M2640" s="37">
        <f>-(1-C2640/MAX(C$5:C2640))</f>
        <v>-5.5009874042499796E-2</v>
      </c>
      <c r="N2640" s="37">
        <f>-(1-D2640/MAX(D$5:D2640))</f>
        <v>-3.8316180238887942E-2</v>
      </c>
      <c r="O2640" s="37">
        <f>-(1-E2640/MAX(E$5:E2640))</f>
        <v>-0.35975745254506308</v>
      </c>
      <c r="P2640" s="39">
        <f>-(1-F2640/MAX(F$5:F2640))</f>
        <v>-2.50396978388705E-2</v>
      </c>
      <c r="Q2640" s="33">
        <f>IF(DatiStorici[[#This Row],[Calend]]="X",(DatiStorici[[#This Row],[Balanced]]*B$2/DatiStorici[[#This Row],[Bond 3Y]]),Q2639)</f>
        <v>30.94589687668044</v>
      </c>
      <c r="R2640" s="33">
        <f>IF(DatiStorici[[#This Row],[Calend]]="X",(DatiStorici[[#This Row],[Balanced]]*C$2/DatiStorici[[#This Row],[Bond 10Y]]),R2639)</f>
        <v>22.858879314903145</v>
      </c>
      <c r="S2640" s="33">
        <f>IF(DatiStorici[[#This Row],[Calend]]="X",(DatiStorici[[#This Row],[Balanced]]*D$2/DatiStorici[[#This Row],[SXXR]]),S2639)</f>
        <v>18.430812247674215</v>
      </c>
      <c r="T2640" s="33">
        <f>IF(DatiStorici[[#This Row],[Calend]]="X",(DatiStorici[[#This Row],[Balanced]]*E$2/DatiStorici[[#This Row],[Gold]]),T2639)</f>
        <v>37.796619698119144</v>
      </c>
      <c r="U2640" s="34">
        <f>SUMPRODUCT(DatiStorici[[#This Row],[Bond 3Y]:[Gold]],Q2639:T2639)</f>
        <v>16886.399337237392</v>
      </c>
      <c r="V2640" s="32">
        <f t="shared" si="342"/>
        <v>1.0290070736902338E-3</v>
      </c>
      <c r="W2640" s="32">
        <f>-(1-U2640/MAX(U$5:U2640))</f>
        <v>-1.8941954158096852E-2</v>
      </c>
      <c r="X2640" s="53" t="str">
        <f t="shared" si="343"/>
        <v/>
      </c>
    </row>
    <row r="2641" spans="1:24" x14ac:dyDescent="0.3">
      <c r="A2641" s="4">
        <v>42816</v>
      </c>
      <c r="B2641" s="1">
        <v>133.19357400000001</v>
      </c>
      <c r="C2641" s="1">
        <v>177.81197299999999</v>
      </c>
      <c r="D2641" s="1">
        <v>230.440484</v>
      </c>
      <c r="E2641" s="1">
        <v>118.48694</v>
      </c>
      <c r="F2641" s="3">
        <f t="shared" si="336"/>
        <v>15929.754088587819</v>
      </c>
      <c r="G2641" s="36">
        <f t="shared" si="337"/>
        <v>2.0828248721874371E-4</v>
      </c>
      <c r="H2641" s="31">
        <f t="shared" si="338"/>
        <v>4.1326537693281568E-3</v>
      </c>
      <c r="I2641" s="37">
        <f t="shared" si="339"/>
        <v>-4.3915142770396074E-3</v>
      </c>
      <c r="J2641" s="37">
        <f t="shared" si="340"/>
        <v>5.9708512633704254E-3</v>
      </c>
      <c r="K2641" s="39">
        <f t="shared" si="341"/>
        <v>1.9991485800815224E-3</v>
      </c>
      <c r="L2641" s="36">
        <f>-(1-B2641/MAX(B$5:B2641))</f>
        <v>-2.2934798987979121E-3</v>
      </c>
      <c r="M2641" s="37">
        <f>-(1-C2641/MAX(C$5:C2641))</f>
        <v>-5.1096476247094014E-2</v>
      </c>
      <c r="N2641" s="37">
        <f>-(1-D2641/MAX(D$5:D2641))</f>
        <v>-4.253016879554361E-2</v>
      </c>
      <c r="O2641" s="37">
        <f>-(1-E2641/MAX(E$5:E2641))</f>
        <v>-0.35592322410906474</v>
      </c>
      <c r="P2641" s="39">
        <f>-(1-F2641/MAX(F$5:F2641))</f>
        <v>-2.3088657775476085E-2</v>
      </c>
      <c r="Q2641" s="33">
        <f>IF(DatiStorici[[#This Row],[Calend]]="X",(DatiStorici[[#This Row],[Balanced]]*B$2/DatiStorici[[#This Row],[Bond 3Y]]),Q2640)</f>
        <v>30.94589687668044</v>
      </c>
      <c r="R2641" s="33">
        <f>IF(DatiStorici[[#This Row],[Calend]]="X",(DatiStorici[[#This Row],[Balanced]]*C$2/DatiStorici[[#This Row],[Bond 10Y]]),R2640)</f>
        <v>22.858879314903145</v>
      </c>
      <c r="S2641" s="33">
        <f>IF(DatiStorici[[#This Row],[Calend]]="X",(DatiStorici[[#This Row],[Balanced]]*D$2/DatiStorici[[#This Row],[SXXR]]),S2640)</f>
        <v>18.430812247674215</v>
      </c>
      <c r="T2641" s="33">
        <f>IF(DatiStorici[[#This Row],[Calend]]="X",(DatiStorici[[#This Row],[Balanced]]*E$2/DatiStorici[[#This Row],[Gold]]),T2640)</f>
        <v>37.796619698119144</v>
      </c>
      <c r="U2641" s="34">
        <f>SUMPRODUCT(DatiStorici[[#This Row],[Bond 3Y]:[Gold]],Q2640:T2640)</f>
        <v>16911.988142433358</v>
      </c>
      <c r="V2641" s="32">
        <f t="shared" si="342"/>
        <v>1.514203013415942E-3</v>
      </c>
      <c r="W2641" s="32">
        <f>-(1-U2641/MAX(U$5:U2641))</f>
        <v>-1.7455307850637647E-2</v>
      </c>
      <c r="X2641" s="53" t="str">
        <f t="shared" si="343"/>
        <v/>
      </c>
    </row>
    <row r="2642" spans="1:24" x14ac:dyDescent="0.3">
      <c r="A2642" s="4">
        <v>42817</v>
      </c>
      <c r="B2642" s="1">
        <v>133.214212</v>
      </c>
      <c r="C2642" s="1">
        <v>177.83612099999999</v>
      </c>
      <c r="D2642" s="1">
        <v>232.419577</v>
      </c>
      <c r="E2642" s="1">
        <v>118.33853000000001</v>
      </c>
      <c r="F2642" s="3">
        <f t="shared" si="336"/>
        <v>15954.793864438034</v>
      </c>
      <c r="G2642" s="36">
        <f t="shared" si="337"/>
        <v>1.5493541199484913E-4</v>
      </c>
      <c r="H2642" s="31">
        <f t="shared" si="338"/>
        <v>1.3579715704647001E-4</v>
      </c>
      <c r="I2642" s="37">
        <f t="shared" si="339"/>
        <v>8.5516346202223099E-3</v>
      </c>
      <c r="J2642" s="37">
        <f t="shared" si="340"/>
        <v>-1.2533281950396239E-3</v>
      </c>
      <c r="K2642" s="39">
        <f t="shared" si="341"/>
        <v>1.5706530344893905E-3</v>
      </c>
      <c r="L2642" s="36">
        <f>-(1-B2642/MAX(B$5:B2642))</f>
        <v>-2.1388878524740695E-3</v>
      </c>
      <c r="M2642" s="37">
        <f>-(1-C2642/MAX(C$5:C2642))</f>
        <v>-5.0967609096558619E-2</v>
      </c>
      <c r="N2642" s="37">
        <f>-(1-D2642/MAX(D$5:D2642))</f>
        <v>-3.4307126525558118E-2</v>
      </c>
      <c r="O2642" s="37">
        <f>-(1-E2642/MAX(E$5:E2642))</f>
        <v>-0.35672995803526775</v>
      </c>
      <c r="P2642" s="39">
        <f>-(1-F2642/MAX(F$5:F2642))</f>
        <v>-2.1553063384075033E-2</v>
      </c>
      <c r="Q2642" s="33">
        <f>IF(DatiStorici[[#This Row],[Calend]]="X",(DatiStorici[[#This Row],[Balanced]]*B$2/DatiStorici[[#This Row],[Bond 3Y]]),Q2641)</f>
        <v>30.94589687668044</v>
      </c>
      <c r="R2642" s="33">
        <f>IF(DatiStorici[[#This Row],[Calend]]="X",(DatiStorici[[#This Row],[Balanced]]*C$2/DatiStorici[[#This Row],[Bond 10Y]]),R2641)</f>
        <v>22.858879314903145</v>
      </c>
      <c r="S2642" s="33">
        <f>IF(DatiStorici[[#This Row],[Calend]]="X",(DatiStorici[[#This Row],[Balanced]]*D$2/DatiStorici[[#This Row],[SXXR]]),S2641)</f>
        <v>18.430812247674215</v>
      </c>
      <c r="T2642" s="33">
        <f>IF(DatiStorici[[#This Row],[Calend]]="X",(DatiStorici[[#This Row],[Balanced]]*E$2/DatiStorici[[#This Row],[Gold]]),T2641)</f>
        <v>37.796619698119144</v>
      </c>
      <c r="U2642" s="34">
        <f>SUMPRODUCT(DatiStorici[[#This Row],[Bond 3Y]:[Gold]],Q2641:T2641)</f>
        <v>16944.045695245084</v>
      </c>
      <c r="V2642" s="32">
        <f t="shared" si="342"/>
        <v>1.8937577003933612E-3</v>
      </c>
      <c r="W2642" s="32">
        <f>-(1-U2642/MAX(U$5:U2642))</f>
        <v>-1.5592843302224879E-2</v>
      </c>
      <c r="X2642" s="53" t="str">
        <f t="shared" si="343"/>
        <v/>
      </c>
    </row>
    <row r="2643" spans="1:24" x14ac:dyDescent="0.3">
      <c r="A2643" s="4">
        <v>42818</v>
      </c>
      <c r="B2643" s="1">
        <v>133.232112</v>
      </c>
      <c r="C2643" s="1">
        <v>178.19099700000001</v>
      </c>
      <c r="D2643" s="1">
        <v>231.28830199999999</v>
      </c>
      <c r="E2643" s="1">
        <v>118.33717</v>
      </c>
      <c r="F2643" s="3">
        <f t="shared" si="336"/>
        <v>15947.148821057623</v>
      </c>
      <c r="G2643" s="36">
        <f t="shared" si="337"/>
        <v>1.3436102069801868E-4</v>
      </c>
      <c r="H2643" s="31">
        <f t="shared" si="338"/>
        <v>1.9935341977427713E-3</v>
      </c>
      <c r="I2643" s="37">
        <f t="shared" si="339"/>
        <v>-4.8792668643767804E-3</v>
      </c>
      <c r="J2643" s="37">
        <f t="shared" si="340"/>
        <v>-1.149251908851072E-5</v>
      </c>
      <c r="K2643" s="39">
        <f t="shared" si="341"/>
        <v>-4.7928388575752841E-4</v>
      </c>
      <c r="L2643" s="36">
        <f>-(1-B2643/MAX(B$5:B2643))</f>
        <v>-2.004805207392435E-3</v>
      </c>
      <c r="M2643" s="37">
        <f>-(1-C2643/MAX(C$5:C2643))</f>
        <v>-4.9073793504650465E-2</v>
      </c>
      <c r="N2643" s="37">
        <f>-(1-D2643/MAX(D$5:D2643))</f>
        <v>-3.9007523194121929E-2</v>
      </c>
      <c r="O2643" s="37">
        <f>-(1-E2643/MAX(E$5:E2643))</f>
        <v>-0.35673735078602331</v>
      </c>
      <c r="P2643" s="39">
        <f>-(1-F2643/MAX(F$5:F2643))</f>
        <v>-2.2021904870804021E-2</v>
      </c>
      <c r="Q2643" s="33">
        <f>IF(DatiStorici[[#This Row],[Calend]]="X",(DatiStorici[[#This Row],[Balanced]]*B$2/DatiStorici[[#This Row],[Bond 3Y]]),Q2642)</f>
        <v>30.94589687668044</v>
      </c>
      <c r="R2643" s="33">
        <f>IF(DatiStorici[[#This Row],[Calend]]="X",(DatiStorici[[#This Row],[Balanced]]*C$2/DatiStorici[[#This Row],[Bond 10Y]]),R2642)</f>
        <v>22.858879314903145</v>
      </c>
      <c r="S2643" s="33">
        <f>IF(DatiStorici[[#This Row],[Calend]]="X",(DatiStorici[[#This Row],[Balanced]]*D$2/DatiStorici[[#This Row],[SXXR]]),S2642)</f>
        <v>18.430812247674215</v>
      </c>
      <c r="T2643" s="33">
        <f>IF(DatiStorici[[#This Row],[Calend]]="X",(DatiStorici[[#This Row],[Balanced]]*E$2/DatiStorici[[#This Row],[Gold]]),T2642)</f>
        <v>37.796619698119144</v>
      </c>
      <c r="U2643" s="34">
        <f>SUMPRODUCT(DatiStorici[[#This Row],[Bond 3Y]:[Gold]],Q2642:T2642)</f>
        <v>16931.809973926654</v>
      </c>
      <c r="V2643" s="32">
        <f t="shared" si="342"/>
        <v>-7.2238599491123324E-4</v>
      </c>
      <c r="W2643" s="32">
        <f>-(1-U2643/MAX(U$5:U2643))</f>
        <v>-1.630370845508522E-2</v>
      </c>
      <c r="X2643" s="53" t="str">
        <f t="shared" si="343"/>
        <v/>
      </c>
    </row>
    <row r="2644" spans="1:24" x14ac:dyDescent="0.3">
      <c r="A2644" s="4">
        <v>42821</v>
      </c>
      <c r="B2644" s="1">
        <v>133.234343</v>
      </c>
      <c r="C2644" s="1">
        <v>178.353523</v>
      </c>
      <c r="D2644" s="1">
        <v>231.119911</v>
      </c>
      <c r="E2644" s="1">
        <v>119.28637000000001</v>
      </c>
      <c r="F2644" s="3">
        <f t="shared" si="336"/>
        <v>15986.222802265063</v>
      </c>
      <c r="G2644" s="36">
        <f t="shared" si="337"/>
        <v>1.6745072095719341E-5</v>
      </c>
      <c r="H2644" s="31">
        <f t="shared" si="338"/>
        <v>9.1167302897777525E-4</v>
      </c>
      <c r="I2644" s="37">
        <f t="shared" si="339"/>
        <v>-7.283218710633267E-4</v>
      </c>
      <c r="J2644" s="37">
        <f t="shared" si="340"/>
        <v>7.9891499695034247E-3</v>
      </c>
      <c r="K2644" s="39">
        <f t="shared" si="341"/>
        <v>2.4472204920391377E-3</v>
      </c>
      <c r="L2644" s="36">
        <f>-(1-B2644/MAX(B$5:B2644))</f>
        <v>-1.9880935659858379E-3</v>
      </c>
      <c r="M2644" s="37">
        <f>-(1-C2644/MAX(C$5:C2644))</f>
        <v>-4.8206464429451201E-2</v>
      </c>
      <c r="N2644" s="37">
        <f>-(1-D2644/MAX(D$5:D2644))</f>
        <v>-3.9707180214224147E-2</v>
      </c>
      <c r="O2644" s="37">
        <f>-(1-E2644/MAX(E$5:E2644))</f>
        <v>-0.35157764562631821</v>
      </c>
      <c r="P2644" s="39">
        <f>-(1-F2644/MAX(F$5:F2644))</f>
        <v>-1.9625645944574721E-2</v>
      </c>
      <c r="Q2644" s="33">
        <f>IF(DatiStorici[[#This Row],[Calend]]="X",(DatiStorici[[#This Row],[Balanced]]*B$2/DatiStorici[[#This Row],[Bond 3Y]]),Q2643)</f>
        <v>30.94589687668044</v>
      </c>
      <c r="R2644" s="33">
        <f>IF(DatiStorici[[#This Row],[Calend]]="X",(DatiStorici[[#This Row],[Balanced]]*C$2/DatiStorici[[#This Row],[Bond 10Y]]),R2643)</f>
        <v>22.858879314903145</v>
      </c>
      <c r="S2644" s="33">
        <f>IF(DatiStorici[[#This Row],[Calend]]="X",(DatiStorici[[#This Row],[Balanced]]*D$2/DatiStorici[[#This Row],[SXXR]]),S2643)</f>
        <v>18.430812247674215</v>
      </c>
      <c r="T2644" s="33">
        <f>IF(DatiStorici[[#This Row],[Calend]]="X",(DatiStorici[[#This Row],[Balanced]]*E$2/DatiStorici[[#This Row],[Gold]]),T2643)</f>
        <v>37.796619698119144</v>
      </c>
      <c r="U2644" s="34">
        <f>SUMPRODUCT(DatiStorici[[#This Row],[Bond 3Y]:[Gold]],Q2643:T2643)</f>
        <v>16968.367144954376</v>
      </c>
      <c r="V2644" s="32">
        <f t="shared" si="342"/>
        <v>2.1567548199097758E-3</v>
      </c>
      <c r="W2644" s="32">
        <f>-(1-U2644/MAX(U$5:U2644))</f>
        <v>-1.4179827214702789E-2</v>
      </c>
      <c r="X2644" s="53" t="str">
        <f t="shared" si="343"/>
        <v/>
      </c>
    </row>
    <row r="2645" spans="1:24" x14ac:dyDescent="0.3">
      <c r="A2645" s="4">
        <v>42822</v>
      </c>
      <c r="B2645" s="1">
        <v>133.25549000000001</v>
      </c>
      <c r="C2645" s="1">
        <v>178.81226599999999</v>
      </c>
      <c r="D2645" s="1">
        <v>232.528088</v>
      </c>
      <c r="E2645" s="1">
        <v>119.25653</v>
      </c>
      <c r="F2645" s="3">
        <f t="shared" si="336"/>
        <v>16018.366440226626</v>
      </c>
      <c r="G2645" s="36">
        <f t="shared" si="337"/>
        <v>1.587077436039617E-4</v>
      </c>
      <c r="H2645" s="31">
        <f t="shared" si="338"/>
        <v>2.5687972722362442E-3</v>
      </c>
      <c r="I2645" s="37">
        <f t="shared" si="339"/>
        <v>6.0743552562274455E-3</v>
      </c>
      <c r="J2645" s="37">
        <f t="shared" si="340"/>
        <v>-2.5018560733229344E-4</v>
      </c>
      <c r="K2645" s="39">
        <f t="shared" si="341"/>
        <v>2.0086899741704059E-3</v>
      </c>
      <c r="L2645" s="36">
        <f>-(1-B2645/MAX(B$5:B2645))</f>
        <v>-1.8296887785251847E-3</v>
      </c>
      <c r="M2645" s="37">
        <f>-(1-C2645/MAX(C$5:C2645))</f>
        <v>-4.5758356791632093E-2</v>
      </c>
      <c r="N2645" s="37">
        <f>-(1-D2645/MAX(D$5:D2645))</f>
        <v>-3.3856268208259044E-2</v>
      </c>
      <c r="O2645" s="37">
        <f>-(1-E2645/MAX(E$5:E2645))</f>
        <v>-0.35173985127524954</v>
      </c>
      <c r="P2645" s="39">
        <f>-(1-F2645/MAX(F$5:F2645))</f>
        <v>-1.7654398659125103E-2</v>
      </c>
      <c r="Q2645" s="33">
        <f>IF(DatiStorici[[#This Row],[Calend]]="X",(DatiStorici[[#This Row],[Balanced]]*B$2/DatiStorici[[#This Row],[Bond 3Y]]),Q2644)</f>
        <v>30.94589687668044</v>
      </c>
      <c r="R2645" s="33">
        <f>IF(DatiStorici[[#This Row],[Calend]]="X",(DatiStorici[[#This Row],[Balanced]]*C$2/DatiStorici[[#This Row],[Bond 10Y]]),R2644)</f>
        <v>22.858879314903145</v>
      </c>
      <c r="S2645" s="33">
        <f>IF(DatiStorici[[#This Row],[Calend]]="X",(DatiStorici[[#This Row],[Balanced]]*D$2/DatiStorici[[#This Row],[SXXR]]),S2644)</f>
        <v>18.430812247674215</v>
      </c>
      <c r="T2645" s="33">
        <f>IF(DatiStorici[[#This Row],[Calend]]="X",(DatiStorici[[#This Row],[Balanced]]*E$2/DatiStorici[[#This Row],[Gold]]),T2644)</f>
        <v>37.796619698119144</v>
      </c>
      <c r="U2645" s="34">
        <f>SUMPRODUCT(DatiStorici[[#This Row],[Bond 3Y]:[Gold]],Q2644:T2644)</f>
        <v>17004.333903475886</v>
      </c>
      <c r="V2645" s="32">
        <f t="shared" si="342"/>
        <v>2.1173925445533062E-3</v>
      </c>
      <c r="W2645" s="32">
        <f>-(1-U2645/MAX(U$5:U2645))</f>
        <v>-1.2090247480995409E-2</v>
      </c>
      <c r="X2645" s="53" t="str">
        <f t="shared" si="343"/>
        <v/>
      </c>
    </row>
    <row r="2646" spans="1:24" x14ac:dyDescent="0.3">
      <c r="A2646" s="4">
        <v>42823</v>
      </c>
      <c r="B2646" s="1">
        <v>133.25908000000001</v>
      </c>
      <c r="C2646" s="1">
        <v>179.20671100000001</v>
      </c>
      <c r="D2646" s="1">
        <v>233.31849299999999</v>
      </c>
      <c r="E2646" s="1">
        <v>118.67180999999999</v>
      </c>
      <c r="F2646" s="3">
        <f t="shared" si="336"/>
        <v>16017.270455351645</v>
      </c>
      <c r="G2646" s="36">
        <f t="shared" si="337"/>
        <v>2.6940365776130338E-5</v>
      </c>
      <c r="H2646" s="31">
        <f t="shared" si="338"/>
        <v>2.2034874402627382E-3</v>
      </c>
      <c r="I2646" s="37">
        <f t="shared" si="339"/>
        <v>3.3934165912768459E-3</v>
      </c>
      <c r="J2646" s="37">
        <f t="shared" si="340"/>
        <v>-4.9151032378070307E-3</v>
      </c>
      <c r="K2646" s="39">
        <f t="shared" si="341"/>
        <v>-6.8422855395720432E-5</v>
      </c>
      <c r="L2646" s="36">
        <f>-(1-B2646/MAX(B$5:B2646))</f>
        <v>-1.8027973430032596E-3</v>
      </c>
      <c r="M2646" s="37">
        <f>-(1-C2646/MAX(C$5:C2646))</f>
        <v>-4.3653379021509009E-2</v>
      </c>
      <c r="N2646" s="37">
        <f>-(1-D2646/MAX(D$5:D2646))</f>
        <v>-3.0572171035762485E-2</v>
      </c>
      <c r="O2646" s="37">
        <f>-(1-E2646/MAX(E$5:E2646))</f>
        <v>-0.35491829923245855</v>
      </c>
      <c r="P2646" s="39">
        <f>-(1-F2646/MAX(F$5:F2646))</f>
        <v>-1.7721611250689384E-2</v>
      </c>
      <c r="Q2646" s="33">
        <f>IF(DatiStorici[[#This Row],[Calend]]="X",(DatiStorici[[#This Row],[Balanced]]*B$2/DatiStorici[[#This Row],[Bond 3Y]]),Q2645)</f>
        <v>30.94589687668044</v>
      </c>
      <c r="R2646" s="33">
        <f>IF(DatiStorici[[#This Row],[Calend]]="X",(DatiStorici[[#This Row],[Balanced]]*C$2/DatiStorici[[#This Row],[Bond 10Y]]),R2645)</f>
        <v>22.858879314903145</v>
      </c>
      <c r="S2646" s="33">
        <f>IF(DatiStorici[[#This Row],[Calend]]="X",(DatiStorici[[#This Row],[Balanced]]*D$2/DatiStorici[[#This Row],[SXXR]]),S2645)</f>
        <v>18.430812247674215</v>
      </c>
      <c r="T2646" s="33">
        <f>IF(DatiStorici[[#This Row],[Calend]]="X",(DatiStorici[[#This Row],[Balanced]]*E$2/DatiStorici[[#This Row],[Gold]]),T2645)</f>
        <v>37.796619698119144</v>
      </c>
      <c r="U2646" s="34">
        <f>SUMPRODUCT(DatiStorici[[#This Row],[Bond 3Y]:[Gold]],Q2645:T2645)</f>
        <v>17005.928936581779</v>
      </c>
      <c r="V2646" s="32">
        <f t="shared" si="342"/>
        <v>9.3797164377269307E-5</v>
      </c>
      <c r="W2646" s="32">
        <f>-(1-U2646/MAX(U$5:U2646))</f>
        <v>-1.1997580001642971E-2</v>
      </c>
      <c r="X2646" s="53" t="str">
        <f t="shared" si="343"/>
        <v/>
      </c>
    </row>
    <row r="2647" spans="1:24" x14ac:dyDescent="0.3">
      <c r="A2647" s="4">
        <v>42824</v>
      </c>
      <c r="B2647" s="1">
        <v>133.23019400000001</v>
      </c>
      <c r="C2647" s="1">
        <v>179.25108900000001</v>
      </c>
      <c r="D2647" s="1">
        <v>233.970405</v>
      </c>
      <c r="E2647" s="1">
        <v>118.45227</v>
      </c>
      <c r="F2647" s="3">
        <f t="shared" si="336"/>
        <v>16018.829134839707</v>
      </c>
      <c r="G2647" s="36">
        <f t="shared" si="337"/>
        <v>-2.16789213911348E-4</v>
      </c>
      <c r="H2647" s="31">
        <f t="shared" si="338"/>
        <v>2.4760515869206087E-4</v>
      </c>
      <c r="I2647" s="37">
        <f t="shared" si="339"/>
        <v>2.7901900761039353E-3</v>
      </c>
      <c r="J2647" s="37">
        <f t="shared" si="340"/>
        <v>-1.851689315813291E-3</v>
      </c>
      <c r="K2647" s="39">
        <f t="shared" si="341"/>
        <v>9.7307694084414179E-5</v>
      </c>
      <c r="L2647" s="36">
        <f>-(1-B2647/MAX(B$5:B2647))</f>
        <v>-2.0191722751725649E-3</v>
      </c>
      <c r="M2647" s="37">
        <f>-(1-C2647/MAX(C$5:C2647))</f>
        <v>-4.3416553346237396E-2</v>
      </c>
      <c r="N2647" s="37">
        <f>-(1-D2647/MAX(D$5:D2647))</f>
        <v>-2.7863506040074593E-2</v>
      </c>
      <c r="O2647" s="37">
        <f>-(1-E2647/MAX(E$5:E2647))</f>
        <v>-0.35611168489487077</v>
      </c>
      <c r="P2647" s="39">
        <f>-(1-F2647/MAX(F$5:F2647))</f>
        <v>-1.7626023355087672E-2</v>
      </c>
      <c r="Q2647" s="33">
        <f>IF(DatiStorici[[#This Row],[Calend]]="X",(DatiStorici[[#This Row],[Balanced]]*B$2/DatiStorici[[#This Row],[Bond 3Y]]),Q2646)</f>
        <v>30.94589687668044</v>
      </c>
      <c r="R2647" s="33">
        <f>IF(DatiStorici[[#This Row],[Calend]]="X",(DatiStorici[[#This Row],[Balanced]]*C$2/DatiStorici[[#This Row],[Bond 10Y]]),R2646)</f>
        <v>22.858879314903145</v>
      </c>
      <c r="S2647" s="33">
        <f>IF(DatiStorici[[#This Row],[Calend]]="X",(DatiStorici[[#This Row],[Balanced]]*D$2/DatiStorici[[#This Row],[SXXR]]),S2646)</f>
        <v>18.430812247674215</v>
      </c>
      <c r="T2647" s="33">
        <f>IF(DatiStorici[[#This Row],[Calend]]="X",(DatiStorici[[#This Row],[Balanced]]*E$2/DatiStorici[[#This Row],[Gold]]),T2646)</f>
        <v>37.796619698119144</v>
      </c>
      <c r="U2647" s="34">
        <f>SUMPRODUCT(DatiStorici[[#This Row],[Bond 3Y]:[Gold]],Q2646:T2646)</f>
        <v>17009.766862536315</v>
      </c>
      <c r="V2647" s="32">
        <f t="shared" si="342"/>
        <v>2.2565617904675767E-4</v>
      </c>
      <c r="W2647" s="32">
        <f>-(1-U2647/MAX(U$5:U2647))</f>
        <v>-1.1774605993872145E-2</v>
      </c>
      <c r="X2647" s="53" t="str">
        <f t="shared" si="343"/>
        <v/>
      </c>
    </row>
    <row r="2648" spans="1:24" x14ac:dyDescent="0.3">
      <c r="A2648" s="4">
        <v>42825</v>
      </c>
      <c r="B2648" s="1">
        <v>133.19913099999999</v>
      </c>
      <c r="C2648" s="1">
        <v>179.05434399999999</v>
      </c>
      <c r="D2648" s="1">
        <v>235.23038299999999</v>
      </c>
      <c r="E2648" s="1">
        <v>118.07624</v>
      </c>
      <c r="F2648" s="3">
        <f t="shared" si="336"/>
        <v>16017.204485675897</v>
      </c>
      <c r="G2648" s="36">
        <f t="shared" si="337"/>
        <v>-2.3318003857696561E-4</v>
      </c>
      <c r="H2648" s="31">
        <f t="shared" si="338"/>
        <v>-1.0981972454406337E-3</v>
      </c>
      <c r="I2648" s="37">
        <f t="shared" si="339"/>
        <v>5.3707541031265248E-3</v>
      </c>
      <c r="J2648" s="37">
        <f t="shared" si="340"/>
        <v>-3.1795770987281943E-3</v>
      </c>
      <c r="K2648" s="39">
        <f t="shared" si="341"/>
        <v>-1.0142636160569222E-4</v>
      </c>
      <c r="L2648" s="36">
        <f>-(1-B2648/MAX(B$5:B2648))</f>
        <v>-2.2518543536181879E-3</v>
      </c>
      <c r="M2648" s="37">
        <f>-(1-C2648/MAX(C$5:C2648))</f>
        <v>-4.4466494025883208E-2</v>
      </c>
      <c r="N2648" s="37">
        <f>-(1-D2648/MAX(D$5:D2648))</f>
        <v>-2.2628354203727441E-2</v>
      </c>
      <c r="O2648" s="37">
        <f>-(1-E2648/MAX(E$5:E2648))</f>
        <v>-0.35815572612032787</v>
      </c>
      <c r="P2648" s="39">
        <f>-(1-F2648/MAX(F$5:F2648))</f>
        <v>-1.7725656920454469E-2</v>
      </c>
      <c r="Q2648" s="33">
        <f>IF(DatiStorici[[#This Row],[Calend]]="X",(DatiStorici[[#This Row],[Balanced]]*B$2/DatiStorici[[#This Row],[Bond 3Y]]),Q2647)</f>
        <v>30.94589687668044</v>
      </c>
      <c r="R2648" s="33">
        <f>IF(DatiStorici[[#This Row],[Calend]]="X",(DatiStorici[[#This Row],[Balanced]]*C$2/DatiStorici[[#This Row],[Bond 10Y]]),R2647)</f>
        <v>22.858879314903145</v>
      </c>
      <c r="S2648" s="33">
        <f>IF(DatiStorici[[#This Row],[Calend]]="X",(DatiStorici[[#This Row],[Balanced]]*D$2/DatiStorici[[#This Row],[SXXR]]),S2647)</f>
        <v>18.430812247674215</v>
      </c>
      <c r="T2648" s="33">
        <f>IF(DatiStorici[[#This Row],[Calend]]="X",(DatiStorici[[#This Row],[Balanced]]*E$2/DatiStorici[[#This Row],[Gold]]),T2647)</f>
        <v>37.796619698119144</v>
      </c>
      <c r="U2648" s="34">
        <f>SUMPRODUCT(DatiStorici[[#This Row],[Bond 3Y]:[Gold]],Q2647:T2647)</f>
        <v>17013.317974979938</v>
      </c>
      <c r="V2648" s="32">
        <f t="shared" si="342"/>
        <v>2.0874723579464153E-4</v>
      </c>
      <c r="W2648" s="32">
        <f>-(1-U2648/MAX(U$5:U2648))</f>
        <v>-1.1568295141870411E-2</v>
      </c>
      <c r="X2648" s="53" t="str">
        <f t="shared" si="343"/>
        <v/>
      </c>
    </row>
    <row r="2649" spans="1:24" x14ac:dyDescent="0.3">
      <c r="A2649" s="4">
        <v>42828</v>
      </c>
      <c r="B2649" s="1">
        <v>133.22224800000001</v>
      </c>
      <c r="C2649" s="1">
        <v>179.337661</v>
      </c>
      <c r="D2649" s="1">
        <v>234.11444599999999</v>
      </c>
      <c r="E2649" s="1">
        <v>118.29978</v>
      </c>
      <c r="F2649" s="3">
        <f t="shared" si="336"/>
        <v>16016.977413323393</v>
      </c>
      <c r="G2649" s="36">
        <f t="shared" si="337"/>
        <v>1.735371248718142E-4</v>
      </c>
      <c r="H2649" s="31">
        <f t="shared" si="338"/>
        <v>1.5810456431216387E-3</v>
      </c>
      <c r="I2649" s="37">
        <f t="shared" si="339"/>
        <v>-4.7553058388263647E-3</v>
      </c>
      <c r="J2649" s="37">
        <f t="shared" si="340"/>
        <v>1.891393777088345E-3</v>
      </c>
      <c r="K2649" s="39">
        <f t="shared" si="341"/>
        <v>-1.4176878511981045E-5</v>
      </c>
      <c r="L2649" s="36">
        <f>-(1-B2649/MAX(B$5:B2649))</f>
        <v>-2.0786929845479918E-3</v>
      </c>
      <c r="M2649" s="37">
        <f>-(1-C2649/MAX(C$5:C2649))</f>
        <v>-4.2954557033658802E-2</v>
      </c>
      <c r="N2649" s="37">
        <f>-(1-D2649/MAX(D$5:D2649))</f>
        <v>-2.7265022173166398E-2</v>
      </c>
      <c r="O2649" s="37">
        <f>-(1-E2649/MAX(E$5:E2649))</f>
        <v>-0.35694059707334047</v>
      </c>
      <c r="P2649" s="39">
        <f>-(1-F2649/MAX(F$5:F2649))</f>
        <v>-1.7739582405771559E-2</v>
      </c>
      <c r="Q2649" s="33">
        <f>IF(DatiStorici[[#This Row],[Calend]]="X",(DatiStorici[[#This Row],[Balanced]]*B$2/DatiStorici[[#This Row],[Bond 3Y]]),Q2648)</f>
        <v>30.94589687668044</v>
      </c>
      <c r="R2649" s="33">
        <f>IF(DatiStorici[[#This Row],[Calend]]="X",(DatiStorici[[#This Row],[Balanced]]*C$2/DatiStorici[[#This Row],[Bond 10Y]]),R2648)</f>
        <v>22.858879314903145</v>
      </c>
      <c r="S2649" s="33">
        <f>IF(DatiStorici[[#This Row],[Calend]]="X",(DatiStorici[[#This Row],[Balanced]]*D$2/DatiStorici[[#This Row],[SXXR]]),S2648)</f>
        <v>18.430812247674215</v>
      </c>
      <c r="T2649" s="33">
        <f>IF(DatiStorici[[#This Row],[Calend]]="X",(DatiStorici[[#This Row],[Balanced]]*E$2/DatiStorici[[#This Row],[Gold]]),T2648)</f>
        <v>37.796619698119144</v>
      </c>
      <c r="U2649" s="34">
        <f>SUMPRODUCT(DatiStorici[[#This Row],[Bond 3Y]:[Gold]],Q2648:T2648)</f>
        <v>17008.391091428985</v>
      </c>
      <c r="V2649" s="32">
        <f t="shared" si="342"/>
        <v>-2.8963175105511805E-4</v>
      </c>
      <c r="W2649" s="32">
        <f>-(1-U2649/MAX(U$5:U2649))</f>
        <v>-1.1854534893285695E-2</v>
      </c>
      <c r="X2649" s="53" t="str">
        <f t="shared" si="343"/>
        <v/>
      </c>
    </row>
    <row r="2650" spans="1:24" x14ac:dyDescent="0.3">
      <c r="A2650" s="4">
        <v>42829</v>
      </c>
      <c r="B2650" s="1">
        <v>133.24913000000001</v>
      </c>
      <c r="C2650" s="1">
        <v>179.87192999999999</v>
      </c>
      <c r="D2650" s="1">
        <v>234.57561799999999</v>
      </c>
      <c r="E2650" s="1">
        <v>119.28483</v>
      </c>
      <c r="F2650" s="3">
        <f t="shared" si="336"/>
        <v>16076.956661627315</v>
      </c>
      <c r="G2650" s="36">
        <f t="shared" si="337"/>
        <v>2.0176275810896026E-4</v>
      </c>
      <c r="H2650" s="31">
        <f t="shared" si="338"/>
        <v>2.9746944811961653E-3</v>
      </c>
      <c r="I2650" s="37">
        <f t="shared" si="339"/>
        <v>1.9679194600208637E-3</v>
      </c>
      <c r="J2650" s="37">
        <f t="shared" si="340"/>
        <v>8.2922512905826366E-3</v>
      </c>
      <c r="K2650" s="39">
        <f t="shared" si="341"/>
        <v>3.7377354856532878E-3</v>
      </c>
      <c r="L2650" s="36">
        <f>-(1-B2650/MAX(B$5:B2650))</f>
        <v>-1.8773293161074012E-3</v>
      </c>
      <c r="M2650" s="37">
        <f>-(1-C2650/MAX(C$5:C2650))</f>
        <v>-4.0103400679120549E-2</v>
      </c>
      <c r="N2650" s="37">
        <f>-(1-D2650/MAX(D$5:D2650))</f>
        <v>-2.5348873285906515E-2</v>
      </c>
      <c r="O2650" s="37">
        <f>-(1-E2650/MAX(E$5:E2650))</f>
        <v>-0.35158601682937962</v>
      </c>
      <c r="P2650" s="39">
        <f>-(1-F2650/MAX(F$5:F2650))</f>
        <v>-1.4061282813678022E-2</v>
      </c>
      <c r="Q2650" s="33">
        <f>IF(DatiStorici[[#This Row],[Calend]]="X",(DatiStorici[[#This Row],[Balanced]]*B$2/DatiStorici[[#This Row],[Bond 3Y]]),Q2649)</f>
        <v>30.94589687668044</v>
      </c>
      <c r="R2650" s="33">
        <f>IF(DatiStorici[[#This Row],[Calend]]="X",(DatiStorici[[#This Row],[Balanced]]*C$2/DatiStorici[[#This Row],[Bond 10Y]]),R2649)</f>
        <v>22.858879314903145</v>
      </c>
      <c r="S2650" s="33">
        <f>IF(DatiStorici[[#This Row],[Calend]]="X",(DatiStorici[[#This Row],[Balanced]]*D$2/DatiStorici[[#This Row],[SXXR]]),S2649)</f>
        <v>18.430812247674215</v>
      </c>
      <c r="T2650" s="33">
        <f>IF(DatiStorici[[#This Row],[Calend]]="X",(DatiStorici[[#This Row],[Balanced]]*E$2/DatiStorici[[#This Row],[Gold]]),T2649)</f>
        <v>37.796619698119144</v>
      </c>
      <c r="U2650" s="34">
        <f>SUMPRODUCT(DatiStorici[[#This Row],[Bond 3Y]:[Gold]],Q2649:T2649)</f>
        <v>17067.167104401033</v>
      </c>
      <c r="V2650" s="32">
        <f t="shared" si="342"/>
        <v>3.4497495785247856E-3</v>
      </c>
      <c r="W2650" s="32">
        <f>-(1-U2650/MAX(U$5:U2650))</f>
        <v>-8.4397938773261849E-3</v>
      </c>
      <c r="X2650" s="53" t="str">
        <f t="shared" si="343"/>
        <v/>
      </c>
    </row>
    <row r="2651" spans="1:24" x14ac:dyDescent="0.3">
      <c r="A2651" s="4">
        <v>42830</v>
      </c>
      <c r="B2651" s="1">
        <v>133.24633800000001</v>
      </c>
      <c r="C2651" s="1">
        <v>179.80901299999999</v>
      </c>
      <c r="D2651" s="1">
        <v>234.65946700000001</v>
      </c>
      <c r="E2651" s="1">
        <v>118.15952</v>
      </c>
      <c r="F2651" s="3">
        <f t="shared" si="336"/>
        <v>16032.173082014948</v>
      </c>
      <c r="G2651" s="36">
        <f t="shared" si="337"/>
        <v>-2.0953452012226355E-5</v>
      </c>
      <c r="H2651" s="31">
        <f t="shared" si="338"/>
        <v>-3.4984895289115014E-4</v>
      </c>
      <c r="I2651" s="37">
        <f t="shared" si="339"/>
        <v>3.5738589706046665E-4</v>
      </c>
      <c r="J2651" s="37">
        <f t="shared" si="340"/>
        <v>-9.4785866679609754E-3</v>
      </c>
      <c r="K2651" s="39">
        <f t="shared" si="341"/>
        <v>-2.7894626237903839E-3</v>
      </c>
      <c r="L2651" s="36">
        <f>-(1-B2651/MAX(B$5:B2651))</f>
        <v>-1.8982432124798887E-3</v>
      </c>
      <c r="M2651" s="37">
        <f>-(1-C2651/MAX(C$5:C2651))</f>
        <v>-4.0439160763195203E-2</v>
      </c>
      <c r="N2651" s="37">
        <f>-(1-D2651/MAX(D$5:D2651))</f>
        <v>-2.500048446774783E-2</v>
      </c>
      <c r="O2651" s="37">
        <f>-(1-E2651/MAX(E$5:E2651))</f>
        <v>-0.35770302885347127</v>
      </c>
      <c r="P2651" s="39">
        <f>-(1-F2651/MAX(F$5:F2651))</f>
        <v>-1.6807689734051001E-2</v>
      </c>
      <c r="Q2651" s="33">
        <f>IF(DatiStorici[[#This Row],[Calend]]="X",(DatiStorici[[#This Row],[Balanced]]*B$2/DatiStorici[[#This Row],[Bond 3Y]]),Q2650)</f>
        <v>30.94589687668044</v>
      </c>
      <c r="R2651" s="33">
        <f>IF(DatiStorici[[#This Row],[Calend]]="X",(DatiStorici[[#This Row],[Balanced]]*C$2/DatiStorici[[#This Row],[Bond 10Y]]),R2650)</f>
        <v>22.858879314903145</v>
      </c>
      <c r="S2651" s="33">
        <f>IF(DatiStorici[[#This Row],[Calend]]="X",(DatiStorici[[#This Row],[Balanced]]*D$2/DatiStorici[[#This Row],[SXXR]]),S2650)</f>
        <v>18.430812247674215</v>
      </c>
      <c r="T2651" s="33">
        <f>IF(DatiStorici[[#This Row],[Calend]]="X",(DatiStorici[[#This Row],[Balanced]]*E$2/DatiStorici[[#This Row],[Gold]]),T2650)</f>
        <v>37.796619698119144</v>
      </c>
      <c r="U2651" s="34">
        <f>SUMPRODUCT(DatiStorici[[#This Row],[Bond 3Y]:[Gold]],Q2650:T2650)</f>
        <v>17024.654982410764</v>
      </c>
      <c r="V2651" s="32">
        <f t="shared" si="342"/>
        <v>-2.4939789910447792E-3</v>
      </c>
      <c r="W2651" s="32">
        <f>-(1-U2651/MAX(U$5:U2651))</f>
        <v>-1.0909643043595429E-2</v>
      </c>
      <c r="X2651" s="53" t="str">
        <f t="shared" si="343"/>
        <v/>
      </c>
    </row>
    <row r="2652" spans="1:24" x14ac:dyDescent="0.3">
      <c r="A2652" s="4">
        <v>42831</v>
      </c>
      <c r="B2652" s="1">
        <v>133.24180899999999</v>
      </c>
      <c r="C2652" s="1">
        <v>179.87565900000001</v>
      </c>
      <c r="D2652" s="1">
        <v>235.218053</v>
      </c>
      <c r="E2652" s="1">
        <v>118.79362</v>
      </c>
      <c r="F2652" s="3">
        <f t="shared" si="336"/>
        <v>16067.161080071526</v>
      </c>
      <c r="G2652" s="36">
        <f t="shared" si="337"/>
        <v>-3.3990254736960724E-5</v>
      </c>
      <c r="H2652" s="31">
        <f t="shared" si="338"/>
        <v>3.7058015506839331E-4</v>
      </c>
      <c r="I2652" s="37">
        <f t="shared" si="339"/>
        <v>2.3775824097129776E-3</v>
      </c>
      <c r="J2652" s="37">
        <f t="shared" si="340"/>
        <v>5.3521258562946586E-3</v>
      </c>
      <c r="K2652" s="39">
        <f t="shared" si="341"/>
        <v>2.1799836554932716E-3</v>
      </c>
      <c r="L2652" s="36">
        <f>-(1-B2652/MAX(B$5:B2652))</f>
        <v>-1.9321683688808822E-3</v>
      </c>
      <c r="M2652" s="37">
        <f>-(1-C2652/MAX(C$5:C2652))</f>
        <v>-4.0083500662375871E-2</v>
      </c>
      <c r="N2652" s="37">
        <f>-(1-D2652/MAX(D$5:D2652))</f>
        <v>-2.2679584798342756E-2</v>
      </c>
      <c r="O2652" s="37">
        <f>-(1-E2652/MAX(E$5:E2652))</f>
        <v>-0.35425615881368089</v>
      </c>
      <c r="P2652" s="39">
        <f>-(1-F2652/MAX(F$5:F2652))</f>
        <v>-1.4662008642358115E-2</v>
      </c>
      <c r="Q2652" s="33">
        <f>IF(DatiStorici[[#This Row],[Calend]]="X",(DatiStorici[[#This Row],[Balanced]]*B$2/DatiStorici[[#This Row],[Bond 3Y]]),Q2651)</f>
        <v>30.94589687668044</v>
      </c>
      <c r="R2652" s="33">
        <f>IF(DatiStorici[[#This Row],[Calend]]="X",(DatiStorici[[#This Row],[Balanced]]*C$2/DatiStorici[[#This Row],[Bond 10Y]]),R2651)</f>
        <v>22.858879314903145</v>
      </c>
      <c r="S2652" s="33">
        <f>IF(DatiStorici[[#This Row],[Calend]]="X",(DatiStorici[[#This Row],[Balanced]]*D$2/DatiStorici[[#This Row],[SXXR]]),S2651)</f>
        <v>18.430812247674215</v>
      </c>
      <c r="T2652" s="33">
        <f>IF(DatiStorici[[#This Row],[Calend]]="X",(DatiStorici[[#This Row],[Balanced]]*E$2/DatiStorici[[#This Row],[Gold]]),T2651)</f>
        <v>37.796619698119144</v>
      </c>
      <c r="U2652" s="34">
        <f>SUMPRODUCT(DatiStorici[[#This Row],[Bond 3Y]:[Gold]],Q2651:T2651)</f>
        <v>17060.300311555387</v>
      </c>
      <c r="V2652" s="32">
        <f t="shared" si="342"/>
        <v>2.091558685159233E-3</v>
      </c>
      <c r="W2652" s="32">
        <f>-(1-U2652/MAX(U$5:U2652))</f>
        <v>-8.8387375618743658E-3</v>
      </c>
      <c r="X2652" s="53" t="str">
        <f t="shared" si="343"/>
        <v/>
      </c>
    </row>
    <row r="2653" spans="1:24" x14ac:dyDescent="0.3">
      <c r="A2653" s="4">
        <v>42832</v>
      </c>
      <c r="B2653" s="1">
        <v>133.26576499999999</v>
      </c>
      <c r="C2653" s="1">
        <v>180.29644300000001</v>
      </c>
      <c r="D2653" s="1">
        <v>235.569481</v>
      </c>
      <c r="E2653" s="1">
        <v>120.11532</v>
      </c>
      <c r="F2653" s="3">
        <f t="shared" si="336"/>
        <v>16135.821618593814</v>
      </c>
      <c r="G2653" s="36">
        <f t="shared" si="337"/>
        <v>1.7977725514495399E-4</v>
      </c>
      <c r="H2653" s="31">
        <f t="shared" si="338"/>
        <v>2.3365729278039911E-3</v>
      </c>
      <c r="I2653" s="37">
        <f t="shared" si="339"/>
        <v>1.492937004035658E-3</v>
      </c>
      <c r="J2653" s="37">
        <f t="shared" si="340"/>
        <v>1.1064579534422161E-2</v>
      </c>
      <c r="K2653" s="39">
        <f t="shared" si="341"/>
        <v>4.2642411857888463E-3</v>
      </c>
      <c r="L2653" s="36">
        <f>-(1-B2653/MAX(B$5:B2653))</f>
        <v>-1.7527223439882667E-3</v>
      </c>
      <c r="M2653" s="37">
        <f>-(1-C2653/MAX(C$5:C2653))</f>
        <v>-3.7837963347861936E-2</v>
      </c>
      <c r="N2653" s="37">
        <f>-(1-D2653/MAX(D$5:D2653))</f>
        <v>-2.1219417287843489E-2</v>
      </c>
      <c r="O2653" s="37">
        <f>-(1-E2653/MAX(E$5:E2653))</f>
        <v>-0.34707160096540624</v>
      </c>
      <c r="P2653" s="39">
        <f>-(1-F2653/MAX(F$5:F2653))</f>
        <v>-1.0451318478991389E-2</v>
      </c>
      <c r="Q2653" s="33">
        <f>IF(DatiStorici[[#This Row],[Calend]]="X",(DatiStorici[[#This Row],[Balanced]]*B$2/DatiStorici[[#This Row],[Bond 3Y]]),Q2652)</f>
        <v>30.94589687668044</v>
      </c>
      <c r="R2653" s="33">
        <f>IF(DatiStorici[[#This Row],[Calend]]="X",(DatiStorici[[#This Row],[Balanced]]*C$2/DatiStorici[[#This Row],[Bond 10Y]]),R2652)</f>
        <v>22.858879314903145</v>
      </c>
      <c r="S2653" s="33">
        <f>IF(DatiStorici[[#This Row],[Calend]]="X",(DatiStorici[[#This Row],[Balanced]]*D$2/DatiStorici[[#This Row],[SXXR]]),S2652)</f>
        <v>18.430812247674215</v>
      </c>
      <c r="T2653" s="33">
        <f>IF(DatiStorici[[#This Row],[Calend]]="X",(DatiStorici[[#This Row],[Balanced]]*E$2/DatiStorici[[#This Row],[Gold]]),T2652)</f>
        <v>37.796619698119144</v>
      </c>
      <c r="U2653" s="34">
        <f>SUMPRODUCT(DatiStorici[[#This Row],[Bond 3Y]:[Gold]],Q2652:T2652)</f>
        <v>17127.093197876187</v>
      </c>
      <c r="V2653" s="32">
        <f t="shared" si="342"/>
        <v>3.9074620465940858E-3</v>
      </c>
      <c r="W2653" s="32">
        <f>-(1-U2653/MAX(U$5:U2653))</f>
        <v>-4.9582360279846194E-3</v>
      </c>
      <c r="X2653" s="53" t="str">
        <f t="shared" si="343"/>
        <v/>
      </c>
    </row>
    <row r="2654" spans="1:24" x14ac:dyDescent="0.3">
      <c r="A2654" s="4">
        <v>42835</v>
      </c>
      <c r="B2654" s="1">
        <v>133.227924</v>
      </c>
      <c r="C2654" s="1">
        <v>180.022077</v>
      </c>
      <c r="D2654" s="1">
        <v>235.72361599999999</v>
      </c>
      <c r="E2654" s="1">
        <v>118.55577</v>
      </c>
      <c r="F2654" s="3">
        <f t="shared" si="336"/>
        <v>16068.749830704259</v>
      </c>
      <c r="G2654" s="36">
        <f t="shared" si="337"/>
        <v>-2.839917177499538E-4</v>
      </c>
      <c r="H2654" s="31">
        <f t="shared" si="338"/>
        <v>-1.5229084146268759E-3</v>
      </c>
      <c r="I2654" s="37">
        <f t="shared" si="339"/>
        <v>6.5409405092724878E-4</v>
      </c>
      <c r="J2654" s="37">
        <f t="shared" si="340"/>
        <v>-1.3068798543522449E-2</v>
      </c>
      <c r="K2654" s="39">
        <f t="shared" si="341"/>
        <v>-4.1653642229767356E-3</v>
      </c>
      <c r="L2654" s="36">
        <f>-(1-B2654/MAX(B$5:B2654))</f>
        <v>-2.0361760519511662E-3</v>
      </c>
      <c r="M2654" s="37">
        <f>-(1-C2654/MAX(C$5:C2654))</f>
        <v>-3.9302132828721414E-2</v>
      </c>
      <c r="N2654" s="37">
        <f>-(1-D2654/MAX(D$5:D2654))</f>
        <v>-2.0578993305602977E-2</v>
      </c>
      <c r="O2654" s="37">
        <f>-(1-E2654/MAX(E$5:E2654))</f>
        <v>-0.35554907481898634</v>
      </c>
      <c r="P2654" s="39">
        <f>-(1-F2654/MAX(F$5:F2654))</f>
        <v>-1.4564576597616452E-2</v>
      </c>
      <c r="Q2654" s="33">
        <f>IF(DatiStorici[[#This Row],[Calend]]="X",(DatiStorici[[#This Row],[Balanced]]*B$2/DatiStorici[[#This Row],[Bond 3Y]]),Q2653)</f>
        <v>30.94589687668044</v>
      </c>
      <c r="R2654" s="33">
        <f>IF(DatiStorici[[#This Row],[Calend]]="X",(DatiStorici[[#This Row],[Balanced]]*C$2/DatiStorici[[#This Row],[Bond 10Y]]),R2653)</f>
        <v>22.858879314903145</v>
      </c>
      <c r="S2654" s="33">
        <f>IF(DatiStorici[[#This Row],[Calend]]="X",(DatiStorici[[#This Row],[Balanced]]*D$2/DatiStorici[[#This Row],[SXXR]]),S2653)</f>
        <v>18.430812247674215</v>
      </c>
      <c r="T2654" s="33">
        <f>IF(DatiStorici[[#This Row],[Calend]]="X",(DatiStorici[[#This Row],[Balanced]]*E$2/DatiStorici[[#This Row],[Gold]]),T2653)</f>
        <v>37.796619698119144</v>
      </c>
      <c r="U2654" s="34">
        <f>SUMPRODUCT(DatiStorici[[#This Row],[Bond 3Y]:[Gold]],Q2653:T2653)</f>
        <v>17063.545589905956</v>
      </c>
      <c r="V2654" s="32">
        <f t="shared" si="342"/>
        <v>-3.7172561495375008E-3</v>
      </c>
      <c r="W2654" s="32">
        <f>-(1-U2654/MAX(U$5:U2654))</f>
        <v>-8.6501949144314194E-3</v>
      </c>
      <c r="X2654" s="53" t="str">
        <f t="shared" si="343"/>
        <v/>
      </c>
    </row>
    <row r="2655" spans="1:24" x14ac:dyDescent="0.3">
      <c r="A2655" s="4">
        <v>42836</v>
      </c>
      <c r="B2655" s="1">
        <v>133.183933</v>
      </c>
      <c r="C2655" s="1">
        <v>179.912217</v>
      </c>
      <c r="D2655" s="1">
        <v>235.695255</v>
      </c>
      <c r="E2655" s="1">
        <v>118.82469</v>
      </c>
      <c r="F2655" s="3">
        <f t="shared" si="336"/>
        <v>16075.062138412923</v>
      </c>
      <c r="G2655" s="36">
        <f t="shared" si="337"/>
        <v>-3.3024806699821557E-4</v>
      </c>
      <c r="H2655" s="31">
        <f t="shared" si="338"/>
        <v>-6.1044476863066066E-4</v>
      </c>
      <c r="I2655" s="37">
        <f t="shared" si="339"/>
        <v>-1.203218699074971E-4</v>
      </c>
      <c r="J2655" s="37">
        <f t="shared" si="340"/>
        <v>2.2657308444219669E-3</v>
      </c>
      <c r="K2655" s="39">
        <f t="shared" si="341"/>
        <v>3.9275415099314864E-4</v>
      </c>
      <c r="L2655" s="36">
        <f>-(1-B2655/MAX(B$5:B2655))</f>
        <v>-2.3656972608780968E-3</v>
      </c>
      <c r="M2655" s="37">
        <f>-(1-C2655/MAX(C$5:C2655))</f>
        <v>-3.9888406853809122E-2</v>
      </c>
      <c r="N2655" s="37">
        <f>-(1-D2655/MAX(D$5:D2655))</f>
        <v>-2.0696831983127995E-2</v>
      </c>
      <c r="O2655" s="37">
        <f>-(1-E2655/MAX(E$5:E2655))</f>
        <v>-0.35408726707399274</v>
      </c>
      <c r="P2655" s="39">
        <f>-(1-F2655/MAX(F$5:F2655))</f>
        <v>-1.4177466730011967E-2</v>
      </c>
      <c r="Q2655" s="33">
        <f>IF(DatiStorici[[#This Row],[Calend]]="X",(DatiStorici[[#This Row],[Balanced]]*B$2/DatiStorici[[#This Row],[Bond 3Y]]),Q2654)</f>
        <v>30.94589687668044</v>
      </c>
      <c r="R2655" s="33">
        <f>IF(DatiStorici[[#This Row],[Calend]]="X",(DatiStorici[[#This Row],[Balanced]]*C$2/DatiStorici[[#This Row],[Bond 10Y]]),R2654)</f>
        <v>22.858879314903145</v>
      </c>
      <c r="S2655" s="33">
        <f>IF(DatiStorici[[#This Row],[Calend]]="X",(DatiStorici[[#This Row],[Balanced]]*D$2/DatiStorici[[#This Row],[SXXR]]),S2654)</f>
        <v>18.430812247674215</v>
      </c>
      <c r="T2655" s="33">
        <f>IF(DatiStorici[[#This Row],[Calend]]="X",(DatiStorici[[#This Row],[Balanced]]*E$2/DatiStorici[[#This Row],[Gold]]),T2654)</f>
        <v>37.796619698119144</v>
      </c>
      <c r="U2655" s="34">
        <f>SUMPRODUCT(DatiStorici[[#This Row],[Bond 3Y]:[Gold]],Q2654:T2654)</f>
        <v>17069.314523177978</v>
      </c>
      <c r="V2655" s="32">
        <f t="shared" si="342"/>
        <v>3.3802812350559137E-4</v>
      </c>
      <c r="W2655" s="32">
        <f>-(1-U2655/MAX(U$5:U2655))</f>
        <v>-8.3150341563910102E-3</v>
      </c>
      <c r="X2655" s="53" t="str">
        <f t="shared" si="343"/>
        <v/>
      </c>
    </row>
    <row r="2656" spans="1:24" x14ac:dyDescent="0.3">
      <c r="A2656" s="4">
        <v>42837</v>
      </c>
      <c r="B2656" s="1">
        <v>133.15801300000001</v>
      </c>
      <c r="C2656" s="1">
        <v>179.91247300000001</v>
      </c>
      <c r="D2656" s="1">
        <v>236.13361499999999</v>
      </c>
      <c r="E2656" s="1">
        <v>120.85287</v>
      </c>
      <c r="F2656" s="3">
        <f t="shared" si="336"/>
        <v>16161.016123732998</v>
      </c>
      <c r="G2656" s="36">
        <f t="shared" si="337"/>
        <v>-1.9463701058803948E-4</v>
      </c>
      <c r="H2656" s="31">
        <f t="shared" si="338"/>
        <v>1.4229151423365887E-6</v>
      </c>
      <c r="I2656" s="37">
        <f t="shared" si="339"/>
        <v>1.8581318524464926E-3</v>
      </c>
      <c r="J2656" s="37">
        <f t="shared" si="340"/>
        <v>1.6924641697924864E-2</v>
      </c>
      <c r="K2656" s="39">
        <f t="shared" si="341"/>
        <v>5.3327944126826789E-3</v>
      </c>
      <c r="L2656" s="36">
        <f>-(1-B2656/MAX(B$5:B2656))</f>
        <v>-2.5598549234767676E-3</v>
      </c>
      <c r="M2656" s="37">
        <f>-(1-C2656/MAX(C$5:C2656))</f>
        <v>-3.9887040695512854E-2</v>
      </c>
      <c r="N2656" s="37">
        <f>-(1-D2656/MAX(D$5:D2656))</f>
        <v>-1.8875465928338886E-2</v>
      </c>
      <c r="O2656" s="37">
        <f>-(1-E2656/MAX(E$5:E2656))</f>
        <v>-0.34306239264203864</v>
      </c>
      <c r="P2656" s="39">
        <f>-(1-F2656/MAX(F$5:F2656))</f>
        <v>-8.9062351277150453E-3</v>
      </c>
      <c r="Q2656" s="33">
        <f>IF(DatiStorici[[#This Row],[Calend]]="X",(DatiStorici[[#This Row],[Balanced]]*B$2/DatiStorici[[#This Row],[Bond 3Y]]),Q2655)</f>
        <v>30.94589687668044</v>
      </c>
      <c r="R2656" s="33">
        <f>IF(DatiStorici[[#This Row],[Calend]]="X",(DatiStorici[[#This Row],[Balanced]]*C$2/DatiStorici[[#This Row],[Bond 10Y]]),R2655)</f>
        <v>22.858879314903145</v>
      </c>
      <c r="S2656" s="33">
        <f>IF(DatiStorici[[#This Row],[Calend]]="X",(DatiStorici[[#This Row],[Balanced]]*D$2/DatiStorici[[#This Row],[SXXR]]),S2655)</f>
        <v>18.430812247674215</v>
      </c>
      <c r="T2656" s="33">
        <f>IF(DatiStorici[[#This Row],[Calend]]="X",(DatiStorici[[#This Row],[Balanced]]*E$2/DatiStorici[[#This Row],[Gold]]),T2655)</f>
        <v>37.796619698119144</v>
      </c>
      <c r="U2656" s="34">
        <f>SUMPRODUCT(DatiStorici[[#This Row],[Bond 3Y]:[Gold]],Q2655:T2655)</f>
        <v>17153.255936400263</v>
      </c>
      <c r="V2656" s="32">
        <f t="shared" si="342"/>
        <v>4.9056269259552983E-3</v>
      </c>
      <c r="W2656" s="32">
        <f>-(1-U2656/MAX(U$5:U2656))</f>
        <v>-3.4382456133494887E-3</v>
      </c>
      <c r="X2656" s="53" t="str">
        <f t="shared" si="343"/>
        <v/>
      </c>
    </row>
    <row r="2657" spans="1:24" x14ac:dyDescent="0.3">
      <c r="A2657" s="4">
        <v>42838</v>
      </c>
      <c r="B2657" s="1">
        <v>133.185374</v>
      </c>
      <c r="C2657" s="1">
        <v>179.98758000000001</v>
      </c>
      <c r="D2657" s="1">
        <v>235.370338</v>
      </c>
      <c r="E2657" s="1">
        <v>121.78561999999999</v>
      </c>
      <c r="F2657" s="3">
        <f t="shared" si="336"/>
        <v>16188.899213127272</v>
      </c>
      <c r="G2657" s="36">
        <f t="shared" si="337"/>
        <v>2.0545657547132499E-4</v>
      </c>
      <c r="H2657" s="31">
        <f t="shared" si="338"/>
        <v>4.1737699377513733E-4</v>
      </c>
      <c r="I2657" s="37">
        <f t="shared" si="339"/>
        <v>-3.2376299790559172E-3</v>
      </c>
      <c r="J2657" s="37">
        <f t="shared" si="340"/>
        <v>7.6884305925184887E-3</v>
      </c>
      <c r="K2657" s="39">
        <f t="shared" si="341"/>
        <v>1.7238435407816203E-3</v>
      </c>
      <c r="L2657" s="36">
        <f>-(1-B2657/MAX(B$5:B2657))</f>
        <v>-2.3549032334164721E-3</v>
      </c>
      <c r="M2657" s="37">
        <f>-(1-C2657/MAX(C$5:C2657))</f>
        <v>-3.9486227995692458E-2</v>
      </c>
      <c r="N2657" s="37">
        <f>-(1-D2657/MAX(D$5:D2657))</f>
        <v>-2.204684748277197E-2</v>
      </c>
      <c r="O2657" s="37">
        <f>-(1-E2657/MAX(E$5:E2657))</f>
        <v>-0.33799210715139916</v>
      </c>
      <c r="P2657" s="39">
        <f>-(1-F2657/MAX(F$5:F2657))</f>
        <v>-7.1962711110676869E-3</v>
      </c>
      <c r="Q2657" s="33">
        <f>IF(DatiStorici[[#This Row],[Calend]]="X",(DatiStorici[[#This Row],[Balanced]]*B$2/DatiStorici[[#This Row],[Bond 3Y]]),Q2656)</f>
        <v>30.94589687668044</v>
      </c>
      <c r="R2657" s="33">
        <f>IF(DatiStorici[[#This Row],[Calend]]="X",(DatiStorici[[#This Row],[Balanced]]*C$2/DatiStorici[[#This Row],[Bond 10Y]]),R2656)</f>
        <v>22.858879314903145</v>
      </c>
      <c r="S2657" s="33">
        <f>IF(DatiStorici[[#This Row],[Calend]]="X",(DatiStorici[[#This Row],[Balanced]]*D$2/DatiStorici[[#This Row],[SXXR]]),S2656)</f>
        <v>18.430812247674215</v>
      </c>
      <c r="T2657" s="33">
        <f>IF(DatiStorici[[#This Row],[Calend]]="X",(DatiStorici[[#This Row],[Balanced]]*E$2/DatiStorici[[#This Row],[Gold]]),T2656)</f>
        <v>37.796619698119144</v>
      </c>
      <c r="U2657" s="34">
        <f>SUMPRODUCT(DatiStorici[[#This Row],[Bond 3Y]:[Gold]],Q2656:T2656)</f>
        <v>17177.006490876862</v>
      </c>
      <c r="V2657" s="32">
        <f t="shared" si="342"/>
        <v>1.3836514251004126E-3</v>
      </c>
      <c r="W2657" s="32">
        <f>-(1-U2657/MAX(U$5:U2657))</f>
        <v>-2.0583971271721513E-3</v>
      </c>
      <c r="X2657" s="53" t="str">
        <f t="shared" si="343"/>
        <v/>
      </c>
    </row>
    <row r="2658" spans="1:24" x14ac:dyDescent="0.3">
      <c r="A2658" s="4">
        <v>42843</v>
      </c>
      <c r="B2658" s="1">
        <v>133.23494400000001</v>
      </c>
      <c r="C2658" s="1">
        <v>180.10050699999999</v>
      </c>
      <c r="D2658" s="1">
        <v>232.79936599999999</v>
      </c>
      <c r="E2658" s="1">
        <v>121.28546</v>
      </c>
      <c r="F2658" s="3">
        <f t="shared" si="336"/>
        <v>16134.579154433446</v>
      </c>
      <c r="G2658" s="36">
        <f t="shared" si="337"/>
        <v>3.721187704012163E-4</v>
      </c>
      <c r="H2658" s="31">
        <f t="shared" si="338"/>
        <v>6.2721877106772228E-4</v>
      </c>
      <c r="I2658" s="37">
        <f t="shared" si="339"/>
        <v>-1.0983187603834842E-2</v>
      </c>
      <c r="J2658" s="37">
        <f t="shared" si="340"/>
        <v>-4.1153452388909707E-3</v>
      </c>
      <c r="K2658" s="39">
        <f t="shared" si="341"/>
        <v>-3.3610312115427946E-3</v>
      </c>
      <c r="L2658" s="36">
        <f>-(1-B2658/MAX(B$5:B2658))</f>
        <v>-1.9835916849972879E-3</v>
      </c>
      <c r="M2658" s="37">
        <f>-(1-C2658/MAX(C$5:C2658))</f>
        <v>-3.8883586753829524E-2</v>
      </c>
      <c r="N2658" s="37">
        <f>-(1-D2658/MAX(D$5:D2658))</f>
        <v>-3.2729120337533946E-2</v>
      </c>
      <c r="O2658" s="37">
        <f>-(1-E2658/MAX(E$5:E2658))</f>
        <v>-0.34071089995868753</v>
      </c>
      <c r="P2658" s="39">
        <f>-(1-F2658/MAX(F$5:F2658))</f>
        <v>-1.0527514089031631E-2</v>
      </c>
      <c r="Q2658" s="33">
        <f>IF(DatiStorici[[#This Row],[Calend]]="X",(DatiStorici[[#This Row],[Balanced]]*B$2/DatiStorici[[#This Row],[Bond 3Y]]),Q2657)</f>
        <v>30.94589687668044</v>
      </c>
      <c r="R2658" s="33">
        <f>IF(DatiStorici[[#This Row],[Calend]]="X",(DatiStorici[[#This Row],[Balanced]]*C$2/DatiStorici[[#This Row],[Bond 10Y]]),R2657)</f>
        <v>22.858879314903145</v>
      </c>
      <c r="S2658" s="33">
        <f>IF(DatiStorici[[#This Row],[Calend]]="X",(DatiStorici[[#This Row],[Balanced]]*D$2/DatiStorici[[#This Row],[SXXR]]),S2657)</f>
        <v>18.430812247674215</v>
      </c>
      <c r="T2658" s="33">
        <f>IF(DatiStorici[[#This Row],[Calend]]="X",(DatiStorici[[#This Row],[Balanced]]*E$2/DatiStorici[[#This Row],[Gold]]),T2657)</f>
        <v>37.796619698119144</v>
      </c>
      <c r="U2658" s="34">
        <f>SUMPRODUCT(DatiStorici[[#This Row],[Bond 3Y]:[Gold]],Q2657:T2657)</f>
        <v>17114.832404115197</v>
      </c>
      <c r="V2658" s="32">
        <f t="shared" si="342"/>
        <v>-3.6261779416470611E-3</v>
      </c>
      <c r="W2658" s="32">
        <f>-(1-U2658/MAX(U$5:U2658))</f>
        <v>-5.6705578277600477E-3</v>
      </c>
      <c r="X2658" s="53" t="str">
        <f t="shared" si="343"/>
        <v/>
      </c>
    </row>
    <row r="2659" spans="1:24" x14ac:dyDescent="0.3">
      <c r="A2659" s="4">
        <v>42844</v>
      </c>
      <c r="B2659" s="1">
        <v>133.25936200000001</v>
      </c>
      <c r="C2659" s="1">
        <v>179.99439599999999</v>
      </c>
      <c r="D2659" s="1">
        <v>233.417756</v>
      </c>
      <c r="E2659" s="1">
        <v>121.29353999999999</v>
      </c>
      <c r="F2659" s="3">
        <f t="shared" si="336"/>
        <v>16142.116728090245</v>
      </c>
      <c r="G2659" s="36">
        <f t="shared" si="337"/>
        <v>1.8325344683591349E-4</v>
      </c>
      <c r="H2659" s="31">
        <f t="shared" si="338"/>
        <v>-5.8935020844392248E-4</v>
      </c>
      <c r="I2659" s="37">
        <f t="shared" si="339"/>
        <v>2.6527998800183021E-3</v>
      </c>
      <c r="J2659" s="37">
        <f t="shared" si="340"/>
        <v>6.6617473095297004E-5</v>
      </c>
      <c r="K2659" s="39">
        <f t="shared" si="341"/>
        <v>4.6705981437851821E-4</v>
      </c>
      <c r="L2659" s="36">
        <f>-(1-B2659/MAX(B$5:B2659))</f>
        <v>-1.8006849795444424E-3</v>
      </c>
      <c r="M2659" s="37">
        <f>-(1-C2659/MAX(C$5:C2659))</f>
        <v>-3.9449854031055831E-2</v>
      </c>
      <c r="N2659" s="37">
        <f>-(1-D2659/MAX(D$5:D2659))</f>
        <v>-3.0159737741902282E-2</v>
      </c>
      <c r="O2659" s="37">
        <f>-(1-E2659/MAX(E$5:E2659))</f>
        <v>-0.34066697832184556</v>
      </c>
      <c r="P2659" s="39">
        <f>-(1-F2659/MAX(F$5:F2659))</f>
        <v>-1.00652633124515E-2</v>
      </c>
      <c r="Q2659" s="33">
        <f>IF(DatiStorici[[#This Row],[Calend]]="X",(DatiStorici[[#This Row],[Balanced]]*B$2/DatiStorici[[#This Row],[Bond 3Y]]),Q2658)</f>
        <v>30.94589687668044</v>
      </c>
      <c r="R2659" s="33">
        <f>IF(DatiStorici[[#This Row],[Calend]]="X",(DatiStorici[[#This Row],[Balanced]]*C$2/DatiStorici[[#This Row],[Bond 10Y]]),R2658)</f>
        <v>22.858879314903145</v>
      </c>
      <c r="S2659" s="33">
        <f>IF(DatiStorici[[#This Row],[Calend]]="X",(DatiStorici[[#This Row],[Balanced]]*D$2/DatiStorici[[#This Row],[SXXR]]),S2658)</f>
        <v>18.430812247674215</v>
      </c>
      <c r="T2659" s="33">
        <f>IF(DatiStorici[[#This Row],[Calend]]="X",(DatiStorici[[#This Row],[Balanced]]*E$2/DatiStorici[[#This Row],[Gold]]),T2658)</f>
        <v>37.796619698119144</v>
      </c>
      <c r="U2659" s="34">
        <f>SUMPRODUCT(DatiStorici[[#This Row],[Bond 3Y]:[Gold]],Q2658:T2658)</f>
        <v>17124.865289155146</v>
      </c>
      <c r="V2659" s="32">
        <f t="shared" si="342"/>
        <v>5.8603819560367257E-4</v>
      </c>
      <c r="W2659" s="32">
        <f>-(1-U2659/MAX(U$5:U2659))</f>
        <v>-5.0876720156411981E-3</v>
      </c>
      <c r="X2659" s="53" t="str">
        <f t="shared" si="343"/>
        <v/>
      </c>
    </row>
    <row r="2660" spans="1:24" x14ac:dyDescent="0.3">
      <c r="A2660" s="4">
        <v>42845</v>
      </c>
      <c r="B2660" s="1">
        <v>133.22583700000001</v>
      </c>
      <c r="C2660" s="1">
        <v>179.937005</v>
      </c>
      <c r="D2660" s="1">
        <v>233.96709300000001</v>
      </c>
      <c r="E2660" s="1">
        <v>121.58137000000001</v>
      </c>
      <c r="F2660" s="3">
        <f t="shared" si="336"/>
        <v>16159.452213692526</v>
      </c>
      <c r="G2660" s="36">
        <f t="shared" si="337"/>
        <v>-2.5160872200529188E-4</v>
      </c>
      <c r="H2660" s="31">
        <f t="shared" si="338"/>
        <v>-3.1889965880674639E-4</v>
      </c>
      <c r="I2660" s="37">
        <f t="shared" si="339"/>
        <v>2.3506848976048763E-3</v>
      </c>
      <c r="J2660" s="37">
        <f t="shared" si="340"/>
        <v>2.3701924150824551E-3</v>
      </c>
      <c r="K2660" s="39">
        <f t="shared" si="341"/>
        <v>1.0733526472262412E-3</v>
      </c>
      <c r="L2660" s="36">
        <f>-(1-B2660/MAX(B$5:B2660))</f>
        <v>-2.0518090396764999E-3</v>
      </c>
      <c r="M2660" s="37">
        <f>-(1-C2660/MAX(C$5:C2660))</f>
        <v>-3.9756124307533169E-2</v>
      </c>
      <c r="N2660" s="37">
        <f>-(1-D2660/MAX(D$5:D2660))</f>
        <v>-2.7877267250890903E-2</v>
      </c>
      <c r="O2660" s="37">
        <f>-(1-E2660/MAX(E$5:E2660))</f>
        <v>-0.33910237872627247</v>
      </c>
      <c r="P2660" s="39">
        <f>-(1-F2660/MAX(F$5:F2660))</f>
        <v>-9.0021437932387149E-3</v>
      </c>
      <c r="Q2660" s="33">
        <f>IF(DatiStorici[[#This Row],[Calend]]="X",(DatiStorici[[#This Row],[Balanced]]*B$2/DatiStorici[[#This Row],[Bond 3Y]]),Q2659)</f>
        <v>30.94589687668044</v>
      </c>
      <c r="R2660" s="33">
        <f>IF(DatiStorici[[#This Row],[Calend]]="X",(DatiStorici[[#This Row],[Balanced]]*C$2/DatiStorici[[#This Row],[Bond 10Y]]),R2659)</f>
        <v>22.858879314903145</v>
      </c>
      <c r="S2660" s="33">
        <f>IF(DatiStorici[[#This Row],[Calend]]="X",(DatiStorici[[#This Row],[Balanced]]*D$2/DatiStorici[[#This Row],[SXXR]]),S2659)</f>
        <v>18.430812247674215</v>
      </c>
      <c r="T2660" s="33">
        <f>IF(DatiStorici[[#This Row],[Calend]]="X",(DatiStorici[[#This Row],[Balanced]]*E$2/DatiStorici[[#This Row],[Gold]]),T2659)</f>
        <v>37.796619698119144</v>
      </c>
      <c r="U2660" s="34">
        <f>SUMPRODUCT(DatiStorici[[#This Row],[Bond 3Y]:[Gold]],Q2659:T2659)</f>
        <v>17143.519662175007</v>
      </c>
      <c r="V2660" s="32">
        <f t="shared" si="342"/>
        <v>1.088722149524393E-3</v>
      </c>
      <c r="W2660" s="32">
        <f>-(1-U2660/MAX(U$5:U2660))</f>
        <v>-4.0038990705756339E-3</v>
      </c>
      <c r="X2660" s="53" t="str">
        <f t="shared" si="343"/>
        <v/>
      </c>
    </row>
    <row r="2661" spans="1:24" x14ac:dyDescent="0.3">
      <c r="A2661" s="4">
        <v>42846</v>
      </c>
      <c r="B2661" s="1">
        <v>133.17420300000001</v>
      </c>
      <c r="C2661" s="1">
        <v>179.74694500000001</v>
      </c>
      <c r="D2661" s="1">
        <v>234.035529</v>
      </c>
      <c r="E2661" s="1">
        <v>121.55625999999999</v>
      </c>
      <c r="F2661" s="3">
        <f t="shared" si="336"/>
        <v>16153.404692955559</v>
      </c>
      <c r="G2661" s="36">
        <f t="shared" si="337"/>
        <v>-3.8764258929223973E-4</v>
      </c>
      <c r="H2661" s="31">
        <f t="shared" si="338"/>
        <v>-1.0568167842308564E-3</v>
      </c>
      <c r="I2661" s="37">
        <f t="shared" si="339"/>
        <v>2.9245990202068955E-4</v>
      </c>
      <c r="J2661" s="37">
        <f t="shared" si="340"/>
        <v>-2.0654968208161061E-4</v>
      </c>
      <c r="K2661" s="39">
        <f t="shared" si="341"/>
        <v>-3.7431049969039517E-4</v>
      </c>
      <c r="L2661" s="36">
        <f>-(1-B2661/MAX(B$5:B2661))</f>
        <v>-2.4385812908581661E-3</v>
      </c>
      <c r="M2661" s="37">
        <f>-(1-C2661/MAX(C$5:C2661))</f>
        <v>-4.0770390111357635E-2</v>
      </c>
      <c r="N2661" s="37">
        <f>-(1-D2661/MAX(D$5:D2661))</f>
        <v>-2.7592918753478912E-2</v>
      </c>
      <c r="O2661" s="37">
        <f>-(1-E2661/MAX(E$5:E2661))</f>
        <v>-0.33923887282294363</v>
      </c>
      <c r="P2661" s="39">
        <f>-(1-F2661/MAX(F$5:F2661))</f>
        <v>-9.373015281111452E-3</v>
      </c>
      <c r="Q2661" s="33">
        <f>IF(DatiStorici[[#This Row],[Calend]]="X",(DatiStorici[[#This Row],[Balanced]]*B$2/DatiStorici[[#This Row],[Bond 3Y]]),Q2660)</f>
        <v>30.94589687668044</v>
      </c>
      <c r="R2661" s="33">
        <f>IF(DatiStorici[[#This Row],[Calend]]="X",(DatiStorici[[#This Row],[Balanced]]*C$2/DatiStorici[[#This Row],[Bond 10Y]]),R2660)</f>
        <v>22.858879314903145</v>
      </c>
      <c r="S2661" s="33">
        <f>IF(DatiStorici[[#This Row],[Calend]]="X",(DatiStorici[[#This Row],[Balanced]]*D$2/DatiStorici[[#This Row],[SXXR]]),S2660)</f>
        <v>18.430812247674215</v>
      </c>
      <c r="T2661" s="33">
        <f>IF(DatiStorici[[#This Row],[Calend]]="X",(DatiStorici[[#This Row],[Balanced]]*E$2/DatiStorici[[#This Row],[Gold]]),T2660)</f>
        <v>37.796619698119144</v>
      </c>
      <c r="U2661" s="34">
        <f>SUMPRODUCT(DatiStorici[[#This Row],[Bond 3Y]:[Gold]],Q2660:T2660)</f>
        <v>17137.889501079448</v>
      </c>
      <c r="V2661" s="32">
        <f t="shared" si="342"/>
        <v>-3.2846731121049464E-4</v>
      </c>
      <c r="W2661" s="32">
        <f>-(1-U2661/MAX(U$5:U2661))</f>
        <v>-4.3309975083110075E-3</v>
      </c>
      <c r="X2661" s="53" t="str">
        <f t="shared" si="343"/>
        <v/>
      </c>
    </row>
    <row r="2662" spans="1:24" x14ac:dyDescent="0.3">
      <c r="A2662" s="4">
        <v>42849</v>
      </c>
      <c r="B2662" s="1">
        <v>133.269721</v>
      </c>
      <c r="C2662" s="1">
        <v>180.42929100000001</v>
      </c>
      <c r="D2662" s="1">
        <v>239.02826999999999</v>
      </c>
      <c r="E2662" s="1">
        <v>120.37146</v>
      </c>
      <c r="F2662" s="3">
        <f t="shared" si="336"/>
        <v>16201.41715341439</v>
      </c>
      <c r="G2662" s="36">
        <f t="shared" si="337"/>
        <v>7.169839165999391E-4</v>
      </c>
      <c r="H2662" s="31">
        <f t="shared" si="338"/>
        <v>3.7889607815535381E-3</v>
      </c>
      <c r="I2662" s="37">
        <f t="shared" si="339"/>
        <v>2.1108892289756123E-2</v>
      </c>
      <c r="J2662" s="37">
        <f t="shared" si="340"/>
        <v>-9.7947392895408828E-3</v>
      </c>
      <c r="K2662" s="39">
        <f t="shared" si="341"/>
        <v>2.9678726669564743E-3</v>
      </c>
      <c r="L2662" s="36">
        <f>-(1-B2662/MAX(B$5:B2662))</f>
        <v>-1.7230893303600281E-3</v>
      </c>
      <c r="M2662" s="37">
        <f>-(1-C2662/MAX(C$5:C2662))</f>
        <v>-3.7129012577018616E-2</v>
      </c>
      <c r="N2662" s="37">
        <f>-(1-D2662/MAX(D$5:D2662))</f>
        <v>-6.8483047883495241E-3</v>
      </c>
      <c r="O2662" s="37">
        <f>-(1-E2662/MAX(E$5:E2662))</f>
        <v>-0.34567926333413057</v>
      </c>
      <c r="P2662" s="39">
        <f>-(1-F2662/MAX(F$5:F2662))</f>
        <v>-6.4285933566109454E-3</v>
      </c>
      <c r="Q2662" s="33">
        <f>IF(DatiStorici[[#This Row],[Calend]]="X",(DatiStorici[[#This Row],[Balanced]]*B$2/DatiStorici[[#This Row],[Bond 3Y]]),Q2661)</f>
        <v>30.94589687668044</v>
      </c>
      <c r="R2662" s="33">
        <f>IF(DatiStorici[[#This Row],[Calend]]="X",(DatiStorici[[#This Row],[Balanced]]*C$2/DatiStorici[[#This Row],[Bond 10Y]]),R2661)</f>
        <v>22.858879314903145</v>
      </c>
      <c r="S2662" s="33">
        <f>IF(DatiStorici[[#This Row],[Calend]]="X",(DatiStorici[[#This Row],[Balanced]]*D$2/DatiStorici[[#This Row],[SXXR]]),S2661)</f>
        <v>18.430812247674215</v>
      </c>
      <c r="T2662" s="33">
        <f>IF(DatiStorici[[#This Row],[Calend]]="X",(DatiStorici[[#This Row],[Balanced]]*E$2/DatiStorici[[#This Row],[Gold]]),T2661)</f>
        <v>37.796619698119144</v>
      </c>
      <c r="U2662" s="34">
        <f>SUMPRODUCT(DatiStorici[[#This Row],[Bond 3Y]:[Gold]],Q2661:T2661)</f>
        <v>17203.681893076253</v>
      </c>
      <c r="V2662" s="32">
        <f t="shared" si="342"/>
        <v>3.8316518330631052E-3</v>
      </c>
      <c r="W2662" s="32">
        <f>-(1-U2662/MAX(U$5:U2662))</f>
        <v>-5.0862222068437379E-4</v>
      </c>
      <c r="X2662" s="53" t="str">
        <f t="shared" si="343"/>
        <v/>
      </c>
    </row>
    <row r="2663" spans="1:24" x14ac:dyDescent="0.3">
      <c r="A2663" s="4">
        <v>42850</v>
      </c>
      <c r="B2663" s="1">
        <v>133.24491</v>
      </c>
      <c r="C2663" s="1">
        <v>179.77856700000001</v>
      </c>
      <c r="D2663" s="1">
        <v>239.61275000000001</v>
      </c>
      <c r="E2663" s="1">
        <v>120.21835</v>
      </c>
      <c r="F2663" s="3">
        <f t="shared" si="336"/>
        <v>16187.083061760091</v>
      </c>
      <c r="G2663" s="36">
        <f t="shared" si="337"/>
        <v>-1.8618865297245302E-4</v>
      </c>
      <c r="H2663" s="31">
        <f t="shared" si="338"/>
        <v>-3.6130511505199623E-3</v>
      </c>
      <c r="I2663" s="37">
        <f t="shared" si="339"/>
        <v>2.442249059701607E-3</v>
      </c>
      <c r="J2663" s="37">
        <f t="shared" si="340"/>
        <v>-1.2727889071423742E-3</v>
      </c>
      <c r="K2663" s="39">
        <f t="shared" si="341"/>
        <v>-8.8513469255585466E-4</v>
      </c>
      <c r="L2663" s="36">
        <f>-(1-B2663/MAX(B$5:B2663))</f>
        <v>-1.9089398614842157E-3</v>
      </c>
      <c r="M2663" s="37">
        <f>-(1-C2663/MAX(C$5:C2663))</f>
        <v>-4.0601637542439728E-2</v>
      </c>
      <c r="N2663" s="37">
        <f>-(1-D2663/MAX(D$5:D2663))</f>
        <v>-4.4198167152973422E-3</v>
      </c>
      <c r="O2663" s="37">
        <f>-(1-E2663/MAX(E$5:E2663))</f>
        <v>-0.34651154573720944</v>
      </c>
      <c r="P2663" s="39">
        <f>-(1-F2663/MAX(F$5:F2663))</f>
        <v>-7.3076487795444844E-3</v>
      </c>
      <c r="Q2663" s="33">
        <f>IF(DatiStorici[[#This Row],[Calend]]="X",(DatiStorici[[#This Row],[Balanced]]*B$2/DatiStorici[[#This Row],[Bond 3Y]]),Q2662)</f>
        <v>30.94589687668044</v>
      </c>
      <c r="R2663" s="33">
        <f>IF(DatiStorici[[#This Row],[Calend]]="X",(DatiStorici[[#This Row],[Balanced]]*C$2/DatiStorici[[#This Row],[Bond 10Y]]),R2662)</f>
        <v>22.858879314903145</v>
      </c>
      <c r="S2663" s="33">
        <f>IF(DatiStorici[[#This Row],[Calend]]="X",(DatiStorici[[#This Row],[Balanced]]*D$2/DatiStorici[[#This Row],[SXXR]]),S2662)</f>
        <v>18.430812247674215</v>
      </c>
      <c r="T2663" s="33">
        <f>IF(DatiStorici[[#This Row],[Calend]]="X",(DatiStorici[[#This Row],[Balanced]]*E$2/DatiStorici[[#This Row],[Gold]]),T2662)</f>
        <v>37.796619698119144</v>
      </c>
      <c r="U2663" s="34">
        <f>SUMPRODUCT(DatiStorici[[#This Row],[Bond 3Y]:[Gold]],Q2662:T2662)</f>
        <v>17193.024673746077</v>
      </c>
      <c r="V2663" s="32">
        <f t="shared" si="342"/>
        <v>-6.1966512116439821E-4</v>
      </c>
      <c r="W2663" s="32">
        <f>-(1-U2663/MAX(U$5:U2663))</f>
        <v>-1.1277803112499374E-3</v>
      </c>
      <c r="X2663" s="53" t="str">
        <f t="shared" si="343"/>
        <v/>
      </c>
    </row>
    <row r="2664" spans="1:24" x14ac:dyDescent="0.3">
      <c r="A2664" s="4">
        <v>42851</v>
      </c>
      <c r="B2664" s="1">
        <v>133.25109699999999</v>
      </c>
      <c r="C2664" s="1">
        <v>179.64879099999999</v>
      </c>
      <c r="D2664" s="1">
        <v>240.76444699999999</v>
      </c>
      <c r="E2664" s="1">
        <v>119.65277</v>
      </c>
      <c r="F2664" s="3">
        <f t="shared" si="336"/>
        <v>16178.968607874685</v>
      </c>
      <c r="G2664" s="36">
        <f t="shared" si="337"/>
        <v>4.6432215407152434E-5</v>
      </c>
      <c r="H2664" s="31">
        <f t="shared" si="338"/>
        <v>-7.2212647563409593E-4</v>
      </c>
      <c r="I2664" s="37">
        <f t="shared" si="339"/>
        <v>4.7949786702026938E-3</v>
      </c>
      <c r="J2664" s="37">
        <f t="shared" si="340"/>
        <v>-4.7157077359614667E-3</v>
      </c>
      <c r="K2664" s="39">
        <f t="shared" si="341"/>
        <v>-5.0141760497964569E-4</v>
      </c>
      <c r="L2664" s="36">
        <f>-(1-B2664/MAX(B$5:B2664))</f>
        <v>-1.8625952064496021E-3</v>
      </c>
      <c r="M2664" s="37">
        <f>-(1-C2664/MAX(C$5:C2664))</f>
        <v>-4.1294194413728613E-2</v>
      </c>
      <c r="N2664" s="37">
        <f>-(1-D2664/MAX(D$5:D2664))</f>
        <v>0</v>
      </c>
      <c r="O2664" s="37">
        <f>-(1-E2664/MAX(E$5:E2664))</f>
        <v>-0.3495859515992259</v>
      </c>
      <c r="P2664" s="39">
        <f>-(1-F2664/MAX(F$5:F2664))</f>
        <v>-7.8052774304656625E-3</v>
      </c>
      <c r="Q2664" s="33">
        <f>IF(DatiStorici[[#This Row],[Calend]]="X",(DatiStorici[[#This Row],[Balanced]]*B$2/DatiStorici[[#This Row],[Bond 3Y]]),Q2663)</f>
        <v>30.94589687668044</v>
      </c>
      <c r="R2664" s="33">
        <f>IF(DatiStorici[[#This Row],[Calend]]="X",(DatiStorici[[#This Row],[Balanced]]*C$2/DatiStorici[[#This Row],[Bond 10Y]]),R2663)</f>
        <v>22.858879314903145</v>
      </c>
      <c r="S2664" s="33">
        <f>IF(DatiStorici[[#This Row],[Calend]]="X",(DatiStorici[[#This Row],[Balanced]]*D$2/DatiStorici[[#This Row],[SXXR]]),S2663)</f>
        <v>18.430812247674215</v>
      </c>
      <c r="T2664" s="33">
        <f>IF(DatiStorici[[#This Row],[Calend]]="X",(DatiStorici[[#This Row],[Balanced]]*E$2/DatiStorici[[#This Row],[Gold]]),T2663)</f>
        <v>37.796619698119144</v>
      </c>
      <c r="U2664" s="34">
        <f>SUMPRODUCT(DatiStorici[[#This Row],[Bond 3Y]:[Gold]],Q2663:T2663)</f>
        <v>17190.099301092429</v>
      </c>
      <c r="V2664" s="32">
        <f t="shared" si="342"/>
        <v>-1.7016328492122339E-4</v>
      </c>
      <c r="W2664" s="32">
        <f>-(1-U2664/MAX(U$5:U2664))</f>
        <v>-1.2977372287450439E-3</v>
      </c>
      <c r="X2664" s="53" t="str">
        <f t="shared" si="343"/>
        <v/>
      </c>
    </row>
    <row r="2665" spans="1:24" x14ac:dyDescent="0.3">
      <c r="A2665" s="4">
        <v>42852</v>
      </c>
      <c r="B2665" s="1">
        <v>133.29851099999999</v>
      </c>
      <c r="C2665" s="1">
        <v>180.410448</v>
      </c>
      <c r="D2665" s="1">
        <v>240.382069</v>
      </c>
      <c r="E2665" s="1">
        <v>119.74146</v>
      </c>
      <c r="F2665" s="3">
        <f t="shared" si="336"/>
        <v>16197.168870469988</v>
      </c>
      <c r="G2665" s="36">
        <f t="shared" si="337"/>
        <v>3.5576117223246772E-4</v>
      </c>
      <c r="H2665" s="31">
        <f t="shared" si="338"/>
        <v>4.2307379096786146E-3</v>
      </c>
      <c r="I2665" s="37">
        <f t="shared" si="339"/>
        <v>-1.5894454923219392E-3</v>
      </c>
      <c r="J2665" s="37">
        <f t="shared" si="340"/>
        <v>7.4095356481786959E-4</v>
      </c>
      <c r="K2665" s="39">
        <f t="shared" si="341"/>
        <v>1.1243011631422994E-3</v>
      </c>
      <c r="L2665" s="36">
        <f>-(1-B2665/MAX(B$5:B2665))</f>
        <v>-1.5074335006448614E-3</v>
      </c>
      <c r="M2665" s="37">
        <f>-(1-C2665/MAX(C$5:C2665))</f>
        <v>-3.7229569298798504E-2</v>
      </c>
      <c r="N2665" s="37">
        <f>-(1-D2665/MAX(D$5:D2665))</f>
        <v>-1.588182992815379E-3</v>
      </c>
      <c r="O2665" s="37">
        <f>-(1-E2665/MAX(E$5:E2665))</f>
        <v>-0.34910384640473135</v>
      </c>
      <c r="P2665" s="39">
        <f>-(1-F2665/MAX(F$5:F2665))</f>
        <v>-6.6891244213270751E-3</v>
      </c>
      <c r="Q2665" s="33">
        <f>IF(DatiStorici[[#This Row],[Calend]]="X",(DatiStorici[[#This Row],[Balanced]]*B$2/DatiStorici[[#This Row],[Bond 3Y]]),Q2664)</f>
        <v>30.94589687668044</v>
      </c>
      <c r="R2665" s="33">
        <f>IF(DatiStorici[[#This Row],[Calend]]="X",(DatiStorici[[#This Row],[Balanced]]*C$2/DatiStorici[[#This Row],[Bond 10Y]]),R2664)</f>
        <v>22.858879314903145</v>
      </c>
      <c r="S2665" s="33">
        <f>IF(DatiStorici[[#This Row],[Calend]]="X",(DatiStorici[[#This Row],[Balanced]]*D$2/DatiStorici[[#This Row],[SXXR]]),S2664)</f>
        <v>18.430812247674215</v>
      </c>
      <c r="T2665" s="33">
        <f>IF(DatiStorici[[#This Row],[Calend]]="X",(DatiStorici[[#This Row],[Balanced]]*E$2/DatiStorici[[#This Row],[Gold]]),T2664)</f>
        <v>37.796619698119144</v>
      </c>
      <c r="U2665" s="34">
        <f>SUMPRODUCT(DatiStorici[[#This Row],[Bond 3Y]:[Gold]],Q2664:T2664)</f>
        <v>17205.281840364678</v>
      </c>
      <c r="V2665" s="32">
        <f t="shared" si="342"/>
        <v>8.8282436504418199E-4</v>
      </c>
      <c r="W2665" s="32">
        <f>-(1-U2665/MAX(U$5:U2665))</f>
        <v>-4.1566923947833345E-4</v>
      </c>
      <c r="X2665" s="53" t="str">
        <f t="shared" si="343"/>
        <v/>
      </c>
    </row>
    <row r="2666" spans="1:24" x14ac:dyDescent="0.3">
      <c r="A2666" s="4">
        <v>42853</v>
      </c>
      <c r="B2666" s="1">
        <v>133.30756099999999</v>
      </c>
      <c r="C2666" s="1">
        <v>180.24063699999999</v>
      </c>
      <c r="D2666" s="1">
        <v>240.03892500000001</v>
      </c>
      <c r="E2666" s="1">
        <v>120.08618</v>
      </c>
      <c r="F2666" s="3">
        <f t="shared" si="336"/>
        <v>16201.526855220138</v>
      </c>
      <c r="G2666" s="36">
        <f t="shared" si="337"/>
        <v>6.7890426767686757E-5</v>
      </c>
      <c r="H2666" s="31">
        <f t="shared" si="338"/>
        <v>-9.4169139986805212E-4</v>
      </c>
      <c r="I2666" s="37">
        <f t="shared" si="339"/>
        <v>-1.4285140018386758E-3</v>
      </c>
      <c r="J2666" s="37">
        <f t="shared" si="340"/>
        <v>2.8747331825451383E-3</v>
      </c>
      <c r="K2666" s="39">
        <f t="shared" si="341"/>
        <v>2.6902223554498998E-4</v>
      </c>
      <c r="L2666" s="36">
        <f>-(1-B2666/MAX(B$5:B2666))</f>
        <v>-1.4396431130475618E-3</v>
      </c>
      <c r="M2666" s="37">
        <f>-(1-C2666/MAX(C$5:C2666))</f>
        <v>-3.8135775183325782E-2</v>
      </c>
      <c r="N2666" s="37">
        <f>-(1-D2666/MAX(D$5:D2666))</f>
        <v>-3.0134100322544155E-3</v>
      </c>
      <c r="O2666" s="37">
        <f>-(1-E2666/MAX(E$5:E2666))</f>
        <v>-0.34723000152203687</v>
      </c>
      <c r="P2666" s="39">
        <f>-(1-F2666/MAX(F$5:F2666))</f>
        <v>-6.4218657613385188E-3</v>
      </c>
      <c r="Q2666" s="33">
        <f>IF(DatiStorici[[#This Row],[Calend]]="X",(DatiStorici[[#This Row],[Balanced]]*B$2/DatiStorici[[#This Row],[Bond 3Y]]),Q2665)</f>
        <v>30.94589687668044</v>
      </c>
      <c r="R2666" s="33">
        <f>IF(DatiStorici[[#This Row],[Calend]]="X",(DatiStorici[[#This Row],[Balanced]]*C$2/DatiStorici[[#This Row],[Bond 10Y]]),R2665)</f>
        <v>22.858879314903145</v>
      </c>
      <c r="S2666" s="33">
        <f>IF(DatiStorici[[#This Row],[Calend]]="X",(DatiStorici[[#This Row],[Balanced]]*D$2/DatiStorici[[#This Row],[SXXR]]),S2665)</f>
        <v>18.430812247674215</v>
      </c>
      <c r="T2666" s="33">
        <f>IF(DatiStorici[[#This Row],[Calend]]="X",(DatiStorici[[#This Row],[Balanced]]*E$2/DatiStorici[[#This Row],[Gold]]),T2665)</f>
        <v>37.796619698119144</v>
      </c>
      <c r="U2666" s="34">
        <f>SUMPRODUCT(DatiStorici[[#This Row],[Bond 3Y]:[Gold]],Q2665:T2665)</f>
        <v>17208.385039680485</v>
      </c>
      <c r="V2666" s="32">
        <f t="shared" si="342"/>
        <v>1.8034691479034551E-4</v>
      </c>
      <c r="W2666" s="32">
        <f>-(1-U2666/MAX(U$5:U2666))</f>
        <v>-2.3538103263076593E-4</v>
      </c>
      <c r="X2666" s="53" t="str">
        <f t="shared" si="343"/>
        <v/>
      </c>
    </row>
    <row r="2667" spans="1:24" x14ac:dyDescent="0.3">
      <c r="A2667" s="4">
        <v>42857</v>
      </c>
      <c r="B2667" s="1">
        <v>133.29906399999999</v>
      </c>
      <c r="C2667" s="1">
        <v>180.18424200000001</v>
      </c>
      <c r="D2667" s="1">
        <v>241.739699</v>
      </c>
      <c r="E2667" s="1">
        <v>119.03764</v>
      </c>
      <c r="F2667" s="3">
        <f t="shared" si="336"/>
        <v>16184.11951252315</v>
      </c>
      <c r="G2667" s="36">
        <f t="shared" si="337"/>
        <v>-6.3741851897965431E-5</v>
      </c>
      <c r="H2667" s="31">
        <f t="shared" si="338"/>
        <v>-3.129362246949664E-4</v>
      </c>
      <c r="I2667" s="37">
        <f t="shared" si="339"/>
        <v>7.0604256001090019E-3</v>
      </c>
      <c r="J2667" s="37">
        <f t="shared" si="340"/>
        <v>-8.7699060709923587E-3</v>
      </c>
      <c r="K2667" s="39">
        <f t="shared" si="341"/>
        <v>-1.0750036714228749E-3</v>
      </c>
      <c r="L2667" s="36">
        <f>-(1-B2667/MAX(B$5:B2667))</f>
        <v>-1.5032911708833252E-3</v>
      </c>
      <c r="M2667" s="37">
        <f>-(1-C2667/MAX(C$5:C2667))</f>
        <v>-3.8436730250181905E-2</v>
      </c>
      <c r="N2667" s="37">
        <f>-(1-D2667/MAX(D$5:D2667))</f>
        <v>0</v>
      </c>
      <c r="O2667" s="37">
        <f>-(1-E2667/MAX(E$5:E2667))</f>
        <v>-0.35292970363766829</v>
      </c>
      <c r="P2667" s="39">
        <f>-(1-F2667/MAX(F$5:F2667))</f>
        <v>-7.4893920033700656E-3</v>
      </c>
      <c r="Q2667" s="33">
        <f>IF(DatiStorici[[#This Row],[Calend]]="X",(DatiStorici[[#This Row],[Balanced]]*B$2/DatiStorici[[#This Row],[Bond 3Y]]),Q2666)</f>
        <v>30.94589687668044</v>
      </c>
      <c r="R2667" s="33">
        <f>IF(DatiStorici[[#This Row],[Calend]]="X",(DatiStorici[[#This Row],[Balanced]]*C$2/DatiStorici[[#This Row],[Bond 10Y]]),R2666)</f>
        <v>22.858879314903145</v>
      </c>
      <c r="S2667" s="33">
        <f>IF(DatiStorici[[#This Row],[Calend]]="X",(DatiStorici[[#This Row],[Balanced]]*D$2/DatiStorici[[#This Row],[SXXR]]),S2666)</f>
        <v>18.430812247674215</v>
      </c>
      <c r="T2667" s="33">
        <f>IF(DatiStorici[[#This Row],[Calend]]="X",(DatiStorici[[#This Row],[Balanced]]*E$2/DatiStorici[[#This Row],[Gold]]),T2666)</f>
        <v>37.796619698119144</v>
      </c>
      <c r="U2667" s="34">
        <f>SUMPRODUCT(DatiStorici[[#This Row],[Bond 3Y]:[Gold]],Q2666:T2666)</f>
        <v>17198.548344547224</v>
      </c>
      <c r="V2667" s="32">
        <f t="shared" si="342"/>
        <v>-5.7178565095664124E-4</v>
      </c>
      <c r="W2667" s="32">
        <f>-(1-U2667/MAX(U$5:U2667))</f>
        <v>-8.0686869629731373E-4</v>
      </c>
      <c r="X2667" s="53" t="str">
        <f t="shared" si="343"/>
        <v/>
      </c>
    </row>
    <row r="2668" spans="1:24" x14ac:dyDescent="0.3">
      <c r="A2668" s="4">
        <v>42858</v>
      </c>
      <c r="B2668" s="1">
        <v>133.34080800000001</v>
      </c>
      <c r="C2668" s="1">
        <v>180.36935199999999</v>
      </c>
      <c r="D2668" s="1">
        <v>241.67119400000001</v>
      </c>
      <c r="E2668" s="1">
        <v>118.54797000000001</v>
      </c>
      <c r="F2668" s="3">
        <f t="shared" si="336"/>
        <v>16169.493220791779</v>
      </c>
      <c r="G2668" s="36">
        <f t="shared" si="337"/>
        <v>3.1311146399791244E-4</v>
      </c>
      <c r="H2668" s="31">
        <f t="shared" si="338"/>
        <v>1.0268099907723761E-3</v>
      </c>
      <c r="I2668" s="37">
        <f t="shared" si="339"/>
        <v>-2.8342348693641186E-4</v>
      </c>
      <c r="J2668" s="37">
        <f t="shared" si="340"/>
        <v>-4.1220568311868301E-3</v>
      </c>
      <c r="K2668" s="39">
        <f t="shared" si="341"/>
        <v>-9.04152055496104E-4</v>
      </c>
      <c r="L2668" s="36">
        <f>-(1-B2668/MAX(B$5:B2668))</f>
        <v>-1.1906014537719223E-3</v>
      </c>
      <c r="M2668" s="37">
        <f>-(1-C2668/MAX(C$5:C2668))</f>
        <v>-3.7448880397788153E-2</v>
      </c>
      <c r="N2668" s="37">
        <f>-(1-D2668/MAX(D$5:D2668))</f>
        <v>-2.8338332629418428E-4</v>
      </c>
      <c r="O2668" s="37">
        <f>-(1-E2668/MAX(E$5:E2668))</f>
        <v>-0.35559147441890804</v>
      </c>
      <c r="P2668" s="39">
        <f>-(1-F2668/MAX(F$5:F2668))</f>
        <v>-8.3863669477163283E-3</v>
      </c>
      <c r="Q2668" s="33">
        <f>IF(DatiStorici[[#This Row],[Calend]]="X",(DatiStorici[[#This Row],[Balanced]]*B$2/DatiStorici[[#This Row],[Bond 3Y]]),Q2667)</f>
        <v>30.94589687668044</v>
      </c>
      <c r="R2668" s="33">
        <f>IF(DatiStorici[[#This Row],[Calend]]="X",(DatiStorici[[#This Row],[Balanced]]*C$2/DatiStorici[[#This Row],[Bond 10Y]]),R2667)</f>
        <v>22.858879314903145</v>
      </c>
      <c r="S2668" s="33">
        <f>IF(DatiStorici[[#This Row],[Calend]]="X",(DatiStorici[[#This Row],[Balanced]]*D$2/DatiStorici[[#This Row],[SXXR]]),S2667)</f>
        <v>18.430812247674215</v>
      </c>
      <c r="T2668" s="33">
        <f>IF(DatiStorici[[#This Row],[Calend]]="X",(DatiStorici[[#This Row],[Balanced]]*E$2/DatiStorici[[#This Row],[Gold]]),T2667)</f>
        <v>37.796619698119144</v>
      </c>
      <c r="U2668" s="34">
        <f>SUMPRODUCT(DatiStorici[[#This Row],[Bond 3Y]:[Gold]],Q2667:T2667)</f>
        <v>17184.301083655821</v>
      </c>
      <c r="V2668" s="32">
        <f t="shared" si="342"/>
        <v>-8.2874234938489833E-4</v>
      </c>
      <c r="W2668" s="32">
        <f>-(1-U2668/MAX(U$5:U2668))</f>
        <v>-1.6345993243358503E-3</v>
      </c>
      <c r="X2668" s="53" t="str">
        <f t="shared" si="343"/>
        <v/>
      </c>
    </row>
    <row r="2669" spans="1:24" x14ac:dyDescent="0.3">
      <c r="A2669" s="4">
        <v>42859</v>
      </c>
      <c r="B2669" s="1">
        <v>133.371872</v>
      </c>
      <c r="C2669" s="1">
        <v>180.23486800000001</v>
      </c>
      <c r="D2669" s="1">
        <v>243.465383</v>
      </c>
      <c r="E2669" s="1">
        <v>116.47490000000001</v>
      </c>
      <c r="F2669" s="3">
        <f t="shared" si="336"/>
        <v>16112.082422565945</v>
      </c>
      <c r="G2669" s="36">
        <f t="shared" si="337"/>
        <v>2.3293980728966932E-4</v>
      </c>
      <c r="H2669" s="31">
        <f t="shared" si="338"/>
        <v>-7.4588148876832572E-4</v>
      </c>
      <c r="I2669" s="37">
        <f t="shared" si="339"/>
        <v>7.3966683411061194E-3</v>
      </c>
      <c r="J2669" s="37">
        <f t="shared" si="340"/>
        <v>-1.7641889639100117E-2</v>
      </c>
      <c r="K2669" s="39">
        <f t="shared" si="341"/>
        <v>-3.5568808280823571E-3</v>
      </c>
      <c r="L2669" s="36">
        <f>-(1-B2669/MAX(B$5:B2669))</f>
        <v>-9.579118846759771E-4</v>
      </c>
      <c r="M2669" s="37">
        <f>-(1-C2669/MAX(C$5:C2669))</f>
        <v>-3.8166561773993246E-2</v>
      </c>
      <c r="N2669" s="37">
        <f>-(1-D2669/MAX(D$5:D2669))</f>
        <v>0</v>
      </c>
      <c r="O2669" s="37">
        <f>-(1-E2669/MAX(E$5:E2669))</f>
        <v>-0.36686036398425781</v>
      </c>
      <c r="P2669" s="39">
        <f>-(1-F2669/MAX(F$5:F2669))</f>
        <v>-1.1907153247434632E-2</v>
      </c>
      <c r="Q2669" s="33">
        <f>IF(DatiStorici[[#This Row],[Calend]]="X",(DatiStorici[[#This Row],[Balanced]]*B$2/DatiStorici[[#This Row],[Bond 3Y]]),Q2668)</f>
        <v>30.94589687668044</v>
      </c>
      <c r="R2669" s="33">
        <f>IF(DatiStorici[[#This Row],[Calend]]="X",(DatiStorici[[#This Row],[Balanced]]*C$2/DatiStorici[[#This Row],[Bond 10Y]]),R2668)</f>
        <v>22.858879314903145</v>
      </c>
      <c r="S2669" s="33">
        <f>IF(DatiStorici[[#This Row],[Calend]]="X",(DatiStorici[[#This Row],[Balanced]]*D$2/DatiStorici[[#This Row],[SXXR]]),S2668)</f>
        <v>18.430812247674215</v>
      </c>
      <c r="T2669" s="33">
        <f>IF(DatiStorici[[#This Row],[Calend]]="X",(DatiStorici[[#This Row],[Balanced]]*E$2/DatiStorici[[#This Row],[Gold]]),T2668)</f>
        <v>37.796619698119144</v>
      </c>
      <c r="U2669" s="34">
        <f>SUMPRODUCT(DatiStorici[[#This Row],[Bond 3Y]:[Gold]],Q2668:T2668)</f>
        <v>17136.901555668872</v>
      </c>
      <c r="V2669" s="32">
        <f t="shared" si="342"/>
        <v>-2.7621152219178351E-3</v>
      </c>
      <c r="W2669" s="32">
        <f>-(1-U2669/MAX(U$5:U2669))</f>
        <v>-4.388394693734643E-3</v>
      </c>
      <c r="X2669" s="53" t="str">
        <f t="shared" si="343"/>
        <v/>
      </c>
    </row>
    <row r="2670" spans="1:24" x14ac:dyDescent="0.3">
      <c r="A2670" s="4">
        <v>42860</v>
      </c>
      <c r="B2670" s="1">
        <v>133.378816</v>
      </c>
      <c r="C2670" s="1">
        <v>180.294646</v>
      </c>
      <c r="D2670" s="1">
        <v>245.17674400000001</v>
      </c>
      <c r="E2670" s="1">
        <v>116.43563</v>
      </c>
      <c r="F2670" s="3">
        <f t="shared" si="336"/>
        <v>16137.963212535884</v>
      </c>
      <c r="G2670" s="36">
        <f t="shared" si="337"/>
        <v>5.2063595814098633E-5</v>
      </c>
      <c r="H2670" s="31">
        <f t="shared" si="338"/>
        <v>3.3161224380530159E-4</v>
      </c>
      <c r="I2670" s="37">
        <f t="shared" si="339"/>
        <v>7.0045863942134129E-3</v>
      </c>
      <c r="J2670" s="37">
        <f t="shared" si="340"/>
        <v>-3.3721103440129531E-4</v>
      </c>
      <c r="K2670" s="39">
        <f t="shared" si="341"/>
        <v>1.6050083040888654E-3</v>
      </c>
      <c r="L2670" s="36">
        <f>-(1-B2670/MAX(B$5:B2670))</f>
        <v>-9.0589680716490761E-4</v>
      </c>
      <c r="M2670" s="37">
        <f>-(1-C2670/MAX(C$5:C2670))</f>
        <v>-3.7847553138714796E-2</v>
      </c>
      <c r="N2670" s="37">
        <f>-(1-D2670/MAX(D$5:D2670))</f>
        <v>0</v>
      </c>
      <c r="O2670" s="37">
        <f>-(1-E2670/MAX(E$5:E2670))</f>
        <v>-0.36707382966232527</v>
      </c>
      <c r="P2670" s="39">
        <f>-(1-F2670/MAX(F$5:F2670))</f>
        <v>-1.0319982652913118E-2</v>
      </c>
      <c r="Q2670" s="33">
        <f>IF(DatiStorici[[#This Row],[Calend]]="X",(DatiStorici[[#This Row],[Balanced]]*B$2/DatiStorici[[#This Row],[Bond 3Y]]),Q2669)</f>
        <v>30.94589687668044</v>
      </c>
      <c r="R2670" s="33">
        <f>IF(DatiStorici[[#This Row],[Calend]]="X",(DatiStorici[[#This Row],[Balanced]]*C$2/DatiStorici[[#This Row],[Bond 10Y]]),R2669)</f>
        <v>22.858879314903145</v>
      </c>
      <c r="S2670" s="33">
        <f>IF(DatiStorici[[#This Row],[Calend]]="X",(DatiStorici[[#This Row],[Balanced]]*D$2/DatiStorici[[#This Row],[SXXR]]),S2669)</f>
        <v>18.430812247674215</v>
      </c>
      <c r="T2670" s="33">
        <f>IF(DatiStorici[[#This Row],[Calend]]="X",(DatiStorici[[#This Row],[Balanced]]*E$2/DatiStorici[[#This Row],[Gold]]),T2669)</f>
        <v>37.796619698119144</v>
      </c>
      <c r="U2670" s="34">
        <f>SUMPRODUCT(DatiStorici[[#This Row],[Bond 3Y]:[Gold]],Q2669:T2669)</f>
        <v>17168.540402087918</v>
      </c>
      <c r="V2670" s="32">
        <f t="shared" si="342"/>
        <v>1.8445385678731738E-3</v>
      </c>
      <c r="W2670" s="32">
        <f>-(1-U2670/MAX(U$5:U2670))</f>
        <v>-2.5502559513851386E-3</v>
      </c>
      <c r="X2670" s="53" t="str">
        <f t="shared" si="343"/>
        <v/>
      </c>
    </row>
    <row r="2671" spans="1:24" x14ac:dyDescent="0.3">
      <c r="A2671" s="4">
        <v>42863</v>
      </c>
      <c r="B2671" s="1">
        <v>133.35519099999999</v>
      </c>
      <c r="C2671" s="1">
        <v>180.0307</v>
      </c>
      <c r="D2671" s="1">
        <v>244.99116000000001</v>
      </c>
      <c r="E2671" s="1">
        <v>116.59751</v>
      </c>
      <c r="F2671" s="3">
        <f t="shared" si="336"/>
        <v>16134.290120473002</v>
      </c>
      <c r="G2671" s="36">
        <f t="shared" si="337"/>
        <v>-1.7714276726470452E-4</v>
      </c>
      <c r="H2671" s="31">
        <f t="shared" si="338"/>
        <v>-1.4650429126907281E-3</v>
      </c>
      <c r="I2671" s="37">
        <f t="shared" si="339"/>
        <v>-7.5722627839657582E-4</v>
      </c>
      <c r="J2671" s="37">
        <f t="shared" si="340"/>
        <v>1.3893305135820402E-3</v>
      </c>
      <c r="K2671" s="39">
        <f t="shared" si="341"/>
        <v>-2.2763158437312013E-4</v>
      </c>
      <c r="L2671" s="36">
        <f>-(1-B2671/MAX(B$5:B2671))</f>
        <v>-1.0828634267211479E-3</v>
      </c>
      <c r="M2671" s="37">
        <f>-(1-C2671/MAX(C$5:C2671))</f>
        <v>-3.92561157076734E-2</v>
      </c>
      <c r="N2671" s="37">
        <f>-(1-D2671/MAX(D$5:D2671))</f>
        <v>-7.5693965492906745E-4</v>
      </c>
      <c r="O2671" s="37">
        <f>-(1-E2671/MAX(E$5:E2671))</f>
        <v>-0.36619387488856514</v>
      </c>
      <c r="P2671" s="39">
        <f>-(1-F2671/MAX(F$5:F2671))</f>
        <v>-1.0545239444531451E-2</v>
      </c>
      <c r="Q2671" s="33">
        <f>IF(DatiStorici[[#This Row],[Calend]]="X",(DatiStorici[[#This Row],[Balanced]]*B$2/DatiStorici[[#This Row],[Bond 3Y]]),Q2670)</f>
        <v>30.94589687668044</v>
      </c>
      <c r="R2671" s="33">
        <f>IF(DatiStorici[[#This Row],[Calend]]="X",(DatiStorici[[#This Row],[Balanced]]*C$2/DatiStorici[[#This Row],[Bond 10Y]]),R2670)</f>
        <v>22.858879314903145</v>
      </c>
      <c r="S2671" s="33">
        <f>IF(DatiStorici[[#This Row],[Calend]]="X",(DatiStorici[[#This Row],[Balanced]]*D$2/DatiStorici[[#This Row],[SXXR]]),S2670)</f>
        <v>18.430812247674215</v>
      </c>
      <c r="T2671" s="33">
        <f>IF(DatiStorici[[#This Row],[Calend]]="X",(DatiStorici[[#This Row],[Balanced]]*E$2/DatiStorici[[#This Row],[Gold]]),T2670)</f>
        <v>37.796619698119144</v>
      </c>
      <c r="U2671" s="34">
        <f>SUMPRODUCT(DatiStorici[[#This Row],[Bond 3Y]:[Gold]],Q2670:T2670)</f>
        <v>17164.473848451114</v>
      </c>
      <c r="V2671" s="32">
        <f t="shared" si="342"/>
        <v>-2.368888222947382E-4</v>
      </c>
      <c r="W2671" s="32">
        <f>-(1-U2671/MAX(U$5:U2671))</f>
        <v>-2.7865126621592351E-3</v>
      </c>
      <c r="X2671" s="53" t="str">
        <f t="shared" si="343"/>
        <v/>
      </c>
    </row>
    <row r="2672" spans="1:24" x14ac:dyDescent="0.3">
      <c r="A2672" s="4">
        <v>42864</v>
      </c>
      <c r="B2672" s="1">
        <v>133.372411</v>
      </c>
      <c r="C2672" s="1">
        <v>179.704396</v>
      </c>
      <c r="D2672" s="1">
        <v>246.14639099999999</v>
      </c>
      <c r="E2672" s="1">
        <v>115.70495</v>
      </c>
      <c r="F2672" s="3">
        <f t="shared" si="336"/>
        <v>16108.629040550019</v>
      </c>
      <c r="G2672" s="36">
        <f t="shared" si="337"/>
        <v>1.2912049517795391E-4</v>
      </c>
      <c r="H2672" s="31">
        <f t="shared" si="338"/>
        <v>-1.8141354186428185E-3</v>
      </c>
      <c r="I2672" s="37">
        <f t="shared" si="339"/>
        <v>4.7043160440178554E-3</v>
      </c>
      <c r="J2672" s="37">
        <f t="shared" si="340"/>
        <v>-7.6845022842363117E-3</v>
      </c>
      <c r="K2672" s="39">
        <f t="shared" si="341"/>
        <v>-1.5917346201056502E-3</v>
      </c>
      <c r="L2672" s="36">
        <f>-(1-B2672/MAX(B$5:B2672))</f>
        <v>-9.5387442402228295E-4</v>
      </c>
      <c r="M2672" s="37">
        <f>-(1-C2672/MAX(C$5:C2672))</f>
        <v>-4.0997455225989521E-2</v>
      </c>
      <c r="N2672" s="37">
        <f>-(1-D2672/MAX(D$5:D2672))</f>
        <v>0</v>
      </c>
      <c r="O2672" s="37">
        <f>-(1-E2672/MAX(E$5:E2672))</f>
        <v>-0.37104569372268492</v>
      </c>
      <c r="P2672" s="39">
        <f>-(1-F2672/MAX(F$5:F2672))</f>
        <v>-1.2118936055984686E-2</v>
      </c>
      <c r="Q2672" s="33">
        <f>IF(DatiStorici[[#This Row],[Calend]]="X",(DatiStorici[[#This Row],[Balanced]]*B$2/DatiStorici[[#This Row],[Bond 3Y]]),Q2671)</f>
        <v>30.94589687668044</v>
      </c>
      <c r="R2672" s="33">
        <f>IF(DatiStorici[[#This Row],[Calend]]="X",(DatiStorici[[#This Row],[Balanced]]*C$2/DatiStorici[[#This Row],[Bond 10Y]]),R2671)</f>
        <v>22.858879314903145</v>
      </c>
      <c r="S2672" s="33">
        <f>IF(DatiStorici[[#This Row],[Calend]]="X",(DatiStorici[[#This Row],[Balanced]]*D$2/DatiStorici[[#This Row],[SXXR]]),S2671)</f>
        <v>18.430812247674215</v>
      </c>
      <c r="T2672" s="33">
        <f>IF(DatiStorici[[#This Row],[Calend]]="X",(DatiStorici[[#This Row],[Balanced]]*E$2/DatiStorici[[#This Row],[Gold]]),T2671)</f>
        <v>37.796619698119144</v>
      </c>
      <c r="U2672" s="34">
        <f>SUMPRODUCT(DatiStorici[[#This Row],[Bond 3Y]:[Gold]],Q2671:T2671)</f>
        <v>17145.103887825302</v>
      </c>
      <c r="V2672" s="32">
        <f t="shared" si="342"/>
        <v>-1.1291285968395781E-3</v>
      </c>
      <c r="W2672" s="32">
        <f>-(1-U2672/MAX(U$5:U2672))</f>
        <v>-3.9118594776694771E-3</v>
      </c>
      <c r="X2672" s="53" t="str">
        <f t="shared" si="343"/>
        <v/>
      </c>
    </row>
    <row r="2673" spans="1:24" x14ac:dyDescent="0.3">
      <c r="A2673" s="4">
        <v>42865</v>
      </c>
      <c r="B2673" s="1">
        <v>133.400724</v>
      </c>
      <c r="C2673" s="1">
        <v>180.05414099999999</v>
      </c>
      <c r="D2673" s="1">
        <v>246.605369</v>
      </c>
      <c r="E2673" s="1">
        <v>115.94538</v>
      </c>
      <c r="F2673" s="3">
        <f t="shared" si="336"/>
        <v>16134.570354378418</v>
      </c>
      <c r="G2673" s="36">
        <f t="shared" si="337"/>
        <v>2.1226275356622307E-4</v>
      </c>
      <c r="H2673" s="31">
        <f t="shared" si="338"/>
        <v>1.9443325131276157E-3</v>
      </c>
      <c r="I2673" s="37">
        <f t="shared" si="339"/>
        <v>1.8629182886688654E-3</v>
      </c>
      <c r="J2673" s="37">
        <f t="shared" si="340"/>
        <v>2.0758018029455256E-3</v>
      </c>
      <c r="K2673" s="39">
        <f t="shared" si="341"/>
        <v>1.6091033093807306E-3</v>
      </c>
      <c r="L2673" s="36">
        <f>-(1-B2673/MAX(B$5:B2673))</f>
        <v>-7.417916346257325E-4</v>
      </c>
      <c r="M2673" s="37">
        <f>-(1-C2673/MAX(C$5:C2673))</f>
        <v>-3.9131021502120222E-2</v>
      </c>
      <c r="N2673" s="37">
        <f>-(1-D2673/MAX(D$5:D2673))</f>
        <v>0</v>
      </c>
      <c r="O2673" s="37">
        <f>-(1-E2673/MAX(E$5:E2673))</f>
        <v>-0.36973875323432848</v>
      </c>
      <c r="P2673" s="39">
        <f>-(1-F2673/MAX(F$5:F2673))</f>
        <v>-1.0528053762997813E-2</v>
      </c>
      <c r="Q2673" s="33">
        <f>IF(DatiStorici[[#This Row],[Calend]]="X",(DatiStorici[[#This Row],[Balanced]]*B$2/DatiStorici[[#This Row],[Bond 3Y]]),Q2672)</f>
        <v>30.94589687668044</v>
      </c>
      <c r="R2673" s="33">
        <f>IF(DatiStorici[[#This Row],[Calend]]="X",(DatiStorici[[#This Row],[Balanced]]*C$2/DatiStorici[[#This Row],[Bond 10Y]]),R2672)</f>
        <v>22.858879314903145</v>
      </c>
      <c r="S2673" s="33">
        <f>IF(DatiStorici[[#This Row],[Calend]]="X",(DatiStorici[[#This Row],[Balanced]]*D$2/DatiStorici[[#This Row],[SXXR]]),S2672)</f>
        <v>18.430812247674215</v>
      </c>
      <c r="T2673" s="33">
        <f>IF(DatiStorici[[#This Row],[Calend]]="X",(DatiStorici[[#This Row],[Balanced]]*E$2/DatiStorici[[#This Row],[Gold]]),T2672)</f>
        <v>37.796619698119144</v>
      </c>
      <c r="U2673" s="34">
        <f>SUMPRODUCT(DatiStorici[[#This Row],[Bond 3Y]:[Gold]],Q2672:T2672)</f>
        <v>17171.521616367394</v>
      </c>
      <c r="V2673" s="32">
        <f t="shared" si="342"/>
        <v>1.5396463593128759E-3</v>
      </c>
      <c r="W2673" s="32">
        <f>-(1-U2673/MAX(U$5:U2673))</f>
        <v>-2.3770547735112446E-3</v>
      </c>
      <c r="X2673" s="53" t="str">
        <f t="shared" si="343"/>
        <v/>
      </c>
    </row>
    <row r="2674" spans="1:24" x14ac:dyDescent="0.3">
      <c r="A2674" s="4">
        <v>42866</v>
      </c>
      <c r="B2674" s="1">
        <v>133.38779600000001</v>
      </c>
      <c r="C2674" s="1">
        <v>179.672222</v>
      </c>
      <c r="D2674" s="1">
        <v>245.62015400000001</v>
      </c>
      <c r="E2674" s="1">
        <v>115.96299999999999</v>
      </c>
      <c r="F2674" s="3">
        <f t="shared" si="336"/>
        <v>16110.455511556134</v>
      </c>
      <c r="G2674" s="36">
        <f t="shared" si="337"/>
        <v>-9.6915714440063631E-5</v>
      </c>
      <c r="H2674" s="31">
        <f t="shared" si="338"/>
        <v>-2.1233870118036718E-3</v>
      </c>
      <c r="I2674" s="37">
        <f t="shared" si="339"/>
        <v>-4.0031094269880746E-3</v>
      </c>
      <c r="J2674" s="37">
        <f t="shared" si="340"/>
        <v>1.5195656175860965E-4</v>
      </c>
      <c r="K2674" s="39">
        <f t="shared" si="341"/>
        <v>-1.4957251030495878E-3</v>
      </c>
      <c r="L2674" s="36">
        <f>-(1-B2674/MAX(B$5:B2674))</f>
        <v>-8.3863076510704015E-4</v>
      </c>
      <c r="M2674" s="37">
        <f>-(1-C2674/MAX(C$5:C2674))</f>
        <v>-4.1169153573733741E-2</v>
      </c>
      <c r="N2674" s="37">
        <f>-(1-D2674/MAX(D$5:D2674))</f>
        <v>-3.9951076653159667E-3</v>
      </c>
      <c r="O2674" s="37">
        <f>-(1-E2674/MAX(E$5:E2674))</f>
        <v>-0.36964297362527454</v>
      </c>
      <c r="P2674" s="39">
        <f>-(1-F2674/MAX(F$5:F2674))</f>
        <v>-1.2006925523229683E-2</v>
      </c>
      <c r="Q2674" s="33">
        <f>IF(DatiStorici[[#This Row],[Calend]]="X",(DatiStorici[[#This Row],[Balanced]]*B$2/DatiStorici[[#This Row],[Bond 3Y]]),Q2673)</f>
        <v>30.94589687668044</v>
      </c>
      <c r="R2674" s="33">
        <f>IF(DatiStorici[[#This Row],[Calend]]="X",(DatiStorici[[#This Row],[Balanced]]*C$2/DatiStorici[[#This Row],[Bond 10Y]]),R2673)</f>
        <v>22.858879314903145</v>
      </c>
      <c r="S2674" s="33">
        <f>IF(DatiStorici[[#This Row],[Calend]]="X",(DatiStorici[[#This Row],[Balanced]]*D$2/DatiStorici[[#This Row],[SXXR]]),S2673)</f>
        <v>18.430812247674215</v>
      </c>
      <c r="T2674" s="33">
        <f>IF(DatiStorici[[#This Row],[Calend]]="X",(DatiStorici[[#This Row],[Balanced]]*E$2/DatiStorici[[#This Row],[Gold]]),T2673)</f>
        <v>37.796619698119144</v>
      </c>
      <c r="U2674" s="34">
        <f>SUMPRODUCT(DatiStorici[[#This Row],[Bond 3Y]:[Gold]],Q2673:T2673)</f>
        <v>17144.898971233994</v>
      </c>
      <c r="V2674" s="32">
        <f t="shared" si="342"/>
        <v>-1.5515983321461445E-3</v>
      </c>
      <c r="W2674" s="32">
        <f>-(1-U2674/MAX(U$5:U2674))</f>
        <v>-3.9237646249193903E-3</v>
      </c>
      <c r="X2674" s="53" t="str">
        <f t="shared" si="343"/>
        <v/>
      </c>
    </row>
    <row r="2675" spans="1:24" x14ac:dyDescent="0.3">
      <c r="A2675" s="4">
        <v>42867</v>
      </c>
      <c r="B2675" s="1">
        <v>133.39640600000001</v>
      </c>
      <c r="C2675" s="1">
        <v>180.162353</v>
      </c>
      <c r="D2675" s="1">
        <v>246.47085200000001</v>
      </c>
      <c r="E2675" s="1">
        <v>116.72958</v>
      </c>
      <c r="F2675" s="3">
        <f t="shared" si="336"/>
        <v>16166.109372681312</v>
      </c>
      <c r="G2675" s="36">
        <f t="shared" si="337"/>
        <v>6.4546550646129539E-5</v>
      </c>
      <c r="H2675" s="31">
        <f t="shared" si="338"/>
        <v>2.7242034933232938E-3</v>
      </c>
      <c r="I2675" s="37">
        <f t="shared" si="339"/>
        <v>3.4574858596444695E-3</v>
      </c>
      <c r="J2675" s="37">
        <f t="shared" si="340"/>
        <v>6.5888029025214338E-3</v>
      </c>
      <c r="K2675" s="39">
        <f t="shared" si="341"/>
        <v>3.4485650180269764E-3</v>
      </c>
      <c r="L2675" s="36">
        <f>-(1-B2675/MAX(B$5:B2675))</f>
        <v>-7.741362637576632E-4</v>
      </c>
      <c r="M2675" s="37">
        <f>-(1-C2675/MAX(C$5:C2675))</f>
        <v>-3.8553542121064432E-2</v>
      </c>
      <c r="N2675" s="37">
        <f>-(1-D2675/MAX(D$5:D2675))</f>
        <v>-5.4547474187383038E-4</v>
      </c>
      <c r="O2675" s="37">
        <f>-(1-E2675/MAX(E$5:E2675))</f>
        <v>-0.36547596268835203</v>
      </c>
      <c r="P2675" s="39">
        <f>-(1-F2675/MAX(F$5:F2675))</f>
        <v>-8.5938855058244057E-3</v>
      </c>
      <c r="Q2675" s="33">
        <f>IF(DatiStorici[[#This Row],[Calend]]="X",(DatiStorici[[#This Row],[Balanced]]*B$2/DatiStorici[[#This Row],[Bond 3Y]]),Q2674)</f>
        <v>30.94589687668044</v>
      </c>
      <c r="R2675" s="33">
        <f>IF(DatiStorici[[#This Row],[Calend]]="X",(DatiStorici[[#This Row],[Balanced]]*C$2/DatiStorici[[#This Row],[Bond 10Y]]),R2674)</f>
        <v>22.858879314903145</v>
      </c>
      <c r="S2675" s="33">
        <f>IF(DatiStorici[[#This Row],[Calend]]="X",(DatiStorici[[#This Row],[Balanced]]*D$2/DatiStorici[[#This Row],[SXXR]]),S2674)</f>
        <v>18.430812247674215</v>
      </c>
      <c r="T2675" s="33">
        <f>IF(DatiStorici[[#This Row],[Calend]]="X",(DatiStorici[[#This Row],[Balanced]]*E$2/DatiStorici[[#This Row],[Gold]]),T2674)</f>
        <v>37.796619698119144</v>
      </c>
      <c r="U2675" s="34">
        <f>SUMPRODUCT(DatiStorici[[#This Row],[Bond 3Y]:[Gold]],Q2674:T2674)</f>
        <v>17201.02244862925</v>
      </c>
      <c r="V2675" s="32">
        <f t="shared" si="342"/>
        <v>3.2681334509745618E-3</v>
      </c>
      <c r="W2675" s="32">
        <f>-(1-U2675/MAX(U$5:U2675))</f>
        <v>-6.6312936694434832E-4</v>
      </c>
      <c r="X2675" s="53" t="str">
        <f t="shared" si="343"/>
        <v/>
      </c>
    </row>
    <row r="2676" spans="1:24" x14ac:dyDescent="0.3">
      <c r="A2676" s="4">
        <v>42870</v>
      </c>
      <c r="B2676" s="1">
        <v>133.413389</v>
      </c>
      <c r="C2676" s="1">
        <v>179.84597099999999</v>
      </c>
      <c r="D2676" s="1">
        <v>246.866308</v>
      </c>
      <c r="E2676" s="1">
        <v>116.91988000000001</v>
      </c>
      <c r="F2676" s="3">
        <f t="shared" si="336"/>
        <v>16171.972844873917</v>
      </c>
      <c r="G2676" s="36">
        <f t="shared" si="337"/>
        <v>1.2730417204452924E-4</v>
      </c>
      <c r="H2676" s="31">
        <f t="shared" si="338"/>
        <v>-1.7576375897889096E-3</v>
      </c>
      <c r="I2676" s="37">
        <f t="shared" si="339"/>
        <v>1.6031879078416481E-3</v>
      </c>
      <c r="J2676" s="37">
        <f t="shared" si="340"/>
        <v>1.6289362883958344E-3</v>
      </c>
      <c r="K2676" s="39">
        <f t="shared" si="341"/>
        <v>3.6263574428522626E-4</v>
      </c>
      <c r="L2676" s="36">
        <f>-(1-B2676/MAX(B$5:B2676))</f>
        <v>-6.4692254524245651E-4</v>
      </c>
      <c r="M2676" s="37">
        <f>-(1-C2676/MAX(C$5:C2676))</f>
        <v>-4.0241932332290453E-2</v>
      </c>
      <c r="N2676" s="37">
        <f>-(1-D2676/MAX(D$5:D2676))</f>
        <v>0</v>
      </c>
      <c r="O2676" s="37">
        <f>-(1-E2676/MAX(E$5:E2676))</f>
        <v>-0.36444152116718487</v>
      </c>
      <c r="P2676" s="39">
        <f>-(1-F2676/MAX(F$5:F2676))</f>
        <v>-8.2343010164519503E-3</v>
      </c>
      <c r="Q2676" s="33">
        <f>IF(DatiStorici[[#This Row],[Calend]]="X",(DatiStorici[[#This Row],[Balanced]]*B$2/DatiStorici[[#This Row],[Bond 3Y]]),Q2675)</f>
        <v>30.94589687668044</v>
      </c>
      <c r="R2676" s="33">
        <f>IF(DatiStorici[[#This Row],[Calend]]="X",(DatiStorici[[#This Row],[Balanced]]*C$2/DatiStorici[[#This Row],[Bond 10Y]]),R2675)</f>
        <v>22.858879314903145</v>
      </c>
      <c r="S2676" s="33">
        <f>IF(DatiStorici[[#This Row],[Calend]]="X",(DatiStorici[[#This Row],[Balanced]]*D$2/DatiStorici[[#This Row],[SXXR]]),S2675)</f>
        <v>18.430812247674215</v>
      </c>
      <c r="T2676" s="33">
        <f>IF(DatiStorici[[#This Row],[Calend]]="X",(DatiStorici[[#This Row],[Balanced]]*E$2/DatiStorici[[#This Row],[Gold]]),T2675)</f>
        <v>37.796619698119144</v>
      </c>
      <c r="U2676" s="34">
        <f>SUMPRODUCT(DatiStorici[[#This Row],[Bond 3Y]:[Gold]],Q2675:T2675)</f>
        <v>17208.797136857262</v>
      </c>
      <c r="V2676" s="32">
        <f t="shared" si="342"/>
        <v>4.5188777238412009E-4</v>
      </c>
      <c r="W2676" s="32">
        <f>-(1-U2676/MAX(U$5:U2676))</f>
        <v>-2.1143920566857322E-4</v>
      </c>
      <c r="X2676" s="53" t="str">
        <f t="shared" si="343"/>
        <v/>
      </c>
    </row>
    <row r="2677" spans="1:24" x14ac:dyDescent="0.3">
      <c r="A2677" s="4">
        <v>42871</v>
      </c>
      <c r="B2677" s="1">
        <v>133.47468799999999</v>
      </c>
      <c r="C2677" s="1">
        <v>180.081254</v>
      </c>
      <c r="D2677" s="1">
        <v>246.957232</v>
      </c>
      <c r="E2677" s="1">
        <v>117.00385</v>
      </c>
      <c r="F2677" s="3">
        <f t="shared" si="336"/>
        <v>16184.12273685461</v>
      </c>
      <c r="G2677" s="36">
        <f t="shared" si="337"/>
        <v>4.5936110572587834E-4</v>
      </c>
      <c r="H2677" s="31">
        <f t="shared" si="338"/>
        <v>1.3073922569408058E-3</v>
      </c>
      <c r="I2677" s="37">
        <f t="shared" si="339"/>
        <v>3.6824490394871411E-4</v>
      </c>
      <c r="J2677" s="37">
        <f t="shared" si="340"/>
        <v>7.1792633955199332E-4</v>
      </c>
      <c r="K2677" s="39">
        <f t="shared" si="341"/>
        <v>7.5101104341003132E-4</v>
      </c>
      <c r="L2677" s="36">
        <f>-(1-B2677/MAX(B$5:B2677))</f>
        <v>-1.8775315636732071E-4</v>
      </c>
      <c r="M2677" s="37">
        <f>-(1-C2677/MAX(C$5:C2677))</f>
        <v>-3.8986331463505497E-2</v>
      </c>
      <c r="N2677" s="37">
        <f>-(1-D2677/MAX(D$5:D2677))</f>
        <v>0</v>
      </c>
      <c r="O2677" s="37">
        <f>-(1-E2677/MAX(E$5:E2677))</f>
        <v>-0.36398507316648909</v>
      </c>
      <c r="P2677" s="39">
        <f>-(1-F2677/MAX(F$5:F2677))</f>
        <v>-7.4891942673624978E-3</v>
      </c>
      <c r="Q2677" s="33">
        <f>IF(DatiStorici[[#This Row],[Calend]]="X",(DatiStorici[[#This Row],[Balanced]]*B$2/DatiStorici[[#This Row],[Bond 3Y]]),Q2676)</f>
        <v>30.94589687668044</v>
      </c>
      <c r="R2677" s="33">
        <f>IF(DatiStorici[[#This Row],[Calend]]="X",(DatiStorici[[#This Row],[Balanced]]*C$2/DatiStorici[[#This Row],[Bond 10Y]]),R2676)</f>
        <v>22.858879314903145</v>
      </c>
      <c r="S2677" s="33">
        <f>IF(DatiStorici[[#This Row],[Calend]]="X",(DatiStorici[[#This Row],[Balanced]]*D$2/DatiStorici[[#This Row],[SXXR]]),S2676)</f>
        <v>18.430812247674215</v>
      </c>
      <c r="T2677" s="33">
        <f>IF(DatiStorici[[#This Row],[Calend]]="X",(DatiStorici[[#This Row],[Balanced]]*E$2/DatiStorici[[#This Row],[Gold]]),T2676)</f>
        <v>37.796619698119144</v>
      </c>
      <c r="U2677" s="34">
        <f>SUMPRODUCT(DatiStorici[[#This Row],[Bond 3Y]:[Gold]],Q2676:T2676)</f>
        <v>17220.921980420615</v>
      </c>
      <c r="V2677" s="32">
        <f t="shared" si="342"/>
        <v>7.0432430908225457E-4</v>
      </c>
      <c r="W2677" s="32">
        <f>-(1-U2677/MAX(U$5:U2677))</f>
        <v>0</v>
      </c>
      <c r="X2677" s="53" t="str">
        <f t="shared" si="343"/>
        <v/>
      </c>
    </row>
    <row r="2678" spans="1:24" x14ac:dyDescent="0.3">
      <c r="A2678" s="4">
        <v>42872</v>
      </c>
      <c r="B2678" s="1">
        <v>133.54766799999999</v>
      </c>
      <c r="C2678" s="1">
        <v>180.69937999999999</v>
      </c>
      <c r="D2678" s="1">
        <v>244.01403999999999</v>
      </c>
      <c r="E2678" s="1">
        <v>119.20186</v>
      </c>
      <c r="F2678" s="3">
        <f t="shared" si="336"/>
        <v>16243.989869052588</v>
      </c>
      <c r="G2678" s="36">
        <f t="shared" si="337"/>
        <v>5.4662091152534158E-4</v>
      </c>
      <c r="H2678" s="31">
        <f t="shared" si="338"/>
        <v>3.4266063450465976E-3</v>
      </c>
      <c r="I2678" s="37">
        <f t="shared" si="339"/>
        <v>-1.1989407216860022E-2</v>
      </c>
      <c r="J2678" s="37">
        <f t="shared" si="340"/>
        <v>1.8611518297081221E-2</v>
      </c>
      <c r="K2678" s="39">
        <f t="shared" si="341"/>
        <v>3.6923024747110363E-3</v>
      </c>
      <c r="L2678" s="36">
        <f>-(1-B2678/MAX(B$5:B2678))</f>
        <v>0</v>
      </c>
      <c r="M2678" s="37">
        <f>-(1-C2678/MAX(C$5:C2678))</f>
        <v>-3.5687667545506674E-2</v>
      </c>
      <c r="N2678" s="37">
        <f>-(1-D2678/MAX(D$5:D2678))</f>
        <v>-1.1917820653253863E-2</v>
      </c>
      <c r="O2678" s="37">
        <f>-(1-E2678/MAX(E$5:E2678))</f>
        <v>-0.35203702898393163</v>
      </c>
      <c r="P2678" s="39">
        <f>-(1-F2678/MAX(F$5:F2678))</f>
        <v>-3.8177703304067556E-3</v>
      </c>
      <c r="Q2678" s="33">
        <f>IF(DatiStorici[[#This Row],[Calend]]="X",(DatiStorici[[#This Row],[Balanced]]*B$2/DatiStorici[[#This Row],[Bond 3Y]]),Q2677)</f>
        <v>30.94589687668044</v>
      </c>
      <c r="R2678" s="33">
        <f>IF(DatiStorici[[#This Row],[Calend]]="X",(DatiStorici[[#This Row],[Balanced]]*C$2/DatiStorici[[#This Row],[Bond 10Y]]),R2677)</f>
        <v>22.858879314903145</v>
      </c>
      <c r="S2678" s="33">
        <f>IF(DatiStorici[[#This Row],[Calend]]="X",(DatiStorici[[#This Row],[Balanced]]*D$2/DatiStorici[[#This Row],[SXXR]]),S2677)</f>
        <v>18.430812247674215</v>
      </c>
      <c r="T2678" s="33">
        <f>IF(DatiStorici[[#This Row],[Calend]]="X",(DatiStorici[[#This Row],[Balanced]]*E$2/DatiStorici[[#This Row],[Gold]]),T2677)</f>
        <v>37.796619698119144</v>
      </c>
      <c r="U2678" s="34">
        <f>SUMPRODUCT(DatiStorici[[#This Row],[Bond 3Y]:[Gold]],Q2677:T2677)</f>
        <v>17266.142008511888</v>
      </c>
      <c r="V2678" s="32">
        <f t="shared" si="342"/>
        <v>2.6224357064007233E-3</v>
      </c>
      <c r="W2678" s="32">
        <f>-(1-U2678/MAX(U$5:U2678))</f>
        <v>0</v>
      </c>
      <c r="X2678" s="53" t="str">
        <f t="shared" si="343"/>
        <v/>
      </c>
    </row>
    <row r="2679" spans="1:24" x14ac:dyDescent="0.3">
      <c r="A2679" s="4">
        <v>42873</v>
      </c>
      <c r="B2679" s="1">
        <v>133.54554300000001</v>
      </c>
      <c r="C2679" s="1">
        <v>181.08269999999999</v>
      </c>
      <c r="D2679" s="1">
        <v>242.948487</v>
      </c>
      <c r="E2679" s="1">
        <v>119.05829</v>
      </c>
      <c r="F2679" s="3">
        <f t="shared" si="336"/>
        <v>16231.950471532371</v>
      </c>
      <c r="G2679" s="36">
        <f t="shared" si="337"/>
        <v>-1.591204802299003E-5</v>
      </c>
      <c r="H2679" s="31">
        <f t="shared" si="338"/>
        <v>2.1190665023524966E-3</v>
      </c>
      <c r="I2679" s="37">
        <f t="shared" si="339"/>
        <v>-4.3763314077207797E-3</v>
      </c>
      <c r="J2679" s="37">
        <f t="shared" si="340"/>
        <v>-1.2051534205505241E-3</v>
      </c>
      <c r="K2679" s="39">
        <f t="shared" si="341"/>
        <v>-7.4143491738727521E-4</v>
      </c>
      <c r="L2679" s="36">
        <f>-(1-B2679/MAX(B$5:B2679))</f>
        <v>-1.5911921427025355E-5</v>
      </c>
      <c r="M2679" s="37">
        <f>-(1-C2679/MAX(C$5:C2679))</f>
        <v>-3.3642058959154841E-2</v>
      </c>
      <c r="N2679" s="37">
        <f>-(1-D2679/MAX(D$5:D2679))</f>
        <v>-1.6232547504419714E-2</v>
      </c>
      <c r="O2679" s="37">
        <f>-(1-E2679/MAX(E$5:E2679))</f>
        <v>-0.35281745341479853</v>
      </c>
      <c r="P2679" s="39">
        <f>-(1-F2679/MAX(F$5:F2679))</f>
        <v>-4.5561008737186048E-3</v>
      </c>
      <c r="Q2679" s="33">
        <f>IF(DatiStorici[[#This Row],[Calend]]="X",(DatiStorici[[#This Row],[Balanced]]*B$2/DatiStorici[[#This Row],[Bond 3Y]]),Q2678)</f>
        <v>30.94589687668044</v>
      </c>
      <c r="R2679" s="33">
        <f>IF(DatiStorici[[#This Row],[Calend]]="X",(DatiStorici[[#This Row],[Balanced]]*C$2/DatiStorici[[#This Row],[Bond 10Y]]),R2678)</f>
        <v>22.858879314903145</v>
      </c>
      <c r="S2679" s="33">
        <f>IF(DatiStorici[[#This Row],[Calend]]="X",(DatiStorici[[#This Row],[Balanced]]*D$2/DatiStorici[[#This Row],[SXXR]]),S2678)</f>
        <v>18.430812247674215</v>
      </c>
      <c r="T2679" s="33">
        <f>IF(DatiStorici[[#This Row],[Calend]]="X",(DatiStorici[[#This Row],[Balanced]]*E$2/DatiStorici[[#This Row],[Gold]]),T2678)</f>
        <v>37.796619698119144</v>
      </c>
      <c r="U2679" s="34">
        <f>SUMPRODUCT(DatiStorici[[#This Row],[Bond 3Y]:[Gold]],Q2678:T2678)</f>
        <v>17249.773046127008</v>
      </c>
      <c r="V2679" s="32">
        <f t="shared" si="342"/>
        <v>-9.4848788369857214E-4</v>
      </c>
      <c r="W2679" s="32">
        <f>-(1-U2679/MAX(U$5:U2679))</f>
        <v>-9.480382112466712E-4</v>
      </c>
      <c r="X2679" s="53" t="str">
        <f t="shared" si="343"/>
        <v/>
      </c>
    </row>
    <row r="2680" spans="1:24" x14ac:dyDescent="0.3">
      <c r="A2680" s="4">
        <v>42874</v>
      </c>
      <c r="B2680" s="1">
        <v>133.54513299999999</v>
      </c>
      <c r="C2680" s="1">
        <v>181.08063300000001</v>
      </c>
      <c r="D2680" s="1">
        <v>244.40575999999999</v>
      </c>
      <c r="E2680" s="1">
        <v>118.6872</v>
      </c>
      <c r="F2680" s="3">
        <f t="shared" si="336"/>
        <v>16239.174315389908</v>
      </c>
      <c r="G2680" s="36">
        <f t="shared" si="337"/>
        <v>-3.0701184044142774E-6</v>
      </c>
      <c r="H2680" s="31">
        <f t="shared" si="338"/>
        <v>-1.1414739216620454E-5</v>
      </c>
      <c r="I2680" s="37">
        <f t="shared" si="339"/>
        <v>5.9803617274925792E-3</v>
      </c>
      <c r="J2680" s="37">
        <f t="shared" si="340"/>
        <v>-3.1217441926222785E-3</v>
      </c>
      <c r="K2680" s="39">
        <f t="shared" si="341"/>
        <v>4.4493955932330332E-4</v>
      </c>
      <c r="L2680" s="36">
        <f>-(1-B2680/MAX(B$5:B2680))</f>
        <v>-1.8981986267263551E-5</v>
      </c>
      <c r="M2680" s="37">
        <f>-(1-C2680/MAX(C$5:C2680))</f>
        <v>-3.3653089620085619E-2</v>
      </c>
      <c r="N2680" s="37">
        <f>-(1-D2680/MAX(D$5:D2680))</f>
        <v>-1.0331635074367962E-2</v>
      </c>
      <c r="O2680" s="37">
        <f>-(1-E2680/MAX(E$5:E2680))</f>
        <v>-0.3548346415603052</v>
      </c>
      <c r="P2680" s="39">
        <f>-(1-F2680/MAX(F$5:F2680))</f>
        <v>-4.1130899546772959E-3</v>
      </c>
      <c r="Q2680" s="33">
        <f>IF(DatiStorici[[#This Row],[Calend]]="X",(DatiStorici[[#This Row],[Balanced]]*B$2/DatiStorici[[#This Row],[Bond 3Y]]),Q2679)</f>
        <v>30.94589687668044</v>
      </c>
      <c r="R2680" s="33">
        <f>IF(DatiStorici[[#This Row],[Calend]]="X",(DatiStorici[[#This Row],[Balanced]]*C$2/DatiStorici[[#This Row],[Bond 10Y]]),R2679)</f>
        <v>22.858879314903145</v>
      </c>
      <c r="S2680" s="33">
        <f>IF(DatiStorici[[#This Row],[Calend]]="X",(DatiStorici[[#This Row],[Balanced]]*D$2/DatiStorici[[#This Row],[SXXR]]),S2679)</f>
        <v>18.430812247674215</v>
      </c>
      <c r="T2680" s="33">
        <f>IF(DatiStorici[[#This Row],[Calend]]="X",(DatiStorici[[#This Row],[Balanced]]*E$2/DatiStorici[[#This Row],[Gold]]),T2679)</f>
        <v>37.796619698119144</v>
      </c>
      <c r="U2680" s="34">
        <f>SUMPRODUCT(DatiStorici[[#This Row],[Bond 3Y]:[Gold]],Q2679:T2679)</f>
        <v>17262.545886458574</v>
      </c>
      <c r="V2680" s="32">
        <f t="shared" si="342"/>
        <v>7.4019024567330597E-4</v>
      </c>
      <c r="W2680" s="32">
        <f>-(1-U2680/MAX(U$5:U2680))</f>
        <v>-2.0827594557837337E-4</v>
      </c>
      <c r="X2680" s="53" t="str">
        <f t="shared" si="343"/>
        <v/>
      </c>
    </row>
    <row r="2681" spans="1:24" x14ac:dyDescent="0.3">
      <c r="A2681" s="4">
        <v>42877</v>
      </c>
      <c r="B2681" s="1">
        <v>133.51767000000001</v>
      </c>
      <c r="C2681" s="1">
        <v>180.72776099999999</v>
      </c>
      <c r="D2681" s="1">
        <v>244.31047699999999</v>
      </c>
      <c r="E2681" s="1">
        <v>119.33243</v>
      </c>
      <c r="F2681" s="3">
        <f t="shared" si="336"/>
        <v>16253.577116668879</v>
      </c>
      <c r="G2681" s="36">
        <f t="shared" si="337"/>
        <v>-2.0566698011320527E-4</v>
      </c>
      <c r="H2681" s="31">
        <f t="shared" si="338"/>
        <v>-1.950602129398891E-3</v>
      </c>
      <c r="I2681" s="37">
        <f t="shared" si="339"/>
        <v>-3.8993180088382453E-4</v>
      </c>
      <c r="J2681" s="37">
        <f t="shared" si="340"/>
        <v>5.4216669483564709E-3</v>
      </c>
      <c r="K2681" s="39">
        <f t="shared" si="341"/>
        <v>8.8652401458719644E-4</v>
      </c>
      <c r="L2681" s="36">
        <f>-(1-B2681/MAX(B$5:B2681))</f>
        <v>-2.2462391481048449E-4</v>
      </c>
      <c r="M2681" s="37">
        <f>-(1-C2681/MAX(C$5:C2681))</f>
        <v>-3.5536210754081199E-2</v>
      </c>
      <c r="N2681" s="37">
        <f>-(1-D2681/MAX(D$5:D2681))</f>
        <v>-1.0717463014000783E-2</v>
      </c>
      <c r="O2681" s="37">
        <f>-(1-E2681/MAX(E$5:E2681))</f>
        <v>-0.35132727055293422</v>
      </c>
      <c r="P2681" s="39">
        <f>-(1-F2681/MAX(F$5:F2681))</f>
        <v>-3.2298208313131793E-3</v>
      </c>
      <c r="Q2681" s="33">
        <f>IF(DatiStorici[[#This Row],[Calend]]="X",(DatiStorici[[#This Row],[Balanced]]*B$2/DatiStorici[[#This Row],[Bond 3Y]]),Q2680)</f>
        <v>30.94589687668044</v>
      </c>
      <c r="R2681" s="33">
        <f>IF(DatiStorici[[#This Row],[Calend]]="X",(DatiStorici[[#This Row],[Balanced]]*C$2/DatiStorici[[#This Row],[Bond 10Y]]),R2680)</f>
        <v>22.858879314903145</v>
      </c>
      <c r="S2681" s="33">
        <f>IF(DatiStorici[[#This Row],[Calend]]="X",(DatiStorici[[#This Row],[Balanced]]*D$2/DatiStorici[[#This Row],[SXXR]]),S2680)</f>
        <v>18.430812247674215</v>
      </c>
      <c r="T2681" s="33">
        <f>IF(DatiStorici[[#This Row],[Calend]]="X",(DatiStorici[[#This Row],[Balanced]]*E$2/DatiStorici[[#This Row],[Gold]]),T2680)</f>
        <v>37.796619698119144</v>
      </c>
      <c r="U2681" s="34">
        <f>SUMPRODUCT(DatiStorici[[#This Row],[Bond 3Y]:[Gold]],Q2680:T2680)</f>
        <v>17276.261130675462</v>
      </c>
      <c r="V2681" s="32">
        <f t="shared" si="342"/>
        <v>7.941933217892258E-4</v>
      </c>
      <c r="W2681" s="32">
        <f>-(1-U2681/MAX(U$5:U2681))</f>
        <v>0</v>
      </c>
      <c r="X2681" s="53" t="str">
        <f t="shared" si="343"/>
        <v/>
      </c>
    </row>
    <row r="2682" spans="1:24" x14ac:dyDescent="0.3">
      <c r="A2682" s="4">
        <v>42878</v>
      </c>
      <c r="B2682" s="1">
        <v>133.52682999999999</v>
      </c>
      <c r="C2682" s="1">
        <v>180.760571</v>
      </c>
      <c r="D2682" s="1">
        <v>244.88840400000001</v>
      </c>
      <c r="E2682" s="1">
        <v>119.45902</v>
      </c>
      <c r="F2682" s="3">
        <f t="shared" si="336"/>
        <v>16268.320740874828</v>
      </c>
      <c r="G2682" s="36">
        <f t="shared" si="337"/>
        <v>6.8602798436726245E-5</v>
      </c>
      <c r="H2682" s="31">
        <f t="shared" si="338"/>
        <v>1.8152729803795845E-4</v>
      </c>
      <c r="I2682" s="37">
        <f t="shared" si="339"/>
        <v>2.3627497580503186E-3</v>
      </c>
      <c r="J2682" s="37">
        <f t="shared" si="340"/>
        <v>1.0602558161839791E-3</v>
      </c>
      <c r="K2682" s="39">
        <f t="shared" si="341"/>
        <v>9.0668910409682244E-4</v>
      </c>
      <c r="L2682" s="36">
        <f>-(1-B2682/MAX(B$5:B2682))</f>
        <v>-1.560341735057369E-4</v>
      </c>
      <c r="M2682" s="37">
        <f>-(1-C2682/MAX(C$5:C2682))</f>
        <v>-3.5361118356819765E-2</v>
      </c>
      <c r="N2682" s="37">
        <f>-(1-D2682/MAX(D$5:D2682))</f>
        <v>-8.377272385365897E-3</v>
      </c>
      <c r="O2682" s="37">
        <f>-(1-E2682/MAX(E$5:E2682))</f>
        <v>-0.3506391467895893</v>
      </c>
      <c r="P2682" s="39">
        <f>-(1-F2682/MAX(F$5:F2682))</f>
        <v>-2.3256503317443666E-3</v>
      </c>
      <c r="Q2682" s="33">
        <f>IF(DatiStorici[[#This Row],[Calend]]="X",(DatiStorici[[#This Row],[Balanced]]*B$2/DatiStorici[[#This Row],[Bond 3Y]]),Q2681)</f>
        <v>30.94589687668044</v>
      </c>
      <c r="R2682" s="33">
        <f>IF(DatiStorici[[#This Row],[Calend]]="X",(DatiStorici[[#This Row],[Balanced]]*C$2/DatiStorici[[#This Row],[Bond 10Y]]),R2681)</f>
        <v>22.858879314903145</v>
      </c>
      <c r="S2682" s="33">
        <f>IF(DatiStorici[[#This Row],[Calend]]="X",(DatiStorici[[#This Row],[Balanced]]*D$2/DatiStorici[[#This Row],[SXXR]]),S2681)</f>
        <v>18.430812247674215</v>
      </c>
      <c r="T2682" s="33">
        <f>IF(DatiStorici[[#This Row],[Calend]]="X",(DatiStorici[[#This Row],[Balanced]]*E$2/DatiStorici[[#This Row],[Gold]]),T2681)</f>
        <v>37.796619698119144</v>
      </c>
      <c r="U2682" s="34">
        <f>SUMPRODUCT(DatiStorici[[#This Row],[Bond 3Y]:[Gold]],Q2681:T2681)</f>
        <v>17292.73093303862</v>
      </c>
      <c r="V2682" s="32">
        <f t="shared" si="342"/>
        <v>9.5286571149955914E-4</v>
      </c>
      <c r="W2682" s="32">
        <f>-(1-U2682/MAX(U$5:U2682))</f>
        <v>0</v>
      </c>
      <c r="X2682" s="53" t="str">
        <f t="shared" si="343"/>
        <v/>
      </c>
    </row>
    <row r="2683" spans="1:24" x14ac:dyDescent="0.3">
      <c r="A2683" s="4">
        <v>42879</v>
      </c>
      <c r="B2683" s="1">
        <v>133.50890799999999</v>
      </c>
      <c r="C2683" s="1">
        <v>180.6464</v>
      </c>
      <c r="D2683" s="1">
        <v>245.15370200000001</v>
      </c>
      <c r="E2683" s="1">
        <v>118.73247000000001</v>
      </c>
      <c r="F2683" s="3">
        <f t="shared" si="336"/>
        <v>16240.322990381721</v>
      </c>
      <c r="G2683" s="36">
        <f t="shared" si="337"/>
        <v>-1.3422922460593778E-4</v>
      </c>
      <c r="H2683" s="31">
        <f t="shared" si="338"/>
        <v>-6.3181406535732184E-4</v>
      </c>
      <c r="I2683" s="37">
        <f t="shared" si="339"/>
        <v>1.0827560434928246E-3</v>
      </c>
      <c r="J2683" s="37">
        <f t="shared" si="340"/>
        <v>-6.1005727226620537E-3</v>
      </c>
      <c r="K2683" s="39">
        <f t="shared" si="341"/>
        <v>-1.7224808052198504E-3</v>
      </c>
      <c r="L2683" s="36">
        <f>-(1-B2683/MAX(B$5:B2683))</f>
        <v>-2.9023344683187791E-4</v>
      </c>
      <c r="M2683" s="37">
        <f>-(1-C2683/MAX(C$5:C2683))</f>
        <v>-3.5970398274153492E-2</v>
      </c>
      <c r="N2683" s="37">
        <f>-(1-D2683/MAX(D$5:D2683))</f>
        <v>-7.3030054045957193E-3</v>
      </c>
      <c r="O2683" s="37">
        <f>-(1-E2683/MAX(E$5:E2683))</f>
        <v>-0.35458856080537493</v>
      </c>
      <c r="P2683" s="39">
        <f>-(1-F2683/MAX(F$5:F2683))</f>
        <v>-4.042646078281531E-3</v>
      </c>
      <c r="Q2683" s="33">
        <f>IF(DatiStorici[[#This Row],[Calend]]="X",(DatiStorici[[#This Row],[Balanced]]*B$2/DatiStorici[[#This Row],[Bond 3Y]]),Q2682)</f>
        <v>30.94589687668044</v>
      </c>
      <c r="R2683" s="33">
        <f>IF(DatiStorici[[#This Row],[Calend]]="X",(DatiStorici[[#This Row],[Balanced]]*C$2/DatiStorici[[#This Row],[Bond 10Y]]),R2682)</f>
        <v>22.858879314903145</v>
      </c>
      <c r="S2683" s="33">
        <f>IF(DatiStorici[[#This Row],[Calend]]="X",(DatiStorici[[#This Row],[Balanced]]*D$2/DatiStorici[[#This Row],[SXXR]]),S2682)</f>
        <v>18.430812247674215</v>
      </c>
      <c r="T2683" s="33">
        <f>IF(DatiStorici[[#This Row],[Calend]]="X",(DatiStorici[[#This Row],[Balanced]]*E$2/DatiStorici[[#This Row],[Gold]]),T2682)</f>
        <v>37.796619698119144</v>
      </c>
      <c r="U2683" s="34">
        <f>SUMPRODUCT(DatiStorici[[#This Row],[Bond 3Y]:[Gold]],Q2682:T2682)</f>
        <v>17266.99502315055</v>
      </c>
      <c r="V2683" s="32">
        <f t="shared" si="342"/>
        <v>-1.489358722228039E-3</v>
      </c>
      <c r="W2683" s="32">
        <f>-(1-U2683/MAX(U$5:U2683))</f>
        <v>-1.4882501779346358E-3</v>
      </c>
      <c r="X2683" s="53" t="str">
        <f t="shared" si="343"/>
        <v/>
      </c>
    </row>
    <row r="2684" spans="1:24" x14ac:dyDescent="0.3">
      <c r="A2684" s="4">
        <v>42880</v>
      </c>
      <c r="B2684" s="1">
        <v>133.49032500000001</v>
      </c>
      <c r="C2684" s="1">
        <v>181.13395700000001</v>
      </c>
      <c r="D2684" s="1">
        <v>245.03350800000001</v>
      </c>
      <c r="E2684" s="1">
        <v>119.14818</v>
      </c>
      <c r="F2684" s="3">
        <f t="shared" si="336"/>
        <v>16266.796296967084</v>
      </c>
      <c r="G2684" s="36">
        <f t="shared" si="337"/>
        <v>-1.3919890196824409E-4</v>
      </c>
      <c r="H2684" s="31">
        <f t="shared" si="338"/>
        <v>2.6953220965803882E-3</v>
      </c>
      <c r="I2684" s="37">
        <f t="shared" si="339"/>
        <v>-4.9040040195584599E-4</v>
      </c>
      <c r="J2684" s="37">
        <f t="shared" si="340"/>
        <v>3.4951175994129276E-3</v>
      </c>
      <c r="K2684" s="39">
        <f t="shared" si="341"/>
        <v>1.6287701290242373E-3</v>
      </c>
      <c r="L2684" s="36">
        <f>-(1-B2684/MAX(B$5:B2684))</f>
        <v>-4.2938226371702637E-4</v>
      </c>
      <c r="M2684" s="37">
        <f>-(1-C2684/MAX(C$5:C2684))</f>
        <v>-3.3368523116228177E-2</v>
      </c>
      <c r="N2684" s="37">
        <f>-(1-D2684/MAX(D$5:D2684))</f>
        <v>-7.7897050611580587E-3</v>
      </c>
      <c r="O2684" s="37">
        <f>-(1-E2684/MAX(E$5:E2684))</f>
        <v>-0.35232882520493136</v>
      </c>
      <c r="P2684" s="39">
        <f>-(1-F2684/MAX(F$5:F2684))</f>
        <v>-2.4191386891777578E-3</v>
      </c>
      <c r="Q2684" s="33">
        <f>IF(DatiStorici[[#This Row],[Calend]]="X",(DatiStorici[[#This Row],[Balanced]]*B$2/DatiStorici[[#This Row],[Bond 3Y]]),Q2683)</f>
        <v>30.94589687668044</v>
      </c>
      <c r="R2684" s="33">
        <f>IF(DatiStorici[[#This Row],[Calend]]="X",(DatiStorici[[#This Row],[Balanced]]*C$2/DatiStorici[[#This Row],[Bond 10Y]]),R2683)</f>
        <v>22.858879314903145</v>
      </c>
      <c r="S2684" s="33">
        <f>IF(DatiStorici[[#This Row],[Calend]]="X",(DatiStorici[[#This Row],[Balanced]]*D$2/DatiStorici[[#This Row],[SXXR]]),S2683)</f>
        <v>18.430812247674215</v>
      </c>
      <c r="T2684" s="33">
        <f>IF(DatiStorici[[#This Row],[Calend]]="X",(DatiStorici[[#This Row],[Balanced]]*E$2/DatiStorici[[#This Row],[Gold]]),T2683)</f>
        <v>37.796619698119144</v>
      </c>
      <c r="U2684" s="34">
        <f>SUMPRODUCT(DatiStorici[[#This Row],[Bond 3Y]:[Gold]],Q2683:T2683)</f>
        <v>17291.062121898438</v>
      </c>
      <c r="V2684" s="32">
        <f t="shared" si="342"/>
        <v>1.392850445138533E-3</v>
      </c>
      <c r="W2684" s="32">
        <f>-(1-U2684/MAX(U$5:U2684))</f>
        <v>-9.6503620315546712E-5</v>
      </c>
      <c r="X2684" s="53" t="str">
        <f t="shared" si="343"/>
        <v/>
      </c>
    </row>
    <row r="2685" spans="1:24" x14ac:dyDescent="0.3">
      <c r="A2685" s="4">
        <v>42881</v>
      </c>
      <c r="B2685" s="1">
        <v>133.494664</v>
      </c>
      <c r="C2685" s="1">
        <v>181.62192099999999</v>
      </c>
      <c r="D2685" s="1">
        <v>244.56269700000001</v>
      </c>
      <c r="E2685" s="1">
        <v>119.91461</v>
      </c>
      <c r="F2685" s="3">
        <f t="shared" si="336"/>
        <v>16302.403934358335</v>
      </c>
      <c r="G2685" s="36">
        <f t="shared" si="337"/>
        <v>3.250370005171695E-5</v>
      </c>
      <c r="H2685" s="31">
        <f t="shared" si="338"/>
        <v>2.6903177806855824E-3</v>
      </c>
      <c r="I2685" s="37">
        <f t="shared" si="339"/>
        <v>-1.9232630494966671E-3</v>
      </c>
      <c r="J2685" s="37">
        <f t="shared" si="340"/>
        <v>6.4119775886527595E-3</v>
      </c>
      <c r="K2685" s="39">
        <f t="shared" si="341"/>
        <v>2.186584338913443E-3</v>
      </c>
      <c r="L2685" s="36">
        <f>-(1-B2685/MAX(B$5:B2685))</f>
        <v>-3.9689199215364734E-4</v>
      </c>
      <c r="M2685" s="37">
        <f>-(1-C2685/MAX(C$5:C2685))</f>
        <v>-3.0764475980074146E-2</v>
      </c>
      <c r="N2685" s="37">
        <f>-(1-D2685/MAX(D$5:D2685))</f>
        <v>-9.6961525710653751E-3</v>
      </c>
      <c r="O2685" s="37">
        <f>-(1-E2685/MAX(E$5:E2685))</f>
        <v>-0.3481626296449305</v>
      </c>
      <c r="P2685" s="39">
        <f>-(1-F2685/MAX(F$5:F2685))</f>
        <v>-2.3545746950015545E-4</v>
      </c>
      <c r="Q2685" s="33">
        <f>IF(DatiStorici[[#This Row],[Calend]]="X",(DatiStorici[[#This Row],[Balanced]]*B$2/DatiStorici[[#This Row],[Bond 3Y]]),Q2684)</f>
        <v>30.94589687668044</v>
      </c>
      <c r="R2685" s="33">
        <f>IF(DatiStorici[[#This Row],[Calend]]="X",(DatiStorici[[#This Row],[Balanced]]*C$2/DatiStorici[[#This Row],[Bond 10Y]]),R2684)</f>
        <v>22.858879314903145</v>
      </c>
      <c r="S2685" s="33">
        <f>IF(DatiStorici[[#This Row],[Calend]]="X",(DatiStorici[[#This Row],[Balanced]]*D$2/DatiStorici[[#This Row],[SXXR]]),S2684)</f>
        <v>18.430812247674215</v>
      </c>
      <c r="T2685" s="33">
        <f>IF(DatiStorici[[#This Row],[Calend]]="X",(DatiStorici[[#This Row],[Balanced]]*E$2/DatiStorici[[#This Row],[Gold]]),T2684)</f>
        <v>37.796619698119144</v>
      </c>
      <c r="U2685" s="34">
        <f>SUMPRODUCT(DatiStorici[[#This Row],[Bond 3Y]:[Gold]],Q2684:T2684)</f>
        <v>17322.641740421092</v>
      </c>
      <c r="V2685" s="32">
        <f t="shared" si="342"/>
        <v>1.8246892855079294E-3</v>
      </c>
      <c r="W2685" s="32">
        <f>-(1-U2685/MAX(U$5:U2685))</f>
        <v>0</v>
      </c>
      <c r="X2685" s="53" t="str">
        <f t="shared" si="343"/>
        <v/>
      </c>
    </row>
    <row r="2686" spans="1:24" x14ac:dyDescent="0.3">
      <c r="A2686" s="4">
        <v>42884</v>
      </c>
      <c r="B2686" s="1">
        <v>133.4719815</v>
      </c>
      <c r="C2686" s="1">
        <v>181.66202250000001</v>
      </c>
      <c r="D2686" s="1">
        <v>244.54152300000001</v>
      </c>
      <c r="E2686" s="1">
        <v>119.91045</v>
      </c>
      <c r="F2686" s="3">
        <f t="shared" si="336"/>
        <v>16302.376711324327</v>
      </c>
      <c r="G2686" s="36">
        <f t="shared" si="337"/>
        <v>-1.6992759535255407E-4</v>
      </c>
      <c r="H2686" s="31">
        <f t="shared" si="338"/>
        <v>2.2077221347329242E-4</v>
      </c>
      <c r="I2686" s="37">
        <f t="shared" si="339"/>
        <v>-8.6582773762358025E-5</v>
      </c>
      <c r="J2686" s="37">
        <f t="shared" si="340"/>
        <v>-3.4691954213814548E-5</v>
      </c>
      <c r="K2686" s="39">
        <f t="shared" si="341"/>
        <v>-1.6698799052722988E-6</v>
      </c>
      <c r="L2686" s="36">
        <f>-(1-B2686/MAX(B$5:B2686))</f>
        <v>-5.6673771345816526E-4</v>
      </c>
      <c r="M2686" s="37">
        <f>-(1-C2686/MAX(C$5:C2686))</f>
        <v>-3.0550472085871805E-2</v>
      </c>
      <c r="N2686" s="37">
        <f>-(1-D2686/MAX(D$5:D2686))</f>
        <v>-9.7818921132060144E-3</v>
      </c>
      <c r="O2686" s="37">
        <f>-(1-E2686/MAX(E$5:E2686))</f>
        <v>-0.34818524276488882</v>
      </c>
      <c r="P2686" s="39">
        <f>-(1-F2686/MAX(F$5:F2686))</f>
        <v>-2.3712695482580592E-4</v>
      </c>
      <c r="Q2686" s="33">
        <f>IF(DatiStorici[[#This Row],[Calend]]="X",(DatiStorici[[#This Row],[Balanced]]*B$2/DatiStorici[[#This Row],[Bond 3Y]]),Q2685)</f>
        <v>30.94589687668044</v>
      </c>
      <c r="R2686" s="33">
        <f>IF(DatiStorici[[#This Row],[Calend]]="X",(DatiStorici[[#This Row],[Balanced]]*C$2/DatiStorici[[#This Row],[Bond 10Y]]),R2685)</f>
        <v>22.858879314903145</v>
      </c>
      <c r="S2686" s="33">
        <f>IF(DatiStorici[[#This Row],[Calend]]="X",(DatiStorici[[#This Row],[Balanced]]*D$2/DatiStorici[[#This Row],[SXXR]]),S2685)</f>
        <v>18.430812247674215</v>
      </c>
      <c r="T2686" s="33">
        <f>IF(DatiStorici[[#This Row],[Calend]]="X",(DatiStorici[[#This Row],[Balanced]]*E$2/DatiStorici[[#This Row],[Gold]]),T2685)</f>
        <v>37.796619698119144</v>
      </c>
      <c r="U2686" s="34">
        <f>SUMPRODUCT(DatiStorici[[#This Row],[Bond 3Y]:[Gold]],Q2685:T2685)</f>
        <v>17322.308997507556</v>
      </c>
      <c r="V2686" s="32">
        <f t="shared" si="342"/>
        <v>-1.9208739308832642E-5</v>
      </c>
      <c r="W2686" s="32">
        <f>-(1-U2686/MAX(U$5:U2686))</f>
        <v>-1.9208554822180979E-5</v>
      </c>
      <c r="X2686" s="53" t="str">
        <f t="shared" si="343"/>
        <v/>
      </c>
    </row>
    <row r="2687" spans="1:24" x14ac:dyDescent="0.3">
      <c r="A2687" s="4">
        <v>42885</v>
      </c>
      <c r="B2687" s="1">
        <v>133.449299</v>
      </c>
      <c r="C2687" s="1">
        <v>181.702124</v>
      </c>
      <c r="D2687" s="1">
        <v>244.162881</v>
      </c>
      <c r="E2687" s="1">
        <v>119.68631999999999</v>
      </c>
      <c r="F2687" s="3">
        <f t="shared" si="336"/>
        <v>16288.296168282533</v>
      </c>
      <c r="G2687" s="36">
        <f t="shared" si="337"/>
        <v>-1.6995647564786075E-4</v>
      </c>
      <c r="H2687" s="31">
        <f t="shared" si="338"/>
        <v>2.207234838608085E-4</v>
      </c>
      <c r="I2687" s="37">
        <f t="shared" si="339"/>
        <v>-1.5495750505482443E-3</v>
      </c>
      <c r="J2687" s="37">
        <f t="shared" si="340"/>
        <v>-1.8708938803791602E-3</v>
      </c>
      <c r="K2687" s="39">
        <f t="shared" si="341"/>
        <v>-8.6408427158908454E-4</v>
      </c>
      <c r="L2687" s="36">
        <f>-(1-B2687/MAX(B$5:B2687))</f>
        <v>-7.3658343476268318E-4</v>
      </c>
      <c r="M2687" s="37">
        <f>-(1-C2687/MAX(C$5:C2687))</f>
        <v>-3.0336468191669685E-2</v>
      </c>
      <c r="N2687" s="37">
        <f>-(1-D2687/MAX(D$5:D2687))</f>
        <v>-1.1315121154257257E-2</v>
      </c>
      <c r="O2687" s="37">
        <f>-(1-E2687/MAX(E$5:E2687))</f>
        <v>-0.34940357896110108</v>
      </c>
      <c r="P2687" s="39">
        <f>-(1-F2687/MAX(F$5:F2687))</f>
        <v>-1.1006332039312783E-3</v>
      </c>
      <c r="Q2687" s="33">
        <f>IF(DatiStorici[[#This Row],[Calend]]="X",(DatiStorici[[#This Row],[Balanced]]*B$2/DatiStorici[[#This Row],[Bond 3Y]]),Q2686)</f>
        <v>30.94589687668044</v>
      </c>
      <c r="R2687" s="33">
        <f>IF(DatiStorici[[#This Row],[Calend]]="X",(DatiStorici[[#This Row],[Balanced]]*C$2/DatiStorici[[#This Row],[Bond 10Y]]),R2686)</f>
        <v>22.858879314903145</v>
      </c>
      <c r="S2687" s="33">
        <f>IF(DatiStorici[[#This Row],[Calend]]="X",(DatiStorici[[#This Row],[Balanced]]*D$2/DatiStorici[[#This Row],[SXXR]]),S2686)</f>
        <v>18.430812247674215</v>
      </c>
      <c r="T2687" s="33">
        <f>IF(DatiStorici[[#This Row],[Calend]]="X",(DatiStorici[[#This Row],[Balanced]]*E$2/DatiStorici[[#This Row],[Gold]]),T2686)</f>
        <v>37.796619698119144</v>
      </c>
      <c r="U2687" s="34">
        <f>SUMPRODUCT(DatiStorici[[#This Row],[Bond 3Y]:[Gold]],Q2686:T2686)</f>
        <v>17307.073706566473</v>
      </c>
      <c r="V2687" s="32">
        <f t="shared" si="342"/>
        <v>-8.7990548686641789E-4</v>
      </c>
      <c r="W2687" s="32">
        <f>-(1-U2687/MAX(U$5:U2687))</f>
        <v>-8.9871014409381722E-4</v>
      </c>
      <c r="X2687" s="53" t="str">
        <f t="shared" si="343"/>
        <v/>
      </c>
    </row>
    <row r="2688" spans="1:24" x14ac:dyDescent="0.3">
      <c r="A2688" s="4">
        <v>42886</v>
      </c>
      <c r="B2688" s="1">
        <v>133.48526799999999</v>
      </c>
      <c r="C2688" s="1">
        <v>181.75338099999999</v>
      </c>
      <c r="D2688" s="1">
        <v>243.91626600000001</v>
      </c>
      <c r="E2688" s="1">
        <v>120.01667999999999</v>
      </c>
      <c r="F2688" s="3">
        <f t="shared" si="336"/>
        <v>16299.801556115835</v>
      </c>
      <c r="G2688" s="36">
        <f t="shared" si="337"/>
        <v>2.6949675811509694E-4</v>
      </c>
      <c r="H2688" s="31">
        <f t="shared" si="338"/>
        <v>2.8205378449172819E-4</v>
      </c>
      <c r="I2688" s="37">
        <f t="shared" si="339"/>
        <v>-1.0105534010339792E-3</v>
      </c>
      <c r="J2688" s="37">
        <f t="shared" si="340"/>
        <v>2.7564128039092176E-3</v>
      </c>
      <c r="K2688" s="39">
        <f t="shared" si="341"/>
        <v>7.0610984468283335E-4</v>
      </c>
      <c r="L2688" s="36">
        <f>-(1-B2688/MAX(B$5:B2688))</f>
        <v>-4.6724889273241921E-4</v>
      </c>
      <c r="M2688" s="37">
        <f>-(1-C2688/MAX(C$5:C2688))</f>
        <v>-3.0062932348743021E-2</v>
      </c>
      <c r="N2688" s="37">
        <f>-(1-D2688/MAX(D$5:D2688))</f>
        <v>-1.2313735359651301E-2</v>
      </c>
      <c r="O2688" s="37">
        <f>-(1-E2688/MAX(E$5:E2688))</f>
        <v>-0.34760779282903176</v>
      </c>
      <c r="P2688" s="39">
        <f>-(1-F2688/MAX(F$5:F2688))</f>
        <v>-3.950514473932687E-4</v>
      </c>
      <c r="Q2688" s="33">
        <f>IF(DatiStorici[[#This Row],[Calend]]="X",(DatiStorici[[#This Row],[Balanced]]*B$2/DatiStorici[[#This Row],[Bond 3Y]]),Q2687)</f>
        <v>30.94589687668044</v>
      </c>
      <c r="R2688" s="33">
        <f>IF(DatiStorici[[#This Row],[Calend]]="X",(DatiStorici[[#This Row],[Balanced]]*C$2/DatiStorici[[#This Row],[Bond 10Y]]),R2687)</f>
        <v>22.858879314903145</v>
      </c>
      <c r="S2688" s="33">
        <f>IF(DatiStorici[[#This Row],[Calend]]="X",(DatiStorici[[#This Row],[Balanced]]*D$2/DatiStorici[[#This Row],[SXXR]]),S2687)</f>
        <v>18.430812247674215</v>
      </c>
      <c r="T2688" s="33">
        <f>IF(DatiStorici[[#This Row],[Calend]]="X",(DatiStorici[[#This Row],[Balanced]]*E$2/DatiStorici[[#This Row],[Gold]]),T2687)</f>
        <v>37.796619698119144</v>
      </c>
      <c r="U2688" s="34">
        <f>SUMPRODUCT(DatiStorici[[#This Row],[Bond 3Y]:[Gold]],Q2687:T2687)</f>
        <v>17317.299653629285</v>
      </c>
      <c r="V2688" s="32">
        <f t="shared" si="342"/>
        <v>5.90679129626525E-4</v>
      </c>
      <c r="W2688" s="32">
        <f>-(1-U2688/MAX(U$5:U2688))</f>
        <v>-3.0838753533424246E-4</v>
      </c>
      <c r="X2688" s="53" t="str">
        <f t="shared" si="343"/>
        <v/>
      </c>
    </row>
    <row r="2689" spans="1:24" x14ac:dyDescent="0.3">
      <c r="A2689" s="4">
        <v>42887</v>
      </c>
      <c r="B2689" s="1">
        <v>133.418091</v>
      </c>
      <c r="C2689" s="1">
        <v>181.46822599999999</v>
      </c>
      <c r="D2689" s="1">
        <v>245.063401</v>
      </c>
      <c r="E2689" s="1">
        <v>119.88733000000001</v>
      </c>
      <c r="F2689" s="3">
        <f t="shared" si="336"/>
        <v>16303.078687991861</v>
      </c>
      <c r="G2689" s="36">
        <f t="shared" si="337"/>
        <v>-5.0338071180664964E-4</v>
      </c>
      <c r="H2689" s="31">
        <f t="shared" si="338"/>
        <v>-1.5701436978882131E-3</v>
      </c>
      <c r="I2689" s="37">
        <f t="shared" si="339"/>
        <v>4.6919623938768756E-3</v>
      </c>
      <c r="J2689" s="37">
        <f t="shared" si="340"/>
        <v>-1.0783480654147483E-3</v>
      </c>
      <c r="K2689" s="39">
        <f t="shared" si="341"/>
        <v>2.0103327451608314E-4</v>
      </c>
      <c r="L2689" s="36">
        <f>-(1-B2689/MAX(B$5:B2689))</f>
        <v>-9.7026778483311205E-4</v>
      </c>
      <c r="M2689" s="37">
        <f>-(1-C2689/MAX(C$5:C2689))</f>
        <v>-3.1584677930609817E-2</v>
      </c>
      <c r="N2689" s="37">
        <f>-(1-D2689/MAX(D$5:D2689))</f>
        <v>-7.6686598106995296E-3</v>
      </c>
      <c r="O2689" s="37">
        <f>-(1-E2689/MAX(E$5:E2689))</f>
        <v>-0.34831091952773363</v>
      </c>
      <c r="P2689" s="39">
        <f>-(1-F2689/MAX(F$5:F2689))</f>
        <v>-1.9407739080379294E-4</v>
      </c>
      <c r="Q2689" s="33">
        <f>IF(DatiStorici[[#This Row],[Calend]]="X",(DatiStorici[[#This Row],[Balanced]]*B$2/DatiStorici[[#This Row],[Bond 3Y]]),Q2688)</f>
        <v>30.94589687668044</v>
      </c>
      <c r="R2689" s="33">
        <f>IF(DatiStorici[[#This Row],[Calend]]="X",(DatiStorici[[#This Row],[Balanced]]*C$2/DatiStorici[[#This Row],[Bond 10Y]]),R2688)</f>
        <v>22.858879314903145</v>
      </c>
      <c r="S2689" s="33">
        <f>IF(DatiStorici[[#This Row],[Calend]]="X",(DatiStorici[[#This Row],[Balanced]]*D$2/DatiStorici[[#This Row],[SXXR]]),S2688)</f>
        <v>18.430812247674215</v>
      </c>
      <c r="T2689" s="33">
        <f>IF(DatiStorici[[#This Row],[Calend]]="X",(DatiStorici[[#This Row],[Balanced]]*E$2/DatiStorici[[#This Row],[Gold]]),T2688)</f>
        <v>37.796619698119144</v>
      </c>
      <c r="U2689" s="34">
        <f>SUMPRODUCT(DatiStorici[[#This Row],[Bond 3Y]:[Gold]],Q2688:T2688)</f>
        <v>17324.956114433542</v>
      </c>
      <c r="V2689" s="32">
        <f t="shared" si="342"/>
        <v>4.4203015994029635E-4</v>
      </c>
      <c r="W2689" s="32">
        <f>-(1-U2689/MAX(U$5:U2689))</f>
        <v>0</v>
      </c>
      <c r="X2689" s="53" t="str">
        <f t="shared" si="343"/>
        <v/>
      </c>
    </row>
    <row r="2690" spans="1:24" x14ac:dyDescent="0.3">
      <c r="A2690" s="4">
        <v>42888</v>
      </c>
      <c r="B2690" s="1">
        <v>133.43118699999999</v>
      </c>
      <c r="C2690" s="1">
        <v>181.53546700000001</v>
      </c>
      <c r="D2690" s="1">
        <v>245.642573</v>
      </c>
      <c r="E2690" s="1">
        <v>120.84325</v>
      </c>
      <c r="F2690" s="3">
        <f t="shared" si="336"/>
        <v>16351.519340117946</v>
      </c>
      <c r="G2690" s="36">
        <f t="shared" si="337"/>
        <v>9.8152785787244319E-5</v>
      </c>
      <c r="H2690" s="31">
        <f t="shared" si="338"/>
        <v>3.7047006444131423E-4</v>
      </c>
      <c r="I2690" s="37">
        <f t="shared" si="339"/>
        <v>2.3605674258299712E-3</v>
      </c>
      <c r="J2690" s="37">
        <f t="shared" si="340"/>
        <v>7.9418661676374687E-3</v>
      </c>
      <c r="K2690" s="39">
        <f t="shared" si="341"/>
        <v>2.9668524853045694E-3</v>
      </c>
      <c r="L2690" s="36">
        <f>-(1-B2690/MAX(B$5:B2690))</f>
        <v>-8.7220542106358767E-4</v>
      </c>
      <c r="M2690" s="37">
        <f>-(1-C2690/MAX(C$5:C2690))</f>
        <v>-3.1225842579063023E-2</v>
      </c>
      <c r="N2690" s="37">
        <f>-(1-D2690/MAX(D$5:D2690))</f>
        <v>-5.3234278233245114E-3</v>
      </c>
      <c r="O2690" s="37">
        <f>-(1-E2690/MAX(E$5:E2690))</f>
        <v>-0.34311468548194213</v>
      </c>
      <c r="P2690" s="39">
        <f>-(1-F2690/MAX(F$5:F2690))</f>
        <v>0</v>
      </c>
      <c r="Q2690" s="33">
        <f>IF(DatiStorici[[#This Row],[Calend]]="X",(DatiStorici[[#This Row],[Balanced]]*B$2/DatiStorici[[#This Row],[Bond 3Y]]),Q2689)</f>
        <v>30.94589687668044</v>
      </c>
      <c r="R2690" s="33">
        <f>IF(DatiStorici[[#This Row],[Calend]]="X",(DatiStorici[[#This Row],[Balanced]]*C$2/DatiStorici[[#This Row],[Bond 10Y]]),R2689)</f>
        <v>22.858879314903145</v>
      </c>
      <c r="S2690" s="33">
        <f>IF(DatiStorici[[#This Row],[Calend]]="X",(DatiStorici[[#This Row],[Balanced]]*D$2/DatiStorici[[#This Row],[SXXR]]),S2689)</f>
        <v>18.430812247674215</v>
      </c>
      <c r="T2690" s="33">
        <f>IF(DatiStorici[[#This Row],[Calend]]="X",(DatiStorici[[#This Row],[Balanced]]*E$2/DatiStorici[[#This Row],[Gold]]),T2689)</f>
        <v>37.796619698119144</v>
      </c>
      <c r="U2690" s="34">
        <f>SUMPRODUCT(DatiStorici[[#This Row],[Bond 3Y]:[Gold]],Q2689:T2689)</f>
        <v>17373.703590895992</v>
      </c>
      <c r="V2690" s="32">
        <f t="shared" si="342"/>
        <v>2.8097631981903941E-3</v>
      </c>
      <c r="W2690" s="32">
        <f>-(1-U2690/MAX(U$5:U2690))</f>
        <v>0</v>
      </c>
      <c r="X2690" s="53" t="str">
        <f t="shared" si="343"/>
        <v/>
      </c>
    </row>
    <row r="2691" spans="1:24" x14ac:dyDescent="0.3">
      <c r="A2691" s="4">
        <v>42891</v>
      </c>
      <c r="B2691" s="1">
        <v>133.41829799999999</v>
      </c>
      <c r="C2691" s="1">
        <v>181.420267</v>
      </c>
      <c r="D2691" s="1">
        <v>244.68942949999999</v>
      </c>
      <c r="E2691" s="1">
        <v>121.31296</v>
      </c>
      <c r="F2691" s="3">
        <f t="shared" si="336"/>
        <v>16352.471640885917</v>
      </c>
      <c r="G2691" s="36">
        <f t="shared" si="337"/>
        <v>-9.6601273261027662E-5</v>
      </c>
      <c r="H2691" s="31">
        <f t="shared" si="338"/>
        <v>-6.3478817429785128E-4</v>
      </c>
      <c r="I2691" s="37">
        <f t="shared" si="339"/>
        <v>-3.8877523623723031E-3</v>
      </c>
      <c r="J2691" s="37">
        <f t="shared" si="340"/>
        <v>3.8794015572423332E-3</v>
      </c>
      <c r="K2691" s="39">
        <f t="shared" si="341"/>
        <v>5.8237587503810051E-5</v>
      </c>
      <c r="L2691" s="36">
        <f>-(1-B2691/MAX(B$5:B2691))</f>
        <v>-9.6871777648710466E-4</v>
      </c>
      <c r="M2691" s="37">
        <f>-(1-C2691/MAX(C$5:C2691))</f>
        <v>-3.1840613812360918E-2</v>
      </c>
      <c r="N2691" s="37">
        <f>-(1-D2691/MAX(D$5:D2691))</f>
        <v>-9.182976670227716E-3</v>
      </c>
      <c r="O2691" s="37">
        <f>-(1-E2691/MAX(E$5:E2691))</f>
        <v>-0.34056141418973274</v>
      </c>
      <c r="P2691" s="39">
        <f>-(1-F2691/MAX(F$5:F2691))</f>
        <v>0</v>
      </c>
      <c r="Q2691" s="33">
        <f>IF(DatiStorici[[#This Row],[Calend]]="X",(DatiStorici[[#This Row],[Balanced]]*B$2/DatiStorici[[#This Row],[Bond 3Y]]),Q2690)</f>
        <v>30.94589687668044</v>
      </c>
      <c r="R2691" s="33">
        <f>IF(DatiStorici[[#This Row],[Calend]]="X",(DatiStorici[[#This Row],[Balanced]]*C$2/DatiStorici[[#This Row],[Bond 10Y]]),R2690)</f>
        <v>22.858879314903145</v>
      </c>
      <c r="S2691" s="33">
        <f>IF(DatiStorici[[#This Row],[Calend]]="X",(DatiStorici[[#This Row],[Balanced]]*D$2/DatiStorici[[#This Row],[SXXR]]),S2690)</f>
        <v>18.430812247674215</v>
      </c>
      <c r="T2691" s="33">
        <f>IF(DatiStorici[[#This Row],[Calend]]="X",(DatiStorici[[#This Row],[Balanced]]*E$2/DatiStorici[[#This Row],[Gold]]),T2690)</f>
        <v>37.796619698119144</v>
      </c>
      <c r="U2691" s="34">
        <f>SUMPRODUCT(DatiStorici[[#This Row],[Bond 3Y]:[Gold]],Q2690:T2690)</f>
        <v>17370.857627678881</v>
      </c>
      <c r="V2691" s="32">
        <f t="shared" si="342"/>
        <v>-1.6382208458887333E-4</v>
      </c>
      <c r="W2691" s="32">
        <f>-(1-U2691/MAX(U$5:U2691))</f>
        <v>-1.6380866648391113E-4</v>
      </c>
      <c r="X2691" s="53" t="str">
        <f t="shared" si="343"/>
        <v/>
      </c>
    </row>
    <row r="2692" spans="1:24" x14ac:dyDescent="0.3">
      <c r="A2692" s="4">
        <v>42892</v>
      </c>
      <c r="B2692" s="1">
        <v>133.437712</v>
      </c>
      <c r="C2692" s="1">
        <v>181.95947899999999</v>
      </c>
      <c r="D2692" s="1">
        <v>243.73628600000001</v>
      </c>
      <c r="E2692" s="1">
        <v>122.5958</v>
      </c>
      <c r="F2692" s="3">
        <f t="shared" si="336"/>
        <v>16402.860608571413</v>
      </c>
      <c r="G2692" s="36">
        <f t="shared" si="337"/>
        <v>1.4550168860167368E-4</v>
      </c>
      <c r="H2692" s="31">
        <f t="shared" si="338"/>
        <v>2.9677625222634483E-3</v>
      </c>
      <c r="I2692" s="37">
        <f t="shared" si="339"/>
        <v>-3.9029259913016413E-3</v>
      </c>
      <c r="J2692" s="37">
        <f t="shared" si="340"/>
        <v>1.0519112384618364E-2</v>
      </c>
      <c r="K2692" s="39">
        <f t="shared" si="341"/>
        <v>3.0766903568759823E-3</v>
      </c>
      <c r="L2692" s="36">
        <f>-(1-B2692/MAX(B$5:B2692))</f>
        <v>-8.2334646232817832E-4</v>
      </c>
      <c r="M2692" s="37">
        <f>-(1-C2692/MAX(C$5:C2692))</f>
        <v>-2.8963078862282887E-2</v>
      </c>
      <c r="N2692" s="37">
        <f>-(1-D2692/MAX(D$5:D2692))</f>
        <v>-1.304252551713081E-2</v>
      </c>
      <c r="O2692" s="37">
        <f>-(1-E2692/MAX(E$5:E2692))</f>
        <v>-0.33358809332260664</v>
      </c>
      <c r="P2692" s="39">
        <f>-(1-F2692/MAX(F$5:F2692))</f>
        <v>0</v>
      </c>
      <c r="Q2692" s="33">
        <f>IF(DatiStorici[[#This Row],[Calend]]="X",(DatiStorici[[#This Row],[Balanced]]*B$2/DatiStorici[[#This Row],[Bond 3Y]]),Q2691)</f>
        <v>30.94589687668044</v>
      </c>
      <c r="R2692" s="33">
        <f>IF(DatiStorici[[#This Row],[Calend]]="X",(DatiStorici[[#This Row],[Balanced]]*C$2/DatiStorici[[#This Row],[Bond 10Y]]),R2691)</f>
        <v>22.858879314903145</v>
      </c>
      <c r="S2692" s="33">
        <f>IF(DatiStorici[[#This Row],[Calend]]="X",(DatiStorici[[#This Row],[Balanced]]*D$2/DatiStorici[[#This Row],[SXXR]]),S2691)</f>
        <v>18.430812247674215</v>
      </c>
      <c r="T2692" s="33">
        <f>IF(DatiStorici[[#This Row],[Calend]]="X",(DatiStorici[[#This Row],[Balanced]]*E$2/DatiStorici[[#This Row],[Gold]]),T2691)</f>
        <v>37.796619698119144</v>
      </c>
      <c r="U2692" s="34">
        <f>SUMPRODUCT(DatiStorici[[#This Row],[Bond 3Y]:[Gold]],Q2691:T2691)</f>
        <v>17414.704000073936</v>
      </c>
      <c r="V2692" s="32">
        <f t="shared" si="342"/>
        <v>2.5209537270279351E-3</v>
      </c>
      <c r="W2692" s="32">
        <f>-(1-U2692/MAX(U$5:U2692))</f>
        <v>0</v>
      </c>
      <c r="X2692" s="53" t="str">
        <f t="shared" si="343"/>
        <v/>
      </c>
    </row>
    <row r="2693" spans="1:24" x14ac:dyDescent="0.3">
      <c r="A2693" s="4">
        <v>42893</v>
      </c>
      <c r="B2693" s="1">
        <v>133.43594100000001</v>
      </c>
      <c r="C2693" s="1">
        <v>181.76500799999999</v>
      </c>
      <c r="D2693" s="1">
        <v>243.593673</v>
      </c>
      <c r="E2693" s="1">
        <v>122.35744</v>
      </c>
      <c r="F2693" s="3">
        <f t="shared" si="336"/>
        <v>16386.346675417415</v>
      </c>
      <c r="G2693" s="36">
        <f t="shared" si="337"/>
        <v>-1.327219813653406E-5</v>
      </c>
      <c r="H2693" s="31">
        <f t="shared" si="338"/>
        <v>-1.0693314609360532E-3</v>
      </c>
      <c r="I2693" s="37">
        <f t="shared" si="339"/>
        <v>-5.8528313902036523E-4</v>
      </c>
      <c r="J2693" s="37">
        <f t="shared" si="340"/>
        <v>-1.9461679725792185E-3</v>
      </c>
      <c r="K2693" s="39">
        <f t="shared" si="341"/>
        <v>-1.0072786699133426E-3</v>
      </c>
      <c r="L2693" s="36">
        <f>-(1-B2693/MAX(B$5:B2693))</f>
        <v>-8.3660764484461136E-4</v>
      </c>
      <c r="M2693" s="37">
        <f>-(1-C2693/MAX(C$5:C2693))</f>
        <v>-3.0000884213937873E-2</v>
      </c>
      <c r="N2693" s="37">
        <f>-(1-D2693/MAX(D$5:D2693))</f>
        <v>-1.3620006074574142E-2</v>
      </c>
      <c r="O2693" s="37">
        <f>-(1-E2693/MAX(E$5:E2693))</f>
        <v>-0.33488378160944532</v>
      </c>
      <c r="P2693" s="39">
        <f>-(1-F2693/MAX(F$5:F2693))</f>
        <v>-1.0067715350435824E-3</v>
      </c>
      <c r="Q2693" s="33">
        <f>IF(DatiStorici[[#This Row],[Calend]]="X",(DatiStorici[[#This Row],[Balanced]]*B$2/DatiStorici[[#This Row],[Bond 3Y]]),Q2692)</f>
        <v>30.94589687668044</v>
      </c>
      <c r="R2693" s="33">
        <f>IF(DatiStorici[[#This Row],[Calend]]="X",(DatiStorici[[#This Row],[Balanced]]*C$2/DatiStorici[[#This Row],[Bond 10Y]]),R2692)</f>
        <v>22.858879314903145</v>
      </c>
      <c r="S2693" s="33">
        <f>IF(DatiStorici[[#This Row],[Calend]]="X",(DatiStorici[[#This Row],[Balanced]]*D$2/DatiStorici[[#This Row],[SXXR]]),S2692)</f>
        <v>18.430812247674215</v>
      </c>
      <c r="T2693" s="33">
        <f>IF(DatiStorici[[#This Row],[Calend]]="X",(DatiStorici[[#This Row],[Balanced]]*E$2/DatiStorici[[#This Row],[Gold]]),T2692)</f>
        <v>37.796619698119144</v>
      </c>
      <c r="U2693" s="34">
        <f>SUMPRODUCT(DatiStorici[[#This Row],[Bond 3Y]:[Gold]],Q2692:T2692)</f>
        <v>17398.566130072999</v>
      </c>
      <c r="V2693" s="32">
        <f t="shared" si="342"/>
        <v>-9.2711032870663784E-4</v>
      </c>
      <c r="W2693" s="32">
        <f>-(1-U2693/MAX(U$5:U2693))</f>
        <v>-9.2668069470880354E-4</v>
      </c>
      <c r="X2693" s="53" t="str">
        <f t="shared" si="343"/>
        <v/>
      </c>
    </row>
    <row r="2694" spans="1:24" x14ac:dyDescent="0.3">
      <c r="A2694" s="4">
        <v>42894</v>
      </c>
      <c r="B2694" s="1">
        <v>133.521792</v>
      </c>
      <c r="C2694" s="1">
        <v>182.469819</v>
      </c>
      <c r="D2694" s="1">
        <v>243.645985</v>
      </c>
      <c r="E2694" s="1">
        <v>120.65953</v>
      </c>
      <c r="F2694" s="3">
        <f t="shared" si="336"/>
        <v>16340.130913485502</v>
      </c>
      <c r="G2694" s="36">
        <f t="shared" si="337"/>
        <v>6.4318049149438884E-4</v>
      </c>
      <c r="H2694" s="31">
        <f t="shared" si="338"/>
        <v>3.8700960339547396E-3</v>
      </c>
      <c r="I2694" s="37">
        <f t="shared" si="339"/>
        <v>2.1472800640142436E-4</v>
      </c>
      <c r="J2694" s="37">
        <f t="shared" si="340"/>
        <v>-1.3973819431746999E-2</v>
      </c>
      <c r="K2694" s="39">
        <f t="shared" si="341"/>
        <v>-2.8243670604927852E-3</v>
      </c>
      <c r="L2694" s="36">
        <f>-(1-B2694/MAX(B$5:B2694))</f>
        <v>-1.9375853122338693E-4</v>
      </c>
      <c r="M2694" s="37">
        <f>-(1-C2694/MAX(C$5:C2694))</f>
        <v>-2.6239620952549947E-2</v>
      </c>
      <c r="N2694" s="37">
        <f>-(1-D2694/MAX(D$5:D2694))</f>
        <v>-1.3408179923234731E-2</v>
      </c>
      <c r="O2694" s="37">
        <f>-(1-E2694/MAX(E$5:E2694))</f>
        <v>-0.34411335913548302</v>
      </c>
      <c r="P2694" s="39">
        <f>-(1-F2694/MAX(F$5:F2694))</f>
        <v>-3.8243143426538451E-3</v>
      </c>
      <c r="Q2694" s="33">
        <f>IF(DatiStorici[[#This Row],[Calend]]="X",(DatiStorici[[#This Row],[Balanced]]*B$2/DatiStorici[[#This Row],[Bond 3Y]]),Q2693)</f>
        <v>30.94589687668044</v>
      </c>
      <c r="R2694" s="33">
        <f>IF(DatiStorici[[#This Row],[Calend]]="X",(DatiStorici[[#This Row],[Balanced]]*C$2/DatiStorici[[#This Row],[Bond 10Y]]),R2693)</f>
        <v>22.858879314903145</v>
      </c>
      <c r="S2694" s="33">
        <f>IF(DatiStorici[[#This Row],[Calend]]="X",(DatiStorici[[#This Row],[Balanced]]*D$2/DatiStorici[[#This Row],[SXXR]]),S2693)</f>
        <v>18.430812247674215</v>
      </c>
      <c r="T2694" s="33">
        <f>IF(DatiStorici[[#This Row],[Calend]]="X",(DatiStorici[[#This Row],[Balanced]]*E$2/DatiStorici[[#This Row],[Gold]]),T2693)</f>
        <v>37.796619698119144</v>
      </c>
      <c r="U2694" s="34">
        <f>SUMPRODUCT(DatiStorici[[#This Row],[Bond 3Y]:[Gold]],Q2693:T2693)</f>
        <v>17354.122949953242</v>
      </c>
      <c r="V2694" s="32">
        <f t="shared" si="342"/>
        <v>-2.5576843418030522E-3</v>
      </c>
      <c r="W2694" s="32">
        <f>-(1-U2694/MAX(U$5:U2694))</f>
        <v>-3.4787298205262163E-3</v>
      </c>
      <c r="X2694" s="53" t="str">
        <f t="shared" si="343"/>
        <v/>
      </c>
    </row>
    <row r="2695" spans="1:24" x14ac:dyDescent="0.3">
      <c r="A2695" s="4">
        <v>42895</v>
      </c>
      <c r="B2695" s="1">
        <v>133.58206200000001</v>
      </c>
      <c r="C2695" s="1">
        <v>182.743067</v>
      </c>
      <c r="D2695" s="1">
        <v>244.461186</v>
      </c>
      <c r="E2695" s="1">
        <v>120.03736000000001</v>
      </c>
      <c r="F2695" s="3">
        <f t="shared" ref="F2695:F2758" si="344">SUMPRODUCT(B2695:E2695,B$3:E$3)</f>
        <v>16336.261538292245</v>
      </c>
      <c r="G2695" s="36">
        <f t="shared" ref="G2695:G2758" si="345">LN(B2695/B2694)</f>
        <v>4.5128514710882398E-4</v>
      </c>
      <c r="H2695" s="31">
        <f t="shared" ref="H2695:H2758" si="346">LN(C2695/C2694)</f>
        <v>1.4963768336847588E-3</v>
      </c>
      <c r="I2695" s="37">
        <f t="shared" ref="I2695:I2758" si="347">LN(D2695/D2694)</f>
        <v>3.3402572483601243E-3</v>
      </c>
      <c r="J2695" s="37">
        <f t="shared" ref="J2695:J2758" si="348">LN(E2695/E2694)</f>
        <v>-5.1697501009843197E-3</v>
      </c>
      <c r="K2695" s="39">
        <f t="shared" ref="K2695:K2758" si="349">LN(F2695/F2694)</f>
        <v>-2.368300121901776E-4</v>
      </c>
      <c r="L2695" s="36">
        <f>-(1-B2695/MAX(B$5:B2695))</f>
        <v>0</v>
      </c>
      <c r="M2695" s="37">
        <f>-(1-C2695/MAX(C$5:C2695))</f>
        <v>-2.4781417741124856E-2</v>
      </c>
      <c r="N2695" s="37">
        <f>-(1-D2695/MAX(D$5:D2695))</f>
        <v>-1.0107199452251692E-2</v>
      </c>
      <c r="O2695" s="37">
        <f>-(1-E2695/MAX(E$5:E2695))</f>
        <v>-0.34749537953077769</v>
      </c>
      <c r="P2695" s="39">
        <f>-(1-F2695/MAX(F$5:F2695))</f>
        <v>-4.0602107076594951E-3</v>
      </c>
      <c r="Q2695" s="33">
        <f>IF(DatiStorici[[#This Row],[Calend]]="X",(DatiStorici[[#This Row],[Balanced]]*B$2/DatiStorici[[#This Row],[Bond 3Y]]),Q2694)</f>
        <v>30.94589687668044</v>
      </c>
      <c r="R2695" s="33">
        <f>IF(DatiStorici[[#This Row],[Calend]]="X",(DatiStorici[[#This Row],[Balanced]]*C$2/DatiStorici[[#This Row],[Bond 10Y]]),R2694)</f>
        <v>22.858879314903145</v>
      </c>
      <c r="S2695" s="33">
        <f>IF(DatiStorici[[#This Row],[Calend]]="X",(DatiStorici[[#This Row],[Balanced]]*D$2/DatiStorici[[#This Row],[SXXR]]),S2694)</f>
        <v>18.430812247674215</v>
      </c>
      <c r="T2695" s="33">
        <f>IF(DatiStorici[[#This Row],[Calend]]="X",(DatiStorici[[#This Row],[Balanced]]*E$2/DatiStorici[[#This Row],[Gold]]),T2694)</f>
        <v>37.796619698119144</v>
      </c>
      <c r="U2695" s="34">
        <f>SUMPRODUCT(DatiStorici[[#This Row],[Bond 3Y]:[Gold]],Q2694:T2694)</f>
        <v>17353.743095910577</v>
      </c>
      <c r="V2695" s="32">
        <f t="shared" ref="V2695:V2758" si="350">LN(U2695/U2694)</f>
        <v>-2.1888642890208538E-5</v>
      </c>
      <c r="W2695" s="32">
        <f>-(1-U2695/MAX(U$5:U2695))</f>
        <v>-3.5005420800204856E-3</v>
      </c>
      <c r="X2695" s="53" t="str">
        <f t="shared" ref="X2695:X2758" si="351">IF(AND(MONTH(A2695)&lt;&gt;MONTH(A2694),MONTH(A2695)=X$2),"X","")</f>
        <v/>
      </c>
    </row>
    <row r="2696" spans="1:24" x14ac:dyDescent="0.3">
      <c r="A2696" s="4">
        <v>42898</v>
      </c>
      <c r="B2696" s="1">
        <v>133.62903299999999</v>
      </c>
      <c r="C2696" s="1">
        <v>183.27490399999999</v>
      </c>
      <c r="D2696" s="1">
        <v>242.094675</v>
      </c>
      <c r="E2696" s="1">
        <v>120.01898</v>
      </c>
      <c r="F2696" s="3">
        <f t="shared" si="344"/>
        <v>16314.561087225691</v>
      </c>
      <c r="G2696" s="36">
        <f t="shared" si="345"/>
        <v>3.5156474684381038E-4</v>
      </c>
      <c r="H2696" s="31">
        <f t="shared" si="346"/>
        <v>2.9060724687292386E-3</v>
      </c>
      <c r="I2696" s="37">
        <f t="shared" si="347"/>
        <v>-9.7276791880498321E-3</v>
      </c>
      <c r="J2696" s="37">
        <f t="shared" si="348"/>
        <v>-1.531307195296218E-4</v>
      </c>
      <c r="K2696" s="39">
        <f t="shared" si="349"/>
        <v>-1.3292439526338456E-3</v>
      </c>
      <c r="L2696" s="36">
        <f>-(1-B2696/MAX(B$5:B2696))</f>
        <v>0</v>
      </c>
      <c r="M2696" s="37">
        <f>-(1-C2696/MAX(C$5:C2696))</f>
        <v>-2.194323989040059E-2</v>
      </c>
      <c r="N2696" s="37">
        <f>-(1-D2696/MAX(D$5:D2696))</f>
        <v>-1.9689874884895042E-2</v>
      </c>
      <c r="O2696" s="37">
        <f>-(1-E2696/MAX(E$5:E2696))</f>
        <v>-0.34759529038290105</v>
      </c>
      <c r="P2696" s="39">
        <f>-(1-F2696/MAX(F$5:F2696))</f>
        <v>-5.3831781817118562E-3</v>
      </c>
      <c r="Q2696" s="33">
        <f>IF(DatiStorici[[#This Row],[Calend]]="X",(DatiStorici[[#This Row],[Balanced]]*B$2/DatiStorici[[#This Row],[Bond 3Y]]),Q2695)</f>
        <v>30.94589687668044</v>
      </c>
      <c r="R2696" s="33">
        <f>IF(DatiStorici[[#This Row],[Calend]]="X",(DatiStorici[[#This Row],[Balanced]]*C$2/DatiStorici[[#This Row],[Bond 10Y]]),R2695)</f>
        <v>22.858879314903145</v>
      </c>
      <c r="S2696" s="33">
        <f>IF(DatiStorici[[#This Row],[Calend]]="X",(DatiStorici[[#This Row],[Balanced]]*D$2/DatiStorici[[#This Row],[SXXR]]),S2695)</f>
        <v>18.430812247674215</v>
      </c>
      <c r="T2696" s="33">
        <f>IF(DatiStorici[[#This Row],[Calend]]="X",(DatiStorici[[#This Row],[Balanced]]*E$2/DatiStorici[[#This Row],[Gold]]),T2695)</f>
        <v>37.796619698119144</v>
      </c>
      <c r="U2696" s="34">
        <f>SUMPRODUCT(DatiStorici[[#This Row],[Bond 3Y]:[Gold]],Q2695:T2695)</f>
        <v>17323.042431637863</v>
      </c>
      <c r="V2696" s="32">
        <f t="shared" si="350"/>
        <v>-1.7706757894050613E-3</v>
      </c>
      <c r="W2696" s="32">
        <f>-(1-U2696/MAX(U$5:U2696))</f>
        <v>-5.263458307168678E-3</v>
      </c>
      <c r="X2696" s="53" t="str">
        <f t="shared" si="351"/>
        <v/>
      </c>
    </row>
    <row r="2697" spans="1:24" x14ac:dyDescent="0.3">
      <c r="A2697" s="4">
        <v>42899</v>
      </c>
      <c r="B2697" s="1">
        <v>133.63796500000001</v>
      </c>
      <c r="C2697" s="1">
        <v>183.305026</v>
      </c>
      <c r="D2697" s="1">
        <v>243.44171800000001</v>
      </c>
      <c r="E2697" s="1">
        <v>119.6006</v>
      </c>
      <c r="F2697" s="3">
        <f t="shared" si="344"/>
        <v>16319.307136914267</v>
      </c>
      <c r="G2697" s="36">
        <f t="shared" si="345"/>
        <v>6.6839528038877734E-5</v>
      </c>
      <c r="H2697" s="31">
        <f t="shared" si="346"/>
        <v>1.6434069408983906E-4</v>
      </c>
      <c r="I2697" s="37">
        <f t="shared" si="347"/>
        <v>5.5486940854801818E-3</v>
      </c>
      <c r="J2697" s="37">
        <f t="shared" si="348"/>
        <v>-3.4920387153285089E-3</v>
      </c>
      <c r="K2697" s="39">
        <f t="shared" si="349"/>
        <v>2.9086651263289775E-4</v>
      </c>
      <c r="L2697" s="36">
        <f>-(1-B2697/MAX(B$5:B2697))</f>
        <v>0</v>
      </c>
      <c r="M2697" s="37">
        <f>-(1-C2697/MAX(C$5:C2697))</f>
        <v>-2.1782492155249522E-2</v>
      </c>
      <c r="N2697" s="37">
        <f>-(1-D2697/MAX(D$5:D2697))</f>
        <v>-1.4235315044347385E-2</v>
      </c>
      <c r="O2697" s="37">
        <f>-(1-E2697/MAX(E$5:E2697))</f>
        <v>-0.34986953969254853</v>
      </c>
      <c r="P2697" s="39">
        <f>-(1-F2697/MAX(F$5:F2697))</f>
        <v>-5.093835377317335E-3</v>
      </c>
      <c r="Q2697" s="33">
        <f>IF(DatiStorici[[#This Row],[Calend]]="X",(DatiStorici[[#This Row],[Balanced]]*B$2/DatiStorici[[#This Row],[Bond 3Y]]),Q2696)</f>
        <v>30.94589687668044</v>
      </c>
      <c r="R2697" s="33">
        <f>IF(DatiStorici[[#This Row],[Calend]]="X",(DatiStorici[[#This Row],[Balanced]]*C$2/DatiStorici[[#This Row],[Bond 10Y]]),R2696)</f>
        <v>22.858879314903145</v>
      </c>
      <c r="S2697" s="33">
        <f>IF(DatiStorici[[#This Row],[Calend]]="X",(DatiStorici[[#This Row],[Balanced]]*D$2/DatiStorici[[#This Row],[SXXR]]),S2696)</f>
        <v>18.430812247674215</v>
      </c>
      <c r="T2697" s="33">
        <f>IF(DatiStorici[[#This Row],[Calend]]="X",(DatiStorici[[#This Row],[Balanced]]*E$2/DatiStorici[[#This Row],[Gold]]),T2696)</f>
        <v>37.796619698119144</v>
      </c>
      <c r="U2697" s="34">
        <f>SUMPRODUCT(DatiStorici[[#This Row],[Bond 3Y]:[Gold]],Q2696:T2696)</f>
        <v>17333.021142424732</v>
      </c>
      <c r="V2697" s="32">
        <f t="shared" si="350"/>
        <v>5.7587100400545714E-4</v>
      </c>
      <c r="W2697" s="32">
        <f>-(1-U2697/MAX(U$5:U2697))</f>
        <v>-4.6904534035638878E-3</v>
      </c>
      <c r="X2697" s="53" t="str">
        <f t="shared" si="351"/>
        <v/>
      </c>
    </row>
    <row r="2698" spans="1:24" x14ac:dyDescent="0.3">
      <c r="A2698" s="4">
        <v>42900</v>
      </c>
      <c r="B2698" s="1">
        <v>133.63903199999999</v>
      </c>
      <c r="C2698" s="1">
        <v>183.765242</v>
      </c>
      <c r="D2698" s="1">
        <v>242.731765</v>
      </c>
      <c r="E2698" s="1">
        <v>120.87860999999999</v>
      </c>
      <c r="F2698" s="3">
        <f t="shared" si="344"/>
        <v>16370.711044911579</v>
      </c>
      <c r="G2698" s="36">
        <f t="shared" si="345"/>
        <v>7.984226192010653E-6</v>
      </c>
      <c r="H2698" s="31">
        <f t="shared" si="346"/>
        <v>2.5075103121025692E-3</v>
      </c>
      <c r="I2698" s="37">
        <f t="shared" si="347"/>
        <v>-2.9205768289280501E-3</v>
      </c>
      <c r="J2698" s="37">
        <f t="shared" si="348"/>
        <v>1.0628960664734262E-2</v>
      </c>
      <c r="K2698" s="39">
        <f t="shared" si="349"/>
        <v>3.1449325038212582E-3</v>
      </c>
      <c r="L2698" s="36">
        <f>-(1-B2698/MAX(B$5:B2698))</f>
        <v>0</v>
      </c>
      <c r="M2698" s="37">
        <f>-(1-C2698/MAX(C$5:C2698))</f>
        <v>-1.9326523770671344E-2</v>
      </c>
      <c r="N2698" s="37">
        <f>-(1-D2698/MAX(D$5:D2698))</f>
        <v>-1.7110116459355229E-2</v>
      </c>
      <c r="O2698" s="37">
        <f>-(1-E2698/MAX(E$5:E2698))</f>
        <v>-0.34292247396229703</v>
      </c>
      <c r="P2698" s="39">
        <f>-(1-F2698/MAX(F$5:F2698))</f>
        <v>-1.9599973703997575E-3</v>
      </c>
      <c r="Q2698" s="33">
        <f>IF(DatiStorici[[#This Row],[Calend]]="X",(DatiStorici[[#This Row],[Balanced]]*B$2/DatiStorici[[#This Row],[Bond 3Y]]),Q2697)</f>
        <v>30.94589687668044</v>
      </c>
      <c r="R2698" s="33">
        <f>IF(DatiStorici[[#This Row],[Calend]]="X",(DatiStorici[[#This Row],[Balanced]]*C$2/DatiStorici[[#This Row],[Bond 10Y]]),R2697)</f>
        <v>22.858879314903145</v>
      </c>
      <c r="S2698" s="33">
        <f>IF(DatiStorici[[#This Row],[Calend]]="X",(DatiStorici[[#This Row],[Balanced]]*D$2/DatiStorici[[#This Row],[SXXR]]),S2697)</f>
        <v>18.430812247674215</v>
      </c>
      <c r="T2698" s="33">
        <f>IF(DatiStorici[[#This Row],[Calend]]="X",(DatiStorici[[#This Row],[Balanced]]*E$2/DatiStorici[[#This Row],[Gold]]),T2697)</f>
        <v>37.796619698119144</v>
      </c>
      <c r="U2698" s="34">
        <f>SUMPRODUCT(DatiStorici[[#This Row],[Bond 3Y]:[Gold]],Q2697:T2697)</f>
        <v>17378.793631192206</v>
      </c>
      <c r="V2698" s="32">
        <f t="shared" si="350"/>
        <v>2.6372873672003195E-3</v>
      </c>
      <c r="W2698" s="32">
        <f>-(1-U2698/MAX(U$5:U2698))</f>
        <v>-2.0620717344135286E-3</v>
      </c>
      <c r="X2698" s="53" t="str">
        <f t="shared" si="351"/>
        <v/>
      </c>
    </row>
    <row r="2699" spans="1:24" x14ac:dyDescent="0.3">
      <c r="A2699" s="4">
        <v>42901</v>
      </c>
      <c r="B2699" s="1">
        <v>133.57948099999999</v>
      </c>
      <c r="C2699" s="1">
        <v>183.00958399999999</v>
      </c>
      <c r="D2699" s="1">
        <v>241.85051799999999</v>
      </c>
      <c r="E2699" s="1">
        <v>118.89181000000001</v>
      </c>
      <c r="F2699" s="3">
        <f t="shared" si="344"/>
        <v>16258.490953051936</v>
      </c>
      <c r="G2699" s="36">
        <f t="shared" si="345"/>
        <v>-4.4571014423579804E-4</v>
      </c>
      <c r="H2699" s="31">
        <f t="shared" si="346"/>
        <v>-4.120561257900451E-3</v>
      </c>
      <c r="I2699" s="37">
        <f t="shared" si="347"/>
        <v>-3.6371448251571012E-3</v>
      </c>
      <c r="J2699" s="37">
        <f t="shared" si="348"/>
        <v>-1.6572898979739355E-2</v>
      </c>
      <c r="K2699" s="39">
        <f t="shared" si="349"/>
        <v>-6.8785337951900224E-3</v>
      </c>
      <c r="L2699" s="36">
        <f>-(1-B2699/MAX(B$5:B2699))</f>
        <v>-4.4561083022509607E-4</v>
      </c>
      <c r="M2699" s="37">
        <f>-(1-C2699/MAX(C$5:C2699))</f>
        <v>-2.3359134887089739E-2</v>
      </c>
      <c r="N2699" s="37">
        <f>-(1-D2699/MAX(D$5:D2699))</f>
        <v>-2.0678535949900878E-2</v>
      </c>
      <c r="O2699" s="37">
        <f>-(1-E2699/MAX(E$5:E2699))</f>
        <v>-0.35372241308082009</v>
      </c>
      <c r="P2699" s="39">
        <f>-(1-F2699/MAX(F$5:F2699))</f>
        <v>-8.8014925545386591E-3</v>
      </c>
      <c r="Q2699" s="33">
        <f>IF(DatiStorici[[#This Row],[Calend]]="X",(DatiStorici[[#This Row],[Balanced]]*B$2/DatiStorici[[#This Row],[Bond 3Y]]),Q2698)</f>
        <v>30.94589687668044</v>
      </c>
      <c r="R2699" s="33">
        <f>IF(DatiStorici[[#This Row],[Calend]]="X",(DatiStorici[[#This Row],[Balanced]]*C$2/DatiStorici[[#This Row],[Bond 10Y]]),R2698)</f>
        <v>22.858879314903145</v>
      </c>
      <c r="S2699" s="33">
        <f>IF(DatiStorici[[#This Row],[Calend]]="X",(DatiStorici[[#This Row],[Balanced]]*D$2/DatiStorici[[#This Row],[SXXR]]),S2698)</f>
        <v>18.430812247674215</v>
      </c>
      <c r="T2699" s="33">
        <f>IF(DatiStorici[[#This Row],[Calend]]="X",(DatiStorici[[#This Row],[Balanced]]*E$2/DatiStorici[[#This Row],[Gold]]),T2698)</f>
        <v>37.796619698119144</v>
      </c>
      <c r="U2699" s="34">
        <f>SUMPRODUCT(DatiStorici[[#This Row],[Bond 3Y]:[Gold]],Q2698:T2698)</f>
        <v>17268.340855044917</v>
      </c>
      <c r="V2699" s="32">
        <f t="shared" si="350"/>
        <v>-6.3758894905316405E-3</v>
      </c>
      <c r="W2699" s="32">
        <f>-(1-U2699/MAX(U$5:U2699))</f>
        <v>-8.4045726547173905E-3</v>
      </c>
      <c r="X2699" s="53" t="str">
        <f t="shared" si="351"/>
        <v/>
      </c>
    </row>
    <row r="2700" spans="1:24" x14ac:dyDescent="0.3">
      <c r="A2700" s="4">
        <v>42902</v>
      </c>
      <c r="B2700" s="1">
        <v>133.59187900000001</v>
      </c>
      <c r="C2700" s="1">
        <v>182.953012</v>
      </c>
      <c r="D2700" s="1">
        <v>243.43421499999999</v>
      </c>
      <c r="E2700" s="1">
        <v>118.97099</v>
      </c>
      <c r="F2700" s="3">
        <f t="shared" si="344"/>
        <v>16284.311813712739</v>
      </c>
      <c r="G2700" s="36">
        <f t="shared" si="345"/>
        <v>9.280934909277789E-5</v>
      </c>
      <c r="H2700" s="31">
        <f t="shared" si="346"/>
        <v>-3.0916821046169133E-4</v>
      </c>
      <c r="I2700" s="37">
        <f t="shared" si="347"/>
        <v>6.5269006605135366E-3</v>
      </c>
      <c r="J2700" s="37">
        <f t="shared" si="348"/>
        <v>6.6576196803059954E-4</v>
      </c>
      <c r="K2700" s="39">
        <f t="shared" si="349"/>
        <v>1.5868864316566339E-3</v>
      </c>
      <c r="L2700" s="36">
        <f>-(1-B2700/MAX(B$5:B2700))</f>
        <v>-3.5283853298173629E-4</v>
      </c>
      <c r="M2700" s="37">
        <f>-(1-C2700/MAX(C$5:C2700))</f>
        <v>-2.3661034524330327E-2</v>
      </c>
      <c r="N2700" s="37">
        <f>-(1-D2700/MAX(D$5:D2700))</f>
        <v>-1.4265696823164919E-2</v>
      </c>
      <c r="O2700" s="37">
        <f>-(1-E2700/MAX(E$5:E2700))</f>
        <v>-0.3532920027831532</v>
      </c>
      <c r="P2700" s="39">
        <f>-(1-F2700/MAX(F$5:F2700))</f>
        <v>-7.2273244093000732E-3</v>
      </c>
      <c r="Q2700" s="33">
        <f>IF(DatiStorici[[#This Row],[Calend]]="X",(DatiStorici[[#This Row],[Balanced]]*B$2/DatiStorici[[#This Row],[Bond 3Y]]),Q2699)</f>
        <v>30.94589687668044</v>
      </c>
      <c r="R2700" s="33">
        <f>IF(DatiStorici[[#This Row],[Calend]]="X",(DatiStorici[[#This Row],[Balanced]]*C$2/DatiStorici[[#This Row],[Bond 10Y]]),R2699)</f>
        <v>22.858879314903145</v>
      </c>
      <c r="S2700" s="33">
        <f>IF(DatiStorici[[#This Row],[Calend]]="X",(DatiStorici[[#This Row],[Balanced]]*D$2/DatiStorici[[#This Row],[SXXR]]),S2699)</f>
        <v>18.430812247674215</v>
      </c>
      <c r="T2700" s="33">
        <f>IF(DatiStorici[[#This Row],[Calend]]="X",(DatiStorici[[#This Row],[Balanced]]*E$2/DatiStorici[[#This Row],[Gold]]),T2699)</f>
        <v>37.796619698119144</v>
      </c>
      <c r="U2700" s="34">
        <f>SUMPRODUCT(DatiStorici[[#This Row],[Bond 3Y]:[Gold]],Q2699:T2699)</f>
        <v>17299.612908165691</v>
      </c>
      <c r="V2700" s="32">
        <f t="shared" si="350"/>
        <v>1.8093093890372571E-3</v>
      </c>
      <c r="W2700" s="32">
        <f>-(1-U2700/MAX(U$5:U2700))</f>
        <v>-6.6088457149634516E-3</v>
      </c>
      <c r="X2700" s="53" t="str">
        <f t="shared" si="351"/>
        <v/>
      </c>
    </row>
    <row r="2701" spans="1:24" x14ac:dyDescent="0.3">
      <c r="A2701" s="4">
        <v>42905</v>
      </c>
      <c r="B2701" s="1">
        <v>133.60610500000001</v>
      </c>
      <c r="C2701" s="1">
        <v>183.08002400000001</v>
      </c>
      <c r="D2701" s="1">
        <v>245.536145</v>
      </c>
      <c r="E2701" s="1">
        <v>118.27982</v>
      </c>
      <c r="F2701" s="3">
        <f t="shared" si="344"/>
        <v>16292.238707187098</v>
      </c>
      <c r="G2701" s="36">
        <f t="shared" si="345"/>
        <v>1.0648283943224437E-4</v>
      </c>
      <c r="H2701" s="31">
        <f t="shared" si="346"/>
        <v>6.9399203135152613E-4</v>
      </c>
      <c r="I2701" s="37">
        <f t="shared" si="347"/>
        <v>8.5974247891915691E-3</v>
      </c>
      <c r="J2701" s="37">
        <f t="shared" si="348"/>
        <v>-5.8265087089107012E-3</v>
      </c>
      <c r="K2701" s="39">
        <f t="shared" si="349"/>
        <v>4.866625535276642E-4</v>
      </c>
      <c r="L2701" s="36">
        <f>-(1-B2701/MAX(B$5:B2701))</f>
        <v>-2.4638759730000181E-4</v>
      </c>
      <c r="M2701" s="37">
        <f>-(1-C2701/MAX(C$5:C2701))</f>
        <v>-2.2983227893396019E-2</v>
      </c>
      <c r="N2701" s="37">
        <f>-(1-D2701/MAX(D$5:D2701))</f>
        <v>-5.7543850345714853E-3</v>
      </c>
      <c r="O2701" s="37">
        <f>-(1-E2701/MAX(E$5:E2701))</f>
        <v>-0.35704909656237094</v>
      </c>
      <c r="P2701" s="39">
        <f>-(1-F2701/MAX(F$5:F2701))</f>
        <v>-6.7440615404917859E-3</v>
      </c>
      <c r="Q2701" s="33">
        <f>IF(DatiStorici[[#This Row],[Calend]]="X",(DatiStorici[[#This Row],[Balanced]]*B$2/DatiStorici[[#This Row],[Bond 3Y]]),Q2700)</f>
        <v>30.94589687668044</v>
      </c>
      <c r="R2701" s="33">
        <f>IF(DatiStorici[[#This Row],[Calend]]="X",(DatiStorici[[#This Row],[Balanced]]*C$2/DatiStorici[[#This Row],[Bond 10Y]]),R2700)</f>
        <v>22.858879314903145</v>
      </c>
      <c r="S2701" s="33">
        <f>IF(DatiStorici[[#This Row],[Calend]]="X",(DatiStorici[[#This Row],[Balanced]]*D$2/DatiStorici[[#This Row],[SXXR]]),S2700)</f>
        <v>18.430812247674215</v>
      </c>
      <c r="T2701" s="33">
        <f>IF(DatiStorici[[#This Row],[Calend]]="X",(DatiStorici[[#This Row],[Balanced]]*E$2/DatiStorici[[#This Row],[Gold]]),T2700)</f>
        <v>37.796619698119144</v>
      </c>
      <c r="U2701" s="34">
        <f>SUMPRODUCT(DatiStorici[[#This Row],[Bond 3Y]:[Gold]],Q2700:T2700)</f>
        <v>17315.572884025212</v>
      </c>
      <c r="V2701" s="32">
        <f t="shared" si="350"/>
        <v>9.2213730044857028E-4</v>
      </c>
      <c r="W2701" s="32">
        <f>-(1-U2701/MAX(U$5:U2701))</f>
        <v>-5.6923801890805814E-3</v>
      </c>
      <c r="X2701" s="53" t="str">
        <f t="shared" si="351"/>
        <v/>
      </c>
    </row>
    <row r="2702" spans="1:24" x14ac:dyDescent="0.3">
      <c r="A2702" s="4">
        <v>42906</v>
      </c>
      <c r="B2702" s="1">
        <v>133.62990600000001</v>
      </c>
      <c r="C2702" s="1">
        <v>183.50696300000001</v>
      </c>
      <c r="D2702" s="1">
        <v>243.823205</v>
      </c>
      <c r="E2702" s="1">
        <v>117.71462</v>
      </c>
      <c r="F2702" s="3">
        <f t="shared" si="344"/>
        <v>16255.575371229825</v>
      </c>
      <c r="G2702" s="36">
        <f t="shared" si="345"/>
        <v>1.7812719157014615E-4</v>
      </c>
      <c r="H2702" s="31">
        <f t="shared" si="346"/>
        <v>2.3292654031331285E-3</v>
      </c>
      <c r="I2702" s="37">
        <f t="shared" si="347"/>
        <v>-7.0007735462508025E-3</v>
      </c>
      <c r="J2702" s="37">
        <f t="shared" si="348"/>
        <v>-4.7899525145191826E-3</v>
      </c>
      <c r="K2702" s="39">
        <f t="shared" si="349"/>
        <v>-2.2528917841344882E-3</v>
      </c>
      <c r="L2702" s="36">
        <f>-(1-B2702/MAX(B$5:B2702))</f>
        <v>-6.828843237938198E-5</v>
      </c>
      <c r="M2702" s="37">
        <f>-(1-C2702/MAX(C$5:C2702))</f>
        <v>-2.0704844077658602E-2</v>
      </c>
      <c r="N2702" s="37">
        <f>-(1-D2702/MAX(D$5:D2702))</f>
        <v>-1.2690565789950203E-2</v>
      </c>
      <c r="O2702" s="37">
        <f>-(1-E2702/MAX(E$5:E2702))</f>
        <v>-0.3601214368028528</v>
      </c>
      <c r="P2702" s="39">
        <f>-(1-F2702/MAX(F$5:F2702))</f>
        <v>-8.9792409297573261E-3</v>
      </c>
      <c r="Q2702" s="33">
        <f>IF(DatiStorici[[#This Row],[Calend]]="X",(DatiStorici[[#This Row],[Balanced]]*B$2/DatiStorici[[#This Row],[Bond 3Y]]),Q2701)</f>
        <v>30.94589687668044</v>
      </c>
      <c r="R2702" s="33">
        <f>IF(DatiStorici[[#This Row],[Calend]]="X",(DatiStorici[[#This Row],[Balanced]]*C$2/DatiStorici[[#This Row],[Bond 10Y]]),R2701)</f>
        <v>22.858879314903145</v>
      </c>
      <c r="S2702" s="33">
        <f>IF(DatiStorici[[#This Row],[Calend]]="X",(DatiStorici[[#This Row],[Balanced]]*D$2/DatiStorici[[#This Row],[SXXR]]),S2701)</f>
        <v>18.430812247674215</v>
      </c>
      <c r="T2702" s="33">
        <f>IF(DatiStorici[[#This Row],[Calend]]="X",(DatiStorici[[#This Row],[Balanced]]*E$2/DatiStorici[[#This Row],[Gold]]),T2701)</f>
        <v>37.796619698119144</v>
      </c>
      <c r="U2702" s="34">
        <f>SUMPRODUCT(DatiStorici[[#This Row],[Bond 3Y]:[Gold]],Q2701:T2701)</f>
        <v>17273.135249407689</v>
      </c>
      <c r="V2702" s="32">
        <f t="shared" si="350"/>
        <v>-2.4538445175887871E-3</v>
      </c>
      <c r="W2702" s="32">
        <f>-(1-U2702/MAX(U$5:U2702))</f>
        <v>-8.1292653992652841E-3</v>
      </c>
      <c r="X2702" s="53" t="str">
        <f t="shared" si="351"/>
        <v/>
      </c>
    </row>
    <row r="2703" spans="1:24" x14ac:dyDescent="0.3">
      <c r="A2703" s="4">
        <v>42907</v>
      </c>
      <c r="B2703" s="1">
        <v>133.63928200000001</v>
      </c>
      <c r="C2703" s="1">
        <v>183.66131799999999</v>
      </c>
      <c r="D2703" s="1">
        <v>243.407736</v>
      </c>
      <c r="E2703" s="1">
        <v>117.74168</v>
      </c>
      <c r="F2703" s="3">
        <f t="shared" si="344"/>
        <v>16254.532069925208</v>
      </c>
      <c r="G2703" s="36">
        <f t="shared" si="345"/>
        <v>7.0161473337197123E-5</v>
      </c>
      <c r="H2703" s="31">
        <f t="shared" si="346"/>
        <v>8.4078618486693518E-4</v>
      </c>
      <c r="I2703" s="37">
        <f t="shared" si="347"/>
        <v>-1.7054298721106249E-3</v>
      </c>
      <c r="J2703" s="37">
        <f t="shared" si="348"/>
        <v>2.298515700717607E-4</v>
      </c>
      <c r="K2703" s="39">
        <f t="shared" si="349"/>
        <v>-6.4183196371339442E-5</v>
      </c>
      <c r="L2703" s="36">
        <f>-(1-B2703/MAX(B$5:B2703))</f>
        <v>0</v>
      </c>
      <c r="M2703" s="37">
        <f>-(1-C2703/MAX(C$5:C2703))</f>
        <v>-1.988112000026554E-2</v>
      </c>
      <c r="N2703" s="37">
        <f>-(1-D2703/MAX(D$5:D2703))</f>
        <v>-1.4372917817608188E-2</v>
      </c>
      <c r="O2703" s="37">
        <f>-(1-E2703/MAX(E$5:E2703))</f>
        <v>-0.35997434280620122</v>
      </c>
      <c r="P2703" s="39">
        <f>-(1-F2703/MAX(F$5:F2703))</f>
        <v>-9.0428457685420849E-3</v>
      </c>
      <c r="Q2703" s="33">
        <f>IF(DatiStorici[[#This Row],[Calend]]="X",(DatiStorici[[#This Row],[Balanced]]*B$2/DatiStorici[[#This Row],[Bond 3Y]]),Q2702)</f>
        <v>30.94589687668044</v>
      </c>
      <c r="R2703" s="33">
        <f>IF(DatiStorici[[#This Row],[Calend]]="X",(DatiStorici[[#This Row],[Balanced]]*C$2/DatiStorici[[#This Row],[Bond 10Y]]),R2702)</f>
        <v>22.858879314903145</v>
      </c>
      <c r="S2703" s="33">
        <f>IF(DatiStorici[[#This Row],[Calend]]="X",(DatiStorici[[#This Row],[Balanced]]*D$2/DatiStorici[[#This Row],[SXXR]]),S2702)</f>
        <v>18.430812247674215</v>
      </c>
      <c r="T2703" s="33">
        <f>IF(DatiStorici[[#This Row],[Calend]]="X",(DatiStorici[[#This Row],[Balanced]]*E$2/DatiStorici[[#This Row],[Gold]]),T2702)</f>
        <v>37.796619698119144</v>
      </c>
      <c r="U2703" s="34">
        <f>SUMPRODUCT(DatiStorici[[#This Row],[Bond 3Y]:[Gold]],Q2702:T2702)</f>
        <v>17270.319125848757</v>
      </c>
      <c r="V2703" s="32">
        <f t="shared" si="350"/>
        <v>-1.6304817315478744E-4</v>
      </c>
      <c r="W2703" s="32">
        <f>-(1-U2703/MAX(U$5:U2703))</f>
        <v>-8.2909749269678423E-3</v>
      </c>
      <c r="X2703" s="53" t="str">
        <f t="shared" si="351"/>
        <v/>
      </c>
    </row>
    <row r="2704" spans="1:24" x14ac:dyDescent="0.3">
      <c r="A2704" s="4">
        <v>42908</v>
      </c>
      <c r="B2704" s="1">
        <v>133.65321700000001</v>
      </c>
      <c r="C2704" s="1">
        <v>183.73059900000001</v>
      </c>
      <c r="D2704" s="1">
        <v>243.44619399999999</v>
      </c>
      <c r="E2704" s="1">
        <v>118.52684000000001</v>
      </c>
      <c r="F2704" s="3">
        <f t="shared" si="344"/>
        <v>16288.175996467531</v>
      </c>
      <c r="G2704" s="36">
        <f t="shared" si="345"/>
        <v>1.0426779699970057E-4</v>
      </c>
      <c r="H2704" s="31">
        <f t="shared" si="346"/>
        <v>3.7715038146159173E-4</v>
      </c>
      <c r="I2704" s="37">
        <f t="shared" si="347"/>
        <v>1.5798578468900735E-4</v>
      </c>
      <c r="J2704" s="37">
        <f t="shared" si="348"/>
        <v>6.6463605926836145E-3</v>
      </c>
      <c r="K2704" s="39">
        <f t="shared" si="349"/>
        <v>2.0676790917439143E-3</v>
      </c>
      <c r="L2704" s="36">
        <f>-(1-B2704/MAX(B$5:B2704))</f>
        <v>0</v>
      </c>
      <c r="M2704" s="37">
        <f>-(1-C2704/MAX(C$5:C2704))</f>
        <v>-1.9511398074795738E-2</v>
      </c>
      <c r="N2704" s="37">
        <f>-(1-D2704/MAX(D$5:D2704))</f>
        <v>-1.4217190448587491E-2</v>
      </c>
      <c r="O2704" s="37">
        <f>-(1-E2704/MAX(E$5:E2704))</f>
        <v>-0.35570633384792671</v>
      </c>
      <c r="P2704" s="39">
        <f>-(1-F2704/MAX(F$5:F2704))</f>
        <v>-6.9917446011796835E-3</v>
      </c>
      <c r="Q2704" s="33">
        <f>IF(DatiStorici[[#This Row],[Calend]]="X",(DatiStorici[[#This Row],[Balanced]]*B$2/DatiStorici[[#This Row],[Bond 3Y]]),Q2703)</f>
        <v>30.94589687668044</v>
      </c>
      <c r="R2704" s="33">
        <f>IF(DatiStorici[[#This Row],[Calend]]="X",(DatiStorici[[#This Row],[Balanced]]*C$2/DatiStorici[[#This Row],[Bond 10Y]]),R2703)</f>
        <v>22.858879314903145</v>
      </c>
      <c r="S2704" s="33">
        <f>IF(DatiStorici[[#This Row],[Calend]]="X",(DatiStorici[[#This Row],[Balanced]]*D$2/DatiStorici[[#This Row],[SXXR]]),S2703)</f>
        <v>18.430812247674215</v>
      </c>
      <c r="T2704" s="33">
        <f>IF(DatiStorici[[#This Row],[Calend]]="X",(DatiStorici[[#This Row],[Balanced]]*E$2/DatiStorici[[#This Row],[Gold]]),T2703)</f>
        <v>37.796619698119144</v>
      </c>
      <c r="U2704" s="34">
        <f>SUMPRODUCT(DatiStorici[[#This Row],[Bond 3Y]:[Gold]],Q2703:T2703)</f>
        <v>17302.719249039146</v>
      </c>
      <c r="V2704" s="32">
        <f t="shared" si="350"/>
        <v>1.87430056474681E-3</v>
      </c>
      <c r="W2704" s="32">
        <f>-(1-U2704/MAX(U$5:U2704))</f>
        <v>-6.4304711141983661E-3</v>
      </c>
      <c r="X2704" s="53" t="str">
        <f t="shared" si="351"/>
        <v/>
      </c>
    </row>
    <row r="2705" spans="1:24" x14ac:dyDescent="0.3">
      <c r="A2705" s="4">
        <v>42909</v>
      </c>
      <c r="B2705" s="1">
        <v>133.626104</v>
      </c>
      <c r="C2705" s="1">
        <v>183.63563300000001</v>
      </c>
      <c r="D2705" s="1">
        <v>242.87815599999999</v>
      </c>
      <c r="E2705" s="1">
        <v>118.98979</v>
      </c>
      <c r="F2705" s="3">
        <f t="shared" si="344"/>
        <v>16294.816146752179</v>
      </c>
      <c r="G2705" s="36">
        <f t="shared" si="345"/>
        <v>-2.0288139008719586E-4</v>
      </c>
      <c r="H2705" s="31">
        <f t="shared" si="346"/>
        <v>-5.1700996903477118E-4</v>
      </c>
      <c r="I2705" s="37">
        <f t="shared" si="347"/>
        <v>-2.3360469543452457E-3</v>
      </c>
      <c r="J2705" s="37">
        <f t="shared" si="348"/>
        <v>3.8982582926087141E-3</v>
      </c>
      <c r="K2705" s="39">
        <f t="shared" si="349"/>
        <v>4.0758383069201446E-4</v>
      </c>
      <c r="L2705" s="36">
        <f>-(1-B2705/MAX(B$5:B2705))</f>
        <v>-2.0286081104969877E-4</v>
      </c>
      <c r="M2705" s="37">
        <f>-(1-C2705/MAX(C$5:C2705))</f>
        <v>-2.001818943713396E-2</v>
      </c>
      <c r="N2705" s="37">
        <f>-(1-D2705/MAX(D$5:D2705))</f>
        <v>-1.65173377064739E-2</v>
      </c>
      <c r="O2705" s="37">
        <f>-(1-E2705/MAX(E$5:E2705))</f>
        <v>-0.35318980887564955</v>
      </c>
      <c r="P2705" s="39">
        <f>-(1-F2705/MAX(F$5:F2705))</f>
        <v>-6.586927999788994E-3</v>
      </c>
      <c r="Q2705" s="33">
        <f>IF(DatiStorici[[#This Row],[Calend]]="X",(DatiStorici[[#This Row],[Balanced]]*B$2/DatiStorici[[#This Row],[Bond 3Y]]),Q2704)</f>
        <v>30.94589687668044</v>
      </c>
      <c r="R2705" s="33">
        <f>IF(DatiStorici[[#This Row],[Calend]]="X",(DatiStorici[[#This Row],[Balanced]]*C$2/DatiStorici[[#This Row],[Bond 10Y]]),R2704)</f>
        <v>22.858879314903145</v>
      </c>
      <c r="S2705" s="33">
        <f>IF(DatiStorici[[#This Row],[Calend]]="X",(DatiStorici[[#This Row],[Balanced]]*D$2/DatiStorici[[#This Row],[SXXR]]),S2704)</f>
        <v>18.430812247674215</v>
      </c>
      <c r="T2705" s="33">
        <f>IF(DatiStorici[[#This Row],[Calend]]="X",(DatiStorici[[#This Row],[Balanced]]*E$2/DatiStorici[[#This Row],[Gold]]),T2704)</f>
        <v>37.796619698119144</v>
      </c>
      <c r="U2705" s="34">
        <f>SUMPRODUCT(DatiStorici[[#This Row],[Bond 3Y]:[Gold]],Q2704:T2704)</f>
        <v>17306.737939965809</v>
      </c>
      <c r="V2705" s="32">
        <f t="shared" si="350"/>
        <v>2.3223079881179714E-4</v>
      </c>
      <c r="W2705" s="32">
        <f>-(1-U2705/MAX(U$5:U2705))</f>
        <v>-6.1997068745852646E-3</v>
      </c>
      <c r="X2705" s="53" t="str">
        <f t="shared" si="351"/>
        <v/>
      </c>
    </row>
    <row r="2706" spans="1:24" x14ac:dyDescent="0.3">
      <c r="A2706" s="4">
        <v>42912</v>
      </c>
      <c r="B2706" s="1">
        <v>133.615949</v>
      </c>
      <c r="C2706" s="1">
        <v>183.66657499999999</v>
      </c>
      <c r="D2706" s="1">
        <v>243.77718200000001</v>
      </c>
      <c r="E2706" s="1">
        <v>117.99545000000001</v>
      </c>
      <c r="F2706" s="3">
        <f t="shared" si="344"/>
        <v>16269.655784957922</v>
      </c>
      <c r="G2706" s="36">
        <f t="shared" si="345"/>
        <v>-7.5998518129017636E-5</v>
      </c>
      <c r="H2706" s="31">
        <f t="shared" si="346"/>
        <v>1.6848251602772456E-4</v>
      </c>
      <c r="I2706" s="37">
        <f t="shared" si="347"/>
        <v>3.6947176061271209E-3</v>
      </c>
      <c r="J2706" s="37">
        <f t="shared" si="348"/>
        <v>-8.3916267111141737E-3</v>
      </c>
      <c r="K2706" s="39">
        <f t="shared" si="349"/>
        <v>-1.5452648428386771E-3</v>
      </c>
      <c r="L2706" s="36">
        <f>-(1-B2706/MAX(B$5:B2706))</f>
        <v>-2.7884102482933493E-4</v>
      </c>
      <c r="M2706" s="37">
        <f>-(1-C2706/MAX(C$5:C2706))</f>
        <v>-1.98530657261905E-2</v>
      </c>
      <c r="N2706" s="37">
        <f>-(1-D2706/MAX(D$5:D2706))</f>
        <v>-1.2876925993404398E-2</v>
      </c>
      <c r="O2706" s="37">
        <f>-(1-E2706/MAX(E$5:E2706))</f>
        <v>-0.35859488813028628</v>
      </c>
      <c r="P2706" s="39">
        <f>-(1-F2706/MAX(F$5:F2706))</f>
        <v>-8.1208288476147805E-3</v>
      </c>
      <c r="Q2706" s="33">
        <f>IF(DatiStorici[[#This Row],[Calend]]="X",(DatiStorici[[#This Row],[Balanced]]*B$2/DatiStorici[[#This Row],[Bond 3Y]]),Q2705)</f>
        <v>30.94589687668044</v>
      </c>
      <c r="R2706" s="33">
        <f>IF(DatiStorici[[#This Row],[Calend]]="X",(DatiStorici[[#This Row],[Balanced]]*C$2/DatiStorici[[#This Row],[Bond 10Y]]),R2705)</f>
        <v>22.858879314903145</v>
      </c>
      <c r="S2706" s="33">
        <f>IF(DatiStorici[[#This Row],[Calend]]="X",(DatiStorici[[#This Row],[Balanced]]*D$2/DatiStorici[[#This Row],[SXXR]]),S2705)</f>
        <v>18.430812247674215</v>
      </c>
      <c r="T2706" s="33">
        <f>IF(DatiStorici[[#This Row],[Calend]]="X",(DatiStorici[[#This Row],[Balanced]]*E$2/DatiStorici[[#This Row],[Gold]]),T2705)</f>
        <v>37.796619698119144</v>
      </c>
      <c r="U2706" s="34">
        <f>SUMPRODUCT(DatiStorici[[#This Row],[Bond 3Y]:[Gold]],Q2705:T2705)</f>
        <v>17286.118072407939</v>
      </c>
      <c r="V2706" s="32">
        <f t="shared" si="350"/>
        <v>-1.1921461467417989E-3</v>
      </c>
      <c r="W2706" s="32">
        <f>-(1-U2706/MAX(U$5:U2706))</f>
        <v>-7.3837561445461164E-3</v>
      </c>
      <c r="X2706" s="53" t="str">
        <f t="shared" si="351"/>
        <v/>
      </c>
    </row>
    <row r="2707" spans="1:24" x14ac:dyDescent="0.3">
      <c r="A2707" s="4">
        <v>42913</v>
      </c>
      <c r="B2707" s="1">
        <v>133.515411</v>
      </c>
      <c r="C2707" s="1">
        <v>182.278899</v>
      </c>
      <c r="D2707" s="1">
        <v>241.85177899999999</v>
      </c>
      <c r="E2707" s="1">
        <v>118.40154</v>
      </c>
      <c r="F2707" s="3">
        <f t="shared" si="344"/>
        <v>16219.091777527523</v>
      </c>
      <c r="G2707" s="36">
        <f t="shared" si="345"/>
        <v>-7.5272333991042485E-4</v>
      </c>
      <c r="H2707" s="31">
        <f t="shared" si="346"/>
        <v>-7.5840951726799284E-3</v>
      </c>
      <c r="I2707" s="37">
        <f t="shared" si="347"/>
        <v>-7.9295645169696633E-3</v>
      </c>
      <c r="J2707" s="37">
        <f t="shared" si="348"/>
        <v>3.4356647218738317E-3</v>
      </c>
      <c r="K2707" s="39">
        <f t="shared" si="349"/>
        <v>-3.112711449356449E-3</v>
      </c>
      <c r="L2707" s="36">
        <f>-(1-B2707/MAX(B$5:B2707))</f>
        <v>-1.0310713284216177E-3</v>
      </c>
      <c r="M2707" s="37">
        <f>-(1-C2707/MAX(C$5:C2707))</f>
        <v>-2.7258476194400805E-2</v>
      </c>
      <c r="N2707" s="37">
        <f>-(1-D2707/MAX(D$5:D2707))</f>
        <v>-2.0673429802614662E-2</v>
      </c>
      <c r="O2707" s="37">
        <f>-(1-E2707/MAX(E$5:E2707))</f>
        <v>-0.35638744536974631</v>
      </c>
      <c r="P2707" s="39">
        <f>-(1-F2707/MAX(F$5:F2707))</f>
        <v>-1.1203462336798808E-2</v>
      </c>
      <c r="Q2707" s="33">
        <f>IF(DatiStorici[[#This Row],[Calend]]="X",(DatiStorici[[#This Row],[Balanced]]*B$2/DatiStorici[[#This Row],[Bond 3Y]]),Q2706)</f>
        <v>30.94589687668044</v>
      </c>
      <c r="R2707" s="33">
        <f>IF(DatiStorici[[#This Row],[Calend]]="X",(DatiStorici[[#This Row],[Balanced]]*C$2/DatiStorici[[#This Row],[Bond 10Y]]),R2706)</f>
        <v>22.858879314903145</v>
      </c>
      <c r="S2707" s="33">
        <f>IF(DatiStorici[[#This Row],[Calend]]="X",(DatiStorici[[#This Row],[Balanced]]*D$2/DatiStorici[[#This Row],[SXXR]]),S2706)</f>
        <v>18.430812247674215</v>
      </c>
      <c r="T2707" s="33">
        <f>IF(DatiStorici[[#This Row],[Calend]]="X",(DatiStorici[[#This Row],[Balanced]]*E$2/DatiStorici[[#This Row],[Gold]]),T2706)</f>
        <v>37.796619698119144</v>
      </c>
      <c r="U2707" s="34">
        <f>SUMPRODUCT(DatiStorici[[#This Row],[Bond 3Y]:[Gold]],Q2706:T2706)</f>
        <v>17231.148203714663</v>
      </c>
      <c r="V2707" s="32">
        <f t="shared" si="350"/>
        <v>-3.1850677121647345E-3</v>
      </c>
      <c r="W2707" s="32">
        <f>-(1-U2707/MAX(U$5:U2707))</f>
        <v>-1.0540276559308337E-2</v>
      </c>
      <c r="X2707" s="53" t="str">
        <f t="shared" si="351"/>
        <v/>
      </c>
    </row>
    <row r="2708" spans="1:24" x14ac:dyDescent="0.3">
      <c r="A2708" s="4">
        <v>42914</v>
      </c>
      <c r="B2708" s="1">
        <v>133.52307500000001</v>
      </c>
      <c r="C2708" s="1">
        <v>182.24805799999999</v>
      </c>
      <c r="D2708" s="1">
        <v>241.76666800000001</v>
      </c>
      <c r="E2708" s="1">
        <v>118.2533</v>
      </c>
      <c r="F2708" s="3">
        <f t="shared" si="344"/>
        <v>16211.373062208251</v>
      </c>
      <c r="G2708" s="36">
        <f t="shared" si="345"/>
        <v>5.7399965951863775E-5</v>
      </c>
      <c r="H2708" s="31">
        <f t="shared" si="346"/>
        <v>-1.6921108017592344E-4</v>
      </c>
      <c r="I2708" s="37">
        <f t="shared" si="347"/>
        <v>-3.5197582477109786E-4</v>
      </c>
      <c r="J2708" s="37">
        <f t="shared" si="348"/>
        <v>-1.252795162680857E-3</v>
      </c>
      <c r="K2708" s="39">
        <f t="shared" si="349"/>
        <v>-4.7601633236928244E-4</v>
      </c>
      <c r="L2708" s="36">
        <f>-(1-B2708/MAX(B$5:B2708))</f>
        <v>-9.7372890021796277E-4</v>
      </c>
      <c r="M2708" s="37">
        <f>-(1-C2708/MAX(C$5:C2708))</f>
        <v>-2.7423060913204234E-2</v>
      </c>
      <c r="N2708" s="37">
        <f>-(1-D2708/MAX(D$5:D2708))</f>
        <v>-2.1018068424090486E-2</v>
      </c>
      <c r="O2708" s="37">
        <f>-(1-E2708/MAX(E$5:E2708))</f>
        <v>-0.35719325520210476</v>
      </c>
      <c r="P2708" s="39">
        <f>-(1-F2708/MAX(F$5:F2708))</f>
        <v>-1.1674033629420655E-2</v>
      </c>
      <c r="Q2708" s="33">
        <f>IF(DatiStorici[[#This Row],[Calend]]="X",(DatiStorici[[#This Row],[Balanced]]*B$2/DatiStorici[[#This Row],[Bond 3Y]]),Q2707)</f>
        <v>30.94589687668044</v>
      </c>
      <c r="R2708" s="33">
        <f>IF(DatiStorici[[#This Row],[Calend]]="X",(DatiStorici[[#This Row],[Balanced]]*C$2/DatiStorici[[#This Row],[Bond 10Y]]),R2707)</f>
        <v>22.858879314903145</v>
      </c>
      <c r="S2708" s="33">
        <f>IF(DatiStorici[[#This Row],[Calend]]="X",(DatiStorici[[#This Row],[Balanced]]*D$2/DatiStorici[[#This Row],[SXXR]]),S2707)</f>
        <v>18.430812247674215</v>
      </c>
      <c r="T2708" s="33">
        <f>IF(DatiStorici[[#This Row],[Calend]]="X",(DatiStorici[[#This Row],[Balanced]]*E$2/DatiStorici[[#This Row],[Gold]]),T2707)</f>
        <v>37.796619698119144</v>
      </c>
      <c r="U2708" s="34">
        <f>SUMPRODUCT(DatiStorici[[#This Row],[Bond 3Y]:[Gold]],Q2707:T2707)</f>
        <v>17223.508746606116</v>
      </c>
      <c r="V2708" s="32">
        <f t="shared" si="350"/>
        <v>-4.434499083681002E-4</v>
      </c>
      <c r="W2708" s="32">
        <f>-(1-U2708/MAX(U$5:U2708))</f>
        <v>-1.0978955109831823E-2</v>
      </c>
      <c r="X2708" s="53" t="str">
        <f t="shared" si="351"/>
        <v/>
      </c>
    </row>
    <row r="2709" spans="1:24" x14ac:dyDescent="0.3">
      <c r="A2709" s="4">
        <v>42915</v>
      </c>
      <c r="B2709" s="1">
        <v>133.424972</v>
      </c>
      <c r="C2709" s="1">
        <v>180.808637</v>
      </c>
      <c r="D2709" s="1">
        <v>238.57027199999999</v>
      </c>
      <c r="E2709" s="1">
        <v>117.82554</v>
      </c>
      <c r="F2709" s="3">
        <f t="shared" si="344"/>
        <v>16107.551314026417</v>
      </c>
      <c r="G2709" s="36">
        <f t="shared" si="345"/>
        <v>-7.3499698176432426E-4</v>
      </c>
      <c r="H2709" s="31">
        <f t="shared" si="346"/>
        <v>-7.9294973044888306E-3</v>
      </c>
      <c r="I2709" s="37">
        <f t="shared" si="347"/>
        <v>-1.3309170776671689E-2</v>
      </c>
      <c r="J2709" s="37">
        <f t="shared" si="348"/>
        <v>-3.6238780919922238E-3</v>
      </c>
      <c r="K2709" s="39">
        <f t="shared" si="349"/>
        <v>-6.4248490518064036E-3</v>
      </c>
      <c r="L2709" s="36">
        <f>-(1-B2709/MAX(B$5:B2709))</f>
        <v>-1.7077404130123597E-3</v>
      </c>
      <c r="M2709" s="37">
        <f>-(1-C2709/MAX(C$5:C2709))</f>
        <v>-3.5104611463593227E-2</v>
      </c>
      <c r="N2709" s="37">
        <f>-(1-D2709/MAX(D$5:D2709))</f>
        <v>-3.3961184015862345E-2</v>
      </c>
      <c r="O2709" s="37">
        <f>-(1-E2709/MAX(E$5:E2709))</f>
        <v>-0.35951849274858116</v>
      </c>
      <c r="P2709" s="39">
        <f>-(1-F2709/MAX(F$5:F2709))</f>
        <v>-1.8003523994508552E-2</v>
      </c>
      <c r="Q2709" s="33">
        <f>IF(DatiStorici[[#This Row],[Calend]]="X",(DatiStorici[[#This Row],[Balanced]]*B$2/DatiStorici[[#This Row],[Bond 3Y]]),Q2708)</f>
        <v>30.94589687668044</v>
      </c>
      <c r="R2709" s="33">
        <f>IF(DatiStorici[[#This Row],[Calend]]="X",(DatiStorici[[#This Row],[Balanced]]*C$2/DatiStorici[[#This Row],[Bond 10Y]]),R2708)</f>
        <v>22.858879314903145</v>
      </c>
      <c r="S2709" s="33">
        <f>IF(DatiStorici[[#This Row],[Calend]]="X",(DatiStorici[[#This Row],[Balanced]]*D$2/DatiStorici[[#This Row],[SXXR]]),S2708)</f>
        <v>18.430812247674215</v>
      </c>
      <c r="T2709" s="33">
        <f>IF(DatiStorici[[#This Row],[Calend]]="X",(DatiStorici[[#This Row],[Balanced]]*E$2/DatiStorici[[#This Row],[Gold]]),T2708)</f>
        <v>37.796619698119144</v>
      </c>
      <c r="U2709" s="34">
        <f>SUMPRODUCT(DatiStorici[[#This Row],[Bond 3Y]:[Gold]],Q2708:T2708)</f>
        <v>17112.489253775202</v>
      </c>
      <c r="V2709" s="32">
        <f t="shared" si="350"/>
        <v>-6.4666755696368011E-3</v>
      </c>
      <c r="W2709" s="32">
        <f>-(1-U2709/MAX(U$5:U2709))</f>
        <v>-1.735399845426322E-2</v>
      </c>
      <c r="X2709" s="53" t="str">
        <f t="shared" si="351"/>
        <v/>
      </c>
    </row>
    <row r="2710" spans="1:24" x14ac:dyDescent="0.3">
      <c r="A2710" s="4">
        <v>42916</v>
      </c>
      <c r="B2710" s="1">
        <v>133.44671199999999</v>
      </c>
      <c r="C2710" s="1">
        <v>180.68037699999999</v>
      </c>
      <c r="D2710" s="1">
        <v>237.76392300000001</v>
      </c>
      <c r="E2710" s="1">
        <v>117.70574000000001</v>
      </c>
      <c r="F2710" s="3">
        <f t="shared" si="344"/>
        <v>16087.985374217913</v>
      </c>
      <c r="G2710" s="36">
        <f t="shared" si="345"/>
        <v>1.6292474137548406E-4</v>
      </c>
      <c r="H2710" s="31">
        <f t="shared" si="346"/>
        <v>-7.0962048867272403E-4</v>
      </c>
      <c r="I2710" s="37">
        <f t="shared" si="347"/>
        <v>-3.3856472145079807E-3</v>
      </c>
      <c r="J2710" s="37">
        <f t="shared" si="348"/>
        <v>-1.0172747359181804E-3</v>
      </c>
      <c r="K2710" s="39">
        <f t="shared" si="349"/>
        <v>-1.2154443894943575E-3</v>
      </c>
      <c r="L2710" s="36">
        <f>-(1-B2710/MAX(B$5:B2710))</f>
        <v>-1.5450806545121987E-3</v>
      </c>
      <c r="M2710" s="37">
        <f>-(1-C2710/MAX(C$5:C2710))</f>
        <v>-3.5789078116221673E-2</v>
      </c>
      <c r="N2710" s="37">
        <f>-(1-D2710/MAX(D$5:D2710))</f>
        <v>-3.7226320223738174E-2</v>
      </c>
      <c r="O2710" s="37">
        <f>-(1-E2710/MAX(E$5:E2710))</f>
        <v>-0.36016970711660978</v>
      </c>
      <c r="P2710" s="39">
        <f>-(1-F2710/MAX(F$5:F2710))</f>
        <v>-1.9196361041375898E-2</v>
      </c>
      <c r="Q2710" s="33">
        <f>IF(DatiStorici[[#This Row],[Calend]]="X",(DatiStorici[[#This Row],[Balanced]]*B$2/DatiStorici[[#This Row],[Bond 3Y]]),Q2709)</f>
        <v>30.94589687668044</v>
      </c>
      <c r="R2710" s="33">
        <f>IF(DatiStorici[[#This Row],[Calend]]="X",(DatiStorici[[#This Row],[Balanced]]*C$2/DatiStorici[[#This Row],[Bond 10Y]]),R2709)</f>
        <v>22.858879314903145</v>
      </c>
      <c r="S2710" s="33">
        <f>IF(DatiStorici[[#This Row],[Calend]]="X",(DatiStorici[[#This Row],[Balanced]]*D$2/DatiStorici[[#This Row],[SXXR]]),S2709)</f>
        <v>18.430812247674215</v>
      </c>
      <c r="T2710" s="33">
        <f>IF(DatiStorici[[#This Row],[Calend]]="X",(DatiStorici[[#This Row],[Balanced]]*E$2/DatiStorici[[#This Row],[Gold]]),T2709)</f>
        <v>37.796619698119144</v>
      </c>
      <c r="U2710" s="34">
        <f>SUMPRODUCT(DatiStorici[[#This Row],[Bond 3Y]:[Gold]],Q2709:T2709)</f>
        <v>17090.840435647435</v>
      </c>
      <c r="V2710" s="32">
        <f t="shared" si="350"/>
        <v>-1.2658896788893422E-3</v>
      </c>
      <c r="W2710" s="32">
        <f>-(1-U2710/MAX(U$5:U2710))</f>
        <v>-1.8597132884091927E-2</v>
      </c>
      <c r="X2710" s="53" t="str">
        <f t="shared" si="351"/>
        <v/>
      </c>
    </row>
    <row r="2711" spans="1:24" x14ac:dyDescent="0.3">
      <c r="A2711" s="4">
        <v>42919</v>
      </c>
      <c r="B2711" s="1">
        <v>133.47046700000001</v>
      </c>
      <c r="C2711" s="1">
        <v>180.649237</v>
      </c>
      <c r="D2711" s="1">
        <v>240.29582099999999</v>
      </c>
      <c r="E2711" s="1">
        <v>116.46992</v>
      </c>
      <c r="F2711" s="3">
        <f t="shared" si="344"/>
        <v>16077.130098261097</v>
      </c>
      <c r="G2711" s="36">
        <f t="shared" si="345"/>
        <v>1.7799528791462361E-4</v>
      </c>
      <c r="H2711" s="31">
        <f t="shared" si="346"/>
        <v>-1.7236339824107226E-4</v>
      </c>
      <c r="I2711" s="37">
        <f t="shared" si="347"/>
        <v>1.0592490604617316E-2</v>
      </c>
      <c r="J2711" s="37">
        <f t="shared" si="348"/>
        <v>-1.0554738889315031E-2</v>
      </c>
      <c r="K2711" s="39">
        <f t="shared" si="349"/>
        <v>-6.7497201297045644E-4</v>
      </c>
      <c r="L2711" s="36">
        <f>-(1-B2711/MAX(B$5:B2711))</f>
        <v>-1.3673445660495887E-3</v>
      </c>
      <c r="M2711" s="37">
        <f>-(1-C2711/MAX(C$5:C2711))</f>
        <v>-3.5955258465222406E-2</v>
      </c>
      <c r="N2711" s="37">
        <f>-(1-D2711/MAX(D$5:D2711))</f>
        <v>-2.6973945836905155E-2</v>
      </c>
      <c r="O2711" s="37">
        <f>-(1-E2711/MAX(E$5:E2711))</f>
        <v>-0.36688743449805394</v>
      </c>
      <c r="P2711" s="39">
        <f>-(1-F2711/MAX(F$5:F2711))</f>
        <v>-1.9858152677350915E-2</v>
      </c>
      <c r="Q2711" s="33">
        <f>IF(DatiStorici[[#This Row],[Calend]]="X",(DatiStorici[[#This Row],[Balanced]]*B$2/DatiStorici[[#This Row],[Bond 3Y]]),Q2710)</f>
        <v>30.94589687668044</v>
      </c>
      <c r="R2711" s="33">
        <f>IF(DatiStorici[[#This Row],[Calend]]="X",(DatiStorici[[#This Row],[Balanced]]*C$2/DatiStorici[[#This Row],[Bond 10Y]]),R2710)</f>
        <v>22.858879314903145</v>
      </c>
      <c r="S2711" s="33">
        <f>IF(DatiStorici[[#This Row],[Calend]]="X",(DatiStorici[[#This Row],[Balanced]]*D$2/DatiStorici[[#This Row],[SXXR]]),S2710)</f>
        <v>18.430812247674215</v>
      </c>
      <c r="T2711" s="33">
        <f>IF(DatiStorici[[#This Row],[Calend]]="X",(DatiStorici[[#This Row],[Balanced]]*E$2/DatiStorici[[#This Row],[Gold]]),T2710)</f>
        <v>37.796619698119144</v>
      </c>
      <c r="U2711" s="34">
        <f>SUMPRODUCT(DatiStorici[[#This Row],[Bond 3Y]:[Gold]],Q2710:T2710)</f>
        <v>17090.818848038805</v>
      </c>
      <c r="V2711" s="32">
        <f t="shared" si="350"/>
        <v>-1.2631106320058043E-6</v>
      </c>
      <c r="W2711" s="32">
        <f>-(1-U2711/MAX(U$5:U2711))</f>
        <v>-1.8598372503704663E-2</v>
      </c>
      <c r="X2711" s="53" t="str">
        <f t="shared" si="351"/>
        <v/>
      </c>
    </row>
    <row r="2712" spans="1:24" x14ac:dyDescent="0.3">
      <c r="A2712" s="4">
        <v>42920</v>
      </c>
      <c r="B2712" s="1">
        <v>133.48788999999999</v>
      </c>
      <c r="C2712" s="1">
        <v>180.84761399999999</v>
      </c>
      <c r="D2712" s="1">
        <v>239.61304100000001</v>
      </c>
      <c r="E2712" s="1">
        <v>115.94746000000001</v>
      </c>
      <c r="F2712" s="3">
        <f t="shared" si="344"/>
        <v>16051.705270603987</v>
      </c>
      <c r="G2712" s="36">
        <f t="shared" si="345"/>
        <v>1.3052972171774917E-4</v>
      </c>
      <c r="H2712" s="31">
        <f t="shared" si="346"/>
        <v>1.0975311091344284E-3</v>
      </c>
      <c r="I2712" s="37">
        <f t="shared" si="347"/>
        <v>-2.8454588558317721E-3</v>
      </c>
      <c r="J2712" s="37">
        <f t="shared" si="348"/>
        <v>-4.4958847745306292E-3</v>
      </c>
      <c r="K2712" s="39">
        <f t="shared" si="349"/>
        <v>-1.5826800238715776E-3</v>
      </c>
      <c r="L2712" s="36">
        <f>-(1-B2712/MAX(B$5:B2712))</f>
        <v>-1.2369848157116614E-3</v>
      </c>
      <c r="M2712" s="37">
        <f>-(1-C2712/MAX(C$5:C2712))</f>
        <v>-3.4896608526438389E-2</v>
      </c>
      <c r="N2712" s="37">
        <f>-(1-D2712/MAX(D$5:D2712))</f>
        <v>-2.9738716054284242E-2</v>
      </c>
      <c r="O2712" s="37">
        <f>-(1-E2712/MAX(E$5:E2712))</f>
        <v>-0.36972744667434931</v>
      </c>
      <c r="P2712" s="39">
        <f>-(1-F2712/MAX(F$5:F2712))</f>
        <v>-2.140817668010464E-2</v>
      </c>
      <c r="Q2712" s="33">
        <f>IF(DatiStorici[[#This Row],[Calend]]="X",(DatiStorici[[#This Row],[Balanced]]*B$2/DatiStorici[[#This Row],[Bond 3Y]]),Q2711)</f>
        <v>30.94589687668044</v>
      </c>
      <c r="R2712" s="33">
        <f>IF(DatiStorici[[#This Row],[Calend]]="X",(DatiStorici[[#This Row],[Balanced]]*C$2/DatiStorici[[#This Row],[Bond 10Y]]),R2711)</f>
        <v>22.858879314903145</v>
      </c>
      <c r="S2712" s="33">
        <f>IF(DatiStorici[[#This Row],[Calend]]="X",(DatiStorici[[#This Row],[Balanced]]*D$2/DatiStorici[[#This Row],[SXXR]]),S2711)</f>
        <v>18.430812247674215</v>
      </c>
      <c r="T2712" s="33">
        <f>IF(DatiStorici[[#This Row],[Calend]]="X",(DatiStorici[[#This Row],[Balanced]]*E$2/DatiStorici[[#This Row],[Gold]]),T2711)</f>
        <v>37.796619698119144</v>
      </c>
      <c r="U2712" s="34">
        <f>SUMPRODUCT(DatiStorici[[#This Row],[Bond 3Y]:[Gold]],Q2711:T2711)</f>
        <v>17063.561282387996</v>
      </c>
      <c r="V2712" s="32">
        <f t="shared" si="350"/>
        <v>-1.5961391384435582E-3</v>
      </c>
      <c r="W2712" s="32">
        <f>-(1-U2712/MAX(U$5:U2712))</f>
        <v>-2.0163576577841846E-2</v>
      </c>
      <c r="X2712" s="53" t="str">
        <f t="shared" si="351"/>
        <v/>
      </c>
    </row>
    <row r="2713" spans="1:24" x14ac:dyDescent="0.3">
      <c r="A2713" s="4">
        <v>42921</v>
      </c>
      <c r="B2713" s="1">
        <v>133.43951000000001</v>
      </c>
      <c r="C2713" s="1">
        <v>180.81136000000001</v>
      </c>
      <c r="D2713" s="1">
        <v>240.087142</v>
      </c>
      <c r="E2713" s="1">
        <v>115.61924999999999</v>
      </c>
      <c r="F2713" s="3">
        <f t="shared" si="344"/>
        <v>16043.780327256769</v>
      </c>
      <c r="G2713" s="36">
        <f t="shared" si="345"/>
        <v>-3.6249557392573615E-4</v>
      </c>
      <c r="H2713" s="31">
        <f t="shared" si="346"/>
        <v>-2.0048721435245439E-4</v>
      </c>
      <c r="I2713" s="37">
        <f t="shared" si="347"/>
        <v>1.976656133008237E-3</v>
      </c>
      <c r="J2713" s="37">
        <f t="shared" si="348"/>
        <v>-2.8346926013425424E-3</v>
      </c>
      <c r="K2713" s="39">
        <f t="shared" si="349"/>
        <v>-4.9383540149974228E-4</v>
      </c>
      <c r="L2713" s="36">
        <f>-(1-B2713/MAX(B$5:B2713))</f>
        <v>-1.5989663757962624E-3</v>
      </c>
      <c r="M2713" s="37">
        <f>-(1-C2713/MAX(C$5:C2713))</f>
        <v>-3.5090080022028403E-2</v>
      </c>
      <c r="N2713" s="37">
        <f>-(1-D2713/MAX(D$5:D2713))</f>
        <v>-2.7818946399593592E-2</v>
      </c>
      <c r="O2713" s="37">
        <f>-(1-E2713/MAX(E$5:E2713))</f>
        <v>-0.37151154573720946</v>
      </c>
      <c r="P2713" s="39">
        <f>-(1-F2713/MAX(F$5:F2713))</f>
        <v>-2.1891320659458868E-2</v>
      </c>
      <c r="Q2713" s="33">
        <f>IF(DatiStorici[[#This Row],[Calend]]="X",(DatiStorici[[#This Row],[Balanced]]*B$2/DatiStorici[[#This Row],[Bond 3Y]]),Q2712)</f>
        <v>30.94589687668044</v>
      </c>
      <c r="R2713" s="33">
        <f>IF(DatiStorici[[#This Row],[Calend]]="X",(DatiStorici[[#This Row],[Balanced]]*C$2/DatiStorici[[#This Row],[Bond 10Y]]),R2712)</f>
        <v>22.858879314903145</v>
      </c>
      <c r="S2713" s="33">
        <f>IF(DatiStorici[[#This Row],[Calend]]="X",(DatiStorici[[#This Row],[Balanced]]*D$2/DatiStorici[[#This Row],[SXXR]]),S2712)</f>
        <v>18.430812247674215</v>
      </c>
      <c r="T2713" s="33">
        <f>IF(DatiStorici[[#This Row],[Calend]]="X",(DatiStorici[[#This Row],[Balanced]]*E$2/DatiStorici[[#This Row],[Gold]]),T2712)</f>
        <v>37.796619698119144</v>
      </c>
      <c r="U2713" s="34">
        <f>SUMPRODUCT(DatiStorici[[#This Row],[Bond 3Y]:[Gold]],Q2712:T2712)</f>
        <v>17057.568232052734</v>
      </c>
      <c r="V2713" s="32">
        <f t="shared" si="350"/>
        <v>-3.5128089146957393E-4</v>
      </c>
      <c r="W2713" s="32">
        <f>-(1-U2713/MAX(U$5:U2713))</f>
        <v>-2.0507713942176986E-2</v>
      </c>
      <c r="X2713" s="53" t="str">
        <f t="shared" si="351"/>
        <v/>
      </c>
    </row>
    <row r="2714" spans="1:24" x14ac:dyDescent="0.3">
      <c r="A2714" s="4">
        <v>42922</v>
      </c>
      <c r="B2714" s="1">
        <v>133.34007500000001</v>
      </c>
      <c r="C2714" s="1">
        <v>179.255471</v>
      </c>
      <c r="D2714" s="1">
        <v>238.492726</v>
      </c>
      <c r="E2714" s="1">
        <v>116.05374</v>
      </c>
      <c r="F2714" s="3">
        <f t="shared" si="344"/>
        <v>15995.083923464848</v>
      </c>
      <c r="G2714" s="36">
        <f t="shared" si="345"/>
        <v>-7.4544687971227945E-4</v>
      </c>
      <c r="H2714" s="31">
        <f t="shared" si="346"/>
        <v>-8.6422772108379637E-3</v>
      </c>
      <c r="I2714" s="37">
        <f t="shared" si="347"/>
        <v>-6.6631381953190742E-3</v>
      </c>
      <c r="J2714" s="37">
        <f t="shared" si="348"/>
        <v>3.7508948230078991E-3</v>
      </c>
      <c r="K2714" s="39">
        <f t="shared" si="349"/>
        <v>-3.0398356764152128E-3</v>
      </c>
      <c r="L2714" s="36">
        <f>-(1-B2714/MAX(B$5:B2714))</f>
        <v>-2.3429439786698536E-3</v>
      </c>
      <c r="M2714" s="37">
        <f>-(1-C2714/MAX(C$5:C2714))</f>
        <v>-4.3393168558526374E-2</v>
      </c>
      <c r="N2714" s="37">
        <f>-(1-D2714/MAX(D$5:D2714))</f>
        <v>-3.4275189802904782E-2</v>
      </c>
      <c r="O2714" s="37">
        <f>-(1-E2714/MAX(E$5:E2714))</f>
        <v>-0.36914972494618514</v>
      </c>
      <c r="P2714" s="39">
        <f>-(1-F2714/MAX(F$5:F2714))</f>
        <v>-2.4860095738025056E-2</v>
      </c>
      <c r="Q2714" s="33">
        <f>IF(DatiStorici[[#This Row],[Calend]]="X",(DatiStorici[[#This Row],[Balanced]]*B$2/DatiStorici[[#This Row],[Bond 3Y]]),Q2713)</f>
        <v>30.94589687668044</v>
      </c>
      <c r="R2714" s="33">
        <f>IF(DatiStorici[[#This Row],[Calend]]="X",(DatiStorici[[#This Row],[Balanced]]*C$2/DatiStorici[[#This Row],[Bond 10Y]]),R2713)</f>
        <v>22.858879314903145</v>
      </c>
      <c r="S2714" s="33">
        <f>IF(DatiStorici[[#This Row],[Calend]]="X",(DatiStorici[[#This Row],[Balanced]]*D$2/DatiStorici[[#This Row],[SXXR]]),S2713)</f>
        <v>18.430812247674215</v>
      </c>
      <c r="T2714" s="33">
        <f>IF(DatiStorici[[#This Row],[Calend]]="X",(DatiStorici[[#This Row],[Balanced]]*E$2/DatiStorici[[#This Row],[Gold]]),T2713)</f>
        <v>37.796619698119144</v>
      </c>
      <c r="U2714" s="34">
        <f>SUMPRODUCT(DatiStorici[[#This Row],[Bond 3Y]:[Gold]],Q2713:T2713)</f>
        <v>17005.961119270363</v>
      </c>
      <c r="V2714" s="32">
        <f t="shared" si="350"/>
        <v>-3.0300531536117366E-3</v>
      </c>
      <c r="W2714" s="32">
        <f>-(1-U2714/MAX(U$5:U2714))</f>
        <v>-2.3471135702440749E-2</v>
      </c>
      <c r="X2714" s="53" t="str">
        <f t="shared" si="351"/>
        <v/>
      </c>
    </row>
    <row r="2715" spans="1:24" x14ac:dyDescent="0.3">
      <c r="A2715" s="4">
        <v>42923</v>
      </c>
      <c r="B2715" s="1">
        <v>133.318105</v>
      </c>
      <c r="C2715" s="1">
        <v>178.84214</v>
      </c>
      <c r="D2715" s="1">
        <v>238.33385200000001</v>
      </c>
      <c r="E2715" s="1">
        <v>115.17601000000001</v>
      </c>
      <c r="F2715" s="3">
        <f t="shared" si="344"/>
        <v>15947.068286805857</v>
      </c>
      <c r="G2715" s="36">
        <f t="shared" si="345"/>
        <v>-1.6478024450417006E-4</v>
      </c>
      <c r="H2715" s="31">
        <f t="shared" si="346"/>
        <v>-2.3084833344876655E-3</v>
      </c>
      <c r="I2715" s="37">
        <f t="shared" si="347"/>
        <v>-6.6638066420527742E-4</v>
      </c>
      <c r="J2715" s="37">
        <f t="shared" si="348"/>
        <v>-7.5918796416091722E-3</v>
      </c>
      <c r="K2715" s="39">
        <f t="shared" si="349"/>
        <v>-3.0064143773902347E-3</v>
      </c>
      <c r="L2715" s="36">
        <f>-(1-B2715/MAX(B$5:B2715))</f>
        <v>-2.5073246085801637E-3</v>
      </c>
      <c r="M2715" s="37">
        <f>-(1-C2715/MAX(C$5:C2715))</f>
        <v>-4.5598932522330493E-2</v>
      </c>
      <c r="N2715" s="37">
        <f>-(1-D2715/MAX(D$5:D2715))</f>
        <v>-3.4918515769564507E-2</v>
      </c>
      <c r="O2715" s="37">
        <f>-(1-E2715/MAX(E$5:E2715))</f>
        <v>-0.37392093018199213</v>
      </c>
      <c r="P2715" s="39">
        <f>-(1-F2715/MAX(F$5:F2715))</f>
        <v>-2.7787367864808843E-2</v>
      </c>
      <c r="Q2715" s="33">
        <f>IF(DatiStorici[[#This Row],[Calend]]="X",(DatiStorici[[#This Row],[Balanced]]*B$2/DatiStorici[[#This Row],[Bond 3Y]]),Q2714)</f>
        <v>30.94589687668044</v>
      </c>
      <c r="R2715" s="33">
        <f>IF(DatiStorici[[#This Row],[Calend]]="X",(DatiStorici[[#This Row],[Balanced]]*C$2/DatiStorici[[#This Row],[Bond 10Y]]),R2714)</f>
        <v>22.858879314903145</v>
      </c>
      <c r="S2715" s="33">
        <f>IF(DatiStorici[[#This Row],[Calend]]="X",(DatiStorici[[#This Row],[Balanced]]*D$2/DatiStorici[[#This Row],[SXXR]]),S2714)</f>
        <v>18.430812247674215</v>
      </c>
      <c r="T2715" s="33">
        <f>IF(DatiStorici[[#This Row],[Calend]]="X",(DatiStorici[[#This Row],[Balanced]]*E$2/DatiStorici[[#This Row],[Gold]]),T2714)</f>
        <v>37.796619698119144</v>
      </c>
      <c r="U2715" s="34">
        <f>SUMPRODUCT(DatiStorici[[#This Row],[Bond 3Y]:[Gold]],Q2714:T2714)</f>
        <v>16959.729550597211</v>
      </c>
      <c r="V2715" s="32">
        <f t="shared" si="350"/>
        <v>-2.722252738684944E-3</v>
      </c>
      <c r="W2715" s="32">
        <f>-(1-U2715/MAX(U$5:U2715))</f>
        <v>-2.6125878997127594E-2</v>
      </c>
      <c r="X2715" s="53" t="str">
        <f t="shared" si="351"/>
        <v/>
      </c>
    </row>
    <row r="2716" spans="1:24" x14ac:dyDescent="0.3">
      <c r="A2716" s="4">
        <v>42926</v>
      </c>
      <c r="B2716" s="1">
        <v>133.38301100000001</v>
      </c>
      <c r="C2716" s="1">
        <v>179.413713</v>
      </c>
      <c r="D2716" s="1">
        <v>239.246118</v>
      </c>
      <c r="E2716" s="1">
        <v>114.81673000000001</v>
      </c>
      <c r="F2716" s="3">
        <f t="shared" si="344"/>
        <v>15962.695290699481</v>
      </c>
      <c r="G2716" s="36">
        <f t="shared" si="345"/>
        <v>4.867321311201194E-4</v>
      </c>
      <c r="H2716" s="31">
        <f t="shared" si="346"/>
        <v>3.1908675332221722E-3</v>
      </c>
      <c r="I2716" s="37">
        <f t="shared" si="347"/>
        <v>3.8203742487899956E-3</v>
      </c>
      <c r="J2716" s="37">
        <f t="shared" si="348"/>
        <v>-3.1242750727447262E-3</v>
      </c>
      <c r="K2716" s="39">
        <f t="shared" si="349"/>
        <v>9.7944976025563565E-4</v>
      </c>
      <c r="L2716" s="36">
        <f>-(1-B2716/MAX(B$5:B2716))</f>
        <v>-2.0216946966566951E-3</v>
      </c>
      <c r="M2716" s="37">
        <f>-(1-C2716/MAX(C$5:C2716))</f>
        <v>-4.2548701288565249E-2</v>
      </c>
      <c r="N2716" s="37">
        <f>-(1-D2716/MAX(D$5:D2716))</f>
        <v>-3.1224491534631471E-2</v>
      </c>
      <c r="O2716" s="37">
        <f>-(1-E2716/MAX(E$5:E2716))</f>
        <v>-0.37587392098454042</v>
      </c>
      <c r="P2716" s="39">
        <f>-(1-F2716/MAX(F$5:F2716))</f>
        <v>-2.6834667950657365E-2</v>
      </c>
      <c r="Q2716" s="33">
        <f>IF(DatiStorici[[#This Row],[Calend]]="X",(DatiStorici[[#This Row],[Balanced]]*B$2/DatiStorici[[#This Row],[Bond 3Y]]),Q2715)</f>
        <v>30.94589687668044</v>
      </c>
      <c r="R2716" s="33">
        <f>IF(DatiStorici[[#This Row],[Calend]]="X",(DatiStorici[[#This Row],[Balanced]]*C$2/DatiStorici[[#This Row],[Bond 10Y]]),R2715)</f>
        <v>22.858879314903145</v>
      </c>
      <c r="S2716" s="33">
        <f>IF(DatiStorici[[#This Row],[Calend]]="X",(DatiStorici[[#This Row],[Balanced]]*D$2/DatiStorici[[#This Row],[SXXR]]),S2715)</f>
        <v>18.430812247674215</v>
      </c>
      <c r="T2716" s="33">
        <f>IF(DatiStorici[[#This Row],[Calend]]="X",(DatiStorici[[#This Row],[Balanced]]*E$2/DatiStorici[[#This Row],[Gold]]),T2715)</f>
        <v>37.796619698119144</v>
      </c>
      <c r="U2716" s="34">
        <f>SUMPRODUCT(DatiStorici[[#This Row],[Bond 3Y]:[Gold]],Q2715:T2715)</f>
        <v>16978.03787704734</v>
      </c>
      <c r="V2716" s="32">
        <f t="shared" si="350"/>
        <v>1.0789353345192142E-3</v>
      </c>
      <c r="W2716" s="32">
        <f>-(1-U2716/MAX(U$5:U2716))</f>
        <v>-2.5074564748544859E-2</v>
      </c>
      <c r="X2716" s="53" t="str">
        <f t="shared" si="351"/>
        <v/>
      </c>
    </row>
    <row r="2717" spans="1:24" x14ac:dyDescent="0.3">
      <c r="A2717" s="4">
        <v>42927</v>
      </c>
      <c r="B2717" s="1">
        <v>133.32747900000001</v>
      </c>
      <c r="C2717" s="1">
        <v>179.06663699999999</v>
      </c>
      <c r="D2717" s="1">
        <v>237.67502899999999</v>
      </c>
      <c r="E2717" s="1">
        <v>114.73488</v>
      </c>
      <c r="F2717" s="3">
        <f t="shared" si="344"/>
        <v>15925.674196212602</v>
      </c>
      <c r="G2717" s="36">
        <f t="shared" si="345"/>
        <v>-4.1642157233834018E-4</v>
      </c>
      <c r="H2717" s="31">
        <f t="shared" si="346"/>
        <v>-1.9363745234467419E-3</v>
      </c>
      <c r="I2717" s="37">
        <f t="shared" si="347"/>
        <v>-6.5884882356525391E-3</v>
      </c>
      <c r="J2717" s="37">
        <f t="shared" si="348"/>
        <v>-7.1312942190873653E-4</v>
      </c>
      <c r="K2717" s="39">
        <f t="shared" si="349"/>
        <v>-2.3219193527442366E-3</v>
      </c>
      <c r="L2717" s="36">
        <f>-(1-B2717/MAX(B$5:B2717))</f>
        <v>-2.4371878755451437E-3</v>
      </c>
      <c r="M2717" s="37">
        <f>-(1-C2717/MAX(C$5:C2717))</f>
        <v>-4.4400891744885596E-2</v>
      </c>
      <c r="N2717" s="37">
        <f>-(1-D2717/MAX(D$5:D2717))</f>
        <v>-3.7586277287072978E-2</v>
      </c>
      <c r="O2717" s="37">
        <f>-(1-E2717/MAX(E$5:E2717))</f>
        <v>-0.37631884499141133</v>
      </c>
      <c r="P2717" s="39">
        <f>-(1-F2717/MAX(F$5:F2717))</f>
        <v>-2.9091658080021343E-2</v>
      </c>
      <c r="Q2717" s="33">
        <f>IF(DatiStorici[[#This Row],[Calend]]="X",(DatiStorici[[#This Row],[Balanced]]*B$2/DatiStorici[[#This Row],[Bond 3Y]]),Q2716)</f>
        <v>30.94589687668044</v>
      </c>
      <c r="R2717" s="33">
        <f>IF(DatiStorici[[#This Row],[Calend]]="X",(DatiStorici[[#This Row],[Balanced]]*C$2/DatiStorici[[#This Row],[Bond 10Y]]),R2716)</f>
        <v>22.858879314903145</v>
      </c>
      <c r="S2717" s="33">
        <f>IF(DatiStorici[[#This Row],[Calend]]="X",(DatiStorici[[#This Row],[Balanced]]*D$2/DatiStorici[[#This Row],[SXXR]]),S2716)</f>
        <v>18.430812247674215</v>
      </c>
      <c r="T2717" s="33">
        <f>IF(DatiStorici[[#This Row],[Calend]]="X",(DatiStorici[[#This Row],[Balanced]]*E$2/DatiStorici[[#This Row],[Gold]]),T2716)</f>
        <v>37.796619698119144</v>
      </c>
      <c r="U2717" s="34">
        <f>SUMPRODUCT(DatiStorici[[#This Row],[Bond 3Y]:[Gold]],Q2716:T2716)</f>
        <v>16936.335521399207</v>
      </c>
      <c r="V2717" s="32">
        <f t="shared" si="350"/>
        <v>-2.4592744896849948E-3</v>
      </c>
      <c r="W2717" s="32">
        <f>-(1-U2717/MAX(U$5:U2717))</f>
        <v>-2.7469228226486009E-2</v>
      </c>
      <c r="X2717" s="53" t="str">
        <f t="shared" si="351"/>
        <v/>
      </c>
    </row>
    <row r="2718" spans="1:24" x14ac:dyDescent="0.3">
      <c r="A2718" s="4">
        <v>42928</v>
      </c>
      <c r="B2718" s="1">
        <v>133.45733799999999</v>
      </c>
      <c r="C2718" s="1">
        <v>179.88191399999999</v>
      </c>
      <c r="D2718" s="1">
        <v>241.28247999999999</v>
      </c>
      <c r="E2718" s="1">
        <v>115.46778</v>
      </c>
      <c r="F2718" s="3">
        <f t="shared" si="344"/>
        <v>16032.696034333321</v>
      </c>
      <c r="G2718" s="36">
        <f t="shared" si="345"/>
        <v>9.7351124937415613E-4</v>
      </c>
      <c r="H2718" s="31">
        <f t="shared" si="346"/>
        <v>4.5425919657544455E-3</v>
      </c>
      <c r="I2718" s="37">
        <f t="shared" si="347"/>
        <v>1.5064047020912781E-2</v>
      </c>
      <c r="J2718" s="37">
        <f t="shared" si="348"/>
        <v>6.3674544529781297E-3</v>
      </c>
      <c r="K2718" s="39">
        <f t="shared" si="349"/>
        <v>6.6976030012054688E-3</v>
      </c>
      <c r="L2718" s="36">
        <f>-(1-B2718/MAX(B$5:B2718))</f>
        <v>-1.4655763953667078E-3</v>
      </c>
      <c r="M2718" s="37">
        <f>-(1-C2718/MAX(C$5:C2718))</f>
        <v>-4.0050120505567999E-2</v>
      </c>
      <c r="N2718" s="37">
        <f>-(1-D2718/MAX(D$5:D2718))</f>
        <v>-2.2978683207787176E-2</v>
      </c>
      <c r="O2718" s="37">
        <f>-(1-E2718/MAX(E$5:E2718))</f>
        <v>-0.37233491335261248</v>
      </c>
      <c r="P2718" s="39">
        <f>-(1-F2718/MAX(F$5:F2718))</f>
        <v>-2.2567074309261637E-2</v>
      </c>
      <c r="Q2718" s="33">
        <f>IF(DatiStorici[[#This Row],[Calend]]="X",(DatiStorici[[#This Row],[Balanced]]*B$2/DatiStorici[[#This Row],[Bond 3Y]]),Q2717)</f>
        <v>30.94589687668044</v>
      </c>
      <c r="R2718" s="33">
        <f>IF(DatiStorici[[#This Row],[Calend]]="X",(DatiStorici[[#This Row],[Balanced]]*C$2/DatiStorici[[#This Row],[Bond 10Y]]),R2717)</f>
        <v>22.858879314903145</v>
      </c>
      <c r="S2718" s="33">
        <f>IF(DatiStorici[[#This Row],[Calend]]="X",(DatiStorici[[#This Row],[Balanced]]*D$2/DatiStorici[[#This Row],[SXXR]]),S2717)</f>
        <v>18.430812247674215</v>
      </c>
      <c r="T2718" s="33">
        <f>IF(DatiStorici[[#This Row],[Calend]]="X",(DatiStorici[[#This Row],[Balanced]]*E$2/DatiStorici[[#This Row],[Gold]]),T2717)</f>
        <v>37.796619698119144</v>
      </c>
      <c r="U2718" s="34">
        <f>SUMPRODUCT(DatiStorici[[#This Row],[Bond 3Y]:[Gold]],Q2717:T2717)</f>
        <v>17053.179837823369</v>
      </c>
      <c r="V2718" s="32">
        <f t="shared" si="350"/>
        <v>6.8753423202054841E-3</v>
      </c>
      <c r="W2718" s="32">
        <f>-(1-U2718/MAX(U$5:U2718))</f>
        <v>-2.0759707557994278E-2</v>
      </c>
      <c r="X2718" s="53" t="str">
        <f t="shared" si="351"/>
        <v/>
      </c>
    </row>
    <row r="2719" spans="1:24" x14ac:dyDescent="0.3">
      <c r="A2719" s="4">
        <v>42929</v>
      </c>
      <c r="B2719" s="1">
        <v>133.36046899999999</v>
      </c>
      <c r="C2719" s="1">
        <v>179.421716</v>
      </c>
      <c r="D2719" s="1">
        <v>242.05856700000001</v>
      </c>
      <c r="E2719" s="1">
        <v>115.47591</v>
      </c>
      <c r="F2719" s="3">
        <f t="shared" si="344"/>
        <v>16030.648838750285</v>
      </c>
      <c r="G2719" s="36">
        <f t="shared" si="345"/>
        <v>-7.2610599228874575E-4</v>
      </c>
      <c r="H2719" s="31">
        <f t="shared" si="346"/>
        <v>-2.5616120362939444E-3</v>
      </c>
      <c r="I2719" s="37">
        <f t="shared" si="347"/>
        <v>3.2113459917481341E-3</v>
      </c>
      <c r="J2719" s="37">
        <f t="shared" si="348"/>
        <v>7.0406773212525125E-5</v>
      </c>
      <c r="K2719" s="39">
        <f t="shared" si="349"/>
        <v>-1.2769694452784535E-4</v>
      </c>
      <c r="L2719" s="36">
        <f>-(1-B2719/MAX(B$5:B2719))</f>
        <v>-2.1903550589434939E-3</v>
      </c>
      <c r="M2719" s="37">
        <f>-(1-C2719/MAX(C$5:C2719))</f>
        <v>-4.250599283214096E-2</v>
      </c>
      <c r="N2719" s="37">
        <f>-(1-D2719/MAX(D$5:D2719))</f>
        <v>-1.9836086436213374E-2</v>
      </c>
      <c r="O2719" s="37">
        <f>-(1-E2719/MAX(E$5:E2719))</f>
        <v>-0.3722907199234633</v>
      </c>
      <c r="P2719" s="39">
        <f>-(1-F2719/MAX(F$5:F2719))</f>
        <v>-2.2691881538432823E-2</v>
      </c>
      <c r="Q2719" s="33">
        <f>IF(DatiStorici[[#This Row],[Calend]]="X",(DatiStorici[[#This Row],[Balanced]]*B$2/DatiStorici[[#This Row],[Bond 3Y]]),Q2718)</f>
        <v>30.94589687668044</v>
      </c>
      <c r="R2719" s="33">
        <f>IF(DatiStorici[[#This Row],[Calend]]="X",(DatiStorici[[#This Row],[Balanced]]*C$2/DatiStorici[[#This Row],[Bond 10Y]]),R2718)</f>
        <v>22.858879314903145</v>
      </c>
      <c r="S2719" s="33">
        <f>IF(DatiStorici[[#This Row],[Calend]]="X",(DatiStorici[[#This Row],[Balanced]]*D$2/DatiStorici[[#This Row],[SXXR]]),S2718)</f>
        <v>18.430812247674215</v>
      </c>
      <c r="T2719" s="33">
        <f>IF(DatiStorici[[#This Row],[Calend]]="X",(DatiStorici[[#This Row],[Balanced]]*E$2/DatiStorici[[#This Row],[Gold]]),T2718)</f>
        <v>37.796619698119144</v>
      </c>
      <c r="U2719" s="34">
        <f>SUMPRODUCT(DatiStorici[[#This Row],[Bond 3Y]:[Gold]],Q2718:T2718)</f>
        <v>17054.273729498869</v>
      </c>
      <c r="V2719" s="32">
        <f t="shared" si="350"/>
        <v>6.4143849010459578E-5</v>
      </c>
      <c r="W2719" s="32">
        <f>-(1-U2719/MAX(U$5:U2719))</f>
        <v>-2.0696893301978436E-2</v>
      </c>
      <c r="X2719" s="53" t="str">
        <f t="shared" si="351"/>
        <v/>
      </c>
    </row>
    <row r="2720" spans="1:24" x14ac:dyDescent="0.3">
      <c r="A2720" s="4">
        <v>42930</v>
      </c>
      <c r="B2720" s="1">
        <v>133.37977699999999</v>
      </c>
      <c r="C2720" s="1">
        <v>179.56230199999999</v>
      </c>
      <c r="D2720" s="1">
        <v>242.538342</v>
      </c>
      <c r="E2720" s="1">
        <v>116.55458</v>
      </c>
      <c r="F2720" s="3">
        <f t="shared" si="344"/>
        <v>16084.445911756855</v>
      </c>
      <c r="G2720" s="36">
        <f t="shared" si="345"/>
        <v>1.4477005493740763E-4</v>
      </c>
      <c r="H2720" s="31">
        <f t="shared" si="346"/>
        <v>7.8324382222005678E-4</v>
      </c>
      <c r="I2720" s="37">
        <f t="shared" si="347"/>
        <v>1.9800999463589252E-3</v>
      </c>
      <c r="J2720" s="37">
        <f t="shared" si="348"/>
        <v>9.2977243697462547E-3</v>
      </c>
      <c r="K2720" s="39">
        <f t="shared" si="349"/>
        <v>3.3502702541645217E-3</v>
      </c>
      <c r="L2720" s="36">
        <f>-(1-B2720/MAX(B$5:B2720))</f>
        <v>-2.0458916450923903E-3</v>
      </c>
      <c r="M2720" s="37">
        <f>-(1-C2720/MAX(C$5:C2720))</f>
        <v>-4.1755747792172171E-2</v>
      </c>
      <c r="N2720" s="37">
        <f>-(1-D2720/MAX(D$5:D2720))</f>
        <v>-1.7893341143376595E-2</v>
      </c>
      <c r="O2720" s="37">
        <f>-(1-E2720/MAX(E$5:E2720))</f>
        <v>-0.36642723576351899</v>
      </c>
      <c r="P2720" s="39">
        <f>-(1-F2720/MAX(F$5:F2720))</f>
        <v>-1.9412144284647992E-2</v>
      </c>
      <c r="Q2720" s="33">
        <f>IF(DatiStorici[[#This Row],[Calend]]="X",(DatiStorici[[#This Row],[Balanced]]*B$2/DatiStorici[[#This Row],[Bond 3Y]]),Q2719)</f>
        <v>30.94589687668044</v>
      </c>
      <c r="R2720" s="33">
        <f>IF(DatiStorici[[#This Row],[Calend]]="X",(DatiStorici[[#This Row],[Balanced]]*C$2/DatiStorici[[#This Row],[Bond 10Y]]),R2719)</f>
        <v>22.858879314903145</v>
      </c>
      <c r="S2720" s="33">
        <f>IF(DatiStorici[[#This Row],[Calend]]="X",(DatiStorici[[#This Row],[Balanced]]*D$2/DatiStorici[[#This Row],[SXXR]]),S2719)</f>
        <v>18.430812247674215</v>
      </c>
      <c r="T2720" s="33">
        <f>IF(DatiStorici[[#This Row],[Calend]]="X",(DatiStorici[[#This Row],[Balanced]]*E$2/DatiStorici[[#This Row],[Gold]]),T2719)</f>
        <v>37.796619698119144</v>
      </c>
      <c r="U2720" s="34">
        <f>SUMPRODUCT(DatiStorici[[#This Row],[Bond 3Y]:[Gold]],Q2719:T2719)</f>
        <v>17107.697593999026</v>
      </c>
      <c r="V2720" s="32">
        <f t="shared" si="350"/>
        <v>3.1276829750478716E-3</v>
      </c>
      <c r="W2720" s="32">
        <f>-(1-U2720/MAX(U$5:U2720))</f>
        <v>-1.7629148682263396E-2</v>
      </c>
      <c r="X2720" s="53" t="str">
        <f t="shared" si="351"/>
        <v/>
      </c>
    </row>
    <row r="2721" spans="1:24" x14ac:dyDescent="0.3">
      <c r="A2721" s="4">
        <v>42933</v>
      </c>
      <c r="B2721" s="1">
        <v>133.41900200000001</v>
      </c>
      <c r="C2721" s="1">
        <v>180.06012899999999</v>
      </c>
      <c r="D2721" s="1">
        <v>242.546538</v>
      </c>
      <c r="E2721" s="1">
        <v>116.91052000000001</v>
      </c>
      <c r="F2721" s="3">
        <f t="shared" si="344"/>
        <v>16112.180323564196</v>
      </c>
      <c r="G2721" s="36">
        <f t="shared" si="345"/>
        <v>2.9404182754995601E-4</v>
      </c>
      <c r="H2721" s="31">
        <f t="shared" si="346"/>
        <v>2.7686110491563932E-3</v>
      </c>
      <c r="I2721" s="37">
        <f t="shared" si="347"/>
        <v>3.3792024195023851E-5</v>
      </c>
      <c r="J2721" s="37">
        <f t="shared" si="348"/>
        <v>3.0491947257378915E-3</v>
      </c>
      <c r="K2721" s="39">
        <f t="shared" si="349"/>
        <v>1.7228152083073548E-3</v>
      </c>
      <c r="L2721" s="36">
        <f>-(1-B2721/MAX(B$5:B2721))</f>
        <v>-1.7524082491782167E-3</v>
      </c>
      <c r="M2721" s="37">
        <f>-(1-C2721/MAX(C$5:C2721))</f>
        <v>-3.9099066205722788E-2</v>
      </c>
      <c r="N2721" s="37">
        <f>-(1-D2721/MAX(D$5:D2721))</f>
        <v>-1.7860153210657925E-2</v>
      </c>
      <c r="O2721" s="37">
        <f>-(1-E2721/MAX(E$5:E2721))</f>
        <v>-0.36449240068709088</v>
      </c>
      <c r="P2721" s="39">
        <f>-(1-F2721/MAX(F$5:F2721))</f>
        <v>-1.7721316540074694E-2</v>
      </c>
      <c r="Q2721" s="33">
        <f>IF(DatiStorici[[#This Row],[Calend]]="X",(DatiStorici[[#This Row],[Balanced]]*B$2/DatiStorici[[#This Row],[Bond 3Y]]),Q2720)</f>
        <v>30.94589687668044</v>
      </c>
      <c r="R2721" s="33">
        <f>IF(DatiStorici[[#This Row],[Calend]]="X",(DatiStorici[[#This Row],[Balanced]]*C$2/DatiStorici[[#This Row],[Bond 10Y]]),R2720)</f>
        <v>22.858879314903145</v>
      </c>
      <c r="S2721" s="33">
        <f>IF(DatiStorici[[#This Row],[Calend]]="X",(DatiStorici[[#This Row],[Balanced]]*D$2/DatiStorici[[#This Row],[SXXR]]),S2720)</f>
        <v>18.430812247674215</v>
      </c>
      <c r="T2721" s="33">
        <f>IF(DatiStorici[[#This Row],[Calend]]="X",(DatiStorici[[#This Row],[Balanced]]*E$2/DatiStorici[[#This Row],[Gold]]),T2720)</f>
        <v>37.796619698119144</v>
      </c>
      <c r="U2721" s="34">
        <f>SUMPRODUCT(DatiStorici[[#This Row],[Bond 3Y]:[Gold]],Q2720:T2720)</f>
        <v>17133.895601869248</v>
      </c>
      <c r="V2721" s="32">
        <f t="shared" si="350"/>
        <v>1.5301865676743806E-3</v>
      </c>
      <c r="W2721" s="32">
        <f>-(1-U2721/MAX(U$5:U2721))</f>
        <v>-1.61247873178606E-2</v>
      </c>
      <c r="X2721" s="53" t="str">
        <f t="shared" si="351"/>
        <v/>
      </c>
    </row>
    <row r="2722" spans="1:24" x14ac:dyDescent="0.3">
      <c r="A2722" s="4">
        <v>42934</v>
      </c>
      <c r="B2722" s="1">
        <v>133.46804700000001</v>
      </c>
      <c r="C2722" s="1">
        <v>180.45164399999999</v>
      </c>
      <c r="D2722" s="1">
        <v>239.85576499999999</v>
      </c>
      <c r="E2722" s="1">
        <v>117.53914</v>
      </c>
      <c r="F2722" s="3">
        <f t="shared" si="344"/>
        <v>16107.618467246055</v>
      </c>
      <c r="G2722" s="36">
        <f t="shared" si="345"/>
        <v>3.6753376183566993E-4</v>
      </c>
      <c r="H2722" s="31">
        <f t="shared" si="346"/>
        <v>2.1719964963062251E-3</v>
      </c>
      <c r="I2722" s="37">
        <f t="shared" si="347"/>
        <v>-1.1155837728698955E-2</v>
      </c>
      <c r="J2722" s="37">
        <f t="shared" si="348"/>
        <v>5.3625286248629271E-3</v>
      </c>
      <c r="K2722" s="39">
        <f t="shared" si="349"/>
        <v>-2.8317100167148107E-4</v>
      </c>
      <c r="L2722" s="36">
        <f>-(1-B2722/MAX(B$5:B2722))</f>
        <v>-1.385451126103443E-3</v>
      </c>
      <c r="M2722" s="37">
        <f>-(1-C2722/MAX(C$5:C2722))</f>
        <v>-3.7009724544224465E-2</v>
      </c>
      <c r="N2722" s="37">
        <f>-(1-D2722/MAX(D$5:D2722))</f>
        <v>-2.875585761343491E-2</v>
      </c>
      <c r="O2722" s="37">
        <f>-(1-E2722/MAX(E$5:E2722))</f>
        <v>-0.36107531908416857</v>
      </c>
      <c r="P2722" s="39">
        <f>-(1-F2722/MAX(F$5:F2722))</f>
        <v>-1.7999430000098737E-2</v>
      </c>
      <c r="Q2722" s="33">
        <f>IF(DatiStorici[[#This Row],[Calend]]="X",(DatiStorici[[#This Row],[Balanced]]*B$2/DatiStorici[[#This Row],[Bond 3Y]]),Q2721)</f>
        <v>30.94589687668044</v>
      </c>
      <c r="R2722" s="33">
        <f>IF(DatiStorici[[#This Row],[Calend]]="X",(DatiStorici[[#This Row],[Balanced]]*C$2/DatiStorici[[#This Row],[Bond 10Y]]),R2721)</f>
        <v>22.858879314903145</v>
      </c>
      <c r="S2722" s="33">
        <f>IF(DatiStorici[[#This Row],[Calend]]="X",(DatiStorici[[#This Row],[Balanced]]*D$2/DatiStorici[[#This Row],[SXXR]]),S2721)</f>
        <v>18.430812247674215</v>
      </c>
      <c r="T2722" s="33">
        <f>IF(DatiStorici[[#This Row],[Calend]]="X",(DatiStorici[[#This Row],[Balanced]]*E$2/DatiStorici[[#This Row],[Gold]]),T2721)</f>
        <v>37.796619698119144</v>
      </c>
      <c r="U2722" s="34">
        <f>SUMPRODUCT(DatiStorici[[#This Row],[Bond 3Y]:[Gold]],Q2721:T2721)</f>
        <v>17118.529516627059</v>
      </c>
      <c r="V2722" s="32">
        <f t="shared" si="350"/>
        <v>-8.9722618003584581E-4</v>
      </c>
      <c r="W2722" s="32">
        <f>-(1-U2722/MAX(U$5:U2722))</f>
        <v>-1.7007150017917083E-2</v>
      </c>
      <c r="X2722" s="53" t="str">
        <f t="shared" si="351"/>
        <v/>
      </c>
    </row>
    <row r="2723" spans="1:24" x14ac:dyDescent="0.3">
      <c r="A2723" s="4">
        <v>42935</v>
      </c>
      <c r="B2723" s="1">
        <v>133.466837</v>
      </c>
      <c r="C2723" s="1">
        <v>180.69669099999999</v>
      </c>
      <c r="D2723" s="1">
        <v>241.71623199999999</v>
      </c>
      <c r="E2723" s="1">
        <v>117.6704</v>
      </c>
      <c r="F2723" s="3">
        <f t="shared" si="344"/>
        <v>16146.957614161569</v>
      </c>
      <c r="G2723" s="36">
        <f t="shared" si="345"/>
        <v>-9.065881400667286E-6</v>
      </c>
      <c r="H2723" s="31">
        <f t="shared" si="346"/>
        <v>1.3570437067409913E-3</v>
      </c>
      <c r="I2723" s="37">
        <f t="shared" si="347"/>
        <v>7.7266795729347276E-3</v>
      </c>
      <c r="J2723" s="37">
        <f t="shared" si="348"/>
        <v>1.1161113076104436E-3</v>
      </c>
      <c r="K2723" s="39">
        <f t="shared" si="349"/>
        <v>2.4392921067919954E-3</v>
      </c>
      <c r="L2723" s="36">
        <f>-(1-B2723/MAX(B$5:B2723))</f>
        <v>-1.3945044061305367E-3</v>
      </c>
      <c r="M2723" s="37">
        <f>-(1-C2723/MAX(C$5:C2723))</f>
        <v>-3.5702017544172904E-2</v>
      </c>
      <c r="N2723" s="37">
        <f>-(1-D2723/MAX(D$5:D2723))</f>
        <v>-2.1222298118404592E-2</v>
      </c>
      <c r="O2723" s="37">
        <f>-(1-E2723/MAX(E$5:E2723))</f>
        <v>-0.36036180991933209</v>
      </c>
      <c r="P2723" s="39">
        <f>-(1-F2723/MAX(F$5:F2723))</f>
        <v>-1.5601119860527257E-2</v>
      </c>
      <c r="Q2723" s="33">
        <f>IF(DatiStorici[[#This Row],[Calend]]="X",(DatiStorici[[#This Row],[Balanced]]*B$2/DatiStorici[[#This Row],[Bond 3Y]]),Q2722)</f>
        <v>30.94589687668044</v>
      </c>
      <c r="R2723" s="33">
        <f>IF(DatiStorici[[#This Row],[Calend]]="X",(DatiStorici[[#This Row],[Balanced]]*C$2/DatiStorici[[#This Row],[Bond 10Y]]),R2722)</f>
        <v>22.858879314903145</v>
      </c>
      <c r="S2723" s="33">
        <f>IF(DatiStorici[[#This Row],[Calend]]="X",(DatiStorici[[#This Row],[Balanced]]*D$2/DatiStorici[[#This Row],[SXXR]]),S2722)</f>
        <v>18.430812247674215</v>
      </c>
      <c r="T2723" s="33">
        <f>IF(DatiStorici[[#This Row],[Calend]]="X",(DatiStorici[[#This Row],[Balanced]]*E$2/DatiStorici[[#This Row],[Gold]]),T2722)</f>
        <v>37.796619698119144</v>
      </c>
      <c r="U2723" s="34">
        <f>SUMPRODUCT(DatiStorici[[#This Row],[Bond 3Y]:[Gold]],Q2722:T2722)</f>
        <v>17163.344674162883</v>
      </c>
      <c r="V2723" s="32">
        <f t="shared" si="350"/>
        <v>2.6145118446492918E-3</v>
      </c>
      <c r="W2723" s="32">
        <f>-(1-U2723/MAX(U$5:U2723))</f>
        <v>-1.4433740930077543E-2</v>
      </c>
      <c r="X2723" s="53" t="str">
        <f t="shared" si="351"/>
        <v/>
      </c>
    </row>
    <row r="2724" spans="1:24" x14ac:dyDescent="0.3">
      <c r="A2724" s="4">
        <v>42936</v>
      </c>
      <c r="B2724" s="1">
        <v>133.514456</v>
      </c>
      <c r="C2724" s="1">
        <v>181.09307000000001</v>
      </c>
      <c r="D2724" s="1">
        <v>240.788836</v>
      </c>
      <c r="E2724" s="1">
        <v>117.34222</v>
      </c>
      <c r="F2724" s="3">
        <f t="shared" si="344"/>
        <v>16131.274016456318</v>
      </c>
      <c r="G2724" s="36">
        <f t="shared" si="345"/>
        <v>3.5672162622241702E-4</v>
      </c>
      <c r="H2724" s="31">
        <f t="shared" si="346"/>
        <v>2.1912126949237042E-3</v>
      </c>
      <c r="I2724" s="37">
        <f t="shared" si="347"/>
        <v>-3.8440928542307108E-3</v>
      </c>
      <c r="J2724" s="37">
        <f t="shared" si="348"/>
        <v>-2.7928731088637439E-3</v>
      </c>
      <c r="K2724" s="39">
        <f t="shared" si="349"/>
        <v>-9.7177559904521602E-4</v>
      </c>
      <c r="L2724" s="36">
        <f>-(1-B2724/MAX(B$5:B2724))</f>
        <v>-1.0382166857982877E-3</v>
      </c>
      <c r="M2724" s="37">
        <f>-(1-C2724/MAX(C$5:C2724))</f>
        <v>-3.3586718875046273E-2</v>
      </c>
      <c r="N2724" s="37">
        <f>-(1-D2724/MAX(D$5:D2724))</f>
        <v>-2.4977588022204622E-2</v>
      </c>
      <c r="O2724" s="37">
        <f>-(1-E2724/MAX(E$5:E2724))</f>
        <v>-0.36214574590680781</v>
      </c>
      <c r="P2724" s="39">
        <f>-(1-F2724/MAX(F$5:F2724))</f>
        <v>-1.655727001503482E-2</v>
      </c>
      <c r="Q2724" s="33">
        <f>IF(DatiStorici[[#This Row],[Calend]]="X",(DatiStorici[[#This Row],[Balanced]]*B$2/DatiStorici[[#This Row],[Bond 3Y]]),Q2723)</f>
        <v>30.94589687668044</v>
      </c>
      <c r="R2724" s="33">
        <f>IF(DatiStorici[[#This Row],[Calend]]="X",(DatiStorici[[#This Row],[Balanced]]*C$2/DatiStorici[[#This Row],[Bond 10Y]]),R2723)</f>
        <v>22.858879314903145</v>
      </c>
      <c r="S2724" s="33">
        <f>IF(DatiStorici[[#This Row],[Calend]]="X",(DatiStorici[[#This Row],[Balanced]]*D$2/DatiStorici[[#This Row],[SXXR]]),S2723)</f>
        <v>18.430812247674215</v>
      </c>
      <c r="T2724" s="33">
        <f>IF(DatiStorici[[#This Row],[Calend]]="X",(DatiStorici[[#This Row],[Balanced]]*E$2/DatiStorici[[#This Row],[Gold]]),T2723)</f>
        <v>37.796619698119144</v>
      </c>
      <c r="U2724" s="34">
        <f>SUMPRODUCT(DatiStorici[[#This Row],[Bond 3Y]:[Gold]],Q2723:T2723)</f>
        <v>17144.382310342444</v>
      </c>
      <c r="V2724" s="32">
        <f t="shared" si="350"/>
        <v>-1.1054282762573563E-3</v>
      </c>
      <c r="W2724" s="32">
        <f>-(1-U2724/MAX(U$5:U2724))</f>
        <v>-1.5522611795775854E-2</v>
      </c>
      <c r="X2724" s="53" t="str">
        <f t="shared" si="351"/>
        <v/>
      </c>
    </row>
    <row r="2725" spans="1:24" x14ac:dyDescent="0.3">
      <c r="A2725" s="4">
        <v>42937</v>
      </c>
      <c r="B2725" s="1">
        <v>133.54512299999999</v>
      </c>
      <c r="C2725" s="1">
        <v>181.615543</v>
      </c>
      <c r="D2725" s="1">
        <v>238.341418</v>
      </c>
      <c r="E2725" s="1">
        <v>118.27394</v>
      </c>
      <c r="F2725" s="3">
        <f t="shared" si="344"/>
        <v>16145.189538198429</v>
      </c>
      <c r="G2725" s="36">
        <f t="shared" si="345"/>
        <v>2.2966410903222908E-4</v>
      </c>
      <c r="H2725" s="31">
        <f t="shared" si="346"/>
        <v>2.8809537057918949E-3</v>
      </c>
      <c r="I2725" s="37">
        <f t="shared" si="347"/>
        <v>-1.0216175104770965E-2</v>
      </c>
      <c r="J2725" s="37">
        <f t="shared" si="348"/>
        <v>7.9088366142786252E-3</v>
      </c>
      <c r="K2725" s="39">
        <f t="shared" si="349"/>
        <v>8.6227058802412185E-4</v>
      </c>
      <c r="L2725" s="36">
        <f>-(1-B2725/MAX(B$5:B2725))</f>
        <v>-8.0876467043833333E-4</v>
      </c>
      <c r="M2725" s="37">
        <f>-(1-C2725/MAX(C$5:C2725))</f>
        <v>-3.0798512533250944E-2</v>
      </c>
      <c r="N2725" s="37">
        <f>-(1-D2725/MAX(D$5:D2725))</f>
        <v>-3.4887878885846879E-2</v>
      </c>
      <c r="O2725" s="37">
        <f>-(1-E2725/MAX(E$5:E2725))</f>
        <v>-0.35708105933769652</v>
      </c>
      <c r="P2725" s="39">
        <f>-(1-F2725/MAX(F$5:F2725))</f>
        <v>-1.5708910568827061E-2</v>
      </c>
      <c r="Q2725" s="33">
        <f>IF(DatiStorici[[#This Row],[Calend]]="X",(DatiStorici[[#This Row],[Balanced]]*B$2/DatiStorici[[#This Row],[Bond 3Y]]),Q2724)</f>
        <v>30.94589687668044</v>
      </c>
      <c r="R2725" s="33">
        <f>IF(DatiStorici[[#This Row],[Calend]]="X",(DatiStorici[[#This Row],[Balanced]]*C$2/DatiStorici[[#This Row],[Bond 10Y]]),R2724)</f>
        <v>22.858879314903145</v>
      </c>
      <c r="S2725" s="33">
        <f>IF(DatiStorici[[#This Row],[Calend]]="X",(DatiStorici[[#This Row],[Balanced]]*D$2/DatiStorici[[#This Row],[SXXR]]),S2724)</f>
        <v>18.430812247674215</v>
      </c>
      <c r="T2725" s="33">
        <f>IF(DatiStorici[[#This Row],[Calend]]="X",(DatiStorici[[#This Row],[Balanced]]*E$2/DatiStorici[[#This Row],[Gold]]),T2724)</f>
        <v>37.796619698119144</v>
      </c>
      <c r="U2725" s="34">
        <f>SUMPRODUCT(DatiStorici[[#This Row],[Bond 3Y]:[Gold]],Q2724:T2724)</f>
        <v>17147.382440269808</v>
      </c>
      <c r="V2725" s="32">
        <f t="shared" si="350"/>
        <v>1.7497670107319269E-4</v>
      </c>
      <c r="W2725" s="32">
        <f>-(1-U2725/MAX(U$5:U2725))</f>
        <v>-1.5350336118431507E-2</v>
      </c>
      <c r="X2725" s="53" t="str">
        <f t="shared" si="351"/>
        <v/>
      </c>
    </row>
    <row r="2726" spans="1:24" x14ac:dyDescent="0.3">
      <c r="A2726" s="4">
        <v>42940</v>
      </c>
      <c r="B2726" s="1">
        <v>133.562635</v>
      </c>
      <c r="C2726" s="1">
        <v>181.70363800000001</v>
      </c>
      <c r="D2726" s="1">
        <v>237.769597</v>
      </c>
      <c r="E2726" s="1">
        <v>118.93292</v>
      </c>
      <c r="F2726" s="3">
        <f t="shared" si="344"/>
        <v>16165.240795879126</v>
      </c>
      <c r="G2726" s="36">
        <f t="shared" si="345"/>
        <v>1.311231104347011E-4</v>
      </c>
      <c r="H2726" s="31">
        <f t="shared" si="346"/>
        <v>4.8494550430279904E-4</v>
      </c>
      <c r="I2726" s="37">
        <f t="shared" si="347"/>
        <v>-2.4020501812720128E-3</v>
      </c>
      <c r="J2726" s="37">
        <f t="shared" si="348"/>
        <v>5.5561773827785717E-3</v>
      </c>
      <c r="K2726" s="39">
        <f t="shared" si="349"/>
        <v>1.2411633053124791E-3</v>
      </c>
      <c r="L2726" s="36">
        <f>-(1-B2726/MAX(B$5:B2726))</f>
        <v>-6.7773901768497513E-4</v>
      </c>
      <c r="M2726" s="37">
        <f>-(1-C2726/MAX(C$5:C2726))</f>
        <v>-3.0328388646120863E-2</v>
      </c>
      <c r="N2726" s="37">
        <f>-(1-D2726/MAX(D$5:D2726))</f>
        <v>-3.7203344585592046E-2</v>
      </c>
      <c r="O2726" s="37">
        <f>-(1-E2726/MAX(E$5:E2726))</f>
        <v>-0.35349894544584815</v>
      </c>
      <c r="P2726" s="39">
        <f>-(1-F2726/MAX(F$5:F2726))</f>
        <v>-1.4486486129627663E-2</v>
      </c>
      <c r="Q2726" s="33">
        <f>IF(DatiStorici[[#This Row],[Calend]]="X",(DatiStorici[[#This Row],[Balanced]]*B$2/DatiStorici[[#This Row],[Bond 3Y]]),Q2725)</f>
        <v>30.94589687668044</v>
      </c>
      <c r="R2726" s="33">
        <f>IF(DatiStorici[[#This Row],[Calend]]="X",(DatiStorici[[#This Row],[Balanced]]*C$2/DatiStorici[[#This Row],[Bond 10Y]]),R2725)</f>
        <v>22.858879314903145</v>
      </c>
      <c r="S2726" s="33">
        <f>IF(DatiStorici[[#This Row],[Calend]]="X",(DatiStorici[[#This Row],[Balanced]]*D$2/DatiStorici[[#This Row],[SXXR]]),S2725)</f>
        <v>18.430812247674215</v>
      </c>
      <c r="T2726" s="33">
        <f>IF(DatiStorici[[#This Row],[Calend]]="X",(DatiStorici[[#This Row],[Balanced]]*E$2/DatiStorici[[#This Row],[Gold]]),T2725)</f>
        <v>37.796619698119144</v>
      </c>
      <c r="U2726" s="34">
        <f>SUMPRODUCT(DatiStorici[[#This Row],[Bond 3Y]:[Gold]],Q2725:T2725)</f>
        <v>17164.306208747552</v>
      </c>
      <c r="V2726" s="32">
        <f t="shared" si="350"/>
        <v>9.8647257051531875E-4</v>
      </c>
      <c r="W2726" s="32">
        <f>-(1-U2726/MAX(U$5:U2726))</f>
        <v>-1.4378526980723949E-2</v>
      </c>
      <c r="X2726" s="53" t="str">
        <f t="shared" si="351"/>
        <v/>
      </c>
    </row>
    <row r="2727" spans="1:24" x14ac:dyDescent="0.3">
      <c r="A2727" s="4">
        <v>42941</v>
      </c>
      <c r="B2727" s="1">
        <v>133.53607</v>
      </c>
      <c r="C2727" s="1">
        <v>180.766381</v>
      </c>
      <c r="D2727" s="1">
        <v>238.72094999999999</v>
      </c>
      <c r="E2727" s="1">
        <v>118.82261</v>
      </c>
      <c r="F2727" s="3">
        <f t="shared" si="344"/>
        <v>16150.81587924938</v>
      </c>
      <c r="G2727" s="36">
        <f t="shared" si="345"/>
        <v>-1.9891522939129936E-4</v>
      </c>
      <c r="H2727" s="31">
        <f t="shared" si="346"/>
        <v>-5.1715123444441014E-3</v>
      </c>
      <c r="I2727" s="37">
        <f t="shared" si="347"/>
        <v>3.9931716174978309E-3</v>
      </c>
      <c r="J2727" s="37">
        <f t="shared" si="348"/>
        <v>-9.2792801004627811E-4</v>
      </c>
      <c r="K2727" s="39">
        <f t="shared" si="349"/>
        <v>-8.9273996099193721E-4</v>
      </c>
      <c r="L2727" s="36">
        <f>-(1-B2727/MAX(B$5:B2727))</f>
        <v>-8.7649966554881331E-4</v>
      </c>
      <c r="M2727" s="37">
        <f>-(1-C2727/MAX(C$5:C2727))</f>
        <v>-3.5330112967362659E-2</v>
      </c>
      <c r="N2727" s="37">
        <f>-(1-D2727/MAX(D$5:D2727))</f>
        <v>-3.335104598192129E-2</v>
      </c>
      <c r="O2727" s="37">
        <f>-(1-E2727/MAX(E$5:E2727))</f>
        <v>-0.3540985736339719</v>
      </c>
      <c r="P2727" s="39">
        <f>-(1-F2727/MAX(F$5:F2727))</f>
        <v>-1.536590082283118E-2</v>
      </c>
      <c r="Q2727" s="33">
        <f>IF(DatiStorici[[#This Row],[Calend]]="X",(DatiStorici[[#This Row],[Balanced]]*B$2/DatiStorici[[#This Row],[Bond 3Y]]),Q2726)</f>
        <v>30.94589687668044</v>
      </c>
      <c r="R2727" s="33">
        <f>IF(DatiStorici[[#This Row],[Calend]]="X",(DatiStorici[[#This Row],[Balanced]]*C$2/DatiStorici[[#This Row],[Bond 10Y]]),R2726)</f>
        <v>22.858879314903145</v>
      </c>
      <c r="S2727" s="33">
        <f>IF(DatiStorici[[#This Row],[Calend]]="X",(DatiStorici[[#This Row],[Balanced]]*D$2/DatiStorici[[#This Row],[SXXR]]),S2726)</f>
        <v>18.430812247674215</v>
      </c>
      <c r="T2727" s="33">
        <f>IF(DatiStorici[[#This Row],[Calend]]="X",(DatiStorici[[#This Row],[Balanced]]*E$2/DatiStorici[[#This Row],[Gold]]),T2726)</f>
        <v>37.796619698119144</v>
      </c>
      <c r="U2727" s="34">
        <f>SUMPRODUCT(DatiStorici[[#This Row],[Bond 3Y]:[Gold]],Q2726:T2726)</f>
        <v>17155.424349752335</v>
      </c>
      <c r="V2727" s="32">
        <f t="shared" si="350"/>
        <v>-5.1759492565758587E-4</v>
      </c>
      <c r="W2727" s="32">
        <f>-(1-U2727/MAX(U$5:U2727))</f>
        <v>-1.4888547650336204E-2</v>
      </c>
      <c r="X2727" s="53" t="str">
        <f t="shared" si="351"/>
        <v/>
      </c>
    </row>
    <row r="2728" spans="1:24" x14ac:dyDescent="0.3">
      <c r="A2728" s="4">
        <v>42942</v>
      </c>
      <c r="B2728" s="1">
        <v>133.544073</v>
      </c>
      <c r="C2728" s="1">
        <v>180.86594500000001</v>
      </c>
      <c r="D2728" s="1">
        <v>239.95979</v>
      </c>
      <c r="E2728" s="1">
        <v>118.22448</v>
      </c>
      <c r="F2728" s="3">
        <f t="shared" si="344"/>
        <v>16148.579953547731</v>
      </c>
      <c r="G2728" s="36">
        <f t="shared" si="345"/>
        <v>5.9929577036344239E-5</v>
      </c>
      <c r="H2728" s="31">
        <f t="shared" si="346"/>
        <v>5.5063662929119008E-4</v>
      </c>
      <c r="I2728" s="37">
        <f t="shared" si="347"/>
        <v>5.1760710735334467E-3</v>
      </c>
      <c r="J2728" s="37">
        <f t="shared" si="348"/>
        <v>-5.0465185579647593E-3</v>
      </c>
      <c r="K2728" s="39">
        <f t="shared" si="349"/>
        <v>-1.3845000177678285E-4</v>
      </c>
      <c r="L2728" s="36">
        <f>-(1-B2728/MAX(B$5:B2728))</f>
        <v>-8.1662082252775825E-4</v>
      </c>
      <c r="M2728" s="37">
        <f>-(1-C2728/MAX(C$5:C2728))</f>
        <v>-3.4798784121250925E-2</v>
      </c>
      <c r="N2728" s="37">
        <f>-(1-D2728/MAX(D$5:D2728))</f>
        <v>-2.8334630831949092E-2</v>
      </c>
      <c r="O2728" s="37">
        <f>-(1-E2728/MAX(E$5:E2728))</f>
        <v>-0.35734991628796942</v>
      </c>
      <c r="P2728" s="39">
        <f>-(1-F2728/MAX(F$5:F2728))</f>
        <v>-1.5502213979115664E-2</v>
      </c>
      <c r="Q2728" s="33">
        <f>IF(DatiStorici[[#This Row],[Calend]]="X",(DatiStorici[[#This Row],[Balanced]]*B$2/DatiStorici[[#This Row],[Bond 3Y]]),Q2727)</f>
        <v>30.94589687668044</v>
      </c>
      <c r="R2728" s="33">
        <f>IF(DatiStorici[[#This Row],[Calend]]="X",(DatiStorici[[#This Row],[Balanced]]*C$2/DatiStorici[[#This Row],[Bond 10Y]]),R2727)</f>
        <v>22.858879314903145</v>
      </c>
      <c r="S2728" s="33">
        <f>IF(DatiStorici[[#This Row],[Calend]]="X",(DatiStorici[[#This Row],[Balanced]]*D$2/DatiStorici[[#This Row],[SXXR]]),S2727)</f>
        <v>18.430812247674215</v>
      </c>
      <c r="T2728" s="33">
        <f>IF(DatiStorici[[#This Row],[Calend]]="X",(DatiStorici[[#This Row],[Balanced]]*E$2/DatiStorici[[#This Row],[Gold]]),T2727)</f>
        <v>37.796619698119144</v>
      </c>
      <c r="U2728" s="34">
        <f>SUMPRODUCT(DatiStorici[[#This Row],[Bond 3Y]:[Gold]],Q2727:T2727)</f>
        <v>17158.173466530021</v>
      </c>
      <c r="V2728" s="32">
        <f t="shared" si="350"/>
        <v>1.6023483158399737E-4</v>
      </c>
      <c r="W2728" s="32">
        <f>-(1-U2728/MAX(U$5:U2728))</f>
        <v>-1.4730685835534496E-2</v>
      </c>
      <c r="X2728" s="53" t="str">
        <f t="shared" si="351"/>
        <v/>
      </c>
    </row>
    <row r="2729" spans="1:24" x14ac:dyDescent="0.3">
      <c r="A2729" s="4">
        <v>42943</v>
      </c>
      <c r="B2729" s="1">
        <v>133.59953100000001</v>
      </c>
      <c r="C2729" s="1">
        <v>181.31071800000001</v>
      </c>
      <c r="D2729" s="1">
        <v>239.71328299999999</v>
      </c>
      <c r="E2729" s="1">
        <v>119.4545</v>
      </c>
      <c r="F2729" s="3">
        <f t="shared" si="344"/>
        <v>16206.014597313237</v>
      </c>
      <c r="G2729" s="36">
        <f t="shared" si="345"/>
        <v>4.1519242808965969E-4</v>
      </c>
      <c r="H2729" s="31">
        <f t="shared" si="346"/>
        <v>2.4561119974235439E-3</v>
      </c>
      <c r="I2729" s="37">
        <f t="shared" si="347"/>
        <v>-1.0278126314620336E-3</v>
      </c>
      <c r="J2729" s="37">
        <f t="shared" si="348"/>
        <v>1.0350355601237343E-2</v>
      </c>
      <c r="K2729" s="39">
        <f t="shared" si="349"/>
        <v>3.5503275434144955E-3</v>
      </c>
      <c r="L2729" s="36">
        <f>-(1-B2729/MAX(B$5:B2729))</f>
        <v>-4.0168131531015394E-4</v>
      </c>
      <c r="M2729" s="37">
        <f>-(1-C2729/MAX(C$5:C2729))</f>
        <v>-3.2425228168580844E-2</v>
      </c>
      <c r="N2729" s="37">
        <f>-(1-D2729/MAX(D$5:D2729))</f>
        <v>-2.9332807714657294E-2</v>
      </c>
      <c r="O2729" s="37">
        <f>-(1-E2729/MAX(E$5:E2729))</f>
        <v>-0.35066371681415931</v>
      </c>
      <c r="P2729" s="39">
        <f>-(1-F2729/MAX(F$5:F2729))</f>
        <v>-1.2000712312053241E-2</v>
      </c>
      <c r="Q2729" s="33">
        <f>IF(DatiStorici[[#This Row],[Calend]]="X",(DatiStorici[[#This Row],[Balanced]]*B$2/DatiStorici[[#This Row],[Bond 3Y]]),Q2728)</f>
        <v>30.94589687668044</v>
      </c>
      <c r="R2729" s="33">
        <f>IF(DatiStorici[[#This Row],[Calend]]="X",(DatiStorici[[#This Row],[Balanced]]*C$2/DatiStorici[[#This Row],[Bond 10Y]]),R2728)</f>
        <v>22.858879314903145</v>
      </c>
      <c r="S2729" s="33">
        <f>IF(DatiStorici[[#This Row],[Calend]]="X",(DatiStorici[[#This Row],[Balanced]]*D$2/DatiStorici[[#This Row],[SXXR]]),S2728)</f>
        <v>18.430812247674215</v>
      </c>
      <c r="T2729" s="33">
        <f>IF(DatiStorici[[#This Row],[Calend]]="X",(DatiStorici[[#This Row],[Balanced]]*E$2/DatiStorici[[#This Row],[Gold]]),T2728)</f>
        <v>37.796619698119144</v>
      </c>
      <c r="U2729" s="34">
        <f>SUMPRODUCT(DatiStorici[[#This Row],[Bond 3Y]:[Gold]],Q2728:T2728)</f>
        <v>17212.003950334882</v>
      </c>
      <c r="V2729" s="32">
        <f t="shared" si="350"/>
        <v>3.1323974367059161E-3</v>
      </c>
      <c r="W2729" s="32">
        <f>-(1-U2729/MAX(U$5:U2729))</f>
        <v>-1.1639592021672862E-2</v>
      </c>
      <c r="X2729" s="53" t="str">
        <f t="shared" si="351"/>
        <v/>
      </c>
    </row>
    <row r="2730" spans="1:24" x14ac:dyDescent="0.3">
      <c r="A2730" s="4">
        <v>42944</v>
      </c>
      <c r="B2730" s="1">
        <v>133.57414700000001</v>
      </c>
      <c r="C2730" s="1">
        <v>181.02848399999999</v>
      </c>
      <c r="D2730" s="1">
        <v>237.211016</v>
      </c>
      <c r="E2730" s="1">
        <v>119.81305999999999</v>
      </c>
      <c r="F2730" s="3">
        <f t="shared" si="344"/>
        <v>16174.741436021775</v>
      </c>
      <c r="G2730" s="36">
        <f t="shared" si="345"/>
        <v>-1.9001871940678514E-4</v>
      </c>
      <c r="H2730" s="31">
        <f t="shared" si="346"/>
        <v>-1.557844448081576E-3</v>
      </c>
      <c r="I2730" s="37">
        <f t="shared" si="347"/>
        <v>-1.0493447140759357E-2</v>
      </c>
      <c r="J2730" s="37">
        <f t="shared" si="348"/>
        <v>2.9971490360754796E-3</v>
      </c>
      <c r="K2730" s="39">
        <f t="shared" si="349"/>
        <v>-1.9315899222808182E-3</v>
      </c>
      <c r="L2730" s="36">
        <f>-(1-B2730/MAX(B$5:B2730))</f>
        <v>-5.9160566258575908E-4</v>
      </c>
      <c r="M2730" s="37">
        <f>-(1-C2730/MAX(C$5:C2730))</f>
        <v>-3.3931385670825653E-2</v>
      </c>
      <c r="N2730" s="37">
        <f>-(1-D2730/MAX(D$5:D2730))</f>
        <v>-3.9465197763473459E-2</v>
      </c>
      <c r="O2730" s="37">
        <f>-(1-E2730/MAX(E$5:E2730))</f>
        <v>-0.3487146398208345</v>
      </c>
      <c r="P2730" s="39">
        <f>-(1-F2730/MAX(F$5:F2730))</f>
        <v>-1.3907279833276887E-2</v>
      </c>
      <c r="Q2730" s="33">
        <f>IF(DatiStorici[[#This Row],[Calend]]="X",(DatiStorici[[#This Row],[Balanced]]*B$2/DatiStorici[[#This Row],[Bond 3Y]]),Q2729)</f>
        <v>30.94589687668044</v>
      </c>
      <c r="R2730" s="33">
        <f>IF(DatiStorici[[#This Row],[Calend]]="X",(DatiStorici[[#This Row],[Balanced]]*C$2/DatiStorici[[#This Row],[Bond 10Y]]),R2729)</f>
        <v>22.858879314903145</v>
      </c>
      <c r="S2730" s="33">
        <f>IF(DatiStorici[[#This Row],[Calend]]="X",(DatiStorici[[#This Row],[Balanced]]*D$2/DatiStorici[[#This Row],[SXXR]]),S2729)</f>
        <v>18.430812247674215</v>
      </c>
      <c r="T2730" s="33">
        <f>IF(DatiStorici[[#This Row],[Calend]]="X",(DatiStorici[[#This Row],[Balanced]]*E$2/DatiStorici[[#This Row],[Gold]]),T2729)</f>
        <v>37.796619698119144</v>
      </c>
      <c r="U2730" s="34">
        <f>SUMPRODUCT(DatiStorici[[#This Row],[Bond 3Y]:[Gold]],Q2729:T2729)</f>
        <v>17172.200409432404</v>
      </c>
      <c r="V2730" s="32">
        <f t="shared" si="350"/>
        <v>-2.3152234826074084E-3</v>
      </c>
      <c r="W2730" s="32">
        <f>-(1-U2730/MAX(U$5:U2730))</f>
        <v>-1.3925220356343804E-2</v>
      </c>
      <c r="X2730" s="53" t="str">
        <f t="shared" si="351"/>
        <v/>
      </c>
    </row>
    <row r="2731" spans="1:24" x14ac:dyDescent="0.3">
      <c r="A2731" s="4">
        <v>42947</v>
      </c>
      <c r="B2731" s="1">
        <v>133.59491499999999</v>
      </c>
      <c r="C2731" s="1">
        <v>181.19072499999999</v>
      </c>
      <c r="D2731" s="1">
        <v>236.903355</v>
      </c>
      <c r="E2731" s="1">
        <v>120.05991</v>
      </c>
      <c r="F2731" s="3">
        <f t="shared" si="344"/>
        <v>16184.469498379525</v>
      </c>
      <c r="G2731" s="36">
        <f t="shared" si="345"/>
        <v>1.5546710301208647E-4</v>
      </c>
      <c r="H2731" s="31">
        <f t="shared" si="346"/>
        <v>8.9581671440115761E-4</v>
      </c>
      <c r="I2731" s="37">
        <f t="shared" si="347"/>
        <v>-1.2978347082615144E-3</v>
      </c>
      <c r="J2731" s="37">
        <f t="shared" si="348"/>
        <v>2.058173433544053E-3</v>
      </c>
      <c r="K2731" s="39">
        <f t="shared" si="349"/>
        <v>6.0125462703853217E-4</v>
      </c>
      <c r="L2731" s="36">
        <f>-(1-B2731/MAX(B$5:B2731))</f>
        <v>-4.3621845630570366E-4</v>
      </c>
      <c r="M2731" s="37">
        <f>-(1-C2731/MAX(C$5:C2731))</f>
        <v>-3.3065577514042044E-2</v>
      </c>
      <c r="N2731" s="37">
        <f>-(1-D2731/MAX(D$5:D2731))</f>
        <v>-4.0711004567786868E-2</v>
      </c>
      <c r="O2731" s="37">
        <f>-(1-E2731/MAX(E$5:E2731))</f>
        <v>-0.34737280120023484</v>
      </c>
      <c r="P2731" s="39">
        <f>-(1-F2731/MAX(F$5:F2731))</f>
        <v>-1.3314208747086775E-2</v>
      </c>
      <c r="Q2731" s="33">
        <f>IF(DatiStorici[[#This Row],[Calend]]="X",(DatiStorici[[#This Row],[Balanced]]*B$2/DatiStorici[[#This Row],[Bond 3Y]]),Q2730)</f>
        <v>30.94589687668044</v>
      </c>
      <c r="R2731" s="33">
        <f>IF(DatiStorici[[#This Row],[Calend]]="X",(DatiStorici[[#This Row],[Balanced]]*C$2/DatiStorici[[#This Row],[Bond 10Y]]),R2730)</f>
        <v>22.858879314903145</v>
      </c>
      <c r="S2731" s="33">
        <f>IF(DatiStorici[[#This Row],[Calend]]="X",(DatiStorici[[#This Row],[Balanced]]*D$2/DatiStorici[[#This Row],[SXXR]]),S2730)</f>
        <v>18.430812247674215</v>
      </c>
      <c r="T2731" s="33">
        <f>IF(DatiStorici[[#This Row],[Calend]]="X",(DatiStorici[[#This Row],[Balanced]]*E$2/DatiStorici[[#This Row],[Gold]]),T2730)</f>
        <v>37.796619698119144</v>
      </c>
      <c r="U2731" s="34">
        <f>SUMPRODUCT(DatiStorici[[#This Row],[Bond 3Y]:[Gold]],Q2730:T2730)</f>
        <v>17180.211394703216</v>
      </c>
      <c r="V2731" s="32">
        <f t="shared" si="350"/>
        <v>4.6640017368828826E-4</v>
      </c>
      <c r="W2731" s="32">
        <f>-(1-U2731/MAX(U$5:U2731))</f>
        <v>-1.3465207641182086E-2</v>
      </c>
      <c r="X2731" s="53" t="str">
        <f t="shared" si="351"/>
        <v/>
      </c>
    </row>
    <row r="2732" spans="1:24" x14ac:dyDescent="0.3">
      <c r="A2732" s="4">
        <v>42948</v>
      </c>
      <c r="B2732" s="1">
        <v>133.639478</v>
      </c>
      <c r="C2732" s="1">
        <v>181.94270299999999</v>
      </c>
      <c r="D2732" s="1">
        <v>238.40761499999999</v>
      </c>
      <c r="E2732" s="1">
        <v>120.38055</v>
      </c>
      <c r="F2732" s="3">
        <f t="shared" si="344"/>
        <v>16239.884083691508</v>
      </c>
      <c r="G2732" s="36">
        <f t="shared" si="345"/>
        <v>3.3351246381721473E-4</v>
      </c>
      <c r="H2732" s="31">
        <f t="shared" si="346"/>
        <v>4.1416130650853977E-3</v>
      </c>
      <c r="I2732" s="37">
        <f t="shared" si="347"/>
        <v>6.329603636981534E-3</v>
      </c>
      <c r="J2732" s="37">
        <f t="shared" si="348"/>
        <v>2.6671067762188924E-3</v>
      </c>
      <c r="K2732" s="39">
        <f t="shared" si="349"/>
        <v>3.4180875263349836E-3</v>
      </c>
      <c r="L2732" s="36">
        <f>-(1-B2732/MAX(B$5:B2732))</f>
        <v>-1.0279587957851E-4</v>
      </c>
      <c r="M2732" s="37">
        <f>-(1-C2732/MAX(C$5:C2732))</f>
        <v>-2.9052604923131775E-2</v>
      </c>
      <c r="N2732" s="37">
        <f>-(1-D2732/MAX(D$5:D2732))</f>
        <v>-3.4619828424380827E-2</v>
      </c>
      <c r="O2732" s="37">
        <f>-(1-E2732/MAX(E$5:E2732))</f>
        <v>-0.34562985149268333</v>
      </c>
      <c r="P2732" s="39">
        <f>-(1-F2732/MAX(F$5:F2732))</f>
        <v>-9.935859894751542E-3</v>
      </c>
      <c r="Q2732" s="33">
        <f>IF(DatiStorici[[#This Row],[Calend]]="X",(DatiStorici[[#This Row],[Balanced]]*B$2/DatiStorici[[#This Row],[Bond 3Y]]),Q2731)</f>
        <v>30.94589687668044</v>
      </c>
      <c r="R2732" s="33">
        <f>IF(DatiStorici[[#This Row],[Calend]]="X",(DatiStorici[[#This Row],[Balanced]]*C$2/DatiStorici[[#This Row],[Bond 10Y]]),R2731)</f>
        <v>22.858879314903145</v>
      </c>
      <c r="S2732" s="33">
        <f>IF(DatiStorici[[#This Row],[Calend]]="X",(DatiStorici[[#This Row],[Balanced]]*D$2/DatiStorici[[#This Row],[SXXR]]),S2731)</f>
        <v>18.430812247674215</v>
      </c>
      <c r="T2732" s="33">
        <f>IF(DatiStorici[[#This Row],[Calend]]="X",(DatiStorici[[#This Row],[Balanced]]*E$2/DatiStorici[[#This Row],[Gold]]),T2731)</f>
        <v>37.796619698119144</v>
      </c>
      <c r="U2732" s="34">
        <f>SUMPRODUCT(DatiStorici[[#This Row],[Bond 3Y]:[Gold]],Q2731:T2731)</f>
        <v>17238.623652826886</v>
      </c>
      <c r="V2732" s="32">
        <f t="shared" si="350"/>
        <v>3.3942063478827195E-3</v>
      </c>
      <c r="W2732" s="32">
        <f>-(1-U2732/MAX(U$5:U2732))</f>
        <v>-1.0111015797127698E-2</v>
      </c>
      <c r="X2732" s="53" t="str">
        <f t="shared" si="351"/>
        <v/>
      </c>
    </row>
    <row r="2733" spans="1:24" x14ac:dyDescent="0.3">
      <c r="A2733" s="4">
        <v>42949</v>
      </c>
      <c r="B2733" s="1">
        <v>133.64556300000001</v>
      </c>
      <c r="C2733" s="1">
        <v>182.00080600000001</v>
      </c>
      <c r="D2733" s="1">
        <v>237.41402199999999</v>
      </c>
      <c r="E2733" s="1">
        <v>120.25129</v>
      </c>
      <c r="F2733" s="3">
        <f t="shared" si="344"/>
        <v>16221.460239512962</v>
      </c>
      <c r="G2733" s="36">
        <f t="shared" si="345"/>
        <v>4.5531915877480358E-5</v>
      </c>
      <c r="H2733" s="31">
        <f t="shared" si="346"/>
        <v>3.1929680874536002E-4</v>
      </c>
      <c r="I2733" s="37">
        <f t="shared" si="347"/>
        <v>-4.1763314944245657E-3</v>
      </c>
      <c r="J2733" s="37">
        <f t="shared" si="348"/>
        <v>-1.0743383953901663E-3</v>
      </c>
      <c r="K2733" s="39">
        <f t="shared" si="349"/>
        <v>-1.1351252722857981E-3</v>
      </c>
      <c r="L2733" s="36">
        <f>-(1-B2733/MAX(B$5:B2733))</f>
        <v>-5.7267607707522927E-5</v>
      </c>
      <c r="M2733" s="37">
        <f>-(1-C2733/MAX(C$5:C2733))</f>
        <v>-2.8742535018892901E-2</v>
      </c>
      <c r="N2733" s="37">
        <f>-(1-D2733/MAX(D$5:D2733))</f>
        <v>-3.864316878964702E-2</v>
      </c>
      <c r="O2733" s="37">
        <f>-(1-E2733/MAX(E$5:E2733))</f>
        <v>-0.34633248896523239</v>
      </c>
      <c r="P2733" s="39">
        <f>-(1-F2733/MAX(F$5:F2733))</f>
        <v>-1.1059069109180752E-2</v>
      </c>
      <c r="Q2733" s="33">
        <f>IF(DatiStorici[[#This Row],[Calend]]="X",(DatiStorici[[#This Row],[Balanced]]*B$2/DatiStorici[[#This Row],[Bond 3Y]]),Q2732)</f>
        <v>30.94589687668044</v>
      </c>
      <c r="R2733" s="33">
        <f>IF(DatiStorici[[#This Row],[Calend]]="X",(DatiStorici[[#This Row],[Balanced]]*C$2/DatiStorici[[#This Row],[Bond 10Y]]),R2732)</f>
        <v>22.858879314903145</v>
      </c>
      <c r="S2733" s="33">
        <f>IF(DatiStorici[[#This Row],[Calend]]="X",(DatiStorici[[#This Row],[Balanced]]*D$2/DatiStorici[[#This Row],[SXXR]]),S2732)</f>
        <v>18.430812247674215</v>
      </c>
      <c r="T2733" s="33">
        <f>IF(DatiStorici[[#This Row],[Calend]]="X",(DatiStorici[[#This Row],[Balanced]]*E$2/DatiStorici[[#This Row],[Gold]]),T2732)</f>
        <v>37.796619698119144</v>
      </c>
      <c r="U2733" s="34">
        <f>SUMPRODUCT(DatiStorici[[#This Row],[Bond 3Y]:[Gold]],Q2732:T2732)</f>
        <v>17216.941810978435</v>
      </c>
      <c r="V2733" s="32">
        <f t="shared" si="350"/>
        <v>-1.2585394793818668E-3</v>
      </c>
      <c r="W2733" s="32">
        <f>-(1-U2733/MAX(U$5:U2733))</f>
        <v>-1.1356046539445219E-2</v>
      </c>
      <c r="X2733" s="53" t="str">
        <f t="shared" si="351"/>
        <v/>
      </c>
    </row>
    <row r="2734" spans="1:24" x14ac:dyDescent="0.3">
      <c r="A2734" s="4">
        <v>42950</v>
      </c>
      <c r="B2734" s="1">
        <v>133.64373499999999</v>
      </c>
      <c r="C2734" s="1">
        <v>182.33055999999999</v>
      </c>
      <c r="D2734" s="1">
        <v>237.69772499999999</v>
      </c>
      <c r="E2734" s="1">
        <v>120.10783000000001</v>
      </c>
      <c r="F2734" s="3">
        <f t="shared" si="344"/>
        <v>16228.373715409442</v>
      </c>
      <c r="G2734" s="36">
        <f t="shared" si="345"/>
        <v>-1.3678063534362499E-5</v>
      </c>
      <c r="H2734" s="31">
        <f t="shared" si="346"/>
        <v>1.8101877621168618E-3</v>
      </c>
      <c r="I2734" s="37">
        <f t="shared" si="347"/>
        <v>1.1942581319478378E-3</v>
      </c>
      <c r="J2734" s="37">
        <f t="shared" si="348"/>
        <v>-1.193713947990016E-3</v>
      </c>
      <c r="K2734" s="39">
        <f t="shared" si="349"/>
        <v>4.2610239612850308E-4</v>
      </c>
      <c r="L2734" s="36">
        <f>-(1-B2734/MAX(B$5:B2734))</f>
        <v>-7.0944794392957533E-5</v>
      </c>
      <c r="M2734" s="37">
        <f>-(1-C2734/MAX(C$5:C2734))</f>
        <v>-2.6982784382913017E-2</v>
      </c>
      <c r="N2734" s="37">
        <f>-(1-D2734/MAX(D$5:D2734))</f>
        <v>-3.7494374734488467E-2</v>
      </c>
      <c r="O2734" s="37">
        <f>-(1-E2734/MAX(E$5:E2734))</f>
        <v>-0.34711231545302335</v>
      </c>
      <c r="P2734" s="39">
        <f>-(1-F2734/MAX(F$5:F2734))</f>
        <v>-1.0637589218480126E-2</v>
      </c>
      <c r="Q2734" s="33">
        <f>IF(DatiStorici[[#This Row],[Calend]]="X",(DatiStorici[[#This Row],[Balanced]]*B$2/DatiStorici[[#This Row],[Bond 3Y]]),Q2733)</f>
        <v>30.94589687668044</v>
      </c>
      <c r="R2734" s="33">
        <f>IF(DatiStorici[[#This Row],[Calend]]="X",(DatiStorici[[#This Row],[Balanced]]*C$2/DatiStorici[[#This Row],[Bond 10Y]]),R2733)</f>
        <v>22.858879314903145</v>
      </c>
      <c r="S2734" s="33">
        <f>IF(DatiStorici[[#This Row],[Calend]]="X",(DatiStorici[[#This Row],[Balanced]]*D$2/DatiStorici[[#This Row],[SXXR]]),S2733)</f>
        <v>18.430812247674215</v>
      </c>
      <c r="T2734" s="33">
        <f>IF(DatiStorici[[#This Row],[Calend]]="X",(DatiStorici[[#This Row],[Balanced]]*E$2/DatiStorici[[#This Row],[Gold]]),T2733)</f>
        <v>37.796619698119144</v>
      </c>
      <c r="U2734" s="34">
        <f>SUMPRODUCT(DatiStorici[[#This Row],[Bond 3Y]:[Gold]],Q2733:T2733)</f>
        <v>17224.229622433759</v>
      </c>
      <c r="V2734" s="32">
        <f t="shared" si="350"/>
        <v>4.232034661297093E-4</v>
      </c>
      <c r="W2734" s="32">
        <f>-(1-U2734/MAX(U$5:U2734))</f>
        <v>-1.093756044543559E-2</v>
      </c>
      <c r="X2734" s="53" t="str">
        <f t="shared" si="351"/>
        <v/>
      </c>
    </row>
    <row r="2735" spans="1:24" x14ac:dyDescent="0.3">
      <c r="A2735" s="4">
        <v>42951</v>
      </c>
      <c r="B2735" s="1">
        <v>133.61588900000001</v>
      </c>
      <c r="C2735" s="1">
        <v>182.05509499999999</v>
      </c>
      <c r="D2735" s="1">
        <v>239.98311699999999</v>
      </c>
      <c r="E2735" s="1">
        <v>119.12142</v>
      </c>
      <c r="F2735" s="3">
        <f t="shared" si="344"/>
        <v>16216.187289004785</v>
      </c>
      <c r="G2735" s="36">
        <f t="shared" si="345"/>
        <v>-2.0838164541270212E-4</v>
      </c>
      <c r="H2735" s="31">
        <f t="shared" si="346"/>
        <v>-1.5119423539073815E-3</v>
      </c>
      <c r="I2735" s="37">
        <f t="shared" si="347"/>
        <v>9.5687716016003409E-3</v>
      </c>
      <c r="J2735" s="37">
        <f t="shared" si="348"/>
        <v>-8.246613574182729E-3</v>
      </c>
      <c r="K2735" s="39">
        <f t="shared" si="349"/>
        <v>-7.5121540255015376E-4</v>
      </c>
      <c r="L2735" s="36">
        <f>-(1-B2735/MAX(B$5:B2735))</f>
        <v>-2.7928994780579419E-4</v>
      </c>
      <c r="M2735" s="37">
        <f>-(1-C2735/MAX(C$5:C2735))</f>
        <v>-2.845281873864558E-2</v>
      </c>
      <c r="N2735" s="37">
        <f>-(1-D2735/MAX(D$5:D2735))</f>
        <v>-2.8240173181079409E-2</v>
      </c>
      <c r="O2735" s="37">
        <f>-(1-E2735/MAX(E$5:E2735))</f>
        <v>-0.35247428844773976</v>
      </c>
      <c r="P2735" s="39">
        <f>-(1-F2735/MAX(F$5:F2735))</f>
        <v>-1.1380534409289544E-2</v>
      </c>
      <c r="Q2735" s="33">
        <f>IF(DatiStorici[[#This Row],[Calend]]="X",(DatiStorici[[#This Row],[Balanced]]*B$2/DatiStorici[[#This Row],[Bond 3Y]]),Q2734)</f>
        <v>30.94589687668044</v>
      </c>
      <c r="R2735" s="33">
        <f>IF(DatiStorici[[#This Row],[Calend]]="X",(DatiStorici[[#This Row],[Balanced]]*C$2/DatiStorici[[#This Row],[Bond 10Y]]),R2734)</f>
        <v>22.858879314903145</v>
      </c>
      <c r="S2735" s="33">
        <f>IF(DatiStorici[[#This Row],[Calend]]="X",(DatiStorici[[#This Row],[Balanced]]*D$2/DatiStorici[[#This Row],[SXXR]]),S2734)</f>
        <v>18.430812247674215</v>
      </c>
      <c r="T2735" s="33">
        <f>IF(DatiStorici[[#This Row],[Calend]]="X",(DatiStorici[[#This Row],[Balanced]]*E$2/DatiStorici[[#This Row],[Gold]]),T2734)</f>
        <v>37.796619698119144</v>
      </c>
      <c r="U2735" s="34">
        <f>SUMPRODUCT(DatiStorici[[#This Row],[Bond 3Y]:[Gold]],Q2734:T2734)</f>
        <v>17221.909749026767</v>
      </c>
      <c r="V2735" s="32">
        <f t="shared" si="350"/>
        <v>-1.34695699014733E-4</v>
      </c>
      <c r="W2735" s="32">
        <f>-(1-U2735/MAX(U$5:U2735))</f>
        <v>-1.107077393025746E-2</v>
      </c>
      <c r="X2735" s="53" t="str">
        <f t="shared" si="351"/>
        <v/>
      </c>
    </row>
    <row r="2736" spans="1:24" x14ac:dyDescent="0.3">
      <c r="A2736" s="4">
        <v>42954</v>
      </c>
      <c r="B2736" s="1">
        <v>133.62382099999999</v>
      </c>
      <c r="C2736" s="1">
        <v>182.24381700000001</v>
      </c>
      <c r="D2736" s="1">
        <v>239.649607</v>
      </c>
      <c r="E2736" s="1">
        <v>119.14570000000001</v>
      </c>
      <c r="F2736" s="3">
        <f t="shared" si="344"/>
        <v>16217.101763747265</v>
      </c>
      <c r="G2736" s="36">
        <f t="shared" si="345"/>
        <v>5.9362435338101646E-5</v>
      </c>
      <c r="H2736" s="31">
        <f t="shared" si="346"/>
        <v>1.0360833407171443E-3</v>
      </c>
      <c r="I2736" s="37">
        <f t="shared" si="347"/>
        <v>-1.3906893214865872E-3</v>
      </c>
      <c r="J2736" s="37">
        <f t="shared" si="348"/>
        <v>2.038048731528691E-4</v>
      </c>
      <c r="K2736" s="39">
        <f t="shared" si="349"/>
        <v>5.6391119706391083E-5</v>
      </c>
      <c r="L2736" s="36">
        <f>-(1-B2736/MAX(B$5:B2736))</f>
        <v>-2.1994233030708799E-4</v>
      </c>
      <c r="M2736" s="37">
        <f>-(1-C2736/MAX(C$5:C2736))</f>
        <v>-2.7445693246541003E-2</v>
      </c>
      <c r="N2736" s="37">
        <f>-(1-D2736/MAX(D$5:D2736))</f>
        <v>-2.9590649930835045E-2</v>
      </c>
      <c r="O2736" s="37">
        <f>-(1-E2736/MAX(E$5:E2736))</f>
        <v>-0.35234230610336803</v>
      </c>
      <c r="P2736" s="39">
        <f>-(1-F2736/MAX(F$5:F2736))</f>
        <v>-1.1324783478747547E-2</v>
      </c>
      <c r="Q2736" s="33">
        <f>IF(DatiStorici[[#This Row],[Calend]]="X",(DatiStorici[[#This Row],[Balanced]]*B$2/DatiStorici[[#This Row],[Bond 3Y]]),Q2735)</f>
        <v>30.94589687668044</v>
      </c>
      <c r="R2736" s="33">
        <f>IF(DatiStorici[[#This Row],[Calend]]="X",(DatiStorici[[#This Row],[Balanced]]*C$2/DatiStorici[[#This Row],[Bond 10Y]]),R2735)</f>
        <v>22.858879314903145</v>
      </c>
      <c r="S2736" s="33">
        <f>IF(DatiStorici[[#This Row],[Calend]]="X",(DatiStorici[[#This Row],[Balanced]]*D$2/DatiStorici[[#This Row],[SXXR]]),S2735)</f>
        <v>18.430812247674215</v>
      </c>
      <c r="T2736" s="33">
        <f>IF(DatiStorici[[#This Row],[Calend]]="X",(DatiStorici[[#This Row],[Balanced]]*E$2/DatiStorici[[#This Row],[Gold]]),T2735)</f>
        <v>37.796619698119144</v>
      </c>
      <c r="U2736" s="34">
        <f>SUMPRODUCT(DatiStorici[[#This Row],[Bond 3Y]:[Gold]],Q2735:T2735)</f>
        <v>17221.240027036409</v>
      </c>
      <c r="V2736" s="32">
        <f t="shared" si="350"/>
        <v>-3.8888545025506204E-5</v>
      </c>
      <c r="W2736" s="32">
        <f>-(1-U2736/MAX(U$5:U2736))</f>
        <v>-1.1109231201213987E-2</v>
      </c>
      <c r="X2736" s="53" t="str">
        <f t="shared" si="351"/>
        <v/>
      </c>
    </row>
    <row r="2737" spans="1:24" x14ac:dyDescent="0.3">
      <c r="A2737" s="4">
        <v>42955</v>
      </c>
      <c r="B2737" s="1">
        <v>133.62260800000001</v>
      </c>
      <c r="C2737" s="1">
        <v>182.11702199999999</v>
      </c>
      <c r="D2737" s="1">
        <v>240.04616200000001</v>
      </c>
      <c r="E2737" s="1">
        <v>119.50421</v>
      </c>
      <c r="F2737" s="3">
        <f t="shared" si="344"/>
        <v>16233.966991169013</v>
      </c>
      <c r="G2737" s="36">
        <f t="shared" si="345"/>
        <v>-9.0777639538242017E-6</v>
      </c>
      <c r="H2737" s="31">
        <f t="shared" si="346"/>
        <v>-6.9598591037533164E-4</v>
      </c>
      <c r="I2737" s="37">
        <f t="shared" si="347"/>
        <v>1.6533608005839531E-3</v>
      </c>
      <c r="J2737" s="37">
        <f t="shared" si="348"/>
        <v>3.0044869464846474E-3</v>
      </c>
      <c r="K2737" s="39">
        <f t="shared" si="349"/>
        <v>1.039425176875256E-3</v>
      </c>
      <c r="L2737" s="36">
        <f>-(1-B2737/MAX(B$5:B2737))</f>
        <v>-2.2901805648267715E-4</v>
      </c>
      <c r="M2737" s="37">
        <f>-(1-C2737/MAX(C$5:C2737))</f>
        <v>-2.8122341844857068E-2</v>
      </c>
      <c r="N2737" s="37">
        <f>-(1-D2737/MAX(D$5:D2737))</f>
        <v>-2.7984886063186831E-2</v>
      </c>
      <c r="O2737" s="37">
        <f>-(1-E2737/MAX(E$5:E2737))</f>
        <v>-0.35039350090235044</v>
      </c>
      <c r="P2737" s="39">
        <f>-(1-F2737/MAX(F$5:F2737))</f>
        <v>-1.0296595297172972E-2</v>
      </c>
      <c r="Q2737" s="33">
        <f>IF(DatiStorici[[#This Row],[Calend]]="X",(DatiStorici[[#This Row],[Balanced]]*B$2/DatiStorici[[#This Row],[Bond 3Y]]),Q2736)</f>
        <v>30.94589687668044</v>
      </c>
      <c r="R2737" s="33">
        <f>IF(DatiStorici[[#This Row],[Calend]]="X",(DatiStorici[[#This Row],[Balanced]]*C$2/DatiStorici[[#This Row],[Bond 10Y]]),R2736)</f>
        <v>22.858879314903145</v>
      </c>
      <c r="S2737" s="33">
        <f>IF(DatiStorici[[#This Row],[Calend]]="X",(DatiStorici[[#This Row],[Balanced]]*D$2/DatiStorici[[#This Row],[SXXR]]),S2736)</f>
        <v>18.430812247674215</v>
      </c>
      <c r="T2737" s="33">
        <f>IF(DatiStorici[[#This Row],[Calend]]="X",(DatiStorici[[#This Row],[Balanced]]*E$2/DatiStorici[[#This Row],[Gold]]),T2736)</f>
        <v>37.796619698119144</v>
      </c>
      <c r="U2737" s="34">
        <f>SUMPRODUCT(DatiStorici[[#This Row],[Bond 3Y]:[Gold]],Q2736:T2736)</f>
        <v>17239.163394939613</v>
      </c>
      <c r="V2737" s="32">
        <f t="shared" si="350"/>
        <v>1.0402298139075474E-3</v>
      </c>
      <c r="W2737" s="32">
        <f>-(1-U2737/MAX(U$5:U2737))</f>
        <v>-1.0080022326740545E-2</v>
      </c>
      <c r="X2737" s="53" t="str">
        <f t="shared" si="351"/>
        <v/>
      </c>
    </row>
    <row r="2738" spans="1:24" x14ac:dyDescent="0.3">
      <c r="A2738" s="4">
        <v>42956</v>
      </c>
      <c r="B2738" s="1">
        <v>133.63025999999999</v>
      </c>
      <c r="C2738" s="1">
        <v>182.54593700000001</v>
      </c>
      <c r="D2738" s="1">
        <v>238.29350299999999</v>
      </c>
      <c r="E2738" s="1">
        <v>120.37888</v>
      </c>
      <c r="F2738" s="3">
        <f t="shared" si="344"/>
        <v>16253.14706803865</v>
      </c>
      <c r="G2738" s="36">
        <f t="shared" si="345"/>
        <v>5.7264118879782692E-5</v>
      </c>
      <c r="H2738" s="31">
        <f t="shared" si="346"/>
        <v>2.3523924610746273E-3</v>
      </c>
      <c r="I2738" s="37">
        <f t="shared" si="347"/>
        <v>-7.3281267333435603E-3</v>
      </c>
      <c r="J2738" s="37">
        <f t="shared" si="348"/>
        <v>7.2925013287463928E-3</v>
      </c>
      <c r="K2738" s="39">
        <f t="shared" si="349"/>
        <v>1.1807807282084404E-3</v>
      </c>
      <c r="L2738" s="36">
        <f>-(1-B2738/MAX(B$5:B2738))</f>
        <v>-1.7176541287455827E-4</v>
      </c>
      <c r="M2738" s="37">
        <f>-(1-C2738/MAX(C$5:C2738))</f>
        <v>-2.5833412994770599E-2</v>
      </c>
      <c r="N2738" s="37">
        <f>-(1-D2738/MAX(D$5:D2738))</f>
        <v>-3.5081900334872684E-2</v>
      </c>
      <c r="O2738" s="37">
        <f>-(1-E2738/MAX(E$5:E2738))</f>
        <v>-0.34563892935574358</v>
      </c>
      <c r="P2738" s="39">
        <f>-(1-F2738/MAX(F$5:F2738))</f>
        <v>-9.1272823750345733E-3</v>
      </c>
      <c r="Q2738" s="33">
        <f>IF(DatiStorici[[#This Row],[Calend]]="X",(DatiStorici[[#This Row],[Balanced]]*B$2/DatiStorici[[#This Row],[Bond 3Y]]),Q2737)</f>
        <v>30.94589687668044</v>
      </c>
      <c r="R2738" s="33">
        <f>IF(DatiStorici[[#This Row],[Calend]]="X",(DatiStorici[[#This Row],[Balanced]]*C$2/DatiStorici[[#This Row],[Bond 10Y]]),R2737)</f>
        <v>22.858879314903145</v>
      </c>
      <c r="S2738" s="33">
        <f>IF(DatiStorici[[#This Row],[Calend]]="X",(DatiStorici[[#This Row],[Balanced]]*D$2/DatiStorici[[#This Row],[SXXR]]),S2737)</f>
        <v>18.430812247674215</v>
      </c>
      <c r="T2738" s="33">
        <f>IF(DatiStorici[[#This Row],[Calend]]="X",(DatiStorici[[#This Row],[Balanced]]*E$2/DatiStorici[[#This Row],[Gold]]),T2737)</f>
        <v>37.796619698119144</v>
      </c>
      <c r="U2738" s="34">
        <f>SUMPRODUCT(DatiStorici[[#This Row],[Bond 3Y]:[Gold]],Q2737:T2737)</f>
        <v>17249.961349552021</v>
      </c>
      <c r="V2738" s="32">
        <f t="shared" si="350"/>
        <v>6.2616578676395231E-4</v>
      </c>
      <c r="W2738" s="32">
        <f>-(1-U2738/MAX(U$5:U2738))</f>
        <v>-9.4599741988847796E-3</v>
      </c>
      <c r="X2738" s="53" t="str">
        <f t="shared" si="351"/>
        <v/>
      </c>
    </row>
    <row r="2739" spans="1:24" x14ac:dyDescent="0.3">
      <c r="A2739" s="4">
        <v>42957</v>
      </c>
      <c r="B2739" s="1">
        <v>133.63110900000001</v>
      </c>
      <c r="C2739" s="1">
        <v>182.565056</v>
      </c>
      <c r="D2739" s="1">
        <v>236.210487</v>
      </c>
      <c r="E2739" s="1">
        <v>121.64183</v>
      </c>
      <c r="F2739" s="3">
        <f t="shared" si="344"/>
        <v>16272.128102660185</v>
      </c>
      <c r="G2739" s="36">
        <f t="shared" si="345"/>
        <v>6.3533312218574882E-6</v>
      </c>
      <c r="H2739" s="31">
        <f t="shared" si="346"/>
        <v>1.0472979660450491E-4</v>
      </c>
      <c r="I2739" s="37">
        <f t="shared" si="347"/>
        <v>-8.7798181877999284E-3</v>
      </c>
      <c r="J2739" s="37">
        <f t="shared" si="348"/>
        <v>1.0436804884021263E-2</v>
      </c>
      <c r="K2739" s="39">
        <f t="shared" si="349"/>
        <v>1.1671561071607138E-3</v>
      </c>
      <c r="L2739" s="36">
        <f>-(1-B2739/MAX(B$5:B2739))</f>
        <v>-1.6541315275642177E-4</v>
      </c>
      <c r="M2739" s="37">
        <f>-(1-C2739/MAX(C$5:C2739))</f>
        <v>-2.5731383383577833E-2</v>
      </c>
      <c r="N2739" s="37">
        <f>-(1-D2739/MAX(D$5:D2739))</f>
        <v>-4.3516623963456125E-2</v>
      </c>
      <c r="O2739" s="37">
        <f>-(1-E2739/MAX(E$5:E2739))</f>
        <v>-0.33877372746841772</v>
      </c>
      <c r="P2739" s="39">
        <f>-(1-F2739/MAX(F$5:F2739))</f>
        <v>-7.9701040587343286E-3</v>
      </c>
      <c r="Q2739" s="33">
        <f>IF(DatiStorici[[#This Row],[Calend]]="X",(DatiStorici[[#This Row],[Balanced]]*B$2/DatiStorici[[#This Row],[Bond 3Y]]),Q2738)</f>
        <v>30.94589687668044</v>
      </c>
      <c r="R2739" s="33">
        <f>IF(DatiStorici[[#This Row],[Calend]]="X",(DatiStorici[[#This Row],[Balanced]]*C$2/DatiStorici[[#This Row],[Bond 10Y]]),R2738)</f>
        <v>22.858879314903145</v>
      </c>
      <c r="S2739" s="33">
        <f>IF(DatiStorici[[#This Row],[Calend]]="X",(DatiStorici[[#This Row],[Balanced]]*D$2/DatiStorici[[#This Row],[SXXR]]),S2738)</f>
        <v>18.430812247674215</v>
      </c>
      <c r="T2739" s="33">
        <f>IF(DatiStorici[[#This Row],[Calend]]="X",(DatiStorici[[#This Row],[Balanced]]*E$2/DatiStorici[[#This Row],[Gold]]),T2738)</f>
        <v>37.796619698119144</v>
      </c>
      <c r="U2739" s="34">
        <f>SUMPRODUCT(DatiStorici[[#This Row],[Bond 3Y]:[Gold]],Q2738:T2738)</f>
        <v>17259.768225574928</v>
      </c>
      <c r="V2739" s="32">
        <f t="shared" si="350"/>
        <v>5.6835428197417044E-4</v>
      </c>
      <c r="W2739" s="32">
        <f>-(1-U2739/MAX(U$5:U2739))</f>
        <v>-8.8968365180568387E-3</v>
      </c>
      <c r="X2739" s="53" t="str">
        <f t="shared" si="351"/>
        <v/>
      </c>
    </row>
    <row r="2740" spans="1:24" x14ac:dyDescent="0.3">
      <c r="A2740" s="4">
        <v>42958</v>
      </c>
      <c r="B2740" s="1">
        <v>133.619383</v>
      </c>
      <c r="C2740" s="1">
        <v>182.73473100000001</v>
      </c>
      <c r="D2740" s="1">
        <v>233.752982</v>
      </c>
      <c r="E2740" s="1">
        <v>121.80141999999999</v>
      </c>
      <c r="F2740" s="3">
        <f t="shared" si="344"/>
        <v>16245.45964893434</v>
      </c>
      <c r="G2740" s="36">
        <f t="shared" si="345"/>
        <v>-8.7752878730255033E-5</v>
      </c>
      <c r="H2740" s="31">
        <f t="shared" si="346"/>
        <v>9.2896310504592486E-4</v>
      </c>
      <c r="I2740" s="37">
        <f t="shared" si="347"/>
        <v>-1.045837628555258E-2</v>
      </c>
      <c r="J2740" s="37">
        <f t="shared" si="348"/>
        <v>1.311106575033554E-3</v>
      </c>
      <c r="K2740" s="39">
        <f t="shared" si="349"/>
        <v>-1.6402483424457631E-3</v>
      </c>
      <c r="L2740" s="36">
        <f>-(1-B2740/MAX(B$5:B2740))</f>
        <v>-2.531476664718868E-4</v>
      </c>
      <c r="M2740" s="37">
        <f>-(1-C2740/MAX(C$5:C2740))</f>
        <v>-2.4825903270645266E-2</v>
      </c>
      <c r="N2740" s="37">
        <f>-(1-D2740/MAX(D$5:D2740))</f>
        <v>-5.3467759956104421E-2</v>
      </c>
      <c r="O2740" s="37">
        <f>-(1-E2740/MAX(E$5:E2740))</f>
        <v>-0.33790622078232702</v>
      </c>
      <c r="P2740" s="39">
        <f>-(1-F2740/MAX(F$5:F2740))</f>
        <v>-9.5959456946687061E-3</v>
      </c>
      <c r="Q2740" s="33">
        <f>IF(DatiStorici[[#This Row],[Calend]]="X",(DatiStorici[[#This Row],[Balanced]]*B$2/DatiStorici[[#This Row],[Bond 3Y]]),Q2739)</f>
        <v>30.94589687668044</v>
      </c>
      <c r="R2740" s="33">
        <f>IF(DatiStorici[[#This Row],[Calend]]="X",(DatiStorici[[#This Row],[Balanced]]*C$2/DatiStorici[[#This Row],[Bond 10Y]]),R2739)</f>
        <v>22.858879314903145</v>
      </c>
      <c r="S2740" s="33">
        <f>IF(DatiStorici[[#This Row],[Calend]]="X",(DatiStorici[[#This Row],[Balanced]]*D$2/DatiStorici[[#This Row],[SXXR]]),S2739)</f>
        <v>18.430812247674215</v>
      </c>
      <c r="T2740" s="33">
        <f>IF(DatiStorici[[#This Row],[Calend]]="X",(DatiStorici[[#This Row],[Balanced]]*E$2/DatiStorici[[#This Row],[Gold]]),T2739)</f>
        <v>37.796619698119144</v>
      </c>
      <c r="U2740" s="34">
        <f>SUMPRODUCT(DatiStorici[[#This Row],[Bond 3Y]:[Gold]],Q2739:T2739)</f>
        <v>17224.02208362081</v>
      </c>
      <c r="V2740" s="32">
        <f t="shared" si="350"/>
        <v>-2.0732149475062851E-3</v>
      </c>
      <c r="W2740" s="32">
        <f>-(1-U2740/MAX(U$5:U2740))</f>
        <v>-1.0949477892493453E-2</v>
      </c>
      <c r="X2740" s="53" t="str">
        <f t="shared" si="351"/>
        <v/>
      </c>
    </row>
    <row r="2741" spans="1:24" x14ac:dyDescent="0.3">
      <c r="A2741" s="4">
        <v>42961</v>
      </c>
      <c r="B2741" s="1">
        <v>133.66501500000001</v>
      </c>
      <c r="C2741" s="1">
        <v>182.69594499999999</v>
      </c>
      <c r="D2741" s="1">
        <v>236.26974999999999</v>
      </c>
      <c r="E2741" s="1">
        <v>121.43732</v>
      </c>
      <c r="F2741" s="3">
        <f t="shared" si="344"/>
        <v>16269.104514067065</v>
      </c>
      <c r="G2741" s="36">
        <f t="shared" si="345"/>
        <v>3.4144903918666267E-4</v>
      </c>
      <c r="H2741" s="31">
        <f t="shared" si="346"/>
        <v>-2.1227555699601363E-4</v>
      </c>
      <c r="I2741" s="37">
        <f t="shared" si="347"/>
        <v>1.0709235456666605E-2</v>
      </c>
      <c r="J2741" s="37">
        <f t="shared" si="348"/>
        <v>-2.9937687717156393E-3</v>
      </c>
      <c r="K2741" s="39">
        <f t="shared" si="349"/>
        <v>1.4544171148808539E-3</v>
      </c>
      <c r="L2741" s="36">
        <f>-(1-B2741/MAX(B$5:B2741))</f>
        <v>0</v>
      </c>
      <c r="M2741" s="37">
        <f>-(1-C2741/MAX(C$5:C2741))</f>
        <v>-2.503288692563399E-2</v>
      </c>
      <c r="N2741" s="37">
        <f>-(1-D2741/MAX(D$5:D2741))</f>
        <v>-4.3276651238138286E-2</v>
      </c>
      <c r="O2741" s="37">
        <f>-(1-E2741/MAX(E$5:E2741))</f>
        <v>-0.33988541236328851</v>
      </c>
      <c r="P2741" s="39">
        <f>-(1-F2741/MAX(F$5:F2741))</f>
        <v>-8.1544370641333241E-3</v>
      </c>
      <c r="Q2741" s="33">
        <f>IF(DatiStorici[[#This Row],[Calend]]="X",(DatiStorici[[#This Row],[Balanced]]*B$2/DatiStorici[[#This Row],[Bond 3Y]]),Q2740)</f>
        <v>30.94589687668044</v>
      </c>
      <c r="R2741" s="33">
        <f>IF(DatiStorici[[#This Row],[Calend]]="X",(DatiStorici[[#This Row],[Balanced]]*C$2/DatiStorici[[#This Row],[Bond 10Y]]),R2740)</f>
        <v>22.858879314903145</v>
      </c>
      <c r="S2741" s="33">
        <f>IF(DatiStorici[[#This Row],[Calend]]="X",(DatiStorici[[#This Row],[Balanced]]*D$2/DatiStorici[[#This Row],[SXXR]]),S2740)</f>
        <v>18.430812247674215</v>
      </c>
      <c r="T2741" s="33">
        <f>IF(DatiStorici[[#This Row],[Calend]]="X",(DatiStorici[[#This Row],[Balanced]]*E$2/DatiStorici[[#This Row],[Gold]]),T2740)</f>
        <v>37.796619698119144</v>
      </c>
      <c r="U2741" s="34">
        <f>SUMPRODUCT(DatiStorici[[#This Row],[Bond 3Y]:[Gold]],Q2740:T2740)</f>
        <v>17257.171931540848</v>
      </c>
      <c r="V2741" s="32">
        <f t="shared" si="350"/>
        <v>1.9227790150536579E-3</v>
      </c>
      <c r="W2741" s="32">
        <f>-(1-U2741/MAX(U$5:U2741))</f>
        <v>-9.0459228323616081E-3</v>
      </c>
      <c r="X2741" s="53" t="str">
        <f t="shared" si="351"/>
        <v/>
      </c>
    </row>
    <row r="2742" spans="1:24" x14ac:dyDescent="0.3">
      <c r="A2742" s="4">
        <v>42962</v>
      </c>
      <c r="B2742" s="1">
        <v>133.639239</v>
      </c>
      <c r="C2742" s="1">
        <v>182.286056</v>
      </c>
      <c r="D2742" s="1">
        <v>236.488517</v>
      </c>
      <c r="E2742" s="1">
        <v>120.29949999999999</v>
      </c>
      <c r="F2742" s="3">
        <f t="shared" si="344"/>
        <v>16216.504937958241</v>
      </c>
      <c r="G2742" s="36">
        <f t="shared" si="345"/>
        <v>-1.9285888416796702E-4</v>
      </c>
      <c r="H2742" s="31">
        <f t="shared" si="346"/>
        <v>-2.2460788268828299E-3</v>
      </c>
      <c r="I2742" s="37">
        <f t="shared" si="347"/>
        <v>9.2549207866173314E-4</v>
      </c>
      <c r="J2742" s="37">
        <f t="shared" si="348"/>
        <v>-9.4137781965885903E-3</v>
      </c>
      <c r="K2742" s="39">
        <f t="shared" si="349"/>
        <v>-3.2383337091634965E-3</v>
      </c>
      <c r="L2742" s="36">
        <f>-(1-B2742/MAX(B$5:B2742))</f>
        <v>-1.92840288088858E-4</v>
      </c>
      <c r="M2742" s="37">
        <f>-(1-C2742/MAX(C$5:C2742))</f>
        <v>-2.7220282464221035E-2</v>
      </c>
      <c r="N2742" s="37">
        <f>-(1-D2742/MAX(D$5:D2742))</f>
        <v>-4.239080149715968E-2</v>
      </c>
      <c r="O2742" s="37">
        <f>-(1-E2742/MAX(E$5:E2742))</f>
        <v>-0.34607042682263922</v>
      </c>
      <c r="P2742" s="39">
        <f>-(1-F2742/MAX(F$5:F2742))</f>
        <v>-1.1361168948530231E-2</v>
      </c>
      <c r="Q2742" s="33">
        <f>IF(DatiStorici[[#This Row],[Calend]]="X",(DatiStorici[[#This Row],[Balanced]]*B$2/DatiStorici[[#This Row],[Bond 3Y]]),Q2741)</f>
        <v>30.94589687668044</v>
      </c>
      <c r="R2742" s="33">
        <f>IF(DatiStorici[[#This Row],[Calend]]="X",(DatiStorici[[#This Row],[Balanced]]*C$2/DatiStorici[[#This Row],[Bond 10Y]]),R2741)</f>
        <v>22.858879314903145</v>
      </c>
      <c r="S2742" s="33">
        <f>IF(DatiStorici[[#This Row],[Calend]]="X",(DatiStorici[[#This Row],[Balanced]]*D$2/DatiStorici[[#This Row],[SXXR]]),S2741)</f>
        <v>18.430812247674215</v>
      </c>
      <c r="T2742" s="33">
        <f>IF(DatiStorici[[#This Row],[Calend]]="X",(DatiStorici[[#This Row],[Balanced]]*E$2/DatiStorici[[#This Row],[Gold]]),T2741)</f>
        <v>37.796619698119144</v>
      </c>
      <c r="U2742" s="34">
        <f>SUMPRODUCT(DatiStorici[[#This Row],[Bond 3Y]:[Gold]],Q2741:T2741)</f>
        <v>17208.030970597523</v>
      </c>
      <c r="V2742" s="32">
        <f t="shared" si="350"/>
        <v>-2.8516294758622329E-3</v>
      </c>
      <c r="W2742" s="32">
        <f>-(1-U2742/MAX(U$5:U2742))</f>
        <v>-1.1867731399599735E-2</v>
      </c>
      <c r="X2742" s="53" t="str">
        <f t="shared" si="351"/>
        <v/>
      </c>
    </row>
    <row r="2743" spans="1:24" x14ac:dyDescent="0.3">
      <c r="A2743" s="4">
        <v>42963</v>
      </c>
      <c r="B2743" s="1">
        <v>133.64531600000001</v>
      </c>
      <c r="C2743" s="1">
        <v>182.23878099999999</v>
      </c>
      <c r="D2743" s="1">
        <v>238.12138999999999</v>
      </c>
      <c r="E2743" s="1">
        <v>120.53012</v>
      </c>
      <c r="F2743" s="3">
        <f t="shared" si="344"/>
        <v>16249.117828269122</v>
      </c>
      <c r="G2743" s="36">
        <f t="shared" si="345"/>
        <v>4.5472137370949801E-5</v>
      </c>
      <c r="H2743" s="31">
        <f t="shared" si="346"/>
        <v>-2.5937876087742947E-4</v>
      </c>
      <c r="I2743" s="37">
        <f t="shared" si="347"/>
        <v>6.8809328190596319E-3</v>
      </c>
      <c r="J2743" s="37">
        <f t="shared" si="348"/>
        <v>1.9152135064920478E-3</v>
      </c>
      <c r="K2743" s="39">
        <f t="shared" si="349"/>
        <v>2.0090728901478718E-3</v>
      </c>
      <c r="L2743" s="36">
        <f>-(1-B2743/MAX(B$5:B2743))</f>
        <v>-1.4737588590407746E-4</v>
      </c>
      <c r="M2743" s="37">
        <f>-(1-C2743/MAX(C$5:C2743))</f>
        <v>-2.7472568141774567E-2</v>
      </c>
      <c r="N2743" s="37">
        <f>-(1-D2743/MAX(D$5:D2743))</f>
        <v>-3.5778834774111923E-2</v>
      </c>
      <c r="O2743" s="37">
        <f>-(1-E2743/MAX(E$5:E2743))</f>
        <v>-0.34481681198495362</v>
      </c>
      <c r="P2743" s="39">
        <f>-(1-F2743/MAX(F$5:F2743))</f>
        <v>-9.3729248800633602E-3</v>
      </c>
      <c r="Q2743" s="33">
        <f>IF(DatiStorici[[#This Row],[Calend]]="X",(DatiStorici[[#This Row],[Balanced]]*B$2/DatiStorici[[#This Row],[Bond 3Y]]),Q2742)</f>
        <v>30.94589687668044</v>
      </c>
      <c r="R2743" s="33">
        <f>IF(DatiStorici[[#This Row],[Calend]]="X",(DatiStorici[[#This Row],[Balanced]]*C$2/DatiStorici[[#This Row],[Bond 10Y]]),R2742)</f>
        <v>22.858879314903145</v>
      </c>
      <c r="S2743" s="33">
        <f>IF(DatiStorici[[#This Row],[Calend]]="X",(DatiStorici[[#This Row],[Balanced]]*D$2/DatiStorici[[#This Row],[SXXR]]),S2742)</f>
        <v>18.430812247674215</v>
      </c>
      <c r="T2743" s="33">
        <f>IF(DatiStorici[[#This Row],[Calend]]="X",(DatiStorici[[#This Row],[Balanced]]*E$2/DatiStorici[[#This Row],[Gold]]),T2742)</f>
        <v>37.796619698119144</v>
      </c>
      <c r="U2743" s="34">
        <f>SUMPRODUCT(DatiStorici[[#This Row],[Bond 3Y]:[Gold]],Q2742:T2742)</f>
        <v>17245.950207415306</v>
      </c>
      <c r="V2743" s="32">
        <f t="shared" si="350"/>
        <v>2.2011535869830806E-3</v>
      </c>
      <c r="W2743" s="32">
        <f>-(1-U2743/MAX(U$5:U2743))</f>
        <v>-9.6903049663039642E-3</v>
      </c>
      <c r="X2743" s="53" t="str">
        <f t="shared" si="351"/>
        <v/>
      </c>
    </row>
    <row r="2744" spans="1:24" x14ac:dyDescent="0.3">
      <c r="A2744" s="4">
        <v>42964</v>
      </c>
      <c r="B2744" s="1">
        <v>133.64485400000001</v>
      </c>
      <c r="C2744" s="1">
        <v>182.43379400000001</v>
      </c>
      <c r="D2744" s="1">
        <v>236.81635199999999</v>
      </c>
      <c r="E2744" s="1">
        <v>121.703</v>
      </c>
      <c r="F2744" s="3">
        <f t="shared" si="344"/>
        <v>16280.670907853808</v>
      </c>
      <c r="G2744" s="36">
        <f t="shared" si="345"/>
        <v>-3.4569172521426465E-6</v>
      </c>
      <c r="H2744" s="31">
        <f t="shared" si="346"/>
        <v>1.0695239069694934E-3</v>
      </c>
      <c r="I2744" s="37">
        <f t="shared" si="347"/>
        <v>-5.4956309812797775E-3</v>
      </c>
      <c r="J2744" s="37">
        <f t="shared" si="348"/>
        <v>9.6839702677529726E-3</v>
      </c>
      <c r="K2744" s="39">
        <f t="shared" si="349"/>
        <v>1.9399504703968807E-3</v>
      </c>
      <c r="L2744" s="36">
        <f>-(1-B2744/MAX(B$5:B2744))</f>
        <v>-1.5083228771572976E-4</v>
      </c>
      <c r="M2744" s="37">
        <f>-(1-C2744/MAX(C$5:C2744))</f>
        <v>-2.6431870376851574E-2</v>
      </c>
      <c r="N2744" s="37">
        <f>-(1-D2744/MAX(D$5:D2744))</f>
        <v>-4.1063304434834302E-2</v>
      </c>
      <c r="O2744" s="37">
        <f>-(1-E2744/MAX(E$5:E2744))</f>
        <v>-0.33844121675980077</v>
      </c>
      <c r="P2744" s="39">
        <f>-(1-F2744/MAX(F$5:F2744))</f>
        <v>-7.4492921468681805E-3</v>
      </c>
      <c r="Q2744" s="33">
        <f>IF(DatiStorici[[#This Row],[Calend]]="X",(DatiStorici[[#This Row],[Balanced]]*B$2/DatiStorici[[#This Row],[Bond 3Y]]),Q2743)</f>
        <v>30.94589687668044</v>
      </c>
      <c r="R2744" s="33">
        <f>IF(DatiStorici[[#This Row],[Calend]]="X",(DatiStorici[[#This Row],[Balanced]]*C$2/DatiStorici[[#This Row],[Bond 10Y]]),R2743)</f>
        <v>22.858879314903145</v>
      </c>
      <c r="S2744" s="33">
        <f>IF(DatiStorici[[#This Row],[Calend]]="X",(DatiStorici[[#This Row],[Balanced]]*D$2/DatiStorici[[#This Row],[SXXR]]),S2743)</f>
        <v>18.430812247674215</v>
      </c>
      <c r="T2744" s="33">
        <f>IF(DatiStorici[[#This Row],[Calend]]="X",(DatiStorici[[#This Row],[Balanced]]*E$2/DatiStorici[[#This Row],[Gold]]),T2743)</f>
        <v>37.796619698119144</v>
      </c>
      <c r="U2744" s="34">
        <f>SUMPRODUCT(DatiStorici[[#This Row],[Bond 3Y]:[Gold]],Q2743:T2743)</f>
        <v>17270.671678000235</v>
      </c>
      <c r="V2744" s="32">
        <f t="shared" si="350"/>
        <v>1.4324388344909723E-3</v>
      </c>
      <c r="W2744" s="32">
        <f>-(1-U2744/MAX(U$5:U2744))</f>
        <v>-8.2707304168413431E-3</v>
      </c>
      <c r="X2744" s="53" t="str">
        <f t="shared" si="351"/>
        <v/>
      </c>
    </row>
    <row r="2745" spans="1:24" x14ac:dyDescent="0.3">
      <c r="A2745" s="4">
        <v>42965</v>
      </c>
      <c r="B2745" s="1">
        <v>133.656308</v>
      </c>
      <c r="C2745" s="1">
        <v>182.67875599999999</v>
      </c>
      <c r="D2745" s="1">
        <v>235.14628300000001</v>
      </c>
      <c r="E2745" s="1">
        <v>122.71013000000001</v>
      </c>
      <c r="F2745" s="3">
        <f t="shared" si="344"/>
        <v>16301.754164760347</v>
      </c>
      <c r="G2745" s="36">
        <f t="shared" si="345"/>
        <v>8.5701086529378509E-5</v>
      </c>
      <c r="H2745" s="31">
        <f t="shared" si="346"/>
        <v>1.3418439697864589E-3</v>
      </c>
      <c r="I2745" s="37">
        <f t="shared" si="347"/>
        <v>-7.0771533454027117E-3</v>
      </c>
      <c r="J2745" s="37">
        <f t="shared" si="348"/>
        <v>8.2412569259923234E-3</v>
      </c>
      <c r="K2745" s="39">
        <f t="shared" si="349"/>
        <v>1.2941492109387399E-3</v>
      </c>
      <c r="L2745" s="36">
        <f>-(1-B2745/MAX(B$5:B2745))</f>
        <v>-6.5140455788093021E-5</v>
      </c>
      <c r="M2745" s="37">
        <f>-(1-C2745/MAX(C$5:C2745))</f>
        <v>-2.5124616984046888E-2</v>
      </c>
      <c r="N2745" s="37">
        <f>-(1-D2745/MAX(D$5:D2745))</f>
        <v>-4.7825888330332411E-2</v>
      </c>
      <c r="O2745" s="37">
        <f>-(1-E2745/MAX(E$5:E2745))</f>
        <v>-0.33296661303298469</v>
      </c>
      <c r="P2745" s="39">
        <f>-(1-F2745/MAX(F$5:F2745))</f>
        <v>-6.1639518998432008E-3</v>
      </c>
      <c r="Q2745" s="33">
        <f>IF(DatiStorici[[#This Row],[Calend]]="X",(DatiStorici[[#This Row],[Balanced]]*B$2/DatiStorici[[#This Row],[Bond 3Y]]),Q2744)</f>
        <v>30.94589687668044</v>
      </c>
      <c r="R2745" s="33">
        <f>IF(DatiStorici[[#This Row],[Calend]]="X",(DatiStorici[[#This Row],[Balanced]]*C$2/DatiStorici[[#This Row],[Bond 10Y]]),R2744)</f>
        <v>22.858879314903145</v>
      </c>
      <c r="S2745" s="33">
        <f>IF(DatiStorici[[#This Row],[Calend]]="X",(DatiStorici[[#This Row],[Balanced]]*D$2/DatiStorici[[#This Row],[SXXR]]),S2744)</f>
        <v>18.430812247674215</v>
      </c>
      <c r="T2745" s="33">
        <f>IF(DatiStorici[[#This Row],[Calend]]="X",(DatiStorici[[#This Row],[Balanced]]*E$2/DatiStorici[[#This Row],[Gold]]),T2744)</f>
        <v>37.796619698119144</v>
      </c>
      <c r="U2745" s="34">
        <f>SUMPRODUCT(DatiStorici[[#This Row],[Bond 3Y]:[Gold]],Q2744:T2744)</f>
        <v>17283.911070514707</v>
      </c>
      <c r="V2745" s="32">
        <f t="shared" si="350"/>
        <v>7.6628870090378603E-4</v>
      </c>
      <c r="W2745" s="32">
        <f>-(1-U2745/MAX(U$5:U2745))</f>
        <v>-7.5104882379094517E-3</v>
      </c>
      <c r="X2745" s="53" t="str">
        <f t="shared" si="351"/>
        <v/>
      </c>
    </row>
    <row r="2746" spans="1:24" x14ac:dyDescent="0.3">
      <c r="A2746" s="4">
        <v>42968</v>
      </c>
      <c r="B2746" s="1">
        <v>133.63799499999999</v>
      </c>
      <c r="C2746" s="1">
        <v>182.71051399999999</v>
      </c>
      <c r="D2746" s="1">
        <v>234.202495</v>
      </c>
      <c r="E2746" s="1">
        <v>122.43125000000001</v>
      </c>
      <c r="F2746" s="3">
        <f t="shared" si="344"/>
        <v>16276.909133288495</v>
      </c>
      <c r="G2746" s="36">
        <f t="shared" si="345"/>
        <v>-1.3702499322370214E-4</v>
      </c>
      <c r="H2746" s="31">
        <f t="shared" si="346"/>
        <v>1.7383104917102285E-4</v>
      </c>
      <c r="I2746" s="37">
        <f t="shared" si="347"/>
        <v>-4.021696939721142E-3</v>
      </c>
      <c r="J2746" s="37">
        <f t="shared" si="348"/>
        <v>-2.2752594466829948E-3</v>
      </c>
      <c r="K2746" s="39">
        <f t="shared" si="349"/>
        <v>-1.5252336206092473E-3</v>
      </c>
      <c r="L2746" s="36">
        <f>-(1-B2746/MAX(B$5:B2746))</f>
        <v>-2.0214713625721359E-4</v>
      </c>
      <c r="M2746" s="37">
        <f>-(1-C2746/MAX(C$5:C2746))</f>
        <v>-2.4955138643534047E-2</v>
      </c>
      <c r="N2746" s="37">
        <f>-(1-D2746/MAX(D$5:D2746))</f>
        <v>-5.1647554099569781E-2</v>
      </c>
      <c r="O2746" s="37">
        <f>-(1-E2746/MAX(E$5:E2746))</f>
        <v>-0.33448256180557057</v>
      </c>
      <c r="P2746" s="39">
        <f>-(1-F2746/MAX(F$5:F2746))</f>
        <v>-7.6786286421955952E-3</v>
      </c>
      <c r="Q2746" s="33">
        <f>IF(DatiStorici[[#This Row],[Calend]]="X",(DatiStorici[[#This Row],[Balanced]]*B$2/DatiStorici[[#This Row],[Bond 3Y]]),Q2745)</f>
        <v>30.94589687668044</v>
      </c>
      <c r="R2746" s="33">
        <f>IF(DatiStorici[[#This Row],[Calend]]="X",(DatiStorici[[#This Row],[Balanced]]*C$2/DatiStorici[[#This Row],[Bond 10Y]]),R2745)</f>
        <v>22.858879314903145</v>
      </c>
      <c r="S2746" s="33">
        <f>IF(DatiStorici[[#This Row],[Calend]]="X",(DatiStorici[[#This Row],[Balanced]]*D$2/DatiStorici[[#This Row],[SXXR]]),S2745)</f>
        <v>18.430812247674215</v>
      </c>
      <c r="T2746" s="33">
        <f>IF(DatiStorici[[#This Row],[Calend]]="X",(DatiStorici[[#This Row],[Balanced]]*E$2/DatiStorici[[#This Row],[Gold]]),T2745)</f>
        <v>37.796619698119144</v>
      </c>
      <c r="U2746" s="34">
        <f>SUMPRODUCT(DatiStorici[[#This Row],[Bond 3Y]:[Gold]],Q2745:T2745)</f>
        <v>17256.13480986347</v>
      </c>
      <c r="V2746" s="32">
        <f t="shared" si="350"/>
        <v>-1.608351461666122E-3</v>
      </c>
      <c r="W2746" s="32">
        <f>-(1-U2746/MAX(U$5:U2746))</f>
        <v>-9.1054771996005313E-3</v>
      </c>
      <c r="X2746" s="53" t="str">
        <f t="shared" si="351"/>
        <v/>
      </c>
    </row>
    <row r="2747" spans="1:24" x14ac:dyDescent="0.3">
      <c r="A2747" s="4">
        <v>42969</v>
      </c>
      <c r="B2747" s="1">
        <v>133.57128</v>
      </c>
      <c r="C2747" s="1">
        <v>182.37558100000001</v>
      </c>
      <c r="D2747" s="1">
        <v>236.14302900000001</v>
      </c>
      <c r="E2747" s="1">
        <v>121.60599999999999</v>
      </c>
      <c r="F2747" s="3">
        <f t="shared" si="344"/>
        <v>16263.425979076761</v>
      </c>
      <c r="G2747" s="36">
        <f t="shared" si="345"/>
        <v>-4.9934644960396063E-4</v>
      </c>
      <c r="H2747" s="31">
        <f t="shared" si="346"/>
        <v>-1.8348170393294259E-3</v>
      </c>
      <c r="I2747" s="37">
        <f t="shared" si="347"/>
        <v>8.2515721384818982E-3</v>
      </c>
      <c r="J2747" s="37">
        <f t="shared" si="348"/>
        <v>-6.7633375295253683E-3</v>
      </c>
      <c r="K2747" s="39">
        <f t="shared" si="349"/>
        <v>-8.2870412592895887E-4</v>
      </c>
      <c r="L2747" s="36">
        <f>-(1-B2747/MAX(B$5:B2747))</f>
        <v>-7.0126801691539065E-4</v>
      </c>
      <c r="M2747" s="37">
        <f>-(1-C2747/MAX(C$5:C2747))</f>
        <v>-2.6742527302233254E-2</v>
      </c>
      <c r="N2747" s="37">
        <f>-(1-D2747/MAX(D$5:D2747))</f>
        <v>-4.3789780572208503E-2</v>
      </c>
      <c r="O2747" s="37">
        <f>-(1-E2747/MAX(E$5:E2747))</f>
        <v>-0.33896849383575045</v>
      </c>
      <c r="P2747" s="39">
        <f>-(1-F2747/MAX(F$5:F2747))</f>
        <v>-8.5006288123785634E-3</v>
      </c>
      <c r="Q2747" s="33">
        <f>IF(DatiStorici[[#This Row],[Calend]]="X",(DatiStorici[[#This Row],[Balanced]]*B$2/DatiStorici[[#This Row],[Bond 3Y]]),Q2746)</f>
        <v>30.94589687668044</v>
      </c>
      <c r="R2747" s="33">
        <f>IF(DatiStorici[[#This Row],[Calend]]="X",(DatiStorici[[#This Row],[Balanced]]*C$2/DatiStorici[[#This Row],[Bond 10Y]]),R2746)</f>
        <v>22.858879314903145</v>
      </c>
      <c r="S2747" s="33">
        <f>IF(DatiStorici[[#This Row],[Calend]]="X",(DatiStorici[[#This Row],[Balanced]]*D$2/DatiStorici[[#This Row],[SXXR]]),S2746)</f>
        <v>18.430812247674215</v>
      </c>
      <c r="T2747" s="33">
        <f>IF(DatiStorici[[#This Row],[Calend]]="X",(DatiStorici[[#This Row],[Balanced]]*E$2/DatiStorici[[#This Row],[Gold]]),T2746)</f>
        <v>37.796619698119144</v>
      </c>
      <c r="U2747" s="34">
        <f>SUMPRODUCT(DatiStorici[[#This Row],[Bond 3Y]:[Gold]],Q2746:T2746)</f>
        <v>17250.988018736116</v>
      </c>
      <c r="V2747" s="32">
        <f t="shared" si="350"/>
        <v>-2.9830311794378878E-4</v>
      </c>
      <c r="W2747" s="32">
        <f>-(1-U2747/MAX(U$5:U2747))</f>
        <v>-9.4010200424380352E-3</v>
      </c>
      <c r="X2747" s="53" t="str">
        <f t="shared" si="351"/>
        <v/>
      </c>
    </row>
    <row r="2748" spans="1:24" x14ac:dyDescent="0.3">
      <c r="A2748" s="4">
        <v>42970</v>
      </c>
      <c r="B2748" s="1">
        <v>133.55291299999999</v>
      </c>
      <c r="C2748" s="1">
        <v>182.54076900000001</v>
      </c>
      <c r="D2748" s="1">
        <v>234.95714699999999</v>
      </c>
      <c r="E2748" s="1">
        <v>121.83659</v>
      </c>
      <c r="F2748" s="3">
        <f t="shared" si="344"/>
        <v>16258.409829327673</v>
      </c>
      <c r="G2748" s="36">
        <f t="shared" si="345"/>
        <v>-1.3751655978955365E-4</v>
      </c>
      <c r="H2748" s="31">
        <f t="shared" si="346"/>
        <v>9.0534727360431035E-4</v>
      </c>
      <c r="I2748" s="37">
        <f t="shared" si="347"/>
        <v>-5.0345322088363792E-3</v>
      </c>
      <c r="J2748" s="37">
        <f t="shared" si="348"/>
        <v>1.8944102505777326E-3</v>
      </c>
      <c r="K2748" s="39">
        <f t="shared" si="349"/>
        <v>-3.0847888282916399E-4</v>
      </c>
      <c r="L2748" s="36">
        <f>-(1-B2748/MAX(B$5:B2748))</f>
        <v>-8.3867869240150661E-4</v>
      </c>
      <c r="M2748" s="37">
        <f>-(1-C2748/MAX(C$5:C2748))</f>
        <v>-2.5860992315375531E-2</v>
      </c>
      <c r="N2748" s="37">
        <f>-(1-D2748/MAX(D$5:D2748))</f>
        <v>-4.8591753733294274E-2</v>
      </c>
      <c r="O2748" s="37">
        <f>-(1-E2748/MAX(E$5:E2748))</f>
        <v>-0.33771504207344916</v>
      </c>
      <c r="P2748" s="39">
        <f>-(1-F2748/MAX(F$5:F2748))</f>
        <v>-8.8064382604249314E-3</v>
      </c>
      <c r="Q2748" s="33">
        <f>IF(DatiStorici[[#This Row],[Calend]]="X",(DatiStorici[[#This Row],[Balanced]]*B$2/DatiStorici[[#This Row],[Bond 3Y]]),Q2747)</f>
        <v>30.94589687668044</v>
      </c>
      <c r="R2748" s="33">
        <f>IF(DatiStorici[[#This Row],[Calend]]="X",(DatiStorici[[#This Row],[Balanced]]*C$2/DatiStorici[[#This Row],[Bond 10Y]]),R2747)</f>
        <v>22.858879314903145</v>
      </c>
      <c r="S2748" s="33">
        <f>IF(DatiStorici[[#This Row],[Calend]]="X",(DatiStorici[[#This Row],[Balanced]]*D$2/DatiStorici[[#This Row],[SXXR]]),S2747)</f>
        <v>18.430812247674215</v>
      </c>
      <c r="T2748" s="33">
        <f>IF(DatiStorici[[#This Row],[Calend]]="X",(DatiStorici[[#This Row],[Balanced]]*E$2/DatiStorici[[#This Row],[Gold]]),T2747)</f>
        <v>37.796619698119144</v>
      </c>
      <c r="U2748" s="34">
        <f>SUMPRODUCT(DatiStorici[[#This Row],[Bond 3Y]:[Gold]],Q2747:T2747)</f>
        <v>17241.054402050744</v>
      </c>
      <c r="V2748" s="32">
        <f t="shared" si="350"/>
        <v>-5.7599470850849929E-4</v>
      </c>
      <c r="W2748" s="32">
        <f>-(1-U2748/MAX(U$5:U2748))</f>
        <v>-9.971435519228744E-3</v>
      </c>
      <c r="X2748" s="53" t="str">
        <f t="shared" si="351"/>
        <v/>
      </c>
    </row>
    <row r="2749" spans="1:24" x14ac:dyDescent="0.3">
      <c r="A2749" s="4">
        <v>42971</v>
      </c>
      <c r="B2749" s="1">
        <v>133.56725800000001</v>
      </c>
      <c r="C2749" s="1">
        <v>182.44768999999999</v>
      </c>
      <c r="D2749" s="1">
        <v>235.346137</v>
      </c>
      <c r="E2749" s="1">
        <v>122.05771</v>
      </c>
      <c r="F2749" s="3">
        <f t="shared" si="344"/>
        <v>16270.980191889877</v>
      </c>
      <c r="G2749" s="36">
        <f t="shared" si="345"/>
        <v>1.0740484299720888E-4</v>
      </c>
      <c r="H2749" s="31">
        <f t="shared" si="346"/>
        <v>-5.1003805584879628E-4</v>
      </c>
      <c r="I2749" s="37">
        <f t="shared" si="347"/>
        <v>1.6542095364275838E-3</v>
      </c>
      <c r="J2749" s="37">
        <f t="shared" si="348"/>
        <v>1.8132450047766296E-3</v>
      </c>
      <c r="K2749" s="39">
        <f t="shared" si="349"/>
        <v>7.728619060923509E-4</v>
      </c>
      <c r="L2749" s="36">
        <f>-(1-B2749/MAX(B$5:B2749))</f>
        <v>-7.3135816428859801E-4</v>
      </c>
      <c r="M2749" s="37">
        <f>-(1-C2749/MAX(C$5:C2749))</f>
        <v>-2.6357713596835031E-2</v>
      </c>
      <c r="N2749" s="37">
        <f>-(1-D2749/MAX(D$5:D2749))</f>
        <v>-4.7016622700079558E-2</v>
      </c>
      <c r="O2749" s="37">
        <f>-(1-E2749/MAX(E$5:E2749))</f>
        <v>-0.3365130677741297</v>
      </c>
      <c r="P2749" s="39">
        <f>-(1-F2749/MAX(F$5:F2749))</f>
        <v>-8.0400864110630188E-3</v>
      </c>
      <c r="Q2749" s="33">
        <f>IF(DatiStorici[[#This Row],[Calend]]="X",(DatiStorici[[#This Row],[Balanced]]*B$2/DatiStorici[[#This Row],[Bond 3Y]]),Q2748)</f>
        <v>30.94589687668044</v>
      </c>
      <c r="R2749" s="33">
        <f>IF(DatiStorici[[#This Row],[Calend]]="X",(DatiStorici[[#This Row],[Balanced]]*C$2/DatiStorici[[#This Row],[Bond 10Y]]),R2748)</f>
        <v>22.858879314903145</v>
      </c>
      <c r="S2749" s="33">
        <f>IF(DatiStorici[[#This Row],[Calend]]="X",(DatiStorici[[#This Row],[Balanced]]*D$2/DatiStorici[[#This Row],[SXXR]]),S2748)</f>
        <v>18.430812247674215</v>
      </c>
      <c r="T2749" s="33">
        <f>IF(DatiStorici[[#This Row],[Calend]]="X",(DatiStorici[[#This Row],[Balanced]]*E$2/DatiStorici[[#This Row],[Gold]]),T2748)</f>
        <v>37.796619698119144</v>
      </c>
      <c r="U2749" s="34">
        <f>SUMPRODUCT(DatiStorici[[#This Row],[Bond 3Y]:[Gold]],Q2748:T2748)</f>
        <v>17254.89762951756</v>
      </c>
      <c r="V2749" s="32">
        <f t="shared" si="350"/>
        <v>8.0260015420119846E-4</v>
      </c>
      <c r="W2749" s="32">
        <f>-(1-U2749/MAX(U$5:U2749))</f>
        <v>-9.176519483517942E-3</v>
      </c>
      <c r="X2749" s="53" t="str">
        <f t="shared" si="351"/>
        <v/>
      </c>
    </row>
    <row r="2750" spans="1:24" x14ac:dyDescent="0.3">
      <c r="A2750" s="4">
        <v>42972</v>
      </c>
      <c r="B2750" s="1">
        <v>133.55923300000001</v>
      </c>
      <c r="C2750" s="1">
        <v>182.44300899999999</v>
      </c>
      <c r="D2750" s="1">
        <v>235.068107</v>
      </c>
      <c r="E2750" s="1">
        <v>121.70594</v>
      </c>
      <c r="F2750" s="3">
        <f t="shared" si="344"/>
        <v>16252.606981568319</v>
      </c>
      <c r="G2750" s="36">
        <f t="shared" si="345"/>
        <v>-6.0083894879682679E-5</v>
      </c>
      <c r="H2750" s="31">
        <f t="shared" si="346"/>
        <v>-2.5656998181046651E-5</v>
      </c>
      <c r="I2750" s="37">
        <f t="shared" si="347"/>
        <v>-1.1820646841371877E-3</v>
      </c>
      <c r="J2750" s="37">
        <f t="shared" si="348"/>
        <v>-2.8861583274154396E-3</v>
      </c>
      <c r="K2750" s="39">
        <f t="shared" si="349"/>
        <v>-1.1298392257948005E-3</v>
      </c>
      <c r="L2750" s="36">
        <f>-(1-B2750/MAX(B$5:B2750))</f>
        <v>-7.9139631264024679E-4</v>
      </c>
      <c r="M2750" s="37">
        <f>-(1-C2750/MAX(C$5:C2750))</f>
        <v>-2.6382694014743691E-2</v>
      </c>
      <c r="N2750" s="37">
        <f>-(1-D2750/MAX(D$5:D2750))</f>
        <v>-4.8142445166376002E-2</v>
      </c>
      <c r="O2750" s="37">
        <f>-(1-E2750/MAX(E$5:E2750))</f>
        <v>-0.33842523537213798</v>
      </c>
      <c r="P2750" s="39">
        <f>-(1-F2750/MAX(F$5:F2750))</f>
        <v>-9.1602087336265514E-3</v>
      </c>
      <c r="Q2750" s="33">
        <f>IF(DatiStorici[[#This Row],[Calend]]="X",(DatiStorici[[#This Row],[Balanced]]*B$2/DatiStorici[[#This Row],[Bond 3Y]]),Q2749)</f>
        <v>30.94589687668044</v>
      </c>
      <c r="R2750" s="33">
        <f>IF(DatiStorici[[#This Row],[Calend]]="X",(DatiStorici[[#This Row],[Balanced]]*C$2/DatiStorici[[#This Row],[Bond 10Y]]),R2749)</f>
        <v>22.858879314903145</v>
      </c>
      <c r="S2750" s="33">
        <f>IF(DatiStorici[[#This Row],[Calend]]="X",(DatiStorici[[#This Row],[Balanced]]*D$2/DatiStorici[[#This Row],[SXXR]]),S2749)</f>
        <v>18.430812247674215</v>
      </c>
      <c r="T2750" s="33">
        <f>IF(DatiStorici[[#This Row],[Calend]]="X",(DatiStorici[[#This Row],[Balanced]]*E$2/DatiStorici[[#This Row],[Gold]]),T2749)</f>
        <v>37.796619698119144</v>
      </c>
      <c r="U2750" s="34">
        <f>SUMPRODUCT(DatiStorici[[#This Row],[Bond 3Y]:[Gold]],Q2749:T2749)</f>
        <v>17236.122250640623</v>
      </c>
      <c r="V2750" s="32">
        <f t="shared" si="350"/>
        <v>-1.0887112527665642E-3</v>
      </c>
      <c r="W2750" s="32">
        <f>-(1-U2750/MAX(U$5:U2750))</f>
        <v>-1.0254653161635985E-2</v>
      </c>
      <c r="X2750" s="53" t="str">
        <f t="shared" si="351"/>
        <v/>
      </c>
    </row>
    <row r="2751" spans="1:24" x14ac:dyDescent="0.3">
      <c r="A2751" s="4">
        <v>42975</v>
      </c>
      <c r="B2751" s="1">
        <v>133.56965049999999</v>
      </c>
      <c r="C2751" s="1">
        <v>182.69933750000001</v>
      </c>
      <c r="D2751" s="1">
        <v>233.94590099999999</v>
      </c>
      <c r="E2751" s="1">
        <v>121.70171000000001</v>
      </c>
      <c r="F2751" s="3">
        <f t="shared" si="344"/>
        <v>16242.305376778146</v>
      </c>
      <c r="G2751" s="36">
        <f t="shared" si="345"/>
        <v>7.7996058447679859E-5</v>
      </c>
      <c r="H2751" s="31">
        <f t="shared" si="346"/>
        <v>1.4039924131678636E-3</v>
      </c>
      <c r="I2751" s="37">
        <f t="shared" si="347"/>
        <v>-4.7853928556474187E-3</v>
      </c>
      <c r="J2751" s="37">
        <f t="shared" si="348"/>
        <v>-3.4756508272590564E-5</v>
      </c>
      <c r="K2751" s="39">
        <f t="shared" si="349"/>
        <v>-6.3404418646728579E-4</v>
      </c>
      <c r="L2751" s="36">
        <f>-(1-B2751/MAX(B$5:B2751))</f>
        <v>-7.1345894062124771E-4</v>
      </c>
      <c r="M2751" s="37">
        <f>-(1-C2751/MAX(C$5:C2751))</f>
        <v>-2.5014782659931178E-2</v>
      </c>
      <c r="N2751" s="37">
        <f>-(1-D2751/MAX(D$5:D2751))</f>
        <v>-5.2686576111283911E-2</v>
      </c>
      <c r="O2751" s="37">
        <f>-(1-E2751/MAX(E$5:E2751))</f>
        <v>-0.33844822900132632</v>
      </c>
      <c r="P2751" s="39">
        <f>-(1-F2751/MAX(F$5:F2751))</f>
        <v>-9.7882458203276679E-3</v>
      </c>
      <c r="Q2751" s="33">
        <f>IF(DatiStorici[[#This Row],[Calend]]="X",(DatiStorici[[#This Row],[Balanced]]*B$2/DatiStorici[[#This Row],[Bond 3Y]]),Q2750)</f>
        <v>30.94589687668044</v>
      </c>
      <c r="R2751" s="33">
        <f>IF(DatiStorici[[#This Row],[Calend]]="X",(DatiStorici[[#This Row],[Balanced]]*C$2/DatiStorici[[#This Row],[Bond 10Y]]),R2750)</f>
        <v>22.858879314903145</v>
      </c>
      <c r="S2751" s="33">
        <f>IF(DatiStorici[[#This Row],[Calend]]="X",(DatiStorici[[#This Row],[Balanced]]*D$2/DatiStorici[[#This Row],[SXXR]]),S2750)</f>
        <v>18.430812247674215</v>
      </c>
      <c r="T2751" s="33">
        <f>IF(DatiStorici[[#This Row],[Calend]]="X",(DatiStorici[[#This Row],[Balanced]]*E$2/DatiStorici[[#This Row],[Gold]]),T2750)</f>
        <v>37.796619698119144</v>
      </c>
      <c r="U2751" s="34">
        <f>SUMPRODUCT(DatiStorici[[#This Row],[Bond 3Y]:[Gold]],Q2750:T2750)</f>
        <v>17221.460963977268</v>
      </c>
      <c r="V2751" s="32">
        <f t="shared" si="350"/>
        <v>-8.5097596408880208E-4</v>
      </c>
      <c r="W2751" s="32">
        <f>-(1-U2751/MAX(U$5:U2751))</f>
        <v>-1.1096544396956065E-2</v>
      </c>
      <c r="X2751" s="53" t="str">
        <f t="shared" si="351"/>
        <v/>
      </c>
    </row>
    <row r="2752" spans="1:24" x14ac:dyDescent="0.3">
      <c r="A2752" s="4">
        <v>42976</v>
      </c>
      <c r="B2752" s="1">
        <v>133.58006800000001</v>
      </c>
      <c r="C2752" s="1">
        <v>182.95566600000001</v>
      </c>
      <c r="D2752" s="1">
        <v>231.51109199999999</v>
      </c>
      <c r="E2752" s="1">
        <v>124.85809</v>
      </c>
      <c r="F2752" s="3">
        <f t="shared" si="344"/>
        <v>16336.914545523125</v>
      </c>
      <c r="G2752" s="36">
        <f t="shared" si="345"/>
        <v>7.7989975537215965E-5</v>
      </c>
      <c r="H2752" s="31">
        <f t="shared" si="346"/>
        <v>1.4020239818111388E-3</v>
      </c>
      <c r="I2752" s="37">
        <f t="shared" si="347"/>
        <v>-1.0462110335567818E-2</v>
      </c>
      <c r="J2752" s="37">
        <f t="shared" si="348"/>
        <v>2.5604761544092473E-2</v>
      </c>
      <c r="K2752" s="39">
        <f t="shared" si="349"/>
        <v>5.8079619413947273E-3</v>
      </c>
      <c r="L2752" s="36">
        <f>-(1-B2752/MAX(B$5:B2752))</f>
        <v>-6.3552156860191555E-4</v>
      </c>
      <c r="M2752" s="37">
        <f>-(1-C2752/MAX(C$5:C2752))</f>
        <v>-2.3646871305118777E-2</v>
      </c>
      <c r="N2752" s="37">
        <f>-(1-D2752/MAX(D$5:D2752))</f>
        <v>-6.2545809551347809E-2</v>
      </c>
      <c r="O2752" s="37">
        <f>-(1-E2752/MAX(E$5:E2752))</f>
        <v>-0.32129063294992499</v>
      </c>
      <c r="P2752" s="39">
        <f>-(1-F2752/MAX(F$5:F2752))</f>
        <v>-4.0204001376338283E-3</v>
      </c>
      <c r="Q2752" s="33">
        <f>IF(DatiStorici[[#This Row],[Calend]]="X",(DatiStorici[[#This Row],[Balanced]]*B$2/DatiStorici[[#This Row],[Bond 3Y]]),Q2751)</f>
        <v>30.94589687668044</v>
      </c>
      <c r="R2752" s="33">
        <f>IF(DatiStorici[[#This Row],[Calend]]="X",(DatiStorici[[#This Row],[Balanced]]*C$2/DatiStorici[[#This Row],[Bond 10Y]]),R2751)</f>
        <v>22.858879314903145</v>
      </c>
      <c r="S2752" s="33">
        <f>IF(DatiStorici[[#This Row],[Calend]]="X",(DatiStorici[[#This Row],[Balanced]]*D$2/DatiStorici[[#This Row],[SXXR]]),S2751)</f>
        <v>18.430812247674215</v>
      </c>
      <c r="T2752" s="33">
        <f>IF(DatiStorici[[#This Row],[Calend]]="X",(DatiStorici[[#This Row],[Balanced]]*E$2/DatiStorici[[#This Row],[Gold]]),T2751)</f>
        <v>37.796619698119144</v>
      </c>
      <c r="U2752" s="34">
        <f>SUMPRODUCT(DatiStorici[[#This Row],[Bond 3Y]:[Gold]],Q2751:T2751)</f>
        <v>17302.067712049255</v>
      </c>
      <c r="V2752" s="32">
        <f t="shared" si="350"/>
        <v>4.669678774935339E-3</v>
      </c>
      <c r="W2752" s="32">
        <f>-(1-U2752/MAX(U$5:U2752))</f>
        <v>-6.4678841526220054E-3</v>
      </c>
      <c r="X2752" s="53" t="str">
        <f t="shared" si="351"/>
        <v/>
      </c>
    </row>
    <row r="2753" spans="1:24" x14ac:dyDescent="0.3">
      <c r="A2753" s="4">
        <v>42977</v>
      </c>
      <c r="B2753" s="1">
        <v>133.56648300000001</v>
      </c>
      <c r="C2753" s="1">
        <v>182.74850799999999</v>
      </c>
      <c r="D2753" s="1">
        <v>233.14522600000001</v>
      </c>
      <c r="E2753" s="1">
        <v>123.89559</v>
      </c>
      <c r="F2753" s="3">
        <f t="shared" si="344"/>
        <v>16317.955482730911</v>
      </c>
      <c r="G2753" s="36">
        <f t="shared" si="345"/>
        <v>-1.0170447614518072E-4</v>
      </c>
      <c r="H2753" s="31">
        <f t="shared" si="346"/>
        <v>-1.1329267582146673E-3</v>
      </c>
      <c r="I2753" s="37">
        <f t="shared" si="347"/>
        <v>7.0337609709568696E-3</v>
      </c>
      <c r="J2753" s="37">
        <f t="shared" si="348"/>
        <v>-7.7386176025029752E-3</v>
      </c>
      <c r="K2753" s="39">
        <f t="shared" si="349"/>
        <v>-1.1611784034707986E-3</v>
      </c>
      <c r="L2753" s="36">
        <f>-(1-B2753/MAX(B$5:B2753))</f>
        <v>-7.3715624092063337E-4</v>
      </c>
      <c r="M2753" s="37">
        <f>-(1-C2753/MAX(C$5:C2753))</f>
        <v>-2.4752381540774415E-2</v>
      </c>
      <c r="N2753" s="37">
        <f>-(1-D2753/MAX(D$5:D2753))</f>
        <v>-5.5928736681013613E-2</v>
      </c>
      <c r="O2753" s="37">
        <f>-(1-E2753/MAX(E$5:E2753))</f>
        <v>-0.32652263486334288</v>
      </c>
      <c r="P2753" s="39">
        <f>-(1-F2753/MAX(F$5:F2753))</f>
        <v>-5.1762389418912313E-3</v>
      </c>
      <c r="Q2753" s="33">
        <f>IF(DatiStorici[[#This Row],[Calend]]="X",(DatiStorici[[#This Row],[Balanced]]*B$2/DatiStorici[[#This Row],[Bond 3Y]]),Q2752)</f>
        <v>30.94589687668044</v>
      </c>
      <c r="R2753" s="33">
        <f>IF(DatiStorici[[#This Row],[Calend]]="X",(DatiStorici[[#This Row],[Balanced]]*C$2/DatiStorici[[#This Row],[Bond 10Y]]),R2752)</f>
        <v>22.858879314903145</v>
      </c>
      <c r="S2753" s="33">
        <f>IF(DatiStorici[[#This Row],[Calend]]="X",(DatiStorici[[#This Row],[Balanced]]*D$2/DatiStorici[[#This Row],[SXXR]]),S2752)</f>
        <v>18.430812247674215</v>
      </c>
      <c r="T2753" s="33">
        <f>IF(DatiStorici[[#This Row],[Calend]]="X",(DatiStorici[[#This Row],[Balanced]]*E$2/DatiStorici[[#This Row],[Gold]]),T2752)</f>
        <v>37.796619698119144</v>
      </c>
      <c r="U2753" s="34">
        <f>SUMPRODUCT(DatiStorici[[#This Row],[Bond 3Y]:[Gold]],Q2752:T2752)</f>
        <v>17290.651082801171</v>
      </c>
      <c r="V2753" s="32">
        <f t="shared" si="350"/>
        <v>-6.6005969234673209E-4</v>
      </c>
      <c r="W2753" s="32">
        <f>-(1-U2753/MAX(U$5:U2753))</f>
        <v>-7.1234582725172579E-3</v>
      </c>
      <c r="X2753" s="53" t="str">
        <f t="shared" si="351"/>
        <v/>
      </c>
    </row>
    <row r="2754" spans="1:24" x14ac:dyDescent="0.3">
      <c r="A2754" s="4">
        <v>42978</v>
      </c>
      <c r="B2754" s="1">
        <v>133.617344</v>
      </c>
      <c r="C2754" s="1">
        <v>182.95697100000001</v>
      </c>
      <c r="D2754" s="1">
        <v>234.95903899999999</v>
      </c>
      <c r="E2754" s="1">
        <v>124.20188</v>
      </c>
      <c r="F2754" s="3">
        <f t="shared" si="344"/>
        <v>16363.855262136884</v>
      </c>
      <c r="G2754" s="36">
        <f t="shared" si="345"/>
        <v>3.8071915643554931E-4</v>
      </c>
      <c r="H2754" s="31">
        <f t="shared" si="346"/>
        <v>1.140059608343595E-3</v>
      </c>
      <c r="I2754" s="37">
        <f t="shared" si="347"/>
        <v>7.7496498677813701E-3</v>
      </c>
      <c r="J2754" s="37">
        <f t="shared" si="348"/>
        <v>2.469111479519526E-3</v>
      </c>
      <c r="K2754" s="39">
        <f t="shared" si="349"/>
        <v>2.8088902382352515E-3</v>
      </c>
      <c r="L2754" s="36">
        <f>-(1-B2754/MAX(B$5:B2754))</f>
        <v>-3.5664530468204614E-4</v>
      </c>
      <c r="M2754" s="37">
        <f>-(1-C2754/MAX(C$5:C2754))</f>
        <v>-2.3639907099741508E-2</v>
      </c>
      <c r="N2754" s="37">
        <f>-(1-D2754/MAX(D$5:D2754))</f>
        <v>-4.8584092487722774E-2</v>
      </c>
      <c r="O2754" s="37">
        <f>-(1-E2754/MAX(E$5:E2754))</f>
        <v>-0.32485768954795502</v>
      </c>
      <c r="P2754" s="39">
        <f>-(1-F2754/MAX(F$5:F2754))</f>
        <v>-2.3779600013272839E-3</v>
      </c>
      <c r="Q2754" s="33">
        <f>IF(DatiStorici[[#This Row],[Calend]]="X",(DatiStorici[[#This Row],[Balanced]]*B$2/DatiStorici[[#This Row],[Bond 3Y]]),Q2753)</f>
        <v>30.94589687668044</v>
      </c>
      <c r="R2754" s="33">
        <f>IF(DatiStorici[[#This Row],[Calend]]="X",(DatiStorici[[#This Row],[Balanced]]*C$2/DatiStorici[[#This Row],[Bond 10Y]]),R2753)</f>
        <v>22.858879314903145</v>
      </c>
      <c r="S2754" s="33">
        <f>IF(DatiStorici[[#This Row],[Calend]]="X",(DatiStorici[[#This Row],[Balanced]]*D$2/DatiStorici[[#This Row],[SXXR]]),S2753)</f>
        <v>18.430812247674215</v>
      </c>
      <c r="T2754" s="33">
        <f>IF(DatiStorici[[#This Row],[Calend]]="X",(DatiStorici[[#This Row],[Balanced]]*E$2/DatiStorici[[#This Row],[Gold]]),T2753)</f>
        <v>37.796619698119144</v>
      </c>
      <c r="U2754" s="34">
        <f>SUMPRODUCT(DatiStorici[[#This Row],[Bond 3Y]:[Gold]],Q2753:T2753)</f>
        <v>17341.997026123565</v>
      </c>
      <c r="V2754" s="32">
        <f t="shared" si="350"/>
        <v>2.9651778738696154E-3</v>
      </c>
      <c r="W2754" s="32">
        <f>-(1-U2754/MAX(U$5:U2754))</f>
        <v>-4.1750335779501269E-3</v>
      </c>
      <c r="X2754" s="53" t="str">
        <f t="shared" si="351"/>
        <v/>
      </c>
    </row>
    <row r="2755" spans="1:24" x14ac:dyDescent="0.3">
      <c r="A2755" s="4">
        <v>42979</v>
      </c>
      <c r="B2755" s="1">
        <v>133.62964700000001</v>
      </c>
      <c r="C2755" s="1">
        <v>182.67365000000001</v>
      </c>
      <c r="D2755" s="1">
        <v>236.38197</v>
      </c>
      <c r="E2755" s="1">
        <v>125.01945000000001</v>
      </c>
      <c r="F2755" s="3">
        <f t="shared" si="344"/>
        <v>16410.636991774896</v>
      </c>
      <c r="G2755" s="36">
        <f t="shared" si="345"/>
        <v>9.2072131197126333E-5</v>
      </c>
      <c r="H2755" s="31">
        <f t="shared" si="346"/>
        <v>-1.5497665700496177E-3</v>
      </c>
      <c r="I2755" s="37">
        <f t="shared" si="347"/>
        <v>6.0378167636613101E-3</v>
      </c>
      <c r="J2755" s="37">
        <f t="shared" si="348"/>
        <v>6.5610189370533395E-3</v>
      </c>
      <c r="K2755" s="39">
        <f t="shared" si="349"/>
        <v>2.8547665084766426E-3</v>
      </c>
      <c r="L2755" s="36">
        <f>-(1-B2755/MAX(B$5:B2755))</f>
        <v>-2.6460177332121582E-4</v>
      </c>
      <c r="M2755" s="37">
        <f>-(1-C2755/MAX(C$5:C2755))</f>
        <v>-2.5151865438189258E-2</v>
      </c>
      <c r="N2755" s="37">
        <f>-(1-D2755/MAX(D$5:D2755))</f>
        <v>-4.282224057321804E-2</v>
      </c>
      <c r="O2755" s="37">
        <f>-(1-E2755/MAX(E$5:E2755))</f>
        <v>-0.3204135048161596</v>
      </c>
      <c r="P2755" s="39">
        <f>-(1-F2755/MAX(F$5:F2755))</f>
        <v>0</v>
      </c>
      <c r="Q2755" s="33">
        <f>IF(DatiStorici[[#This Row],[Calend]]="X",(DatiStorici[[#This Row],[Balanced]]*B$2/DatiStorici[[#This Row],[Bond 3Y]]),Q2754)</f>
        <v>30.94589687668044</v>
      </c>
      <c r="R2755" s="33">
        <f>IF(DatiStorici[[#This Row],[Calend]]="X",(DatiStorici[[#This Row],[Balanced]]*C$2/DatiStorici[[#This Row],[Bond 10Y]]),R2754)</f>
        <v>22.858879314903145</v>
      </c>
      <c r="S2755" s="33">
        <f>IF(DatiStorici[[#This Row],[Calend]]="X",(DatiStorici[[#This Row],[Balanced]]*D$2/DatiStorici[[#This Row],[SXXR]]),S2754)</f>
        <v>18.430812247674215</v>
      </c>
      <c r="T2755" s="33">
        <f>IF(DatiStorici[[#This Row],[Calend]]="X",(DatiStorici[[#This Row],[Balanced]]*E$2/DatiStorici[[#This Row],[Gold]]),T2754)</f>
        <v>37.796619698119144</v>
      </c>
      <c r="U2755" s="34">
        <f>SUMPRODUCT(DatiStorici[[#This Row],[Bond 3Y]:[Gold]],Q2754:T2754)</f>
        <v>17393.02850941545</v>
      </c>
      <c r="V2755" s="32">
        <f t="shared" si="350"/>
        <v>2.9383320853441754E-3</v>
      </c>
      <c r="W2755" s="32">
        <f>-(1-U2755/MAX(U$5:U2755))</f>
        <v>-1.2446660395947218E-3</v>
      </c>
      <c r="X2755" s="53" t="str">
        <f t="shared" si="351"/>
        <v/>
      </c>
    </row>
    <row r="2756" spans="1:24" x14ac:dyDescent="0.3">
      <c r="A2756" s="4">
        <v>42982</v>
      </c>
      <c r="B2756" s="1">
        <v>133.646432</v>
      </c>
      <c r="C2756" s="1">
        <v>182.95612499999999</v>
      </c>
      <c r="D2756" s="1">
        <v>235.13997800000001</v>
      </c>
      <c r="E2756" s="1">
        <v>126.21754</v>
      </c>
      <c r="F2756" s="3">
        <f t="shared" si="344"/>
        <v>16446.772969355454</v>
      </c>
      <c r="G2756" s="36">
        <f t="shared" si="345"/>
        <v>1.2560046589171029E-4</v>
      </c>
      <c r="H2756" s="31">
        <f t="shared" si="346"/>
        <v>1.5451425212836423E-3</v>
      </c>
      <c r="I2756" s="37">
        <f t="shared" si="347"/>
        <v>-5.268025709471184E-3</v>
      </c>
      <c r="J2756" s="37">
        <f t="shared" si="348"/>
        <v>9.5376009885388101E-3</v>
      </c>
      <c r="K2756" s="39">
        <f t="shared" si="349"/>
        <v>2.1995642500352904E-3</v>
      </c>
      <c r="L2756" s="36">
        <f>-(1-B2756/MAX(B$5:B2756))</f>
        <v>-1.390266555538755E-4</v>
      </c>
      <c r="M2756" s="37">
        <f>-(1-C2756/MAX(C$5:C2756))</f>
        <v>-2.364442182598625E-2</v>
      </c>
      <c r="N2756" s="37">
        <f>-(1-D2756/MAX(D$5:D2756))</f>
        <v>-4.7851419066763712E-2</v>
      </c>
      <c r="O2756" s="37">
        <f>-(1-E2756/MAX(E$5:E2756))</f>
        <v>-0.31390087190972149</v>
      </c>
      <c r="P2756" s="39">
        <f>-(1-F2756/MAX(F$5:F2756))</f>
        <v>0</v>
      </c>
      <c r="Q2756" s="33">
        <f>IF(DatiStorici[[#This Row],[Calend]]="X",(DatiStorici[[#This Row],[Balanced]]*B$2/DatiStorici[[#This Row],[Bond 3Y]]),Q2755)</f>
        <v>30.94589687668044</v>
      </c>
      <c r="R2756" s="33">
        <f>IF(DatiStorici[[#This Row],[Calend]]="X",(DatiStorici[[#This Row],[Balanced]]*C$2/DatiStorici[[#This Row],[Bond 10Y]]),R2755)</f>
        <v>22.858879314903145</v>
      </c>
      <c r="S2756" s="33">
        <f>IF(DatiStorici[[#This Row],[Calend]]="X",(DatiStorici[[#This Row],[Balanced]]*D$2/DatiStorici[[#This Row],[SXXR]]),S2755)</f>
        <v>18.430812247674215</v>
      </c>
      <c r="T2756" s="33">
        <f>IF(DatiStorici[[#This Row],[Calend]]="X",(DatiStorici[[#This Row],[Balanced]]*E$2/DatiStorici[[#This Row],[Gold]]),T2755)</f>
        <v>37.796619698119144</v>
      </c>
      <c r="U2756" s="34">
        <f>SUMPRODUCT(DatiStorici[[#This Row],[Bond 3Y]:[Gold]],Q2755:T2755)</f>
        <v>17422.397828958005</v>
      </c>
      <c r="V2756" s="32">
        <f t="shared" si="350"/>
        <v>1.6871444412974736E-3</v>
      </c>
      <c r="W2756" s="32">
        <f>-(1-U2756/MAX(U$5:U2756))</f>
        <v>0</v>
      </c>
      <c r="X2756" s="53" t="str">
        <f t="shared" si="351"/>
        <v/>
      </c>
    </row>
    <row r="2757" spans="1:24" x14ac:dyDescent="0.3">
      <c r="A2757" s="4">
        <v>42983</v>
      </c>
      <c r="B2757" s="1">
        <v>133.68081100000001</v>
      </c>
      <c r="C2757" s="1">
        <v>183.416822</v>
      </c>
      <c r="D2757" s="1">
        <v>234.85249200000001</v>
      </c>
      <c r="E2757" s="1">
        <v>126.44804000000001</v>
      </c>
      <c r="F2757" s="3">
        <f t="shared" si="344"/>
        <v>16464.0521606086</v>
      </c>
      <c r="G2757" s="36">
        <f t="shared" si="345"/>
        <v>2.5720536226474103E-4</v>
      </c>
      <c r="H2757" s="31">
        <f t="shared" si="346"/>
        <v>2.5149086284293552E-3</v>
      </c>
      <c r="I2757" s="37">
        <f t="shared" si="347"/>
        <v>-1.2233644332846475E-3</v>
      </c>
      <c r="J2757" s="37">
        <f t="shared" si="348"/>
        <v>1.8245466117225852E-3</v>
      </c>
      <c r="K2757" s="39">
        <f t="shared" si="349"/>
        <v>1.0500613565672609E-3</v>
      </c>
      <c r="L2757" s="36">
        <f>-(1-B2757/MAX(B$5:B2757))</f>
        <v>0</v>
      </c>
      <c r="M2757" s="37">
        <f>-(1-C2757/MAX(C$5:C2757))</f>
        <v>-2.1185886558046763E-2</v>
      </c>
      <c r="N2757" s="37">
        <f>-(1-D2757/MAX(D$5:D2757))</f>
        <v>-4.9015531563781023E-2</v>
      </c>
      <c r="O2757" s="37">
        <f>-(1-E2757/MAX(E$5:E2757))</f>
        <v>-0.31264790937357301</v>
      </c>
      <c r="P2757" s="39">
        <f>-(1-F2757/MAX(F$5:F2757))</f>
        <v>0</v>
      </c>
      <c r="Q2757" s="33">
        <f>IF(DatiStorici[[#This Row],[Calend]]="X",(DatiStorici[[#This Row],[Balanced]]*B$2/DatiStorici[[#This Row],[Bond 3Y]]),Q2756)</f>
        <v>30.94589687668044</v>
      </c>
      <c r="R2757" s="33">
        <f>IF(DatiStorici[[#This Row],[Calend]]="X",(DatiStorici[[#This Row],[Balanced]]*C$2/DatiStorici[[#This Row],[Bond 10Y]]),R2756)</f>
        <v>22.858879314903145</v>
      </c>
      <c r="S2757" s="33">
        <f>IF(DatiStorici[[#This Row],[Calend]]="X",(DatiStorici[[#This Row],[Balanced]]*D$2/DatiStorici[[#This Row],[SXXR]]),S2756)</f>
        <v>18.430812247674215</v>
      </c>
      <c r="T2757" s="33">
        <f>IF(DatiStorici[[#This Row],[Calend]]="X",(DatiStorici[[#This Row],[Balanced]]*E$2/DatiStorici[[#This Row],[Gold]]),T2756)</f>
        <v>37.796619698119144</v>
      </c>
      <c r="U2757" s="34">
        <f>SUMPRODUCT(DatiStorici[[#This Row],[Bond 3Y]:[Gold]],Q2756:T2756)</f>
        <v>17437.40625542105</v>
      </c>
      <c r="V2757" s="32">
        <f t="shared" si="350"/>
        <v>8.6107353638866554E-4</v>
      </c>
      <c r="W2757" s="32">
        <f>-(1-U2757/MAX(U$5:U2757))</f>
        <v>0</v>
      </c>
      <c r="X2757" s="53" t="str">
        <f t="shared" si="351"/>
        <v/>
      </c>
    </row>
    <row r="2758" spans="1:24" x14ac:dyDescent="0.3">
      <c r="A2758" s="4">
        <v>42984</v>
      </c>
      <c r="B2758" s="1">
        <v>133.62300500000001</v>
      </c>
      <c r="C2758" s="1">
        <v>183.17330200000001</v>
      </c>
      <c r="D2758" s="1">
        <v>235.00317000000001</v>
      </c>
      <c r="E2758" s="1">
        <v>126.66434</v>
      </c>
      <c r="F2758" s="3">
        <f t="shared" si="344"/>
        <v>16467.2573378222</v>
      </c>
      <c r="G2758" s="36">
        <f t="shared" si="345"/>
        <v>-4.3251160246156659E-4</v>
      </c>
      <c r="H2758" s="31">
        <f t="shared" si="346"/>
        <v>-1.3285684467573833E-3</v>
      </c>
      <c r="I2758" s="37">
        <f t="shared" si="347"/>
        <v>6.4137996985686829E-4</v>
      </c>
      <c r="J2758" s="37">
        <f t="shared" si="348"/>
        <v>1.7091226644292705E-3</v>
      </c>
      <c r="K2758" s="39">
        <f t="shared" si="349"/>
        <v>1.9465835234249316E-4</v>
      </c>
      <c r="L2758" s="36">
        <f>-(1-B2758/MAX(B$5:B2758))</f>
        <v>-4.3241808280169991E-4</v>
      </c>
      <c r="M2758" s="37">
        <f>-(1-C2758/MAX(C$5:C2758))</f>
        <v>-2.2485444637323493E-2</v>
      </c>
      <c r="N2758" s="37">
        <f>-(1-D2758/MAX(D$5:D2758))</f>
        <v>-4.8405393529839968E-2</v>
      </c>
      <c r="O2758" s="37">
        <f>-(1-E2758/MAX(E$5:E2758))</f>
        <v>-0.31147213585266686</v>
      </c>
      <c r="P2758" s="39">
        <f>-(1-F2758/MAX(F$5:F2758))</f>
        <v>0</v>
      </c>
      <c r="Q2758" s="33">
        <f>IF(DatiStorici[[#This Row],[Calend]]="X",(DatiStorici[[#This Row],[Balanced]]*B$2/DatiStorici[[#This Row],[Bond 3Y]]),Q2757)</f>
        <v>30.94589687668044</v>
      </c>
      <c r="R2758" s="33">
        <f>IF(DatiStorici[[#This Row],[Calend]]="X",(DatiStorici[[#This Row],[Balanced]]*C$2/DatiStorici[[#This Row],[Bond 10Y]]),R2757)</f>
        <v>22.858879314903145</v>
      </c>
      <c r="S2758" s="33">
        <f>IF(DatiStorici[[#This Row],[Calend]]="X",(DatiStorici[[#This Row],[Balanced]]*D$2/DatiStorici[[#This Row],[SXXR]]),S2757)</f>
        <v>18.430812247674215</v>
      </c>
      <c r="T2758" s="33">
        <f>IF(DatiStorici[[#This Row],[Calend]]="X",(DatiStorici[[#This Row],[Balanced]]*E$2/DatiStorici[[#This Row],[Gold]]),T2757)</f>
        <v>37.796619698119144</v>
      </c>
      <c r="U2758" s="34">
        <f>SUMPRODUCT(DatiStorici[[#This Row],[Bond 3Y]:[Gold]],Q2757:T2757)</f>
        <v>17441.003329383988</v>
      </c>
      <c r="V2758" s="32">
        <f t="shared" si="350"/>
        <v>2.0626364668051343E-4</v>
      </c>
      <c r="W2758" s="32">
        <f>-(1-U2758/MAX(U$5:U2758))</f>
        <v>0</v>
      </c>
      <c r="X2758" s="53" t="str">
        <f t="shared" si="351"/>
        <v/>
      </c>
    </row>
    <row r="2759" spans="1:24" x14ac:dyDescent="0.3">
      <c r="A2759" s="4">
        <v>42985</v>
      </c>
      <c r="B2759" s="1">
        <v>133.710229</v>
      </c>
      <c r="C2759" s="1">
        <v>184.102766</v>
      </c>
      <c r="D2759" s="1">
        <v>235.68279799999999</v>
      </c>
      <c r="E2759" s="1">
        <v>127.19779</v>
      </c>
      <c r="F2759" s="3">
        <f t="shared" ref="F2759:F2822" si="352">SUMPRODUCT(B2759:E2759,B$3:E$3)</f>
        <v>16524.206839367489</v>
      </c>
      <c r="G2759" s="36">
        <f t="shared" ref="G2759:G2822" si="353">LN(B2759/B2758)</f>
        <v>6.5254889405278436E-4</v>
      </c>
      <c r="H2759" s="31">
        <f t="shared" ref="H2759:H2822" si="354">LN(C2759/C2758)</f>
        <v>5.0614023902799911E-3</v>
      </c>
      <c r="I2759" s="37">
        <f t="shared" ref="I2759:I2822" si="355">LN(D2759/D2758)</f>
        <v>2.8878212588386745E-3</v>
      </c>
      <c r="J2759" s="37">
        <f t="shared" ref="J2759:J2822" si="356">LN(E2759/E2758)</f>
        <v>4.2026810786842932E-3</v>
      </c>
      <c r="K2759" s="39">
        <f t="shared" ref="K2759:K2822" si="357">LN(F2759/F2758)</f>
        <v>3.4523813677506902E-3</v>
      </c>
      <c r="L2759" s="36">
        <f>-(1-B2759/MAX(B$5:B2759))</f>
        <v>0</v>
      </c>
      <c r="M2759" s="37">
        <f>-(1-C2759/MAX(C$5:C2759))</f>
        <v>-1.7525308095778791E-2</v>
      </c>
      <c r="N2759" s="37">
        <f>-(1-D2759/MAX(D$5:D2759))</f>
        <v>-4.5653386656034467E-2</v>
      </c>
      <c r="O2759" s="37">
        <f>-(1-E2759/MAX(E$5:E2759))</f>
        <v>-0.30857238372725104</v>
      </c>
      <c r="P2759" s="39">
        <f>-(1-F2759/MAX(F$5:F2759))</f>
        <v>0</v>
      </c>
      <c r="Q2759" s="33">
        <f>IF(DatiStorici[[#This Row],[Calend]]="X",(DatiStorici[[#This Row],[Balanced]]*B$2/DatiStorici[[#This Row],[Bond 3Y]]),Q2758)</f>
        <v>30.94589687668044</v>
      </c>
      <c r="R2759" s="33">
        <f>IF(DatiStorici[[#This Row],[Calend]]="X",(DatiStorici[[#This Row],[Balanced]]*C$2/DatiStorici[[#This Row],[Bond 10Y]]),R2758)</f>
        <v>22.858879314903145</v>
      </c>
      <c r="S2759" s="33">
        <f>IF(DatiStorici[[#This Row],[Calend]]="X",(DatiStorici[[#This Row],[Balanced]]*D$2/DatiStorici[[#This Row],[SXXR]]),S2758)</f>
        <v>18.430812247674215</v>
      </c>
      <c r="T2759" s="33">
        <f>IF(DatiStorici[[#This Row],[Calend]]="X",(DatiStorici[[#This Row],[Balanced]]*E$2/DatiStorici[[#This Row],[Gold]]),T2758)</f>
        <v>37.796619698119144</v>
      </c>
      <c r="U2759" s="34">
        <f>SUMPRODUCT(DatiStorici[[#This Row],[Bond 3Y]:[Gold]],Q2758:T2758)</f>
        <v>17497.63776254093</v>
      </c>
      <c r="V2759" s="32">
        <f t="shared" ref="V2759:V2822" si="358">LN(U2759/U2758)</f>
        <v>3.24193963989993E-3</v>
      </c>
      <c r="W2759" s="32">
        <f>-(1-U2759/MAX(U$5:U2759))</f>
        <v>0</v>
      </c>
      <c r="X2759" s="53" t="str">
        <f t="shared" ref="X2759:X2822" si="359">IF(AND(MONTH(A2759)&lt;&gt;MONTH(A2758),MONTH(A2759)=X$2),"X","")</f>
        <v/>
      </c>
    </row>
    <row r="2760" spans="1:24" x14ac:dyDescent="0.3">
      <c r="A2760" s="4">
        <v>42986</v>
      </c>
      <c r="B2760" s="1">
        <v>133.678066</v>
      </c>
      <c r="C2760" s="1">
        <v>183.683739</v>
      </c>
      <c r="D2760" s="1">
        <v>236.044678</v>
      </c>
      <c r="E2760" s="1">
        <v>127.45668000000001</v>
      </c>
      <c r="F2760" s="3">
        <f t="shared" si="352"/>
        <v>16528.458422596523</v>
      </c>
      <c r="G2760" s="36">
        <f t="shared" si="353"/>
        <v>-2.4057148915296103E-4</v>
      </c>
      <c r="H2760" s="31">
        <f t="shared" si="354"/>
        <v>-2.278643591376848E-3</v>
      </c>
      <c r="I2760" s="37">
        <f t="shared" si="355"/>
        <v>1.5342759936623829E-3</v>
      </c>
      <c r="J2760" s="37">
        <f t="shared" si="356"/>
        <v>2.0332656182414253E-3</v>
      </c>
      <c r="K2760" s="39">
        <f t="shared" si="357"/>
        <v>2.5726114482974108E-4</v>
      </c>
      <c r="L2760" s="36">
        <f>-(1-B2760/MAX(B$5:B2760))</f>
        <v>-2.4054255415262293E-4</v>
      </c>
      <c r="M2760" s="37">
        <f>-(1-C2760/MAX(C$5:C2760))</f>
        <v>-1.9761469081673755E-2</v>
      </c>
      <c r="N2760" s="37">
        <f>-(1-D2760/MAX(D$5:D2760))</f>
        <v>-4.4188031715548193E-2</v>
      </c>
      <c r="O2760" s="37">
        <f>-(1-E2760/MAX(E$5:E2760))</f>
        <v>-0.30716509751907983</v>
      </c>
      <c r="P2760" s="39">
        <f>-(1-F2760/MAX(F$5:F2760))</f>
        <v>0</v>
      </c>
      <c r="Q2760" s="33">
        <f>IF(DatiStorici[[#This Row],[Calend]]="X",(DatiStorici[[#This Row],[Balanced]]*B$2/DatiStorici[[#This Row],[Bond 3Y]]),Q2759)</f>
        <v>30.94589687668044</v>
      </c>
      <c r="R2760" s="33">
        <f>IF(DatiStorici[[#This Row],[Calend]]="X",(DatiStorici[[#This Row],[Balanced]]*C$2/DatiStorici[[#This Row],[Bond 10Y]]),R2759)</f>
        <v>22.858879314903145</v>
      </c>
      <c r="S2760" s="33">
        <f>IF(DatiStorici[[#This Row],[Calend]]="X",(DatiStorici[[#This Row],[Balanced]]*D$2/DatiStorici[[#This Row],[SXXR]]),S2759)</f>
        <v>18.430812247674215</v>
      </c>
      <c r="T2760" s="33">
        <f>IF(DatiStorici[[#This Row],[Calend]]="X",(DatiStorici[[#This Row],[Balanced]]*E$2/DatiStorici[[#This Row],[Gold]]),T2759)</f>
        <v>37.796619698119144</v>
      </c>
      <c r="U2760" s="34">
        <f>SUMPRODUCT(DatiStorici[[#This Row],[Bond 3Y]:[Gold]],Q2759:T2759)</f>
        <v>17503.518871246837</v>
      </c>
      <c r="V2760" s="32">
        <f t="shared" si="358"/>
        <v>3.3605225237477867E-4</v>
      </c>
      <c r="W2760" s="32">
        <f>-(1-U2760/MAX(U$5:U2760))</f>
        <v>0</v>
      </c>
      <c r="X2760" s="53" t="str">
        <f t="shared" si="359"/>
        <v/>
      </c>
    </row>
    <row r="2761" spans="1:24" x14ac:dyDescent="0.3">
      <c r="A2761" s="4">
        <v>42989</v>
      </c>
      <c r="B2761" s="1">
        <v>133.66467800000001</v>
      </c>
      <c r="C2761" s="1">
        <v>183.491953</v>
      </c>
      <c r="D2761" s="1">
        <v>238.503444</v>
      </c>
      <c r="E2761" s="1">
        <v>126.31146</v>
      </c>
      <c r="F2761" s="3">
        <f t="shared" si="352"/>
        <v>16515.092089942485</v>
      </c>
      <c r="G2761" s="36">
        <f t="shared" si="353"/>
        <v>-1.0015607538749066E-4</v>
      </c>
      <c r="H2761" s="31">
        <f t="shared" si="354"/>
        <v>-1.0446553060022841E-3</v>
      </c>
      <c r="I2761" s="37">
        <f t="shared" si="355"/>
        <v>1.0362649808327193E-2</v>
      </c>
      <c r="J2761" s="37">
        <f t="shared" si="356"/>
        <v>-9.0257805772980693E-3</v>
      </c>
      <c r="K2761" s="39">
        <f t="shared" si="357"/>
        <v>-8.0901314633180542E-4</v>
      </c>
      <c r="L2761" s="36">
        <f>-(1-B2761/MAX(B$5:B2761))</f>
        <v>-3.4066952349609547E-4</v>
      </c>
      <c r="M2761" s="37">
        <f>-(1-C2761/MAX(C$5:C2761))</f>
        <v>-2.0784945780886077E-2</v>
      </c>
      <c r="N2761" s="37">
        <f>-(1-D2761/MAX(D$5:D2761))</f>
        <v>-3.423178957561368E-2</v>
      </c>
      <c r="O2761" s="37">
        <f>-(1-E2761/MAX(E$5:E2761))</f>
        <v>-0.31339033723989473</v>
      </c>
      <c r="P2761" s="39">
        <f>-(1-F2761/MAX(F$5:F2761))</f>
        <v>-8.086859834286475E-4</v>
      </c>
      <c r="Q2761" s="33">
        <f>IF(DatiStorici[[#This Row],[Calend]]="X",(DatiStorici[[#This Row],[Balanced]]*B$2/DatiStorici[[#This Row],[Bond 3Y]]),Q2760)</f>
        <v>30.94589687668044</v>
      </c>
      <c r="R2761" s="33">
        <f>IF(DatiStorici[[#This Row],[Calend]]="X",(DatiStorici[[#This Row],[Balanced]]*C$2/DatiStorici[[#This Row],[Bond 10Y]]),R2760)</f>
        <v>22.858879314903145</v>
      </c>
      <c r="S2761" s="33">
        <f>IF(DatiStorici[[#This Row],[Calend]]="X",(DatiStorici[[#This Row],[Balanced]]*D$2/DatiStorici[[#This Row],[SXXR]]),S2760)</f>
        <v>18.430812247674215</v>
      </c>
      <c r="T2761" s="33">
        <f>IF(DatiStorici[[#This Row],[Calend]]="X",(DatiStorici[[#This Row],[Balanced]]*E$2/DatiStorici[[#This Row],[Gold]]),T2760)</f>
        <v>37.796619698119144</v>
      </c>
      <c r="U2761" s="34">
        <f>SUMPRODUCT(DatiStorici[[#This Row],[Bond 3Y]:[Gold]],Q2760:T2760)</f>
        <v>17500.752164247446</v>
      </c>
      <c r="V2761" s="32">
        <f t="shared" si="358"/>
        <v>-1.5807825292786035E-4</v>
      </c>
      <c r="W2761" s="32">
        <f>-(1-U2761/MAX(U$5:U2761))</f>
        <v>-1.5806575921917254E-4</v>
      </c>
      <c r="X2761" s="53" t="str">
        <f t="shared" si="359"/>
        <v/>
      </c>
    </row>
    <row r="2762" spans="1:24" x14ac:dyDescent="0.3">
      <c r="A2762" s="4">
        <v>42990</v>
      </c>
      <c r="B2762" s="1">
        <v>133.60283899999999</v>
      </c>
      <c r="C2762" s="1">
        <v>182.77622600000001</v>
      </c>
      <c r="D2762" s="1">
        <v>239.75489300000001</v>
      </c>
      <c r="E2762" s="1">
        <v>125.58103</v>
      </c>
      <c r="F2762" s="3">
        <f t="shared" si="352"/>
        <v>16485.461713043806</v>
      </c>
      <c r="G2762" s="36">
        <f t="shared" si="353"/>
        <v>-4.6274984553041487E-4</v>
      </c>
      <c r="H2762" s="31">
        <f t="shared" si="354"/>
        <v>-3.9082178144165701E-3</v>
      </c>
      <c r="I2762" s="37">
        <f t="shared" si="355"/>
        <v>5.2333718387070315E-3</v>
      </c>
      <c r="J2762" s="37">
        <f t="shared" si="356"/>
        <v>-5.7995539868831332E-3</v>
      </c>
      <c r="K2762" s="39">
        <f t="shared" si="357"/>
        <v>-1.7957507645507155E-3</v>
      </c>
      <c r="L2762" s="36">
        <f>-(1-B2762/MAX(B$5:B2762))</f>
        <v>-8.031547085302071E-4</v>
      </c>
      <c r="M2762" s="37">
        <f>-(1-C2762/MAX(C$5:C2762))</f>
        <v>-2.4604462885873701E-2</v>
      </c>
      <c r="N2762" s="37">
        <f>-(1-D2762/MAX(D$5:D2762))</f>
        <v>-2.9164317002062901E-2</v>
      </c>
      <c r="O2762" s="37">
        <f>-(1-E2762/MAX(E$5:E2762))</f>
        <v>-0.31736084233871842</v>
      </c>
      <c r="P2762" s="39">
        <f>-(1-F2762/MAX(F$5:F2762))</f>
        <v>-2.6013744569145514E-3</v>
      </c>
      <c r="Q2762" s="33">
        <f>IF(DatiStorici[[#This Row],[Calend]]="X",(DatiStorici[[#This Row],[Balanced]]*B$2/DatiStorici[[#This Row],[Bond 3Y]]),Q2761)</f>
        <v>30.94589687668044</v>
      </c>
      <c r="R2762" s="33">
        <f>IF(DatiStorici[[#This Row],[Calend]]="X",(DatiStorici[[#This Row],[Balanced]]*C$2/DatiStorici[[#This Row],[Bond 10Y]]),R2761)</f>
        <v>22.858879314903145</v>
      </c>
      <c r="S2762" s="33">
        <f>IF(DatiStorici[[#This Row],[Calend]]="X",(DatiStorici[[#This Row],[Balanced]]*D$2/DatiStorici[[#This Row],[SXXR]]),S2761)</f>
        <v>18.430812247674215</v>
      </c>
      <c r="T2762" s="33">
        <f>IF(DatiStorici[[#This Row],[Calend]]="X",(DatiStorici[[#This Row],[Balanced]]*E$2/DatiStorici[[#This Row],[Gold]]),T2761)</f>
        <v>37.796619698119144</v>
      </c>
      <c r="U2762" s="34">
        <f>SUMPRODUCT(DatiStorici[[#This Row],[Bond 3Y]:[Gold]],Q2761:T2761)</f>
        <v>17477.935220445514</v>
      </c>
      <c r="V2762" s="32">
        <f t="shared" si="358"/>
        <v>-1.3046199697123639E-3</v>
      </c>
      <c r="W2762" s="32">
        <f>-(1-U2762/MAX(U$5:U2762))</f>
        <v>-1.4616290009747956E-3</v>
      </c>
      <c r="X2762" s="53" t="str">
        <f t="shared" si="359"/>
        <v/>
      </c>
    </row>
    <row r="2763" spans="1:24" x14ac:dyDescent="0.3">
      <c r="A2763" s="4">
        <v>42991</v>
      </c>
      <c r="B2763" s="1">
        <v>133.57204100000001</v>
      </c>
      <c r="C2763" s="1">
        <v>182.669454</v>
      </c>
      <c r="D2763" s="1">
        <v>239.71643499999999</v>
      </c>
      <c r="E2763" s="1">
        <v>125.67898</v>
      </c>
      <c r="F2763" s="3">
        <f t="shared" si="352"/>
        <v>16485.282806138581</v>
      </c>
      <c r="G2763" s="36">
        <f t="shared" si="353"/>
        <v>-2.3054562716666864E-4</v>
      </c>
      <c r="H2763" s="31">
        <f t="shared" si="354"/>
        <v>-5.8433857003389303E-4</v>
      </c>
      <c r="I2763" s="37">
        <f t="shared" si="355"/>
        <v>-1.6041835178305446E-4</v>
      </c>
      <c r="J2763" s="37">
        <f t="shared" si="356"/>
        <v>7.7967046934254703E-4</v>
      </c>
      <c r="K2763" s="39">
        <f t="shared" si="357"/>
        <v>-1.0852463772736471E-5</v>
      </c>
      <c r="L2763" s="36">
        <f>-(1-B2763/MAX(B$5:B2763))</f>
        <v>-1.0334886196327053E-3</v>
      </c>
      <c r="M2763" s="37">
        <f>-(1-C2763/MAX(C$5:C2763))</f>
        <v>-2.5174257626513263E-2</v>
      </c>
      <c r="N2763" s="37">
        <f>-(1-D2763/MAX(D$5:D2763))</f>
        <v>-2.9320044371083709E-2</v>
      </c>
      <c r="O2763" s="37">
        <f>-(1-E2763/MAX(E$5:E2763))</f>
        <v>-0.31682840120893219</v>
      </c>
      <c r="P2763" s="39">
        <f>-(1-F2763/MAX(F$5:F2763))</f>
        <v>-2.6121986306306688E-3</v>
      </c>
      <c r="Q2763" s="33">
        <f>IF(DatiStorici[[#This Row],[Calend]]="X",(DatiStorici[[#This Row],[Balanced]]*B$2/DatiStorici[[#This Row],[Bond 3Y]]),Q2762)</f>
        <v>30.94589687668044</v>
      </c>
      <c r="R2763" s="33">
        <f>IF(DatiStorici[[#This Row],[Calend]]="X",(DatiStorici[[#This Row],[Balanced]]*C$2/DatiStorici[[#This Row],[Bond 10Y]]),R2762)</f>
        <v>22.858879314903145</v>
      </c>
      <c r="S2763" s="33">
        <f>IF(DatiStorici[[#This Row],[Calend]]="X",(DatiStorici[[#This Row],[Balanced]]*D$2/DatiStorici[[#This Row],[SXXR]]),S2762)</f>
        <v>18.430812247674215</v>
      </c>
      <c r="T2763" s="33">
        <f>IF(DatiStorici[[#This Row],[Calend]]="X",(DatiStorici[[#This Row],[Balanced]]*E$2/DatiStorici[[#This Row],[Gold]]),T2762)</f>
        <v>37.796619698119144</v>
      </c>
      <c r="U2763" s="34">
        <f>SUMPRODUCT(DatiStorici[[#This Row],[Bond 3Y]:[Gold]],Q2762:T2762)</f>
        <v>17477.534827173306</v>
      </c>
      <c r="V2763" s="32">
        <f t="shared" si="358"/>
        <v>-2.2908762015191732E-5</v>
      </c>
      <c r="W2763" s="32">
        <f>-(1-U2763/MAX(U$5:U2763))</f>
        <v>-1.4845040168589563E-3</v>
      </c>
      <c r="X2763" s="53" t="str">
        <f t="shared" si="359"/>
        <v/>
      </c>
    </row>
    <row r="2764" spans="1:24" x14ac:dyDescent="0.3">
      <c r="A2764" s="4">
        <v>42992</v>
      </c>
      <c r="B2764" s="1">
        <v>133.57232500000001</v>
      </c>
      <c r="C2764" s="1">
        <v>182.480311</v>
      </c>
      <c r="D2764" s="1">
        <v>240.01337899999999</v>
      </c>
      <c r="E2764" s="1">
        <v>125.39352</v>
      </c>
      <c r="F2764" s="3">
        <f t="shared" si="352"/>
        <v>16473.709279395342</v>
      </c>
      <c r="G2764" s="36">
        <f t="shared" si="353"/>
        <v>2.1261911996153457E-6</v>
      </c>
      <c r="H2764" s="31">
        <f t="shared" si="354"/>
        <v>-1.0359750165326394E-3</v>
      </c>
      <c r="I2764" s="37">
        <f t="shared" si="355"/>
        <v>1.2379636589504809E-3</v>
      </c>
      <c r="J2764" s="37">
        <f t="shared" si="356"/>
        <v>-2.2739258421631443E-3</v>
      </c>
      <c r="K2764" s="39">
        <f t="shared" si="357"/>
        <v>-7.0229861331305449E-4</v>
      </c>
      <c r="L2764" s="36">
        <f>-(1-B2764/MAX(B$5:B2764))</f>
        <v>-1.0313646235695639E-3</v>
      </c>
      <c r="M2764" s="37">
        <f>-(1-C2764/MAX(C$5:C2764))</f>
        <v>-2.6183629808628317E-2</v>
      </c>
      <c r="N2764" s="37">
        <f>-(1-D2764/MAX(D$5:D2764))</f>
        <v>-2.8117633744777382E-2</v>
      </c>
      <c r="O2764" s="37">
        <f>-(1-E2764/MAX(E$5:E2764))</f>
        <v>-0.31838011784914444</v>
      </c>
      <c r="P2764" s="39">
        <f>-(1-F2764/MAX(F$5:F2764))</f>
        <v>-3.3124167905660418E-3</v>
      </c>
      <c r="Q2764" s="33">
        <f>IF(DatiStorici[[#This Row],[Calend]]="X",(DatiStorici[[#This Row],[Balanced]]*B$2/DatiStorici[[#This Row],[Bond 3Y]]),Q2763)</f>
        <v>30.94589687668044</v>
      </c>
      <c r="R2764" s="33">
        <f>IF(DatiStorici[[#This Row],[Calend]]="X",(DatiStorici[[#This Row],[Balanced]]*C$2/DatiStorici[[#This Row],[Bond 10Y]]),R2763)</f>
        <v>22.858879314903145</v>
      </c>
      <c r="S2764" s="33">
        <f>IF(DatiStorici[[#This Row],[Calend]]="X",(DatiStorici[[#This Row],[Balanced]]*D$2/DatiStorici[[#This Row],[SXXR]]),S2763)</f>
        <v>18.430812247674215</v>
      </c>
      <c r="T2764" s="33">
        <f>IF(DatiStorici[[#This Row],[Calend]]="X",(DatiStorici[[#This Row],[Balanced]]*E$2/DatiStorici[[#This Row],[Gold]]),T2763)</f>
        <v>37.796619698119144</v>
      </c>
      <c r="U2764" s="34">
        <f>SUMPRODUCT(DatiStorici[[#This Row],[Bond 3Y]:[Gold]],Q2763:T2763)</f>
        <v>17467.903514850808</v>
      </c>
      <c r="V2764" s="32">
        <f t="shared" si="358"/>
        <v>-5.512200174511738E-4</v>
      </c>
      <c r="W2764" s="32">
        <f>-(1-U2764/MAX(U$5:U2764))</f>
        <v>-2.0347540776234352E-3</v>
      </c>
      <c r="X2764" s="53" t="str">
        <f t="shared" si="359"/>
        <v/>
      </c>
    </row>
    <row r="2765" spans="1:24" x14ac:dyDescent="0.3">
      <c r="A2765" s="4">
        <v>42993</v>
      </c>
      <c r="B2765" s="1">
        <v>133.58498499999999</v>
      </c>
      <c r="C2765" s="1">
        <v>182.27074500000001</v>
      </c>
      <c r="D2765" s="1">
        <v>239.33203</v>
      </c>
      <c r="E2765" s="1">
        <v>125.23112999999999</v>
      </c>
      <c r="F2765" s="3">
        <f t="shared" si="352"/>
        <v>16452.061285240572</v>
      </c>
      <c r="G2765" s="36">
        <f t="shared" si="353"/>
        <v>9.4775621220834796E-5</v>
      </c>
      <c r="H2765" s="31">
        <f t="shared" si="354"/>
        <v>-1.1490906995997713E-3</v>
      </c>
      <c r="I2765" s="37">
        <f t="shared" si="355"/>
        <v>-2.8428329387479088E-3</v>
      </c>
      <c r="J2765" s="37">
        <f t="shared" si="356"/>
        <v>-1.2958822903116458E-3</v>
      </c>
      <c r="K2765" s="39">
        <f t="shared" si="357"/>
        <v>-1.3149576701078508E-3</v>
      </c>
      <c r="L2765" s="36">
        <f>-(1-B2765/MAX(B$5:B2765))</f>
        <v>-9.3668226385290598E-4</v>
      </c>
      <c r="M2765" s="37">
        <f>-(1-C2765/MAX(C$5:C2765))</f>
        <v>-2.7301990470757653E-2</v>
      </c>
      <c r="N2765" s="37">
        <f>-(1-D2765/MAX(D$5:D2765))</f>
        <v>-3.0876609436568336E-2</v>
      </c>
      <c r="O2765" s="37">
        <f>-(1-E2765/MAX(E$5:E2765))</f>
        <v>-0.3192628449044379</v>
      </c>
      <c r="P2765" s="39">
        <f>-(1-F2765/MAX(F$5:F2765))</f>
        <v>-4.6221574573165336E-3</v>
      </c>
      <c r="Q2765" s="33">
        <f>IF(DatiStorici[[#This Row],[Calend]]="X",(DatiStorici[[#This Row],[Balanced]]*B$2/DatiStorici[[#This Row],[Bond 3Y]]),Q2764)</f>
        <v>30.94589687668044</v>
      </c>
      <c r="R2765" s="33">
        <f>IF(DatiStorici[[#This Row],[Calend]]="X",(DatiStorici[[#This Row],[Balanced]]*C$2/DatiStorici[[#This Row],[Bond 10Y]]),R2764)</f>
        <v>22.858879314903145</v>
      </c>
      <c r="S2765" s="33">
        <f>IF(DatiStorici[[#This Row],[Calend]]="X",(DatiStorici[[#This Row],[Balanced]]*D$2/DatiStorici[[#This Row],[SXXR]]),S2764)</f>
        <v>18.430812247674215</v>
      </c>
      <c r="T2765" s="33">
        <f>IF(DatiStorici[[#This Row],[Calend]]="X",(DatiStorici[[#This Row],[Balanced]]*E$2/DatiStorici[[#This Row],[Gold]]),T2764)</f>
        <v>37.796619698119144</v>
      </c>
      <c r="U2765" s="34">
        <f>SUMPRODUCT(DatiStorici[[#This Row],[Bond 3Y]:[Gold]],Q2764:T2764)</f>
        <v>17444.809237435838</v>
      </c>
      <c r="V2765" s="32">
        <f t="shared" si="358"/>
        <v>-1.3229725771948416E-3</v>
      </c>
      <c r="W2765" s="32">
        <f>-(1-U2765/MAX(U$5:U2765))</f>
        <v>-3.3541617684339498E-3</v>
      </c>
      <c r="X2765" s="53" t="str">
        <f t="shared" si="359"/>
        <v/>
      </c>
    </row>
    <row r="2766" spans="1:24" x14ac:dyDescent="0.3">
      <c r="A2766" s="4">
        <v>42996</v>
      </c>
      <c r="B2766" s="1">
        <v>133.60536099999999</v>
      </c>
      <c r="C2766" s="1">
        <v>182.21646899999999</v>
      </c>
      <c r="D2766" s="1">
        <v>240.12904900000001</v>
      </c>
      <c r="E2766" s="1">
        <v>124.20914</v>
      </c>
      <c r="F2766" s="3">
        <f t="shared" si="352"/>
        <v>16422.87193291742</v>
      </c>
      <c r="G2766" s="36">
        <f t="shared" si="353"/>
        <v>1.525204809569532E-4</v>
      </c>
      <c r="H2766" s="31">
        <f t="shared" si="354"/>
        <v>-2.978211488165005E-4</v>
      </c>
      <c r="I2766" s="37">
        <f t="shared" si="355"/>
        <v>3.3246483147376972E-3</v>
      </c>
      <c r="J2766" s="37">
        <f t="shared" si="356"/>
        <v>-8.1943121581984548E-3</v>
      </c>
      <c r="K2766" s="39">
        <f t="shared" si="357"/>
        <v>-1.7757821620462354E-3</v>
      </c>
      <c r="L2766" s="36">
        <f>-(1-B2766/MAX(B$5:B2766))</f>
        <v>-7.8429302518068233E-4</v>
      </c>
      <c r="M2766" s="37">
        <f>-(1-C2766/MAX(C$5:C2766))</f>
        <v>-2.7591637375779188E-2</v>
      </c>
      <c r="N2766" s="37">
        <f>-(1-D2766/MAX(D$5:D2766))</f>
        <v>-2.7649253049613076E-2</v>
      </c>
      <c r="O2766" s="37">
        <f>-(1-E2766/MAX(E$5:E2766))</f>
        <v>-0.32481822530495097</v>
      </c>
      <c r="P2766" s="39">
        <f>-(1-F2766/MAX(F$5:F2766))</f>
        <v>-6.3881631897837465E-3</v>
      </c>
      <c r="Q2766" s="33">
        <f>IF(DatiStorici[[#This Row],[Calend]]="X",(DatiStorici[[#This Row],[Balanced]]*B$2/DatiStorici[[#This Row],[Bond 3Y]]),Q2765)</f>
        <v>30.94589687668044</v>
      </c>
      <c r="R2766" s="33">
        <f>IF(DatiStorici[[#This Row],[Calend]]="X",(DatiStorici[[#This Row],[Balanced]]*C$2/DatiStorici[[#This Row],[Bond 10Y]]),R2765)</f>
        <v>22.858879314903145</v>
      </c>
      <c r="S2766" s="33">
        <f>IF(DatiStorici[[#This Row],[Calend]]="X",(DatiStorici[[#This Row],[Balanced]]*D$2/DatiStorici[[#This Row],[SXXR]]),S2765)</f>
        <v>18.430812247674215</v>
      </c>
      <c r="T2766" s="33">
        <f>IF(DatiStorici[[#This Row],[Calend]]="X",(DatiStorici[[#This Row],[Balanced]]*E$2/DatiStorici[[#This Row],[Gold]]),T2765)</f>
        <v>37.796619698119144</v>
      </c>
      <c r="U2766" s="34">
        <f>SUMPRODUCT(DatiStorici[[#This Row],[Bond 3Y]:[Gold]],Q2765:T2765)</f>
        <v>17420.261042678452</v>
      </c>
      <c r="V2766" s="32">
        <f t="shared" si="358"/>
        <v>-1.4081829531222155E-3</v>
      </c>
      <c r="W2766" s="32">
        <f>-(1-U2766/MAX(U$5:U2766))</f>
        <v>-4.7566337478089915E-3</v>
      </c>
      <c r="X2766" s="53" t="str">
        <f t="shared" si="359"/>
        <v/>
      </c>
    </row>
    <row r="2767" spans="1:24" x14ac:dyDescent="0.3">
      <c r="A2767" s="4">
        <v>42997</v>
      </c>
      <c r="B2767" s="1">
        <v>133.628713</v>
      </c>
      <c r="C2767" s="1">
        <v>182.42429100000001</v>
      </c>
      <c r="D2767" s="1">
        <v>240.236512</v>
      </c>
      <c r="E2767" s="1">
        <v>123.97104</v>
      </c>
      <c r="F2767" s="3">
        <f t="shared" si="352"/>
        <v>16420.935924805774</v>
      </c>
      <c r="G2767" s="36">
        <f t="shared" si="353"/>
        <v>1.7476813274535432E-4</v>
      </c>
      <c r="H2767" s="31">
        <f t="shared" si="354"/>
        <v>1.1398726927955472E-3</v>
      </c>
      <c r="I2767" s="37">
        <f t="shared" si="355"/>
        <v>4.4742175758393556E-4</v>
      </c>
      <c r="J2767" s="37">
        <f t="shared" si="356"/>
        <v>-1.9187678327130943E-3</v>
      </c>
      <c r="K2767" s="39">
        <f t="shared" si="357"/>
        <v>-1.1789181828584983E-4</v>
      </c>
      <c r="L2767" s="36">
        <f>-(1-B2767/MAX(B$5:B2767))</f>
        <v>-6.0964670100138729E-4</v>
      </c>
      <c r="M2767" s="37">
        <f>-(1-C2767/MAX(C$5:C2767))</f>
        <v>-2.6482583667042814E-2</v>
      </c>
      <c r="N2767" s="37">
        <f>-(1-D2767/MAX(D$5:D2767))</f>
        <v>-2.7214104829292873E-2</v>
      </c>
      <c r="O2767" s="37">
        <f>-(1-E2767/MAX(E$5:E2767))</f>
        <v>-0.32611250027179228</v>
      </c>
      <c r="P2767" s="39">
        <f>-(1-F2767/MAX(F$5:F2767))</f>
        <v>-6.5052949913194658E-3</v>
      </c>
      <c r="Q2767" s="33">
        <f>IF(DatiStorici[[#This Row],[Calend]]="X",(DatiStorici[[#This Row],[Balanced]]*B$2/DatiStorici[[#This Row],[Bond 3Y]]),Q2766)</f>
        <v>30.94589687668044</v>
      </c>
      <c r="R2767" s="33">
        <f>IF(DatiStorici[[#This Row],[Calend]]="X",(DatiStorici[[#This Row],[Balanced]]*C$2/DatiStorici[[#This Row],[Bond 10Y]]),R2766)</f>
        <v>22.858879314903145</v>
      </c>
      <c r="S2767" s="33">
        <f>IF(DatiStorici[[#This Row],[Calend]]="X",(DatiStorici[[#This Row],[Balanced]]*D$2/DatiStorici[[#This Row],[SXXR]]),S2766)</f>
        <v>18.430812247674215</v>
      </c>
      <c r="T2767" s="33">
        <f>IF(DatiStorici[[#This Row],[Calend]]="X",(DatiStorici[[#This Row],[Balanced]]*E$2/DatiStorici[[#This Row],[Gold]]),T2766)</f>
        <v>37.796619698119144</v>
      </c>
      <c r="U2767" s="34">
        <f>SUMPRODUCT(DatiStorici[[#This Row],[Bond 3Y]:[Gold]],Q2766:T2766)</f>
        <v>17418.715524505751</v>
      </c>
      <c r="V2767" s="32">
        <f t="shared" si="358"/>
        <v>-8.8723511767613988E-5</v>
      </c>
      <c r="W2767" s="32">
        <f>-(1-U2767/MAX(U$5:U2767))</f>
        <v>-4.8449313172331809E-3</v>
      </c>
      <c r="X2767" s="53" t="str">
        <f t="shared" si="359"/>
        <v/>
      </c>
    </row>
    <row r="2768" spans="1:24" x14ac:dyDescent="0.3">
      <c r="A2768" s="4">
        <v>42998</v>
      </c>
      <c r="B2768" s="1">
        <v>133.62730999999999</v>
      </c>
      <c r="C2768" s="1">
        <v>182.43811199999999</v>
      </c>
      <c r="D2768" s="1">
        <v>240.159752</v>
      </c>
      <c r="E2768" s="1">
        <v>124.13052999999999</v>
      </c>
      <c r="F2768" s="3">
        <f t="shared" si="352"/>
        <v>16426.386890523692</v>
      </c>
      <c r="G2768" s="36">
        <f t="shared" si="353"/>
        <v>-1.0499295651168414E-5</v>
      </c>
      <c r="H2768" s="31">
        <f t="shared" si="354"/>
        <v>7.5760066770027E-5</v>
      </c>
      <c r="I2768" s="37">
        <f t="shared" si="355"/>
        <v>-3.1956951544176773E-4</v>
      </c>
      <c r="J2768" s="37">
        <f t="shared" si="356"/>
        <v>1.2856832947046131E-3</v>
      </c>
      <c r="K2768" s="39">
        <f t="shared" si="357"/>
        <v>3.3189711067796511E-4</v>
      </c>
      <c r="L2768" s="36">
        <f>-(1-B2768/MAX(B$5:B2768))</f>
        <v>-6.2013954070783139E-4</v>
      </c>
      <c r="M2768" s="37">
        <f>-(1-C2768/MAX(C$5:C2768))</f>
        <v>-2.6408827128714618E-2</v>
      </c>
      <c r="N2768" s="37">
        <f>-(1-D2768/MAX(D$5:D2768))</f>
        <v>-2.7524927879010286E-2</v>
      </c>
      <c r="O2768" s="37">
        <f>-(1-E2768/MAX(E$5:E2768))</f>
        <v>-0.32524553717031601</v>
      </c>
      <c r="P2768" s="39">
        <f>-(1-F2768/MAX(F$5:F2768))</f>
        <v>-6.1755022436505991E-3</v>
      </c>
      <c r="Q2768" s="33">
        <f>IF(DatiStorici[[#This Row],[Calend]]="X",(DatiStorici[[#This Row],[Balanced]]*B$2/DatiStorici[[#This Row],[Bond 3Y]]),Q2767)</f>
        <v>30.94589687668044</v>
      </c>
      <c r="R2768" s="33">
        <f>IF(DatiStorici[[#This Row],[Calend]]="X",(DatiStorici[[#This Row],[Balanced]]*C$2/DatiStorici[[#This Row],[Bond 10Y]]),R2767)</f>
        <v>22.858879314903145</v>
      </c>
      <c r="S2768" s="33">
        <f>IF(DatiStorici[[#This Row],[Calend]]="X",(DatiStorici[[#This Row],[Balanced]]*D$2/DatiStorici[[#This Row],[SXXR]]),S2767)</f>
        <v>18.430812247674215</v>
      </c>
      <c r="T2768" s="33">
        <f>IF(DatiStorici[[#This Row],[Calend]]="X",(DatiStorici[[#This Row],[Balanced]]*E$2/DatiStorici[[#This Row],[Gold]]),T2767)</f>
        <v>37.796619698119144</v>
      </c>
      <c r="U2768" s="34">
        <f>SUMPRODUCT(DatiStorici[[#This Row],[Bond 3Y]:[Gold]],Q2767:T2767)</f>
        <v>17423.601473710965</v>
      </c>
      <c r="V2768" s="32">
        <f t="shared" si="358"/>
        <v>2.8046063856715836E-4</v>
      </c>
      <c r="W2768" s="32">
        <f>-(1-U2768/MAX(U$5:U2768))</f>
        <v>-4.565790348999621E-3</v>
      </c>
      <c r="X2768" s="53" t="str">
        <f t="shared" si="359"/>
        <v/>
      </c>
    </row>
    <row r="2769" spans="1:24" x14ac:dyDescent="0.3">
      <c r="A2769" s="4">
        <v>42999</v>
      </c>
      <c r="B2769" s="1">
        <v>133.60251</v>
      </c>
      <c r="C2769" s="1">
        <v>182.165254</v>
      </c>
      <c r="D2769" s="1">
        <v>240.74568300000001</v>
      </c>
      <c r="E2769" s="1">
        <v>122.3116</v>
      </c>
      <c r="F2769" s="3">
        <f t="shared" si="352"/>
        <v>16355.940756513071</v>
      </c>
      <c r="G2769" s="36">
        <f t="shared" si="353"/>
        <v>-1.8560802885841574E-4</v>
      </c>
      <c r="H2769" s="31">
        <f t="shared" si="354"/>
        <v>-1.4967390670697484E-3</v>
      </c>
      <c r="I2769" s="37">
        <f t="shared" si="355"/>
        <v>2.4367838135747381E-3</v>
      </c>
      <c r="J2769" s="37">
        <f t="shared" si="356"/>
        <v>-1.4761786308078362E-2</v>
      </c>
      <c r="K2769" s="39">
        <f t="shared" si="357"/>
        <v>-4.2978182150274907E-3</v>
      </c>
      <c r="L2769" s="36">
        <f>-(1-B2769/MAX(B$5:B2769))</f>
        <v>-8.0561525326539041E-4</v>
      </c>
      <c r="M2769" s="37">
        <f>-(1-C2769/MAX(C$5:C2769))</f>
        <v>-2.7864949083360346E-2</v>
      </c>
      <c r="N2769" s="37">
        <f>-(1-D2769/MAX(D$5:D2769))</f>
        <v>-2.51523267802094E-2</v>
      </c>
      <c r="O2769" s="37">
        <f>-(1-E2769/MAX(E$5:E2769))</f>
        <v>-0.33513296079667765</v>
      </c>
      <c r="P2769" s="39">
        <f>-(1-F2769/MAX(F$5:F2769))</f>
        <v>-1.0437613821722036E-2</v>
      </c>
      <c r="Q2769" s="33">
        <f>IF(DatiStorici[[#This Row],[Calend]]="X",(DatiStorici[[#This Row],[Balanced]]*B$2/DatiStorici[[#This Row],[Bond 3Y]]),Q2768)</f>
        <v>30.94589687668044</v>
      </c>
      <c r="R2769" s="33">
        <f>IF(DatiStorici[[#This Row],[Calend]]="X",(DatiStorici[[#This Row],[Balanced]]*C$2/DatiStorici[[#This Row],[Bond 10Y]]),R2768)</f>
        <v>22.858879314903145</v>
      </c>
      <c r="S2769" s="33">
        <f>IF(DatiStorici[[#This Row],[Calend]]="X",(DatiStorici[[#This Row],[Balanced]]*D$2/DatiStorici[[#This Row],[SXXR]]),S2768)</f>
        <v>18.430812247674215</v>
      </c>
      <c r="T2769" s="33">
        <f>IF(DatiStorici[[#This Row],[Calend]]="X",(DatiStorici[[#This Row],[Balanced]]*E$2/DatiStorici[[#This Row],[Gold]]),T2768)</f>
        <v>37.796619698119144</v>
      </c>
      <c r="U2769" s="34">
        <f>SUMPRODUCT(DatiStorici[[#This Row],[Bond 3Y]:[Gold]],Q2768:T2768)</f>
        <v>17358.646566159907</v>
      </c>
      <c r="V2769" s="32">
        <f t="shared" si="358"/>
        <v>-3.7349502531215974E-3</v>
      </c>
      <c r="W2769" s="32">
        <f>-(1-U2769/MAX(U$5:U2769))</f>
        <v>-8.2767531576130038E-3</v>
      </c>
      <c r="X2769" s="53" t="str">
        <f t="shared" si="359"/>
        <v/>
      </c>
    </row>
    <row r="2770" spans="1:24" x14ac:dyDescent="0.3">
      <c r="A2770" s="4">
        <v>43000</v>
      </c>
      <c r="B2770" s="1">
        <v>133.61514099999999</v>
      </c>
      <c r="C2770" s="1">
        <v>182.07985500000001</v>
      </c>
      <c r="D2770" s="1">
        <v>240.956771</v>
      </c>
      <c r="E2770" s="1">
        <v>122.56577</v>
      </c>
      <c r="F2770" s="3">
        <f t="shared" si="352"/>
        <v>16367.290517336558</v>
      </c>
      <c r="G2770" s="36">
        <f t="shared" si="353"/>
        <v>9.4537168200843763E-5</v>
      </c>
      <c r="H2770" s="31">
        <f t="shared" si="354"/>
        <v>-4.6890953072349542E-4</v>
      </c>
      <c r="I2770" s="37">
        <f t="shared" si="355"/>
        <v>8.7642490404147666E-4</v>
      </c>
      <c r="J2770" s="37">
        <f t="shared" si="356"/>
        <v>2.0758969379291556E-3</v>
      </c>
      <c r="K2770" s="39">
        <f t="shared" si="357"/>
        <v>6.9368218459996036E-4</v>
      </c>
      <c r="L2770" s="36">
        <f>-(1-B2770/MAX(B$5:B2770))</f>
        <v>-7.1114978047048805E-4</v>
      </c>
      <c r="M2770" s="37">
        <f>-(1-C2770/MAX(C$5:C2770))</f>
        <v>-2.8320685615933261E-2</v>
      </c>
      <c r="N2770" s="37">
        <f>-(1-D2770/MAX(D$5:D2770))</f>
        <v>-2.4297571492054915E-2</v>
      </c>
      <c r="O2770" s="37">
        <f>-(1-E2770/MAX(E$5:E2770))</f>
        <v>-0.33375133178230521</v>
      </c>
      <c r="P2770" s="39">
        <f>-(1-F2770/MAX(F$5:F2770))</f>
        <v>-9.7509338825952918E-3</v>
      </c>
      <c r="Q2770" s="33">
        <f>IF(DatiStorici[[#This Row],[Calend]]="X",(DatiStorici[[#This Row],[Balanced]]*B$2/DatiStorici[[#This Row],[Bond 3Y]]),Q2769)</f>
        <v>30.94589687668044</v>
      </c>
      <c r="R2770" s="33">
        <f>IF(DatiStorici[[#This Row],[Calend]]="X",(DatiStorici[[#This Row],[Balanced]]*C$2/DatiStorici[[#This Row],[Bond 10Y]]),R2769)</f>
        <v>22.858879314903145</v>
      </c>
      <c r="S2770" s="33">
        <f>IF(DatiStorici[[#This Row],[Calend]]="X",(DatiStorici[[#This Row],[Balanced]]*D$2/DatiStorici[[#This Row],[SXXR]]),S2769)</f>
        <v>18.430812247674215</v>
      </c>
      <c r="T2770" s="33">
        <f>IF(DatiStorici[[#This Row],[Calend]]="X",(DatiStorici[[#This Row],[Balanced]]*E$2/DatiStorici[[#This Row],[Gold]]),T2769)</f>
        <v>37.796619698119144</v>
      </c>
      <c r="U2770" s="34">
        <f>SUMPRODUCT(DatiStorici[[#This Row],[Bond 3Y]:[Gold]],Q2769:T2769)</f>
        <v>17370.582608473153</v>
      </c>
      <c r="V2770" s="32">
        <f t="shared" si="358"/>
        <v>6.8737735140585784E-4</v>
      </c>
      <c r="W2770" s="32">
        <f>-(1-U2770/MAX(U$5:U2770))</f>
        <v>-7.594830716700085E-3</v>
      </c>
      <c r="X2770" s="53" t="str">
        <f t="shared" si="359"/>
        <v/>
      </c>
    </row>
    <row r="2771" spans="1:24" x14ac:dyDescent="0.3">
      <c r="A2771" s="4">
        <v>43003</v>
      </c>
      <c r="B2771" s="1">
        <v>133.61681899999999</v>
      </c>
      <c r="C2771" s="1">
        <v>182.56812400000001</v>
      </c>
      <c r="D2771" s="1">
        <v>241.43715700000001</v>
      </c>
      <c r="E2771" s="1">
        <v>122.41952999999999</v>
      </c>
      <c r="F2771" s="3">
        <f t="shared" si="352"/>
        <v>16381.15305745355</v>
      </c>
      <c r="G2771" s="36">
        <f t="shared" si="353"/>
        <v>1.2558378122245404E-5</v>
      </c>
      <c r="H2771" s="31">
        <f t="shared" si="354"/>
        <v>2.6780309774647529E-3</v>
      </c>
      <c r="I2771" s="37">
        <f t="shared" si="355"/>
        <v>1.9916758106395386E-3</v>
      </c>
      <c r="J2771" s="37">
        <f t="shared" si="356"/>
        <v>-1.1938676922240335E-3</v>
      </c>
      <c r="K2771" s="39">
        <f t="shared" si="357"/>
        <v>8.466076205011718E-4</v>
      </c>
      <c r="L2771" s="36">
        <f>-(1-B2771/MAX(B$5:B2771))</f>
        <v>-6.9860025443535534E-4</v>
      </c>
      <c r="M2771" s="37">
        <f>-(1-C2771/MAX(C$5:C2771))</f>
        <v>-2.5715010830246521E-2</v>
      </c>
      <c r="N2771" s="37">
        <f>-(1-D2771/MAX(D$5:D2771))</f>
        <v>-2.2352352086615568E-2</v>
      </c>
      <c r="O2771" s="37">
        <f>-(1-E2771/MAX(E$5:E2771))</f>
        <v>-0.33454626992237613</v>
      </c>
      <c r="P2771" s="39">
        <f>-(1-F2771/MAX(F$5:F2771))</f>
        <v>-8.9122264990900701E-3</v>
      </c>
      <c r="Q2771" s="33">
        <f>IF(DatiStorici[[#This Row],[Calend]]="X",(DatiStorici[[#This Row],[Balanced]]*B$2/DatiStorici[[#This Row],[Bond 3Y]]),Q2770)</f>
        <v>30.94589687668044</v>
      </c>
      <c r="R2771" s="33">
        <f>IF(DatiStorici[[#This Row],[Calend]]="X",(DatiStorici[[#This Row],[Balanced]]*C$2/DatiStorici[[#This Row],[Bond 10Y]]),R2770)</f>
        <v>22.858879314903145</v>
      </c>
      <c r="S2771" s="33">
        <f>IF(DatiStorici[[#This Row],[Calend]]="X",(DatiStorici[[#This Row],[Balanced]]*D$2/DatiStorici[[#This Row],[SXXR]]),S2770)</f>
        <v>18.430812247674215</v>
      </c>
      <c r="T2771" s="33">
        <f>IF(DatiStorici[[#This Row],[Calend]]="X",(DatiStorici[[#This Row],[Balanced]]*E$2/DatiStorici[[#This Row],[Gold]]),T2770)</f>
        <v>37.796619698119144</v>
      </c>
      <c r="U2771" s="34">
        <f>SUMPRODUCT(DatiStorici[[#This Row],[Bond 3Y]:[Gold]],Q2770:T2770)</f>
        <v>17385.122344340078</v>
      </c>
      <c r="V2771" s="32">
        <f t="shared" si="358"/>
        <v>8.3668202010920819E-4</v>
      </c>
      <c r="W2771" s="32">
        <f>-(1-U2771/MAX(U$5:U2771))</f>
        <v>-6.7641556979294304E-3</v>
      </c>
      <c r="X2771" s="53" t="str">
        <f t="shared" si="359"/>
        <v/>
      </c>
    </row>
    <row r="2772" spans="1:24" x14ac:dyDescent="0.3">
      <c r="A2772" s="4">
        <v>43004</v>
      </c>
      <c r="B2772" s="1">
        <v>133.59616299999999</v>
      </c>
      <c r="C2772" s="1">
        <v>182.43984399999999</v>
      </c>
      <c r="D2772" s="1">
        <v>241.53054800000001</v>
      </c>
      <c r="E2772" s="1">
        <v>123.05703</v>
      </c>
      <c r="F2772" s="3">
        <f t="shared" si="352"/>
        <v>16403.943672966856</v>
      </c>
      <c r="G2772" s="36">
        <f t="shared" si="353"/>
        <v>-1.5460326730041564E-4</v>
      </c>
      <c r="H2772" s="31">
        <f t="shared" si="354"/>
        <v>-7.028887943697381E-4</v>
      </c>
      <c r="I2772" s="37">
        <f t="shared" si="355"/>
        <v>3.8673807874585399E-4</v>
      </c>
      <c r="J2772" s="37">
        <f t="shared" si="356"/>
        <v>5.1939902789976651E-3</v>
      </c>
      <c r="K2772" s="39">
        <f t="shared" si="357"/>
        <v>1.3903036109232938E-3</v>
      </c>
      <c r="L2772" s="36">
        <f>-(1-B2772/MAX(B$5:B2772))</f>
        <v>-8.5308357373325983E-4</v>
      </c>
      <c r="M2772" s="37">
        <f>-(1-C2772/MAX(C$5:C2772))</f>
        <v>-2.63995842139918E-2</v>
      </c>
      <c r="N2772" s="37">
        <f>-(1-D2772/MAX(D$5:D2772))</f>
        <v>-2.1974185392554135E-2</v>
      </c>
      <c r="O2772" s="37">
        <f>-(1-E2772/MAX(E$5:E2772))</f>
        <v>-0.33108091800569672</v>
      </c>
      <c r="P2772" s="39">
        <f>-(1-F2772/MAX(F$5:F2772))</f>
        <v>-7.5333552861432951E-3</v>
      </c>
      <c r="Q2772" s="33">
        <f>IF(DatiStorici[[#This Row],[Calend]]="X",(DatiStorici[[#This Row],[Balanced]]*B$2/DatiStorici[[#This Row],[Bond 3Y]]),Q2771)</f>
        <v>30.94589687668044</v>
      </c>
      <c r="R2772" s="33">
        <f>IF(DatiStorici[[#This Row],[Calend]]="X",(DatiStorici[[#This Row],[Balanced]]*C$2/DatiStorici[[#This Row],[Bond 10Y]]),R2771)</f>
        <v>22.858879314903145</v>
      </c>
      <c r="S2772" s="33">
        <f>IF(DatiStorici[[#This Row],[Calend]]="X",(DatiStorici[[#This Row],[Balanced]]*D$2/DatiStorici[[#This Row],[SXXR]]),S2771)</f>
        <v>18.430812247674215</v>
      </c>
      <c r="T2772" s="33">
        <f>IF(DatiStorici[[#This Row],[Calend]]="X",(DatiStorici[[#This Row],[Balanced]]*E$2/DatiStorici[[#This Row],[Gold]]),T2771)</f>
        <v>37.796619698119144</v>
      </c>
      <c r="U2772" s="34">
        <f>SUMPRODUCT(DatiStorici[[#This Row],[Bond 3Y]:[Gold]],Q2771:T2771)</f>
        <v>17407.367405899851</v>
      </c>
      <c r="V2772" s="32">
        <f t="shared" si="358"/>
        <v>1.2787279525333342E-3</v>
      </c>
      <c r="W2772" s="32">
        <f>-(1-U2772/MAX(U$5:U2772))</f>
        <v>-5.4932648717244126E-3</v>
      </c>
      <c r="X2772" s="53" t="str">
        <f t="shared" si="359"/>
        <v/>
      </c>
    </row>
    <row r="2773" spans="1:24" x14ac:dyDescent="0.3">
      <c r="A2773" s="4">
        <v>43005</v>
      </c>
      <c r="B2773" s="1">
        <v>133.58447200000001</v>
      </c>
      <c r="C2773" s="1">
        <v>181.92255900000001</v>
      </c>
      <c r="D2773" s="1">
        <v>242.523303</v>
      </c>
      <c r="E2773" s="1">
        <v>121.39915999999999</v>
      </c>
      <c r="F2773" s="3">
        <f t="shared" si="352"/>
        <v>16340.104944429162</v>
      </c>
      <c r="G2773" s="36">
        <f t="shared" si="353"/>
        <v>-8.7513827545489993E-5</v>
      </c>
      <c r="H2773" s="31">
        <f t="shared" si="354"/>
        <v>-2.8394002415094836E-3</v>
      </c>
      <c r="I2773" s="37">
        <f t="shared" si="355"/>
        <v>4.1018427593680074E-3</v>
      </c>
      <c r="J2773" s="37">
        <f t="shared" si="356"/>
        <v>-1.3563947126261671E-2</v>
      </c>
      <c r="K2773" s="39">
        <f t="shared" si="357"/>
        <v>-3.8992618273061288E-3</v>
      </c>
      <c r="L2773" s="36">
        <f>-(1-B2773/MAX(B$5:B2773))</f>
        <v>-9.4051891871338444E-4</v>
      </c>
      <c r="M2773" s="37">
        <f>-(1-C2773/MAX(C$5:C2773))</f>
        <v>-2.9160104504065365E-2</v>
      </c>
      <c r="N2773" s="37">
        <f>-(1-D2773/MAX(D$5:D2773))</f>
        <v>-1.795423832738785E-2</v>
      </c>
      <c r="O2773" s="37">
        <f>-(1-E2773/MAX(E$5:E2773))</f>
        <v>-0.34009284425213626</v>
      </c>
      <c r="P2773" s="39">
        <f>-(1-F2773/MAX(F$5:F2773))</f>
        <v>-1.1395707533732091E-2</v>
      </c>
      <c r="Q2773" s="33">
        <f>IF(DatiStorici[[#This Row],[Calend]]="X",(DatiStorici[[#This Row],[Balanced]]*B$2/DatiStorici[[#This Row],[Bond 3Y]]),Q2772)</f>
        <v>30.94589687668044</v>
      </c>
      <c r="R2773" s="33">
        <f>IF(DatiStorici[[#This Row],[Calend]]="X",(DatiStorici[[#This Row],[Balanced]]*C$2/DatiStorici[[#This Row],[Bond 10Y]]),R2772)</f>
        <v>22.858879314903145</v>
      </c>
      <c r="S2773" s="33">
        <f>IF(DatiStorici[[#This Row],[Calend]]="X",(DatiStorici[[#This Row],[Balanced]]*D$2/DatiStorici[[#This Row],[SXXR]]),S2772)</f>
        <v>18.430812247674215</v>
      </c>
      <c r="T2773" s="33">
        <f>IF(DatiStorici[[#This Row],[Calend]]="X",(DatiStorici[[#This Row],[Balanced]]*E$2/DatiStorici[[#This Row],[Gold]]),T2772)</f>
        <v>37.796619698119144</v>
      </c>
      <c r="U2773" s="34">
        <f>SUMPRODUCT(DatiStorici[[#This Row],[Bond 3Y]:[Gold]],Q2772:T2772)</f>
        <v>17350.816461147075</v>
      </c>
      <c r="V2773" s="32">
        <f t="shared" si="358"/>
        <v>-3.2539671731577667E-3</v>
      </c>
      <c r="W2773" s="32">
        <f>-(1-U2773/MAX(U$5:U2773))</f>
        <v>-8.7240977784533991E-3</v>
      </c>
      <c r="X2773" s="53" t="str">
        <f t="shared" si="359"/>
        <v/>
      </c>
    </row>
    <row r="2774" spans="1:24" x14ac:dyDescent="0.3">
      <c r="A2774" s="4">
        <v>43006</v>
      </c>
      <c r="B2774" s="1">
        <v>133.618246</v>
      </c>
      <c r="C2774" s="1">
        <v>181.952877</v>
      </c>
      <c r="D2774" s="1">
        <v>242.999211</v>
      </c>
      <c r="E2774" s="1">
        <v>121.47347000000001</v>
      </c>
      <c r="F2774" s="3">
        <f t="shared" si="352"/>
        <v>16351.796412798518</v>
      </c>
      <c r="G2774" s="36">
        <f t="shared" si="353"/>
        <v>2.5279683105521717E-4</v>
      </c>
      <c r="H2774" s="31">
        <f t="shared" si="354"/>
        <v>1.6663944345048011E-4</v>
      </c>
      <c r="I2774" s="37">
        <f t="shared" si="355"/>
        <v>1.9603958156122646E-3</v>
      </c>
      <c r="J2774" s="37">
        <f t="shared" si="356"/>
        <v>6.1192570211650614E-4</v>
      </c>
      <c r="K2774" s="39">
        <f t="shared" si="357"/>
        <v>7.1525169123889238E-4</v>
      </c>
      <c r="L2774" s="36">
        <f>-(1-B2774/MAX(B$5:B2774))</f>
        <v>-6.8792792210381482E-4</v>
      </c>
      <c r="M2774" s="37">
        <f>-(1-C2774/MAX(C$5:C2774))</f>
        <v>-2.8998310803968863E-2</v>
      </c>
      <c r="N2774" s="37">
        <f>-(1-D2774/MAX(D$5:D2774))</f>
        <v>-1.6027151616276658E-2</v>
      </c>
      <c r="O2774" s="37">
        <f>-(1-E2774/MAX(E$5:E2774))</f>
        <v>-0.33968890652518968</v>
      </c>
      <c r="P2774" s="39">
        <f>-(1-F2774/MAX(F$5:F2774))</f>
        <v>-1.0688353703723785E-2</v>
      </c>
      <c r="Q2774" s="33">
        <f>IF(DatiStorici[[#This Row],[Calend]]="X",(DatiStorici[[#This Row],[Balanced]]*B$2/DatiStorici[[#This Row],[Bond 3Y]]),Q2773)</f>
        <v>30.94589687668044</v>
      </c>
      <c r="R2774" s="33">
        <f>IF(DatiStorici[[#This Row],[Calend]]="X",(DatiStorici[[#This Row],[Balanced]]*C$2/DatiStorici[[#This Row],[Bond 10Y]]),R2773)</f>
        <v>22.858879314903145</v>
      </c>
      <c r="S2774" s="33">
        <f>IF(DatiStorici[[#This Row],[Calend]]="X",(DatiStorici[[#This Row],[Balanced]]*D$2/DatiStorici[[#This Row],[SXXR]]),S2773)</f>
        <v>18.430812247674215</v>
      </c>
      <c r="T2774" s="33">
        <f>IF(DatiStorici[[#This Row],[Calend]]="X",(DatiStorici[[#This Row],[Balanced]]*E$2/DatiStorici[[#This Row],[Gold]]),T2773)</f>
        <v>37.796619698119144</v>
      </c>
      <c r="U2774" s="34">
        <f>SUMPRODUCT(DatiStorici[[#This Row],[Bond 3Y]:[Gold]],Q2773:T2773)</f>
        <v>17364.13470117619</v>
      </c>
      <c r="V2774" s="32">
        <f t="shared" si="358"/>
        <v>7.6729133912652625E-4</v>
      </c>
      <c r="W2774" s="32">
        <f>-(1-U2774/MAX(U$5:U2774))</f>
        <v>-7.9632084894435406E-3</v>
      </c>
      <c r="X2774" s="53" t="str">
        <f t="shared" si="359"/>
        <v/>
      </c>
    </row>
    <row r="2775" spans="1:24" x14ac:dyDescent="0.3">
      <c r="A2775" s="4">
        <v>43007</v>
      </c>
      <c r="B2775" s="1">
        <v>133.63286500000001</v>
      </c>
      <c r="C2775" s="1">
        <v>182.072926</v>
      </c>
      <c r="D2775" s="1">
        <v>244.12885399999999</v>
      </c>
      <c r="E2775" s="1">
        <v>121.44840000000001</v>
      </c>
      <c r="F2775" s="3">
        <f t="shared" si="352"/>
        <v>16371.201675503129</v>
      </c>
      <c r="G2775" s="36">
        <f t="shared" si="353"/>
        <v>1.0940272584753322E-4</v>
      </c>
      <c r="H2775" s="31">
        <f t="shared" si="354"/>
        <v>6.5956315932919659E-4</v>
      </c>
      <c r="I2775" s="37">
        <f t="shared" si="355"/>
        <v>4.637979644900328E-3</v>
      </c>
      <c r="J2775" s="37">
        <f t="shared" si="356"/>
        <v>-2.0640381278970085E-4</v>
      </c>
      <c r="K2775" s="39">
        <f t="shared" si="357"/>
        <v>1.1860322166682695E-3</v>
      </c>
      <c r="L2775" s="36">
        <f>-(1-B2775/MAX(B$5:B2775))</f>
        <v>-5.7859447686670062E-4</v>
      </c>
      <c r="M2775" s="37">
        <f>-(1-C2775/MAX(C$5:C2775))</f>
        <v>-2.8357662611380507E-2</v>
      </c>
      <c r="N2775" s="37">
        <f>-(1-D2775/MAX(D$5:D2775))</f>
        <v>-1.1452906145303809E-2</v>
      </c>
      <c r="O2775" s="37">
        <f>-(1-E2775/MAX(E$5:E2775))</f>
        <v>-0.33982518318801502</v>
      </c>
      <c r="P2775" s="39">
        <f>-(1-F2775/MAX(F$5:F2775))</f>
        <v>-9.5143021250186921E-3</v>
      </c>
      <c r="Q2775" s="33">
        <f>IF(DatiStorici[[#This Row],[Calend]]="X",(DatiStorici[[#This Row],[Balanced]]*B$2/DatiStorici[[#This Row],[Bond 3Y]]),Q2774)</f>
        <v>30.94589687668044</v>
      </c>
      <c r="R2775" s="33">
        <f>IF(DatiStorici[[#This Row],[Calend]]="X",(DatiStorici[[#This Row],[Balanced]]*C$2/DatiStorici[[#This Row],[Bond 10Y]]),R2774)</f>
        <v>22.858879314903145</v>
      </c>
      <c r="S2775" s="33">
        <f>IF(DatiStorici[[#This Row],[Calend]]="X",(DatiStorici[[#This Row],[Balanced]]*D$2/DatiStorici[[#This Row],[SXXR]]),S2774)</f>
        <v>18.430812247674215</v>
      </c>
      <c r="T2775" s="33">
        <f>IF(DatiStorici[[#This Row],[Calend]]="X",(DatiStorici[[#This Row],[Balanced]]*E$2/DatiStorici[[#This Row],[Gold]]),T2774)</f>
        <v>37.796619698119144</v>
      </c>
      <c r="U2775" s="34">
        <f>SUMPRODUCT(DatiStorici[[#This Row],[Bond 3Y]:[Gold]],Q2774:T2774)</f>
        <v>17387.203961629573</v>
      </c>
      <c r="V2775" s="32">
        <f t="shared" si="358"/>
        <v>1.3276762697376878E-3</v>
      </c>
      <c r="W2775" s="32">
        <f>-(1-U2775/MAX(U$5:U2775))</f>
        <v>-6.6452300519032059E-3</v>
      </c>
      <c r="X2775" s="53" t="str">
        <f t="shared" si="359"/>
        <v/>
      </c>
    </row>
    <row r="2776" spans="1:24" x14ac:dyDescent="0.3">
      <c r="A2776" s="4">
        <v>43010</v>
      </c>
      <c r="B2776" s="1">
        <v>133.586555</v>
      </c>
      <c r="C2776" s="1">
        <v>181.93167800000001</v>
      </c>
      <c r="D2776" s="1">
        <v>245.362762</v>
      </c>
      <c r="E2776" s="1">
        <v>120.55448</v>
      </c>
      <c r="F2776" s="3">
        <f t="shared" si="352"/>
        <v>16349.787601029409</v>
      </c>
      <c r="G2776" s="36">
        <f t="shared" si="353"/>
        <v>-3.4660654875785465E-4</v>
      </c>
      <c r="H2776" s="31">
        <f t="shared" si="354"/>
        <v>-7.7607813493166039E-4</v>
      </c>
      <c r="I2776" s="37">
        <f t="shared" si="355"/>
        <v>5.0416006046348641E-3</v>
      </c>
      <c r="J2776" s="37">
        <f t="shared" si="356"/>
        <v>-7.3877142761066081E-3</v>
      </c>
      <c r="K2776" s="39">
        <f t="shared" si="357"/>
        <v>-1.3088893706694406E-3</v>
      </c>
      <c r="L2776" s="36">
        <f>-(1-B2776/MAX(B$5:B2776))</f>
        <v>-9.2494045463042962E-4</v>
      </c>
      <c r="M2776" s="37">
        <f>-(1-C2776/MAX(C$5:C2776))</f>
        <v>-2.9111440451318416E-2</v>
      </c>
      <c r="N2776" s="37">
        <f>-(1-D2776/MAX(D$5:D2776))</f>
        <v>-6.4564620646542226E-3</v>
      </c>
      <c r="O2776" s="37">
        <f>-(1-E2776/MAX(E$5:E2776))</f>
        <v>-0.34468439477289037</v>
      </c>
      <c r="P2776" s="39">
        <f>-(1-F2776/MAX(F$5:F2776))</f>
        <v>-1.0809890251038068E-2</v>
      </c>
      <c r="Q2776" s="33">
        <f>IF(DatiStorici[[#This Row],[Calend]]="X",(DatiStorici[[#This Row],[Balanced]]*B$2/DatiStorici[[#This Row],[Bond 3Y]]),Q2775)</f>
        <v>30.94589687668044</v>
      </c>
      <c r="R2776" s="33">
        <f>IF(DatiStorici[[#This Row],[Calend]]="X",(DatiStorici[[#This Row],[Balanced]]*C$2/DatiStorici[[#This Row],[Bond 10Y]]),R2775)</f>
        <v>22.858879314903145</v>
      </c>
      <c r="S2776" s="33">
        <f>IF(DatiStorici[[#This Row],[Calend]]="X",(DatiStorici[[#This Row],[Balanced]]*D$2/DatiStorici[[#This Row],[SXXR]]),S2775)</f>
        <v>18.430812247674215</v>
      </c>
      <c r="T2776" s="33">
        <f>IF(DatiStorici[[#This Row],[Calend]]="X",(DatiStorici[[#This Row],[Balanced]]*E$2/DatiStorici[[#This Row],[Gold]]),T2775)</f>
        <v>37.796619698119144</v>
      </c>
      <c r="U2776" s="34">
        <f>SUMPRODUCT(DatiStorici[[#This Row],[Bond 3Y]:[Gold]],Q2775:T2775)</f>
        <v>17371.496858558105</v>
      </c>
      <c r="V2776" s="32">
        <f t="shared" si="358"/>
        <v>-9.0377970234721138E-4</v>
      </c>
      <c r="W2776" s="32">
        <f>-(1-U2776/MAX(U$5:U2776))</f>
        <v>-7.542598357499708E-3</v>
      </c>
      <c r="X2776" s="53" t="str">
        <f t="shared" si="359"/>
        <v/>
      </c>
    </row>
    <row r="2777" spans="1:24" x14ac:dyDescent="0.3">
      <c r="A2777" s="4">
        <v>43011</v>
      </c>
      <c r="B2777" s="1">
        <v>133.577427</v>
      </c>
      <c r="C2777" s="1">
        <v>181.670511</v>
      </c>
      <c r="D2777" s="1">
        <v>245.44975600000001</v>
      </c>
      <c r="E2777" s="1">
        <v>120.3212</v>
      </c>
      <c r="F2777" s="3">
        <f t="shared" si="352"/>
        <v>16335.05783853126</v>
      </c>
      <c r="G2777" s="36">
        <f t="shared" si="353"/>
        <v>-6.8332564406527776E-5</v>
      </c>
      <c r="H2777" s="31">
        <f t="shared" si="354"/>
        <v>-1.4365537547074434E-3</v>
      </c>
      <c r="I2777" s="37">
        <f t="shared" si="355"/>
        <v>3.5448973985207206E-4</v>
      </c>
      <c r="J2777" s="37">
        <f t="shared" si="356"/>
        <v>-1.9369333835050795E-3</v>
      </c>
      <c r="K2777" s="39">
        <f t="shared" si="357"/>
        <v>-9.0132067612593166E-4</v>
      </c>
      <c r="L2777" s="36">
        <f>-(1-B2777/MAX(B$5:B2777))</f>
        <v>-9.9320748302655915E-4</v>
      </c>
      <c r="M2777" s="37">
        <f>-(1-C2777/MAX(C$5:C2777))</f>
        <v>-3.0505172731584929E-2</v>
      </c>
      <c r="N2777" s="37">
        <f>-(1-D2777/MAX(D$5:D2777))</f>
        <v>-6.1041986411638494E-3</v>
      </c>
      <c r="O2777" s="37">
        <f>-(1-E2777/MAX(E$5:E2777))</f>
        <v>-0.34595246896131848</v>
      </c>
      <c r="P2777" s="39">
        <f>-(1-F2777/MAX(F$5:F2777))</f>
        <v>-1.1701066071646449E-2</v>
      </c>
      <c r="Q2777" s="33">
        <f>IF(DatiStorici[[#This Row],[Calend]]="X",(DatiStorici[[#This Row],[Balanced]]*B$2/DatiStorici[[#This Row],[Bond 3Y]]),Q2776)</f>
        <v>30.94589687668044</v>
      </c>
      <c r="R2777" s="33">
        <f>IF(DatiStorici[[#This Row],[Calend]]="X",(DatiStorici[[#This Row],[Balanced]]*C$2/DatiStorici[[#This Row],[Bond 10Y]]),R2776)</f>
        <v>22.858879314903145</v>
      </c>
      <c r="S2777" s="33">
        <f>IF(DatiStorici[[#This Row],[Calend]]="X",(DatiStorici[[#This Row],[Balanced]]*D$2/DatiStorici[[#This Row],[SXXR]]),S2776)</f>
        <v>18.430812247674215</v>
      </c>
      <c r="T2777" s="33">
        <f>IF(DatiStorici[[#This Row],[Calend]]="X",(DatiStorici[[#This Row],[Balanced]]*E$2/DatiStorici[[#This Row],[Gold]]),T2776)</f>
        <v>37.796619698119144</v>
      </c>
      <c r="U2777" s="34">
        <f>SUMPRODUCT(DatiStorici[[#This Row],[Bond 3Y]:[Gold]],Q2776:T2776)</f>
        <v>17358.030574114877</v>
      </c>
      <c r="V2777" s="32">
        <f t="shared" si="358"/>
        <v>-7.7549486639054747E-4</v>
      </c>
      <c r="W2777" s="32">
        <f>-(1-U2777/MAX(U$5:U2777))</f>
        <v>-8.3119456265994263E-3</v>
      </c>
      <c r="X2777" s="53" t="str">
        <f t="shared" si="359"/>
        <v/>
      </c>
    </row>
    <row r="2778" spans="1:24" x14ac:dyDescent="0.3">
      <c r="A2778" s="4">
        <v>43012</v>
      </c>
      <c r="B2778" s="1">
        <v>133.541383</v>
      </c>
      <c r="C2778" s="1">
        <v>181.476989</v>
      </c>
      <c r="D2778" s="1">
        <v>245.53675000000001</v>
      </c>
      <c r="E2778" s="1">
        <v>120.60375000000001</v>
      </c>
      <c r="F2778" s="3">
        <f t="shared" si="352"/>
        <v>16341.721029908491</v>
      </c>
      <c r="G2778" s="36">
        <f t="shared" si="353"/>
        <v>-2.6987242282765071E-4</v>
      </c>
      <c r="H2778" s="31">
        <f t="shared" si="354"/>
        <v>-1.0658039409280934E-3</v>
      </c>
      <c r="I2778" s="37">
        <f t="shared" si="355"/>
        <v>3.5436412140561031E-4</v>
      </c>
      <c r="J2778" s="37">
        <f t="shared" si="356"/>
        <v>2.3455447809724098E-3</v>
      </c>
      <c r="K2778" s="39">
        <f t="shared" si="357"/>
        <v>4.078242532049397E-4</v>
      </c>
      <c r="L2778" s="36">
        <f>-(1-B2778/MAX(B$5:B2778))</f>
        <v>-1.2627754904226407E-3</v>
      </c>
      <c r="M2778" s="37">
        <f>-(1-C2778/MAX(C$5:C2778))</f>
        <v>-3.1537913691743524E-2</v>
      </c>
      <c r="N2778" s="37">
        <f>-(1-D2778/MAX(D$5:D2778))</f>
        <v>-5.7519352176735872E-3</v>
      </c>
      <c r="O2778" s="37">
        <f>-(1-E2778/MAX(E$5:E2778))</f>
        <v>-0.34441657063338471</v>
      </c>
      <c r="P2778" s="39">
        <f>-(1-F2778/MAX(F$5:F2778))</f>
        <v>-1.1297931598553523E-2</v>
      </c>
      <c r="Q2778" s="33">
        <f>IF(DatiStorici[[#This Row],[Calend]]="X",(DatiStorici[[#This Row],[Balanced]]*B$2/DatiStorici[[#This Row],[Bond 3Y]]),Q2777)</f>
        <v>30.94589687668044</v>
      </c>
      <c r="R2778" s="33">
        <f>IF(DatiStorici[[#This Row],[Calend]]="X",(DatiStorici[[#This Row],[Balanced]]*C$2/DatiStorici[[#This Row],[Bond 10Y]]),R2777)</f>
        <v>22.858879314903145</v>
      </c>
      <c r="S2778" s="33">
        <f>IF(DatiStorici[[#This Row],[Calend]]="X",(DatiStorici[[#This Row],[Balanced]]*D$2/DatiStorici[[#This Row],[SXXR]]),S2777)</f>
        <v>18.430812247674215</v>
      </c>
      <c r="T2778" s="33">
        <f>IF(DatiStorici[[#This Row],[Calend]]="X",(DatiStorici[[#This Row],[Balanced]]*E$2/DatiStorici[[#This Row],[Gold]]),T2777)</f>
        <v>37.796619698119144</v>
      </c>
      <c r="U2778" s="34">
        <f>SUMPRODUCT(DatiStorici[[#This Row],[Bond 3Y]:[Gold]],Q2777:T2777)</f>
        <v>17364.77426914145</v>
      </c>
      <c r="V2778" s="32">
        <f t="shared" si="358"/>
        <v>3.8843032075334499E-4</v>
      </c>
      <c r="W2778" s="32">
        <f>-(1-U2778/MAX(U$5:U2778))</f>
        <v>-7.926669095852712E-3</v>
      </c>
      <c r="X2778" s="53" t="str">
        <f t="shared" si="359"/>
        <v/>
      </c>
    </row>
    <row r="2779" spans="1:24" x14ac:dyDescent="0.3">
      <c r="A2779" s="4">
        <v>43013</v>
      </c>
      <c r="B2779" s="1">
        <v>133.558921</v>
      </c>
      <c r="C2779" s="1">
        <v>181.80812900000001</v>
      </c>
      <c r="D2779" s="1">
        <v>245.96660199999999</v>
      </c>
      <c r="E2779" s="1">
        <v>120.62600999999999</v>
      </c>
      <c r="F2779" s="3">
        <f t="shared" si="352"/>
        <v>16357.882361193466</v>
      </c>
      <c r="G2779" s="36">
        <f t="shared" si="353"/>
        <v>1.3132145312124528E-4</v>
      </c>
      <c r="H2779" s="31">
        <f t="shared" si="354"/>
        <v>1.8230314169402819E-3</v>
      </c>
      <c r="I2779" s="37">
        <f t="shared" si="355"/>
        <v>1.7491319554335796E-3</v>
      </c>
      <c r="J2779" s="37">
        <f t="shared" si="356"/>
        <v>1.8455434406750379E-4</v>
      </c>
      <c r="K2779" s="39">
        <f t="shared" si="357"/>
        <v>9.8847269843530439E-4</v>
      </c>
      <c r="L2779" s="36">
        <f>-(1-B2779/MAX(B$5:B2779))</f>
        <v>-1.1316112546632118E-3</v>
      </c>
      <c r="M2779" s="37">
        <f>-(1-C2779/MAX(C$5:C2779))</f>
        <v>-2.977076658936284E-2</v>
      </c>
      <c r="N2779" s="37">
        <f>-(1-D2779/MAX(D$5:D2779))</f>
        <v>-4.0113423363928868E-3</v>
      </c>
      <c r="O2779" s="37">
        <f>-(1-E2779/MAX(E$5:E2779))</f>
        <v>-0.34429556869822364</v>
      </c>
      <c r="P2779" s="39">
        <f>-(1-F2779/MAX(F$5:F2779))</f>
        <v>-1.0320143418206307E-2</v>
      </c>
      <c r="Q2779" s="33">
        <f>IF(DatiStorici[[#This Row],[Calend]]="X",(DatiStorici[[#This Row],[Balanced]]*B$2/DatiStorici[[#This Row],[Bond 3Y]]),Q2778)</f>
        <v>30.94589687668044</v>
      </c>
      <c r="R2779" s="33">
        <f>IF(DatiStorici[[#This Row],[Calend]]="X",(DatiStorici[[#This Row],[Balanced]]*C$2/DatiStorici[[#This Row],[Bond 10Y]]),R2778)</f>
        <v>22.858879314903145</v>
      </c>
      <c r="S2779" s="33">
        <f>IF(DatiStorici[[#This Row],[Calend]]="X",(DatiStorici[[#This Row],[Balanced]]*D$2/DatiStorici[[#This Row],[SXXR]]),S2778)</f>
        <v>18.430812247674215</v>
      </c>
      <c r="T2779" s="33">
        <f>IF(DatiStorici[[#This Row],[Calend]]="X",(DatiStorici[[#This Row],[Balanced]]*E$2/DatiStorici[[#This Row],[Gold]]),T2778)</f>
        <v>37.796619698119144</v>
      </c>
      <c r="U2779" s="34">
        <f>SUMPRODUCT(DatiStorici[[#This Row],[Bond 3Y]:[Gold]],Q2778:T2778)</f>
        <v>17381.650361837976</v>
      </c>
      <c r="V2779" s="32">
        <f t="shared" si="358"/>
        <v>9.7138593122992733E-4</v>
      </c>
      <c r="W2779" s="32">
        <f>-(1-U2779/MAX(U$5:U2779))</f>
        <v>-6.9625148123246827E-3</v>
      </c>
      <c r="X2779" s="53" t="str">
        <f t="shared" si="359"/>
        <v/>
      </c>
    </row>
    <row r="2780" spans="1:24" x14ac:dyDescent="0.3">
      <c r="A2780" s="4">
        <v>43014</v>
      </c>
      <c r="B2780" s="1">
        <v>133.52498600000001</v>
      </c>
      <c r="C2780" s="1">
        <v>181.66219599999999</v>
      </c>
      <c r="D2780" s="1">
        <v>244.99367699999999</v>
      </c>
      <c r="E2780" s="1">
        <v>119.42263</v>
      </c>
      <c r="F2780" s="3">
        <f t="shared" si="352"/>
        <v>16291.251515988315</v>
      </c>
      <c r="G2780" s="36">
        <f t="shared" si="353"/>
        <v>-2.5411490017322199E-4</v>
      </c>
      <c r="H2780" s="31">
        <f t="shared" si="354"/>
        <v>-8.0299819712413513E-4</v>
      </c>
      <c r="I2780" s="37">
        <f t="shared" si="355"/>
        <v>-3.9633604394982381E-3</v>
      </c>
      <c r="J2780" s="37">
        <f t="shared" si="356"/>
        <v>-1.0026218693043121E-2</v>
      </c>
      <c r="K2780" s="39">
        <f t="shared" si="357"/>
        <v>-4.081635853509475E-3</v>
      </c>
      <c r="L2780" s="36">
        <f>-(1-B2780/MAX(B$5:B2780))</f>
        <v>-1.3854063476324008E-3</v>
      </c>
      <c r="M2780" s="37">
        <f>-(1-C2780/MAX(C$5:C2780))</f>
        <v>-3.0549546193432864E-2</v>
      </c>
      <c r="N2780" s="37">
        <f>-(1-D2780/MAX(D$5:D2780))</f>
        <v>-7.950992097287557E-3</v>
      </c>
      <c r="O2780" s="37">
        <f>-(1-E2780/MAX(E$5:E2780))</f>
        <v>-0.35083695723076258</v>
      </c>
      <c r="P2780" s="39">
        <f>-(1-F2780/MAX(F$5:F2780))</f>
        <v>-1.4351423498994653E-2</v>
      </c>
      <c r="Q2780" s="33">
        <f>IF(DatiStorici[[#This Row],[Calend]]="X",(DatiStorici[[#This Row],[Balanced]]*B$2/DatiStorici[[#This Row],[Bond 3Y]]),Q2779)</f>
        <v>30.94589687668044</v>
      </c>
      <c r="R2780" s="33">
        <f>IF(DatiStorici[[#This Row],[Calend]]="X",(DatiStorici[[#This Row],[Balanced]]*C$2/DatiStorici[[#This Row],[Bond 10Y]]),R2779)</f>
        <v>22.858879314903145</v>
      </c>
      <c r="S2780" s="33">
        <f>IF(DatiStorici[[#This Row],[Calend]]="X",(DatiStorici[[#This Row],[Balanced]]*D$2/DatiStorici[[#This Row],[SXXR]]),S2779)</f>
        <v>18.430812247674215</v>
      </c>
      <c r="T2780" s="33">
        <f>IF(DatiStorici[[#This Row],[Calend]]="X",(DatiStorici[[#This Row],[Balanced]]*E$2/DatiStorici[[#This Row],[Gold]]),T2779)</f>
        <v>37.796619698119144</v>
      </c>
      <c r="U2780" s="34">
        <f>SUMPRODUCT(DatiStorici[[#This Row],[Bond 3Y]:[Gold]],Q2779:T2779)</f>
        <v>17313.848853774016</v>
      </c>
      <c r="V2780" s="32">
        <f t="shared" si="358"/>
        <v>-3.9083798132263023E-3</v>
      </c>
      <c r="W2780" s="32">
        <f>-(1-U2780/MAX(U$5:U2780))</f>
        <v>-1.0836107805979101E-2</v>
      </c>
      <c r="X2780" s="53" t="str">
        <f t="shared" si="359"/>
        <v/>
      </c>
    </row>
    <row r="2781" spans="1:24" x14ac:dyDescent="0.3">
      <c r="A2781" s="4">
        <v>43017</v>
      </c>
      <c r="B2781" s="1">
        <v>133.54664199999999</v>
      </c>
      <c r="C2781" s="1">
        <v>182.059608</v>
      </c>
      <c r="D2781" s="1">
        <v>245.456152</v>
      </c>
      <c r="E2781" s="1">
        <v>121.02265</v>
      </c>
      <c r="F2781" s="3">
        <f t="shared" si="352"/>
        <v>16371.911204898388</v>
      </c>
      <c r="G2781" s="36">
        <f t="shared" si="353"/>
        <v>1.621737225299344E-4</v>
      </c>
      <c r="H2781" s="31">
        <f t="shared" si="354"/>
        <v>2.185253420484359E-3</v>
      </c>
      <c r="I2781" s="37">
        <f t="shared" si="355"/>
        <v>1.8859223093901094E-3</v>
      </c>
      <c r="J2781" s="37">
        <f t="shared" si="356"/>
        <v>1.3309004173460532E-2</v>
      </c>
      <c r="K2781" s="39">
        <f t="shared" si="357"/>
        <v>4.9388881020284957E-3</v>
      </c>
      <c r="L2781" s="36">
        <f>-(1-B2781/MAX(B$5:B2781))</f>
        <v>-1.2234441689573661E-3</v>
      </c>
      <c r="M2781" s="37">
        <f>-(1-C2781/MAX(C$5:C2781))</f>
        <v>-2.8428734862118943E-2</v>
      </c>
      <c r="N2781" s="37">
        <f>-(1-D2781/MAX(D$5:D2781))</f>
        <v>-6.0782994198769202E-3</v>
      </c>
      <c r="O2781" s="37">
        <f>-(1-E2781/MAX(E$5:E2781))</f>
        <v>-0.3421394946837425</v>
      </c>
      <c r="P2781" s="39">
        <f>-(1-F2781/MAX(F$5:F2781))</f>
        <v>-9.47137438323431E-3</v>
      </c>
      <c r="Q2781" s="33">
        <f>IF(DatiStorici[[#This Row],[Calend]]="X",(DatiStorici[[#This Row],[Balanced]]*B$2/DatiStorici[[#This Row],[Bond 3Y]]),Q2780)</f>
        <v>30.94589687668044</v>
      </c>
      <c r="R2781" s="33">
        <f>IF(DatiStorici[[#This Row],[Calend]]="X",(DatiStorici[[#This Row],[Balanced]]*C$2/DatiStorici[[#This Row],[Bond 10Y]]),R2780)</f>
        <v>22.858879314903145</v>
      </c>
      <c r="S2781" s="33">
        <f>IF(DatiStorici[[#This Row],[Calend]]="X",(DatiStorici[[#This Row],[Balanced]]*D$2/DatiStorici[[#This Row],[SXXR]]),S2780)</f>
        <v>18.430812247674215</v>
      </c>
      <c r="T2781" s="33">
        <f>IF(DatiStorici[[#This Row],[Calend]]="X",(DatiStorici[[#This Row],[Balanced]]*E$2/DatiStorici[[#This Row],[Gold]]),T2780)</f>
        <v>37.796619698119144</v>
      </c>
      <c r="U2781" s="34">
        <f>SUMPRODUCT(DatiStorici[[#This Row],[Bond 3Y]:[Gold]],Q2780:T2780)</f>
        <v>17392.602548406699</v>
      </c>
      <c r="V2781" s="32">
        <f t="shared" si="358"/>
        <v>4.5382818823878823E-3</v>
      </c>
      <c r="W2781" s="32">
        <f>-(1-U2781/MAX(U$5:U2781))</f>
        <v>-6.336801397251679E-3</v>
      </c>
      <c r="X2781" s="53" t="str">
        <f t="shared" si="359"/>
        <v/>
      </c>
    </row>
    <row r="2782" spans="1:24" x14ac:dyDescent="0.3">
      <c r="A2782" s="4">
        <v>43018</v>
      </c>
      <c r="B2782" s="1">
        <v>133.507937</v>
      </c>
      <c r="C2782" s="1">
        <v>181.96891299999999</v>
      </c>
      <c r="D2782" s="1">
        <v>245.42097100000001</v>
      </c>
      <c r="E2782" s="1">
        <v>122.21845</v>
      </c>
      <c r="F2782" s="3">
        <f t="shared" si="352"/>
        <v>16415.293471893328</v>
      </c>
      <c r="G2782" s="36">
        <f t="shared" si="353"/>
        <v>-2.8986584252502689E-4</v>
      </c>
      <c r="H2782" s="31">
        <f t="shared" si="354"/>
        <v>-4.982851433036386E-4</v>
      </c>
      <c r="I2782" s="37">
        <f t="shared" si="355"/>
        <v>-1.4333933447632097E-4</v>
      </c>
      <c r="J2782" s="37">
        <f t="shared" si="356"/>
        <v>9.8322991760789232E-3</v>
      </c>
      <c r="K2782" s="39">
        <f t="shared" si="357"/>
        <v>2.6462940491143315E-3</v>
      </c>
      <c r="L2782" s="36">
        <f>-(1-B2782/MAX(B$5:B2782))</f>
        <v>-1.5129134211564477E-3</v>
      </c>
      <c r="M2782" s="37">
        <f>-(1-C2782/MAX(C$5:C2782))</f>
        <v>-2.8912733794444923E-2</v>
      </c>
      <c r="N2782" s="37">
        <f>-(1-D2782/MAX(D$5:D2782))</f>
        <v>-6.2207572848078652E-3</v>
      </c>
      <c r="O2782" s="37">
        <f>-(1-E2782/MAX(E$5:E2782))</f>
        <v>-0.33563930986497359</v>
      </c>
      <c r="P2782" s="39">
        <f>-(1-F2782/MAX(F$5:F2782))</f>
        <v>-6.8466730417208188E-3</v>
      </c>
      <c r="Q2782" s="33">
        <f>IF(DatiStorici[[#This Row],[Calend]]="X",(DatiStorici[[#This Row],[Balanced]]*B$2/DatiStorici[[#This Row],[Bond 3Y]]),Q2781)</f>
        <v>30.94589687668044</v>
      </c>
      <c r="R2782" s="33">
        <f>IF(DatiStorici[[#This Row],[Calend]]="X",(DatiStorici[[#This Row],[Balanced]]*C$2/DatiStorici[[#This Row],[Bond 10Y]]),R2781)</f>
        <v>22.858879314903145</v>
      </c>
      <c r="S2782" s="33">
        <f>IF(DatiStorici[[#This Row],[Calend]]="X",(DatiStorici[[#This Row],[Balanced]]*D$2/DatiStorici[[#This Row],[SXXR]]),S2781)</f>
        <v>18.430812247674215</v>
      </c>
      <c r="T2782" s="33">
        <f>IF(DatiStorici[[#This Row],[Calend]]="X",(DatiStorici[[#This Row],[Balanced]]*E$2/DatiStorici[[#This Row],[Gold]]),T2781)</f>
        <v>37.796619698119144</v>
      </c>
      <c r="U2782" s="34">
        <f>SUMPRODUCT(DatiStorici[[#This Row],[Bond 3Y]:[Gold]],Q2781:T2781)</f>
        <v>17433.880384837947</v>
      </c>
      <c r="V2782" s="32">
        <f t="shared" si="358"/>
        <v>2.370486611549415E-3</v>
      </c>
      <c r="W2782" s="32">
        <f>-(1-U2782/MAX(U$5:U2782))</f>
        <v>-3.9785420818031492E-3</v>
      </c>
      <c r="X2782" s="53" t="str">
        <f t="shared" si="359"/>
        <v/>
      </c>
    </row>
    <row r="2783" spans="1:24" x14ac:dyDescent="0.3">
      <c r="A2783" s="4">
        <v>43019</v>
      </c>
      <c r="B2783" s="1">
        <v>133.53909100000001</v>
      </c>
      <c r="C2783" s="1">
        <v>182.087142</v>
      </c>
      <c r="D2783" s="1">
        <v>245.42992599999999</v>
      </c>
      <c r="E2783" s="1">
        <v>122.01356</v>
      </c>
      <c r="F2783" s="3">
        <f t="shared" si="352"/>
        <v>16411.109623121385</v>
      </c>
      <c r="G2783" s="36">
        <f t="shared" si="353"/>
        <v>2.3332220077239307E-4</v>
      </c>
      <c r="H2783" s="31">
        <f t="shared" si="354"/>
        <v>6.4950989020833765E-4</v>
      </c>
      <c r="I2783" s="37">
        <f t="shared" si="355"/>
        <v>3.6487658699251866E-5</v>
      </c>
      <c r="J2783" s="37">
        <f t="shared" si="356"/>
        <v>-1.6778312397771815E-3</v>
      </c>
      <c r="K2783" s="39">
        <f t="shared" si="357"/>
        <v>-2.5490753784313794E-4</v>
      </c>
      <c r="L2783" s="36">
        <f>-(1-B2783/MAX(B$5:B2783))</f>
        <v>-1.2799170361152967E-3</v>
      </c>
      <c r="M2783" s="37">
        <f>-(1-C2783/MAX(C$5:C2783))</f>
        <v>-2.828179813349363E-2</v>
      </c>
      <c r="N2783" s="37">
        <f>-(1-D2783/MAX(D$5:D2783))</f>
        <v>-6.1844959454356863E-3</v>
      </c>
      <c r="O2783" s="37">
        <f>-(1-E2783/MAX(E$5:E2783))</f>
        <v>-0.33675306038137898</v>
      </c>
      <c r="P2783" s="39">
        <f>-(1-F2783/MAX(F$5:F2783))</f>
        <v>-7.0998030472525508E-3</v>
      </c>
      <c r="Q2783" s="33">
        <f>IF(DatiStorici[[#This Row],[Calend]]="X",(DatiStorici[[#This Row],[Balanced]]*B$2/DatiStorici[[#This Row],[Bond 3Y]]),Q2782)</f>
        <v>30.94589687668044</v>
      </c>
      <c r="R2783" s="33">
        <f>IF(DatiStorici[[#This Row],[Calend]]="X",(DatiStorici[[#This Row],[Balanced]]*C$2/DatiStorici[[#This Row],[Bond 10Y]]),R2782)</f>
        <v>22.858879314903145</v>
      </c>
      <c r="S2783" s="33">
        <f>IF(DatiStorici[[#This Row],[Calend]]="X",(DatiStorici[[#This Row],[Balanced]]*D$2/DatiStorici[[#This Row],[SXXR]]),S2782)</f>
        <v>18.430812247674215</v>
      </c>
      <c r="T2783" s="33">
        <f>IF(DatiStorici[[#This Row],[Calend]]="X",(DatiStorici[[#This Row],[Balanced]]*E$2/DatiStorici[[#This Row],[Gold]]),T2782)</f>
        <v>37.796619698119144</v>
      </c>
      <c r="U2783" s="34">
        <f>SUMPRODUCT(DatiStorici[[#This Row],[Bond 3Y]:[Gold]],Q2782:T2782)</f>
        <v>17429.967954265496</v>
      </c>
      <c r="V2783" s="32">
        <f t="shared" si="358"/>
        <v>-2.244405465983071E-4</v>
      </c>
      <c r="W2783" s="32">
        <f>-(1-U2783/MAX(U$5:U2783))</f>
        <v>-4.202064597545796E-3</v>
      </c>
      <c r="X2783" s="53" t="str">
        <f t="shared" si="359"/>
        <v/>
      </c>
    </row>
    <row r="2784" spans="1:24" x14ac:dyDescent="0.3">
      <c r="A2784" s="4">
        <v>43020</v>
      </c>
      <c r="B2784" s="1">
        <v>133.55461199999999</v>
      </c>
      <c r="C2784" s="1">
        <v>182.407385</v>
      </c>
      <c r="D2784" s="1">
        <v>245.57960700000001</v>
      </c>
      <c r="E2784" s="1">
        <v>122.10679</v>
      </c>
      <c r="F2784" s="3">
        <f t="shared" si="352"/>
        <v>16425.529647213894</v>
      </c>
      <c r="G2784" s="36">
        <f t="shared" si="353"/>
        <v>1.1622138480331046E-4</v>
      </c>
      <c r="H2784" s="31">
        <f t="shared" si="354"/>
        <v>1.757190073812237E-3</v>
      </c>
      <c r="I2784" s="37">
        <f t="shared" si="355"/>
        <v>6.096867558642177E-4</v>
      </c>
      <c r="J2784" s="37">
        <f t="shared" si="356"/>
        <v>7.6380362827199256E-4</v>
      </c>
      <c r="K2784" s="39">
        <f t="shared" si="357"/>
        <v>8.7828872502746782E-4</v>
      </c>
      <c r="L2784" s="36">
        <f>-(1-B2784/MAX(B$5:B2784))</f>
        <v>-1.1638376597201683E-3</v>
      </c>
      <c r="M2784" s="37">
        <f>-(1-C2784/MAX(C$5:C2784))</f>
        <v>-2.6572803480151563E-2</v>
      </c>
      <c r="N2784" s="37">
        <f>-(1-D2784/MAX(D$5:D2784))</f>
        <v>-5.5783950477708011E-3</v>
      </c>
      <c r="O2784" s="37">
        <f>-(1-E2784/MAX(E$5:E2784))</f>
        <v>-0.33624627644539151</v>
      </c>
      <c r="P2784" s="39">
        <f>-(1-F2784/MAX(F$5:F2784))</f>
        <v>-6.2273669298711365E-3</v>
      </c>
      <c r="Q2784" s="33">
        <f>IF(DatiStorici[[#This Row],[Calend]]="X",(DatiStorici[[#This Row],[Balanced]]*B$2/DatiStorici[[#This Row],[Bond 3Y]]),Q2783)</f>
        <v>30.94589687668044</v>
      </c>
      <c r="R2784" s="33">
        <f>IF(DatiStorici[[#This Row],[Calend]]="X",(DatiStorici[[#This Row],[Balanced]]*C$2/DatiStorici[[#This Row],[Bond 10Y]]),R2783)</f>
        <v>22.858879314903145</v>
      </c>
      <c r="S2784" s="33">
        <f>IF(DatiStorici[[#This Row],[Calend]]="X",(DatiStorici[[#This Row],[Balanced]]*D$2/DatiStorici[[#This Row],[SXXR]]),S2783)</f>
        <v>18.430812247674215</v>
      </c>
      <c r="T2784" s="33">
        <f>IF(DatiStorici[[#This Row],[Calend]]="X",(DatiStorici[[#This Row],[Balanced]]*E$2/DatiStorici[[#This Row],[Gold]]),T2783)</f>
        <v>37.796619698119144</v>
      </c>
      <c r="U2784" s="34">
        <f>SUMPRODUCT(DatiStorici[[#This Row],[Bond 3Y]:[Gold]],Q2783:T2783)</f>
        <v>17444.05118288186</v>
      </c>
      <c r="V2784" s="32">
        <f t="shared" si="358"/>
        <v>8.0766311026801317E-4</v>
      </c>
      <c r="W2784" s="32">
        <f>-(1-U2784/MAX(U$5:U2784))</f>
        <v>-3.3974704630772568E-3</v>
      </c>
      <c r="X2784" s="53" t="str">
        <f t="shared" si="359"/>
        <v/>
      </c>
    </row>
    <row r="2785" spans="1:24" x14ac:dyDescent="0.3">
      <c r="A2785" s="4">
        <v>43021</v>
      </c>
      <c r="B2785" s="1">
        <v>133.57260500000001</v>
      </c>
      <c r="C2785" s="1">
        <v>183.074566</v>
      </c>
      <c r="D2785" s="1">
        <v>246.29602800000001</v>
      </c>
      <c r="E2785" s="1">
        <v>122.99023</v>
      </c>
      <c r="F2785" s="3">
        <f t="shared" si="352"/>
        <v>16488.486852275175</v>
      </c>
      <c r="G2785" s="36">
        <f t="shared" si="353"/>
        <v>1.3471483908910568E-4</v>
      </c>
      <c r="H2785" s="31">
        <f t="shared" si="354"/>
        <v>3.6509695719739101E-3</v>
      </c>
      <c r="I2785" s="37">
        <f t="shared" si="355"/>
        <v>2.9130188837664796E-3</v>
      </c>
      <c r="J2785" s="37">
        <f t="shared" si="356"/>
        <v>7.2089315972261037E-3</v>
      </c>
      <c r="K2785" s="39">
        <f t="shared" si="357"/>
        <v>3.8255605689050294E-3</v>
      </c>
      <c r="L2785" s="36">
        <f>-(1-B2785/MAX(B$5:B2785))</f>
        <v>-1.0292705429438831E-3</v>
      </c>
      <c r="M2785" s="37">
        <f>-(1-C2785/MAX(C$5:C2785))</f>
        <v>-2.3012354815195923E-2</v>
      </c>
      <c r="N2785" s="37">
        <f>-(1-D2785/MAX(D$5:D2785))</f>
        <v>-2.677402863018763E-3</v>
      </c>
      <c r="O2785" s="37">
        <f>-(1-E2785/MAX(E$5:E2785))</f>
        <v>-0.33144403252810328</v>
      </c>
      <c r="P2785" s="39">
        <f>-(1-F2785/MAX(F$5:F2785))</f>
        <v>-2.4183483601049049E-3</v>
      </c>
      <c r="Q2785" s="33">
        <f>IF(DatiStorici[[#This Row],[Calend]]="X",(DatiStorici[[#This Row],[Balanced]]*B$2/DatiStorici[[#This Row],[Bond 3Y]]),Q2784)</f>
        <v>30.94589687668044</v>
      </c>
      <c r="R2785" s="33">
        <f>IF(DatiStorici[[#This Row],[Calend]]="X",(DatiStorici[[#This Row],[Balanced]]*C$2/DatiStorici[[#This Row],[Bond 10Y]]),R2784)</f>
        <v>22.858879314903145</v>
      </c>
      <c r="S2785" s="33">
        <f>IF(DatiStorici[[#This Row],[Calend]]="X",(DatiStorici[[#This Row],[Balanced]]*D$2/DatiStorici[[#This Row],[SXXR]]),S2784)</f>
        <v>18.430812247674215</v>
      </c>
      <c r="T2785" s="33">
        <f>IF(DatiStorici[[#This Row],[Calend]]="X",(DatiStorici[[#This Row],[Balanced]]*E$2/DatiStorici[[#This Row],[Gold]]),T2784)</f>
        <v>37.796619698119144</v>
      </c>
      <c r="U2785" s="34">
        <f>SUMPRODUCT(DatiStorici[[#This Row],[Bond 3Y]:[Gold]],Q2784:T2784)</f>
        <v>17506.454269011956</v>
      </c>
      <c r="V2785" s="32">
        <f t="shared" si="358"/>
        <v>3.5709442043860935E-3</v>
      </c>
      <c r="W2785" s="32">
        <f>-(1-U2785/MAX(U$5:U2785))</f>
        <v>0</v>
      </c>
      <c r="X2785" s="53" t="str">
        <f t="shared" si="359"/>
        <v/>
      </c>
    </row>
    <row r="2786" spans="1:24" x14ac:dyDescent="0.3">
      <c r="A2786" s="4">
        <v>43024</v>
      </c>
      <c r="B2786" s="1">
        <v>133.60546299999999</v>
      </c>
      <c r="C2786" s="1">
        <v>183.41833700000001</v>
      </c>
      <c r="D2786" s="1">
        <v>246.28259499999999</v>
      </c>
      <c r="E2786" s="1">
        <v>123.3361</v>
      </c>
      <c r="F2786" s="3">
        <f t="shared" si="352"/>
        <v>16511.441066206571</v>
      </c>
      <c r="G2786" s="36">
        <f t="shared" si="353"/>
        <v>2.4596330388642392E-4</v>
      </c>
      <c r="H2786" s="31">
        <f t="shared" si="354"/>
        <v>1.8760041354582927E-3</v>
      </c>
      <c r="I2786" s="37">
        <f t="shared" si="355"/>
        <v>-5.454154677497729E-5</v>
      </c>
      <c r="J2786" s="37">
        <f t="shared" si="356"/>
        <v>2.8082278276816996E-3</v>
      </c>
      <c r="K2786" s="39">
        <f t="shared" si="357"/>
        <v>1.3911677437679142E-3</v>
      </c>
      <c r="L2786" s="36">
        <f>-(1-B2786/MAX(B$5:B2786))</f>
        <v>-7.8353018152421683E-4</v>
      </c>
      <c r="M2786" s="37">
        <f>-(1-C2786/MAX(C$5:C2786))</f>
        <v>-2.1177801675942076E-2</v>
      </c>
      <c r="N2786" s="37">
        <f>-(1-D2786/MAX(D$5:D2786))</f>
        <v>-2.7317968967194295E-3</v>
      </c>
      <c r="O2786" s="37">
        <f>-(1-E2786/MAX(E$5:E2786))</f>
        <v>-0.3295639364223435</v>
      </c>
      <c r="P2786" s="39">
        <f>-(1-F2786/MAX(F$5:F2786))</f>
        <v>-1.0295791630928752E-3</v>
      </c>
      <c r="Q2786" s="33">
        <f>IF(DatiStorici[[#This Row],[Calend]]="X",(DatiStorici[[#This Row],[Balanced]]*B$2/DatiStorici[[#This Row],[Bond 3Y]]),Q2785)</f>
        <v>30.94589687668044</v>
      </c>
      <c r="R2786" s="33">
        <f>IF(DatiStorici[[#This Row],[Calend]]="X",(DatiStorici[[#This Row],[Balanced]]*C$2/DatiStorici[[#This Row],[Bond 10Y]]),R2785)</f>
        <v>22.858879314903145</v>
      </c>
      <c r="S2786" s="33">
        <f>IF(DatiStorici[[#This Row],[Calend]]="X",(DatiStorici[[#This Row],[Balanced]]*D$2/DatiStorici[[#This Row],[SXXR]]),S2785)</f>
        <v>18.430812247674215</v>
      </c>
      <c r="T2786" s="33">
        <f>IF(DatiStorici[[#This Row],[Calend]]="X",(DatiStorici[[#This Row],[Balanced]]*E$2/DatiStorici[[#This Row],[Gold]]),T2785)</f>
        <v>37.796619698119144</v>
      </c>
      <c r="U2786" s="34">
        <f>SUMPRODUCT(DatiStorici[[#This Row],[Bond 3Y]:[Gold]],Q2785:T2785)</f>
        <v>17528.154444846557</v>
      </c>
      <c r="V2786" s="32">
        <f t="shared" si="358"/>
        <v>1.2387852701257378E-3</v>
      </c>
      <c r="W2786" s="32">
        <f>-(1-U2786/MAX(U$5:U2786))</f>
        <v>0</v>
      </c>
      <c r="X2786" s="53" t="str">
        <f t="shared" si="359"/>
        <v/>
      </c>
    </row>
    <row r="2787" spans="1:24" x14ac:dyDescent="0.3">
      <c r="A2787" s="4">
        <v>43025</v>
      </c>
      <c r="B2787" s="1">
        <v>133.64603199999999</v>
      </c>
      <c r="C2787" s="1">
        <v>183.67999699999999</v>
      </c>
      <c r="D2787" s="1">
        <v>245.675556</v>
      </c>
      <c r="E2787" s="1">
        <v>121.57924</v>
      </c>
      <c r="F2787" s="3">
        <f t="shared" si="352"/>
        <v>16440.64360132155</v>
      </c>
      <c r="G2787" s="36">
        <f t="shared" si="353"/>
        <v>3.0360167161374918E-4</v>
      </c>
      <c r="H2787" s="31">
        <f t="shared" si="354"/>
        <v>1.42555833180348E-3</v>
      </c>
      <c r="I2787" s="37">
        <f t="shared" si="355"/>
        <v>-2.4678493764257246E-3</v>
      </c>
      <c r="J2787" s="37">
        <f t="shared" si="356"/>
        <v>-1.4346917878080585E-2</v>
      </c>
      <c r="K2787" s="39">
        <f t="shared" si="357"/>
        <v>-4.297001208530331E-3</v>
      </c>
      <c r="L2787" s="36">
        <f>-(1-B2787/MAX(B$5:B2787))</f>
        <v>-4.8012033544575505E-4</v>
      </c>
      <c r="M2787" s="37">
        <f>-(1-C2787/MAX(C$5:C2787))</f>
        <v>-1.9781438473644331E-2</v>
      </c>
      <c r="N2787" s="37">
        <f>-(1-D2787/MAX(D$5:D2787))</f>
        <v>-5.189870284908249E-3</v>
      </c>
      <c r="O2787" s="37">
        <f>-(1-E2787/MAX(E$5:E2787))</f>
        <v>-0.33911395707855885</v>
      </c>
      <c r="P2787" s="39">
        <f>-(1-F2787/MAX(F$5:F2787))</f>
        <v>-5.3129468598789309E-3</v>
      </c>
      <c r="Q2787" s="33">
        <f>IF(DatiStorici[[#This Row],[Calend]]="X",(DatiStorici[[#This Row],[Balanced]]*B$2/DatiStorici[[#This Row],[Bond 3Y]]),Q2786)</f>
        <v>30.94589687668044</v>
      </c>
      <c r="R2787" s="33">
        <f>IF(DatiStorici[[#This Row],[Calend]]="X",(DatiStorici[[#This Row],[Balanced]]*C$2/DatiStorici[[#This Row],[Bond 10Y]]),R2786)</f>
        <v>22.858879314903145</v>
      </c>
      <c r="S2787" s="33">
        <f>IF(DatiStorici[[#This Row],[Calend]]="X",(DatiStorici[[#This Row],[Balanced]]*D$2/DatiStorici[[#This Row],[SXXR]]),S2786)</f>
        <v>18.430812247674215</v>
      </c>
      <c r="T2787" s="33">
        <f>IF(DatiStorici[[#This Row],[Calend]]="X",(DatiStorici[[#This Row],[Balanced]]*E$2/DatiStorici[[#This Row],[Gold]]),T2786)</f>
        <v>37.796619698119144</v>
      </c>
      <c r="U2787" s="34">
        <f>SUMPRODUCT(DatiStorici[[#This Row],[Bond 3Y]:[Gold]],Q2786:T2786)</f>
        <v>17457.799552179633</v>
      </c>
      <c r="V2787" s="32">
        <f t="shared" si="358"/>
        <v>-4.0218990460772902E-3</v>
      </c>
      <c r="W2787" s="32">
        <f>-(1-U2787/MAX(U$5:U2787))</f>
        <v>-4.0138220420353754E-3</v>
      </c>
      <c r="X2787" s="53" t="str">
        <f t="shared" si="359"/>
        <v/>
      </c>
    </row>
    <row r="2788" spans="1:24" x14ac:dyDescent="0.3">
      <c r="A2788" s="4">
        <v>43026</v>
      </c>
      <c r="B2788" s="1">
        <v>133.62558899999999</v>
      </c>
      <c r="C2788" s="1">
        <v>183.110612</v>
      </c>
      <c r="D2788" s="1">
        <v>246.39453599999999</v>
      </c>
      <c r="E2788" s="1">
        <v>121.14726</v>
      </c>
      <c r="F2788" s="3">
        <f t="shared" si="352"/>
        <v>16419.501225617572</v>
      </c>
      <c r="G2788" s="36">
        <f t="shared" si="353"/>
        <v>-1.5297546341337518E-4</v>
      </c>
      <c r="H2788" s="31">
        <f t="shared" si="354"/>
        <v>-3.1046893971212537E-3</v>
      </c>
      <c r="I2788" s="37">
        <f t="shared" si="355"/>
        <v>2.922268690344555E-3</v>
      </c>
      <c r="J2788" s="37">
        <f t="shared" si="356"/>
        <v>-3.5594008571361094E-3</v>
      </c>
      <c r="K2788" s="39">
        <f t="shared" si="357"/>
        <v>-1.2868098258702709E-3</v>
      </c>
      <c r="L2788" s="36">
        <f>-(1-B2788/MAX(B$5:B2788))</f>
        <v>-6.3301065769627574E-4</v>
      </c>
      <c r="M2788" s="37">
        <f>-(1-C2788/MAX(C$5:C2788))</f>
        <v>-2.2819993323221488E-2</v>
      </c>
      <c r="N2788" s="37">
        <f>-(1-D2788/MAX(D$5:D2788))</f>
        <v>-2.2785159820709611E-3</v>
      </c>
      <c r="O2788" s="37">
        <f>-(1-E2788/MAX(E$5:E2788))</f>
        <v>-0.34146213389576219</v>
      </c>
      <c r="P2788" s="39">
        <f>-(1-F2788/MAX(F$5:F2788))</f>
        <v>-6.592096745694831E-3</v>
      </c>
      <c r="Q2788" s="33">
        <f>IF(DatiStorici[[#This Row],[Calend]]="X",(DatiStorici[[#This Row],[Balanced]]*B$2/DatiStorici[[#This Row],[Bond 3Y]]),Q2787)</f>
        <v>30.94589687668044</v>
      </c>
      <c r="R2788" s="33">
        <f>IF(DatiStorici[[#This Row],[Calend]]="X",(DatiStorici[[#This Row],[Balanced]]*C$2/DatiStorici[[#This Row],[Bond 10Y]]),R2787)</f>
        <v>22.858879314903145</v>
      </c>
      <c r="S2788" s="33">
        <f>IF(DatiStorici[[#This Row],[Calend]]="X",(DatiStorici[[#This Row],[Balanced]]*D$2/DatiStorici[[#This Row],[SXXR]]),S2787)</f>
        <v>18.430812247674215</v>
      </c>
      <c r="T2788" s="33">
        <f>IF(DatiStorici[[#This Row],[Calend]]="X",(DatiStorici[[#This Row],[Balanced]]*E$2/DatiStorici[[#This Row],[Gold]]),T2787)</f>
        <v>37.796619698119144</v>
      </c>
      <c r="U2788" s="34">
        <f>SUMPRODUCT(DatiStorici[[#This Row],[Bond 3Y]:[Gold]],Q2787:T2787)</f>
        <v>17441.075423823706</v>
      </c>
      <c r="V2788" s="32">
        <f t="shared" si="358"/>
        <v>-9.5843374020803654E-4</v>
      </c>
      <c r="W2788" s="32">
        <f>-(1-U2788/MAX(U$5:U2788))</f>
        <v>-4.96795149180429E-3</v>
      </c>
      <c r="X2788" s="53" t="str">
        <f t="shared" si="359"/>
        <v/>
      </c>
    </row>
    <row r="2789" spans="1:24" x14ac:dyDescent="0.3">
      <c r="A2789" s="4">
        <v>43027</v>
      </c>
      <c r="B2789" s="1">
        <v>133.64527100000001</v>
      </c>
      <c r="C2789" s="1">
        <v>183.213022</v>
      </c>
      <c r="D2789" s="1">
        <v>244.87342000000001</v>
      </c>
      <c r="E2789" s="1">
        <v>121.73256000000001</v>
      </c>
      <c r="F2789" s="3">
        <f t="shared" si="352"/>
        <v>16422.781853579741</v>
      </c>
      <c r="G2789" s="36">
        <f t="shared" si="353"/>
        <v>1.4728130134053025E-4</v>
      </c>
      <c r="H2789" s="31">
        <f t="shared" si="354"/>
        <v>5.5912309860919678E-4</v>
      </c>
      <c r="I2789" s="37">
        <f t="shared" si="355"/>
        <v>-6.1926321164914103E-3</v>
      </c>
      <c r="J2789" s="37">
        <f t="shared" si="356"/>
        <v>4.8196769332913281E-3</v>
      </c>
      <c r="K2789" s="39">
        <f t="shared" si="357"/>
        <v>1.9978075002705759E-4</v>
      </c>
      <c r="L2789" s="36">
        <f>-(1-B2789/MAX(B$5:B2789))</f>
        <v>-4.8581174743178579E-4</v>
      </c>
      <c r="M2789" s="37">
        <f>-(1-C2789/MAX(C$5:C2789))</f>
        <v>-2.2273476639176115E-2</v>
      </c>
      <c r="N2789" s="37">
        <f>-(1-D2789/MAX(D$5:D2789))</f>
        <v>-8.4379468587499895E-3</v>
      </c>
      <c r="O2789" s="37">
        <f>-(1-E2789/MAX(E$5:E2789))</f>
        <v>-0.33828053314778972</v>
      </c>
      <c r="P2789" s="39">
        <f>-(1-F2789/MAX(F$5:F2789))</f>
        <v>-6.3936131437586363E-3</v>
      </c>
      <c r="Q2789" s="33">
        <f>IF(DatiStorici[[#This Row],[Calend]]="X",(DatiStorici[[#This Row],[Balanced]]*B$2/DatiStorici[[#This Row],[Bond 3Y]]),Q2788)</f>
        <v>30.94589687668044</v>
      </c>
      <c r="R2789" s="33">
        <f>IF(DatiStorici[[#This Row],[Calend]]="X",(DatiStorici[[#This Row],[Balanced]]*C$2/DatiStorici[[#This Row],[Bond 10Y]]),R2788)</f>
        <v>22.858879314903145</v>
      </c>
      <c r="S2789" s="33">
        <f>IF(DatiStorici[[#This Row],[Calend]]="X",(DatiStorici[[#This Row],[Balanced]]*D$2/DatiStorici[[#This Row],[SXXR]]),S2788)</f>
        <v>18.430812247674215</v>
      </c>
      <c r="T2789" s="33">
        <f>IF(DatiStorici[[#This Row],[Calend]]="X",(DatiStorici[[#This Row],[Balanced]]*E$2/DatiStorici[[#This Row],[Gold]]),T2788)</f>
        <v>37.796619698119144</v>
      </c>
      <c r="U2789" s="34">
        <f>SUMPRODUCT(DatiStorici[[#This Row],[Bond 3Y]:[Gold]],Q2788:T2788)</f>
        <v>17438.112436903048</v>
      </c>
      <c r="V2789" s="32">
        <f t="shared" si="358"/>
        <v>-1.6989999535640393E-4</v>
      </c>
      <c r="W2789" s="32">
        <f>-(1-U2789/MAX(U$5:U2789))</f>
        <v>-5.1369930717368728E-3</v>
      </c>
      <c r="X2789" s="53" t="str">
        <f t="shared" si="359"/>
        <v/>
      </c>
    </row>
    <row r="2790" spans="1:24" x14ac:dyDescent="0.3">
      <c r="A2790" s="4">
        <v>43028</v>
      </c>
      <c r="B2790" s="1">
        <v>133.62979300000001</v>
      </c>
      <c r="C2790" s="1">
        <v>182.600784</v>
      </c>
      <c r="D2790" s="1">
        <v>245.520758</v>
      </c>
      <c r="E2790" s="1">
        <v>121.23908</v>
      </c>
      <c r="F2790" s="3">
        <f t="shared" si="352"/>
        <v>16397.173718627069</v>
      </c>
      <c r="G2790" s="36">
        <f t="shared" si="353"/>
        <v>-1.1582075623259781E-4</v>
      </c>
      <c r="H2790" s="31">
        <f t="shared" si="354"/>
        <v>-3.3472688104982792E-3</v>
      </c>
      <c r="I2790" s="37">
        <f t="shared" si="355"/>
        <v>2.6400736592548141E-3</v>
      </c>
      <c r="J2790" s="37">
        <f t="shared" si="356"/>
        <v>-4.062043442954264E-3</v>
      </c>
      <c r="K2790" s="39">
        <f t="shared" si="357"/>
        <v>-1.5605225359395015E-3</v>
      </c>
      <c r="L2790" s="36">
        <f>-(1-B2790/MAX(B$5:B2790))</f>
        <v>-6.0156953287393566E-4</v>
      </c>
      <c r="M2790" s="37">
        <f>-(1-C2790/MAX(C$5:C2790))</f>
        <v>-2.5540718916361893E-2</v>
      </c>
      <c r="N2790" s="37">
        <f>-(1-D2790/MAX(D$5:D2790))</f>
        <v>-5.8166913694595035E-3</v>
      </c>
      <c r="O2790" s="37">
        <f>-(1-E2790/MAX(E$5:E2790))</f>
        <v>-0.3409630145028375</v>
      </c>
      <c r="P2790" s="39">
        <f>-(1-F2790/MAX(F$5:F2790))</f>
        <v>-7.94294910104687E-3</v>
      </c>
      <c r="Q2790" s="33">
        <f>IF(DatiStorici[[#This Row],[Calend]]="X",(DatiStorici[[#This Row],[Balanced]]*B$2/DatiStorici[[#This Row],[Bond 3Y]]),Q2789)</f>
        <v>30.94589687668044</v>
      </c>
      <c r="R2790" s="33">
        <f>IF(DatiStorici[[#This Row],[Calend]]="X",(DatiStorici[[#This Row],[Balanced]]*C$2/DatiStorici[[#This Row],[Bond 10Y]]),R2789)</f>
        <v>22.858879314903145</v>
      </c>
      <c r="S2790" s="33">
        <f>IF(DatiStorici[[#This Row],[Calend]]="X",(DatiStorici[[#This Row],[Balanced]]*D$2/DatiStorici[[#This Row],[SXXR]]),S2789)</f>
        <v>18.430812247674215</v>
      </c>
      <c r="T2790" s="33">
        <f>IF(DatiStorici[[#This Row],[Calend]]="X",(DatiStorici[[#This Row],[Balanced]]*E$2/DatiStorici[[#This Row],[Gold]]),T2789)</f>
        <v>37.796619698119144</v>
      </c>
      <c r="U2790" s="34">
        <f>SUMPRODUCT(DatiStorici[[#This Row],[Bond 3Y]:[Gold]],Q2789:T2789)</f>
        <v>17416.917471007349</v>
      </c>
      <c r="V2790" s="32">
        <f t="shared" si="358"/>
        <v>-1.2161784720388816E-3</v>
      </c>
      <c r="W2790" s="32">
        <f>-(1-U2790/MAX(U$5:U2790))</f>
        <v>-6.3461885955662378E-3</v>
      </c>
      <c r="X2790" s="53" t="str">
        <f t="shared" si="359"/>
        <v/>
      </c>
    </row>
    <row r="2791" spans="1:24" x14ac:dyDescent="0.3">
      <c r="A2791" s="4">
        <v>43031</v>
      </c>
      <c r="B2791" s="1">
        <v>133.665888</v>
      </c>
      <c r="C2791" s="1">
        <v>182.965081</v>
      </c>
      <c r="D2791" s="1">
        <v>245.90391600000001</v>
      </c>
      <c r="E2791" s="1">
        <v>120.63872000000001</v>
      </c>
      <c r="F2791" s="3">
        <f t="shared" si="352"/>
        <v>16389.373598949402</v>
      </c>
      <c r="G2791" s="36">
        <f t="shared" si="353"/>
        <v>2.7007544666896916E-4</v>
      </c>
      <c r="H2791" s="31">
        <f t="shared" si="354"/>
        <v>1.993058736985194E-3</v>
      </c>
      <c r="I2791" s="37">
        <f t="shared" si="355"/>
        <v>1.5593766366006725E-3</v>
      </c>
      <c r="J2791" s="37">
        <f t="shared" si="356"/>
        <v>-4.964169782326903E-3</v>
      </c>
      <c r="K2791" s="39">
        <f t="shared" si="357"/>
        <v>-4.7581221342250828E-4</v>
      </c>
      <c r="L2791" s="36">
        <f>-(1-B2791/MAX(B$5:B2791))</f>
        <v>-3.3162010364973238E-4</v>
      </c>
      <c r="M2791" s="37">
        <f>-(1-C2791/MAX(C$5:C2791))</f>
        <v>-2.3596627631841893E-2</v>
      </c>
      <c r="N2791" s="37">
        <f>-(1-D2791/MAX(D$5:D2791))</f>
        <v>-4.2651757612832686E-3</v>
      </c>
      <c r="O2791" s="37">
        <f>-(1-E2791/MAX(E$5:E2791))</f>
        <v>-0.34422647909373572</v>
      </c>
      <c r="P2791" s="39">
        <f>-(1-F2791/MAX(F$5:F2791))</f>
        <v>-8.4148696805852463E-3</v>
      </c>
      <c r="Q2791" s="33">
        <f>IF(DatiStorici[[#This Row],[Calend]]="X",(DatiStorici[[#This Row],[Balanced]]*B$2/DatiStorici[[#This Row],[Bond 3Y]]),Q2790)</f>
        <v>30.94589687668044</v>
      </c>
      <c r="R2791" s="33">
        <f>IF(DatiStorici[[#This Row],[Calend]]="X",(DatiStorici[[#This Row],[Balanced]]*C$2/DatiStorici[[#This Row],[Bond 10Y]]),R2790)</f>
        <v>22.858879314903145</v>
      </c>
      <c r="S2791" s="33">
        <f>IF(DatiStorici[[#This Row],[Calend]]="X",(DatiStorici[[#This Row],[Balanced]]*D$2/DatiStorici[[#This Row],[SXXR]]),S2790)</f>
        <v>18.430812247674215</v>
      </c>
      <c r="T2791" s="33">
        <f>IF(DatiStorici[[#This Row],[Calend]]="X",(DatiStorici[[#This Row],[Balanced]]*E$2/DatiStorici[[#This Row],[Gold]]),T2790)</f>
        <v>37.796619698119144</v>
      </c>
      <c r="U2791" s="34">
        <f>SUMPRODUCT(DatiStorici[[#This Row],[Bond 3Y]:[Gold]],Q2790:T2790)</f>
        <v>17410.732218870126</v>
      </c>
      <c r="V2791" s="32">
        <f t="shared" si="358"/>
        <v>-3.5519205328695227E-4</v>
      </c>
      <c r="W2791" s="32">
        <f>-(1-U2791/MAX(U$5:U2791))</f>
        <v>-6.6990638601404084E-3</v>
      </c>
      <c r="X2791" s="53" t="str">
        <f t="shared" si="359"/>
        <v/>
      </c>
    </row>
    <row r="2792" spans="1:24" x14ac:dyDescent="0.3">
      <c r="A2792" s="4">
        <v>43032</v>
      </c>
      <c r="B2792" s="1">
        <v>133.63200000000001</v>
      </c>
      <c r="C2792" s="1">
        <v>182.44103200000001</v>
      </c>
      <c r="D2792" s="1">
        <v>245.01030800000001</v>
      </c>
      <c r="E2792" s="1">
        <v>120.78399</v>
      </c>
      <c r="F2792" s="3">
        <f t="shared" si="352"/>
        <v>16367.555504417604</v>
      </c>
      <c r="G2792" s="36">
        <f t="shared" si="353"/>
        <v>-2.5355980501834717E-4</v>
      </c>
      <c r="H2792" s="31">
        <f t="shared" si="354"/>
        <v>-2.8683119446800973E-3</v>
      </c>
      <c r="I2792" s="37">
        <f t="shared" si="355"/>
        <v>-3.6405911391259567E-3</v>
      </c>
      <c r="J2792" s="37">
        <f t="shared" si="356"/>
        <v>1.2034494810596677E-3</v>
      </c>
      <c r="K2792" s="39">
        <f t="shared" si="357"/>
        <v>-1.3321210721178509E-3</v>
      </c>
      <c r="L2792" s="36">
        <f>-(1-B2792/MAX(B$5:B2792))</f>
        <v>-5.8506369022814919E-4</v>
      </c>
      <c r="M2792" s="37">
        <f>-(1-C2792/MAX(C$5:C2792))</f>
        <v>-2.6393244385648384E-2</v>
      </c>
      <c r="N2792" s="37">
        <f>-(1-D2792/MAX(D$5:D2792))</f>
        <v>-7.8836484529434259E-3</v>
      </c>
      <c r="O2792" s="37">
        <f>-(1-E2792/MAX(E$5:E2792))</f>
        <v>-0.34343681372442436</v>
      </c>
      <c r="P2792" s="39">
        <f>-(1-F2792/MAX(F$5:F2792))</f>
        <v>-9.7349017110358593E-3</v>
      </c>
      <c r="Q2792" s="33">
        <f>IF(DatiStorici[[#This Row],[Calend]]="X",(DatiStorici[[#This Row],[Balanced]]*B$2/DatiStorici[[#This Row],[Bond 3Y]]),Q2791)</f>
        <v>30.94589687668044</v>
      </c>
      <c r="R2792" s="33">
        <f>IF(DatiStorici[[#This Row],[Calend]]="X",(DatiStorici[[#This Row],[Balanced]]*C$2/DatiStorici[[#This Row],[Bond 10Y]]),R2791)</f>
        <v>22.858879314903145</v>
      </c>
      <c r="S2792" s="33">
        <f>IF(DatiStorici[[#This Row],[Calend]]="X",(DatiStorici[[#This Row],[Balanced]]*D$2/DatiStorici[[#This Row],[SXXR]]),S2791)</f>
        <v>18.430812247674215</v>
      </c>
      <c r="T2792" s="33">
        <f>IF(DatiStorici[[#This Row],[Calend]]="X",(DatiStorici[[#This Row],[Balanced]]*E$2/DatiStorici[[#This Row],[Gold]]),T2791)</f>
        <v>37.796619698119144</v>
      </c>
      <c r="U2792" s="34">
        <f>SUMPRODUCT(DatiStorici[[#This Row],[Bond 3Y]:[Gold]],Q2791:T2791)</f>
        <v>17386.725145143202</v>
      </c>
      <c r="V2792" s="32">
        <f t="shared" si="358"/>
        <v>-1.3798179151254992E-3</v>
      </c>
      <c r="W2792" s="32">
        <f>-(1-U2792/MAX(U$5:U2792))</f>
        <v>-8.0686931501187109E-3</v>
      </c>
      <c r="X2792" s="53" t="str">
        <f t="shared" si="359"/>
        <v/>
      </c>
    </row>
    <row r="2793" spans="1:24" x14ac:dyDescent="0.3">
      <c r="A2793" s="4">
        <v>43033</v>
      </c>
      <c r="B2793" s="1">
        <v>133.630178</v>
      </c>
      <c r="C2793" s="1">
        <v>182.46444299999999</v>
      </c>
      <c r="D2793" s="1">
        <v>243.62416099999999</v>
      </c>
      <c r="E2793" s="1">
        <v>120.64539000000001</v>
      </c>
      <c r="F2793" s="3">
        <f t="shared" si="352"/>
        <v>16341.784387886473</v>
      </c>
      <c r="G2793" s="36">
        <f t="shared" si="353"/>
        <v>-1.3634551762384507E-5</v>
      </c>
      <c r="H2793" s="31">
        <f t="shared" si="354"/>
        <v>1.2831268169982243E-4</v>
      </c>
      <c r="I2793" s="37">
        <f t="shared" si="355"/>
        <v>-5.6735691245985076E-3</v>
      </c>
      <c r="J2793" s="37">
        <f t="shared" si="356"/>
        <v>-1.1481619612831548E-3</v>
      </c>
      <c r="K2793" s="39">
        <f t="shared" si="357"/>
        <v>-1.5757653287124486E-3</v>
      </c>
      <c r="L2793" s="36">
        <f>-(1-B2793/MAX(B$5:B2793))</f>
        <v>-5.9869017201363839E-4</v>
      </c>
      <c r="M2793" s="37">
        <f>-(1-C2793/MAX(C$5:C2793))</f>
        <v>-2.6268310276770568E-2</v>
      </c>
      <c r="N2793" s="37">
        <f>-(1-D2793/MAX(D$5:D2793))</f>
        <v>-1.3496551500059017E-2</v>
      </c>
      <c r="O2793" s="37">
        <f>-(1-E2793/MAX(E$5:E2793))</f>
        <v>-0.34419022199995652</v>
      </c>
      <c r="P2793" s="39">
        <f>-(1-F2793/MAX(F$5:F2793))</f>
        <v>-1.1294098332536695E-2</v>
      </c>
      <c r="Q2793" s="33">
        <f>IF(DatiStorici[[#This Row],[Calend]]="X",(DatiStorici[[#This Row],[Balanced]]*B$2/DatiStorici[[#This Row],[Bond 3Y]]),Q2792)</f>
        <v>30.94589687668044</v>
      </c>
      <c r="R2793" s="33">
        <f>IF(DatiStorici[[#This Row],[Calend]]="X",(DatiStorici[[#This Row],[Balanced]]*C$2/DatiStorici[[#This Row],[Bond 10Y]]),R2792)</f>
        <v>22.858879314903145</v>
      </c>
      <c r="S2793" s="33">
        <f>IF(DatiStorici[[#This Row],[Calend]]="X",(DatiStorici[[#This Row],[Balanced]]*D$2/DatiStorici[[#This Row],[SXXR]]),S2792)</f>
        <v>18.430812247674215</v>
      </c>
      <c r="T2793" s="33">
        <f>IF(DatiStorici[[#This Row],[Calend]]="X",(DatiStorici[[#This Row],[Balanced]]*E$2/DatiStorici[[#This Row],[Gold]]),T2792)</f>
        <v>37.796619698119144</v>
      </c>
      <c r="U2793" s="34">
        <f>SUMPRODUCT(DatiStorici[[#This Row],[Bond 3Y]:[Gold]],Q2792:T2792)</f>
        <v>17356.417484347898</v>
      </c>
      <c r="V2793" s="32">
        <f t="shared" si="358"/>
        <v>-1.7446705271448645E-3</v>
      </c>
      <c r="W2793" s="32">
        <f>-(1-U2793/MAX(U$5:U2793))</f>
        <v>-9.7977776861244426E-3</v>
      </c>
      <c r="X2793" s="53" t="str">
        <f t="shared" si="359"/>
        <v/>
      </c>
    </row>
    <row r="2794" spans="1:24" x14ac:dyDescent="0.3">
      <c r="A2794" s="4">
        <v>43034</v>
      </c>
      <c r="B2794" s="1">
        <v>133.70208199999999</v>
      </c>
      <c r="C2794" s="1">
        <v>183.17211599999999</v>
      </c>
      <c r="D2794" s="1">
        <v>246.25381100000001</v>
      </c>
      <c r="E2794" s="1">
        <v>120.52571</v>
      </c>
      <c r="F2794" s="3">
        <f t="shared" si="352"/>
        <v>16396.315327090277</v>
      </c>
      <c r="G2794" s="36">
        <f t="shared" si="353"/>
        <v>5.3793733486519725E-4</v>
      </c>
      <c r="H2794" s="31">
        <f t="shared" si="354"/>
        <v>3.870914252018826E-3</v>
      </c>
      <c r="I2794" s="37">
        <f t="shared" si="355"/>
        <v>1.0736042070123466E-2</v>
      </c>
      <c r="J2794" s="37">
        <f t="shared" si="356"/>
        <v>-9.9249047521948199E-4</v>
      </c>
      <c r="K2794" s="39">
        <f t="shared" si="357"/>
        <v>3.3313472748883696E-3</v>
      </c>
      <c r="L2794" s="36">
        <f>-(1-B2794/MAX(B$5:B2794))</f>
        <v>-6.0930267347103495E-5</v>
      </c>
      <c r="M2794" s="37">
        <f>-(1-C2794/MAX(C$5:C2794))</f>
        <v>-2.2491773792555292E-2</v>
      </c>
      <c r="N2794" s="37">
        <f>-(1-D2794/MAX(D$5:D2794))</f>
        <v>-2.848351491079204E-3</v>
      </c>
      <c r="O2794" s="37">
        <f>-(1-E2794/MAX(E$5:E2794))</f>
        <v>-0.3448407840664478</v>
      </c>
      <c r="P2794" s="39">
        <f>-(1-F2794/MAX(F$5:F2794))</f>
        <v>-7.9948832569641803E-3</v>
      </c>
      <c r="Q2794" s="33">
        <f>IF(DatiStorici[[#This Row],[Calend]]="X",(DatiStorici[[#This Row],[Balanced]]*B$2/DatiStorici[[#This Row],[Bond 3Y]]),Q2793)</f>
        <v>30.94589687668044</v>
      </c>
      <c r="R2794" s="33">
        <f>IF(DatiStorici[[#This Row],[Calend]]="X",(DatiStorici[[#This Row],[Balanced]]*C$2/DatiStorici[[#This Row],[Bond 10Y]]),R2793)</f>
        <v>22.858879314903145</v>
      </c>
      <c r="S2794" s="33">
        <f>IF(DatiStorici[[#This Row],[Calend]]="X",(DatiStorici[[#This Row],[Balanced]]*D$2/DatiStorici[[#This Row],[SXXR]]),S2793)</f>
        <v>18.430812247674215</v>
      </c>
      <c r="T2794" s="33">
        <f>IF(DatiStorici[[#This Row],[Calend]]="X",(DatiStorici[[#This Row],[Balanced]]*E$2/DatiStorici[[#This Row],[Gold]]),T2793)</f>
        <v>37.796619698119144</v>
      </c>
      <c r="U2794" s="34">
        <f>SUMPRODUCT(DatiStorici[[#This Row],[Bond 3Y]:[Gold]],Q2793:T2793)</f>
        <v>17418.762315799955</v>
      </c>
      <c r="V2794" s="32">
        <f t="shared" si="358"/>
        <v>3.5855974637702759E-3</v>
      </c>
      <c r="W2794" s="32">
        <f>-(1-U2794/MAX(U$5:U2794))</f>
        <v>-6.2409382226070731E-3</v>
      </c>
      <c r="X2794" s="53" t="str">
        <f t="shared" si="359"/>
        <v/>
      </c>
    </row>
    <row r="2795" spans="1:24" x14ac:dyDescent="0.3">
      <c r="A2795" s="4">
        <v>43035</v>
      </c>
      <c r="B2795" s="1">
        <v>133.71144100000001</v>
      </c>
      <c r="C2795" s="1">
        <v>183.699724</v>
      </c>
      <c r="D2795" s="1">
        <v>247.63356099999999</v>
      </c>
      <c r="E2795" s="1">
        <v>119.83358</v>
      </c>
      <c r="F2795" s="3">
        <f t="shared" si="352"/>
        <v>16403.36268603908</v>
      </c>
      <c r="G2795" s="36">
        <f t="shared" si="353"/>
        <v>6.9996460155465122E-5</v>
      </c>
      <c r="H2795" s="31">
        <f t="shared" si="354"/>
        <v>2.8762543548431392E-3</v>
      </c>
      <c r="I2795" s="37">
        <f t="shared" si="355"/>
        <v>5.5873207846885396E-3</v>
      </c>
      <c r="J2795" s="37">
        <f t="shared" si="356"/>
        <v>-5.7591442630024877E-3</v>
      </c>
      <c r="K2795" s="39">
        <f t="shared" si="357"/>
        <v>4.2972123411878923E-4</v>
      </c>
      <c r="L2795" s="36">
        <f>-(1-B2795/MAX(B$5:B2795))</f>
        <v>0</v>
      </c>
      <c r="M2795" s="37">
        <f>-(1-C2795/MAX(C$5:C2795))</f>
        <v>-1.9676164236497873E-2</v>
      </c>
      <c r="N2795" s="37">
        <f>-(1-D2795/MAX(D$5:D2795))</f>
        <v>0</v>
      </c>
      <c r="O2795" s="37">
        <f>-(1-E2795/MAX(E$5:E2795))</f>
        <v>-0.34860309625796349</v>
      </c>
      <c r="P2795" s="39">
        <f>-(1-F2795/MAX(F$5:F2795))</f>
        <v>-7.5685059888235262E-3</v>
      </c>
      <c r="Q2795" s="33">
        <f>IF(DatiStorici[[#This Row],[Calend]]="X",(DatiStorici[[#This Row],[Balanced]]*B$2/DatiStorici[[#This Row],[Bond 3Y]]),Q2794)</f>
        <v>30.94589687668044</v>
      </c>
      <c r="R2795" s="33">
        <f>IF(DatiStorici[[#This Row],[Calend]]="X",(DatiStorici[[#This Row],[Balanced]]*C$2/DatiStorici[[#This Row],[Bond 10Y]]),R2794)</f>
        <v>22.858879314903145</v>
      </c>
      <c r="S2795" s="33">
        <f>IF(DatiStorici[[#This Row],[Calend]]="X",(DatiStorici[[#This Row],[Balanced]]*D$2/DatiStorici[[#This Row],[SXXR]]),S2794)</f>
        <v>18.430812247674215</v>
      </c>
      <c r="T2795" s="33">
        <f>IF(DatiStorici[[#This Row],[Calend]]="X",(DatiStorici[[#This Row],[Balanced]]*E$2/DatiStorici[[#This Row],[Gold]]),T2794)</f>
        <v>37.796619698119144</v>
      </c>
      <c r="U2795" s="34">
        <f>SUMPRODUCT(DatiStorici[[#This Row],[Bond 3Y]:[Gold]],Q2794:T2794)</f>
        <v>17430.382204853475</v>
      </c>
      <c r="V2795" s="32">
        <f t="shared" si="358"/>
        <v>6.6686799024640682E-4</v>
      </c>
      <c r="W2795" s="32">
        <f>-(1-U2795/MAX(U$5:U2795))</f>
        <v>-5.5780110964179785E-3</v>
      </c>
      <c r="X2795" s="53" t="str">
        <f t="shared" si="359"/>
        <v/>
      </c>
    </row>
    <row r="2796" spans="1:24" x14ac:dyDescent="0.3">
      <c r="A2796" s="4">
        <v>43038</v>
      </c>
      <c r="B2796" s="1">
        <v>133.759513</v>
      </c>
      <c r="C2796" s="1">
        <v>184.41490400000001</v>
      </c>
      <c r="D2796" s="1">
        <v>247.93740099999999</v>
      </c>
      <c r="E2796" s="1">
        <v>120.35455</v>
      </c>
      <c r="F2796" s="3">
        <f t="shared" si="352"/>
        <v>16447.774966582769</v>
      </c>
      <c r="G2796" s="36">
        <f t="shared" si="353"/>
        <v>3.5945585715899266E-4</v>
      </c>
      <c r="H2796" s="31">
        <f t="shared" si="354"/>
        <v>3.8856423810919292E-3</v>
      </c>
      <c r="I2796" s="37">
        <f t="shared" si="355"/>
        <v>1.2262221210277344E-3</v>
      </c>
      <c r="J2796" s="37">
        <f t="shared" si="356"/>
        <v>4.3380230071052893E-3</v>
      </c>
      <c r="K2796" s="39">
        <f t="shared" si="357"/>
        <v>2.7038520291636386E-3</v>
      </c>
      <c r="L2796" s="36">
        <f>-(1-B2796/MAX(B$5:B2796))</f>
        <v>0</v>
      </c>
      <c r="M2796" s="37">
        <f>-(1-C2796/MAX(C$5:C2796))</f>
        <v>-1.5859566227557131E-2</v>
      </c>
      <c r="N2796" s="37">
        <f>-(1-D2796/MAX(D$5:D2796))</f>
        <v>0</v>
      </c>
      <c r="O2796" s="37">
        <f>-(1-E2796/MAX(E$5:E2796))</f>
        <v>-0.34577118349242242</v>
      </c>
      <c r="P2796" s="39">
        <f>-(1-F2796/MAX(F$5:F2796))</f>
        <v>-4.8814870661773035E-3</v>
      </c>
      <c r="Q2796" s="33">
        <f>IF(DatiStorici[[#This Row],[Calend]]="X",(DatiStorici[[#This Row],[Balanced]]*B$2/DatiStorici[[#This Row],[Bond 3Y]]),Q2795)</f>
        <v>30.94589687668044</v>
      </c>
      <c r="R2796" s="33">
        <f>IF(DatiStorici[[#This Row],[Calend]]="X",(DatiStorici[[#This Row],[Balanced]]*C$2/DatiStorici[[#This Row],[Bond 10Y]]),R2795)</f>
        <v>22.858879314903145</v>
      </c>
      <c r="S2796" s="33">
        <f>IF(DatiStorici[[#This Row],[Calend]]="X",(DatiStorici[[#This Row],[Balanced]]*D$2/DatiStorici[[#This Row],[SXXR]]),S2795)</f>
        <v>18.430812247674215</v>
      </c>
      <c r="T2796" s="33">
        <f>IF(DatiStorici[[#This Row],[Calend]]="X",(DatiStorici[[#This Row],[Balanced]]*E$2/DatiStorici[[#This Row],[Gold]]),T2795)</f>
        <v>37.796619698119144</v>
      </c>
      <c r="U2796" s="34">
        <f>SUMPRODUCT(DatiStorici[[#This Row],[Bond 3Y]:[Gold]],Q2795:T2795)</f>
        <v>17473.508972274027</v>
      </c>
      <c r="V2796" s="32">
        <f t="shared" si="358"/>
        <v>2.4711737237860455E-3</v>
      </c>
      <c r="W2796" s="32">
        <f>-(1-U2796/MAX(U$5:U2796))</f>
        <v>-3.1175827862811589E-3</v>
      </c>
      <c r="X2796" s="53" t="str">
        <f t="shared" si="359"/>
        <v/>
      </c>
    </row>
    <row r="2797" spans="1:24" x14ac:dyDescent="0.3">
      <c r="A2797" s="4">
        <v>43039</v>
      </c>
      <c r="B2797" s="1">
        <v>133.75885700000001</v>
      </c>
      <c r="C2797" s="1">
        <v>184.583888</v>
      </c>
      <c r="D2797" s="1">
        <v>248.84859900000001</v>
      </c>
      <c r="E2797" s="1">
        <v>120.17811</v>
      </c>
      <c r="F2797" s="3">
        <f t="shared" si="352"/>
        <v>16458.785816102467</v>
      </c>
      <c r="G2797" s="36">
        <f t="shared" si="353"/>
        <v>-4.9043361021971728E-6</v>
      </c>
      <c r="H2797" s="31">
        <f t="shared" si="354"/>
        <v>9.1590550146377638E-4</v>
      </c>
      <c r="I2797" s="37">
        <f t="shared" si="355"/>
        <v>3.6683764108943594E-3</v>
      </c>
      <c r="J2797" s="37">
        <f t="shared" si="356"/>
        <v>-1.4670775407067313E-3</v>
      </c>
      <c r="K2797" s="39">
        <f t="shared" si="357"/>
        <v>6.6921912644428601E-4</v>
      </c>
      <c r="L2797" s="36">
        <f>-(1-B2797/MAX(B$5:B2797))</f>
        <v>-4.9043240759605311E-6</v>
      </c>
      <c r="M2797" s="37">
        <f>-(1-C2797/MAX(C$5:C2797))</f>
        <v>-1.4957773674713404E-2</v>
      </c>
      <c r="N2797" s="37">
        <f>-(1-D2797/MAX(D$5:D2797))</f>
        <v>0</v>
      </c>
      <c r="O2797" s="37">
        <f>-(1-E2797/MAX(E$5:E2797))</f>
        <v>-0.34673028418603635</v>
      </c>
      <c r="P2797" s="39">
        <f>-(1-F2797/MAX(F$5:F2797))</f>
        <v>-4.2153118405043877E-3</v>
      </c>
      <c r="Q2797" s="33">
        <f>IF(DatiStorici[[#This Row],[Calend]]="X",(DatiStorici[[#This Row],[Balanced]]*B$2/DatiStorici[[#This Row],[Bond 3Y]]),Q2796)</f>
        <v>30.94589687668044</v>
      </c>
      <c r="R2797" s="33">
        <f>IF(DatiStorici[[#This Row],[Calend]]="X",(DatiStorici[[#This Row],[Balanced]]*C$2/DatiStorici[[#This Row],[Bond 10Y]]),R2796)</f>
        <v>22.858879314903145</v>
      </c>
      <c r="S2797" s="33">
        <f>IF(DatiStorici[[#This Row],[Calend]]="X",(DatiStorici[[#This Row],[Balanced]]*D$2/DatiStorici[[#This Row],[SXXR]]),S2796)</f>
        <v>18.430812247674215</v>
      </c>
      <c r="T2797" s="33">
        <f>IF(DatiStorici[[#This Row],[Calend]]="X",(DatiStorici[[#This Row],[Balanced]]*E$2/DatiStorici[[#This Row],[Gold]]),T2796)</f>
        <v>37.796619698119144</v>
      </c>
      <c r="U2797" s="34">
        <f>SUMPRODUCT(DatiStorici[[#This Row],[Bond 3Y]:[Gold]],Q2796:T2796)</f>
        <v>17487.476740306742</v>
      </c>
      <c r="V2797" s="32">
        <f t="shared" si="358"/>
        <v>7.9904891073276981E-4</v>
      </c>
      <c r="W2797" s="32">
        <f>-(1-U2797/MAX(U$5:U2797))</f>
        <v>-2.3207066475715576E-3</v>
      </c>
      <c r="X2797" s="53" t="str">
        <f t="shared" si="359"/>
        <v/>
      </c>
    </row>
    <row r="2798" spans="1:24" x14ac:dyDescent="0.3">
      <c r="A2798" s="4">
        <v>43040</v>
      </c>
      <c r="B2798" s="1">
        <v>133.78921600000001</v>
      </c>
      <c r="C2798" s="1">
        <v>184.59381200000001</v>
      </c>
      <c r="D2798" s="1">
        <v>249.75979699999999</v>
      </c>
      <c r="E2798" s="1">
        <v>120.82957</v>
      </c>
      <c r="F2798" s="3">
        <f t="shared" si="352"/>
        <v>16499.188108554419</v>
      </c>
      <c r="G2798" s="36">
        <f t="shared" si="353"/>
        <v>2.2694239423884681E-4</v>
      </c>
      <c r="H2798" s="31">
        <f t="shared" si="354"/>
        <v>5.3762727284904749E-5</v>
      </c>
      <c r="I2798" s="37">
        <f t="shared" si="355"/>
        <v>3.6549685953358151E-3</v>
      </c>
      <c r="J2798" s="37">
        <f t="shared" si="356"/>
        <v>5.4061479422871728E-3</v>
      </c>
      <c r="K2798" s="39">
        <f t="shared" si="357"/>
        <v>2.4517473545378325E-3</v>
      </c>
      <c r="L2798" s="36">
        <f>-(1-B2798/MAX(B$5:B2798))</f>
        <v>0</v>
      </c>
      <c r="M2798" s="37">
        <f>-(1-C2798/MAX(C$5:C2798))</f>
        <v>-1.4904813694511576E-2</v>
      </c>
      <c r="N2798" s="37">
        <f>-(1-D2798/MAX(D$5:D2798))</f>
        <v>0</v>
      </c>
      <c r="O2798" s="37">
        <f>-(1-E2798/MAX(E$5:E2798))</f>
        <v>-0.3431890478571894</v>
      </c>
      <c r="P2798" s="39">
        <f>-(1-F2798/MAX(F$5:F2798))</f>
        <v>-1.7709040549169774E-3</v>
      </c>
      <c r="Q2798" s="33">
        <f>IF(DatiStorici[[#This Row],[Calend]]="X",(DatiStorici[[#This Row],[Balanced]]*B$2/DatiStorici[[#This Row],[Bond 3Y]]),Q2797)</f>
        <v>30.94589687668044</v>
      </c>
      <c r="R2798" s="33">
        <f>IF(DatiStorici[[#This Row],[Calend]]="X",(DatiStorici[[#This Row],[Balanced]]*C$2/DatiStorici[[#This Row],[Bond 10Y]]),R2797)</f>
        <v>22.858879314903145</v>
      </c>
      <c r="S2798" s="33">
        <f>IF(DatiStorici[[#This Row],[Calend]]="X",(DatiStorici[[#This Row],[Balanced]]*D$2/DatiStorici[[#This Row],[SXXR]]),S2797)</f>
        <v>18.430812247674215</v>
      </c>
      <c r="T2798" s="33">
        <f>IF(DatiStorici[[#This Row],[Calend]]="X",(DatiStorici[[#This Row],[Balanced]]*E$2/DatiStorici[[#This Row],[Gold]]),T2797)</f>
        <v>37.796619698119144</v>
      </c>
      <c r="U2798" s="34">
        <f>SUMPRODUCT(DatiStorici[[#This Row],[Bond 3Y]:[Gold]],Q2797:T2797)</f>
        <v>17530.060183435337</v>
      </c>
      <c r="V2798" s="32">
        <f t="shared" si="358"/>
        <v>2.4321221799346233E-3</v>
      </c>
      <c r="W2798" s="32">
        <f>-(1-U2798/MAX(U$5:U2798))</f>
        <v>0</v>
      </c>
      <c r="X2798" s="53" t="str">
        <f t="shared" si="359"/>
        <v/>
      </c>
    </row>
    <row r="2799" spans="1:24" x14ac:dyDescent="0.3">
      <c r="A2799" s="4">
        <v>43041</v>
      </c>
      <c r="B2799" s="1">
        <v>133.79413099999999</v>
      </c>
      <c r="C2799" s="1">
        <v>184.613586</v>
      </c>
      <c r="D2799" s="1">
        <v>248.62759600000001</v>
      </c>
      <c r="E2799" s="1">
        <v>121.0316</v>
      </c>
      <c r="F2799" s="3">
        <f t="shared" si="352"/>
        <v>16490.74613155155</v>
      </c>
      <c r="G2799" s="36">
        <f t="shared" si="353"/>
        <v>3.6736217374122204E-5</v>
      </c>
      <c r="H2799" s="31">
        <f t="shared" si="354"/>
        <v>1.0711594689594989E-4</v>
      </c>
      <c r="I2799" s="37">
        <f t="shared" si="355"/>
        <v>-4.5434654390443825E-3</v>
      </c>
      <c r="J2799" s="37">
        <f t="shared" si="356"/>
        <v>1.670628211951267E-3</v>
      </c>
      <c r="K2799" s="39">
        <f t="shared" si="357"/>
        <v>-5.1179108910575852E-4</v>
      </c>
      <c r="L2799" s="36">
        <f>-(1-B2799/MAX(B$5:B2799))</f>
        <v>0</v>
      </c>
      <c r="M2799" s="37">
        <f>-(1-C2799/MAX(C$5:C2799))</f>
        <v>-1.4799288639240515E-2</v>
      </c>
      <c r="N2799" s="37">
        <f>-(1-D2799/MAX(D$5:D2799))</f>
        <v>-4.5331595140589709E-3</v>
      </c>
      <c r="O2799" s="37">
        <f>-(1-E2799/MAX(E$5:E2799))</f>
        <v>-0.34209084386075539</v>
      </c>
      <c r="P2799" s="39">
        <f>-(1-F2799/MAX(F$5:F2799))</f>
        <v>-2.2816581002748082E-3</v>
      </c>
      <c r="Q2799" s="33">
        <f>IF(DatiStorici[[#This Row],[Calend]]="X",(DatiStorici[[#This Row],[Balanced]]*B$2/DatiStorici[[#This Row],[Bond 3Y]]),Q2798)</f>
        <v>30.94589687668044</v>
      </c>
      <c r="R2799" s="33">
        <f>IF(DatiStorici[[#This Row],[Calend]]="X",(DatiStorici[[#This Row],[Balanced]]*C$2/DatiStorici[[#This Row],[Bond 10Y]]),R2798)</f>
        <v>22.858879314903145</v>
      </c>
      <c r="S2799" s="33">
        <f>IF(DatiStorici[[#This Row],[Calend]]="X",(DatiStorici[[#This Row],[Balanced]]*D$2/DatiStorici[[#This Row],[SXXR]]),S2798)</f>
        <v>18.430812247674215</v>
      </c>
      <c r="T2799" s="33">
        <f>IF(DatiStorici[[#This Row],[Calend]]="X",(DatiStorici[[#This Row],[Balanced]]*E$2/DatiStorici[[#This Row],[Gold]]),T2798)</f>
        <v>37.796619698119144</v>
      </c>
      <c r="U2799" s="34">
        <f>SUMPRODUCT(DatiStorici[[#This Row],[Bond 3Y]:[Gold]],Q2798:T2798)</f>
        <v>17517.432961018039</v>
      </c>
      <c r="V2799" s="32">
        <f t="shared" si="358"/>
        <v>-7.205778120349082E-4</v>
      </c>
      <c r="W2799" s="32">
        <f>-(1-U2799/MAX(U$5:U2799))</f>
        <v>-7.2031825818996698E-4</v>
      </c>
      <c r="X2799" s="53" t="str">
        <f t="shared" si="359"/>
        <v/>
      </c>
    </row>
    <row r="2800" spans="1:24" x14ac:dyDescent="0.3">
      <c r="A2800" s="4">
        <v>43042</v>
      </c>
      <c r="B2800" s="1">
        <v>133.80466300000001</v>
      </c>
      <c r="C2800" s="1">
        <v>184.709035</v>
      </c>
      <c r="D2800" s="1">
        <v>249.332503</v>
      </c>
      <c r="E2800" s="1">
        <v>119.89483</v>
      </c>
      <c r="F2800" s="3">
        <f t="shared" si="352"/>
        <v>16459.191912092643</v>
      </c>
      <c r="G2800" s="36">
        <f t="shared" si="353"/>
        <v>7.8714854039687486E-5</v>
      </c>
      <c r="H2800" s="31">
        <f t="shared" si="354"/>
        <v>5.1688684471398272E-4</v>
      </c>
      <c r="I2800" s="37">
        <f t="shared" si="355"/>
        <v>2.8311805394404415E-3</v>
      </c>
      <c r="J2800" s="37">
        <f t="shared" si="356"/>
        <v>-9.4367266882235436E-3</v>
      </c>
      <c r="K2800" s="39">
        <f t="shared" si="357"/>
        <v>-1.915283061412602E-3</v>
      </c>
      <c r="L2800" s="36">
        <f>-(1-B2800/MAX(B$5:B2800))</f>
        <v>0</v>
      </c>
      <c r="M2800" s="37">
        <f>-(1-C2800/MAX(C$5:C2800))</f>
        <v>-1.4289919720429367E-2</v>
      </c>
      <c r="N2800" s="37">
        <f>-(1-D2800/MAX(D$5:D2800))</f>
        <v>-1.7108197761707133E-3</v>
      </c>
      <c r="O2800" s="37">
        <f>-(1-E2800/MAX(E$5:E2800))</f>
        <v>-0.34827015068165512</v>
      </c>
      <c r="P2800" s="39">
        <f>-(1-F2800/MAX(F$5:F2800))</f>
        <v>-4.1907423386311482E-3</v>
      </c>
      <c r="Q2800" s="33">
        <f>IF(DatiStorici[[#This Row],[Calend]]="X",(DatiStorici[[#This Row],[Balanced]]*B$2/DatiStorici[[#This Row],[Bond 3Y]]),Q2799)</f>
        <v>30.94589687668044</v>
      </c>
      <c r="R2800" s="33">
        <f>IF(DatiStorici[[#This Row],[Calend]]="X",(DatiStorici[[#This Row],[Balanced]]*C$2/DatiStorici[[#This Row],[Bond 10Y]]),R2799)</f>
        <v>22.858879314903145</v>
      </c>
      <c r="S2800" s="33">
        <f>IF(DatiStorici[[#This Row],[Calend]]="X",(DatiStorici[[#This Row],[Balanced]]*D$2/DatiStorici[[#This Row],[SXXR]]),S2799)</f>
        <v>18.430812247674215</v>
      </c>
      <c r="T2800" s="33">
        <f>IF(DatiStorici[[#This Row],[Calend]]="X",(DatiStorici[[#This Row],[Balanced]]*E$2/DatiStorici[[#This Row],[Gold]]),T2799)</f>
        <v>37.796619698119144</v>
      </c>
      <c r="U2800" s="34">
        <f>SUMPRODUCT(DatiStorici[[#This Row],[Bond 3Y]:[Gold]],Q2799:T2799)</f>
        <v>17489.966685570515</v>
      </c>
      <c r="V2800" s="32">
        <f t="shared" si="358"/>
        <v>-1.5691700246601326E-3</v>
      </c>
      <c r="W2800" s="32">
        <f>-(1-U2800/MAX(U$5:U2800))</f>
        <v>-2.2871283638095097E-3</v>
      </c>
      <c r="X2800" s="53" t="str">
        <f t="shared" si="359"/>
        <v/>
      </c>
    </row>
    <row r="2801" spans="1:24" x14ac:dyDescent="0.3">
      <c r="A2801" s="4">
        <v>43045</v>
      </c>
      <c r="B2801" s="1">
        <v>133.826661</v>
      </c>
      <c r="C2801" s="1">
        <v>184.97455400000001</v>
      </c>
      <c r="D2801" s="1">
        <v>249.670244</v>
      </c>
      <c r="E2801" s="1">
        <v>120.24072</v>
      </c>
      <c r="F2801" s="3">
        <f t="shared" si="352"/>
        <v>16485.180453683606</v>
      </c>
      <c r="G2801" s="36">
        <f t="shared" si="353"/>
        <v>1.643903241277002E-4</v>
      </c>
      <c r="H2801" s="31">
        <f t="shared" si="354"/>
        <v>1.4364665003119275E-3</v>
      </c>
      <c r="I2801" s="37">
        <f t="shared" si="355"/>
        <v>1.3536640974573016E-3</v>
      </c>
      <c r="J2801" s="37">
        <f t="shared" si="356"/>
        <v>2.880791612991678E-3</v>
      </c>
      <c r="K2801" s="39">
        <f t="shared" si="357"/>
        <v>1.5777229988373392E-3</v>
      </c>
      <c r="L2801" s="36">
        <f>-(1-B2801/MAX(B$5:B2801))</f>
        <v>0</v>
      </c>
      <c r="M2801" s="37">
        <f>-(1-C2801/MAX(C$5:C2801))</f>
        <v>-1.2872962749127081E-2</v>
      </c>
      <c r="N2801" s="37">
        <f>-(1-D2801/MAX(D$5:D2801))</f>
        <v>-3.585565053930706E-4</v>
      </c>
      <c r="O2801" s="37">
        <f>-(1-E2801/MAX(E$5:E2801))</f>
        <v>-0.34638994585897243</v>
      </c>
      <c r="P2801" s="39">
        <f>-(1-F2801/MAX(F$5:F2801))</f>
        <v>-2.6183911291902673E-3</v>
      </c>
      <c r="Q2801" s="33">
        <f>IF(DatiStorici[[#This Row],[Calend]]="X",(DatiStorici[[#This Row],[Balanced]]*B$2/DatiStorici[[#This Row],[Bond 3Y]]),Q2800)</f>
        <v>30.94589687668044</v>
      </c>
      <c r="R2801" s="33">
        <f>IF(DatiStorici[[#This Row],[Calend]]="X",(DatiStorici[[#This Row],[Balanced]]*C$2/DatiStorici[[#This Row],[Bond 10Y]]),R2800)</f>
        <v>22.858879314903145</v>
      </c>
      <c r="S2801" s="33">
        <f>IF(DatiStorici[[#This Row],[Calend]]="X",(DatiStorici[[#This Row],[Balanced]]*D$2/DatiStorici[[#This Row],[SXXR]]),S2800)</f>
        <v>18.430812247674215</v>
      </c>
      <c r="T2801" s="33">
        <f>IF(DatiStorici[[#This Row],[Calend]]="X",(DatiStorici[[#This Row],[Balanced]]*E$2/DatiStorici[[#This Row],[Gold]]),T2800)</f>
        <v>37.796619698119144</v>
      </c>
      <c r="U2801" s="34">
        <f>SUMPRODUCT(DatiStorici[[#This Row],[Bond 3Y]:[Gold]],Q2800:T2800)</f>
        <v>17516.015213933548</v>
      </c>
      <c r="V2801" s="32">
        <f t="shared" si="358"/>
        <v>1.4882332537099223E-3</v>
      </c>
      <c r="W2801" s="32">
        <f>-(1-U2801/MAX(U$5:U2801))</f>
        <v>-8.0119345597340352E-4</v>
      </c>
      <c r="X2801" s="53" t="str">
        <f t="shared" si="359"/>
        <v/>
      </c>
    </row>
    <row r="2802" spans="1:24" x14ac:dyDescent="0.3">
      <c r="A2802" s="4">
        <v>43046</v>
      </c>
      <c r="B2802" s="1">
        <v>133.89841799999999</v>
      </c>
      <c r="C2802" s="1">
        <v>185.52046999999999</v>
      </c>
      <c r="D2802" s="1">
        <v>248.45168899999999</v>
      </c>
      <c r="E2802" s="1">
        <v>120.68398999999999</v>
      </c>
      <c r="F2802" s="3">
        <f t="shared" si="352"/>
        <v>16499.925321952924</v>
      </c>
      <c r="G2802" s="36">
        <f t="shared" si="353"/>
        <v>5.360499060177113E-4</v>
      </c>
      <c r="H2802" s="31">
        <f t="shared" si="354"/>
        <v>2.946956691576639E-3</v>
      </c>
      <c r="I2802" s="37">
        <f t="shared" si="355"/>
        <v>-4.8926070106328975E-3</v>
      </c>
      <c r="J2802" s="37">
        <f t="shared" si="356"/>
        <v>3.679742938571688E-3</v>
      </c>
      <c r="K2802" s="39">
        <f t="shared" si="357"/>
        <v>8.9403195198064567E-4</v>
      </c>
      <c r="L2802" s="36">
        <f>-(1-B2802/MAX(B$5:B2802))</f>
        <v>0</v>
      </c>
      <c r="M2802" s="37">
        <f>-(1-C2802/MAX(C$5:C2802))</f>
        <v>-9.9596515286668463E-3</v>
      </c>
      <c r="N2802" s="37">
        <f>-(1-D2802/MAX(D$5:D2802))</f>
        <v>-5.237464218470711E-3</v>
      </c>
      <c r="O2802" s="37">
        <f>-(1-E2802/MAX(E$5:E2802))</f>
        <v>-0.34398039833880545</v>
      </c>
      <c r="P2802" s="39">
        <f>-(1-F2802/MAX(F$5:F2802))</f>
        <v>-1.7263013835936425E-3</v>
      </c>
      <c r="Q2802" s="33">
        <f>IF(DatiStorici[[#This Row],[Calend]]="X",(DatiStorici[[#This Row],[Balanced]]*B$2/DatiStorici[[#This Row],[Bond 3Y]]),Q2801)</f>
        <v>30.94589687668044</v>
      </c>
      <c r="R2802" s="33">
        <f>IF(DatiStorici[[#This Row],[Calend]]="X",(DatiStorici[[#This Row],[Balanced]]*C$2/DatiStorici[[#This Row],[Bond 10Y]]),R2801)</f>
        <v>22.858879314903145</v>
      </c>
      <c r="S2802" s="33">
        <f>IF(DatiStorici[[#This Row],[Calend]]="X",(DatiStorici[[#This Row],[Balanced]]*D$2/DatiStorici[[#This Row],[SXXR]]),S2801)</f>
        <v>18.430812247674215</v>
      </c>
      <c r="T2802" s="33">
        <f>IF(DatiStorici[[#This Row],[Calend]]="X",(DatiStorici[[#This Row],[Balanced]]*E$2/DatiStorici[[#This Row],[Gold]]),T2801)</f>
        <v>37.796619698119144</v>
      </c>
      <c r="U2802" s="34">
        <f>SUMPRODUCT(DatiStorici[[#This Row],[Bond 3Y]:[Gold]],Q2801:T2801)</f>
        <v>17525.009975810921</v>
      </c>
      <c r="V2802" s="32">
        <f t="shared" si="358"/>
        <v>5.1338464135817401E-4</v>
      </c>
      <c r="W2802" s="32">
        <f>-(1-U2802/MAX(U$5:U2802))</f>
        <v>-2.8808843618166602E-4</v>
      </c>
      <c r="X2802" s="53" t="str">
        <f t="shared" si="359"/>
        <v/>
      </c>
    </row>
    <row r="2803" spans="1:24" x14ac:dyDescent="0.3">
      <c r="A2803" s="4">
        <v>43047</v>
      </c>
      <c r="B2803" s="1">
        <v>133.86319800000001</v>
      </c>
      <c r="C2803" s="1">
        <v>185.28392099999999</v>
      </c>
      <c r="D2803" s="1">
        <v>248.33143200000001</v>
      </c>
      <c r="E2803" s="1">
        <v>121.47731</v>
      </c>
      <c r="F2803" s="3">
        <f t="shared" si="352"/>
        <v>16522.546856411587</v>
      </c>
      <c r="G2803" s="36">
        <f t="shared" si="353"/>
        <v>-2.6306982105375829E-4</v>
      </c>
      <c r="H2803" s="31">
        <f t="shared" si="354"/>
        <v>-1.2758696381711704E-3</v>
      </c>
      <c r="I2803" s="37">
        <f t="shared" si="355"/>
        <v>-4.8414286744231369E-4</v>
      </c>
      <c r="J2803" s="37">
        <f t="shared" si="356"/>
        <v>6.5520199803345896E-3</v>
      </c>
      <c r="K2803" s="39">
        <f t="shared" si="357"/>
        <v>1.3700693197668892E-3</v>
      </c>
      <c r="L2803" s="36">
        <f>-(1-B2803/MAX(B$5:B2803))</f>
        <v>-2.6303522122250733E-4</v>
      </c>
      <c r="M2803" s="37">
        <f>-(1-C2803/MAX(C$5:C2803))</f>
        <v>-1.1222008477151046E-2</v>
      </c>
      <c r="N2803" s="37">
        <f>-(1-D2803/MAX(D$5:D2803))</f>
        <v>-5.7189548404380508E-3</v>
      </c>
      <c r="O2803" s="37">
        <f>-(1-E2803/MAX(E$5:E2803))</f>
        <v>-0.33966803287599745</v>
      </c>
      <c r="P2803" s="39">
        <f>-(1-F2803/MAX(F$5:F2803))</f>
        <v>-3.5765986359947988E-4</v>
      </c>
      <c r="Q2803" s="33">
        <f>IF(DatiStorici[[#This Row],[Calend]]="X",(DatiStorici[[#This Row],[Balanced]]*B$2/DatiStorici[[#This Row],[Bond 3Y]]),Q2802)</f>
        <v>30.94589687668044</v>
      </c>
      <c r="R2803" s="33">
        <f>IF(DatiStorici[[#This Row],[Calend]]="X",(DatiStorici[[#This Row],[Balanced]]*C$2/DatiStorici[[#This Row],[Bond 10Y]]),R2802)</f>
        <v>22.858879314903145</v>
      </c>
      <c r="S2803" s="33">
        <f>IF(DatiStorici[[#This Row],[Calend]]="X",(DatiStorici[[#This Row],[Balanced]]*D$2/DatiStorici[[#This Row],[SXXR]]),S2802)</f>
        <v>18.430812247674215</v>
      </c>
      <c r="T2803" s="33">
        <f>IF(DatiStorici[[#This Row],[Calend]]="X",(DatiStorici[[#This Row],[Balanced]]*E$2/DatiStorici[[#This Row],[Gold]]),T2802)</f>
        <v>37.796619698119144</v>
      </c>
      <c r="U2803" s="34">
        <f>SUMPRODUCT(DatiStorici[[#This Row],[Bond 3Y]:[Gold]],Q2802:T2802)</f>
        <v>17546.281196430307</v>
      </c>
      <c r="V2803" s="32">
        <f t="shared" si="358"/>
        <v>1.2130276654595559E-3</v>
      </c>
      <c r="W2803" s="32">
        <f>-(1-U2803/MAX(U$5:U2803))</f>
        <v>0</v>
      </c>
      <c r="X2803" s="53" t="str">
        <f t="shared" si="359"/>
        <v/>
      </c>
    </row>
    <row r="2804" spans="1:24" x14ac:dyDescent="0.3">
      <c r="A2804" s="4">
        <v>43048</v>
      </c>
      <c r="B2804" s="1">
        <v>133.766302</v>
      </c>
      <c r="C2804" s="1">
        <v>184.381933</v>
      </c>
      <c r="D2804" s="1">
        <v>245.64805100000001</v>
      </c>
      <c r="E2804" s="1">
        <v>121.55158</v>
      </c>
      <c r="F2804" s="3">
        <f t="shared" si="352"/>
        <v>16459.879886810704</v>
      </c>
      <c r="G2804" s="36">
        <f t="shared" si="353"/>
        <v>-7.2410555812272594E-4</v>
      </c>
      <c r="H2804" s="31">
        <f t="shared" si="354"/>
        <v>-4.8800276264889019E-3</v>
      </c>
      <c r="I2804" s="37">
        <f t="shared" si="355"/>
        <v>-1.0864448775631952E-2</v>
      </c>
      <c r="J2804" s="37">
        <f t="shared" si="356"/>
        <v>6.1120307393964948E-4</v>
      </c>
      <c r="K2804" s="39">
        <f t="shared" si="357"/>
        <v>-3.800026329114292E-3</v>
      </c>
      <c r="L2804" s="36">
        <f>-(1-B2804/MAX(B$5:B2804))</f>
        <v>-9.8668828185854984E-4</v>
      </c>
      <c r="M2804" s="37">
        <f>-(1-C2804/MAX(C$5:C2804))</f>
        <v>-1.603551781030943E-2</v>
      </c>
      <c r="N2804" s="37">
        <f>-(1-D2804/MAX(D$5:D2804))</f>
        <v>-1.6462801657386006E-2</v>
      </c>
      <c r="O2804" s="37">
        <f>-(1-E2804/MAX(E$5:E2804))</f>
        <v>-0.33926431258289669</v>
      </c>
      <c r="P2804" s="39">
        <f>-(1-F2804/MAX(F$5:F2804))</f>
        <v>-4.1491186916779998E-3</v>
      </c>
      <c r="Q2804" s="33">
        <f>IF(DatiStorici[[#This Row],[Calend]]="X",(DatiStorici[[#This Row],[Balanced]]*B$2/DatiStorici[[#This Row],[Bond 3Y]]),Q2803)</f>
        <v>30.94589687668044</v>
      </c>
      <c r="R2804" s="33">
        <f>IF(DatiStorici[[#This Row],[Calend]]="X",(DatiStorici[[#This Row],[Balanced]]*C$2/DatiStorici[[#This Row],[Bond 10Y]]),R2803)</f>
        <v>22.858879314903145</v>
      </c>
      <c r="S2804" s="33">
        <f>IF(DatiStorici[[#This Row],[Calend]]="X",(DatiStorici[[#This Row],[Balanced]]*D$2/DatiStorici[[#This Row],[SXXR]]),S2803)</f>
        <v>18.430812247674215</v>
      </c>
      <c r="T2804" s="33">
        <f>IF(DatiStorici[[#This Row],[Calend]]="X",(DatiStorici[[#This Row],[Balanced]]*E$2/DatiStorici[[#This Row],[Gold]]),T2803)</f>
        <v>37.796619698119144</v>
      </c>
      <c r="U2804" s="34">
        <f>SUMPRODUCT(DatiStorici[[#This Row],[Bond 3Y]:[Gold]],Q2803:T2803)</f>
        <v>17476.014491516056</v>
      </c>
      <c r="V2804" s="32">
        <f t="shared" si="358"/>
        <v>-4.0126895064006114E-3</v>
      </c>
      <c r="W2804" s="32">
        <f>-(1-U2804/MAX(U$5:U2804))</f>
        <v>-4.0046494255743248E-3</v>
      </c>
      <c r="X2804" s="53" t="str">
        <f t="shared" si="359"/>
        <v/>
      </c>
    </row>
    <row r="2805" spans="1:24" x14ac:dyDescent="0.3">
      <c r="A2805" s="4">
        <v>43049</v>
      </c>
      <c r="B2805" s="1">
        <v>133.78668999999999</v>
      </c>
      <c r="C2805" s="1">
        <v>184.02653699999999</v>
      </c>
      <c r="D2805" s="1">
        <v>244.79218299999999</v>
      </c>
      <c r="E2805" s="1">
        <v>121.50287</v>
      </c>
      <c r="F2805" s="3">
        <f t="shared" si="352"/>
        <v>16436.588714889203</v>
      </c>
      <c r="G2805" s="36">
        <f t="shared" si="353"/>
        <v>1.5240345388828377E-4</v>
      </c>
      <c r="H2805" s="31">
        <f t="shared" si="354"/>
        <v>-1.9293590630238885E-3</v>
      </c>
      <c r="I2805" s="37">
        <f t="shared" si="355"/>
        <v>-3.490206591883439E-3</v>
      </c>
      <c r="J2805" s="37">
        <f t="shared" si="356"/>
        <v>-4.0081554278985256E-4</v>
      </c>
      <c r="K2805" s="39">
        <f t="shared" si="357"/>
        <v>-1.416028941910901E-3</v>
      </c>
      <c r="L2805" s="36">
        <f>-(1-B2805/MAX(B$5:B2805))</f>
        <v>-8.3442360013541439E-4</v>
      </c>
      <c r="M2805" s="37">
        <f>-(1-C2805/MAX(C$5:C2805))</f>
        <v>-1.7932108411256809E-2</v>
      </c>
      <c r="N2805" s="37">
        <f>-(1-D2805/MAX(D$5:D2805))</f>
        <v>-1.9889566133816206E-2</v>
      </c>
      <c r="O2805" s="37">
        <f>-(1-E2805/MAX(E$5:E2805))</f>
        <v>-0.33952909264856168</v>
      </c>
      <c r="P2805" s="39">
        <f>-(1-F2805/MAX(F$5:F2805))</f>
        <v>-5.558274423325682E-3</v>
      </c>
      <c r="Q2805" s="33">
        <f>IF(DatiStorici[[#This Row],[Calend]]="X",(DatiStorici[[#This Row],[Balanced]]*B$2/DatiStorici[[#This Row],[Bond 3Y]]),Q2804)</f>
        <v>30.94589687668044</v>
      </c>
      <c r="R2805" s="33">
        <f>IF(DatiStorici[[#This Row],[Calend]]="X",(DatiStorici[[#This Row],[Balanced]]*C$2/DatiStorici[[#This Row],[Bond 10Y]]),R2804)</f>
        <v>22.858879314903145</v>
      </c>
      <c r="S2805" s="33">
        <f>IF(DatiStorici[[#This Row],[Calend]]="X",(DatiStorici[[#This Row],[Balanced]]*D$2/DatiStorici[[#This Row],[SXXR]]),S2804)</f>
        <v>18.430812247674215</v>
      </c>
      <c r="T2805" s="33">
        <f>IF(DatiStorici[[#This Row],[Calend]]="X",(DatiStorici[[#This Row],[Balanced]]*E$2/DatiStorici[[#This Row],[Gold]]),T2804)</f>
        <v>37.796619698119144</v>
      </c>
      <c r="U2805" s="34">
        <f>SUMPRODUCT(DatiStorici[[#This Row],[Bond 3Y]:[Gold]],Q2804:T2804)</f>
        <v>17450.906046426291</v>
      </c>
      <c r="V2805" s="32">
        <f t="shared" si="358"/>
        <v>-1.4377705808791973E-3</v>
      </c>
      <c r="W2805" s="32">
        <f>-(1-U2805/MAX(U$5:U2805))</f>
        <v>-5.4356332795703066E-3</v>
      </c>
      <c r="X2805" s="53" t="str">
        <f t="shared" si="359"/>
        <v/>
      </c>
    </row>
    <row r="2806" spans="1:24" x14ac:dyDescent="0.3">
      <c r="A2806" s="4">
        <v>43052</v>
      </c>
      <c r="B2806" s="1">
        <v>133.78703899999999</v>
      </c>
      <c r="C2806" s="1">
        <v>184.11010999999999</v>
      </c>
      <c r="D2806" s="1">
        <v>243.18407300000001</v>
      </c>
      <c r="E2806" s="1">
        <v>120.89792</v>
      </c>
      <c r="F2806" s="3">
        <f t="shared" si="352"/>
        <v>16390.662136238723</v>
      </c>
      <c r="G2806" s="36">
        <f t="shared" si="353"/>
        <v>2.6086267982701361E-6</v>
      </c>
      <c r="H2806" s="31">
        <f t="shared" si="354"/>
        <v>4.5403250188071152E-4</v>
      </c>
      <c r="I2806" s="37">
        <f t="shared" si="355"/>
        <v>-6.5909593005022285E-3</v>
      </c>
      <c r="J2806" s="37">
        <f t="shared" si="356"/>
        <v>-4.9913307291232657E-3</v>
      </c>
      <c r="K2806" s="39">
        <f t="shared" si="357"/>
        <v>-2.7980782687497367E-3</v>
      </c>
      <c r="L2806" s="36">
        <f>-(1-B2806/MAX(B$5:B2806))</f>
        <v>-8.3181714663727035E-4</v>
      </c>
      <c r="M2806" s="37">
        <f>-(1-C2806/MAX(C$5:C2806))</f>
        <v>-1.748611642965614E-2</v>
      </c>
      <c r="N2806" s="37">
        <f>-(1-D2806/MAX(D$5:D2806))</f>
        <v>-2.6328192443237697E-2</v>
      </c>
      <c r="O2806" s="37">
        <f>-(1-E2806/MAX(E$5:E2806))</f>
        <v>-0.34281750777326003</v>
      </c>
      <c r="P2806" s="39">
        <f>-(1-F2806/MAX(F$5:F2806))</f>
        <v>-8.3369109710446088E-3</v>
      </c>
      <c r="Q2806" s="33">
        <f>IF(DatiStorici[[#This Row],[Calend]]="X",(DatiStorici[[#This Row],[Balanced]]*B$2/DatiStorici[[#This Row],[Bond 3Y]]),Q2805)</f>
        <v>30.94589687668044</v>
      </c>
      <c r="R2806" s="33">
        <f>IF(DatiStorici[[#This Row],[Calend]]="X",(DatiStorici[[#This Row],[Balanced]]*C$2/DatiStorici[[#This Row],[Bond 10Y]]),R2805)</f>
        <v>22.858879314903145</v>
      </c>
      <c r="S2806" s="33">
        <f>IF(DatiStorici[[#This Row],[Calend]]="X",(DatiStorici[[#This Row],[Balanced]]*D$2/DatiStorici[[#This Row],[SXXR]]),S2805)</f>
        <v>18.430812247674215</v>
      </c>
      <c r="T2806" s="33">
        <f>IF(DatiStorici[[#This Row],[Calend]]="X",(DatiStorici[[#This Row],[Balanced]]*E$2/DatiStorici[[#This Row],[Gold]]),T2805)</f>
        <v>37.796619698119144</v>
      </c>
      <c r="U2806" s="34">
        <f>SUMPRODUCT(DatiStorici[[#This Row],[Bond 3Y]:[Gold]],Q2805:T2805)</f>
        <v>17400.323393095299</v>
      </c>
      <c r="V2806" s="32">
        <f t="shared" si="358"/>
        <v>-2.9027778739754906E-3</v>
      </c>
      <c r="W2806" s="32">
        <f>-(1-U2806/MAX(U$5:U2806))</f>
        <v>-8.3184466099119891E-3</v>
      </c>
      <c r="X2806" s="53" t="str">
        <f t="shared" si="359"/>
        <v/>
      </c>
    </row>
    <row r="2807" spans="1:24" x14ac:dyDescent="0.3">
      <c r="A2807" s="4">
        <v>43053</v>
      </c>
      <c r="B2807" s="1">
        <v>133.79093900000001</v>
      </c>
      <c r="C2807" s="1">
        <v>184.353103</v>
      </c>
      <c r="D2807" s="1">
        <v>241.78577300000001</v>
      </c>
      <c r="E2807" s="1">
        <v>120.5796</v>
      </c>
      <c r="F2807" s="3">
        <f t="shared" si="352"/>
        <v>16363.32066631467</v>
      </c>
      <c r="G2807" s="36">
        <f t="shared" si="353"/>
        <v>2.9150380980041894E-5</v>
      </c>
      <c r="H2807" s="31">
        <f t="shared" si="354"/>
        <v>1.318954113482669E-3</v>
      </c>
      <c r="I2807" s="37">
        <f t="shared" si="355"/>
        <v>-5.7665600711544291E-3</v>
      </c>
      <c r="J2807" s="37">
        <f t="shared" si="356"/>
        <v>-2.6364374156368294E-3</v>
      </c>
      <c r="K2807" s="39">
        <f t="shared" si="357"/>
        <v>-1.6695054424064415E-3</v>
      </c>
      <c r="L2807" s="36">
        <f>-(1-B2807/MAX(B$5:B2807))</f>
        <v>-8.0269058892079581E-4</v>
      </c>
      <c r="M2807" s="37">
        <f>-(1-C2807/MAX(C$5:C2807))</f>
        <v>-1.6189370715309237E-2</v>
      </c>
      <c r="N2807" s="37">
        <f>-(1-D2807/MAX(D$5:D2807))</f>
        <v>-3.1926771625298778E-2</v>
      </c>
      <c r="O2807" s="37">
        <f>-(1-E2807/MAX(E$5:E2807))</f>
        <v>-0.34454784631775781</v>
      </c>
      <c r="P2807" s="39">
        <f>-(1-F2807/MAX(F$5:F2807))</f>
        <v>-9.9911166582896671E-3</v>
      </c>
      <c r="Q2807" s="33">
        <f>IF(DatiStorici[[#This Row],[Calend]]="X",(DatiStorici[[#This Row],[Balanced]]*B$2/DatiStorici[[#This Row],[Bond 3Y]]),Q2806)</f>
        <v>30.94589687668044</v>
      </c>
      <c r="R2807" s="33">
        <f>IF(DatiStorici[[#This Row],[Calend]]="X",(DatiStorici[[#This Row],[Balanced]]*C$2/DatiStorici[[#This Row],[Bond 10Y]]),R2806)</f>
        <v>22.858879314903145</v>
      </c>
      <c r="S2807" s="33">
        <f>IF(DatiStorici[[#This Row],[Calend]]="X",(DatiStorici[[#This Row],[Balanced]]*D$2/DatiStorici[[#This Row],[SXXR]]),S2806)</f>
        <v>18.430812247674215</v>
      </c>
      <c r="T2807" s="33">
        <f>IF(DatiStorici[[#This Row],[Calend]]="X",(DatiStorici[[#This Row],[Balanced]]*E$2/DatiStorici[[#This Row],[Gold]]),T2806)</f>
        <v>37.796619698119144</v>
      </c>
      <c r="U2807" s="34">
        <f>SUMPRODUCT(DatiStorici[[#This Row],[Bond 3Y]:[Gold]],Q2806:T2806)</f>
        <v>17368.195405006256</v>
      </c>
      <c r="V2807" s="32">
        <f t="shared" si="358"/>
        <v>-1.8481084811262966E-3</v>
      </c>
      <c r="W2807" s="32">
        <f>-(1-U2807/MAX(U$5:U2807))</f>
        <v>-1.0149489195481642E-2</v>
      </c>
      <c r="X2807" s="53" t="str">
        <f t="shared" si="359"/>
        <v/>
      </c>
    </row>
    <row r="2808" spans="1:24" x14ac:dyDescent="0.3">
      <c r="A2808" s="4">
        <v>43054</v>
      </c>
      <c r="B2808" s="1">
        <v>133.81740099999999</v>
      </c>
      <c r="C2808" s="1">
        <v>184.48323500000001</v>
      </c>
      <c r="D2808" s="1">
        <v>240.588965</v>
      </c>
      <c r="E2808" s="1">
        <v>121.29716999999999</v>
      </c>
      <c r="F2808" s="3">
        <f t="shared" si="352"/>
        <v>16377.566072770191</v>
      </c>
      <c r="G2808" s="36">
        <f t="shared" si="353"/>
        <v>1.9776663228238638E-4</v>
      </c>
      <c r="H2808" s="31">
        <f t="shared" si="354"/>
        <v>7.0563549191100794E-4</v>
      </c>
      <c r="I2808" s="37">
        <f t="shared" si="355"/>
        <v>-4.9621605837618758E-3</v>
      </c>
      <c r="J2808" s="37">
        <f t="shared" si="356"/>
        <v>5.9333693364771699E-3</v>
      </c>
      <c r="K2808" s="39">
        <f t="shared" si="357"/>
        <v>8.7019068652388197E-4</v>
      </c>
      <c r="L2808" s="36">
        <f>-(1-B2808/MAX(B$5:B2808))</f>
        <v>-6.0506316064168342E-4</v>
      </c>
      <c r="M2808" s="37">
        <f>-(1-C2808/MAX(C$5:C2808))</f>
        <v>-1.5494914030139806E-2</v>
      </c>
      <c r="N2808" s="37">
        <f>-(1-D2808/MAX(D$5:D2808))</f>
        <v>-3.6718607678881132E-2</v>
      </c>
      <c r="O2808" s="37">
        <f>-(1-E2808/MAX(E$5:E2808))</f>
        <v>-0.34064724620034359</v>
      </c>
      <c r="P2808" s="39">
        <f>-(1-F2808/MAX(F$5:F2808))</f>
        <v>-9.1292452065609986E-3</v>
      </c>
      <c r="Q2808" s="33">
        <f>IF(DatiStorici[[#This Row],[Calend]]="X",(DatiStorici[[#This Row],[Balanced]]*B$2/DatiStorici[[#This Row],[Bond 3Y]]),Q2807)</f>
        <v>30.94589687668044</v>
      </c>
      <c r="R2808" s="33">
        <f>IF(DatiStorici[[#This Row],[Calend]]="X",(DatiStorici[[#This Row],[Balanced]]*C$2/DatiStorici[[#This Row],[Bond 10Y]]),R2807)</f>
        <v>22.858879314903145</v>
      </c>
      <c r="S2808" s="33">
        <f>IF(DatiStorici[[#This Row],[Calend]]="X",(DatiStorici[[#This Row],[Balanced]]*D$2/DatiStorici[[#This Row],[SXXR]]),S2807)</f>
        <v>18.430812247674215</v>
      </c>
      <c r="T2808" s="33">
        <f>IF(DatiStorici[[#This Row],[Calend]]="X",(DatiStorici[[#This Row],[Balanced]]*E$2/DatiStorici[[#This Row],[Gold]]),T2807)</f>
        <v>37.796619698119144</v>
      </c>
      <c r="U2808" s="34">
        <f>SUMPRODUCT(DatiStorici[[#This Row],[Bond 3Y]:[Gold]],Q2807:T2807)</f>
        <v>17377.05254386468</v>
      </c>
      <c r="V2808" s="32">
        <f t="shared" si="358"/>
        <v>5.0983311808911922E-4</v>
      </c>
      <c r="W2808" s="32">
        <f>-(1-U2808/MAX(U$5:U2808))</f>
        <v>-9.6447019554237734E-3</v>
      </c>
      <c r="X2808" s="53" t="str">
        <f t="shared" si="359"/>
        <v/>
      </c>
    </row>
    <row r="2809" spans="1:24" x14ac:dyDescent="0.3">
      <c r="A2809" s="4">
        <v>43055</v>
      </c>
      <c r="B2809" s="1">
        <v>133.803832</v>
      </c>
      <c r="C2809" s="1">
        <v>184.51258999999999</v>
      </c>
      <c r="D2809" s="1">
        <v>242.534177</v>
      </c>
      <c r="E2809" s="1">
        <v>121.08765</v>
      </c>
      <c r="F2809" s="3">
        <f t="shared" si="352"/>
        <v>16398.973348245447</v>
      </c>
      <c r="G2809" s="36">
        <f t="shared" si="353"/>
        <v>-1.0140451009446212E-4</v>
      </c>
      <c r="H2809" s="31">
        <f t="shared" si="354"/>
        <v>1.5910749159247421E-4</v>
      </c>
      <c r="I2809" s="37">
        <f t="shared" si="355"/>
        <v>8.0526985460887442E-3</v>
      </c>
      <c r="J2809" s="37">
        <f t="shared" si="356"/>
        <v>-1.7288215671663653E-3</v>
      </c>
      <c r="K2809" s="39">
        <f t="shared" si="357"/>
        <v>1.3062561757496594E-3</v>
      </c>
      <c r="L2809" s="36">
        <f>-(1-B2809/MAX(B$5:B2809))</f>
        <v>-7.0640117645004441E-4</v>
      </c>
      <c r="M2809" s="37">
        <f>-(1-C2809/MAX(C$5:C2809))</f>
        <v>-1.5338259433321788E-2</v>
      </c>
      <c r="N2809" s="37">
        <f>-(1-D2809/MAX(D$5:D2809))</f>
        <v>-2.8930276556879186E-2</v>
      </c>
      <c r="O2809" s="37">
        <f>-(1-E2809/MAX(E$5:E2809))</f>
        <v>-0.34178616468439482</v>
      </c>
      <c r="P2809" s="39">
        <f>-(1-F2809/MAX(F$5:F2809))</f>
        <v>-7.8340684315757469E-3</v>
      </c>
      <c r="Q2809" s="33">
        <f>IF(DatiStorici[[#This Row],[Calend]]="X",(DatiStorici[[#This Row],[Balanced]]*B$2/DatiStorici[[#This Row],[Bond 3Y]]),Q2808)</f>
        <v>30.94589687668044</v>
      </c>
      <c r="R2809" s="33">
        <f>IF(DatiStorici[[#This Row],[Calend]]="X",(DatiStorici[[#This Row],[Balanced]]*C$2/DatiStorici[[#This Row],[Bond 10Y]]),R2808)</f>
        <v>22.858879314903145</v>
      </c>
      <c r="S2809" s="33">
        <f>IF(DatiStorici[[#This Row],[Calend]]="X",(DatiStorici[[#This Row],[Balanced]]*D$2/DatiStorici[[#This Row],[SXXR]]),S2808)</f>
        <v>18.430812247674215</v>
      </c>
      <c r="T2809" s="33">
        <f>IF(DatiStorici[[#This Row],[Calend]]="X",(DatiStorici[[#This Row],[Balanced]]*E$2/DatiStorici[[#This Row],[Gold]]),T2808)</f>
        <v>37.796619698119144</v>
      </c>
      <c r="U2809" s="34">
        <f>SUMPRODUCT(DatiStorici[[#This Row],[Bond 3Y]:[Gold]],Q2808:T2808)</f>
        <v>17405.236350787021</v>
      </c>
      <c r="V2809" s="32">
        <f t="shared" si="358"/>
        <v>1.6205841528110583E-3</v>
      </c>
      <c r="W2809" s="32">
        <f>-(1-U2809/MAX(U$5:U2809))</f>
        <v>-8.0384466693705914E-3</v>
      </c>
      <c r="X2809" s="53" t="str">
        <f t="shared" si="359"/>
        <v/>
      </c>
    </row>
    <row r="2810" spans="1:24" x14ac:dyDescent="0.3">
      <c r="A2810" s="4">
        <v>43056</v>
      </c>
      <c r="B2810" s="1">
        <v>133.84658099999999</v>
      </c>
      <c r="C2810" s="1">
        <v>184.593718</v>
      </c>
      <c r="D2810" s="1">
        <v>241.82735099999999</v>
      </c>
      <c r="E2810" s="1">
        <v>121.49775</v>
      </c>
      <c r="F2810" s="3">
        <f t="shared" si="352"/>
        <v>16407.624256411582</v>
      </c>
      <c r="G2810" s="36">
        <f t="shared" si="353"/>
        <v>3.1943907640079235E-4</v>
      </c>
      <c r="H2810" s="31">
        <f t="shared" si="354"/>
        <v>4.3959151901816804E-4</v>
      </c>
      <c r="I2810" s="37">
        <f t="shared" si="355"/>
        <v>-2.9185906017650562E-3</v>
      </c>
      <c r="J2810" s="37">
        <f t="shared" si="356"/>
        <v>3.3810805652645421E-3</v>
      </c>
      <c r="K2810" s="39">
        <f t="shared" si="357"/>
        <v>5.2738833029237076E-4</v>
      </c>
      <c r="L2810" s="36">
        <f>-(1-B2810/MAX(B$5:B2810))</f>
        <v>-3.8713676213864012E-4</v>
      </c>
      <c r="M2810" s="37">
        <f>-(1-C2810/MAX(C$5:C2810))</f>
        <v>-1.4905315330761004E-2</v>
      </c>
      <c r="N2810" s="37">
        <f>-(1-D2810/MAX(D$5:D2810))</f>
        <v>-3.1760299677053294E-2</v>
      </c>
      <c r="O2810" s="37">
        <f>-(1-E2810/MAX(E$5:E2810))</f>
        <v>-0.33955692418081795</v>
      </c>
      <c r="P2810" s="39">
        <f>-(1-F2810/MAX(F$5:F2810))</f>
        <v>-7.3106736935457661E-3</v>
      </c>
      <c r="Q2810" s="33">
        <f>IF(DatiStorici[[#This Row],[Calend]]="X",(DatiStorici[[#This Row],[Balanced]]*B$2/DatiStorici[[#This Row],[Bond 3Y]]),Q2809)</f>
        <v>30.94589687668044</v>
      </c>
      <c r="R2810" s="33">
        <f>IF(DatiStorici[[#This Row],[Calend]]="X",(DatiStorici[[#This Row],[Balanced]]*C$2/DatiStorici[[#This Row],[Bond 10Y]]),R2809)</f>
        <v>22.858879314903145</v>
      </c>
      <c r="S2810" s="33">
        <f>IF(DatiStorici[[#This Row],[Calend]]="X",(DatiStorici[[#This Row],[Balanced]]*D$2/DatiStorici[[#This Row],[SXXR]]),S2809)</f>
        <v>18.430812247674215</v>
      </c>
      <c r="T2810" s="33">
        <f>IF(DatiStorici[[#This Row],[Calend]]="X",(DatiStorici[[#This Row],[Balanced]]*E$2/DatiStorici[[#This Row],[Gold]]),T2809)</f>
        <v>37.796619698119144</v>
      </c>
      <c r="U2810" s="34">
        <f>SUMPRODUCT(DatiStorici[[#This Row],[Bond 3Y]:[Gold]],Q2809:T2809)</f>
        <v>17410.886768534088</v>
      </c>
      <c r="V2810" s="32">
        <f t="shared" si="358"/>
        <v>3.2458627155653819E-4</v>
      </c>
      <c r="W2810" s="32">
        <f>-(1-U2810/MAX(U$5:U2810))</f>
        <v>-7.7164173069199649E-3</v>
      </c>
      <c r="X2810" s="53" t="str">
        <f t="shared" si="359"/>
        <v/>
      </c>
    </row>
    <row r="2811" spans="1:24" x14ac:dyDescent="0.3">
      <c r="A2811" s="4">
        <v>43059</v>
      </c>
      <c r="B2811" s="1">
        <v>133.85114999999999</v>
      </c>
      <c r="C2811" s="1">
        <v>184.81691900000001</v>
      </c>
      <c r="D2811" s="1">
        <v>243.485354</v>
      </c>
      <c r="E2811" s="1">
        <v>121.66853</v>
      </c>
      <c r="F2811" s="3">
        <f t="shared" si="352"/>
        <v>16445.065900084945</v>
      </c>
      <c r="G2811" s="36">
        <f t="shared" si="353"/>
        <v>3.4135515332106622E-5</v>
      </c>
      <c r="H2811" s="31">
        <f t="shared" si="354"/>
        <v>1.208416893318649E-3</v>
      </c>
      <c r="I2811" s="37">
        <f t="shared" si="355"/>
        <v>6.8327469420574492E-3</v>
      </c>
      <c r="J2811" s="37">
        <f t="shared" si="356"/>
        <v>1.4046357749857136E-3</v>
      </c>
      <c r="K2811" s="39">
        <f t="shared" si="357"/>
        <v>2.2793664510098559E-3</v>
      </c>
      <c r="L2811" s="36">
        <f>-(1-B2811/MAX(B$5:B2811))</f>
        <v>-3.5301387952169083E-4</v>
      </c>
      <c r="M2811" s="37">
        <f>-(1-C2811/MAX(C$5:C2811))</f>
        <v>-1.371419072969049E-2</v>
      </c>
      <c r="N2811" s="37">
        <f>-(1-D2811/MAX(D$5:D2811))</f>
        <v>-2.5121909432045175E-2</v>
      </c>
      <c r="O2811" s="37">
        <f>-(1-E2811/MAX(E$5:E2811))</f>
        <v>-0.33862859037637794</v>
      </c>
      <c r="P2811" s="39">
        <f>-(1-F2811/MAX(F$5:F2811))</f>
        <v>-5.0453902220892743E-3</v>
      </c>
      <c r="Q2811" s="33">
        <f>IF(DatiStorici[[#This Row],[Calend]]="X",(DatiStorici[[#This Row],[Balanced]]*B$2/DatiStorici[[#This Row],[Bond 3Y]]),Q2810)</f>
        <v>30.94589687668044</v>
      </c>
      <c r="R2811" s="33">
        <f>IF(DatiStorici[[#This Row],[Calend]]="X",(DatiStorici[[#This Row],[Balanced]]*C$2/DatiStorici[[#This Row],[Bond 10Y]]),R2810)</f>
        <v>22.858879314903145</v>
      </c>
      <c r="S2811" s="33">
        <f>IF(DatiStorici[[#This Row],[Calend]]="X",(DatiStorici[[#This Row],[Balanced]]*D$2/DatiStorici[[#This Row],[SXXR]]),S2810)</f>
        <v>18.430812247674215</v>
      </c>
      <c r="T2811" s="33">
        <f>IF(DatiStorici[[#This Row],[Calend]]="X",(DatiStorici[[#This Row],[Balanced]]*E$2/DatiStorici[[#This Row],[Gold]]),T2810)</f>
        <v>37.796619698119144</v>
      </c>
      <c r="U2811" s="34">
        <f>SUMPRODUCT(DatiStorici[[#This Row],[Bond 3Y]:[Gold]],Q2810:T2810)</f>
        <v>17453.14353377001</v>
      </c>
      <c r="V2811" s="32">
        <f t="shared" si="358"/>
        <v>2.4240907067829289E-3</v>
      </c>
      <c r="W2811" s="32">
        <f>-(1-U2811/MAX(U$5:U2811))</f>
        <v>-5.3081141022204292E-3</v>
      </c>
      <c r="X2811" s="53" t="str">
        <f t="shared" si="359"/>
        <v/>
      </c>
    </row>
    <row r="2812" spans="1:24" x14ac:dyDescent="0.3">
      <c r="A2812" s="4">
        <v>43060</v>
      </c>
      <c r="B2812" s="1">
        <v>133.91218499999999</v>
      </c>
      <c r="C2812" s="1">
        <v>185.16425899999999</v>
      </c>
      <c r="D2812" s="1">
        <v>244.558707</v>
      </c>
      <c r="E2812" s="1">
        <v>121.39279999999999</v>
      </c>
      <c r="F2812" s="3">
        <f t="shared" si="352"/>
        <v>16460.638653717338</v>
      </c>
      <c r="G2812" s="36">
        <f t="shared" si="353"/>
        <v>4.5588766704809643E-4</v>
      </c>
      <c r="H2812" s="31">
        <f t="shared" si="354"/>
        <v>1.877609579605106E-3</v>
      </c>
      <c r="I2812" s="37">
        <f t="shared" si="355"/>
        <v>4.398597652730942E-3</v>
      </c>
      <c r="J2812" s="37">
        <f t="shared" si="356"/>
        <v>-2.2688110714836058E-3</v>
      </c>
      <c r="K2812" s="39">
        <f t="shared" si="357"/>
        <v>9.4650790834996423E-4</v>
      </c>
      <c r="L2812" s="36">
        <f>-(1-B2812/MAX(B$5:B2812))</f>
        <v>0</v>
      </c>
      <c r="M2812" s="37">
        <f>-(1-C2812/MAX(C$5:C2812))</f>
        <v>-1.186059142262752E-2</v>
      </c>
      <c r="N2812" s="37">
        <f>-(1-D2812/MAX(D$5:D2812))</f>
        <v>-2.0824368302957863E-2</v>
      </c>
      <c r="O2812" s="37">
        <f>-(1-E2812/MAX(E$5:E2812))</f>
        <v>-0.34012741623361098</v>
      </c>
      <c r="P2812" s="39">
        <f>-(1-F2812/MAX(F$5:F2812))</f>
        <v>-4.1032119962540747E-3</v>
      </c>
      <c r="Q2812" s="33">
        <f>IF(DatiStorici[[#This Row],[Calend]]="X",(DatiStorici[[#This Row],[Balanced]]*B$2/DatiStorici[[#This Row],[Bond 3Y]]),Q2811)</f>
        <v>30.94589687668044</v>
      </c>
      <c r="R2812" s="33">
        <f>IF(DatiStorici[[#This Row],[Calend]]="X",(DatiStorici[[#This Row],[Balanced]]*C$2/DatiStorici[[#This Row],[Bond 10Y]]),R2811)</f>
        <v>22.858879314903145</v>
      </c>
      <c r="S2812" s="33">
        <f>IF(DatiStorici[[#This Row],[Calend]]="X",(DatiStorici[[#This Row],[Balanced]]*D$2/DatiStorici[[#This Row],[SXXR]]),S2811)</f>
        <v>18.430812247674215</v>
      </c>
      <c r="T2812" s="33">
        <f>IF(DatiStorici[[#This Row],[Calend]]="X",(DatiStorici[[#This Row],[Balanced]]*E$2/DatiStorici[[#This Row],[Gold]]),T2811)</f>
        <v>37.796619698119144</v>
      </c>
      <c r="U2812" s="34">
        <f>SUMPRODUCT(DatiStorici[[#This Row],[Bond 3Y]:[Gold]],Q2811:T2811)</f>
        <v>17472.333225396229</v>
      </c>
      <c r="V2812" s="32">
        <f t="shared" si="358"/>
        <v>1.0988937210287594E-3</v>
      </c>
      <c r="W2812" s="32">
        <f>-(1-U2812/MAX(U$5:U2812))</f>
        <v>-4.2144526356457934E-3</v>
      </c>
      <c r="X2812" s="53" t="str">
        <f t="shared" si="359"/>
        <v/>
      </c>
    </row>
    <row r="2813" spans="1:24" x14ac:dyDescent="0.3">
      <c r="A2813" s="4">
        <v>43061</v>
      </c>
      <c r="B2813" s="1">
        <v>133.93217999999999</v>
      </c>
      <c r="C2813" s="1">
        <v>185.20213000000001</v>
      </c>
      <c r="D2813" s="1">
        <v>243.90880999999999</v>
      </c>
      <c r="E2813" s="1">
        <v>121.73666</v>
      </c>
      <c r="F2813" s="3">
        <f t="shared" si="352"/>
        <v>16465.876508268047</v>
      </c>
      <c r="G2813" s="36">
        <f t="shared" si="353"/>
        <v>1.4930312263337198E-4</v>
      </c>
      <c r="H2813" s="31">
        <f t="shared" si="354"/>
        <v>2.0450559908667351E-4</v>
      </c>
      <c r="I2813" s="37">
        <f t="shared" si="355"/>
        <v>-2.6609645917514747E-3</v>
      </c>
      <c r="J2813" s="37">
        <f t="shared" si="356"/>
        <v>2.8286183769831003E-3</v>
      </c>
      <c r="K2813" s="39">
        <f t="shared" si="357"/>
        <v>3.1815420302586285E-4</v>
      </c>
      <c r="L2813" s="36">
        <f>-(1-B2813/MAX(B$5:B2813))</f>
        <v>0</v>
      </c>
      <c r="M2813" s="37">
        <f>-(1-C2813/MAX(C$5:C2813))</f>
        <v>-1.165849071623648E-2</v>
      </c>
      <c r="N2813" s="37">
        <f>-(1-D2813/MAX(D$5:D2813))</f>
        <v>-2.3426456420446273E-2</v>
      </c>
      <c r="O2813" s="37">
        <f>-(1-E2813/MAX(E$5:E2813))</f>
        <v>-0.33825824617860012</v>
      </c>
      <c r="P2813" s="39">
        <f>-(1-F2813/MAX(F$5:F2813))</f>
        <v>-3.786312838644279E-3</v>
      </c>
      <c r="Q2813" s="33">
        <f>IF(DatiStorici[[#This Row],[Calend]]="X",(DatiStorici[[#This Row],[Balanced]]*B$2/DatiStorici[[#This Row],[Bond 3Y]]),Q2812)</f>
        <v>30.94589687668044</v>
      </c>
      <c r="R2813" s="33">
        <f>IF(DatiStorici[[#This Row],[Calend]]="X",(DatiStorici[[#This Row],[Balanced]]*C$2/DatiStorici[[#This Row],[Bond 10Y]]),R2812)</f>
        <v>22.858879314903145</v>
      </c>
      <c r="S2813" s="33">
        <f>IF(DatiStorici[[#This Row],[Calend]]="X",(DatiStorici[[#This Row],[Balanced]]*D$2/DatiStorici[[#This Row],[SXXR]]),S2812)</f>
        <v>18.430812247674215</v>
      </c>
      <c r="T2813" s="33">
        <f>IF(DatiStorici[[#This Row],[Calend]]="X",(DatiStorici[[#This Row],[Balanced]]*E$2/DatiStorici[[#This Row],[Gold]]),T2812)</f>
        <v>37.796619698119144</v>
      </c>
      <c r="U2813" s="34">
        <f>SUMPRODUCT(DatiStorici[[#This Row],[Bond 3Y]:[Gold]],Q2812:T2812)</f>
        <v>17474.836293284883</v>
      </c>
      <c r="V2813" s="32">
        <f t="shared" si="358"/>
        <v>1.4324867664005663E-4</v>
      </c>
      <c r="W2813" s="32">
        <f>-(1-U2813/MAX(U$5:U2813))</f>
        <v>-4.0717974564296044E-3</v>
      </c>
      <c r="X2813" s="53" t="str">
        <f t="shared" si="359"/>
        <v/>
      </c>
    </row>
    <row r="2814" spans="1:24" x14ac:dyDescent="0.3">
      <c r="A2814" s="4">
        <v>43062</v>
      </c>
      <c r="B2814" s="1">
        <v>133.89958300000001</v>
      </c>
      <c r="C2814" s="1">
        <v>185.134264</v>
      </c>
      <c r="D2814" s="1">
        <v>244.00220100000001</v>
      </c>
      <c r="E2814" s="1">
        <v>122.05686</v>
      </c>
      <c r="F2814" s="3">
        <f t="shared" si="352"/>
        <v>16477.38740147444</v>
      </c>
      <c r="G2814" s="36">
        <f t="shared" si="353"/>
        <v>-2.4341399836829526E-4</v>
      </c>
      <c r="H2814" s="31">
        <f t="shared" si="354"/>
        <v>-3.6651002633956336E-4</v>
      </c>
      <c r="I2814" s="37">
        <f t="shared" si="355"/>
        <v>3.8281981359334841E-4</v>
      </c>
      <c r="J2814" s="37">
        <f t="shared" si="356"/>
        <v>2.626814561101518E-3</v>
      </c>
      <c r="K2814" s="39">
        <f t="shared" si="357"/>
        <v>6.9883140337220187E-4</v>
      </c>
      <c r="L2814" s="36">
        <f>-(1-B2814/MAX(B$5:B2814))</f>
        <v>-2.433843755845766E-4</v>
      </c>
      <c r="M2814" s="37">
        <f>-(1-C2814/MAX(C$5:C2814))</f>
        <v>-1.2020661415186207E-2</v>
      </c>
      <c r="N2814" s="37">
        <f>-(1-D2814/MAX(D$5:D2814))</f>
        <v>-2.305253315048128E-2</v>
      </c>
      <c r="O2814" s="37">
        <f>-(1-E2814/MAX(E$5:E2814))</f>
        <v>-0.33651768824335193</v>
      </c>
      <c r="P2814" s="39">
        <f>-(1-F2814/MAX(F$5:F2814))</f>
        <v>-3.0898841147981582E-3</v>
      </c>
      <c r="Q2814" s="33">
        <f>IF(DatiStorici[[#This Row],[Calend]]="X",(DatiStorici[[#This Row],[Balanced]]*B$2/DatiStorici[[#This Row],[Bond 3Y]]),Q2813)</f>
        <v>30.94589687668044</v>
      </c>
      <c r="R2814" s="33">
        <f>IF(DatiStorici[[#This Row],[Calend]]="X",(DatiStorici[[#This Row],[Balanced]]*C$2/DatiStorici[[#This Row],[Bond 10Y]]),R2813)</f>
        <v>22.858879314903145</v>
      </c>
      <c r="S2814" s="33">
        <f>IF(DatiStorici[[#This Row],[Calend]]="X",(DatiStorici[[#This Row],[Balanced]]*D$2/DatiStorici[[#This Row],[SXXR]]),S2813)</f>
        <v>18.430812247674215</v>
      </c>
      <c r="T2814" s="33">
        <f>IF(DatiStorici[[#This Row],[Calend]]="X",(DatiStorici[[#This Row],[Balanced]]*E$2/DatiStorici[[#This Row],[Gold]]),T2813)</f>
        <v>37.796619698119144</v>
      </c>
      <c r="U2814" s="34">
        <f>SUMPRODUCT(DatiStorici[[#This Row],[Bond 3Y]:[Gold]],Q2813:T2813)</f>
        <v>17486.099958794766</v>
      </c>
      <c r="V2814" s="32">
        <f t="shared" si="358"/>
        <v>6.4435722306670511E-4</v>
      </c>
      <c r="W2814" s="32">
        <f>-(1-U2814/MAX(U$5:U2814))</f>
        <v>-3.4298571282320722E-3</v>
      </c>
      <c r="X2814" s="53" t="str">
        <f t="shared" si="359"/>
        <v/>
      </c>
    </row>
    <row r="2815" spans="1:24" x14ac:dyDescent="0.3">
      <c r="A2815" s="4">
        <v>43063</v>
      </c>
      <c r="B2815" s="1">
        <v>133.84470899999999</v>
      </c>
      <c r="C2815" s="1">
        <v>184.78154599999999</v>
      </c>
      <c r="D2815" s="1">
        <v>243.683649</v>
      </c>
      <c r="E2815" s="1">
        <v>122.06963</v>
      </c>
      <c r="F2815" s="3">
        <f t="shared" si="352"/>
        <v>16462.81402079048</v>
      </c>
      <c r="G2815" s="36">
        <f t="shared" si="353"/>
        <v>-4.0989856671398879E-4</v>
      </c>
      <c r="H2815" s="31">
        <f t="shared" si="354"/>
        <v>-1.9070182855644429E-3</v>
      </c>
      <c r="I2815" s="37">
        <f t="shared" si="355"/>
        <v>-1.3063821527908256E-3</v>
      </c>
      <c r="J2815" s="37">
        <f t="shared" si="356"/>
        <v>1.0461789715372843E-4</v>
      </c>
      <c r="K2815" s="39">
        <f t="shared" si="357"/>
        <v>-8.8483864734041357E-4</v>
      </c>
      <c r="L2815" s="36">
        <f>-(1-B2815/MAX(B$5:B2815))</f>
        <v>-6.5309920289502443E-4</v>
      </c>
      <c r="M2815" s="37">
        <f>-(1-C2815/MAX(C$5:C2815))</f>
        <v>-1.3902960719581636E-2</v>
      </c>
      <c r="N2815" s="37">
        <f>-(1-D2815/MAX(D$5:D2815))</f>
        <v>-2.4327966602247009E-2</v>
      </c>
      <c r="O2815" s="37">
        <f>-(1-E2815/MAX(E$5:E2815))</f>
        <v>-0.3364482724880955</v>
      </c>
      <c r="P2815" s="39">
        <f>-(1-F2815/MAX(F$5:F2815))</f>
        <v>-3.9715985682184929E-3</v>
      </c>
      <c r="Q2815" s="33">
        <f>IF(DatiStorici[[#This Row],[Calend]]="X",(DatiStorici[[#This Row],[Balanced]]*B$2/DatiStorici[[#This Row],[Bond 3Y]]),Q2814)</f>
        <v>30.94589687668044</v>
      </c>
      <c r="R2815" s="33">
        <f>IF(DatiStorici[[#This Row],[Calend]]="X",(DatiStorici[[#This Row],[Balanced]]*C$2/DatiStorici[[#This Row],[Bond 10Y]]),R2814)</f>
        <v>22.858879314903145</v>
      </c>
      <c r="S2815" s="33">
        <f>IF(DatiStorici[[#This Row],[Calend]]="X",(DatiStorici[[#This Row],[Balanced]]*D$2/DatiStorici[[#This Row],[SXXR]]),S2814)</f>
        <v>18.430812247674215</v>
      </c>
      <c r="T2815" s="33">
        <f>IF(DatiStorici[[#This Row],[Calend]]="X",(DatiStorici[[#This Row],[Balanced]]*E$2/DatiStorici[[#This Row],[Gold]]),T2814)</f>
        <v>37.796619698119144</v>
      </c>
      <c r="U2815" s="34">
        <f>SUMPRODUCT(DatiStorici[[#This Row],[Bond 3Y]:[Gold]],Q2814:T2814)</f>
        <v>17470.950586185787</v>
      </c>
      <c r="V2815" s="32">
        <f t="shared" si="358"/>
        <v>-8.6674209186443293E-4</v>
      </c>
      <c r="W2815" s="32">
        <f>-(1-U2815/MAX(U$5:U2815))</f>
        <v>-4.293252194080055E-3</v>
      </c>
      <c r="X2815" s="53" t="str">
        <f t="shared" si="359"/>
        <v/>
      </c>
    </row>
    <row r="2816" spans="1:24" x14ac:dyDescent="0.3">
      <c r="A2816" s="4">
        <v>43066</v>
      </c>
      <c r="B2816" s="1">
        <v>133.833856</v>
      </c>
      <c r="C2816" s="1">
        <v>185.083507</v>
      </c>
      <c r="D2816" s="1">
        <v>242.577034</v>
      </c>
      <c r="E2816" s="1">
        <v>122.48157999999999</v>
      </c>
      <c r="F2816" s="3">
        <f t="shared" si="352"/>
        <v>16469.791679409853</v>
      </c>
      <c r="G2816" s="36">
        <f t="shared" si="353"/>
        <v>-8.1089795187292866E-5</v>
      </c>
      <c r="H2816" s="31">
        <f t="shared" si="354"/>
        <v>1.6328175081089709E-3</v>
      </c>
      <c r="I2816" s="37">
        <f t="shared" si="355"/>
        <v>-4.5515376797649349E-3</v>
      </c>
      <c r="J2816" s="37">
        <f t="shared" si="356"/>
        <v>3.3690317021846925E-3</v>
      </c>
      <c r="K2816" s="39">
        <f t="shared" si="357"/>
        <v>4.2375381937934255E-4</v>
      </c>
      <c r="L2816" s="36">
        <f>-(1-B2816/MAX(B$5:B2816))</f>
        <v>-7.341327528603836E-4</v>
      </c>
      <c r="M2816" s="37">
        <f>-(1-C2816/MAX(C$5:C2816))</f>
        <v>-1.229152898019048E-2</v>
      </c>
      <c r="N2816" s="37">
        <f>-(1-D2816/MAX(D$5:D2816))</f>
        <v>-2.8758683688391962E-2</v>
      </c>
      <c r="O2816" s="37">
        <f>-(1-E2816/MAX(E$5:E2816))</f>
        <v>-0.33420897566915264</v>
      </c>
      <c r="P2816" s="39">
        <f>-(1-F2816/MAX(F$5:F2816))</f>
        <v>-3.5494382892033993E-3</v>
      </c>
      <c r="Q2816" s="33">
        <f>IF(DatiStorici[[#This Row],[Calend]]="X",(DatiStorici[[#This Row],[Balanced]]*B$2/DatiStorici[[#This Row],[Bond 3Y]]),Q2815)</f>
        <v>30.94589687668044</v>
      </c>
      <c r="R2816" s="33">
        <f>IF(DatiStorici[[#This Row],[Calend]]="X",(DatiStorici[[#This Row],[Balanced]]*C$2/DatiStorici[[#This Row],[Bond 10Y]]),R2815)</f>
        <v>22.858879314903145</v>
      </c>
      <c r="S2816" s="33">
        <f>IF(DatiStorici[[#This Row],[Calend]]="X",(DatiStorici[[#This Row],[Balanced]]*D$2/DatiStorici[[#This Row],[SXXR]]),S2815)</f>
        <v>18.430812247674215</v>
      </c>
      <c r="T2816" s="33">
        <f>IF(DatiStorici[[#This Row],[Calend]]="X",(DatiStorici[[#This Row],[Balanced]]*E$2/DatiStorici[[#This Row],[Gold]]),T2815)</f>
        <v>37.796619698119144</v>
      </c>
      <c r="U2816" s="34">
        <f>SUMPRODUCT(DatiStorici[[#This Row],[Bond 3Y]:[Gold]],Q2815:T2815)</f>
        <v>17472.691724612971</v>
      </c>
      <c r="V2816" s="32">
        <f t="shared" si="358"/>
        <v>9.9654089469952326E-5</v>
      </c>
      <c r="W2816" s="32">
        <f>-(1-U2816/MAX(U$5:U2816))</f>
        <v>-4.1940210004333123E-3</v>
      </c>
      <c r="X2816" s="53" t="str">
        <f t="shared" si="359"/>
        <v/>
      </c>
    </row>
    <row r="2817" spans="1:24" x14ac:dyDescent="0.3">
      <c r="A2817" s="4">
        <v>43067</v>
      </c>
      <c r="B2817" s="1">
        <v>133.860456</v>
      </c>
      <c r="C2817" s="1">
        <v>185.190653</v>
      </c>
      <c r="D2817" s="1">
        <v>243.92864</v>
      </c>
      <c r="E2817" s="1">
        <v>122.19167</v>
      </c>
      <c r="F2817" s="3">
        <f t="shared" si="352"/>
        <v>16482.059611301964</v>
      </c>
      <c r="G2817" s="36">
        <f t="shared" si="353"/>
        <v>1.9873414484469434E-4</v>
      </c>
      <c r="H2817" s="31">
        <f t="shared" si="354"/>
        <v>5.7873875395802782E-4</v>
      </c>
      <c r="I2817" s="37">
        <f t="shared" si="355"/>
        <v>5.5563975905652202E-3</v>
      </c>
      <c r="J2817" s="37">
        <f t="shared" si="356"/>
        <v>-2.3697738569598988E-3</v>
      </c>
      <c r="K2817" s="39">
        <f t="shared" si="357"/>
        <v>7.4459746438416019E-4</v>
      </c>
      <c r="L2817" s="36">
        <f>-(1-B2817/MAX(B$5:B2817))</f>
        <v>-5.3552477082052796E-4</v>
      </c>
      <c r="M2817" s="37">
        <f>-(1-C2817/MAX(C$5:C2817))</f>
        <v>-1.1719738367665045E-2</v>
      </c>
      <c r="N2817" s="37">
        <f>-(1-D2817/MAX(D$5:D2817))</f>
        <v>-2.3347060135542885E-2</v>
      </c>
      <c r="O2817" s="37">
        <f>-(1-E2817/MAX(E$5:E2817))</f>
        <v>-0.33578488182470478</v>
      </c>
      <c r="P2817" s="39">
        <f>-(1-F2817/MAX(F$5:F2817))</f>
        <v>-2.8072074302540884E-3</v>
      </c>
      <c r="Q2817" s="33">
        <f>IF(DatiStorici[[#This Row],[Calend]]="X",(DatiStorici[[#This Row],[Balanced]]*B$2/DatiStorici[[#This Row],[Bond 3Y]]),Q2816)</f>
        <v>30.94589687668044</v>
      </c>
      <c r="R2817" s="33">
        <f>IF(DatiStorici[[#This Row],[Calend]]="X",(DatiStorici[[#This Row],[Balanced]]*C$2/DatiStorici[[#This Row],[Bond 10Y]]),R2816)</f>
        <v>22.858879314903145</v>
      </c>
      <c r="S2817" s="33">
        <f>IF(DatiStorici[[#This Row],[Calend]]="X",(DatiStorici[[#This Row],[Balanced]]*D$2/DatiStorici[[#This Row],[SXXR]]),S2816)</f>
        <v>18.430812247674215</v>
      </c>
      <c r="T2817" s="33">
        <f>IF(DatiStorici[[#This Row],[Calend]]="X",(DatiStorici[[#This Row],[Balanced]]*E$2/DatiStorici[[#This Row],[Gold]]),T2816)</f>
        <v>37.796619698119144</v>
      </c>
      <c r="U2817" s="34">
        <f>SUMPRODUCT(DatiStorici[[#This Row],[Bond 3Y]:[Gold]],Q2816:T2816)</f>
        <v>17489.917701355116</v>
      </c>
      <c r="V2817" s="32">
        <f t="shared" si="358"/>
        <v>9.8539430659445306E-4</v>
      </c>
      <c r="W2817" s="32">
        <f>-(1-U2817/MAX(U$5:U2817))</f>
        <v>-3.2122758346456726E-3</v>
      </c>
      <c r="X2817" s="53" t="str">
        <f t="shared" si="359"/>
        <v/>
      </c>
    </row>
    <row r="2818" spans="1:24" x14ac:dyDescent="0.3">
      <c r="A2818" s="4">
        <v>43068</v>
      </c>
      <c r="B2818" s="1">
        <v>133.84812199999999</v>
      </c>
      <c r="C2818" s="1">
        <v>184.698993</v>
      </c>
      <c r="D2818" s="1">
        <v>244.46723499999999</v>
      </c>
      <c r="E2818" s="1">
        <v>121.43357</v>
      </c>
      <c r="F2818" s="3">
        <f t="shared" si="352"/>
        <v>16447.509278317073</v>
      </c>
      <c r="G2818" s="36">
        <f t="shared" si="353"/>
        <v>-9.2144974216956554E-5</v>
      </c>
      <c r="H2818" s="31">
        <f t="shared" si="354"/>
        <v>-2.6584160701483414E-3</v>
      </c>
      <c r="I2818" s="37">
        <f t="shared" si="355"/>
        <v>2.2055682527389914E-3</v>
      </c>
      <c r="J2818" s="37">
        <f t="shared" si="356"/>
        <v>-6.2235131868921172E-3</v>
      </c>
      <c r="K2818" s="39">
        <f t="shared" si="357"/>
        <v>-2.0984389913564793E-3</v>
      </c>
      <c r="L2818" s="36">
        <f>-(1-B2818/MAX(B$5:B2818))</f>
        <v>-6.2761615617690225E-4</v>
      </c>
      <c r="M2818" s="37">
        <f>-(1-C2818/MAX(C$5:C2818))</f>
        <v>-1.4343509414220801E-2</v>
      </c>
      <c r="N2818" s="37">
        <f>-(1-D2818/MAX(D$5:D2818))</f>
        <v>-2.1190608190636895E-2</v>
      </c>
      <c r="O2818" s="37">
        <f>-(1-E2818/MAX(E$5:E2818))</f>
        <v>-0.33990579678632771</v>
      </c>
      <c r="P2818" s="39">
        <f>-(1-F2818/MAX(F$5:F2818))</f>
        <v>-4.8975616606072858E-3</v>
      </c>
      <c r="Q2818" s="33">
        <f>IF(DatiStorici[[#This Row],[Calend]]="X",(DatiStorici[[#This Row],[Balanced]]*B$2/DatiStorici[[#This Row],[Bond 3Y]]),Q2817)</f>
        <v>30.94589687668044</v>
      </c>
      <c r="R2818" s="33">
        <f>IF(DatiStorici[[#This Row],[Calend]]="X",(DatiStorici[[#This Row],[Balanced]]*C$2/DatiStorici[[#This Row],[Bond 10Y]]),R2817)</f>
        <v>22.858879314903145</v>
      </c>
      <c r="S2818" s="33">
        <f>IF(DatiStorici[[#This Row],[Calend]]="X",(DatiStorici[[#This Row],[Balanced]]*D$2/DatiStorici[[#This Row],[SXXR]]),S2817)</f>
        <v>18.430812247674215</v>
      </c>
      <c r="T2818" s="33">
        <f>IF(DatiStorici[[#This Row],[Calend]]="X",(DatiStorici[[#This Row],[Balanced]]*E$2/DatiStorici[[#This Row],[Gold]]),T2817)</f>
        <v>37.796619698119144</v>
      </c>
      <c r="U2818" s="34">
        <f>SUMPRODUCT(DatiStorici[[#This Row],[Bond 3Y]:[Gold]],Q2817:T2817)</f>
        <v>17459.570343988464</v>
      </c>
      <c r="V2818" s="32">
        <f t="shared" si="358"/>
        <v>-1.7366414612076341E-3</v>
      </c>
      <c r="W2818" s="32">
        <f>-(1-U2818/MAX(U$5:U2818))</f>
        <v>-4.9418364764086675E-3</v>
      </c>
      <c r="X2818" s="53" t="str">
        <f t="shared" si="359"/>
        <v/>
      </c>
    </row>
    <row r="2819" spans="1:24" x14ac:dyDescent="0.3">
      <c r="A2819" s="4">
        <v>43069</v>
      </c>
      <c r="B2819" s="1">
        <v>133.88249999999999</v>
      </c>
      <c r="C2819" s="1">
        <v>185.11250999999999</v>
      </c>
      <c r="D2819" s="1">
        <v>243.636954</v>
      </c>
      <c r="E2819" s="1">
        <v>121.08693</v>
      </c>
      <c r="F2819" s="3">
        <f t="shared" si="352"/>
        <v>16432.665592263995</v>
      </c>
      <c r="G2819" s="36">
        <f t="shared" si="353"/>
        <v>2.5681037105222416E-4</v>
      </c>
      <c r="H2819" s="31">
        <f t="shared" si="354"/>
        <v>2.2363672789532485E-3</v>
      </c>
      <c r="I2819" s="37">
        <f t="shared" si="355"/>
        <v>-3.4020679171447217E-3</v>
      </c>
      <c r="J2819" s="37">
        <f t="shared" si="356"/>
        <v>-2.8586468859979437E-3</v>
      </c>
      <c r="K2819" s="39">
        <f t="shared" si="357"/>
        <v>-9.0289587083474884E-4</v>
      </c>
      <c r="L2819" s="36">
        <f>-(1-B2819/MAX(B$5:B2819))</f>
        <v>-3.7093400555410216E-4</v>
      </c>
      <c r="M2819" s="37">
        <f>-(1-C2819/MAX(C$5:C2819))</f>
        <v>-1.2136752851029664E-2</v>
      </c>
      <c r="N2819" s="37">
        <f>-(1-D2819/MAX(D$5:D2819))</f>
        <v>-2.4514926235305934E-2</v>
      </c>
      <c r="O2819" s="37">
        <f>-(1-E2819/MAX(E$5:E2819))</f>
        <v>-0.34179007849361831</v>
      </c>
      <c r="P2819" s="39">
        <f>-(1-F2819/MAX(F$5:F2819))</f>
        <v>-5.7956300511102787E-3</v>
      </c>
      <c r="Q2819" s="33">
        <f>IF(DatiStorici[[#This Row],[Calend]]="X",(DatiStorici[[#This Row],[Balanced]]*B$2/DatiStorici[[#This Row],[Bond 3Y]]),Q2818)</f>
        <v>30.94589687668044</v>
      </c>
      <c r="R2819" s="33">
        <f>IF(DatiStorici[[#This Row],[Calend]]="X",(DatiStorici[[#This Row],[Balanced]]*C$2/DatiStorici[[#This Row],[Bond 10Y]]),R2818)</f>
        <v>22.858879314903145</v>
      </c>
      <c r="S2819" s="33">
        <f>IF(DatiStorici[[#This Row],[Calend]]="X",(DatiStorici[[#This Row],[Balanced]]*D$2/DatiStorici[[#This Row],[SXXR]]),S2818)</f>
        <v>18.430812247674215</v>
      </c>
      <c r="T2819" s="33">
        <f>IF(DatiStorici[[#This Row],[Calend]]="X",(DatiStorici[[#This Row],[Balanced]]*E$2/DatiStorici[[#This Row],[Gold]]),T2818)</f>
        <v>37.796619698119144</v>
      </c>
      <c r="U2819" s="34">
        <f>SUMPRODUCT(DatiStorici[[#This Row],[Bond 3Y]:[Gold]],Q2818:T2818)</f>
        <v>17441.682163752983</v>
      </c>
      <c r="V2819" s="32">
        <f t="shared" si="358"/>
        <v>-1.0250739166387532E-3</v>
      </c>
      <c r="W2819" s="32">
        <f>-(1-U2819/MAX(U$5:U2819))</f>
        <v>-5.9613220320784421E-3</v>
      </c>
      <c r="X2819" s="53" t="str">
        <f t="shared" si="359"/>
        <v/>
      </c>
    </row>
    <row r="2820" spans="1:24" x14ac:dyDescent="0.3">
      <c r="A2820" s="4">
        <v>43070</v>
      </c>
      <c r="B2820" s="1">
        <v>133.91147599999999</v>
      </c>
      <c r="C2820" s="1">
        <v>185.970651</v>
      </c>
      <c r="D2820" s="1">
        <v>241.92649800000001</v>
      </c>
      <c r="E2820" s="1">
        <v>120.64098</v>
      </c>
      <c r="F2820" s="3">
        <f t="shared" si="352"/>
        <v>16411.788110389629</v>
      </c>
      <c r="G2820" s="36">
        <f t="shared" si="353"/>
        <v>2.1640516747912654E-4</v>
      </c>
      <c r="H2820" s="31">
        <f t="shared" si="354"/>
        <v>4.6250685555944519E-3</v>
      </c>
      <c r="I2820" s="37">
        <f t="shared" si="355"/>
        <v>-7.0452710884351183E-3</v>
      </c>
      <c r="J2820" s="37">
        <f t="shared" si="356"/>
        <v>-3.6896898328631542E-3</v>
      </c>
      <c r="K2820" s="39">
        <f t="shared" si="357"/>
        <v>-1.2712943789659522E-3</v>
      </c>
      <c r="L2820" s="36">
        <f>-(1-B2820/MAX(B$5:B2820))</f>
        <v>-1.5458570150950202E-4</v>
      </c>
      <c r="M2820" s="37">
        <f>-(1-C2820/MAX(C$5:C2820))</f>
        <v>-7.5572354819891663E-3</v>
      </c>
      <c r="N2820" s="37">
        <f>-(1-D2820/MAX(D$5:D2820))</f>
        <v>-3.1363330264077671E-2</v>
      </c>
      <c r="O2820" s="37">
        <f>-(1-E2820/MAX(E$5:E2820))</f>
        <v>-0.34421419408145071</v>
      </c>
      <c r="P2820" s="39">
        <f>-(1-F2820/MAX(F$5:F2820))</f>
        <v>-7.0587534072379388E-3</v>
      </c>
      <c r="Q2820" s="33">
        <f>IF(DatiStorici[[#This Row],[Calend]]="X",(DatiStorici[[#This Row],[Balanced]]*B$2/DatiStorici[[#This Row],[Bond 3Y]]),Q2819)</f>
        <v>30.94589687668044</v>
      </c>
      <c r="R2820" s="33">
        <f>IF(DatiStorici[[#This Row],[Calend]]="X",(DatiStorici[[#This Row],[Balanced]]*C$2/DatiStorici[[#This Row],[Bond 10Y]]),R2819)</f>
        <v>22.858879314903145</v>
      </c>
      <c r="S2820" s="33">
        <f>IF(DatiStorici[[#This Row],[Calend]]="X",(DatiStorici[[#This Row],[Balanced]]*D$2/DatiStorici[[#This Row],[SXXR]]),S2819)</f>
        <v>18.430812247674215</v>
      </c>
      <c r="T2820" s="33">
        <f>IF(DatiStorici[[#This Row],[Calend]]="X",(DatiStorici[[#This Row],[Balanced]]*E$2/DatiStorici[[#This Row],[Gold]]),T2819)</f>
        <v>37.796619698119144</v>
      </c>
      <c r="U2820" s="34">
        <f>SUMPRODUCT(DatiStorici[[#This Row],[Bond 3Y]:[Gold]],Q2819:T2819)</f>
        <v>17413.814497666768</v>
      </c>
      <c r="V2820" s="32">
        <f t="shared" si="358"/>
        <v>-1.5990403060320122E-3</v>
      </c>
      <c r="W2820" s="32">
        <f>-(1-U2820/MAX(U$5:U2820))</f>
        <v>-7.5495597774011269E-3</v>
      </c>
      <c r="X2820" s="53" t="str">
        <f t="shared" si="359"/>
        <v/>
      </c>
    </row>
    <row r="2821" spans="1:24" x14ac:dyDescent="0.3">
      <c r="A2821" s="4">
        <v>43073</v>
      </c>
      <c r="B2821" s="1">
        <v>133.929</v>
      </c>
      <c r="C2821" s="1">
        <v>185.69097500000001</v>
      </c>
      <c r="D2821" s="1">
        <v>244.09495200000001</v>
      </c>
      <c r="E2821" s="1">
        <v>120.44289999999999</v>
      </c>
      <c r="F2821" s="3">
        <f t="shared" si="352"/>
        <v>16429.948232507602</v>
      </c>
      <c r="G2821" s="36">
        <f t="shared" si="353"/>
        <v>1.3085400897375074E-4</v>
      </c>
      <c r="H2821" s="31">
        <f t="shared" si="354"/>
        <v>-1.5050036550702244E-3</v>
      </c>
      <c r="I2821" s="37">
        <f t="shared" si="355"/>
        <v>8.9233443864297195E-3</v>
      </c>
      <c r="J2821" s="37">
        <f t="shared" si="356"/>
        <v>-1.6432458658972896E-3</v>
      </c>
      <c r="K2821" s="39">
        <f t="shared" si="357"/>
        <v>1.1059174082190054E-3</v>
      </c>
      <c r="L2821" s="36">
        <f>-(1-B2821/MAX(B$5:B2821))</f>
        <v>-2.374336025878776E-5</v>
      </c>
      <c r="M2821" s="37">
        <f>-(1-C2821/MAX(C$5:C2821))</f>
        <v>-9.0497420743833601E-3</v>
      </c>
      <c r="N2821" s="37">
        <f>-(1-D2821/MAX(D$5:D2821))</f>
        <v>-2.2681172342560729E-2</v>
      </c>
      <c r="O2821" s="37">
        <f>-(1-E2821/MAX(E$5:E2821))</f>
        <v>-0.34529092648561677</v>
      </c>
      <c r="P2821" s="39">
        <f>-(1-F2821/MAX(F$5:F2821))</f>
        <v>-5.9600349633480709E-3</v>
      </c>
      <c r="Q2821" s="33">
        <f>IF(DatiStorici[[#This Row],[Calend]]="X",(DatiStorici[[#This Row],[Balanced]]*B$2/DatiStorici[[#This Row],[Bond 3Y]]),Q2820)</f>
        <v>30.94589687668044</v>
      </c>
      <c r="R2821" s="33">
        <f>IF(DatiStorici[[#This Row],[Calend]]="X",(DatiStorici[[#This Row],[Balanced]]*C$2/DatiStorici[[#This Row],[Bond 10Y]]),R2820)</f>
        <v>22.858879314903145</v>
      </c>
      <c r="S2821" s="33">
        <f>IF(DatiStorici[[#This Row],[Calend]]="X",(DatiStorici[[#This Row],[Balanced]]*D$2/DatiStorici[[#This Row],[SXXR]]),S2820)</f>
        <v>18.430812247674215</v>
      </c>
      <c r="T2821" s="33">
        <f>IF(DatiStorici[[#This Row],[Calend]]="X",(DatiStorici[[#This Row],[Balanced]]*E$2/DatiStorici[[#This Row],[Gold]]),T2820)</f>
        <v>37.796619698119144</v>
      </c>
      <c r="U2821" s="34">
        <f>SUMPRODUCT(DatiStorici[[#This Row],[Bond 3Y]:[Gold]],Q2820:T2820)</f>
        <v>17440.443327744273</v>
      </c>
      <c r="V2821" s="32">
        <f t="shared" si="358"/>
        <v>1.5280104595547749E-3</v>
      </c>
      <c r="W2821" s="32">
        <f>-(1-U2821/MAX(U$5:U2821))</f>
        <v>-6.0319259392449531E-3</v>
      </c>
      <c r="X2821" s="53" t="str">
        <f t="shared" si="359"/>
        <v/>
      </c>
    </row>
    <row r="2822" spans="1:24" x14ac:dyDescent="0.3">
      <c r="A2822" s="4">
        <v>43074</v>
      </c>
      <c r="B2822" s="1">
        <v>133.95879500000001</v>
      </c>
      <c r="C2822" s="1">
        <v>185.847151</v>
      </c>
      <c r="D2822" s="1">
        <v>243.69260499999999</v>
      </c>
      <c r="E2822" s="1">
        <v>119.76527</v>
      </c>
      <c r="F2822" s="3">
        <f t="shared" si="352"/>
        <v>16401.858996743838</v>
      </c>
      <c r="G2822" s="36">
        <f t="shared" si="353"/>
        <v>2.2244387895961124E-4</v>
      </c>
      <c r="H2822" s="31">
        <f t="shared" si="354"/>
        <v>8.406997735594347E-4</v>
      </c>
      <c r="I2822" s="37">
        <f t="shared" si="355"/>
        <v>-1.6496816512573647E-3</v>
      </c>
      <c r="J2822" s="37">
        <f t="shared" si="356"/>
        <v>-5.6420378837152155E-3</v>
      </c>
      <c r="K2822" s="39">
        <f t="shared" si="357"/>
        <v>-1.711099387315238E-3</v>
      </c>
      <c r="L2822" s="36">
        <f>-(1-B2822/MAX(B$5:B2822))</f>
        <v>0</v>
      </c>
      <c r="M2822" s="37">
        <f>-(1-C2822/MAX(C$5:C2822))</f>
        <v>-8.2163001287972603E-3</v>
      </c>
      <c r="N2822" s="37">
        <f>-(1-D2822/MAX(D$5:D2822))</f>
        <v>-2.4292108149014946E-2</v>
      </c>
      <c r="O2822" s="37">
        <f>-(1-E2822/MAX(E$5:E2822))</f>
        <v>-0.34897441890804726</v>
      </c>
      <c r="P2822" s="39">
        <f>-(1-F2822/MAX(F$5:F2822))</f>
        <v>-7.6594817626552958E-3</v>
      </c>
      <c r="Q2822" s="33">
        <f>IF(DatiStorici[[#This Row],[Calend]]="X",(DatiStorici[[#This Row],[Balanced]]*B$2/DatiStorici[[#This Row],[Bond 3Y]]),Q2821)</f>
        <v>30.94589687668044</v>
      </c>
      <c r="R2822" s="33">
        <f>IF(DatiStorici[[#This Row],[Calend]]="X",(DatiStorici[[#This Row],[Balanced]]*C$2/DatiStorici[[#This Row],[Bond 10Y]]),R2821)</f>
        <v>22.858879314903145</v>
      </c>
      <c r="S2822" s="33">
        <f>IF(DatiStorici[[#This Row],[Calend]]="X",(DatiStorici[[#This Row],[Balanced]]*D$2/DatiStorici[[#This Row],[SXXR]]),S2821)</f>
        <v>18.430812247674215</v>
      </c>
      <c r="T2822" s="33">
        <f>IF(DatiStorici[[#This Row],[Calend]]="X",(DatiStorici[[#This Row],[Balanced]]*E$2/DatiStorici[[#This Row],[Gold]]),T2821)</f>
        <v>37.796619698119144</v>
      </c>
      <c r="U2822" s="34">
        <f>SUMPRODUCT(DatiStorici[[#This Row],[Bond 3Y]:[Gold]],Q2821:T2821)</f>
        <v>17411.907663656151</v>
      </c>
      <c r="V2822" s="32">
        <f t="shared" si="358"/>
        <v>-1.6375176797461825E-3</v>
      </c>
      <c r="W2822" s="32">
        <f>-(1-U2822/MAX(U$5:U2822))</f>
        <v>-7.6582343158556609E-3</v>
      </c>
      <c r="X2822" s="53" t="str">
        <f t="shared" si="359"/>
        <v/>
      </c>
    </row>
    <row r="2823" spans="1:24" x14ac:dyDescent="0.3">
      <c r="A2823" s="4">
        <v>43075</v>
      </c>
      <c r="B2823" s="1">
        <v>133.98312999999999</v>
      </c>
      <c r="C2823" s="1">
        <v>185.95255</v>
      </c>
      <c r="D2823" s="1">
        <v>243.431623</v>
      </c>
      <c r="E2823" s="1">
        <v>119.51797999999999</v>
      </c>
      <c r="F2823" s="3">
        <f t="shared" ref="F2823:F2886" si="360">SUMPRODUCT(B2823:E2823,B$3:E$3)</f>
        <v>16391.448916389189</v>
      </c>
      <c r="G2823" s="36">
        <f t="shared" ref="G2823:G2886" si="361">LN(B2823/B2822)</f>
        <v>1.8164383992447927E-4</v>
      </c>
      <c r="H2823" s="31">
        <f t="shared" ref="H2823:H2886" si="362">LN(C2823/C2822)</f>
        <v>5.6696658195205102E-4</v>
      </c>
      <c r="I2823" s="37">
        <f t="shared" ref="I2823:I2886" si="363">LN(D2823/D2822)</f>
        <v>-1.0715214311643375E-3</v>
      </c>
      <c r="J2823" s="37">
        <f t="shared" ref="J2823:J2886" si="364">LN(E2823/E2822)</f>
        <v>-2.0669235146112291E-3</v>
      </c>
      <c r="K2823" s="39">
        <f t="shared" ref="K2823:K2886" si="365">LN(F2823/F2822)</f>
        <v>-6.3489055339612389E-4</v>
      </c>
      <c r="L2823" s="36">
        <f>-(1-B2823/MAX(B$5:B2823))</f>
        <v>0</v>
      </c>
      <c r="M2823" s="37">
        <f>-(1-C2823/MAX(C$5:C2823))</f>
        <v>-7.6538324793322676E-3</v>
      </c>
      <c r="N2823" s="37">
        <f>-(1-D2823/MAX(D$5:D2823))</f>
        <v>-2.5337040132203503E-2</v>
      </c>
      <c r="O2823" s="37">
        <f>-(1-E2823/MAX(E$5:E2823))</f>
        <v>-0.35031864930095025</v>
      </c>
      <c r="P2823" s="39">
        <f>-(1-F2823/MAX(F$5:F2823))</f>
        <v>-8.2893094264632206E-3</v>
      </c>
      <c r="Q2823" s="33">
        <f>IF(DatiStorici[[#This Row],[Calend]]="X",(DatiStorici[[#This Row],[Balanced]]*B$2/DatiStorici[[#This Row],[Bond 3Y]]),Q2822)</f>
        <v>30.94589687668044</v>
      </c>
      <c r="R2823" s="33">
        <f>IF(DatiStorici[[#This Row],[Calend]]="X",(DatiStorici[[#This Row],[Balanced]]*C$2/DatiStorici[[#This Row],[Bond 10Y]]),R2822)</f>
        <v>22.858879314903145</v>
      </c>
      <c r="S2823" s="33">
        <f>IF(DatiStorici[[#This Row],[Calend]]="X",(DatiStorici[[#This Row],[Balanced]]*D$2/DatiStorici[[#This Row],[SXXR]]),S2822)</f>
        <v>18.430812247674215</v>
      </c>
      <c r="T2823" s="33">
        <f>IF(DatiStorici[[#This Row],[Calend]]="X",(DatiStorici[[#This Row],[Balanced]]*E$2/DatiStorici[[#This Row],[Gold]]),T2822)</f>
        <v>37.796619698119144</v>
      </c>
      <c r="U2823" s="34">
        <f>SUMPRODUCT(DatiStorici[[#This Row],[Bond 3Y]:[Gold]],Q2822:T2822)</f>
        <v>17400.913198750386</v>
      </c>
      <c r="V2823" s="32">
        <f t="shared" ref="V2823:V2886" si="366">LN(U2823/U2822)</f>
        <v>-6.3163311670430566E-4</v>
      </c>
      <c r="W2823" s="32">
        <f>-(1-U2823/MAX(U$5:U2823))</f>
        <v>-8.2848323272908253E-3</v>
      </c>
      <c r="X2823" s="53" t="str">
        <f t="shared" ref="X2823:X2886" si="367">IF(AND(MONTH(A2823)&lt;&gt;MONTH(A2822),MONTH(A2823)=X$2),"X","")</f>
        <v/>
      </c>
    </row>
    <row r="2824" spans="1:24" x14ac:dyDescent="0.3">
      <c r="A2824" s="4">
        <v>43076</v>
      </c>
      <c r="B2824" s="1">
        <v>134.01386099999999</v>
      </c>
      <c r="C2824" s="1">
        <v>186.252454</v>
      </c>
      <c r="D2824" s="1">
        <v>243.49814699999999</v>
      </c>
      <c r="E2824" s="1">
        <v>118.69377</v>
      </c>
      <c r="F2824" s="3">
        <f t="shared" si="360"/>
        <v>16368.293974925276</v>
      </c>
      <c r="G2824" s="36">
        <f t="shared" si="361"/>
        <v>2.2933839682320989E-4</v>
      </c>
      <c r="H2824" s="31">
        <f t="shared" si="362"/>
        <v>1.6114993709352014E-3</v>
      </c>
      <c r="I2824" s="37">
        <f t="shared" si="363"/>
        <v>2.7323858392914839E-4</v>
      </c>
      <c r="J2824" s="37">
        <f t="shared" si="364"/>
        <v>-6.9200053233302531E-3</v>
      </c>
      <c r="K2824" s="39">
        <f t="shared" si="365"/>
        <v>-1.4136219198459712E-3</v>
      </c>
      <c r="L2824" s="36">
        <f>-(1-B2824/MAX(B$5:B2824))</f>
        <v>0</v>
      </c>
      <c r="M2824" s="37">
        <f>-(1-C2824/MAX(C$5:C2824))</f>
        <v>-6.0533780353135835E-3</v>
      </c>
      <c r="N2824" s="37">
        <f>-(1-D2824/MAX(D$5:D2824))</f>
        <v>-2.5070688218088222E-2</v>
      </c>
      <c r="O2824" s="37">
        <f>-(1-E2824/MAX(E$5:E2824))</f>
        <v>-0.35479892805114044</v>
      </c>
      <c r="P2824" s="39">
        <f>-(1-F2824/MAX(F$5:F2824))</f>
        <v>-9.6902229824580299E-3</v>
      </c>
      <c r="Q2824" s="33">
        <f>IF(DatiStorici[[#This Row],[Calend]]="X",(DatiStorici[[#This Row],[Balanced]]*B$2/DatiStorici[[#This Row],[Bond 3Y]]),Q2823)</f>
        <v>30.94589687668044</v>
      </c>
      <c r="R2824" s="33">
        <f>IF(DatiStorici[[#This Row],[Calend]]="X",(DatiStorici[[#This Row],[Balanced]]*C$2/DatiStorici[[#This Row],[Bond 10Y]]),R2823)</f>
        <v>22.858879314903145</v>
      </c>
      <c r="S2824" s="33">
        <f>IF(DatiStorici[[#This Row],[Calend]]="X",(DatiStorici[[#This Row],[Balanced]]*D$2/DatiStorici[[#This Row],[SXXR]]),S2823)</f>
        <v>18.430812247674215</v>
      </c>
      <c r="T2824" s="33">
        <f>IF(DatiStorici[[#This Row],[Calend]]="X",(DatiStorici[[#This Row],[Balanced]]*E$2/DatiStorici[[#This Row],[Gold]]),T2823)</f>
        <v>37.796619698119144</v>
      </c>
      <c r="U2824" s="34">
        <f>SUMPRODUCT(DatiStorici[[#This Row],[Bond 3Y]:[Gold]],Q2823:T2823)</f>
        <v>17378.793405881934</v>
      </c>
      <c r="V2824" s="32">
        <f t="shared" si="366"/>
        <v>-1.2719943904262513E-3</v>
      </c>
      <c r="W2824" s="32">
        <f>-(1-U2824/MAX(U$5:U2824))</f>
        <v>-9.5454865149686707E-3</v>
      </c>
      <c r="X2824" s="53" t="str">
        <f t="shared" si="367"/>
        <v/>
      </c>
    </row>
    <row r="2825" spans="1:24" x14ac:dyDescent="0.3">
      <c r="A2825" s="4">
        <v>43077</v>
      </c>
      <c r="B2825" s="1">
        <v>134.03037599999999</v>
      </c>
      <c r="C2825" s="1">
        <v>186.30506199999999</v>
      </c>
      <c r="D2825" s="1">
        <v>245.29112000000001</v>
      </c>
      <c r="E2825" s="1">
        <v>118.28099</v>
      </c>
      <c r="F2825" s="3">
        <f t="shared" si="360"/>
        <v>16380.725709003742</v>
      </c>
      <c r="G2825" s="36">
        <f t="shared" si="361"/>
        <v>1.2322592871795849E-4</v>
      </c>
      <c r="H2825" s="31">
        <f t="shared" si="362"/>
        <v>2.8241545581726615E-4</v>
      </c>
      <c r="I2825" s="37">
        <f t="shared" si="363"/>
        <v>7.3364174010309164E-3</v>
      </c>
      <c r="J2825" s="37">
        <f t="shared" si="364"/>
        <v>-3.4837500624605492E-3</v>
      </c>
      <c r="K2825" s="39">
        <f t="shared" si="365"/>
        <v>7.5921262960469823E-4</v>
      </c>
      <c r="L2825" s="36">
        <f>-(1-B2825/MAX(B$5:B2825))</f>
        <v>0</v>
      </c>
      <c r="M2825" s="37">
        <f>-(1-C2825/MAX(C$5:C2825))</f>
        <v>-5.7726325054409111E-3</v>
      </c>
      <c r="N2825" s="37">
        <f>-(1-D2825/MAX(D$5:D2825))</f>
        <v>-1.7891898751022706E-2</v>
      </c>
      <c r="O2825" s="37">
        <f>-(1-E2825/MAX(E$5:E2825))</f>
        <v>-0.35704273662238262</v>
      </c>
      <c r="P2825" s="39">
        <f>-(1-F2825/MAX(F$5:F2825))</f>
        <v>-8.9380818111149951E-3</v>
      </c>
      <c r="Q2825" s="33">
        <f>IF(DatiStorici[[#This Row],[Calend]]="X",(DatiStorici[[#This Row],[Balanced]]*B$2/DatiStorici[[#This Row],[Bond 3Y]]),Q2824)</f>
        <v>30.94589687668044</v>
      </c>
      <c r="R2825" s="33">
        <f>IF(DatiStorici[[#This Row],[Calend]]="X",(DatiStorici[[#This Row],[Balanced]]*C$2/DatiStorici[[#This Row],[Bond 10Y]]),R2824)</f>
        <v>22.858879314903145</v>
      </c>
      <c r="S2825" s="33">
        <f>IF(DatiStorici[[#This Row],[Calend]]="X",(DatiStorici[[#This Row],[Balanced]]*D$2/DatiStorici[[#This Row],[SXXR]]),S2824)</f>
        <v>18.430812247674215</v>
      </c>
      <c r="T2825" s="33">
        <f>IF(DatiStorici[[#This Row],[Calend]]="X",(DatiStorici[[#This Row],[Balanced]]*E$2/DatiStorici[[#This Row],[Gold]]),T2824)</f>
        <v>37.796619698119144</v>
      </c>
      <c r="U2825" s="34">
        <f>SUMPRODUCT(DatiStorici[[#This Row],[Bond 3Y]:[Gold]],Q2824:T2824)</f>
        <v>17397.951297341009</v>
      </c>
      <c r="V2825" s="32">
        <f t="shared" si="366"/>
        <v>1.1017646165861878E-3</v>
      </c>
      <c r="W2825" s="32">
        <f>-(1-U2825/MAX(U$5:U2825))</f>
        <v>-8.4536374077645027E-3</v>
      </c>
      <c r="X2825" s="53" t="str">
        <f t="shared" si="367"/>
        <v/>
      </c>
    </row>
    <row r="2826" spans="1:24" x14ac:dyDescent="0.3">
      <c r="A2826" s="4">
        <v>43080</v>
      </c>
      <c r="B2826" s="1">
        <v>134.00059999999999</v>
      </c>
      <c r="C2826" s="1">
        <v>186.225708</v>
      </c>
      <c r="D2826" s="1">
        <v>245.15743000000001</v>
      </c>
      <c r="E2826" s="1">
        <v>117.94588</v>
      </c>
      <c r="F2826" s="3">
        <f t="shared" si="360"/>
        <v>16362.753393462288</v>
      </c>
      <c r="G2826" s="36">
        <f t="shared" si="361"/>
        <v>-2.221832757307186E-4</v>
      </c>
      <c r="H2826" s="31">
        <f t="shared" si="362"/>
        <v>-4.2602655990120469E-4</v>
      </c>
      <c r="I2826" s="37">
        <f t="shared" si="363"/>
        <v>-5.4517442578325224E-4</v>
      </c>
      <c r="J2826" s="37">
        <f t="shared" si="364"/>
        <v>-2.8371897303048899E-3</v>
      </c>
      <c r="K2826" s="39">
        <f t="shared" si="365"/>
        <v>-1.0977646749181912E-3</v>
      </c>
      <c r="L2826" s="36">
        <f>-(1-B2826/MAX(B$5:B2826))</f>
        <v>-2.2215859485463785E-4</v>
      </c>
      <c r="M2826" s="37">
        <f>-(1-C2826/MAX(C$5:C2826))</f>
        <v>-6.1961095579331493E-3</v>
      </c>
      <c r="N2826" s="37">
        <f>-(1-D2826/MAX(D$5:D2826))</f>
        <v>-1.8427173048991441E-2</v>
      </c>
      <c r="O2826" s="37">
        <f>-(1-E2826/MAX(E$5:E2826))</f>
        <v>-0.35886434302363501</v>
      </c>
      <c r="P2826" s="39">
        <f>-(1-F2826/MAX(F$5:F2826))</f>
        <v>-1.0025437635956091E-2</v>
      </c>
      <c r="Q2826" s="33">
        <f>IF(DatiStorici[[#This Row],[Calend]]="X",(DatiStorici[[#This Row],[Balanced]]*B$2/DatiStorici[[#This Row],[Bond 3Y]]),Q2825)</f>
        <v>30.94589687668044</v>
      </c>
      <c r="R2826" s="33">
        <f>IF(DatiStorici[[#This Row],[Calend]]="X",(DatiStorici[[#This Row],[Balanced]]*C$2/DatiStorici[[#This Row],[Bond 10Y]]),R2825)</f>
        <v>22.858879314903145</v>
      </c>
      <c r="S2826" s="33">
        <f>IF(DatiStorici[[#This Row],[Calend]]="X",(DatiStorici[[#This Row],[Balanced]]*D$2/DatiStorici[[#This Row],[SXXR]]),S2825)</f>
        <v>18.430812247674215</v>
      </c>
      <c r="T2826" s="33">
        <f>IF(DatiStorici[[#This Row],[Calend]]="X",(DatiStorici[[#This Row],[Balanced]]*E$2/DatiStorici[[#This Row],[Gold]]),T2825)</f>
        <v>37.796619698119144</v>
      </c>
      <c r="U2826" s="34">
        <f>SUMPRODUCT(DatiStorici[[#This Row],[Bond 3Y]:[Gold]],Q2825:T2825)</f>
        <v>17380.085868290029</v>
      </c>
      <c r="V2826" s="32">
        <f t="shared" si="366"/>
        <v>-1.0273972931465647E-3</v>
      </c>
      <c r="W2826" s="32">
        <f>-(1-U2826/MAX(U$5:U2826))</f>
        <v>-9.4718263248904089E-3</v>
      </c>
      <c r="X2826" s="53" t="str">
        <f t="shared" si="367"/>
        <v/>
      </c>
    </row>
    <row r="2827" spans="1:24" x14ac:dyDescent="0.3">
      <c r="A2827" s="4">
        <v>43081</v>
      </c>
      <c r="B2827" s="1">
        <v>133.923644</v>
      </c>
      <c r="C2827" s="1">
        <v>185.751981</v>
      </c>
      <c r="D2827" s="1">
        <v>246.82311000000001</v>
      </c>
      <c r="E2827" s="1">
        <v>117.35344000000001</v>
      </c>
      <c r="F2827" s="3">
        <f t="shared" si="360"/>
        <v>16350.550819929464</v>
      </c>
      <c r="G2827" s="36">
        <f t="shared" si="361"/>
        <v>-5.7446090706389378E-4</v>
      </c>
      <c r="H2827" s="31">
        <f t="shared" si="362"/>
        <v>-2.5470734945714224E-3</v>
      </c>
      <c r="I2827" s="37">
        <f t="shared" si="363"/>
        <v>6.7713506084848066E-3</v>
      </c>
      <c r="J2827" s="37">
        <f t="shared" si="364"/>
        <v>-5.0356393032270231E-3</v>
      </c>
      <c r="K2827" s="39">
        <f t="shared" si="365"/>
        <v>-7.460312794564033E-4</v>
      </c>
      <c r="L2827" s="36">
        <f>-(1-B2827/MAX(B$5:B2827))</f>
        <v>-7.9632694606479593E-4</v>
      </c>
      <c r="M2827" s="37">
        <f>-(1-C2827/MAX(C$5:C2827))</f>
        <v>-8.724180148527716E-3</v>
      </c>
      <c r="N2827" s="37">
        <f>-(1-D2827/MAX(D$5:D2827))</f>
        <v>-1.1758045270992779E-2</v>
      </c>
      <c r="O2827" s="37">
        <f>-(1-E2827/MAX(E$5:E2827))</f>
        <v>-0.3620847557130743</v>
      </c>
      <c r="P2827" s="39">
        <f>-(1-F2827/MAX(F$5:F2827))</f>
        <v>-1.0763714202398744E-2</v>
      </c>
      <c r="Q2827" s="33">
        <f>IF(DatiStorici[[#This Row],[Calend]]="X",(DatiStorici[[#This Row],[Balanced]]*B$2/DatiStorici[[#This Row],[Bond 3Y]]),Q2826)</f>
        <v>30.94589687668044</v>
      </c>
      <c r="R2827" s="33">
        <f>IF(DatiStorici[[#This Row],[Calend]]="X",(DatiStorici[[#This Row],[Balanced]]*C$2/DatiStorici[[#This Row],[Bond 10Y]]),R2826)</f>
        <v>22.858879314903145</v>
      </c>
      <c r="S2827" s="33">
        <f>IF(DatiStorici[[#This Row],[Calend]]="X",(DatiStorici[[#This Row],[Balanced]]*D$2/DatiStorici[[#This Row],[SXXR]]),S2826)</f>
        <v>18.430812247674215</v>
      </c>
      <c r="T2827" s="33">
        <f>IF(DatiStorici[[#This Row],[Calend]]="X",(DatiStorici[[#This Row],[Balanced]]*E$2/DatiStorici[[#This Row],[Gold]]),T2826)</f>
        <v>37.796619698119144</v>
      </c>
      <c r="U2827" s="34">
        <f>SUMPRODUCT(DatiStorici[[#This Row],[Bond 3Y]:[Gold]],Q2826:T2826)</f>
        <v>17375.183133499526</v>
      </c>
      <c r="V2827" s="32">
        <f t="shared" si="366"/>
        <v>-2.8212901029604635E-4</v>
      </c>
      <c r="W2827" s="32">
        <f>-(1-U2827/MAX(U$5:U2827))</f>
        <v>-9.7512436404809666E-3</v>
      </c>
      <c r="X2827" s="53" t="str">
        <f t="shared" si="367"/>
        <v/>
      </c>
    </row>
    <row r="2828" spans="1:24" x14ac:dyDescent="0.3">
      <c r="A2828" s="4">
        <v>43082</v>
      </c>
      <c r="B2828" s="1">
        <v>133.81128100000001</v>
      </c>
      <c r="C2828" s="1">
        <v>185.425128</v>
      </c>
      <c r="D2828" s="1">
        <v>246.237179</v>
      </c>
      <c r="E2828" s="1">
        <v>117.51758</v>
      </c>
      <c r="F2828" s="3">
        <f t="shared" si="360"/>
        <v>16337.160998934729</v>
      </c>
      <c r="G2828" s="36">
        <f t="shared" si="361"/>
        <v>-8.3936009914931044E-4</v>
      </c>
      <c r="H2828" s="31">
        <f t="shared" si="362"/>
        <v>-1.7611704847020056E-3</v>
      </c>
      <c r="I2828" s="37">
        <f t="shared" si="363"/>
        <v>-2.3767124990079864E-3</v>
      </c>
      <c r="J2828" s="37">
        <f t="shared" si="364"/>
        <v>1.3977035286996617E-3</v>
      </c>
      <c r="K2828" s="39">
        <f t="shared" si="365"/>
        <v>-8.1925720698045675E-4</v>
      </c>
      <c r="L2828" s="36">
        <f>-(1-B2828/MAX(B$5:B2828))</f>
        <v>-1.6346667564371975E-3</v>
      </c>
      <c r="M2828" s="37">
        <f>-(1-C2828/MAX(C$5:C2828))</f>
        <v>-1.0468449436002558E-2</v>
      </c>
      <c r="N2828" s="37">
        <f>-(1-D2828/MAX(D$5:D2828))</f>
        <v>-1.4104023314849168E-2</v>
      </c>
      <c r="O2828" s="37">
        <f>-(1-E2828/MAX(E$5:E2828))</f>
        <v>-0.36119251592702917</v>
      </c>
      <c r="P2828" s="39">
        <f>-(1-F2828/MAX(F$5:F2828))</f>
        <v>-1.1573821270607132E-2</v>
      </c>
      <c r="Q2828" s="33">
        <f>IF(DatiStorici[[#This Row],[Calend]]="X",(DatiStorici[[#This Row],[Balanced]]*B$2/DatiStorici[[#This Row],[Bond 3Y]]),Q2827)</f>
        <v>30.94589687668044</v>
      </c>
      <c r="R2828" s="33">
        <f>IF(DatiStorici[[#This Row],[Calend]]="X",(DatiStorici[[#This Row],[Balanced]]*C$2/DatiStorici[[#This Row],[Bond 10Y]]),R2827)</f>
        <v>22.858879314903145</v>
      </c>
      <c r="S2828" s="33">
        <f>IF(DatiStorici[[#This Row],[Calend]]="X",(DatiStorici[[#This Row],[Balanced]]*D$2/DatiStorici[[#This Row],[SXXR]]),S2827)</f>
        <v>18.430812247674215</v>
      </c>
      <c r="T2828" s="33">
        <f>IF(DatiStorici[[#This Row],[Calend]]="X",(DatiStorici[[#This Row],[Balanced]]*E$2/DatiStorici[[#This Row],[Gold]]),T2827)</f>
        <v>37.796619698119144</v>
      </c>
      <c r="U2828" s="34">
        <f>SUMPRODUCT(DatiStorici[[#This Row],[Bond 3Y]:[Gold]],Q2827:T2827)</f>
        <v>17359.639219314216</v>
      </c>
      <c r="V2828" s="32">
        <f t="shared" si="366"/>
        <v>-8.9500473415550887E-4</v>
      </c>
      <c r="W2828" s="32">
        <f>-(1-U2828/MAX(U$5:U2828))</f>
        <v>-1.0637124472509973E-2</v>
      </c>
      <c r="X2828" s="53" t="str">
        <f t="shared" si="367"/>
        <v/>
      </c>
    </row>
    <row r="2829" spans="1:24" x14ac:dyDescent="0.3">
      <c r="A2829" s="4">
        <v>43083</v>
      </c>
      <c r="B2829" s="1">
        <v>133.83356699999999</v>
      </c>
      <c r="C2829" s="1">
        <v>185.50156899999999</v>
      </c>
      <c r="D2829" s="1">
        <v>245.11073500000001</v>
      </c>
      <c r="E2829" s="1">
        <v>118.30587</v>
      </c>
      <c r="F2829" s="3">
        <f t="shared" si="360"/>
        <v>16353.791701351123</v>
      </c>
      <c r="G2829" s="36">
        <f t="shared" si="361"/>
        <v>1.6653412324592933E-4</v>
      </c>
      <c r="H2829" s="31">
        <f t="shared" si="362"/>
        <v>4.1216230430627136E-4</v>
      </c>
      <c r="I2829" s="37">
        <f t="shared" si="363"/>
        <v>-4.5851256975958888E-3</v>
      </c>
      <c r="J2829" s="37">
        <f t="shared" si="364"/>
        <v>6.6854499505070112E-3</v>
      </c>
      <c r="K2829" s="39">
        <f t="shared" si="365"/>
        <v>1.017449935065959E-3</v>
      </c>
      <c r="L2829" s="36">
        <f>-(1-B2829/MAX(B$5:B2829))</f>
        <v>-1.4683910160783187E-3</v>
      </c>
      <c r="M2829" s="37">
        <f>-(1-C2829/MAX(C$5:C2829))</f>
        <v>-1.0060517770685617E-2</v>
      </c>
      <c r="N2829" s="37">
        <f>-(1-D2829/MAX(D$5:D2829))</f>
        <v>-1.8614132682050477E-2</v>
      </c>
      <c r="O2829" s="37">
        <f>-(1-E2829/MAX(E$5:E2829))</f>
        <v>-0.35690749277032463</v>
      </c>
      <c r="P2829" s="39">
        <f>-(1-F2829/MAX(F$5:F2829))</f>
        <v>-1.0567635334134184E-2</v>
      </c>
      <c r="Q2829" s="33">
        <f>IF(DatiStorici[[#This Row],[Calend]]="X",(DatiStorici[[#This Row],[Balanced]]*B$2/DatiStorici[[#This Row],[Bond 3Y]]),Q2828)</f>
        <v>30.94589687668044</v>
      </c>
      <c r="R2829" s="33">
        <f>IF(DatiStorici[[#This Row],[Calend]]="X",(DatiStorici[[#This Row],[Balanced]]*C$2/DatiStorici[[#This Row],[Bond 10Y]]),R2828)</f>
        <v>22.858879314903145</v>
      </c>
      <c r="S2829" s="33">
        <f>IF(DatiStorici[[#This Row],[Calend]]="X",(DatiStorici[[#This Row],[Balanced]]*D$2/DatiStorici[[#This Row],[SXXR]]),S2828)</f>
        <v>18.430812247674215</v>
      </c>
      <c r="T2829" s="33">
        <f>IF(DatiStorici[[#This Row],[Calend]]="X",(DatiStorici[[#This Row],[Balanced]]*E$2/DatiStorici[[#This Row],[Gold]]),T2828)</f>
        <v>37.796619698119144</v>
      </c>
      <c r="U2829" s="34">
        <f>SUMPRODUCT(DatiStorici[[#This Row],[Bond 3Y]:[Gold]],Q2828:T2828)</f>
        <v>17371.109654636031</v>
      </c>
      <c r="V2829" s="32">
        <f t="shared" si="366"/>
        <v>6.6053489261048049E-4</v>
      </c>
      <c r="W2829" s="32">
        <f>-(1-U2829/MAX(U$5:U2829))</f>
        <v>-9.9833998915914712E-3</v>
      </c>
      <c r="X2829" s="53" t="str">
        <f t="shared" si="367"/>
        <v/>
      </c>
    </row>
    <row r="2830" spans="1:24" x14ac:dyDescent="0.3">
      <c r="A2830" s="4">
        <v>43084</v>
      </c>
      <c r="B2830" s="1">
        <v>133.82059100000001</v>
      </c>
      <c r="C2830" s="1">
        <v>185.557354</v>
      </c>
      <c r="D2830" s="1">
        <v>244.65360799999999</v>
      </c>
      <c r="E2830" s="1">
        <v>118.64494000000001</v>
      </c>
      <c r="F2830" s="3">
        <f t="shared" si="360"/>
        <v>16361.380198370623</v>
      </c>
      <c r="G2830" s="36">
        <f t="shared" si="361"/>
        <v>-9.6960944728865646E-5</v>
      </c>
      <c r="H2830" s="31">
        <f t="shared" si="362"/>
        <v>3.0068001043753094E-4</v>
      </c>
      <c r="I2830" s="37">
        <f t="shared" si="363"/>
        <v>-1.8667227995571858E-3</v>
      </c>
      <c r="J2830" s="37">
        <f t="shared" si="364"/>
        <v>2.8619461687938701E-3</v>
      </c>
      <c r="K2830" s="39">
        <f t="shared" si="365"/>
        <v>4.6391302352665224E-4</v>
      </c>
      <c r="L2830" s="36">
        <f>-(1-B2830/MAX(B$5:B2830))</f>
        <v>-1.5652048905688831E-3</v>
      </c>
      <c r="M2830" s="37">
        <f>-(1-C2830/MAX(C$5:C2830))</f>
        <v>-9.7628180028945799E-3</v>
      </c>
      <c r="N2830" s="37">
        <f>-(1-D2830/MAX(D$5:D2830))</f>
        <v>-2.0444399224107346E-2</v>
      </c>
      <c r="O2830" s="37">
        <f>-(1-E2830/MAX(E$5:E2830))</f>
        <v>-0.35506436041834266</v>
      </c>
      <c r="P2830" s="39">
        <f>-(1-F2830/MAX(F$5:F2830))</f>
        <v>-1.0108518287312407E-2</v>
      </c>
      <c r="Q2830" s="33">
        <f>IF(DatiStorici[[#This Row],[Calend]]="X",(DatiStorici[[#This Row],[Balanced]]*B$2/DatiStorici[[#This Row],[Bond 3Y]]),Q2829)</f>
        <v>30.94589687668044</v>
      </c>
      <c r="R2830" s="33">
        <f>IF(DatiStorici[[#This Row],[Calend]]="X",(DatiStorici[[#This Row],[Balanced]]*C$2/DatiStorici[[#This Row],[Bond 10Y]]),R2829)</f>
        <v>22.858879314903145</v>
      </c>
      <c r="S2830" s="33">
        <f>IF(DatiStorici[[#This Row],[Calend]]="X",(DatiStorici[[#This Row],[Balanced]]*D$2/DatiStorici[[#This Row],[SXXR]]),S2829)</f>
        <v>18.430812247674215</v>
      </c>
      <c r="T2830" s="33">
        <f>IF(DatiStorici[[#This Row],[Calend]]="X",(DatiStorici[[#This Row],[Balanced]]*E$2/DatiStorici[[#This Row],[Gold]]),T2829)</f>
        <v>37.796619698119144</v>
      </c>
      <c r="U2830" s="34">
        <f>SUMPRODUCT(DatiStorici[[#This Row],[Bond 3Y]:[Gold]],Q2829:T2829)</f>
        <v>17376.37376119144</v>
      </c>
      <c r="V2830" s="32">
        <f t="shared" si="366"/>
        <v>3.0299210637421117E-4</v>
      </c>
      <c r="W2830" s="32">
        <f>-(1-U2830/MAX(U$5:U2830))</f>
        <v>-9.6833872281399946E-3</v>
      </c>
      <c r="X2830" s="53" t="str">
        <f t="shared" si="367"/>
        <v/>
      </c>
    </row>
    <row r="2831" spans="1:24" x14ac:dyDescent="0.3">
      <c r="A2831" s="4">
        <v>43087</v>
      </c>
      <c r="B2831" s="1">
        <v>133.88119699999999</v>
      </c>
      <c r="C2831" s="1">
        <v>185.66023100000001</v>
      </c>
      <c r="D2831" s="1">
        <v>247.48556300000001</v>
      </c>
      <c r="E2831" s="1">
        <v>119.20820999999999</v>
      </c>
      <c r="F2831" s="3">
        <f t="shared" si="360"/>
        <v>16430.299066578464</v>
      </c>
      <c r="G2831" s="36">
        <f t="shared" si="361"/>
        <v>4.5278742057127622E-4</v>
      </c>
      <c r="H2831" s="31">
        <f t="shared" si="362"/>
        <v>5.5426793767736446E-4</v>
      </c>
      <c r="I2831" s="37">
        <f t="shared" si="363"/>
        <v>1.1508883769278588E-2</v>
      </c>
      <c r="J2831" s="37">
        <f t="shared" si="364"/>
        <v>4.7362925650631226E-3</v>
      </c>
      <c r="K2831" s="39">
        <f t="shared" si="365"/>
        <v>4.2034425335674341E-3</v>
      </c>
      <c r="L2831" s="36">
        <f>-(1-B2831/MAX(B$5:B2831))</f>
        <v>-1.1130238118559621E-3</v>
      </c>
      <c r="M2831" s="37">
        <f>-(1-C2831/MAX(C$5:C2831))</f>
        <v>-9.2138091472696582E-3</v>
      </c>
      <c r="N2831" s="37">
        <f>-(1-D2831/MAX(D$5:D2831))</f>
        <v>-9.1056848512732769E-3</v>
      </c>
      <c r="O2831" s="37">
        <f>-(1-E2831/MAX(E$5:E2831))</f>
        <v>-0.35200251136091842</v>
      </c>
      <c r="P2831" s="39">
        <f>-(1-F2831/MAX(F$5:F2831))</f>
        <v>-5.9388089020971924E-3</v>
      </c>
      <c r="Q2831" s="33">
        <f>IF(DatiStorici[[#This Row],[Calend]]="X",(DatiStorici[[#This Row],[Balanced]]*B$2/DatiStorici[[#This Row],[Bond 3Y]]),Q2830)</f>
        <v>30.94589687668044</v>
      </c>
      <c r="R2831" s="33">
        <f>IF(DatiStorici[[#This Row],[Calend]]="X",(DatiStorici[[#This Row],[Balanced]]*C$2/DatiStorici[[#This Row],[Bond 10Y]]),R2830)</f>
        <v>22.858879314903145</v>
      </c>
      <c r="S2831" s="33">
        <f>IF(DatiStorici[[#This Row],[Calend]]="X",(DatiStorici[[#This Row],[Balanced]]*D$2/DatiStorici[[#This Row],[SXXR]]),S2830)</f>
        <v>18.430812247674215</v>
      </c>
      <c r="T2831" s="33">
        <f>IF(DatiStorici[[#This Row],[Calend]]="X",(DatiStorici[[#This Row],[Balanced]]*E$2/DatiStorici[[#This Row],[Gold]]),T2830)</f>
        <v>37.796619698119144</v>
      </c>
      <c r="U2831" s="34">
        <f>SUMPRODUCT(DatiStorici[[#This Row],[Bond 3Y]:[Gold]],Q2830:T2830)</f>
        <v>17454.08585402105</v>
      </c>
      <c r="V2831" s="32">
        <f t="shared" si="366"/>
        <v>4.4623138850272085E-3</v>
      </c>
      <c r="W2831" s="32">
        <f>-(1-U2831/MAX(U$5:U2831))</f>
        <v>-5.2544092606935378E-3</v>
      </c>
      <c r="X2831" s="53" t="str">
        <f t="shared" si="367"/>
        <v/>
      </c>
    </row>
    <row r="2832" spans="1:24" x14ac:dyDescent="0.3">
      <c r="A2832" s="4">
        <v>43088</v>
      </c>
      <c r="B2832" s="1">
        <v>133.74716100000001</v>
      </c>
      <c r="C2832" s="1">
        <v>184.76154600000001</v>
      </c>
      <c r="D2832" s="1">
        <v>246.49575999999999</v>
      </c>
      <c r="E2832" s="1">
        <v>119.18317999999999</v>
      </c>
      <c r="F2832" s="3">
        <f t="shared" si="360"/>
        <v>16388.359628987269</v>
      </c>
      <c r="G2832" s="36">
        <f t="shared" si="361"/>
        <v>-1.0016577630888126E-3</v>
      </c>
      <c r="H2832" s="31">
        <f t="shared" si="362"/>
        <v>-4.85223504142486E-3</v>
      </c>
      <c r="I2832" s="37">
        <f t="shared" si="363"/>
        <v>-4.0074564708264893E-3</v>
      </c>
      <c r="J2832" s="37">
        <f t="shared" si="364"/>
        <v>-2.0999080622816223E-4</v>
      </c>
      <c r="K2832" s="39">
        <f t="shared" si="365"/>
        <v>-2.5558302555996333E-3</v>
      </c>
      <c r="L2832" s="36">
        <f>-(1-B2832/MAX(B$5:B2832))</f>
        <v>-2.1130657724931501E-3</v>
      </c>
      <c r="M2832" s="37">
        <f>-(1-C2832/MAX(C$5:C2832))</f>
        <v>-1.4009691836473492E-2</v>
      </c>
      <c r="N2832" s="37">
        <f>-(1-D2832/MAX(D$5:D2832))</f>
        <v>-1.306870456817355E-2</v>
      </c>
      <c r="O2832" s="37">
        <f>-(1-E2832/MAX(E$5:E2832))</f>
        <v>-0.35213857058989806</v>
      </c>
      <c r="P2832" s="39">
        <f>-(1-F2832/MAX(F$5:F2832))</f>
        <v>-8.4762165972913639E-3</v>
      </c>
      <c r="Q2832" s="33">
        <f>IF(DatiStorici[[#This Row],[Calend]]="X",(DatiStorici[[#This Row],[Balanced]]*B$2/DatiStorici[[#This Row],[Bond 3Y]]),Q2831)</f>
        <v>30.94589687668044</v>
      </c>
      <c r="R2832" s="33">
        <f>IF(DatiStorici[[#This Row],[Calend]]="X",(DatiStorici[[#This Row],[Balanced]]*C$2/DatiStorici[[#This Row],[Bond 10Y]]),R2831)</f>
        <v>22.858879314903145</v>
      </c>
      <c r="S2832" s="33">
        <f>IF(DatiStorici[[#This Row],[Calend]]="X",(DatiStorici[[#This Row],[Balanced]]*D$2/DatiStorici[[#This Row],[SXXR]]),S2831)</f>
        <v>18.430812247674215</v>
      </c>
      <c r="T2832" s="33">
        <f>IF(DatiStorici[[#This Row],[Calend]]="X",(DatiStorici[[#This Row],[Balanced]]*E$2/DatiStorici[[#This Row],[Gold]]),T2831)</f>
        <v>37.796619698119144</v>
      </c>
      <c r="U2832" s="34">
        <f>SUMPRODUCT(DatiStorici[[#This Row],[Bond 3Y]:[Gold]],Q2831:T2831)</f>
        <v>17410.206135183944</v>
      </c>
      <c r="V2832" s="32">
        <f t="shared" si="366"/>
        <v>-2.5171738476595235E-3</v>
      </c>
      <c r="W2832" s="32">
        <f>-(1-U2832/MAX(U$5:U2832))</f>
        <v>-7.7552080536613666E-3</v>
      </c>
      <c r="X2832" s="53" t="str">
        <f t="shared" si="367"/>
        <v/>
      </c>
    </row>
    <row r="2833" spans="1:24" x14ac:dyDescent="0.3">
      <c r="A2833" s="4">
        <v>43089</v>
      </c>
      <c r="B2833" s="1">
        <v>133.70539600000001</v>
      </c>
      <c r="C2833" s="1">
        <v>184.16827799999999</v>
      </c>
      <c r="D2833" s="1">
        <v>244.82510500000001</v>
      </c>
      <c r="E2833" s="1">
        <v>119.57897</v>
      </c>
      <c r="F2833" s="3">
        <f t="shared" si="360"/>
        <v>16362.785810863516</v>
      </c>
      <c r="G2833" s="36">
        <f t="shared" si="361"/>
        <v>-3.1231707640385026E-4</v>
      </c>
      <c r="H2833" s="31">
        <f t="shared" si="362"/>
        <v>-3.2161591326436163E-3</v>
      </c>
      <c r="I2833" s="37">
        <f t="shared" si="363"/>
        <v>-6.8006940389140199E-3</v>
      </c>
      <c r="J2833" s="37">
        <f t="shared" si="364"/>
        <v>3.3153526430313766E-3</v>
      </c>
      <c r="K2833" s="39">
        <f t="shared" si="365"/>
        <v>-1.5617055817750806E-3</v>
      </c>
      <c r="L2833" s="36">
        <f>-(1-B2833/MAX(B$5:B2833))</f>
        <v>-2.4246742395170884E-3</v>
      </c>
      <c r="M2833" s="37">
        <f>-(1-C2833/MAX(C$5:C2833))</f>
        <v>-1.7175699649287446E-2</v>
      </c>
      <c r="N2833" s="37">
        <f>-(1-D2833/MAX(D$5:D2833))</f>
        <v>-1.9757751484719477E-2</v>
      </c>
      <c r="O2833" s="37">
        <f>-(1-E2833/MAX(E$5:E2833))</f>
        <v>-0.34998711704463914</v>
      </c>
      <c r="P2833" s="39">
        <f>-(1-F2833/MAX(F$5:F2833))</f>
        <v>-1.0023476327744585E-2</v>
      </c>
      <c r="Q2833" s="33">
        <f>IF(DatiStorici[[#This Row],[Calend]]="X",(DatiStorici[[#This Row],[Balanced]]*B$2/DatiStorici[[#This Row],[Bond 3Y]]),Q2832)</f>
        <v>30.94589687668044</v>
      </c>
      <c r="R2833" s="33">
        <f>IF(DatiStorici[[#This Row],[Calend]]="X",(DatiStorici[[#This Row],[Balanced]]*C$2/DatiStorici[[#This Row],[Bond 10Y]]),R2832)</f>
        <v>22.858879314903145</v>
      </c>
      <c r="S2833" s="33">
        <f>IF(DatiStorici[[#This Row],[Calend]]="X",(DatiStorici[[#This Row],[Balanced]]*D$2/DatiStorici[[#This Row],[SXXR]]),S2832)</f>
        <v>18.430812247674215</v>
      </c>
      <c r="T2833" s="33">
        <f>IF(DatiStorici[[#This Row],[Calend]]="X",(DatiStorici[[#This Row],[Balanced]]*E$2/DatiStorici[[#This Row],[Gold]]),T2832)</f>
        <v>37.796619698119144</v>
      </c>
      <c r="U2833" s="34">
        <f>SUMPRODUCT(DatiStorici[[#This Row],[Bond 3Y]:[Gold]],Q2832:T2832)</f>
        <v>17379.520233662177</v>
      </c>
      <c r="V2833" s="32">
        <f t="shared" si="366"/>
        <v>-1.7640788061533037E-3</v>
      </c>
      <c r="W2833" s="32">
        <f>-(1-U2833/MAX(U$5:U2833))</f>
        <v>-9.5040630491011191E-3</v>
      </c>
      <c r="X2833" s="53" t="str">
        <f t="shared" si="367"/>
        <v/>
      </c>
    </row>
    <row r="2834" spans="1:24" x14ac:dyDescent="0.3">
      <c r="A2834" s="4">
        <v>43090</v>
      </c>
      <c r="B2834" s="1">
        <v>133.74233599999999</v>
      </c>
      <c r="C2834" s="1">
        <v>184.32400000000001</v>
      </c>
      <c r="D2834" s="1">
        <v>246.28765000000001</v>
      </c>
      <c r="E2834" s="1">
        <v>119.57758</v>
      </c>
      <c r="F2834" s="3">
        <f t="shared" si="360"/>
        <v>16389.58721388338</v>
      </c>
      <c r="G2834" s="36">
        <f t="shared" si="361"/>
        <v>2.7624089356572464E-4</v>
      </c>
      <c r="H2834" s="31">
        <f t="shared" si="362"/>
        <v>8.4518465415353648E-4</v>
      </c>
      <c r="I2834" s="37">
        <f t="shared" si="363"/>
        <v>5.9560632816727183E-3</v>
      </c>
      <c r="J2834" s="37">
        <f t="shared" si="364"/>
        <v>-1.1624185078893864E-5</v>
      </c>
      <c r="K2834" s="39">
        <f t="shared" si="365"/>
        <v>1.6366086806525204E-3</v>
      </c>
      <c r="L2834" s="36">
        <f>-(1-B2834/MAX(B$5:B2834))</f>
        <v>-2.1490650746215367E-3</v>
      </c>
      <c r="M2834" s="37">
        <f>-(1-C2834/MAX(C$5:C2834))</f>
        <v>-1.6344680500054665E-2</v>
      </c>
      <c r="N2834" s="37">
        <f>-(1-D2834/MAX(D$5:D2834))</f>
        <v>-1.3901945155728845E-2</v>
      </c>
      <c r="O2834" s="37">
        <f>-(1-E2834/MAX(E$5:E2834))</f>
        <v>-0.34999467287077912</v>
      </c>
      <c r="P2834" s="39">
        <f>-(1-F2834/MAX(F$5:F2834))</f>
        <v>-8.4019456117750968E-3</v>
      </c>
      <c r="Q2834" s="33">
        <f>IF(DatiStorici[[#This Row],[Calend]]="X",(DatiStorici[[#This Row],[Balanced]]*B$2/DatiStorici[[#This Row],[Bond 3Y]]),Q2833)</f>
        <v>30.94589687668044</v>
      </c>
      <c r="R2834" s="33">
        <f>IF(DatiStorici[[#This Row],[Calend]]="X",(DatiStorici[[#This Row],[Balanced]]*C$2/DatiStorici[[#This Row],[Bond 10Y]]),R2833)</f>
        <v>22.858879314903145</v>
      </c>
      <c r="S2834" s="33">
        <f>IF(DatiStorici[[#This Row],[Calend]]="X",(DatiStorici[[#This Row],[Balanced]]*D$2/DatiStorici[[#This Row],[SXXR]]),S2833)</f>
        <v>18.430812247674215</v>
      </c>
      <c r="T2834" s="33">
        <f>IF(DatiStorici[[#This Row],[Calend]]="X",(DatiStorici[[#This Row],[Balanced]]*E$2/DatiStorici[[#This Row],[Gold]]),T2833)</f>
        <v>37.796619698119144</v>
      </c>
      <c r="U2834" s="34">
        <f>SUMPRODUCT(DatiStorici[[#This Row],[Bond 3Y]:[Gold]],Q2833:T2833)</f>
        <v>17411.126360494873</v>
      </c>
      <c r="V2834" s="32">
        <f t="shared" si="366"/>
        <v>1.8169329185716951E-3</v>
      </c>
      <c r="W2834" s="32">
        <f>-(1-U2834/MAX(U$5:U2834))</f>
        <v>-7.7027624499105274E-3</v>
      </c>
      <c r="X2834" s="53" t="str">
        <f t="shared" si="367"/>
        <v/>
      </c>
    </row>
    <row r="2835" spans="1:24" x14ac:dyDescent="0.3">
      <c r="A2835" s="4">
        <v>43091</v>
      </c>
      <c r="B2835" s="1">
        <v>133.76156</v>
      </c>
      <c r="C2835" s="1">
        <v>184.39235099999999</v>
      </c>
      <c r="D2835" s="1">
        <v>246.03072499999999</v>
      </c>
      <c r="E2835" s="1">
        <v>119.90716</v>
      </c>
      <c r="F2835" s="3">
        <f t="shared" si="360"/>
        <v>16400.926173958098</v>
      </c>
      <c r="G2835" s="36">
        <f t="shared" si="361"/>
        <v>1.4372874803359812E-4</v>
      </c>
      <c r="H2835" s="31">
        <f t="shared" si="362"/>
        <v>3.7075112398755205E-4</v>
      </c>
      <c r="I2835" s="37">
        <f t="shared" si="363"/>
        <v>-1.0437352590147316E-3</v>
      </c>
      <c r="J2835" s="37">
        <f t="shared" si="364"/>
        <v>2.7524109308040938E-3</v>
      </c>
      <c r="K2835" s="39">
        <f t="shared" si="365"/>
        <v>6.9160006082025736E-4</v>
      </c>
      <c r="L2835" s="36">
        <f>-(1-B2835/MAX(B$5:B2835))</f>
        <v>-2.005634901747877E-3</v>
      </c>
      <c r="M2835" s="37">
        <f>-(1-C2835/MAX(C$5:C2835))</f>
        <v>-1.5979921571520506E-2</v>
      </c>
      <c r="N2835" s="37">
        <f>-(1-D2835/MAX(D$5:D2835))</f>
        <v>-1.4930633531865078E-2</v>
      </c>
      <c r="O2835" s="37">
        <f>-(1-E2835/MAX(E$5:E2835))</f>
        <v>-0.3482031266987019</v>
      </c>
      <c r="P2835" s="39">
        <f>-(1-F2835/MAX(F$5:F2835))</f>
        <v>-7.7159191364194468E-3</v>
      </c>
      <c r="Q2835" s="33">
        <f>IF(DatiStorici[[#This Row],[Calend]]="X",(DatiStorici[[#This Row],[Balanced]]*B$2/DatiStorici[[#This Row],[Bond 3Y]]),Q2834)</f>
        <v>30.94589687668044</v>
      </c>
      <c r="R2835" s="33">
        <f>IF(DatiStorici[[#This Row],[Calend]]="X",(DatiStorici[[#This Row],[Balanced]]*C$2/DatiStorici[[#This Row],[Bond 10Y]]),R2834)</f>
        <v>22.858879314903145</v>
      </c>
      <c r="S2835" s="33">
        <f>IF(DatiStorici[[#This Row],[Calend]]="X",(DatiStorici[[#This Row],[Balanced]]*D$2/DatiStorici[[#This Row],[SXXR]]),S2834)</f>
        <v>18.430812247674215</v>
      </c>
      <c r="T2835" s="33">
        <f>IF(DatiStorici[[#This Row],[Calend]]="X",(DatiStorici[[#This Row],[Balanced]]*E$2/DatiStorici[[#This Row],[Gold]]),T2834)</f>
        <v>37.796619698119144</v>
      </c>
      <c r="U2835" s="34">
        <f>SUMPRODUCT(DatiStorici[[#This Row],[Bond 3Y]:[Gold]],Q2834:T2834)</f>
        <v>17421.005365159854</v>
      </c>
      <c r="V2835" s="32">
        <f t="shared" si="366"/>
        <v>5.6723516135475489E-4</v>
      </c>
      <c r="W2835" s="32">
        <f>-(1-U2835/MAX(U$5:U2835))</f>
        <v>-7.1397368974082109E-3</v>
      </c>
      <c r="X2835" s="53" t="str">
        <f t="shared" si="367"/>
        <v/>
      </c>
    </row>
    <row r="2836" spans="1:24" x14ac:dyDescent="0.3">
      <c r="A2836" s="4">
        <v>43096</v>
      </c>
      <c r="B2836" s="1">
        <v>133.714023</v>
      </c>
      <c r="C2836" s="1">
        <v>184.60582400000001</v>
      </c>
      <c r="D2836" s="1">
        <v>246.18873400000001</v>
      </c>
      <c r="E2836" s="1">
        <v>120.9734</v>
      </c>
      <c r="F2836" s="3">
        <f t="shared" si="360"/>
        <v>16449.587818082382</v>
      </c>
      <c r="G2836" s="36">
        <f t="shared" si="361"/>
        <v>-3.554492710500203E-4</v>
      </c>
      <c r="H2836" s="31">
        <f t="shared" si="362"/>
        <v>1.157041081926639E-3</v>
      </c>
      <c r="I2836" s="37">
        <f t="shared" si="363"/>
        <v>6.420266510740706E-4</v>
      </c>
      <c r="J2836" s="37">
        <f t="shared" si="364"/>
        <v>8.8529100379330962E-3</v>
      </c>
      <c r="K2836" s="39">
        <f t="shared" si="365"/>
        <v>2.9626129885404135E-3</v>
      </c>
      <c r="L2836" s="36">
        <f>-(1-B2836/MAX(B$5:B2836))</f>
        <v>-2.3603082334111569E-3</v>
      </c>
      <c r="M2836" s="37">
        <f>-(1-C2836/MAX(C$5:C2836))</f>
        <v>-1.4840710985706274E-2</v>
      </c>
      <c r="N2836" s="37">
        <f>-(1-D2836/MAX(D$5:D2836))</f>
        <v>-1.4297989680060352E-2</v>
      </c>
      <c r="O2836" s="37">
        <f>-(1-E2836/MAX(E$5:E2836))</f>
        <v>-0.34240721010632513</v>
      </c>
      <c r="P2836" s="39">
        <f>-(1-F2836/MAX(F$5:F2836))</f>
        <v>-4.7718064502806357E-3</v>
      </c>
      <c r="Q2836" s="33">
        <f>IF(DatiStorici[[#This Row],[Calend]]="X",(DatiStorici[[#This Row],[Balanced]]*B$2/DatiStorici[[#This Row],[Bond 3Y]]),Q2835)</f>
        <v>30.94589687668044</v>
      </c>
      <c r="R2836" s="33">
        <f>IF(DatiStorici[[#This Row],[Calend]]="X",(DatiStorici[[#This Row],[Balanced]]*C$2/DatiStorici[[#This Row],[Bond 10Y]]),R2835)</f>
        <v>22.858879314903145</v>
      </c>
      <c r="S2836" s="33">
        <f>IF(DatiStorici[[#This Row],[Calend]]="X",(DatiStorici[[#This Row],[Balanced]]*D$2/DatiStorici[[#This Row],[SXXR]]),S2835)</f>
        <v>18.430812247674215</v>
      </c>
      <c r="T2836" s="33">
        <f>IF(DatiStorici[[#This Row],[Calend]]="X",(DatiStorici[[#This Row],[Balanced]]*E$2/DatiStorici[[#This Row],[Gold]]),T2835)</f>
        <v>37.796619698119144</v>
      </c>
      <c r="U2836" s="34">
        <f>SUMPRODUCT(DatiStorici[[#This Row],[Bond 3Y]:[Gold]],Q2835:T2835)</f>
        <v>17467.626545603387</v>
      </c>
      <c r="V2836" s="32">
        <f t="shared" si="366"/>
        <v>2.6725730210722808E-3</v>
      </c>
      <c r="W2836" s="32">
        <f>-(1-U2836/MAX(U$5:U2836))</f>
        <v>-4.4826963586405144E-3</v>
      </c>
      <c r="X2836" s="53" t="str">
        <f t="shared" si="367"/>
        <v/>
      </c>
    </row>
    <row r="2837" spans="1:24" x14ac:dyDescent="0.3">
      <c r="A2837" s="4">
        <v>43097</v>
      </c>
      <c r="B2837" s="1">
        <v>133.61895100000001</v>
      </c>
      <c r="C2837" s="1">
        <v>184.00611499999999</v>
      </c>
      <c r="D2837" s="1">
        <v>245.617076</v>
      </c>
      <c r="E2837" s="1">
        <v>122.06882</v>
      </c>
      <c r="F2837" s="3">
        <f t="shared" si="360"/>
        <v>16466.661596933503</v>
      </c>
      <c r="G2837" s="36">
        <f t="shared" si="361"/>
        <v>-7.1126283140830933E-4</v>
      </c>
      <c r="H2837" s="31">
        <f t="shared" si="362"/>
        <v>-3.2538801144471742E-3</v>
      </c>
      <c r="I2837" s="37">
        <f t="shared" si="363"/>
        <v>-2.3247316149217641E-3</v>
      </c>
      <c r="J2837" s="37">
        <f t="shared" si="364"/>
        <v>9.0142973314348493E-3</v>
      </c>
      <c r="K2837" s="39">
        <f t="shared" si="365"/>
        <v>1.0374074012567127E-3</v>
      </c>
      <c r="L2837" s="36">
        <f>-(1-B2837/MAX(B$5:B2837))</f>
        <v>-3.0696399747470737E-3</v>
      </c>
      <c r="M2837" s="37">
        <f>-(1-C2837/MAX(C$5:C2837))</f>
        <v>-1.8041091554715227E-2</v>
      </c>
      <c r="N2837" s="37">
        <f>-(1-D2837/MAX(D$5:D2837))</f>
        <v>-1.6586820816482328E-2</v>
      </c>
      <c r="O2837" s="37">
        <f>-(1-E2837/MAX(E$5:E2837))</f>
        <v>-0.33645267552347191</v>
      </c>
      <c r="P2837" s="39">
        <f>-(1-F2837/MAX(F$5:F2837))</f>
        <v>-3.7388136317985099E-3</v>
      </c>
      <c r="Q2837" s="33">
        <f>IF(DatiStorici[[#This Row],[Calend]]="X",(DatiStorici[[#This Row],[Balanced]]*B$2/DatiStorici[[#This Row],[Bond 3Y]]),Q2836)</f>
        <v>30.94589687668044</v>
      </c>
      <c r="R2837" s="33">
        <f>IF(DatiStorici[[#This Row],[Calend]]="X",(DatiStorici[[#This Row],[Balanced]]*C$2/DatiStorici[[#This Row],[Bond 10Y]]),R2836)</f>
        <v>22.858879314903145</v>
      </c>
      <c r="S2837" s="33">
        <f>IF(DatiStorici[[#This Row],[Calend]]="X",(DatiStorici[[#This Row],[Balanced]]*D$2/DatiStorici[[#This Row],[SXXR]]),S2836)</f>
        <v>18.430812247674215</v>
      </c>
      <c r="T2837" s="33">
        <f>IF(DatiStorici[[#This Row],[Calend]]="X",(DatiStorici[[#This Row],[Balanced]]*E$2/DatiStorici[[#This Row],[Gold]]),T2836)</f>
        <v>37.796619698119144</v>
      </c>
      <c r="U2837" s="34">
        <f>SUMPRODUCT(DatiStorici[[#This Row],[Bond 3Y]:[Gold]],Q2836:T2836)</f>
        <v>17481.842833522292</v>
      </c>
      <c r="V2837" s="32">
        <f t="shared" si="366"/>
        <v>8.1353387937099179E-4</v>
      </c>
      <c r="W2837" s="32">
        <f>-(1-U2837/MAX(U$5:U2837))</f>
        <v>-3.672479779996074E-3</v>
      </c>
      <c r="X2837" s="53" t="str">
        <f t="shared" si="367"/>
        <v/>
      </c>
    </row>
    <row r="2838" spans="1:24" x14ac:dyDescent="0.3">
      <c r="A2838" s="4">
        <v>43098</v>
      </c>
      <c r="B2838" s="1">
        <v>133.55276900000001</v>
      </c>
      <c r="C2838" s="1">
        <v>183.53145900000001</v>
      </c>
      <c r="D2838" s="1">
        <v>245.385201</v>
      </c>
      <c r="E2838" s="1">
        <v>122.58745</v>
      </c>
      <c r="F2838" s="3">
        <f t="shared" si="360"/>
        <v>16469.977183547253</v>
      </c>
      <c r="G2838" s="36">
        <f t="shared" si="361"/>
        <v>-4.9542669676029007E-4</v>
      </c>
      <c r="H2838" s="31">
        <f t="shared" si="362"/>
        <v>-2.5828992596208353E-3</v>
      </c>
      <c r="I2838" s="37">
        <f t="shared" si="363"/>
        <v>-9.4449670846426064E-4</v>
      </c>
      <c r="J2838" s="37">
        <f t="shared" si="364"/>
        <v>4.2396687961871538E-3</v>
      </c>
      <c r="K2838" s="39">
        <f t="shared" si="365"/>
        <v>2.0133120729443331E-4</v>
      </c>
      <c r="L2838" s="36">
        <f>-(1-B2838/MAX(B$5:B2838))</f>
        <v>-3.5634235630285227E-3</v>
      </c>
      <c r="M2838" s="37">
        <f>-(1-C2838/MAX(C$5:C2838))</f>
        <v>-2.0574119805689239E-2</v>
      </c>
      <c r="N2838" s="37">
        <f>-(1-D2838/MAX(D$5:D2838))</f>
        <v>-1.7515212826666349E-2</v>
      </c>
      <c r="O2838" s="37">
        <f>-(1-E2838/MAX(E$5:E2838))</f>
        <v>-0.33363348263790737</v>
      </c>
      <c r="P2838" s="39">
        <f>-(1-F2838/MAX(F$5:F2838))</f>
        <v>-3.5382149716587374E-3</v>
      </c>
      <c r="Q2838" s="33">
        <f>IF(DatiStorici[[#This Row],[Calend]]="X",(DatiStorici[[#This Row],[Balanced]]*B$2/DatiStorici[[#This Row],[Bond 3Y]]),Q2837)</f>
        <v>30.94589687668044</v>
      </c>
      <c r="R2838" s="33">
        <f>IF(DatiStorici[[#This Row],[Calend]]="X",(DatiStorici[[#This Row],[Balanced]]*C$2/DatiStorici[[#This Row],[Bond 10Y]]),R2837)</f>
        <v>22.858879314903145</v>
      </c>
      <c r="S2838" s="33">
        <f>IF(DatiStorici[[#This Row],[Calend]]="X",(DatiStorici[[#This Row],[Balanced]]*D$2/DatiStorici[[#This Row],[SXXR]]),S2837)</f>
        <v>18.430812247674215</v>
      </c>
      <c r="T2838" s="33">
        <f>IF(DatiStorici[[#This Row],[Calend]]="X",(DatiStorici[[#This Row],[Balanced]]*E$2/DatiStorici[[#This Row],[Gold]]),T2837)</f>
        <v>37.796619698119144</v>
      </c>
      <c r="U2838" s="34">
        <f>SUMPRODUCT(DatiStorici[[#This Row],[Bond 3Y]:[Gold]],Q2837:T2837)</f>
        <v>17484.273484239216</v>
      </c>
      <c r="V2838" s="32">
        <f t="shared" si="366"/>
        <v>1.3902892152792292E-4</v>
      </c>
      <c r="W2838" s="32">
        <f>-(1-U2838/MAX(U$5:U2838))</f>
        <v>-3.53395180989724E-3</v>
      </c>
      <c r="X2838" s="53" t="str">
        <f t="shared" si="367"/>
        <v/>
      </c>
    </row>
    <row r="2839" spans="1:24" x14ac:dyDescent="0.3">
      <c r="A2839" s="4">
        <v>43102</v>
      </c>
      <c r="B2839" s="1">
        <v>133.49993699999999</v>
      </c>
      <c r="C2839" s="1">
        <v>182.873155</v>
      </c>
      <c r="D2839" s="1">
        <v>244.860195</v>
      </c>
      <c r="E2839" s="1">
        <v>124.05199</v>
      </c>
      <c r="F2839" s="3">
        <f t="shared" si="360"/>
        <v>16501.870316689648</v>
      </c>
      <c r="G2839" s="36">
        <f t="shared" si="361"/>
        <v>-3.956672185097829E-4</v>
      </c>
      <c r="H2839" s="31">
        <f t="shared" si="362"/>
        <v>-3.5933210619043996E-3</v>
      </c>
      <c r="I2839" s="37">
        <f t="shared" si="363"/>
        <v>-2.1418098159917908E-3</v>
      </c>
      <c r="J2839" s="37">
        <f t="shared" si="364"/>
        <v>1.1876099081293808E-2</v>
      </c>
      <c r="K2839" s="39">
        <f t="shared" si="365"/>
        <v>1.9345681547860906E-3</v>
      </c>
      <c r="L2839" s="36">
        <f>-(1-B2839/MAX(B$5:B2839))</f>
        <v>-3.9576028645924577E-3</v>
      </c>
      <c r="M2839" s="37">
        <f>-(1-C2839/MAX(C$5:C2839))</f>
        <v>-2.4087195864412547E-2</v>
      </c>
      <c r="N2839" s="37">
        <f>-(1-D2839/MAX(D$5:D2839))</f>
        <v>-1.9617256495447877E-2</v>
      </c>
      <c r="O2839" s="37">
        <f>-(1-E2839/MAX(E$5:E2839))</f>
        <v>-0.32567246852645082</v>
      </c>
      <c r="P2839" s="39">
        <f>-(1-F2839/MAX(F$5:F2839))</f>
        <v>-1.6086258758726268E-3</v>
      </c>
      <c r="Q2839" s="33">
        <f>IF(DatiStorici[[#This Row],[Calend]]="X",(DatiStorici[[#This Row],[Balanced]]*B$2/DatiStorici[[#This Row],[Bond 3Y]]),Q2838)</f>
        <v>32.796399059957402</v>
      </c>
      <c r="R2839" s="33">
        <f>IF(DatiStorici[[#This Row],[Calend]]="X",(DatiStorici[[#This Row],[Balanced]]*C$2/DatiStorici[[#This Row],[Bond 10Y]]),R2838)</f>
        <v>23.941825733422558</v>
      </c>
      <c r="S2839" s="33">
        <f>IF(DatiStorici[[#This Row],[Calend]]="X",(DatiStorici[[#This Row],[Balanced]]*D$2/DatiStorici[[#This Row],[SXXR]]),S2838)</f>
        <v>17.880885900344772</v>
      </c>
      <c r="T2839" s="33">
        <f>IF(DatiStorici[[#This Row],[Calend]]="X",(DatiStorici[[#This Row],[Balanced]]*E$2/DatiStorici[[#This Row],[Gold]]),T2838)</f>
        <v>35.294211792420029</v>
      </c>
      <c r="U2839" s="34">
        <f>SUMPRODUCT(DatiStorici[[#This Row],[Bond 3Y]:[Gold]],Q2838:T2838)</f>
        <v>17513.268833324688</v>
      </c>
      <c r="V2839" s="32">
        <f t="shared" si="366"/>
        <v>1.6569938229705811E-3</v>
      </c>
      <c r="W2839" s="32">
        <f>-(1-U2839/MAX(U$5:U2839))</f>
        <v>-1.8814450045594455E-3</v>
      </c>
      <c r="X2839" s="53" t="str">
        <f t="shared" si="367"/>
        <v>X</v>
      </c>
    </row>
    <row r="2840" spans="1:24" x14ac:dyDescent="0.3">
      <c r="A2840" s="4">
        <v>43103</v>
      </c>
      <c r="B2840" s="1">
        <v>133.594123</v>
      </c>
      <c r="C2840" s="1">
        <v>183.219695</v>
      </c>
      <c r="D2840" s="1">
        <v>246.03783100000001</v>
      </c>
      <c r="E2840" s="1">
        <v>124.32001</v>
      </c>
      <c r="F2840" s="3">
        <f t="shared" si="360"/>
        <v>16541.255848337056</v>
      </c>
      <c r="G2840" s="36">
        <f t="shared" si="361"/>
        <v>7.0526468393947378E-4</v>
      </c>
      <c r="H2840" s="31">
        <f t="shared" si="362"/>
        <v>1.8931814893619057E-3</v>
      </c>
      <c r="I2840" s="37">
        <f t="shared" si="363"/>
        <v>4.7978936426861362E-3</v>
      </c>
      <c r="J2840" s="37">
        <f t="shared" si="364"/>
        <v>2.1582151291934274E-3</v>
      </c>
      <c r="K2840" s="39">
        <f t="shared" si="365"/>
        <v>2.3838876565597557E-3</v>
      </c>
      <c r="L2840" s="36">
        <f>-(1-B2840/MAX(B$5:B2840))</f>
        <v>-3.2548815650564888E-3</v>
      </c>
      <c r="M2840" s="37">
        <f>-(1-C2840/MAX(C$5:C2840))</f>
        <v>-2.2237865802025025E-2</v>
      </c>
      <c r="N2840" s="37">
        <f>-(1-D2840/MAX(D$5:D2840))</f>
        <v>-1.4902182195479563E-2</v>
      </c>
      <c r="O2840" s="37">
        <f>-(1-E2840/MAX(E$5:E2840))</f>
        <v>-0.32421555304298666</v>
      </c>
      <c r="P2840" s="39">
        <f>-(1-F2840/MAX(F$5:F2840))</f>
        <v>0</v>
      </c>
      <c r="Q2840" s="33">
        <f>IF(DatiStorici[[#This Row],[Calend]]="X",(DatiStorici[[#This Row],[Balanced]]*B$2/DatiStorici[[#This Row],[Bond 3Y]]),Q2839)</f>
        <v>32.796399059957402</v>
      </c>
      <c r="R2840" s="33">
        <f>IF(DatiStorici[[#This Row],[Calend]]="X",(DatiStorici[[#This Row],[Balanced]]*C$2/DatiStorici[[#This Row],[Bond 10Y]]),R2839)</f>
        <v>23.941825733422558</v>
      </c>
      <c r="S2840" s="33">
        <f>IF(DatiStorici[[#This Row],[Calend]]="X",(DatiStorici[[#This Row],[Balanced]]*D$2/DatiStorici[[#This Row],[SXXR]]),S2839)</f>
        <v>17.880885900344772</v>
      </c>
      <c r="T2840" s="33">
        <f>IF(DatiStorici[[#This Row],[Calend]]="X",(DatiStorici[[#This Row],[Balanced]]*E$2/DatiStorici[[#This Row],[Gold]]),T2839)</f>
        <v>35.294211792420029</v>
      </c>
      <c r="U2840" s="34">
        <f>SUMPRODUCT(DatiStorici[[#This Row],[Bond 3Y]:[Gold]],Q2839:T2839)</f>
        <v>17555.17132484895</v>
      </c>
      <c r="V2840" s="32">
        <f t="shared" si="366"/>
        <v>2.3897562182480249E-3</v>
      </c>
      <c r="W2840" s="32">
        <f>-(1-U2840/MAX(U$5:U2840))</f>
        <v>0</v>
      </c>
      <c r="X2840" s="53" t="str">
        <f t="shared" si="367"/>
        <v/>
      </c>
    </row>
    <row r="2841" spans="1:24" x14ac:dyDescent="0.3">
      <c r="A2841" s="4">
        <v>43104</v>
      </c>
      <c r="B2841" s="1">
        <v>133.65221600000001</v>
      </c>
      <c r="C2841" s="1">
        <v>183.502511</v>
      </c>
      <c r="D2841" s="1">
        <v>248.222757</v>
      </c>
      <c r="E2841" s="1">
        <v>124.28075</v>
      </c>
      <c r="F2841" s="3">
        <f t="shared" si="360"/>
        <v>16581.170726926553</v>
      </c>
      <c r="G2841" s="36">
        <f t="shared" si="361"/>
        <v>4.3475245447631081E-4</v>
      </c>
      <c r="H2841" s="31">
        <f t="shared" si="362"/>
        <v>1.5423994044592034E-3</v>
      </c>
      <c r="I2841" s="37">
        <f t="shared" si="363"/>
        <v>8.8412480605426069E-3</v>
      </c>
      <c r="J2841" s="37">
        <f t="shared" si="364"/>
        <v>-3.158477900581024E-4</v>
      </c>
      <c r="K2841" s="39">
        <f t="shared" si="365"/>
        <v>2.4101433402065903E-3</v>
      </c>
      <c r="L2841" s="36">
        <f>-(1-B2841/MAX(B$5:B2841))</f>
        <v>-2.8214499674311666E-3</v>
      </c>
      <c r="M2841" s="37">
        <f>-(1-C2841/MAX(C$5:C2841))</f>
        <v>-2.0728602424278875E-2</v>
      </c>
      <c r="N2841" s="37">
        <f>-(1-D2841/MAX(D$5:D2841))</f>
        <v>-6.1540729070980182E-3</v>
      </c>
      <c r="O2841" s="37">
        <f>-(1-E2841/MAX(E$5:E2841))</f>
        <v>-0.32442896436259272</v>
      </c>
      <c r="P2841" s="39">
        <f>-(1-F2841/MAX(F$5:F2841))</f>
        <v>0</v>
      </c>
      <c r="Q2841" s="33">
        <f>IF(DatiStorici[[#This Row],[Calend]]="X",(DatiStorici[[#This Row],[Balanced]]*B$2/DatiStorici[[#This Row],[Bond 3Y]]),Q2840)</f>
        <v>32.796399059957402</v>
      </c>
      <c r="R2841" s="33">
        <f>IF(DatiStorici[[#This Row],[Calend]]="X",(DatiStorici[[#This Row],[Balanced]]*C$2/DatiStorici[[#This Row],[Bond 10Y]]),R2840)</f>
        <v>23.941825733422558</v>
      </c>
      <c r="S2841" s="33">
        <f>IF(DatiStorici[[#This Row],[Calend]]="X",(DatiStorici[[#This Row],[Balanced]]*D$2/DatiStorici[[#This Row],[SXXR]]),S2840)</f>
        <v>17.880885900344772</v>
      </c>
      <c r="T2841" s="33">
        <f>IF(DatiStorici[[#This Row],[Calend]]="X",(DatiStorici[[#This Row],[Balanced]]*E$2/DatiStorici[[#This Row],[Gold]]),T2840)</f>
        <v>35.294211792420029</v>
      </c>
      <c r="U2841" s="34">
        <f>SUMPRODUCT(DatiStorici[[#This Row],[Bond 3Y]:[Gold]],Q2840:T2840)</f>
        <v>17601.530459197893</v>
      </c>
      <c r="V2841" s="32">
        <f t="shared" si="366"/>
        <v>2.6372872804613888E-3</v>
      </c>
      <c r="W2841" s="32">
        <f>-(1-U2841/MAX(U$5:U2841))</f>
        <v>0</v>
      </c>
      <c r="X2841" s="53" t="str">
        <f t="shared" si="367"/>
        <v/>
      </c>
    </row>
    <row r="2842" spans="1:24" x14ac:dyDescent="0.3">
      <c r="A2842" s="4">
        <v>43105</v>
      </c>
      <c r="B2842" s="1">
        <v>133.675005</v>
      </c>
      <c r="C2842" s="1">
        <v>183.66376</v>
      </c>
      <c r="D2842" s="1">
        <v>250.536888</v>
      </c>
      <c r="E2842" s="1">
        <v>124.52986</v>
      </c>
      <c r="F2842" s="3">
        <f t="shared" si="360"/>
        <v>16630.453406622193</v>
      </c>
      <c r="G2842" s="36">
        <f t="shared" si="361"/>
        <v>1.7049517045035224E-4</v>
      </c>
      <c r="H2842" s="31">
        <f t="shared" si="362"/>
        <v>8.7834326354440805E-4</v>
      </c>
      <c r="I2842" s="37">
        <f t="shared" si="363"/>
        <v>9.2796104465115523E-3</v>
      </c>
      <c r="J2842" s="37">
        <f t="shared" si="364"/>
        <v>2.0024072384749484E-3</v>
      </c>
      <c r="K2842" s="39">
        <f t="shared" si="365"/>
        <v>2.9677992061006775E-3</v>
      </c>
      <c r="L2842" s="36">
        <f>-(1-B2842/MAX(B$5:B2842))</f>
        <v>-2.6514213464564618E-3</v>
      </c>
      <c r="M2842" s="37">
        <f>-(1-C2842/MAX(C$5:C2842))</f>
        <v>-1.9868088130893025E-2</v>
      </c>
      <c r="N2842" s="37">
        <f>-(1-D2842/MAX(D$5:D2842))</f>
        <v>0</v>
      </c>
      <c r="O2842" s="37">
        <f>-(1-E2842/MAX(E$5:E2842))</f>
        <v>-0.32307484072970793</v>
      </c>
      <c r="P2842" s="39">
        <f>-(1-F2842/MAX(F$5:F2842))</f>
        <v>0</v>
      </c>
      <c r="Q2842" s="33">
        <f>IF(DatiStorici[[#This Row],[Calend]]="X",(DatiStorici[[#This Row],[Balanced]]*B$2/DatiStorici[[#This Row],[Bond 3Y]]),Q2841)</f>
        <v>32.796399059957402</v>
      </c>
      <c r="R2842" s="33">
        <f>IF(DatiStorici[[#This Row],[Calend]]="X",(DatiStorici[[#This Row],[Balanced]]*C$2/DatiStorici[[#This Row],[Bond 10Y]]),R2841)</f>
        <v>23.941825733422558</v>
      </c>
      <c r="S2842" s="33">
        <f>IF(DatiStorici[[#This Row],[Calend]]="X",(DatiStorici[[#This Row],[Balanced]]*D$2/DatiStorici[[#This Row],[SXXR]]),S2841)</f>
        <v>17.880885900344772</v>
      </c>
      <c r="T2842" s="33">
        <f>IF(DatiStorici[[#This Row],[Calend]]="X",(DatiStorici[[#This Row],[Balanced]]*E$2/DatiStorici[[#This Row],[Gold]]),T2841)</f>
        <v>35.294211792420029</v>
      </c>
      <c r="U2842" s="34">
        <f>SUMPRODUCT(DatiStorici[[#This Row],[Bond 3Y]:[Gold]],Q2841:T2841)</f>
        <v>17656.309305262817</v>
      </c>
      <c r="V2842" s="32">
        <f t="shared" si="366"/>
        <v>3.107331050757672E-3</v>
      </c>
      <c r="W2842" s="32">
        <f>-(1-U2842/MAX(U$5:U2842))</f>
        <v>0</v>
      </c>
      <c r="X2842" s="53" t="str">
        <f t="shared" si="367"/>
        <v/>
      </c>
    </row>
    <row r="2843" spans="1:24" x14ac:dyDescent="0.3">
      <c r="A2843" s="4">
        <v>43108</v>
      </c>
      <c r="B2843" s="1">
        <v>133.700807</v>
      </c>
      <c r="C2843" s="1">
        <v>183.89985200000001</v>
      </c>
      <c r="D2843" s="1">
        <v>251.203487</v>
      </c>
      <c r="E2843" s="1">
        <v>124.79024</v>
      </c>
      <c r="F2843" s="3">
        <f t="shared" si="360"/>
        <v>16657.365372134824</v>
      </c>
      <c r="G2843" s="36">
        <f t="shared" si="361"/>
        <v>1.930017520065131E-4</v>
      </c>
      <c r="H2843" s="31">
        <f t="shared" si="362"/>
        <v>1.2846322364911075E-3</v>
      </c>
      <c r="I2843" s="37">
        <f t="shared" si="363"/>
        <v>2.6571486984946382E-3</v>
      </c>
      <c r="J2843" s="37">
        <f t="shared" si="364"/>
        <v>2.0887212436103029E-3</v>
      </c>
      <c r="K2843" s="39">
        <f t="shared" si="365"/>
        <v>1.6169260926845758E-3</v>
      </c>
      <c r="L2843" s="36">
        <f>-(1-B2843/MAX(B$5:B2843))</f>
        <v>-2.4589127467641303E-3</v>
      </c>
      <c r="M2843" s="37">
        <f>-(1-C2843/MAX(C$5:C2843))</f>
        <v>-1.8608169988429735E-2</v>
      </c>
      <c r="N2843" s="37">
        <f>-(1-D2843/MAX(D$5:D2843))</f>
        <v>0</v>
      </c>
      <c r="O2843" s="37">
        <f>-(1-E2843/MAX(E$5:E2843))</f>
        <v>-0.32165945511078253</v>
      </c>
      <c r="P2843" s="39">
        <f>-(1-F2843/MAX(F$5:F2843))</f>
        <v>0</v>
      </c>
      <c r="Q2843" s="33">
        <f>IF(DatiStorici[[#This Row],[Calend]]="X",(DatiStorici[[#This Row],[Balanced]]*B$2/DatiStorici[[#This Row],[Bond 3Y]]),Q2842)</f>
        <v>32.796399059957402</v>
      </c>
      <c r="R2843" s="33">
        <f>IF(DatiStorici[[#This Row],[Calend]]="X",(DatiStorici[[#This Row],[Balanced]]*C$2/DatiStorici[[#This Row],[Bond 10Y]]),R2842)</f>
        <v>23.941825733422558</v>
      </c>
      <c r="S2843" s="33">
        <f>IF(DatiStorici[[#This Row],[Calend]]="X",(DatiStorici[[#This Row],[Balanced]]*D$2/DatiStorici[[#This Row],[SXXR]]),S2842)</f>
        <v>17.880885900344772</v>
      </c>
      <c r="T2843" s="33">
        <f>IF(DatiStorici[[#This Row],[Calend]]="X",(DatiStorici[[#This Row],[Balanced]]*E$2/DatiStorici[[#This Row],[Gold]]),T2842)</f>
        <v>35.294211792420029</v>
      </c>
      <c r="U2843" s="34">
        <f>SUMPRODUCT(DatiStorici[[#This Row],[Bond 3Y]:[Gold]],Q2842:T2842)</f>
        <v>17683.917278999212</v>
      </c>
      <c r="V2843" s="32">
        <f t="shared" si="366"/>
        <v>1.56241099851389E-3</v>
      </c>
      <c r="W2843" s="32">
        <f>-(1-U2843/MAX(U$5:U2843))</f>
        <v>0</v>
      </c>
      <c r="X2843" s="53" t="str">
        <f t="shared" si="367"/>
        <v/>
      </c>
    </row>
    <row r="2844" spans="1:24" x14ac:dyDescent="0.3">
      <c r="A2844" s="4">
        <v>43109</v>
      </c>
      <c r="B2844" s="1">
        <v>133.666326</v>
      </c>
      <c r="C2844" s="1">
        <v>183.371386</v>
      </c>
      <c r="D2844" s="1">
        <v>252.275701</v>
      </c>
      <c r="E2844" s="1">
        <v>123.94266</v>
      </c>
      <c r="F2844" s="3">
        <f t="shared" si="360"/>
        <v>16625.834743088912</v>
      </c>
      <c r="G2844" s="36">
        <f t="shared" si="361"/>
        <v>-2.5792998417025089E-4</v>
      </c>
      <c r="H2844" s="31">
        <f t="shared" si="362"/>
        <v>-2.877798803931967E-3</v>
      </c>
      <c r="I2844" s="37">
        <f t="shared" si="363"/>
        <v>4.2592251933120905E-3</v>
      </c>
      <c r="J2844" s="37">
        <f t="shared" si="364"/>
        <v>-6.8152084475447744E-3</v>
      </c>
      <c r="K2844" s="39">
        <f t="shared" si="365"/>
        <v>-1.8946879127760929E-3</v>
      </c>
      <c r="L2844" s="36">
        <f>-(1-B2844/MAX(B$5:B2844))</f>
        <v>-2.7161753243160058E-3</v>
      </c>
      <c r="M2844" s="37">
        <f>-(1-C2844/MAX(C$5:C2844))</f>
        <v>-2.1428358309401929E-2</v>
      </c>
      <c r="N2844" s="37">
        <f>-(1-D2844/MAX(D$5:D2844))</f>
        <v>0</v>
      </c>
      <c r="O2844" s="37">
        <f>-(1-E2844/MAX(E$5:E2844))</f>
        <v>-0.32626676958535361</v>
      </c>
      <c r="P2844" s="39">
        <f>-(1-F2844/MAX(F$5:F2844))</f>
        <v>-1.8928941247010611E-3</v>
      </c>
      <c r="Q2844" s="33">
        <f>IF(DatiStorici[[#This Row],[Calend]]="X",(DatiStorici[[#This Row],[Balanced]]*B$2/DatiStorici[[#This Row],[Bond 3Y]]),Q2843)</f>
        <v>32.796399059957402</v>
      </c>
      <c r="R2844" s="33">
        <f>IF(DatiStorici[[#This Row],[Calend]]="X",(DatiStorici[[#This Row],[Balanced]]*C$2/DatiStorici[[#This Row],[Bond 10Y]]),R2843)</f>
        <v>23.941825733422558</v>
      </c>
      <c r="S2844" s="33">
        <f>IF(DatiStorici[[#This Row],[Calend]]="X",(DatiStorici[[#This Row],[Balanced]]*D$2/DatiStorici[[#This Row],[SXXR]]),S2843)</f>
        <v>17.880885900344772</v>
      </c>
      <c r="T2844" s="33">
        <f>IF(DatiStorici[[#This Row],[Calend]]="X",(DatiStorici[[#This Row],[Balanced]]*E$2/DatiStorici[[#This Row],[Gold]]),T2843)</f>
        <v>35.294211792420029</v>
      </c>
      <c r="U2844" s="34">
        <f>SUMPRODUCT(DatiStorici[[#This Row],[Bond 3Y]:[Gold]],Q2843:T2843)</f>
        <v>17659.391453648921</v>
      </c>
      <c r="V2844" s="32">
        <f t="shared" si="366"/>
        <v>-1.3878626629183091E-3</v>
      </c>
      <c r="W2844" s="32">
        <f>-(1-U2844/MAX(U$5:U2844))</f>
        <v>-1.3869000269197684E-3</v>
      </c>
      <c r="X2844" s="53" t="str">
        <f t="shared" si="367"/>
        <v/>
      </c>
    </row>
    <row r="2845" spans="1:24" x14ac:dyDescent="0.3">
      <c r="A2845" s="4">
        <v>43110</v>
      </c>
      <c r="B2845" s="1">
        <v>133.64219399999999</v>
      </c>
      <c r="C2845" s="1">
        <v>183.070694</v>
      </c>
      <c r="D2845" s="1">
        <v>251.32304999999999</v>
      </c>
      <c r="E2845" s="1">
        <v>124.76844</v>
      </c>
      <c r="F2845" s="3">
        <f t="shared" si="360"/>
        <v>16635.864179551347</v>
      </c>
      <c r="G2845" s="36">
        <f t="shared" si="361"/>
        <v>-1.8055541264134088E-4</v>
      </c>
      <c r="H2845" s="31">
        <f t="shared" si="362"/>
        <v>-1.6411437654164816E-3</v>
      </c>
      <c r="I2845" s="37">
        <f t="shared" si="363"/>
        <v>-3.7833776770005308E-3</v>
      </c>
      <c r="J2845" s="37">
        <f t="shared" si="364"/>
        <v>6.6405000378397683E-3</v>
      </c>
      <c r="K2845" s="39">
        <f t="shared" si="365"/>
        <v>6.0306220615634234E-4</v>
      </c>
      <c r="L2845" s="36">
        <f>-(1-B2845/MAX(B$5:B2845))</f>
        <v>-2.8962240619245794E-3</v>
      </c>
      <c r="M2845" s="37">
        <f>-(1-C2845/MAX(C$5:C2845))</f>
        <v>-2.303301795942625E-2</v>
      </c>
      <c r="N2845" s="37">
        <f>-(1-D2845/MAX(D$5:D2845))</f>
        <v>-3.7762297209908979E-3</v>
      </c>
      <c r="O2845" s="37">
        <f>-(1-E2845/MAX(E$5:E2845))</f>
        <v>-0.32177795655671759</v>
      </c>
      <c r="P2845" s="39">
        <f>-(1-F2845/MAX(F$5:F2845))</f>
        <v>-1.2907919171566418E-3</v>
      </c>
      <c r="Q2845" s="33">
        <f>IF(DatiStorici[[#This Row],[Calend]]="X",(DatiStorici[[#This Row],[Balanced]]*B$2/DatiStorici[[#This Row],[Bond 3Y]]),Q2844)</f>
        <v>32.796399059957402</v>
      </c>
      <c r="R2845" s="33">
        <f>IF(DatiStorici[[#This Row],[Calend]]="X",(DatiStorici[[#This Row],[Balanced]]*C$2/DatiStorici[[#This Row],[Bond 10Y]]),R2844)</f>
        <v>23.941825733422558</v>
      </c>
      <c r="S2845" s="33">
        <f>IF(DatiStorici[[#This Row],[Calend]]="X",(DatiStorici[[#This Row],[Balanced]]*D$2/DatiStorici[[#This Row],[SXXR]]),S2844)</f>
        <v>17.880885900344772</v>
      </c>
      <c r="T2845" s="33">
        <f>IF(DatiStorici[[#This Row],[Calend]]="X",(DatiStorici[[#This Row],[Balanced]]*E$2/DatiStorici[[#This Row],[Gold]]),T2844)</f>
        <v>35.294211792420029</v>
      </c>
      <c r="U2845" s="34">
        <f>SUMPRODUCT(DatiStorici[[#This Row],[Bond 3Y]:[Gold]],Q2844:T2844)</f>
        <v>17663.511905863466</v>
      </c>
      <c r="V2845" s="32">
        <f t="shared" si="366"/>
        <v>2.3330201321775026E-4</v>
      </c>
      <c r="W2845" s="32">
        <f>-(1-U2845/MAX(U$5:U2845))</f>
        <v>-1.1538944009864549E-3</v>
      </c>
      <c r="X2845" s="53" t="str">
        <f t="shared" si="367"/>
        <v/>
      </c>
    </row>
    <row r="2846" spans="1:24" x14ac:dyDescent="0.3">
      <c r="A2846" s="4">
        <v>43111</v>
      </c>
      <c r="B2846" s="1">
        <v>133.57129900000001</v>
      </c>
      <c r="C2846" s="1">
        <v>182.52356</v>
      </c>
      <c r="D2846" s="1">
        <v>250.49639099999999</v>
      </c>
      <c r="E2846" s="1">
        <v>125.07897</v>
      </c>
      <c r="F2846" s="3">
        <f t="shared" si="360"/>
        <v>16620.073179507574</v>
      </c>
      <c r="G2846" s="36">
        <f t="shared" si="361"/>
        <v>-5.3062441471415608E-4</v>
      </c>
      <c r="H2846" s="31">
        <f t="shared" si="362"/>
        <v>-2.9931236745939357E-3</v>
      </c>
      <c r="I2846" s="37">
        <f t="shared" si="363"/>
        <v>-3.2946501479304163E-3</v>
      </c>
      <c r="J2846" s="37">
        <f t="shared" si="364"/>
        <v>2.485758486725353E-3</v>
      </c>
      <c r="K2846" s="39">
        <f t="shared" si="365"/>
        <v>-9.4966508145949348E-4</v>
      </c>
      <c r="L2846" s="36">
        <f>-(1-B2846/MAX(B$5:B2846))</f>
        <v>-3.4251713208651724E-3</v>
      </c>
      <c r="M2846" s="37">
        <f>-(1-C2846/MAX(C$5:C2846))</f>
        <v>-2.5952829104905262E-2</v>
      </c>
      <c r="N2846" s="37">
        <f>-(1-D2846/MAX(D$5:D2846))</f>
        <v>-7.0530375812929424E-3</v>
      </c>
      <c r="O2846" s="37">
        <f>-(1-E2846/MAX(E$5:E2846))</f>
        <v>-0.32008996325368011</v>
      </c>
      <c r="P2846" s="39">
        <f>-(1-F2846/MAX(F$5:F2846))</f>
        <v>-2.2387809713073636E-3</v>
      </c>
      <c r="Q2846" s="33">
        <f>IF(DatiStorici[[#This Row],[Calend]]="X",(DatiStorici[[#This Row],[Balanced]]*B$2/DatiStorici[[#This Row],[Bond 3Y]]),Q2845)</f>
        <v>32.796399059957402</v>
      </c>
      <c r="R2846" s="33">
        <f>IF(DatiStorici[[#This Row],[Calend]]="X",(DatiStorici[[#This Row],[Balanced]]*C$2/DatiStorici[[#This Row],[Bond 10Y]]),R2845)</f>
        <v>23.941825733422558</v>
      </c>
      <c r="S2846" s="33">
        <f>IF(DatiStorici[[#This Row],[Calend]]="X",(DatiStorici[[#This Row],[Balanced]]*D$2/DatiStorici[[#This Row],[SXXR]]),S2845)</f>
        <v>17.880885900344772</v>
      </c>
      <c r="T2846" s="33">
        <f>IF(DatiStorici[[#This Row],[Calend]]="X",(DatiStorici[[#This Row],[Balanced]]*E$2/DatiStorici[[#This Row],[Gold]]),T2845)</f>
        <v>35.294211792420029</v>
      </c>
      <c r="U2846" s="34">
        <f>SUMPRODUCT(DatiStorici[[#This Row],[Bond 3Y]:[Gold]],Q2845:T2845)</f>
        <v>17644.265934601688</v>
      </c>
      <c r="V2846" s="32">
        <f t="shared" si="366"/>
        <v>-1.0901832029696517E-3</v>
      </c>
      <c r="W2846" s="32">
        <f>-(1-U2846/MAX(U$5:U2846))</f>
        <v>-2.242226299294714E-3</v>
      </c>
      <c r="X2846" s="53" t="str">
        <f t="shared" si="367"/>
        <v/>
      </c>
    </row>
    <row r="2847" spans="1:24" x14ac:dyDescent="0.3">
      <c r="A2847" s="4">
        <v>43112</v>
      </c>
      <c r="B2847" s="1">
        <v>133.60109199999999</v>
      </c>
      <c r="C2847" s="1">
        <v>182.846823</v>
      </c>
      <c r="D2847" s="1">
        <v>251.26841099999999</v>
      </c>
      <c r="E2847" s="1">
        <v>125.43204</v>
      </c>
      <c r="F2847" s="3">
        <f t="shared" si="360"/>
        <v>16654.532367438173</v>
      </c>
      <c r="G2847" s="36">
        <f t="shared" si="361"/>
        <v>2.2302454240855866E-4</v>
      </c>
      <c r="H2847" s="31">
        <f t="shared" si="362"/>
        <v>1.7695089661881685E-3</v>
      </c>
      <c r="I2847" s="37">
        <f t="shared" si="363"/>
        <v>3.0772210650465248E-3</v>
      </c>
      <c r="J2847" s="37">
        <f t="shared" si="364"/>
        <v>2.8188001300253492E-3</v>
      </c>
      <c r="K2847" s="39">
        <f t="shared" si="365"/>
        <v>2.0712011266837624E-3</v>
      </c>
      <c r="L2847" s="36">
        <f>-(1-B2847/MAX(B$5:B2847))</f>
        <v>-3.2028858890912337E-3</v>
      </c>
      <c r="M2847" s="37">
        <f>-(1-C2847/MAX(C$5:C2847))</f>
        <v>-2.4227718052912572E-2</v>
      </c>
      <c r="N2847" s="37">
        <f>-(1-D2847/MAX(D$5:D2847))</f>
        <v>-3.9928141949747697E-3</v>
      </c>
      <c r="O2847" s="37">
        <f>-(1-E2847/MAX(E$5:E2847))</f>
        <v>-0.31817072905568478</v>
      </c>
      <c r="P2847" s="39">
        <f>-(1-F2847/MAX(F$5:F2847))</f>
        <v>-1.7007519696909945E-4</v>
      </c>
      <c r="Q2847" s="33">
        <f>IF(DatiStorici[[#This Row],[Calend]]="X",(DatiStorici[[#This Row],[Balanced]]*B$2/DatiStorici[[#This Row],[Bond 3Y]]),Q2846)</f>
        <v>32.796399059957402</v>
      </c>
      <c r="R2847" s="33">
        <f>IF(DatiStorici[[#This Row],[Calend]]="X",(DatiStorici[[#This Row],[Balanced]]*C$2/DatiStorici[[#This Row],[Bond 10Y]]),R2846)</f>
        <v>23.941825733422558</v>
      </c>
      <c r="S2847" s="33">
        <f>IF(DatiStorici[[#This Row],[Calend]]="X",(DatiStorici[[#This Row],[Balanced]]*D$2/DatiStorici[[#This Row],[SXXR]]),S2846)</f>
        <v>17.880885900344772</v>
      </c>
      <c r="T2847" s="33">
        <f>IF(DatiStorici[[#This Row],[Calend]]="X",(DatiStorici[[#This Row],[Balanced]]*E$2/DatiStorici[[#This Row],[Gold]]),T2846)</f>
        <v>35.294211792420029</v>
      </c>
      <c r="U2847" s="34">
        <f>SUMPRODUCT(DatiStorici[[#This Row],[Bond 3Y]:[Gold]],Q2846:T2846)</f>
        <v>17679.248273021276</v>
      </c>
      <c r="V2847" s="32">
        <f t="shared" si="366"/>
        <v>1.9806834422301531E-3</v>
      </c>
      <c r="W2847" s="32">
        <f>-(1-U2847/MAX(U$5:U2847))</f>
        <v>-2.6402554955851087E-4</v>
      </c>
      <c r="X2847" s="53" t="str">
        <f t="shared" si="367"/>
        <v/>
      </c>
    </row>
    <row r="2848" spans="1:24" x14ac:dyDescent="0.3">
      <c r="A2848" s="4">
        <v>43115</v>
      </c>
      <c r="B2848" s="1">
        <v>133.59920099999999</v>
      </c>
      <c r="C2848" s="1">
        <v>182.740343</v>
      </c>
      <c r="D2848" s="1">
        <v>250.85636700000001</v>
      </c>
      <c r="E2848" s="1">
        <v>126.60462</v>
      </c>
      <c r="F2848" s="3">
        <f t="shared" si="360"/>
        <v>16691.838639716534</v>
      </c>
      <c r="G2848" s="36">
        <f t="shared" si="361"/>
        <v>-1.4154176096187113E-5</v>
      </c>
      <c r="H2848" s="31">
        <f t="shared" si="362"/>
        <v>-5.8251499458232406E-4</v>
      </c>
      <c r="I2848" s="37">
        <f t="shared" si="363"/>
        <v>-1.6412019901881846E-3</v>
      </c>
      <c r="J2848" s="37">
        <f t="shared" si="364"/>
        <v>9.3049039792343739E-3</v>
      </c>
      <c r="K2848" s="39">
        <f t="shared" si="365"/>
        <v>2.2375021158723978E-3</v>
      </c>
      <c r="L2848" s="36">
        <f>-(1-B2848/MAX(B$5:B2848))</f>
        <v>-3.2169946311274566E-3</v>
      </c>
      <c r="M2848" s="37">
        <f>-(1-C2848/MAX(C$5:C2848))</f>
        <v>-2.4795954519245544E-2</v>
      </c>
      <c r="N2848" s="37">
        <f>-(1-D2848/MAX(D$5:D2848))</f>
        <v>-5.6261225095158851E-3</v>
      </c>
      <c r="O2848" s="37">
        <f>-(1-E2848/MAX(E$5:E2848))</f>
        <v>-0.31179676458437522</v>
      </c>
      <c r="P2848" s="39">
        <f>-(1-F2848/MAX(F$5:F2848))</f>
        <v>0</v>
      </c>
      <c r="Q2848" s="33">
        <f>IF(DatiStorici[[#This Row],[Calend]]="X",(DatiStorici[[#This Row],[Balanced]]*B$2/DatiStorici[[#This Row],[Bond 3Y]]),Q2847)</f>
        <v>32.796399059957402</v>
      </c>
      <c r="R2848" s="33">
        <f>IF(DatiStorici[[#This Row],[Calend]]="X",(DatiStorici[[#This Row],[Balanced]]*C$2/DatiStorici[[#This Row],[Bond 10Y]]),R2847)</f>
        <v>23.941825733422558</v>
      </c>
      <c r="S2848" s="33">
        <f>IF(DatiStorici[[#This Row],[Calend]]="X",(DatiStorici[[#This Row],[Balanced]]*D$2/DatiStorici[[#This Row],[SXXR]]),S2847)</f>
        <v>17.880885900344772</v>
      </c>
      <c r="T2848" s="33">
        <f>IF(DatiStorici[[#This Row],[Calend]]="X",(DatiStorici[[#This Row],[Balanced]]*E$2/DatiStorici[[#This Row],[Gold]]),T2847)</f>
        <v>35.294211792420029</v>
      </c>
      <c r="U2848" s="34">
        <f>SUMPRODUCT(DatiStorici[[#This Row],[Bond 3Y]:[Gold]],Q2847:T2847)</f>
        <v>17710.654504540194</v>
      </c>
      <c r="V2848" s="32">
        <f t="shared" si="366"/>
        <v>1.7748700786708281E-3</v>
      </c>
      <c r="W2848" s="32">
        <f>-(1-U2848/MAX(U$5:U2848))</f>
        <v>0</v>
      </c>
      <c r="X2848" s="53" t="str">
        <f t="shared" si="367"/>
        <v/>
      </c>
    </row>
    <row r="2849" spans="1:24" x14ac:dyDescent="0.3">
      <c r="A2849" s="4">
        <v>43116</v>
      </c>
      <c r="B2849" s="1">
        <v>133.64489399999999</v>
      </c>
      <c r="C2849" s="1">
        <v>183.198195</v>
      </c>
      <c r="D2849" s="1">
        <v>251.18034599999999</v>
      </c>
      <c r="E2849" s="1">
        <v>126.09268</v>
      </c>
      <c r="F2849" s="3">
        <f t="shared" si="360"/>
        <v>16689.241230990861</v>
      </c>
      <c r="G2849" s="36">
        <f t="shared" si="361"/>
        <v>3.4195704451584825E-4</v>
      </c>
      <c r="H2849" s="31">
        <f t="shared" si="362"/>
        <v>2.5023450189994466E-3</v>
      </c>
      <c r="I2849" s="37">
        <f t="shared" si="363"/>
        <v>1.2906587768758797E-3</v>
      </c>
      <c r="J2849" s="37">
        <f t="shared" si="364"/>
        <v>-4.0518098165934916E-3</v>
      </c>
      <c r="K2849" s="39">
        <f t="shared" si="365"/>
        <v>-1.5562161206141066E-4</v>
      </c>
      <c r="L2849" s="36">
        <f>-(1-B2849/MAX(B$5:B2849))</f>
        <v>-2.8760793747232283E-3</v>
      </c>
      <c r="M2849" s="37">
        <f>-(1-C2849/MAX(C$5:C2849))</f>
        <v>-2.2352601752683943E-2</v>
      </c>
      <c r="N2849" s="37">
        <f>-(1-D2849/MAX(D$5:D2849))</f>
        <v>-4.3418965665663611E-3</v>
      </c>
      <c r="O2849" s="37">
        <f>-(1-E2849/MAX(E$5:E2849))</f>
        <v>-0.31457959165923766</v>
      </c>
      <c r="P2849" s="39">
        <f>-(1-F2849/MAX(F$5:F2849))</f>
        <v>-1.5560950364645887E-4</v>
      </c>
      <c r="Q2849" s="33">
        <f>IF(DatiStorici[[#This Row],[Calend]]="X",(DatiStorici[[#This Row],[Balanced]]*B$2/DatiStorici[[#This Row],[Bond 3Y]]),Q2848)</f>
        <v>32.796399059957402</v>
      </c>
      <c r="R2849" s="33">
        <f>IF(DatiStorici[[#This Row],[Calend]]="X",(DatiStorici[[#This Row],[Balanced]]*C$2/DatiStorici[[#This Row],[Bond 10Y]]),R2848)</f>
        <v>23.941825733422558</v>
      </c>
      <c r="S2849" s="33">
        <f>IF(DatiStorici[[#This Row],[Calend]]="X",(DatiStorici[[#This Row],[Balanced]]*D$2/DatiStorici[[#This Row],[SXXR]]),S2848)</f>
        <v>17.880885900344772</v>
      </c>
      <c r="T2849" s="33">
        <f>IF(DatiStorici[[#This Row],[Calend]]="X",(DatiStorici[[#This Row],[Balanced]]*E$2/DatiStorici[[#This Row],[Gold]]),T2848)</f>
        <v>35.294211792420029</v>
      </c>
      <c r="U2849" s="34">
        <f>SUMPRODUCT(DatiStorici[[#This Row],[Bond 3Y]:[Gold]],Q2848:T2848)</f>
        <v>17710.839395946234</v>
      </c>
      <c r="V2849" s="32">
        <f t="shared" si="366"/>
        <v>1.0439503571539478E-5</v>
      </c>
      <c r="W2849" s="32">
        <f>-(1-U2849/MAX(U$5:U2849))</f>
        <v>0</v>
      </c>
      <c r="X2849" s="53" t="str">
        <f t="shared" si="367"/>
        <v/>
      </c>
    </row>
    <row r="2850" spans="1:24" x14ac:dyDescent="0.3">
      <c r="A2850" s="4">
        <v>43117</v>
      </c>
      <c r="B2850" s="1">
        <v>133.629492</v>
      </c>
      <c r="C2850" s="1">
        <v>183.177438</v>
      </c>
      <c r="D2850" s="1">
        <v>250.945075</v>
      </c>
      <c r="E2850" s="1">
        <v>126.26137</v>
      </c>
      <c r="F2850" s="3">
        <f t="shared" si="360"/>
        <v>16691.449462811597</v>
      </c>
      <c r="G2850" s="36">
        <f t="shared" si="361"/>
        <v>-1.1525234608187734E-4</v>
      </c>
      <c r="H2850" s="31">
        <f t="shared" si="362"/>
        <v>-1.1330993741174994E-4</v>
      </c>
      <c r="I2850" s="37">
        <f t="shared" si="363"/>
        <v>-9.3710060226986002E-4</v>
      </c>
      <c r="J2850" s="37">
        <f t="shared" si="364"/>
        <v>1.3369313876766236E-3</v>
      </c>
      <c r="K2850" s="39">
        <f t="shared" si="365"/>
        <v>1.3230593963505221E-4</v>
      </c>
      <c r="L2850" s="36">
        <f>-(1-B2850/MAX(B$5:B2850))</f>
        <v>-2.9909936237140222E-3</v>
      </c>
      <c r="M2850" s="37">
        <f>-(1-C2850/MAX(C$5:C2850))</f>
        <v>-2.2463372642350321E-2</v>
      </c>
      <c r="N2850" s="37">
        <f>-(1-D2850/MAX(D$5:D2850))</f>
        <v>-5.2744913391400416E-3</v>
      </c>
      <c r="O2850" s="37">
        <f>-(1-E2850/MAX(E$5:E2850))</f>
        <v>-0.3136626187732382</v>
      </c>
      <c r="P2850" s="39">
        <f>-(1-F2850/MAX(F$5:F2850))</f>
        <v>-2.3315400618062476E-5</v>
      </c>
      <c r="Q2850" s="33">
        <f>IF(DatiStorici[[#This Row],[Calend]]="X",(DatiStorici[[#This Row],[Balanced]]*B$2/DatiStorici[[#This Row],[Bond 3Y]]),Q2849)</f>
        <v>32.796399059957402</v>
      </c>
      <c r="R2850" s="33">
        <f>IF(DatiStorici[[#This Row],[Calend]]="X",(DatiStorici[[#This Row],[Balanced]]*C$2/DatiStorici[[#This Row],[Bond 10Y]]),R2849)</f>
        <v>23.941825733422558</v>
      </c>
      <c r="S2850" s="33">
        <f>IF(DatiStorici[[#This Row],[Calend]]="X",(DatiStorici[[#This Row],[Balanced]]*D$2/DatiStorici[[#This Row],[SXXR]]),S2849)</f>
        <v>17.880885900344772</v>
      </c>
      <c r="T2850" s="33">
        <f>IF(DatiStorici[[#This Row],[Calend]]="X",(DatiStorici[[#This Row],[Balanced]]*E$2/DatiStorici[[#This Row],[Gold]]),T2849)</f>
        <v>35.294211792420029</v>
      </c>
      <c r="U2850" s="34">
        <f>SUMPRODUCT(DatiStorici[[#This Row],[Bond 3Y]:[Gold]],Q2849:T2849)</f>
        <v>17711.584232011774</v>
      </c>
      <c r="V2850" s="32">
        <f t="shared" si="366"/>
        <v>4.205449482915841E-5</v>
      </c>
      <c r="W2850" s="32">
        <f>-(1-U2850/MAX(U$5:U2850))</f>
        <v>0</v>
      </c>
      <c r="X2850" s="53" t="str">
        <f t="shared" si="367"/>
        <v/>
      </c>
    </row>
    <row r="2851" spans="1:24" x14ac:dyDescent="0.3">
      <c r="A2851" s="4">
        <v>43118</v>
      </c>
      <c r="B2851" s="1">
        <v>133.631337</v>
      </c>
      <c r="C2851" s="1">
        <v>183.09312399999999</v>
      </c>
      <c r="D2851" s="1">
        <v>251.45097000000001</v>
      </c>
      <c r="E2851" s="1">
        <v>125.93378</v>
      </c>
      <c r="F2851" s="3">
        <f t="shared" si="360"/>
        <v>16684.05029183127</v>
      </c>
      <c r="G2851" s="36">
        <f t="shared" si="361"/>
        <v>1.3806737088608107E-5</v>
      </c>
      <c r="H2851" s="31">
        <f t="shared" si="362"/>
        <v>-4.6039190825977261E-4</v>
      </c>
      <c r="I2851" s="37">
        <f t="shared" si="363"/>
        <v>2.0139297513333313E-3</v>
      </c>
      <c r="J2851" s="37">
        <f t="shared" si="364"/>
        <v>-2.5979102631102998E-3</v>
      </c>
      <c r="K2851" s="39">
        <f t="shared" si="365"/>
        <v>-4.433893817884963E-4</v>
      </c>
      <c r="L2851" s="36">
        <f>-(1-B2851/MAX(B$5:B2851))</f>
        <v>-2.9772280874597046E-3</v>
      </c>
      <c r="M2851" s="37">
        <f>-(1-C2851/MAX(C$5:C2851))</f>
        <v>-2.2913319011831912E-2</v>
      </c>
      <c r="N2851" s="37">
        <f>-(1-D2851/MAX(D$5:D2851))</f>
        <v>-3.2691654278664828E-3</v>
      </c>
      <c r="O2851" s="37">
        <f>-(1-E2851/MAX(E$5:E2851))</f>
        <v>-0.31544334761148918</v>
      </c>
      <c r="P2851" s="39">
        <f>-(1-F2851/MAX(F$5:F2851))</f>
        <v>-4.6659616435140716E-4</v>
      </c>
      <c r="Q2851" s="33">
        <f>IF(DatiStorici[[#This Row],[Calend]]="X",(DatiStorici[[#This Row],[Balanced]]*B$2/DatiStorici[[#This Row],[Bond 3Y]]),Q2850)</f>
        <v>32.796399059957402</v>
      </c>
      <c r="R2851" s="33">
        <f>IF(DatiStorici[[#This Row],[Calend]]="X",(DatiStorici[[#This Row],[Balanced]]*C$2/DatiStorici[[#This Row],[Bond 10Y]]),R2850)</f>
        <v>23.941825733422558</v>
      </c>
      <c r="S2851" s="33">
        <f>IF(DatiStorici[[#This Row],[Calend]]="X",(DatiStorici[[#This Row],[Balanced]]*D$2/DatiStorici[[#This Row],[SXXR]]),S2850)</f>
        <v>17.880885900344772</v>
      </c>
      <c r="T2851" s="33">
        <f>IF(DatiStorici[[#This Row],[Calend]]="X",(DatiStorici[[#This Row],[Balanced]]*E$2/DatiStorici[[#This Row],[Gold]]),T2850)</f>
        <v>35.294211792420029</v>
      </c>
      <c r="U2851" s="34">
        <f>SUMPRODUCT(DatiStorici[[#This Row],[Bond 3Y]:[Gold]],Q2850:T2850)</f>
        <v>17707.109930204624</v>
      </c>
      <c r="V2851" s="32">
        <f t="shared" si="366"/>
        <v>-2.5265199278429689E-4</v>
      </c>
      <c r="W2851" s="32">
        <f>-(1-U2851/MAX(U$5:U2851))</f>
        <v>-2.5262007895732186E-4</v>
      </c>
      <c r="X2851" s="53" t="str">
        <f t="shared" si="367"/>
        <v/>
      </c>
    </row>
    <row r="2852" spans="1:24" x14ac:dyDescent="0.3">
      <c r="A2852" s="4">
        <v>43119</v>
      </c>
      <c r="B2852" s="1">
        <v>133.652117</v>
      </c>
      <c r="C2852" s="1">
        <v>183.364892</v>
      </c>
      <c r="D2852" s="1">
        <v>252.802809</v>
      </c>
      <c r="E2852" s="1">
        <v>126.19226999999999</v>
      </c>
      <c r="F2852" s="3">
        <f t="shared" si="360"/>
        <v>16721.975359164058</v>
      </c>
      <c r="G2852" s="36">
        <f t="shared" si="361"/>
        <v>1.5549035850049179E-4</v>
      </c>
      <c r="H2852" s="31">
        <f t="shared" si="362"/>
        <v>1.4832152004145586E-3</v>
      </c>
      <c r="I2852" s="37">
        <f t="shared" si="363"/>
        <v>5.3617535252988022E-3</v>
      </c>
      <c r="J2852" s="37">
        <f t="shared" si="364"/>
        <v>2.0504830069562126E-3</v>
      </c>
      <c r="K2852" s="39">
        <f t="shared" si="365"/>
        <v>2.2705534637545034E-3</v>
      </c>
      <c r="L2852" s="36">
        <f>-(1-B2852/MAX(B$5:B2852))</f>
        <v>-2.8221886059618395E-3</v>
      </c>
      <c r="M2852" s="37">
        <f>-(1-C2852/MAX(C$5:C2852))</f>
        <v>-2.1463013903056716E-2</v>
      </c>
      <c r="N2852" s="37">
        <f>-(1-D2852/MAX(D$5:D2852))</f>
        <v>0</v>
      </c>
      <c r="O2852" s="37">
        <f>-(1-E2852/MAX(E$5:E2852))</f>
        <v>-0.31403823574177558</v>
      </c>
      <c r="P2852" s="39">
        <f>-(1-F2852/MAX(F$5:F2852))</f>
        <v>0</v>
      </c>
      <c r="Q2852" s="33">
        <f>IF(DatiStorici[[#This Row],[Calend]]="X",(DatiStorici[[#This Row],[Balanced]]*B$2/DatiStorici[[#This Row],[Bond 3Y]]),Q2851)</f>
        <v>32.796399059957402</v>
      </c>
      <c r="R2852" s="33">
        <f>IF(DatiStorici[[#This Row],[Calend]]="X",(DatiStorici[[#This Row],[Balanced]]*C$2/DatiStorici[[#This Row],[Bond 10Y]]),R2851)</f>
        <v>23.941825733422558</v>
      </c>
      <c r="S2852" s="33">
        <f>IF(DatiStorici[[#This Row],[Calend]]="X",(DatiStorici[[#This Row],[Balanced]]*D$2/DatiStorici[[#This Row],[SXXR]]),S2851)</f>
        <v>17.880885900344772</v>
      </c>
      <c r="T2852" s="33">
        <f>IF(DatiStorici[[#This Row],[Calend]]="X",(DatiStorici[[#This Row],[Balanced]]*E$2/DatiStorici[[#This Row],[Gold]]),T2851)</f>
        <v>35.294211792420029</v>
      </c>
      <c r="U2852" s="34">
        <f>SUMPRODUCT(DatiStorici[[#This Row],[Bond 3Y]:[Gold]],Q2851:T2851)</f>
        <v>17747.593341193868</v>
      </c>
      <c r="V2852" s="32">
        <f t="shared" si="366"/>
        <v>2.2836704215670493E-3</v>
      </c>
      <c r="W2852" s="32">
        <f>-(1-U2852/MAX(U$5:U2852))</f>
        <v>0</v>
      </c>
      <c r="X2852" s="53" t="str">
        <f t="shared" si="367"/>
        <v/>
      </c>
    </row>
    <row r="2853" spans="1:24" x14ac:dyDescent="0.3">
      <c r="A2853" s="4">
        <v>43122</v>
      </c>
      <c r="B2853" s="1">
        <v>133.673001</v>
      </c>
      <c r="C2853" s="1">
        <v>183.59401800000001</v>
      </c>
      <c r="D2853" s="1">
        <v>253.60247000000001</v>
      </c>
      <c r="E2853" s="1">
        <v>125.96575</v>
      </c>
      <c r="F2853" s="3">
        <f t="shared" si="360"/>
        <v>16731.387560248862</v>
      </c>
      <c r="G2853" s="36">
        <f t="shared" si="361"/>
        <v>1.5624420330373327E-4</v>
      </c>
      <c r="H2853" s="31">
        <f t="shared" si="362"/>
        <v>1.2487830301003084E-3</v>
      </c>
      <c r="I2853" s="37">
        <f t="shared" si="363"/>
        <v>3.1581885016714654E-3</v>
      </c>
      <c r="J2853" s="37">
        <f t="shared" si="364"/>
        <v>-1.7966516467179353E-3</v>
      </c>
      <c r="K2853" s="39">
        <f t="shared" si="365"/>
        <v>5.627058395195699E-4</v>
      </c>
      <c r="L2853" s="36">
        <f>-(1-B2853/MAX(B$5:B2853))</f>
        <v>-2.6663731809570823E-3</v>
      </c>
      <c r="M2853" s="37">
        <f>-(1-C2853/MAX(C$5:C2853))</f>
        <v>-2.0240270208607081E-2</v>
      </c>
      <c r="N2853" s="37">
        <f>-(1-D2853/MAX(D$5:D2853))</f>
        <v>0</v>
      </c>
      <c r="O2853" s="37">
        <f>-(1-E2853/MAX(E$5:E2853))</f>
        <v>-0.31526956361027159</v>
      </c>
      <c r="P2853" s="39">
        <f>-(1-F2853/MAX(F$5:F2853))</f>
        <v>0</v>
      </c>
      <c r="Q2853" s="33">
        <f>IF(DatiStorici[[#This Row],[Calend]]="X",(DatiStorici[[#This Row],[Balanced]]*B$2/DatiStorici[[#This Row],[Bond 3Y]]),Q2852)</f>
        <v>32.796399059957402</v>
      </c>
      <c r="R2853" s="33">
        <f>IF(DatiStorici[[#This Row],[Calend]]="X",(DatiStorici[[#This Row],[Balanced]]*C$2/DatiStorici[[#This Row],[Bond 10Y]]),R2852)</f>
        <v>23.941825733422558</v>
      </c>
      <c r="S2853" s="33">
        <f>IF(DatiStorici[[#This Row],[Calend]]="X",(DatiStorici[[#This Row],[Balanced]]*D$2/DatiStorici[[#This Row],[SXXR]]),S2852)</f>
        <v>17.880885900344772</v>
      </c>
      <c r="T2853" s="33">
        <f>IF(DatiStorici[[#This Row],[Calend]]="X",(DatiStorici[[#This Row],[Balanced]]*E$2/DatiStorici[[#This Row],[Gold]]),T2852)</f>
        <v>35.294211792420029</v>
      </c>
      <c r="U2853" s="34">
        <f>SUMPRODUCT(DatiStorici[[#This Row],[Bond 3Y]:[Gold]],Q2852:T2852)</f>
        <v>17760.06775819957</v>
      </c>
      <c r="V2853" s="32">
        <f t="shared" si="366"/>
        <v>7.0263245354261321E-4</v>
      </c>
      <c r="W2853" s="32">
        <f>-(1-U2853/MAX(U$5:U2853))</f>
        <v>0</v>
      </c>
      <c r="X2853" s="53" t="str">
        <f t="shared" si="367"/>
        <v/>
      </c>
    </row>
    <row r="2854" spans="1:24" x14ac:dyDescent="0.3">
      <c r="A2854" s="4">
        <v>43123</v>
      </c>
      <c r="B2854" s="1">
        <v>133.704959</v>
      </c>
      <c r="C2854" s="1">
        <v>183.75279399999999</v>
      </c>
      <c r="D2854" s="1">
        <v>254.03637000000001</v>
      </c>
      <c r="E2854" s="1">
        <v>126.03991000000001</v>
      </c>
      <c r="F2854" s="3">
        <f t="shared" si="360"/>
        <v>16745.648715563642</v>
      </c>
      <c r="G2854" s="36">
        <f t="shared" si="361"/>
        <v>2.3904737811731308E-4</v>
      </c>
      <c r="H2854" s="31">
        <f t="shared" si="362"/>
        <v>8.6444746327282317E-4</v>
      </c>
      <c r="I2854" s="37">
        <f t="shared" si="363"/>
        <v>1.7094834810776546E-3</v>
      </c>
      <c r="J2854" s="37">
        <f t="shared" si="364"/>
        <v>5.8855822635704767E-4</v>
      </c>
      <c r="K2854" s="39">
        <f t="shared" si="365"/>
        <v>8.519963392197437E-4</v>
      </c>
      <c r="L2854" s="36">
        <f>-(1-B2854/MAX(B$5:B2854))</f>
        <v>-2.4279346944455771E-3</v>
      </c>
      <c r="M2854" s="37">
        <f>-(1-C2854/MAX(C$5:C2854))</f>
        <v>-1.9392953217824971E-2</v>
      </c>
      <c r="N2854" s="37">
        <f>-(1-D2854/MAX(D$5:D2854))</f>
        <v>0</v>
      </c>
      <c r="O2854" s="37">
        <f>-(1-E2854/MAX(E$5:E2854))</f>
        <v>-0.31486644126024654</v>
      </c>
      <c r="P2854" s="39">
        <f>-(1-F2854/MAX(F$5:F2854))</f>
        <v>0</v>
      </c>
      <c r="Q2854" s="33">
        <f>IF(DatiStorici[[#This Row],[Calend]]="X",(DatiStorici[[#This Row],[Balanced]]*B$2/DatiStorici[[#This Row],[Bond 3Y]]),Q2853)</f>
        <v>32.796399059957402</v>
      </c>
      <c r="R2854" s="33">
        <f>IF(DatiStorici[[#This Row],[Calend]]="X",(DatiStorici[[#This Row],[Balanced]]*C$2/DatiStorici[[#This Row],[Bond 10Y]]),R2853)</f>
        <v>23.941825733422558</v>
      </c>
      <c r="S2854" s="33">
        <f>IF(DatiStorici[[#This Row],[Calend]]="X",(DatiStorici[[#This Row],[Balanced]]*D$2/DatiStorici[[#This Row],[SXXR]]),S2853)</f>
        <v>17.880885900344772</v>
      </c>
      <c r="T2854" s="33">
        <f>IF(DatiStorici[[#This Row],[Calend]]="X",(DatiStorici[[#This Row],[Balanced]]*E$2/DatiStorici[[#This Row],[Gold]]),T2853)</f>
        <v>35.294211792420029</v>
      </c>
      <c r="U2854" s="34">
        <f>SUMPRODUCT(DatiStorici[[#This Row],[Bond 3Y]:[Gold]],Q2853:T2853)</f>
        <v>17775.293187982064</v>
      </c>
      <c r="V2854" s="32">
        <f t="shared" si="366"/>
        <v>8.5691718382891542E-4</v>
      </c>
      <c r="W2854" s="32">
        <f>-(1-U2854/MAX(U$5:U2854))</f>
        <v>0</v>
      </c>
      <c r="X2854" s="53" t="str">
        <f t="shared" si="367"/>
        <v/>
      </c>
    </row>
    <row r="2855" spans="1:24" x14ac:dyDescent="0.3">
      <c r="A2855" s="4">
        <v>43124</v>
      </c>
      <c r="B2855" s="1">
        <v>133.684572</v>
      </c>
      <c r="C2855" s="1">
        <v>183.46053699999999</v>
      </c>
      <c r="D2855" s="1">
        <v>252.775811</v>
      </c>
      <c r="E2855" s="1">
        <v>127.95729</v>
      </c>
      <c r="F2855" s="3">
        <f t="shared" si="360"/>
        <v>16794.405689244806</v>
      </c>
      <c r="G2855" s="36">
        <f t="shared" si="361"/>
        <v>-1.5248914168970788E-4</v>
      </c>
      <c r="H2855" s="31">
        <f t="shared" si="362"/>
        <v>-1.5917562737249522E-3</v>
      </c>
      <c r="I2855" s="37">
        <f t="shared" si="363"/>
        <v>-4.9744723851303336E-3</v>
      </c>
      <c r="J2855" s="37">
        <f t="shared" si="364"/>
        <v>1.5097933533980586E-2</v>
      </c>
      <c r="K2855" s="39">
        <f t="shared" si="365"/>
        <v>2.9073899187863701E-3</v>
      </c>
      <c r="L2855" s="36">
        <f>-(1-B2855/MAX(B$5:B2855))</f>
        <v>-2.5800420048063266E-3</v>
      </c>
      <c r="M2855" s="37">
        <f>-(1-C2855/MAX(C$5:C2855))</f>
        <v>-2.0952599019300133E-2</v>
      </c>
      <c r="N2855" s="37">
        <f>-(1-D2855/MAX(D$5:D2855))</f>
        <v>-4.9621201877511067E-3</v>
      </c>
      <c r="O2855" s="37">
        <f>-(1-E2855/MAX(E$5:E2855))</f>
        <v>-0.30444385858102674</v>
      </c>
      <c r="P2855" s="39">
        <f>-(1-F2855/MAX(F$5:F2855))</f>
        <v>0</v>
      </c>
      <c r="Q2855" s="33">
        <f>IF(DatiStorici[[#This Row],[Calend]]="X",(DatiStorici[[#This Row],[Balanced]]*B$2/DatiStorici[[#This Row],[Bond 3Y]]),Q2854)</f>
        <v>32.796399059957402</v>
      </c>
      <c r="R2855" s="33">
        <f>IF(DatiStorici[[#This Row],[Calend]]="X",(DatiStorici[[#This Row],[Balanced]]*C$2/DatiStorici[[#This Row],[Bond 10Y]]),R2854)</f>
        <v>23.941825733422558</v>
      </c>
      <c r="S2855" s="33">
        <f>IF(DatiStorici[[#This Row],[Calend]]="X",(DatiStorici[[#This Row],[Balanced]]*D$2/DatiStorici[[#This Row],[SXXR]]),S2854)</f>
        <v>17.880885900344772</v>
      </c>
      <c r="T2855" s="33">
        <f>IF(DatiStorici[[#This Row],[Calend]]="X",(DatiStorici[[#This Row],[Balanced]]*E$2/DatiStorici[[#This Row],[Gold]]),T2854)</f>
        <v>35.294211792420029</v>
      </c>
      <c r="U2855" s="34">
        <f>SUMPRODUCT(DatiStorici[[#This Row],[Bond 3Y]:[Gold]],Q2854:T2854)</f>
        <v>17812.759905787952</v>
      </c>
      <c r="V2855" s="32">
        <f t="shared" si="366"/>
        <v>2.1055791700345561E-3</v>
      </c>
      <c r="W2855" s="32">
        <f>-(1-U2855/MAX(U$5:U2855))</f>
        <v>0</v>
      </c>
      <c r="X2855" s="53" t="str">
        <f t="shared" si="367"/>
        <v/>
      </c>
    </row>
    <row r="2856" spans="1:24" x14ac:dyDescent="0.3">
      <c r="A2856" s="4">
        <v>43125</v>
      </c>
      <c r="B2856" s="1">
        <v>133.64502300000001</v>
      </c>
      <c r="C2856" s="1">
        <v>182.934664</v>
      </c>
      <c r="D2856" s="1">
        <v>251.371904</v>
      </c>
      <c r="E2856" s="1">
        <v>128.07396</v>
      </c>
      <c r="F2856" s="3">
        <f t="shared" si="360"/>
        <v>16763.59702237937</v>
      </c>
      <c r="G2856" s="36">
        <f t="shared" si="361"/>
        <v>-2.9588194519591563E-4</v>
      </c>
      <c r="H2856" s="31">
        <f t="shared" si="362"/>
        <v>-2.8705253762082543E-3</v>
      </c>
      <c r="I2856" s="37">
        <f t="shared" si="363"/>
        <v>-5.5694416028178404E-3</v>
      </c>
      <c r="J2856" s="37">
        <f t="shared" si="364"/>
        <v>9.1137318648030748E-4</v>
      </c>
      <c r="K2856" s="39">
        <f t="shared" si="365"/>
        <v>-1.836144766179944E-3</v>
      </c>
      <c r="L2856" s="36">
        <f>-(1-B2856/MAX(B$5:B2856))</f>
        <v>-2.8751169063345738E-3</v>
      </c>
      <c r="M2856" s="37">
        <f>-(1-C2856/MAX(C$5:C2856))</f>
        <v>-2.3758949650967032E-2</v>
      </c>
      <c r="N2856" s="37">
        <f>-(1-D2856/MAX(D$5:D2856))</f>
        <v>-1.0488521781349625E-2</v>
      </c>
      <c r="O2856" s="37">
        <f>-(1-E2856/MAX(E$5:E2856))</f>
        <v>-0.30380965841142837</v>
      </c>
      <c r="P2856" s="39">
        <f>-(1-F2856/MAX(F$5:F2856))</f>
        <v>-1.8344600836435188E-3</v>
      </c>
      <c r="Q2856" s="33">
        <f>IF(DatiStorici[[#This Row],[Calend]]="X",(DatiStorici[[#This Row],[Balanced]]*B$2/DatiStorici[[#This Row],[Bond 3Y]]),Q2855)</f>
        <v>32.796399059957402</v>
      </c>
      <c r="R2856" s="33">
        <f>IF(DatiStorici[[#This Row],[Calend]]="X",(DatiStorici[[#This Row],[Balanced]]*C$2/DatiStorici[[#This Row],[Bond 10Y]]),R2855)</f>
        <v>23.941825733422558</v>
      </c>
      <c r="S2856" s="33">
        <f>IF(DatiStorici[[#This Row],[Calend]]="X",(DatiStorici[[#This Row],[Balanced]]*D$2/DatiStorici[[#This Row],[SXXR]]),S2855)</f>
        <v>17.880885900344772</v>
      </c>
      <c r="T2856" s="33">
        <f>IF(DatiStorici[[#This Row],[Calend]]="X",(DatiStorici[[#This Row],[Balanced]]*E$2/DatiStorici[[#This Row],[Gold]]),T2855)</f>
        <v>35.294211792420029</v>
      </c>
      <c r="U2856" s="34">
        <f>SUMPRODUCT(DatiStorici[[#This Row],[Bond 3Y]:[Gold]],Q2855:T2855)</f>
        <v>17777.887156085744</v>
      </c>
      <c r="V2856" s="32">
        <f t="shared" si="366"/>
        <v>-1.9596587160455362E-3</v>
      </c>
      <c r="W2856" s="32">
        <f>-(1-U2856/MAX(U$5:U2856))</f>
        <v>-1.957739838556849E-3</v>
      </c>
      <c r="X2856" s="53" t="str">
        <f t="shared" si="367"/>
        <v/>
      </c>
    </row>
    <row r="2857" spans="1:24" x14ac:dyDescent="0.3">
      <c r="A2857" s="4">
        <v>43126</v>
      </c>
      <c r="B2857" s="1">
        <v>133.58521300000001</v>
      </c>
      <c r="C2857" s="1">
        <v>182.63516799999999</v>
      </c>
      <c r="D2857" s="1">
        <v>252.63503399999999</v>
      </c>
      <c r="E2857" s="1">
        <v>127.90233000000001</v>
      </c>
      <c r="F2857" s="3">
        <f t="shared" si="360"/>
        <v>16766.770326416958</v>
      </c>
      <c r="G2857" s="36">
        <f t="shared" si="361"/>
        <v>-4.4762899508635413E-4</v>
      </c>
      <c r="H2857" s="31">
        <f t="shared" si="362"/>
        <v>-1.6385163150204186E-3</v>
      </c>
      <c r="I2857" s="37">
        <f t="shared" si="363"/>
        <v>5.0123621296192964E-3</v>
      </c>
      <c r="J2857" s="37">
        <f t="shared" si="364"/>
        <v>-1.3409837740775794E-3</v>
      </c>
      <c r="K2857" s="39">
        <f t="shared" si="365"/>
        <v>1.8927940836752696E-4</v>
      </c>
      <c r="L2857" s="36">
        <f>-(1-B2857/MAX(B$5:B2857))</f>
        <v>-3.3213590328209364E-3</v>
      </c>
      <c r="M2857" s="37">
        <f>-(1-C2857/MAX(C$5:C2857))</f>
        <v>-2.5357226780201247E-2</v>
      </c>
      <c r="N2857" s="37">
        <f>-(1-D2857/MAX(D$5:D2857))</f>
        <v>-5.5162809955126013E-3</v>
      </c>
      <c r="O2857" s="37">
        <f>-(1-E2857/MAX(E$5:E2857))</f>
        <v>-0.30474261268509051</v>
      </c>
      <c r="P2857" s="39">
        <f>-(1-F2857/MAX(F$5:F2857))</f>
        <v>-1.6455100191813399E-3</v>
      </c>
      <c r="Q2857" s="33">
        <f>IF(DatiStorici[[#This Row],[Calend]]="X",(DatiStorici[[#This Row],[Balanced]]*B$2/DatiStorici[[#This Row],[Bond 3Y]]),Q2856)</f>
        <v>32.796399059957402</v>
      </c>
      <c r="R2857" s="33">
        <f>IF(DatiStorici[[#This Row],[Calend]]="X",(DatiStorici[[#This Row],[Balanced]]*C$2/DatiStorici[[#This Row],[Bond 10Y]]),R2856)</f>
        <v>23.941825733422558</v>
      </c>
      <c r="S2857" s="33">
        <f>IF(DatiStorici[[#This Row],[Calend]]="X",(DatiStorici[[#This Row],[Balanced]]*D$2/DatiStorici[[#This Row],[SXXR]]),S2856)</f>
        <v>17.880885900344772</v>
      </c>
      <c r="T2857" s="33">
        <f>IF(DatiStorici[[#This Row],[Calend]]="X",(DatiStorici[[#This Row],[Balanced]]*E$2/DatiStorici[[#This Row],[Gold]]),T2856)</f>
        <v>35.294211792420029</v>
      </c>
      <c r="U2857" s="34">
        <f>SUMPRODUCT(DatiStorici[[#This Row],[Bond 3Y]:[Gold]],Q2856:T2856)</f>
        <v>17785.283460255479</v>
      </c>
      <c r="V2857" s="32">
        <f t="shared" si="366"/>
        <v>4.1595302939474569E-4</v>
      </c>
      <c r="W2857" s="32">
        <f>-(1-U2857/MAX(U$5:U2857))</f>
        <v>-1.5425147859060573E-3</v>
      </c>
      <c r="X2857" s="53" t="str">
        <f t="shared" si="367"/>
        <v/>
      </c>
    </row>
    <row r="2858" spans="1:24" x14ac:dyDescent="0.3">
      <c r="A2858" s="4">
        <v>43129</v>
      </c>
      <c r="B2858" s="1">
        <v>133.514903</v>
      </c>
      <c r="C2858" s="1">
        <v>181.86678800000001</v>
      </c>
      <c r="D2858" s="1">
        <v>252.15099499999999</v>
      </c>
      <c r="E2858" s="1">
        <v>127.01886</v>
      </c>
      <c r="F2858" s="3">
        <f t="shared" si="360"/>
        <v>16703.454057682349</v>
      </c>
      <c r="G2858" s="36">
        <f t="shared" si="361"/>
        <v>-5.2646927060106196E-4</v>
      </c>
      <c r="H2858" s="31">
        <f t="shared" si="362"/>
        <v>-4.2160604382222742E-3</v>
      </c>
      <c r="I2858" s="37">
        <f t="shared" si="363"/>
        <v>-1.9177993072233062E-3</v>
      </c>
      <c r="J2858" s="37">
        <f t="shared" si="364"/>
        <v>-6.9313464061922991E-3</v>
      </c>
      <c r="K2858" s="39">
        <f t="shared" si="365"/>
        <v>-3.7834430708361326E-3</v>
      </c>
      <c r="L2858" s="36">
        <f>-(1-B2858/MAX(B$5:B2858))</f>
        <v>-3.8459416095347754E-3</v>
      </c>
      <c r="M2858" s="37">
        <f>-(1-C2858/MAX(C$5:C2858))</f>
        <v>-2.9457729560074419E-2</v>
      </c>
      <c r="N2858" s="37">
        <f>-(1-D2858/MAX(D$5:D2858))</f>
        <v>-7.4216735186383165E-3</v>
      </c>
      <c r="O2858" s="37">
        <f>-(1-E2858/MAX(E$5:E2858))</f>
        <v>-0.30954501967776304</v>
      </c>
      <c r="P2858" s="39">
        <f>-(1-F2858/MAX(F$5:F2858))</f>
        <v>-5.4155909560230642E-3</v>
      </c>
      <c r="Q2858" s="33">
        <f>IF(DatiStorici[[#This Row],[Calend]]="X",(DatiStorici[[#This Row],[Balanced]]*B$2/DatiStorici[[#This Row],[Bond 3Y]]),Q2857)</f>
        <v>32.796399059957402</v>
      </c>
      <c r="R2858" s="33">
        <f>IF(DatiStorici[[#This Row],[Calend]]="X",(DatiStorici[[#This Row],[Balanced]]*C$2/DatiStorici[[#This Row],[Bond 10Y]]),R2857)</f>
        <v>23.941825733422558</v>
      </c>
      <c r="S2858" s="33">
        <f>IF(DatiStorici[[#This Row],[Calend]]="X",(DatiStorici[[#This Row],[Balanced]]*D$2/DatiStorici[[#This Row],[SXXR]]),S2857)</f>
        <v>17.880885900344772</v>
      </c>
      <c r="T2858" s="33">
        <f>IF(DatiStorici[[#This Row],[Calend]]="X",(DatiStorici[[#This Row],[Balanced]]*E$2/DatiStorici[[#This Row],[Gold]]),T2857)</f>
        <v>35.294211792420029</v>
      </c>
      <c r="U2858" s="34">
        <f>SUMPRODUCT(DatiStorici[[#This Row],[Bond 3Y]:[Gold]],Q2857:T2857)</f>
        <v>17724.744701957963</v>
      </c>
      <c r="V2858" s="32">
        <f t="shared" si="366"/>
        <v>-3.4096743980217147E-3</v>
      </c>
      <c r="W2858" s="32">
        <f>-(1-U2858/MAX(U$5:U2858))</f>
        <v>-4.9411323284827002E-3</v>
      </c>
      <c r="X2858" s="53" t="str">
        <f t="shared" si="367"/>
        <v/>
      </c>
    </row>
    <row r="2859" spans="1:24" x14ac:dyDescent="0.3">
      <c r="A2859" s="4">
        <v>43130</v>
      </c>
      <c r="B2859" s="1">
        <v>133.54318599999999</v>
      </c>
      <c r="C2859" s="1">
        <v>182.02994100000001</v>
      </c>
      <c r="D2859" s="1">
        <v>249.86836099999999</v>
      </c>
      <c r="E2859" s="1">
        <v>127.11663</v>
      </c>
      <c r="F2859" s="3">
        <f t="shared" si="360"/>
        <v>16677.800557628405</v>
      </c>
      <c r="G2859" s="36">
        <f t="shared" si="361"/>
        <v>2.1181159658295346E-4</v>
      </c>
      <c r="H2859" s="31">
        <f t="shared" si="362"/>
        <v>8.9669951901212509E-4</v>
      </c>
      <c r="I2859" s="37">
        <f t="shared" si="363"/>
        <v>-9.0938713958473825E-3</v>
      </c>
      <c r="J2859" s="37">
        <f t="shared" si="364"/>
        <v>7.6943212318384259E-4</v>
      </c>
      <c r="K2859" s="39">
        <f t="shared" si="365"/>
        <v>-1.5370006549984419E-3</v>
      </c>
      <c r="L2859" s="36">
        <f>-(1-B2859/MAX(B$5:B2859))</f>
        <v>-3.6349222806030257E-3</v>
      </c>
      <c r="M2859" s="37">
        <f>-(1-C2859/MAX(C$5:C2859))</f>
        <v>-2.8587054464360606E-2</v>
      </c>
      <c r="N2859" s="37">
        <f>-(1-D2859/MAX(D$5:D2859))</f>
        <v>-1.6407134931112455E-2</v>
      </c>
      <c r="O2859" s="37">
        <f>-(1-E2859/MAX(E$5:E2859))</f>
        <v>-0.30901355700028266</v>
      </c>
      <c r="P2859" s="39">
        <f>-(1-F2859/MAX(F$5:F2859))</f>
        <v>-6.9430936571381885E-3</v>
      </c>
      <c r="Q2859" s="33">
        <f>IF(DatiStorici[[#This Row],[Calend]]="X",(DatiStorici[[#This Row],[Balanced]]*B$2/DatiStorici[[#This Row],[Bond 3Y]]),Q2858)</f>
        <v>32.796399059957402</v>
      </c>
      <c r="R2859" s="33">
        <f>IF(DatiStorici[[#This Row],[Calend]]="X",(DatiStorici[[#This Row],[Balanced]]*C$2/DatiStorici[[#This Row],[Bond 10Y]]),R2858)</f>
        <v>23.941825733422558</v>
      </c>
      <c r="S2859" s="33">
        <f>IF(DatiStorici[[#This Row],[Calend]]="X",(DatiStorici[[#This Row],[Balanced]]*D$2/DatiStorici[[#This Row],[SXXR]]),S2858)</f>
        <v>17.880885900344772</v>
      </c>
      <c r="T2859" s="33">
        <f>IF(DatiStorici[[#This Row],[Calend]]="X",(DatiStorici[[#This Row],[Balanced]]*E$2/DatiStorici[[#This Row],[Gold]]),T2858)</f>
        <v>35.294211792420029</v>
      </c>
      <c r="U2859" s="34">
        <f>SUMPRODUCT(DatiStorici[[#This Row],[Bond 3Y]:[Gold]],Q2858:T2858)</f>
        <v>17692.213660187157</v>
      </c>
      <c r="V2859" s="32">
        <f t="shared" si="366"/>
        <v>-1.837032451329047E-3</v>
      </c>
      <c r="W2859" s="32">
        <f>-(1-U2859/MAX(U$5:U2859))</f>
        <v>-6.7674097803129829E-3</v>
      </c>
      <c r="X2859" s="53" t="str">
        <f t="shared" si="367"/>
        <v/>
      </c>
    </row>
    <row r="2860" spans="1:24" x14ac:dyDescent="0.3">
      <c r="A2860" s="4">
        <v>43131</v>
      </c>
      <c r="B2860" s="1">
        <v>133.56855899999999</v>
      </c>
      <c r="C2860" s="1">
        <v>181.94186099999999</v>
      </c>
      <c r="D2860" s="1">
        <v>249.44539</v>
      </c>
      <c r="E2860" s="1">
        <v>127.12934</v>
      </c>
      <c r="F2860" s="3">
        <f t="shared" si="360"/>
        <v>16670.335209761335</v>
      </c>
      <c r="G2860" s="36">
        <f t="shared" si="361"/>
        <v>1.8998041494821177E-4</v>
      </c>
      <c r="H2860" s="31">
        <f t="shared" si="362"/>
        <v>-4.8399354694739395E-4</v>
      </c>
      <c r="I2860" s="37">
        <f t="shared" si="363"/>
        <v>-1.694209704121539E-3</v>
      </c>
      <c r="J2860" s="37">
        <f t="shared" si="364"/>
        <v>9.9981919167335348E-5</v>
      </c>
      <c r="K2860" s="39">
        <f t="shared" si="365"/>
        <v>-4.4772205821930232E-4</v>
      </c>
      <c r="L2860" s="36">
        <f>-(1-B2860/MAX(B$5:B2860))</f>
        <v>-3.4456144478770545E-3</v>
      </c>
      <c r="M2860" s="37">
        <f>-(1-C2860/MAX(C$5:C2860))</f>
        <v>-2.9057098303152951E-2</v>
      </c>
      <c r="N2860" s="37">
        <f>-(1-D2860/MAX(D$5:D2860))</f>
        <v>-1.8072136678696893E-2</v>
      </c>
      <c r="O2860" s="37">
        <f>-(1-E2860/MAX(E$5:E2860))</f>
        <v>-0.30894446739579484</v>
      </c>
      <c r="P2860" s="39">
        <f>-(1-F2860/MAX(F$5:F2860))</f>
        <v>-7.3876076223957643E-3</v>
      </c>
      <c r="Q2860" s="33">
        <f>IF(DatiStorici[[#This Row],[Calend]]="X",(DatiStorici[[#This Row],[Balanced]]*B$2/DatiStorici[[#This Row],[Bond 3Y]]),Q2859)</f>
        <v>32.796399059957402</v>
      </c>
      <c r="R2860" s="33">
        <f>IF(DatiStorici[[#This Row],[Calend]]="X",(DatiStorici[[#This Row],[Balanced]]*C$2/DatiStorici[[#This Row],[Bond 10Y]]),R2859)</f>
        <v>23.941825733422558</v>
      </c>
      <c r="S2860" s="33">
        <f>IF(DatiStorici[[#This Row],[Calend]]="X",(DatiStorici[[#This Row],[Balanced]]*D$2/DatiStorici[[#This Row],[SXXR]]),S2859)</f>
        <v>17.880885900344772</v>
      </c>
      <c r="T2860" s="33">
        <f>IF(DatiStorici[[#This Row],[Calend]]="X",(DatiStorici[[#This Row],[Balanced]]*E$2/DatiStorici[[#This Row],[Gold]]),T2859)</f>
        <v>35.294211792420029</v>
      </c>
      <c r="U2860" s="34">
        <f>SUMPRODUCT(DatiStorici[[#This Row],[Bond 3Y]:[Gold]],Q2859:T2859)</f>
        <v>17683.822500451632</v>
      </c>
      <c r="V2860" s="32">
        <f t="shared" si="366"/>
        <v>-4.7439797125905223E-4</v>
      </c>
      <c r="W2860" s="32">
        <f>-(1-U2860/MAX(U$5:U2860))</f>
        <v>-7.2384855585699848E-3</v>
      </c>
      <c r="X2860" s="53" t="str">
        <f t="shared" si="367"/>
        <v/>
      </c>
    </row>
    <row r="2861" spans="1:24" x14ac:dyDescent="0.3">
      <c r="A2861" s="4">
        <v>43132</v>
      </c>
      <c r="B2861" s="1">
        <v>133.658186</v>
      </c>
      <c r="C2861" s="1">
        <v>182.110737</v>
      </c>
      <c r="D2861" s="1">
        <v>248.28832399999999</v>
      </c>
      <c r="E2861" s="1">
        <v>126.77815</v>
      </c>
      <c r="F2861" s="3">
        <f t="shared" si="360"/>
        <v>16645.566000648549</v>
      </c>
      <c r="G2861" s="36">
        <f t="shared" si="361"/>
        <v>6.7079366147091118E-4</v>
      </c>
      <c r="H2861" s="31">
        <f t="shared" si="362"/>
        <v>9.2775611568688212E-4</v>
      </c>
      <c r="I2861" s="37">
        <f t="shared" si="363"/>
        <v>-4.6493458319401574E-3</v>
      </c>
      <c r="J2861" s="37">
        <f t="shared" si="364"/>
        <v>-2.766284869751977E-3</v>
      </c>
      <c r="K2861" s="39">
        <f t="shared" si="365"/>
        <v>-1.4869304312077887E-3</v>
      </c>
      <c r="L2861" s="36">
        <f>-(1-B2861/MAX(B$5:B2861))</f>
        <v>-2.7769078257303681E-3</v>
      </c>
      <c r="M2861" s="37">
        <f>-(1-C2861/MAX(C$5:C2861))</f>
        <v>-2.8155882098340301E-2</v>
      </c>
      <c r="N2861" s="37">
        <f>-(1-D2861/MAX(D$5:D2861))</f>
        <v>-2.2626862444932616E-2</v>
      </c>
      <c r="O2861" s="37">
        <f>-(1-E2861/MAX(E$5:E2861))</f>
        <v>-0.31085348220303977</v>
      </c>
      <c r="P2861" s="39">
        <f>-(1-F2861/MAX(F$5:F2861))</f>
        <v>-8.8624564244970117E-3</v>
      </c>
      <c r="Q2861" s="33">
        <f>IF(DatiStorici[[#This Row],[Calend]]="X",(DatiStorici[[#This Row],[Balanced]]*B$2/DatiStorici[[#This Row],[Bond 3Y]]),Q2860)</f>
        <v>32.796399059957402</v>
      </c>
      <c r="R2861" s="33">
        <f>IF(DatiStorici[[#This Row],[Calend]]="X",(DatiStorici[[#This Row],[Balanced]]*C$2/DatiStorici[[#This Row],[Bond 10Y]]),R2860)</f>
        <v>23.941825733422558</v>
      </c>
      <c r="S2861" s="33">
        <f>IF(DatiStorici[[#This Row],[Calend]]="X",(DatiStorici[[#This Row],[Balanced]]*D$2/DatiStorici[[#This Row],[SXXR]]),S2860)</f>
        <v>17.880885900344772</v>
      </c>
      <c r="T2861" s="33">
        <f>IF(DatiStorici[[#This Row],[Calend]]="X",(DatiStorici[[#This Row],[Balanced]]*E$2/DatiStorici[[#This Row],[Gold]]),T2860)</f>
        <v>35.294211792420029</v>
      </c>
      <c r="U2861" s="34">
        <f>SUMPRODUCT(DatiStorici[[#This Row],[Bond 3Y]:[Gold]],Q2860:T2860)</f>
        <v>17657.720803708187</v>
      </c>
      <c r="V2861" s="32">
        <f t="shared" si="366"/>
        <v>-1.4771115830826218E-3</v>
      </c>
      <c r="W2861" s="32">
        <f>-(1-U2861/MAX(U$5:U2861))</f>
        <v>-8.7038225912081657E-3</v>
      </c>
      <c r="X2861" s="53" t="str">
        <f t="shared" si="367"/>
        <v/>
      </c>
    </row>
    <row r="2862" spans="1:24" x14ac:dyDescent="0.3">
      <c r="A2862" s="4">
        <v>43133</v>
      </c>
      <c r="B2862" s="1">
        <v>133.59566899999999</v>
      </c>
      <c r="C2862" s="1">
        <v>181.422977</v>
      </c>
      <c r="D2862" s="1">
        <v>244.862123</v>
      </c>
      <c r="E2862" s="1">
        <v>125.81264</v>
      </c>
      <c r="F2862" s="3">
        <f t="shared" si="360"/>
        <v>16536.987407768309</v>
      </c>
      <c r="G2862" s="36">
        <f t="shared" si="361"/>
        <v>-4.6784732920187065E-4</v>
      </c>
      <c r="H2862" s="31">
        <f t="shared" si="362"/>
        <v>-3.7837526152658544E-3</v>
      </c>
      <c r="I2862" s="37">
        <f t="shared" si="363"/>
        <v>-1.3895378778150556E-2</v>
      </c>
      <c r="J2862" s="37">
        <f t="shared" si="364"/>
        <v>-7.6448923761747618E-3</v>
      </c>
      <c r="K2862" s="39">
        <f t="shared" si="365"/>
        <v>-6.5443414835633243E-3</v>
      </c>
      <c r="L2862" s="36">
        <f>-(1-B2862/MAX(B$5:B2862))</f>
        <v>-3.2433468663849441E-3</v>
      </c>
      <c r="M2862" s="37">
        <f>-(1-C2862/MAX(C$5:C2862))</f>
        <v>-3.1826151746021991E-2</v>
      </c>
      <c r="N2862" s="37">
        <f>-(1-D2862/MAX(D$5:D2862))</f>
        <v>-3.6113911563135703E-2</v>
      </c>
      <c r="O2862" s="37">
        <f>-(1-E2862/MAX(E$5:E2862))</f>
        <v>-0.31610184601335045</v>
      </c>
      <c r="P2862" s="39">
        <f>-(1-F2862/MAX(F$5:F2862))</f>
        <v>-1.5327620770846817E-2</v>
      </c>
      <c r="Q2862" s="33">
        <f>IF(DatiStorici[[#This Row],[Calend]]="X",(DatiStorici[[#This Row],[Balanced]]*B$2/DatiStorici[[#This Row],[Bond 3Y]]),Q2861)</f>
        <v>32.796399059957402</v>
      </c>
      <c r="R2862" s="33">
        <f>IF(DatiStorici[[#This Row],[Calend]]="X",(DatiStorici[[#This Row],[Balanced]]*C$2/DatiStorici[[#This Row],[Bond 10Y]]),R2861)</f>
        <v>23.941825733422558</v>
      </c>
      <c r="S2862" s="33">
        <f>IF(DatiStorici[[#This Row],[Calend]]="X",(DatiStorici[[#This Row],[Balanced]]*D$2/DatiStorici[[#This Row],[SXXR]]),S2861)</f>
        <v>17.880885900344772</v>
      </c>
      <c r="T2862" s="33">
        <f>IF(DatiStorici[[#This Row],[Calend]]="X",(DatiStorici[[#This Row],[Balanced]]*E$2/DatiStorici[[#This Row],[Gold]]),T2861)</f>
        <v>35.294211792420029</v>
      </c>
      <c r="U2862" s="34">
        <f>SUMPRODUCT(DatiStorici[[#This Row],[Bond 3Y]:[Gold]],Q2861:T2861)</f>
        <v>17543.86381758139</v>
      </c>
      <c r="V2862" s="32">
        <f t="shared" si="366"/>
        <v>-6.4688782845083595E-3</v>
      </c>
      <c r="W2862" s="32">
        <f>-(1-U2862/MAX(U$5:U2862))</f>
        <v>-1.5095700477004037E-2</v>
      </c>
      <c r="X2862" s="53" t="str">
        <f t="shared" si="367"/>
        <v/>
      </c>
    </row>
    <row r="2863" spans="1:24" x14ac:dyDescent="0.3">
      <c r="A2863" s="4">
        <v>43136</v>
      </c>
      <c r="B2863" s="1">
        <v>133.62165300000001</v>
      </c>
      <c r="C2863" s="1">
        <v>181.53877800000001</v>
      </c>
      <c r="D2863" s="1">
        <v>241.02387899999999</v>
      </c>
      <c r="E2863" s="1">
        <v>126.03981</v>
      </c>
      <c r="F2863" s="3">
        <f t="shared" si="360"/>
        <v>16491.780213022557</v>
      </c>
      <c r="G2863" s="36">
        <f t="shared" si="361"/>
        <v>1.9447841096101618E-4</v>
      </c>
      <c r="H2863" s="31">
        <f t="shared" si="362"/>
        <v>6.3808928810752525E-4</v>
      </c>
      <c r="I2863" s="37">
        <f t="shared" si="363"/>
        <v>-1.5799277298928011E-2</v>
      </c>
      <c r="J2863" s="37">
        <f t="shared" si="364"/>
        <v>1.8039932635821822E-3</v>
      </c>
      <c r="K2863" s="39">
        <f t="shared" si="365"/>
        <v>-2.7374453382695025E-3</v>
      </c>
      <c r="L2863" s="36">
        <f>-(1-B2863/MAX(B$5:B2863))</f>
        <v>-3.0494803655551905E-3</v>
      </c>
      <c r="M2863" s="37">
        <f>-(1-C2863/MAX(C$5:C2863))</f>
        <v>-3.1208173242661563E-2</v>
      </c>
      <c r="N2863" s="37">
        <f>-(1-D2863/MAX(D$5:D2863))</f>
        <v>-5.122294496650226E-2</v>
      </c>
      <c r="O2863" s="37">
        <f>-(1-E2863/MAX(E$5:E2863))</f>
        <v>-0.31486698484486098</v>
      </c>
      <c r="P2863" s="39">
        <f>-(1-F2863/MAX(F$5:F2863))</f>
        <v>-1.8019421575367289E-2</v>
      </c>
      <c r="Q2863" s="33">
        <f>IF(DatiStorici[[#This Row],[Calend]]="X",(DatiStorici[[#This Row],[Balanced]]*B$2/DatiStorici[[#This Row],[Bond 3Y]]),Q2862)</f>
        <v>32.796399059957402</v>
      </c>
      <c r="R2863" s="33">
        <f>IF(DatiStorici[[#This Row],[Calend]]="X",(DatiStorici[[#This Row],[Balanced]]*C$2/DatiStorici[[#This Row],[Bond 10Y]]),R2862)</f>
        <v>23.941825733422558</v>
      </c>
      <c r="S2863" s="33">
        <f>IF(DatiStorici[[#This Row],[Calend]]="X",(DatiStorici[[#This Row],[Balanced]]*D$2/DatiStorici[[#This Row],[SXXR]]),S2862)</f>
        <v>17.880885900344772</v>
      </c>
      <c r="T2863" s="33">
        <f>IF(DatiStorici[[#This Row],[Calend]]="X",(DatiStorici[[#This Row],[Balanced]]*E$2/DatiStorici[[#This Row],[Gold]]),T2862)</f>
        <v>35.294211792420029</v>
      </c>
      <c r="U2863" s="34">
        <f>SUMPRODUCT(DatiStorici[[#This Row],[Bond 3Y]:[Gold]],Q2862:T2862)</f>
        <v>17486.875069647525</v>
      </c>
      <c r="V2863" s="32">
        <f t="shared" si="366"/>
        <v>-3.2536452280880093E-3</v>
      </c>
      <c r="W2863" s="32">
        <f>-(1-U2863/MAX(U$5:U2863))</f>
        <v>-1.8295022100114688E-2</v>
      </c>
      <c r="X2863" s="53" t="str">
        <f t="shared" si="367"/>
        <v/>
      </c>
    </row>
    <row r="2864" spans="1:24" x14ac:dyDescent="0.3">
      <c r="A2864" s="4">
        <v>43137</v>
      </c>
      <c r="B2864" s="1">
        <v>133.63831099999999</v>
      </c>
      <c r="C2864" s="1">
        <v>182.16234399999999</v>
      </c>
      <c r="D2864" s="1">
        <v>235.21219500000001</v>
      </c>
      <c r="E2864" s="1">
        <v>125.83043000000001</v>
      </c>
      <c r="F2864" s="3">
        <f t="shared" si="360"/>
        <v>16412.293560903585</v>
      </c>
      <c r="G2864" s="36">
        <f t="shared" si="361"/>
        <v>1.2465765371100823E-4</v>
      </c>
      <c r="H2864" s="31">
        <f t="shared" si="362"/>
        <v>3.4290057042759008E-3</v>
      </c>
      <c r="I2864" s="37">
        <f t="shared" si="363"/>
        <v>-2.4407947399682321E-2</v>
      </c>
      <c r="J2864" s="37">
        <f t="shared" si="364"/>
        <v>-1.6626025228823607E-3</v>
      </c>
      <c r="K2864" s="39">
        <f t="shared" si="365"/>
        <v>-4.8314264844131379E-3</v>
      </c>
      <c r="L2864" s="36">
        <f>-(1-B2864/MAX(B$5:B2864))</f>
        <v>-2.9251951065182302E-3</v>
      </c>
      <c r="M2864" s="37">
        <f>-(1-C2864/MAX(C$5:C2864))</f>
        <v>-2.7880478460868163E-2</v>
      </c>
      <c r="N2864" s="37">
        <f>-(1-D2864/MAX(D$5:D2864))</f>
        <v>-7.4100314848617899E-2</v>
      </c>
      <c r="O2864" s="37">
        <f>-(1-E2864/MAX(E$5:E2864))</f>
        <v>-0.31600514231045196</v>
      </c>
      <c r="P2864" s="39">
        <f>-(1-F2864/MAX(F$5:F2864))</f>
        <v>-2.2752345954458297E-2</v>
      </c>
      <c r="Q2864" s="33">
        <f>IF(DatiStorici[[#This Row],[Calend]]="X",(DatiStorici[[#This Row],[Balanced]]*B$2/DatiStorici[[#This Row],[Bond 3Y]]),Q2863)</f>
        <v>32.796399059957402</v>
      </c>
      <c r="R2864" s="33">
        <f>IF(DatiStorici[[#This Row],[Calend]]="X",(DatiStorici[[#This Row],[Balanced]]*C$2/DatiStorici[[#This Row],[Bond 10Y]]),R2863)</f>
        <v>23.941825733422558</v>
      </c>
      <c r="S2864" s="33">
        <f>IF(DatiStorici[[#This Row],[Calend]]="X",(DatiStorici[[#This Row],[Balanced]]*D$2/DatiStorici[[#This Row],[SXXR]]),S2863)</f>
        <v>17.880885900344772</v>
      </c>
      <c r="T2864" s="33">
        <f>IF(DatiStorici[[#This Row],[Calend]]="X",(DatiStorici[[#This Row],[Balanced]]*E$2/DatiStorici[[#This Row],[Gold]]),T2863)</f>
        <v>35.294211792420029</v>
      </c>
      <c r="U2864" s="34">
        <f>SUMPRODUCT(DatiStorici[[#This Row],[Bond 3Y]:[Gold]],Q2863:T2863)</f>
        <v>17391.042740010394</v>
      </c>
      <c r="V2864" s="32">
        <f t="shared" si="366"/>
        <v>-5.4953149053187872E-3</v>
      </c>
      <c r="W2864" s="32">
        <f>-(1-U2864/MAX(U$5:U2864))</f>
        <v>-2.3675004210915618E-2</v>
      </c>
      <c r="X2864" s="53" t="str">
        <f t="shared" si="367"/>
        <v/>
      </c>
    </row>
    <row r="2865" spans="1:24" x14ac:dyDescent="0.3">
      <c r="A2865" s="4">
        <v>43138</v>
      </c>
      <c r="B2865" s="1">
        <v>133.67048600000001</v>
      </c>
      <c r="C2865" s="1">
        <v>182.054745</v>
      </c>
      <c r="D2865" s="1">
        <v>239.849457</v>
      </c>
      <c r="E2865" s="1">
        <v>125.19104</v>
      </c>
      <c r="F2865" s="3">
        <f t="shared" si="360"/>
        <v>16454.905812792269</v>
      </c>
      <c r="G2865" s="36">
        <f t="shared" si="361"/>
        <v>2.4073281924515353E-4</v>
      </c>
      <c r="H2865" s="31">
        <f t="shared" si="362"/>
        <v>-5.9085093138102186E-4</v>
      </c>
      <c r="I2865" s="37">
        <f t="shared" si="363"/>
        <v>1.9523399860433971E-2</v>
      </c>
      <c r="J2865" s="37">
        <f t="shared" si="364"/>
        <v>-5.094316297247152E-3</v>
      </c>
      <c r="K2865" s="39">
        <f t="shared" si="365"/>
        <v>2.5929970655514771E-3</v>
      </c>
      <c r="L2865" s="36">
        <f>-(1-B2865/MAX(B$5:B2865))</f>
        <v>-2.6851375840353242E-3</v>
      </c>
      <c r="M2865" s="37">
        <f>-(1-C2865/MAX(C$5:C2865))</f>
        <v>-2.8454686533191165E-2</v>
      </c>
      <c r="N2865" s="37">
        <f>-(1-D2865/MAX(D$5:D2865))</f>
        <v>-5.5845991658595939E-2</v>
      </c>
      <c r="O2865" s="37">
        <f>-(1-E2865/MAX(E$5:E2865))</f>
        <v>-0.31948076797634317</v>
      </c>
      <c r="P2865" s="39">
        <f>-(1-F2865/MAX(F$5:F2865))</f>
        <v>-2.0215057486074328E-2</v>
      </c>
      <c r="Q2865" s="33">
        <f>IF(DatiStorici[[#This Row],[Calend]]="X",(DatiStorici[[#This Row],[Balanced]]*B$2/DatiStorici[[#This Row],[Bond 3Y]]),Q2864)</f>
        <v>32.796399059957402</v>
      </c>
      <c r="R2865" s="33">
        <f>IF(DatiStorici[[#This Row],[Calend]]="X",(DatiStorici[[#This Row],[Balanced]]*C$2/DatiStorici[[#This Row],[Bond 10Y]]),R2864)</f>
        <v>23.941825733422558</v>
      </c>
      <c r="S2865" s="33">
        <f>IF(DatiStorici[[#This Row],[Calend]]="X",(DatiStorici[[#This Row],[Balanced]]*D$2/DatiStorici[[#This Row],[SXXR]]),S2864)</f>
        <v>17.880885900344772</v>
      </c>
      <c r="T2865" s="33">
        <f>IF(DatiStorici[[#This Row],[Calend]]="X",(DatiStorici[[#This Row],[Balanced]]*E$2/DatiStorici[[#This Row],[Gold]]),T2864)</f>
        <v>35.294211792420029</v>
      </c>
      <c r="U2865" s="34">
        <f>SUMPRODUCT(DatiStorici[[#This Row],[Bond 3Y]:[Gold]],Q2864:T2864)</f>
        <v>17449.873434277109</v>
      </c>
      <c r="V2865" s="32">
        <f t="shared" si="366"/>
        <v>3.3771069558191035E-3</v>
      </c>
      <c r="W2865" s="32">
        <f>-(1-U2865/MAX(U$5:U2865))</f>
        <v>-2.0372276583199733E-2</v>
      </c>
      <c r="X2865" s="53" t="str">
        <f t="shared" si="367"/>
        <v/>
      </c>
    </row>
    <row r="2866" spans="1:24" x14ac:dyDescent="0.3">
      <c r="A2866" s="4">
        <v>43139</v>
      </c>
      <c r="B2866" s="1">
        <v>133.62297000000001</v>
      </c>
      <c r="C2866" s="1">
        <v>181.46118000000001</v>
      </c>
      <c r="D2866" s="1">
        <v>236.00606999999999</v>
      </c>
      <c r="E2866" s="1">
        <v>124.32012</v>
      </c>
      <c r="F2866" s="3">
        <f t="shared" si="360"/>
        <v>16346.537212914556</v>
      </c>
      <c r="G2866" s="36">
        <f t="shared" si="361"/>
        <v>-3.5553433452201947E-4</v>
      </c>
      <c r="H2866" s="31">
        <f t="shared" si="362"/>
        <v>-3.2656920189570431E-3</v>
      </c>
      <c r="I2866" s="37">
        <f t="shared" si="363"/>
        <v>-1.615393899673254E-2</v>
      </c>
      <c r="J2866" s="37">
        <f t="shared" si="364"/>
        <v>-6.9810387400214844E-3</v>
      </c>
      <c r="K2866" s="39">
        <f t="shared" si="365"/>
        <v>-6.6075747993153081E-3</v>
      </c>
      <c r="L2866" s="36">
        <f>-(1-B2866/MAX(B$5:B2866))</f>
        <v>-3.0396542347981281E-3</v>
      </c>
      <c r="M2866" s="37">
        <f>-(1-C2866/MAX(C$5:C2866))</f>
        <v>-3.1622279303090806E-2</v>
      </c>
      <c r="N2866" s="37">
        <f>-(1-D2866/MAX(D$5:D2866))</f>
        <v>-7.0975270194578832E-2</v>
      </c>
      <c r="O2866" s="37">
        <f>-(1-E2866/MAX(E$5:E2866))</f>
        <v>-0.32421495509991083</v>
      </c>
      <c r="P2866" s="39">
        <f>-(1-F2866/MAX(F$5:F2866))</f>
        <v>-2.6667718085258918E-2</v>
      </c>
      <c r="Q2866" s="33">
        <f>IF(DatiStorici[[#This Row],[Calend]]="X",(DatiStorici[[#This Row],[Balanced]]*B$2/DatiStorici[[#This Row],[Bond 3Y]]),Q2865)</f>
        <v>32.796399059957402</v>
      </c>
      <c r="R2866" s="33">
        <f>IF(DatiStorici[[#This Row],[Calend]]="X",(DatiStorici[[#This Row],[Balanced]]*C$2/DatiStorici[[#This Row],[Bond 10Y]]),R2865)</f>
        <v>23.941825733422558</v>
      </c>
      <c r="S2866" s="33">
        <f>IF(DatiStorici[[#This Row],[Calend]]="X",(DatiStorici[[#This Row],[Balanced]]*D$2/DatiStorici[[#This Row],[SXXR]]),S2865)</f>
        <v>17.880885900344772</v>
      </c>
      <c r="T2866" s="33">
        <f>IF(DatiStorici[[#This Row],[Calend]]="X",(DatiStorici[[#This Row],[Balanced]]*E$2/DatiStorici[[#This Row],[Gold]]),T2865)</f>
        <v>35.294211792420029</v>
      </c>
      <c r="U2866" s="34">
        <f>SUMPRODUCT(DatiStorici[[#This Row],[Bond 3Y]:[Gold]],Q2865:T2865)</f>
        <v>17334.642451435793</v>
      </c>
      <c r="V2866" s="32">
        <f t="shared" si="366"/>
        <v>-6.6254424663680636E-3</v>
      </c>
      <c r="W2866" s="32">
        <f>-(1-U2866/MAX(U$5:U2866))</f>
        <v>-2.6841290001152651E-2</v>
      </c>
      <c r="X2866" s="53" t="str">
        <f t="shared" si="367"/>
        <v/>
      </c>
    </row>
    <row r="2867" spans="1:24" x14ac:dyDescent="0.3">
      <c r="A2867" s="4">
        <v>43140</v>
      </c>
      <c r="B2867" s="1">
        <v>133.63018700000001</v>
      </c>
      <c r="C2867" s="1">
        <v>181.484251</v>
      </c>
      <c r="D2867" s="1">
        <v>232.58308400000001</v>
      </c>
      <c r="E2867" s="1">
        <v>124.19109</v>
      </c>
      <c r="F2867" s="3">
        <f t="shared" si="360"/>
        <v>16290.71705402306</v>
      </c>
      <c r="G2867" s="36">
        <f t="shared" si="361"/>
        <v>5.4008716550036898E-5</v>
      </c>
      <c r="H2867" s="31">
        <f t="shared" si="362"/>
        <v>1.2713205931522655E-4</v>
      </c>
      <c r="I2867" s="37">
        <f t="shared" si="363"/>
        <v>-1.4610013303281721E-2</v>
      </c>
      <c r="J2867" s="37">
        <f t="shared" si="364"/>
        <v>-1.0384240742675895E-3</v>
      </c>
      <c r="K2867" s="39">
        <f t="shared" si="365"/>
        <v>-3.4206439587923985E-3</v>
      </c>
      <c r="L2867" s="36">
        <f>-(1-B2867/MAX(B$5:B2867))</f>
        <v>-2.9858082320084467E-3</v>
      </c>
      <c r="M2867" s="37">
        <f>-(1-C2867/MAX(C$5:C2867))</f>
        <v>-3.1499159623200046E-2</v>
      </c>
      <c r="N2867" s="37">
        <f>-(1-D2867/MAX(D$5:D2867))</f>
        <v>-8.4449663644619033E-2</v>
      </c>
      <c r="O2867" s="37">
        <f>-(1-E2867/MAX(E$5:E2867))</f>
        <v>-0.32491634232784672</v>
      </c>
      <c r="P2867" s="39">
        <f>-(1-F2867/MAX(F$5:F2867))</f>
        <v>-2.9991453376901012E-2</v>
      </c>
      <c r="Q2867" s="33">
        <f>IF(DatiStorici[[#This Row],[Calend]]="X",(DatiStorici[[#This Row],[Balanced]]*B$2/DatiStorici[[#This Row],[Bond 3Y]]),Q2866)</f>
        <v>32.796399059957402</v>
      </c>
      <c r="R2867" s="33">
        <f>IF(DatiStorici[[#This Row],[Calend]]="X",(DatiStorici[[#This Row],[Balanced]]*C$2/DatiStorici[[#This Row],[Bond 10Y]]),R2866)</f>
        <v>23.941825733422558</v>
      </c>
      <c r="S2867" s="33">
        <f>IF(DatiStorici[[#This Row],[Calend]]="X",(DatiStorici[[#This Row],[Balanced]]*D$2/DatiStorici[[#This Row],[SXXR]]),S2866)</f>
        <v>17.880885900344772</v>
      </c>
      <c r="T2867" s="33">
        <f>IF(DatiStorici[[#This Row],[Calend]]="X",(DatiStorici[[#This Row],[Balanced]]*E$2/DatiStorici[[#This Row],[Gold]]),T2866)</f>
        <v>35.294211792420029</v>
      </c>
      <c r="U2867" s="34">
        <f>SUMPRODUCT(DatiStorici[[#This Row],[Bond 3Y]:[Gold]],Q2866:T2866)</f>
        <v>17269.671470657253</v>
      </c>
      <c r="V2867" s="32">
        <f t="shared" si="366"/>
        <v>-3.7550842515912367E-3</v>
      </c>
      <c r="W2867" s="32">
        <f>-(1-U2867/MAX(U$5:U2867))</f>
        <v>-3.048873043835465E-2</v>
      </c>
      <c r="X2867" s="53" t="str">
        <f t="shared" si="367"/>
        <v/>
      </c>
    </row>
    <row r="2868" spans="1:24" x14ac:dyDescent="0.3">
      <c r="A2868" s="4">
        <v>43143</v>
      </c>
      <c r="B2868" s="1">
        <v>133.65757500000001</v>
      </c>
      <c r="C2868" s="1">
        <v>181.52588399999999</v>
      </c>
      <c r="D2868" s="1">
        <v>235.30925999999999</v>
      </c>
      <c r="E2868" s="1">
        <v>124.96169999999999</v>
      </c>
      <c r="F2868" s="3">
        <f t="shared" si="360"/>
        <v>16363.851665955852</v>
      </c>
      <c r="G2868" s="36">
        <f t="shared" si="361"/>
        <v>2.0493269045249263E-4</v>
      </c>
      <c r="H2868" s="31">
        <f t="shared" si="362"/>
        <v>2.2937651689829673E-4</v>
      </c>
      <c r="I2868" s="37">
        <f t="shared" si="363"/>
        <v>1.1653137244568245E-2</v>
      </c>
      <c r="J2868" s="37">
        <f t="shared" si="364"/>
        <v>6.1858625566614291E-3</v>
      </c>
      <c r="K2868" s="39">
        <f t="shared" si="365"/>
        <v>4.4792956747656152E-3</v>
      </c>
      <c r="L2868" s="36">
        <f>-(1-B2868/MAX(B$5:B2868))</f>
        <v>-2.7814664938340394E-3</v>
      </c>
      <c r="M2868" s="37">
        <f>-(1-C2868/MAX(C$5:C2868))</f>
        <v>-3.127698279372193E-2</v>
      </c>
      <c r="N2868" s="37">
        <f>-(1-D2868/MAX(D$5:D2868))</f>
        <v>-7.3718223890539836E-2</v>
      </c>
      <c r="O2868" s="37">
        <f>-(1-E2868/MAX(E$5:E2868))</f>
        <v>-0.32072742493096473</v>
      </c>
      <c r="P2868" s="39">
        <f>-(1-F2868/MAX(F$5:F2868))</f>
        <v>-2.5636752574381472E-2</v>
      </c>
      <c r="Q2868" s="33">
        <f>IF(DatiStorici[[#This Row],[Calend]]="X",(DatiStorici[[#This Row],[Balanced]]*B$2/DatiStorici[[#This Row],[Bond 3Y]]),Q2867)</f>
        <v>32.796399059957402</v>
      </c>
      <c r="R2868" s="33">
        <f>IF(DatiStorici[[#This Row],[Calend]]="X",(DatiStorici[[#This Row],[Balanced]]*C$2/DatiStorici[[#This Row],[Bond 10Y]]),R2867)</f>
        <v>23.941825733422558</v>
      </c>
      <c r="S2868" s="33">
        <f>IF(DatiStorici[[#This Row],[Calend]]="X",(DatiStorici[[#This Row],[Balanced]]*D$2/DatiStorici[[#This Row],[SXXR]]),S2867)</f>
        <v>17.880885900344772</v>
      </c>
      <c r="T2868" s="33">
        <f>IF(DatiStorici[[#This Row],[Calend]]="X",(DatiStorici[[#This Row],[Balanced]]*E$2/DatiStorici[[#This Row],[Gold]]),T2867)</f>
        <v>35.294211792420029</v>
      </c>
      <c r="U2868" s="34">
        <f>SUMPRODUCT(DatiStorici[[#This Row],[Bond 3Y]:[Gold]],Q2867:T2867)</f>
        <v>17347.51098301508</v>
      </c>
      <c r="V2868" s="32">
        <f t="shared" si="366"/>
        <v>4.4971680552485628E-3</v>
      </c>
      <c r="W2868" s="32">
        <f>-(1-U2868/MAX(U$5:U2868))</f>
        <v>-2.6118856664188117E-2</v>
      </c>
      <c r="X2868" s="53" t="str">
        <f t="shared" si="367"/>
        <v/>
      </c>
    </row>
    <row r="2869" spans="1:24" x14ac:dyDescent="0.3">
      <c r="A2869" s="4">
        <v>43144</v>
      </c>
      <c r="B2869" s="1">
        <v>133.606866</v>
      </c>
      <c r="C2869" s="1">
        <v>181.308965</v>
      </c>
      <c r="D2869" s="1">
        <v>233.82371599999999</v>
      </c>
      <c r="E2869" s="1">
        <v>125.24848</v>
      </c>
      <c r="F2869" s="3">
        <f t="shared" si="360"/>
        <v>16346.070953213974</v>
      </c>
      <c r="G2869" s="36">
        <f t="shared" si="361"/>
        <v>-3.7946687122886251E-4</v>
      </c>
      <c r="H2869" s="31">
        <f t="shared" si="362"/>
        <v>-1.195690140798017E-3</v>
      </c>
      <c r="I2869" s="37">
        <f t="shared" si="363"/>
        <v>-6.3331679557982511E-3</v>
      </c>
      <c r="J2869" s="37">
        <f t="shared" si="364"/>
        <v>2.2923138105621307E-3</v>
      </c>
      <c r="K2869" s="39">
        <f t="shared" si="365"/>
        <v>-1.0871755766725859E-3</v>
      </c>
      <c r="L2869" s="36">
        <f>-(1-B2869/MAX(B$5:B2869))</f>
        <v>-3.15980610246136E-3</v>
      </c>
      <c r="M2869" s="37">
        <f>-(1-C2869/MAX(C$5:C2869))</f>
        <v>-3.243458315097647E-2</v>
      </c>
      <c r="N2869" s="37">
        <f>-(1-D2869/MAX(D$5:D2869))</f>
        <v>-7.9565984980812021E-2</v>
      </c>
      <c r="O2869" s="37">
        <f>-(1-E2869/MAX(E$5:E2869))</f>
        <v>-0.31916853297384273</v>
      </c>
      <c r="P2869" s="39">
        <f>-(1-F2869/MAX(F$5:F2869))</f>
        <v>-2.6695480883729528E-2</v>
      </c>
      <c r="Q2869" s="33">
        <f>IF(DatiStorici[[#This Row],[Calend]]="X",(DatiStorici[[#This Row],[Balanced]]*B$2/DatiStorici[[#This Row],[Bond 3Y]]),Q2868)</f>
        <v>32.796399059957402</v>
      </c>
      <c r="R2869" s="33">
        <f>IF(DatiStorici[[#This Row],[Calend]]="X",(DatiStorici[[#This Row],[Balanced]]*C$2/DatiStorici[[#This Row],[Bond 10Y]]),R2868)</f>
        <v>23.941825733422558</v>
      </c>
      <c r="S2869" s="33">
        <f>IF(DatiStorici[[#This Row],[Calend]]="X",(DatiStorici[[#This Row],[Balanced]]*D$2/DatiStorici[[#This Row],[SXXR]]),S2868)</f>
        <v>17.880885900344772</v>
      </c>
      <c r="T2869" s="33">
        <f>IF(DatiStorici[[#This Row],[Calend]]="X",(DatiStorici[[#This Row],[Balanced]]*E$2/DatiStorici[[#This Row],[Gold]]),T2868)</f>
        <v>35.294211792420029</v>
      </c>
      <c r="U2869" s="34">
        <f>SUMPRODUCT(DatiStorici[[#This Row],[Bond 3Y]:[Gold]],Q2868:T2868)</f>
        <v>17324.213304812769</v>
      </c>
      <c r="V2869" s="32">
        <f t="shared" si="366"/>
        <v>-1.3439009560262825E-3</v>
      </c>
      <c r="W2869" s="32">
        <f>-(1-U2869/MAX(U$5:U2869))</f>
        <v>-2.7426777408953829E-2</v>
      </c>
      <c r="X2869" s="53" t="str">
        <f t="shared" si="367"/>
        <v/>
      </c>
    </row>
    <row r="2870" spans="1:24" x14ac:dyDescent="0.3">
      <c r="A2870" s="4">
        <v>43145</v>
      </c>
      <c r="B2870" s="1">
        <v>133.59754799999999</v>
      </c>
      <c r="C2870" s="1">
        <v>181.309404</v>
      </c>
      <c r="D2870" s="1">
        <v>236.318478</v>
      </c>
      <c r="E2870" s="1">
        <v>126.27709</v>
      </c>
      <c r="F2870" s="3">
        <f t="shared" si="360"/>
        <v>16423.950931388066</v>
      </c>
      <c r="G2870" s="36">
        <f t="shared" si="361"/>
        <v>-6.9744356871150431E-5</v>
      </c>
      <c r="H2870" s="31">
        <f t="shared" si="362"/>
        <v>2.4212783330786035E-6</v>
      </c>
      <c r="I2870" s="37">
        <f t="shared" si="363"/>
        <v>1.0612897323241209E-2</v>
      </c>
      <c r="J2870" s="37">
        <f t="shared" si="364"/>
        <v>8.1790152323388439E-3</v>
      </c>
      <c r="K2870" s="39">
        <f t="shared" si="365"/>
        <v>4.7531323031798469E-3</v>
      </c>
      <c r="L2870" s="36">
        <f>-(1-B2870/MAX(B$5:B2870))</f>
        <v>-3.2293276562919138E-3</v>
      </c>
      <c r="M2870" s="37">
        <f>-(1-C2870/MAX(C$5:C2870))</f>
        <v>-3.2432240402960777E-2</v>
      </c>
      <c r="N2870" s="37">
        <f>-(1-D2870/MAX(D$5:D2870))</f>
        <v>-6.9745493529135283E-2</v>
      </c>
      <c r="O2870" s="37">
        <f>-(1-E2870/MAX(E$5:E2870))</f>
        <v>-0.31357716727185747</v>
      </c>
      <c r="P2870" s="39">
        <f>-(1-F2870/MAX(F$5:F2870))</f>
        <v>-2.2058223715173186E-2</v>
      </c>
      <c r="Q2870" s="33">
        <f>IF(DatiStorici[[#This Row],[Calend]]="X",(DatiStorici[[#This Row],[Balanced]]*B$2/DatiStorici[[#This Row],[Bond 3Y]]),Q2869)</f>
        <v>32.796399059957402</v>
      </c>
      <c r="R2870" s="33">
        <f>IF(DatiStorici[[#This Row],[Calend]]="X",(DatiStorici[[#This Row],[Balanced]]*C$2/DatiStorici[[#This Row],[Bond 10Y]]),R2869)</f>
        <v>23.941825733422558</v>
      </c>
      <c r="S2870" s="33">
        <f>IF(DatiStorici[[#This Row],[Calend]]="X",(DatiStorici[[#This Row],[Balanced]]*D$2/DatiStorici[[#This Row],[SXXR]]),S2869)</f>
        <v>17.880885900344772</v>
      </c>
      <c r="T2870" s="33">
        <f>IF(DatiStorici[[#This Row],[Calend]]="X",(DatiStorici[[#This Row],[Balanced]]*E$2/DatiStorici[[#This Row],[Gold]]),T2869)</f>
        <v>35.294211792420029</v>
      </c>
      <c r="U2870" s="34">
        <f>SUMPRODUCT(DatiStorici[[#This Row],[Bond 3Y]:[Gold]],Q2869:T2869)</f>
        <v>17404.830752290141</v>
      </c>
      <c r="V2870" s="32">
        <f t="shared" si="366"/>
        <v>4.6426611771503527E-3</v>
      </c>
      <c r="W2870" s="32">
        <f>-(1-U2870/MAX(U$5:U2870))</f>
        <v>-2.2900951657988777E-2</v>
      </c>
      <c r="X2870" s="53" t="str">
        <f t="shared" si="367"/>
        <v/>
      </c>
    </row>
    <row r="2871" spans="1:24" x14ac:dyDescent="0.3">
      <c r="A2871" s="4">
        <v>43146</v>
      </c>
      <c r="B2871" s="1">
        <v>133.569964</v>
      </c>
      <c r="C2871" s="1">
        <v>181.23269999999999</v>
      </c>
      <c r="D2871" s="1">
        <v>237.74102600000001</v>
      </c>
      <c r="E2871" s="1">
        <v>127.80652000000001</v>
      </c>
      <c r="F2871" s="3">
        <f t="shared" si="360"/>
        <v>16503.049799445565</v>
      </c>
      <c r="G2871" s="36">
        <f t="shared" si="361"/>
        <v>-2.0649217332981604E-4</v>
      </c>
      <c r="H2871" s="31">
        <f t="shared" si="362"/>
        <v>-4.2314534117948071E-4</v>
      </c>
      <c r="I2871" s="37">
        <f t="shared" si="363"/>
        <v>6.0015768395388696E-3</v>
      </c>
      <c r="J2871" s="37">
        <f t="shared" si="364"/>
        <v>1.2038938461366593E-2</v>
      </c>
      <c r="K2871" s="39">
        <f t="shared" si="365"/>
        <v>4.8045080606809176E-3</v>
      </c>
      <c r="L2871" s="36">
        <f>-(1-B2871/MAX(B$5:B2871))</f>
        <v>-3.4351317495370237E-3</v>
      </c>
      <c r="M2871" s="37">
        <f>-(1-C2871/MAX(C$5:C2871))</f>
        <v>-3.2841575582464921E-2</v>
      </c>
      <c r="N2871" s="37">
        <f>-(1-D2871/MAX(D$5:D2871))</f>
        <v>-6.4145712678857714E-2</v>
      </c>
      <c r="O2871" s="37">
        <f>-(1-E2871/MAX(E$5:E2871))</f>
        <v>-0.30526342110412907</v>
      </c>
      <c r="P2871" s="39">
        <f>-(1-F2871/MAX(F$5:F2871))</f>
        <v>-1.7348389409565512E-2</v>
      </c>
      <c r="Q2871" s="33">
        <f>IF(DatiStorici[[#This Row],[Calend]]="X",(DatiStorici[[#This Row],[Balanced]]*B$2/DatiStorici[[#This Row],[Bond 3Y]]),Q2870)</f>
        <v>32.796399059957402</v>
      </c>
      <c r="R2871" s="33">
        <f>IF(DatiStorici[[#This Row],[Calend]]="X",(DatiStorici[[#This Row],[Balanced]]*C$2/DatiStorici[[#This Row],[Bond 10Y]]),R2870)</f>
        <v>23.941825733422558</v>
      </c>
      <c r="S2871" s="33">
        <f>IF(DatiStorici[[#This Row],[Calend]]="X",(DatiStorici[[#This Row],[Balanced]]*D$2/DatiStorici[[#This Row],[SXXR]]),S2870)</f>
        <v>17.880885900344772</v>
      </c>
      <c r="T2871" s="33">
        <f>IF(DatiStorici[[#This Row],[Calend]]="X",(DatiStorici[[#This Row],[Balanced]]*E$2/DatiStorici[[#This Row],[Gold]]),T2870)</f>
        <v>35.294211792420029</v>
      </c>
      <c r="U2871" s="34">
        <f>SUMPRODUCT(DatiStorici[[#This Row],[Bond 3Y]:[Gold]],Q2870:T2870)</f>
        <v>17481.506107434863</v>
      </c>
      <c r="V2871" s="32">
        <f t="shared" si="366"/>
        <v>4.3957311377217714E-3</v>
      </c>
      <c r="W2871" s="32">
        <f>-(1-U2871/MAX(U$5:U2871))</f>
        <v>-1.8596433124630773E-2</v>
      </c>
      <c r="X2871" s="53" t="str">
        <f t="shared" si="367"/>
        <v/>
      </c>
    </row>
    <row r="2872" spans="1:24" x14ac:dyDescent="0.3">
      <c r="A2872" s="4">
        <v>43147</v>
      </c>
      <c r="B2872" s="1">
        <v>133.607901</v>
      </c>
      <c r="C2872" s="1">
        <v>181.87614099999999</v>
      </c>
      <c r="D2872" s="1">
        <v>240.332854</v>
      </c>
      <c r="E2872" s="1">
        <v>127.77197</v>
      </c>
      <c r="F2872" s="3">
        <f t="shared" si="360"/>
        <v>16557.90459303038</v>
      </c>
      <c r="G2872" s="36">
        <f t="shared" si="361"/>
        <v>2.839831080687901E-4</v>
      </c>
      <c r="H2872" s="31">
        <f t="shared" si="362"/>
        <v>3.5440705421518263E-3</v>
      </c>
      <c r="I2872" s="37">
        <f t="shared" si="363"/>
        <v>1.0842898980601414E-2</v>
      </c>
      <c r="J2872" s="37">
        <f t="shared" si="364"/>
        <v>-2.7036704231620689E-4</v>
      </c>
      <c r="K2872" s="39">
        <f t="shared" si="365"/>
        <v>3.318406557246354E-3</v>
      </c>
      <c r="L2872" s="36">
        <f>-(1-B2872/MAX(B$5:B2872))</f>
        <v>-3.1520839723675476E-3</v>
      </c>
      <c r="M2872" s="37">
        <f>-(1-C2872/MAX(C$5:C2872))</f>
        <v>-2.9407816753260096E-2</v>
      </c>
      <c r="N2872" s="37">
        <f>-(1-D2872/MAX(D$5:D2872))</f>
        <v>-5.3943126332658631E-2</v>
      </c>
      <c r="O2872" s="37">
        <f>-(1-E2872/MAX(E$5:E2872))</f>
        <v>-0.30545122958839777</v>
      </c>
      <c r="P2872" s="39">
        <f>-(1-F2872/MAX(F$5:F2872))</f>
        <v>-1.4082135479547397E-2</v>
      </c>
      <c r="Q2872" s="33">
        <f>IF(DatiStorici[[#This Row],[Calend]]="X",(DatiStorici[[#This Row],[Balanced]]*B$2/DatiStorici[[#This Row],[Bond 3Y]]),Q2871)</f>
        <v>32.796399059957402</v>
      </c>
      <c r="R2872" s="33">
        <f>IF(DatiStorici[[#This Row],[Calend]]="X",(DatiStorici[[#This Row],[Balanced]]*C$2/DatiStorici[[#This Row],[Bond 10Y]]),R2871)</f>
        <v>23.941825733422558</v>
      </c>
      <c r="S2872" s="33">
        <f>IF(DatiStorici[[#This Row],[Calend]]="X",(DatiStorici[[#This Row],[Balanced]]*D$2/DatiStorici[[#This Row],[SXXR]]),S2871)</f>
        <v>17.880885900344772</v>
      </c>
      <c r="T2872" s="33">
        <f>IF(DatiStorici[[#This Row],[Calend]]="X",(DatiStorici[[#This Row],[Balanced]]*E$2/DatiStorici[[#This Row],[Gold]]),T2871)</f>
        <v>35.294211792420029</v>
      </c>
      <c r="U2872" s="34">
        <f>SUMPRODUCT(DatiStorici[[#This Row],[Bond 3Y]:[Gold]],Q2871:T2871)</f>
        <v>17543.280222441626</v>
      </c>
      <c r="V2872" s="32">
        <f t="shared" si="366"/>
        <v>3.5274550131002788E-3</v>
      </c>
      <c r="W2872" s="32">
        <f>-(1-U2872/MAX(U$5:U2872))</f>
        <v>-1.5128463234872602E-2</v>
      </c>
      <c r="X2872" s="53" t="str">
        <f t="shared" si="367"/>
        <v/>
      </c>
    </row>
    <row r="2873" spans="1:24" x14ac:dyDescent="0.3">
      <c r="A2873" s="4">
        <v>43150</v>
      </c>
      <c r="B2873" s="1">
        <v>133.57157699999999</v>
      </c>
      <c r="C2873" s="1">
        <v>181.37675899999999</v>
      </c>
      <c r="D2873" s="1">
        <v>238.83059600000001</v>
      </c>
      <c r="E2873" s="1">
        <v>127.2478</v>
      </c>
      <c r="F2873" s="3">
        <f t="shared" si="360"/>
        <v>16501.091511867398</v>
      </c>
      <c r="G2873" s="36">
        <f t="shared" si="361"/>
        <v>-2.7190711274462581E-4</v>
      </c>
      <c r="H2873" s="31">
        <f t="shared" si="362"/>
        <v>-2.7495021490577137E-3</v>
      </c>
      <c r="I2873" s="37">
        <f t="shared" si="363"/>
        <v>-6.270356898327418E-3</v>
      </c>
      <c r="J2873" s="37">
        <f t="shared" si="364"/>
        <v>-4.1108243345745797E-3</v>
      </c>
      <c r="K2873" s="39">
        <f t="shared" si="365"/>
        <v>-3.4370757607256261E-3</v>
      </c>
      <c r="L2873" s="36">
        <f>-(1-B2873/MAX(B$5:B2873))</f>
        <v>-3.4230971641830976E-3</v>
      </c>
      <c r="M2873" s="37">
        <f>-(1-C2873/MAX(C$5:C2873))</f>
        <v>-3.2072796684047833E-2</v>
      </c>
      <c r="N2873" s="37">
        <f>-(1-D2873/MAX(D$5:D2873))</f>
        <v>-5.9856681151600366E-2</v>
      </c>
      <c r="O2873" s="37">
        <f>-(1-E2873/MAX(E$5:E2873))</f>
        <v>-0.30830053706159899</v>
      </c>
      <c r="P2873" s="39">
        <f>-(1-F2873/MAX(F$5:F2873))</f>
        <v>-1.7464992974728921E-2</v>
      </c>
      <c r="Q2873" s="33">
        <f>IF(DatiStorici[[#This Row],[Calend]]="X",(DatiStorici[[#This Row],[Balanced]]*B$2/DatiStorici[[#This Row],[Bond 3Y]]),Q2872)</f>
        <v>32.796399059957402</v>
      </c>
      <c r="R2873" s="33">
        <f>IF(DatiStorici[[#This Row],[Calend]]="X",(DatiStorici[[#This Row],[Balanced]]*C$2/DatiStorici[[#This Row],[Bond 10Y]]),R2872)</f>
        <v>23.941825733422558</v>
      </c>
      <c r="S2873" s="33">
        <f>IF(DatiStorici[[#This Row],[Calend]]="X",(DatiStorici[[#This Row],[Balanced]]*D$2/DatiStorici[[#This Row],[SXXR]]),S2872)</f>
        <v>17.880885900344772</v>
      </c>
      <c r="T2873" s="33">
        <f>IF(DatiStorici[[#This Row],[Calend]]="X",(DatiStorici[[#This Row],[Balanced]]*E$2/DatiStorici[[#This Row],[Gold]]),T2872)</f>
        <v>35.294211792420029</v>
      </c>
      <c r="U2873" s="34">
        <f>SUMPRODUCT(DatiStorici[[#This Row],[Bond 3Y]:[Gold]],Q2872:T2872)</f>
        <v>17484.770938337653</v>
      </c>
      <c r="V2873" s="32">
        <f t="shared" si="366"/>
        <v>-3.3407133186382511E-3</v>
      </c>
      <c r="W2873" s="32">
        <f>-(1-U2873/MAX(U$5:U2873))</f>
        <v>-1.841314704655761E-2</v>
      </c>
      <c r="X2873" s="53" t="str">
        <f t="shared" si="367"/>
        <v/>
      </c>
    </row>
    <row r="2874" spans="1:24" x14ac:dyDescent="0.3">
      <c r="A2874" s="4">
        <v>43151</v>
      </c>
      <c r="B2874" s="1">
        <v>133.55698699999999</v>
      </c>
      <c r="C2874" s="1">
        <v>181.32937999999999</v>
      </c>
      <c r="D2874" s="1">
        <v>240.26728700000001</v>
      </c>
      <c r="E2874" s="1">
        <v>126.60848</v>
      </c>
      <c r="F2874" s="3">
        <f t="shared" si="360"/>
        <v>16495.92926191997</v>
      </c>
      <c r="G2874" s="36">
        <f t="shared" si="361"/>
        <v>-1.0923579115640658E-4</v>
      </c>
      <c r="H2874" s="31">
        <f t="shared" si="362"/>
        <v>-2.6125281695050108E-4</v>
      </c>
      <c r="I2874" s="37">
        <f t="shared" si="363"/>
        <v>5.9975022118083747E-3</v>
      </c>
      <c r="J2874" s="37">
        <f t="shared" si="364"/>
        <v>-5.0368763903343577E-3</v>
      </c>
      <c r="K2874" s="39">
        <f t="shared" si="365"/>
        <v>-3.1289188347846263E-4</v>
      </c>
      <c r="L2874" s="36">
        <f>-(1-B2874/MAX(B$5:B2874))</f>
        <v>-3.5319530850230763E-3</v>
      </c>
      <c r="M2874" s="37">
        <f>-(1-C2874/MAX(C$5:C2874))</f>
        <v>-3.2325637363409099E-2</v>
      </c>
      <c r="N2874" s="37">
        <f>-(1-D2874/MAX(D$5:D2874))</f>
        <v>-5.4201227170739386E-2</v>
      </c>
      <c r="O2874" s="37">
        <f>-(1-E2874/MAX(E$5:E2874))</f>
        <v>-0.31177578221826008</v>
      </c>
      <c r="P2874" s="39">
        <f>-(1-F2874/MAX(F$5:F2874))</f>
        <v>-1.7772372112934143E-2</v>
      </c>
      <c r="Q2874" s="33">
        <f>IF(DatiStorici[[#This Row],[Calend]]="X",(DatiStorici[[#This Row],[Balanced]]*B$2/DatiStorici[[#This Row],[Bond 3Y]]),Q2873)</f>
        <v>32.796399059957402</v>
      </c>
      <c r="R2874" s="33">
        <f>IF(DatiStorici[[#This Row],[Calend]]="X",(DatiStorici[[#This Row],[Balanced]]*C$2/DatiStorici[[#This Row],[Bond 10Y]]),R2873)</f>
        <v>23.941825733422558</v>
      </c>
      <c r="S2874" s="33">
        <f>IF(DatiStorici[[#This Row],[Calend]]="X",(DatiStorici[[#This Row],[Balanced]]*D$2/DatiStorici[[#This Row],[SXXR]]),S2873)</f>
        <v>17.880885900344772</v>
      </c>
      <c r="T2874" s="33">
        <f>IF(DatiStorici[[#This Row],[Calend]]="X",(DatiStorici[[#This Row],[Balanced]]*E$2/DatiStorici[[#This Row],[Gold]]),T2873)</f>
        <v>35.294211792420029</v>
      </c>
      <c r="U2874" s="34">
        <f>SUMPRODUCT(DatiStorici[[#This Row],[Bond 3Y]:[Gold]],Q2873:T2873)</f>
        <v>17486.283111475863</v>
      </c>
      <c r="V2874" s="32">
        <f t="shared" si="366"/>
        <v>8.648141614478393E-5</v>
      </c>
      <c r="W2874" s="32">
        <f>-(1-U2874/MAX(U$5:U2874))</f>
        <v>-1.8328254354677886E-2</v>
      </c>
      <c r="X2874" s="53" t="str">
        <f t="shared" si="367"/>
        <v/>
      </c>
    </row>
    <row r="2875" spans="1:24" x14ac:dyDescent="0.3">
      <c r="A2875" s="4">
        <v>43152</v>
      </c>
      <c r="B2875" s="1">
        <v>133.54866699999999</v>
      </c>
      <c r="C2875" s="1">
        <v>181.45791800000001</v>
      </c>
      <c r="D2875" s="1">
        <v>240.64397600000001</v>
      </c>
      <c r="E2875" s="1">
        <v>125.7235</v>
      </c>
      <c r="F2875" s="3">
        <f t="shared" si="360"/>
        <v>16469.740698988488</v>
      </c>
      <c r="G2875" s="36">
        <f t="shared" si="361"/>
        <v>-6.229744580910082E-5</v>
      </c>
      <c r="H2875" s="31">
        <f t="shared" si="362"/>
        <v>7.0861359307350185E-4</v>
      </c>
      <c r="I2875" s="37">
        <f t="shared" si="363"/>
        <v>1.5665637551795762E-3</v>
      </c>
      <c r="J2875" s="37">
        <f t="shared" si="364"/>
        <v>-7.0144389037692665E-3</v>
      </c>
      <c r="K2875" s="39">
        <f t="shared" si="365"/>
        <v>-1.5888388418470649E-3</v>
      </c>
      <c r="L2875" s="36">
        <f>-(1-B2875/MAX(B$5:B2875))</f>
        <v>-3.5940285655842175E-3</v>
      </c>
      <c r="M2875" s="37">
        <f>-(1-C2875/MAX(C$5:C2875))</f>
        <v>-3.1639687148255824E-2</v>
      </c>
      <c r="N2875" s="37">
        <f>-(1-D2875/MAX(D$5:D2875))</f>
        <v>-5.2718411934480125E-2</v>
      </c>
      <c r="O2875" s="37">
        <f>-(1-E2875/MAX(E$5:E2875))</f>
        <v>-0.31658639733860972</v>
      </c>
      <c r="P2875" s="39">
        <f>-(1-F2875/MAX(F$5:F2875))</f>
        <v>-1.9331734403929213E-2</v>
      </c>
      <c r="Q2875" s="33">
        <f>IF(DatiStorici[[#This Row],[Calend]]="X",(DatiStorici[[#This Row],[Balanced]]*B$2/DatiStorici[[#This Row],[Bond 3Y]]),Q2874)</f>
        <v>32.796399059957402</v>
      </c>
      <c r="R2875" s="33">
        <f>IF(DatiStorici[[#This Row],[Calend]]="X",(DatiStorici[[#This Row],[Balanced]]*C$2/DatiStorici[[#This Row],[Bond 10Y]]),R2874)</f>
        <v>23.941825733422558</v>
      </c>
      <c r="S2875" s="33">
        <f>IF(DatiStorici[[#This Row],[Calend]]="X",(DatiStorici[[#This Row],[Balanced]]*D$2/DatiStorici[[#This Row],[SXXR]]),S2874)</f>
        <v>17.880885900344772</v>
      </c>
      <c r="T2875" s="33">
        <f>IF(DatiStorici[[#This Row],[Calend]]="X",(DatiStorici[[#This Row],[Balanced]]*E$2/DatiStorici[[#This Row],[Gold]]),T2874)</f>
        <v>35.294211792420029</v>
      </c>
      <c r="U2875" s="34">
        <f>SUMPRODUCT(DatiStorici[[#This Row],[Bond 3Y]:[Gold]],Q2874:T2874)</f>
        <v>17464.588541308673</v>
      </c>
      <c r="V2875" s="32">
        <f t="shared" si="366"/>
        <v>-1.2414324408807505E-3</v>
      </c>
      <c r="W2875" s="32">
        <f>-(1-U2875/MAX(U$5:U2875))</f>
        <v>-1.9546177365033057E-2</v>
      </c>
      <c r="X2875" s="53" t="str">
        <f t="shared" si="367"/>
        <v/>
      </c>
    </row>
    <row r="2876" spans="1:24" x14ac:dyDescent="0.3">
      <c r="A2876" s="4">
        <v>43153</v>
      </c>
      <c r="B2876" s="1">
        <v>133.52283399999999</v>
      </c>
      <c r="C2876" s="1">
        <v>181.51822000000001</v>
      </c>
      <c r="D2876" s="1">
        <v>240.33992499999999</v>
      </c>
      <c r="E2876" s="1">
        <v>125.51888</v>
      </c>
      <c r="F2876" s="3">
        <f t="shared" si="360"/>
        <v>16457.985424194288</v>
      </c>
      <c r="G2876" s="36">
        <f t="shared" si="361"/>
        <v>-1.9345381280926632E-4</v>
      </c>
      <c r="H2876" s="31">
        <f t="shared" si="362"/>
        <v>3.3226426886920926E-4</v>
      </c>
      <c r="I2876" s="37">
        <f t="shared" si="363"/>
        <v>-1.2642878061742541E-3</v>
      </c>
      <c r="J2876" s="37">
        <f t="shared" si="364"/>
        <v>-1.6288656813515283E-3</v>
      </c>
      <c r="K2876" s="39">
        <f t="shared" si="365"/>
        <v>-7.1400468101740259E-4</v>
      </c>
      <c r="L2876" s="36">
        <f>-(1-B2876/MAX(B$5:B2876))</f>
        <v>-3.7867684561296855E-3</v>
      </c>
      <c r="M2876" s="37">
        <f>-(1-C2876/MAX(C$5:C2876))</f>
        <v>-3.1317882157714805E-2</v>
      </c>
      <c r="N2876" s="37">
        <f>-(1-D2876/MAX(D$5:D2876))</f>
        <v>-5.3915291735588955E-2</v>
      </c>
      <c r="O2876" s="37">
        <f>-(1-E2876/MAX(E$5:E2876))</f>
        <v>-0.31769868017655634</v>
      </c>
      <c r="P2876" s="39">
        <f>-(1-F2876/MAX(F$5:F2876))</f>
        <v>-2.0031686221916312E-2</v>
      </c>
      <c r="Q2876" s="33">
        <f>IF(DatiStorici[[#This Row],[Calend]]="X",(DatiStorici[[#This Row],[Balanced]]*B$2/DatiStorici[[#This Row],[Bond 3Y]]),Q2875)</f>
        <v>32.796399059957402</v>
      </c>
      <c r="R2876" s="33">
        <f>IF(DatiStorici[[#This Row],[Calend]]="X",(DatiStorici[[#This Row],[Balanced]]*C$2/DatiStorici[[#This Row],[Bond 10Y]]),R2875)</f>
        <v>23.941825733422558</v>
      </c>
      <c r="S2876" s="33">
        <f>IF(DatiStorici[[#This Row],[Calend]]="X",(DatiStorici[[#This Row],[Balanced]]*D$2/DatiStorici[[#This Row],[SXXR]]),S2875)</f>
        <v>17.880885900344772</v>
      </c>
      <c r="T2876" s="33">
        <f>IF(DatiStorici[[#This Row],[Calend]]="X",(DatiStorici[[#This Row],[Balanced]]*E$2/DatiStorici[[#This Row],[Gold]]),T2875)</f>
        <v>35.294211792420029</v>
      </c>
      <c r="U2876" s="34">
        <f>SUMPRODUCT(DatiStorici[[#This Row],[Bond 3Y]:[Gold]],Q2875:T2875)</f>
        <v>17452.526449051282</v>
      </c>
      <c r="V2876" s="32">
        <f t="shared" si="366"/>
        <v>-6.9089858887431282E-4</v>
      </c>
      <c r="W2876" s="32">
        <f>-(1-U2876/MAX(U$5:U2876))</f>
        <v>-2.0223337576094513E-2</v>
      </c>
      <c r="X2876" s="53" t="str">
        <f t="shared" si="367"/>
        <v/>
      </c>
    </row>
    <row r="2877" spans="1:24" x14ac:dyDescent="0.3">
      <c r="A2877" s="4">
        <v>43154</v>
      </c>
      <c r="B2877" s="1">
        <v>133.501183</v>
      </c>
      <c r="C2877" s="1">
        <v>181.969235</v>
      </c>
      <c r="D2877" s="1">
        <v>240.87088900000001</v>
      </c>
      <c r="E2877" s="1">
        <v>125.47963</v>
      </c>
      <c r="F2877" s="3">
        <f t="shared" si="360"/>
        <v>16475.309483089983</v>
      </c>
      <c r="G2877" s="36">
        <f t="shared" si="361"/>
        <v>-1.6216518866491597E-4</v>
      </c>
      <c r="H2877" s="31">
        <f t="shared" si="362"/>
        <v>2.4815999851140074E-3</v>
      </c>
      <c r="I2877" s="37">
        <f t="shared" si="363"/>
        <v>2.2067842202660422E-3</v>
      </c>
      <c r="J2877" s="37">
        <f t="shared" si="364"/>
        <v>-3.1275086310218216E-4</v>
      </c>
      <c r="K2877" s="39">
        <f t="shared" si="365"/>
        <v>1.0520696785665997E-3</v>
      </c>
      <c r="L2877" s="36">
        <f>-(1-B2877/MAX(B$5:B2877))</f>
        <v>-3.9483064644987298E-3</v>
      </c>
      <c r="M2877" s="37">
        <f>-(1-C2877/MAX(C$5:C2877))</f>
        <v>-2.891101542346286E-2</v>
      </c>
      <c r="N2877" s="37">
        <f>-(1-D2877/MAX(D$5:D2877))</f>
        <v>-5.1825181567505485E-2</v>
      </c>
      <c r="O2877" s="37">
        <f>-(1-E2877/MAX(E$5:E2877))</f>
        <v>-0.31791203713770089</v>
      </c>
      <c r="P2877" s="39">
        <f>-(1-F2877/MAX(F$5:F2877))</f>
        <v>-1.9000148743529177E-2</v>
      </c>
      <c r="Q2877" s="33">
        <f>IF(DatiStorici[[#This Row],[Calend]]="X",(DatiStorici[[#This Row],[Balanced]]*B$2/DatiStorici[[#This Row],[Bond 3Y]]),Q2876)</f>
        <v>32.796399059957402</v>
      </c>
      <c r="R2877" s="33">
        <f>IF(DatiStorici[[#This Row],[Calend]]="X",(DatiStorici[[#This Row],[Balanced]]*C$2/DatiStorici[[#This Row],[Bond 10Y]]),R2876)</f>
        <v>23.941825733422558</v>
      </c>
      <c r="S2877" s="33">
        <f>IF(DatiStorici[[#This Row],[Calend]]="X",(DatiStorici[[#This Row],[Balanced]]*D$2/DatiStorici[[#This Row],[SXXR]]),S2876)</f>
        <v>17.880885900344772</v>
      </c>
      <c r="T2877" s="33">
        <f>IF(DatiStorici[[#This Row],[Calend]]="X",(DatiStorici[[#This Row],[Balanced]]*E$2/DatiStorici[[#This Row],[Gold]]),T2876)</f>
        <v>35.294211792420029</v>
      </c>
      <c r="U2877" s="34">
        <f>SUMPRODUCT(DatiStorici[[#This Row],[Bond 3Y]:[Gold]],Q2876:T2876)</f>
        <v>17470.723305636729</v>
      </c>
      <c r="V2877" s="32">
        <f t="shared" si="366"/>
        <v>1.0421056665721501E-3</v>
      </c>
      <c r="W2877" s="32">
        <f>-(1-U2877/MAX(U$5:U2877))</f>
        <v>-1.920177456835781E-2</v>
      </c>
      <c r="X2877" s="53" t="str">
        <f t="shared" si="367"/>
        <v/>
      </c>
    </row>
    <row r="2878" spans="1:24" x14ac:dyDescent="0.3">
      <c r="A2878" s="4">
        <v>43157</v>
      </c>
      <c r="B2878" s="1">
        <v>133.521197</v>
      </c>
      <c r="C2878" s="1">
        <v>182.19282999999999</v>
      </c>
      <c r="D2878" s="1">
        <v>242.06202400000001</v>
      </c>
      <c r="E2878" s="1">
        <v>125.99966999999999</v>
      </c>
      <c r="F2878" s="3">
        <f t="shared" si="360"/>
        <v>16519.894157649484</v>
      </c>
      <c r="G2878" s="36">
        <f t="shared" si="361"/>
        <v>1.4990503820296023E-4</v>
      </c>
      <c r="H2878" s="31">
        <f t="shared" si="362"/>
        <v>1.2279973648437275E-3</v>
      </c>
      <c r="I2878" s="37">
        <f t="shared" si="363"/>
        <v>4.9329311932956518E-3</v>
      </c>
      <c r="J2878" s="37">
        <f t="shared" si="364"/>
        <v>4.1358532593790565E-3</v>
      </c>
      <c r="K2878" s="39">
        <f t="shared" si="365"/>
        <v>2.7024959251798057E-3</v>
      </c>
      <c r="L2878" s="36">
        <f>-(1-B2878/MAX(B$5:B2878))</f>
        <v>-3.7989821053697748E-3</v>
      </c>
      <c r="M2878" s="37">
        <f>-(1-C2878/MAX(C$5:C2878))</f>
        <v>-2.771778821938975E-2</v>
      </c>
      <c r="N2878" s="37">
        <f>-(1-D2878/MAX(D$5:D2878))</f>
        <v>-4.7136345083186315E-2</v>
      </c>
      <c r="O2878" s="37">
        <f>-(1-E2878/MAX(E$5:E2878))</f>
        <v>-0.31508517970907357</v>
      </c>
      <c r="P2878" s="39">
        <f>-(1-F2878/MAX(F$5:F2878))</f>
        <v>-1.6345415055152634E-2</v>
      </c>
      <c r="Q2878" s="33">
        <f>IF(DatiStorici[[#This Row],[Calend]]="X",(DatiStorici[[#This Row],[Balanced]]*B$2/DatiStorici[[#This Row],[Bond 3Y]]),Q2877)</f>
        <v>32.796399059957402</v>
      </c>
      <c r="R2878" s="33">
        <f>IF(DatiStorici[[#This Row],[Calend]]="X",(DatiStorici[[#This Row],[Balanced]]*C$2/DatiStorici[[#This Row],[Bond 10Y]]),R2877)</f>
        <v>23.941825733422558</v>
      </c>
      <c r="S2878" s="33">
        <f>IF(DatiStorici[[#This Row],[Calend]]="X",(DatiStorici[[#This Row],[Balanced]]*D$2/DatiStorici[[#This Row],[SXXR]]),S2877)</f>
        <v>17.880885900344772</v>
      </c>
      <c r="T2878" s="33">
        <f>IF(DatiStorici[[#This Row],[Calend]]="X",(DatiStorici[[#This Row],[Balanced]]*E$2/DatiStorici[[#This Row],[Gold]]),T2877)</f>
        <v>35.294211792420029</v>
      </c>
      <c r="U2878" s="34">
        <f>SUMPRODUCT(DatiStorici[[#This Row],[Bond 3Y]:[Gold]],Q2877:T2877)</f>
        <v>17516.385916219817</v>
      </c>
      <c r="V2878" s="32">
        <f t="shared" si="366"/>
        <v>2.610254892458864E-3</v>
      </c>
      <c r="W2878" s="32">
        <f>-(1-U2878/MAX(U$5:U2878))</f>
        <v>-1.66382969924741E-2</v>
      </c>
      <c r="X2878" s="53" t="str">
        <f t="shared" si="367"/>
        <v/>
      </c>
    </row>
    <row r="2879" spans="1:24" x14ac:dyDescent="0.3">
      <c r="A2879" s="4">
        <v>43158</v>
      </c>
      <c r="B2879" s="1">
        <v>133.53316699999999</v>
      </c>
      <c r="C2879" s="1">
        <v>182.073015</v>
      </c>
      <c r="D2879" s="1">
        <v>241.64098100000001</v>
      </c>
      <c r="E2879" s="1">
        <v>125.26594</v>
      </c>
      <c r="F2879" s="3">
        <f t="shared" si="360"/>
        <v>16481.883316991829</v>
      </c>
      <c r="G2879" s="36">
        <f t="shared" si="361"/>
        <v>8.9644668813603957E-5</v>
      </c>
      <c r="H2879" s="31">
        <f t="shared" si="362"/>
        <v>-6.5784374772164499E-4</v>
      </c>
      <c r="I2879" s="37">
        <f t="shared" si="363"/>
        <v>-1.7409158181310256E-3</v>
      </c>
      <c r="J2879" s="37">
        <f t="shared" si="364"/>
        <v>-5.8402905639559728E-3</v>
      </c>
      <c r="K2879" s="39">
        <f t="shared" si="365"/>
        <v>-2.303564254699983E-3</v>
      </c>
      <c r="L2879" s="36">
        <f>-(1-B2879/MAX(B$5:B2879))</f>
        <v>-3.7096739921105293E-3</v>
      </c>
      <c r="M2879" s="37">
        <f>-(1-C2879/MAX(C$5:C2879))</f>
        <v>-2.8357187657910288E-2</v>
      </c>
      <c r="N2879" s="37">
        <f>-(1-D2879/MAX(D$5:D2879))</f>
        <v>-4.8793757366317303E-2</v>
      </c>
      <c r="O2879" s="37">
        <f>-(1-E2879/MAX(E$5:E2879))</f>
        <v>-0.31907362310017173</v>
      </c>
      <c r="P2879" s="39">
        <f>-(1-F2879/MAX(F$5:F2879))</f>
        <v>-1.8608718762410104E-2</v>
      </c>
      <c r="Q2879" s="33">
        <f>IF(DatiStorici[[#This Row],[Calend]]="X",(DatiStorici[[#This Row],[Balanced]]*B$2/DatiStorici[[#This Row],[Bond 3Y]]),Q2878)</f>
        <v>32.796399059957402</v>
      </c>
      <c r="R2879" s="33">
        <f>IF(DatiStorici[[#This Row],[Calend]]="X",(DatiStorici[[#This Row],[Balanced]]*C$2/DatiStorici[[#This Row],[Bond 10Y]]),R2878)</f>
        <v>23.941825733422558</v>
      </c>
      <c r="S2879" s="33">
        <f>IF(DatiStorici[[#This Row],[Calend]]="X",(DatiStorici[[#This Row],[Balanced]]*D$2/DatiStorici[[#This Row],[SXXR]]),S2878)</f>
        <v>17.880885900344772</v>
      </c>
      <c r="T2879" s="33">
        <f>IF(DatiStorici[[#This Row],[Calend]]="X",(DatiStorici[[#This Row],[Balanced]]*E$2/DatiStorici[[#This Row],[Gold]]),T2878)</f>
        <v>35.294211792420029</v>
      </c>
      <c r="U2879" s="34">
        <f>SUMPRODUCT(DatiStorici[[#This Row],[Bond 3Y]:[Gold]],Q2878:T2878)</f>
        <v>17480.484855405724</v>
      </c>
      <c r="V2879" s="32">
        <f t="shared" si="366"/>
        <v>-2.0516733419825694E-3</v>
      </c>
      <c r="W2879" s="32">
        <f>-(1-U2879/MAX(U$5:U2879))</f>
        <v>-1.8653765735328953E-2</v>
      </c>
      <c r="X2879" s="53" t="str">
        <f t="shared" si="367"/>
        <v/>
      </c>
    </row>
    <row r="2880" spans="1:24" x14ac:dyDescent="0.3">
      <c r="A2880" s="4">
        <v>43159</v>
      </c>
      <c r="B2880" s="1">
        <v>133.56798599999999</v>
      </c>
      <c r="C2880" s="1">
        <v>182.339775</v>
      </c>
      <c r="D2880" s="1">
        <v>239.92080999999999</v>
      </c>
      <c r="E2880" s="1">
        <v>124.51805</v>
      </c>
      <c r="F2880" s="3">
        <f t="shared" si="360"/>
        <v>16434.122252759193</v>
      </c>
      <c r="G2880" s="36">
        <f t="shared" si="361"/>
        <v>2.6071770792562621E-4</v>
      </c>
      <c r="H2880" s="31">
        <f t="shared" si="362"/>
        <v>1.4640542536885541E-3</v>
      </c>
      <c r="I2880" s="37">
        <f t="shared" si="363"/>
        <v>-7.1441644601882614E-3</v>
      </c>
      <c r="J2880" s="37">
        <f t="shared" si="364"/>
        <v>-5.9883120206050966E-3</v>
      </c>
      <c r="K2880" s="39">
        <f t="shared" si="365"/>
        <v>-2.9019984001471604E-3</v>
      </c>
      <c r="L2880" s="36">
        <f>-(1-B2880/MAX(B$5:B2880))</f>
        <v>-3.449889598160949E-3</v>
      </c>
      <c r="M2880" s="37">
        <f>-(1-C2880/MAX(C$5:C2880))</f>
        <v>-2.6933608020805022E-2</v>
      </c>
      <c r="N2880" s="37">
        <f>-(1-D2880/MAX(D$5:D2880))</f>
        <v>-5.5565114554266493E-2</v>
      </c>
      <c r="O2880" s="37">
        <f>-(1-E2880/MAX(E$5:E2880))</f>
        <v>-0.32313903807266642</v>
      </c>
      <c r="P2880" s="39">
        <f>-(1-F2880/MAX(F$5:F2880))</f>
        <v>-2.1452586245212624E-2</v>
      </c>
      <c r="Q2880" s="33">
        <f>IF(DatiStorici[[#This Row],[Calend]]="X",(DatiStorici[[#This Row],[Balanced]]*B$2/DatiStorici[[#This Row],[Bond 3Y]]),Q2879)</f>
        <v>32.796399059957402</v>
      </c>
      <c r="R2880" s="33">
        <f>IF(DatiStorici[[#This Row],[Calend]]="X",(DatiStorici[[#This Row],[Balanced]]*C$2/DatiStorici[[#This Row],[Bond 10Y]]),R2879)</f>
        <v>23.941825733422558</v>
      </c>
      <c r="S2880" s="33">
        <f>IF(DatiStorici[[#This Row],[Calend]]="X",(DatiStorici[[#This Row],[Balanced]]*D$2/DatiStorici[[#This Row],[SXXR]]),S2879)</f>
        <v>17.880885900344772</v>
      </c>
      <c r="T2880" s="33">
        <f>IF(DatiStorici[[#This Row],[Calend]]="X",(DatiStorici[[#This Row],[Balanced]]*E$2/DatiStorici[[#This Row],[Gold]]),T2879)</f>
        <v>35.294211792420029</v>
      </c>
      <c r="U2880" s="34">
        <f>SUMPRODUCT(DatiStorici[[#This Row],[Bond 3Y]:[Gold]],Q2879:T2879)</f>
        <v>17430.859145219725</v>
      </c>
      <c r="V2880" s="32">
        <f t="shared" si="366"/>
        <v>-2.8429580717212757E-3</v>
      </c>
      <c r="W2880" s="32">
        <f>-(1-U2880/MAX(U$5:U2880))</f>
        <v>-2.1439729867135049E-2</v>
      </c>
      <c r="X2880" s="53" t="str">
        <f t="shared" si="367"/>
        <v/>
      </c>
    </row>
    <row r="2881" spans="1:24" x14ac:dyDescent="0.3">
      <c r="A2881" s="4">
        <v>43160</v>
      </c>
      <c r="B2881" s="1">
        <v>133.59131400000001</v>
      </c>
      <c r="C2881" s="1">
        <v>182.70245</v>
      </c>
      <c r="D2881" s="1">
        <v>236.97286299999999</v>
      </c>
      <c r="E2881" s="1">
        <v>123.56231</v>
      </c>
      <c r="F2881" s="3">
        <f t="shared" si="360"/>
        <v>16361.838254563996</v>
      </c>
      <c r="G2881" s="36">
        <f t="shared" si="361"/>
        <v>1.7463737971546857E-4</v>
      </c>
      <c r="H2881" s="31">
        <f t="shared" si="362"/>
        <v>1.9870310582778116E-3</v>
      </c>
      <c r="I2881" s="37">
        <f t="shared" si="363"/>
        <v>-1.2363278090870093E-2</v>
      </c>
      <c r="J2881" s="37">
        <f t="shared" si="364"/>
        <v>-7.7051220695733818E-3</v>
      </c>
      <c r="K2881" s="39">
        <f t="shared" si="365"/>
        <v>-4.4081108847257265E-3</v>
      </c>
      <c r="L2881" s="36">
        <f>-(1-B2881/MAX(B$5:B2881))</f>
        <v>-3.2758395007410623E-3</v>
      </c>
      <c r="M2881" s="37">
        <f>-(1-C2881/MAX(C$5:C2881))</f>
        <v>-2.4998172629864923E-2</v>
      </c>
      <c r="N2881" s="37">
        <f>-(1-D2881/MAX(D$5:D2881))</f>
        <v>-6.7169543479148386E-2</v>
      </c>
      <c r="O2881" s="37">
        <f>-(1-E2881/MAX(E$5:E2881))</f>
        <v>-0.32833429366615208</v>
      </c>
      <c r="P2881" s="39">
        <f>-(1-F2881/MAX(F$5:F2881))</f>
        <v>-2.5756638411910449E-2</v>
      </c>
      <c r="Q2881" s="33">
        <f>IF(DatiStorici[[#This Row],[Calend]]="X",(DatiStorici[[#This Row],[Balanced]]*B$2/DatiStorici[[#This Row],[Bond 3Y]]),Q2880)</f>
        <v>32.796399059957402</v>
      </c>
      <c r="R2881" s="33">
        <f>IF(DatiStorici[[#This Row],[Calend]]="X",(DatiStorici[[#This Row],[Balanced]]*C$2/DatiStorici[[#This Row],[Bond 10Y]]),R2880)</f>
        <v>23.941825733422558</v>
      </c>
      <c r="S2881" s="33">
        <f>IF(DatiStorici[[#This Row],[Calend]]="X",(DatiStorici[[#This Row],[Balanced]]*D$2/DatiStorici[[#This Row],[SXXR]]),S2880)</f>
        <v>17.880885900344772</v>
      </c>
      <c r="T2881" s="33">
        <f>IF(DatiStorici[[#This Row],[Calend]]="X",(DatiStorici[[#This Row],[Balanced]]*E$2/DatiStorici[[#This Row],[Gold]]),T2880)</f>
        <v>35.294211792420029</v>
      </c>
      <c r="U2881" s="34">
        <f>SUMPRODUCT(DatiStorici[[#This Row],[Bond 3Y]:[Gold]],Q2880:T2880)</f>
        <v>17353.863327339113</v>
      </c>
      <c r="V2881" s="32">
        <f t="shared" si="366"/>
        <v>-4.426997725239714E-3</v>
      </c>
      <c r="W2881" s="32">
        <f>-(1-U2881/MAX(U$5:U2881))</f>
        <v>-2.5762239028424117E-2</v>
      </c>
      <c r="X2881" s="53" t="str">
        <f t="shared" si="367"/>
        <v/>
      </c>
    </row>
    <row r="2882" spans="1:24" x14ac:dyDescent="0.3">
      <c r="A2882" s="4">
        <v>43161</v>
      </c>
      <c r="B2882" s="1">
        <v>133.565121</v>
      </c>
      <c r="C2882" s="1">
        <v>182.66440800000001</v>
      </c>
      <c r="D2882" s="1">
        <v>232.05597599999999</v>
      </c>
      <c r="E2882" s="1">
        <v>124.93561</v>
      </c>
      <c r="F2882" s="3">
        <f t="shared" si="360"/>
        <v>16340.425687539766</v>
      </c>
      <c r="G2882" s="36">
        <f t="shared" si="361"/>
        <v>-1.9608736045560629E-4</v>
      </c>
      <c r="H2882" s="31">
        <f t="shared" si="362"/>
        <v>-2.0824001577861447E-4</v>
      </c>
      <c r="I2882" s="37">
        <f t="shared" si="363"/>
        <v>-2.0967014043520363E-2</v>
      </c>
      <c r="J2882" s="37">
        <f t="shared" si="364"/>
        <v>1.1052921336119431E-2</v>
      </c>
      <c r="K2882" s="39">
        <f t="shared" si="365"/>
        <v>-1.3095466492592436E-3</v>
      </c>
      <c r="L2882" s="36">
        <f>-(1-B2882/MAX(B$5:B2882))</f>
        <v>-3.4712653495800883E-3</v>
      </c>
      <c r="M2882" s="37">
        <f>-(1-C2882/MAX(C$5:C2882))</f>
        <v>-2.5201185887305133E-2</v>
      </c>
      <c r="N2882" s="37">
        <f>-(1-D2882/MAX(D$5:D2882))</f>
        <v>-8.6524594883795602E-2</v>
      </c>
      <c r="O2882" s="37">
        <f>-(1-E2882/MAX(E$5:E2882))</f>
        <v>-0.32086924615685675</v>
      </c>
      <c r="P2882" s="39">
        <f>-(1-F2882/MAX(F$5:F2882))</f>
        <v>-2.7031620535150624E-2</v>
      </c>
      <c r="Q2882" s="33">
        <f>IF(DatiStorici[[#This Row],[Calend]]="X",(DatiStorici[[#This Row],[Balanced]]*B$2/DatiStorici[[#This Row],[Bond 3Y]]),Q2881)</f>
        <v>32.796399059957402</v>
      </c>
      <c r="R2882" s="33">
        <f>IF(DatiStorici[[#This Row],[Calend]]="X",(DatiStorici[[#This Row],[Balanced]]*C$2/DatiStorici[[#This Row],[Bond 10Y]]),R2881)</f>
        <v>23.941825733422558</v>
      </c>
      <c r="S2882" s="33">
        <f>IF(DatiStorici[[#This Row],[Calend]]="X",(DatiStorici[[#This Row],[Balanced]]*D$2/DatiStorici[[#This Row],[SXXR]]),S2881)</f>
        <v>17.880885900344772</v>
      </c>
      <c r="T2882" s="33">
        <f>IF(DatiStorici[[#This Row],[Calend]]="X",(DatiStorici[[#This Row],[Balanced]]*E$2/DatiStorici[[#This Row],[Gold]]),T2881)</f>
        <v>35.294211792420029</v>
      </c>
      <c r="U2882" s="34">
        <f>SUMPRODUCT(DatiStorici[[#This Row],[Bond 3Y]:[Gold]],Q2881:T2881)</f>
        <v>17312.644741946628</v>
      </c>
      <c r="V2882" s="32">
        <f t="shared" si="366"/>
        <v>-2.3780073109228748E-3</v>
      </c>
      <c r="W2882" s="32">
        <f>-(1-U2882/MAX(U$5:U2882))</f>
        <v>-2.8076231111093586E-2</v>
      </c>
      <c r="X2882" s="53" t="str">
        <f t="shared" si="367"/>
        <v/>
      </c>
    </row>
    <row r="2883" spans="1:24" x14ac:dyDescent="0.3">
      <c r="A2883" s="4">
        <v>43164</v>
      </c>
      <c r="B2883" s="1">
        <v>133.54951700000001</v>
      </c>
      <c r="C2883" s="1">
        <v>182.65312299999999</v>
      </c>
      <c r="D2883" s="1">
        <v>234.444031</v>
      </c>
      <c r="E2883" s="1">
        <v>124.75175</v>
      </c>
      <c r="F2883" s="3">
        <f t="shared" si="360"/>
        <v>16368.427700735903</v>
      </c>
      <c r="G2883" s="36">
        <f t="shared" si="361"/>
        <v>-1.1683373202292915E-4</v>
      </c>
      <c r="H2883" s="31">
        <f t="shared" si="362"/>
        <v>-6.1781869447722569E-5</v>
      </c>
      <c r="I2883" s="37">
        <f t="shared" si="363"/>
        <v>1.0238267199189632E-2</v>
      </c>
      <c r="J2883" s="37">
        <f t="shared" si="364"/>
        <v>-1.4727219930661276E-3</v>
      </c>
      <c r="K2883" s="39">
        <f t="shared" si="365"/>
        <v>1.7121982054630986E-3</v>
      </c>
      <c r="L2883" s="36">
        <f>-(1-B2883/MAX(B$5:B2883))</f>
        <v>-3.5876867196132922E-3</v>
      </c>
      <c r="M2883" s="37">
        <f>-(1-C2883/MAX(C$5:C2883))</f>
        <v>-2.5261408920011497E-2</v>
      </c>
      <c r="N2883" s="37">
        <f>-(1-D2883/MAX(D$5:D2883))</f>
        <v>-7.7124149585352741E-2</v>
      </c>
      <c r="O2883" s="37">
        <f>-(1-E2883/MAX(E$5:E2883))</f>
        <v>-0.32186868082885778</v>
      </c>
      <c r="P2883" s="39">
        <f>-(1-F2883/MAX(F$5:F2883))</f>
        <v>-2.5364278819446473E-2</v>
      </c>
      <c r="Q2883" s="33">
        <f>IF(DatiStorici[[#This Row],[Calend]]="X",(DatiStorici[[#This Row],[Balanced]]*B$2/DatiStorici[[#This Row],[Bond 3Y]]),Q2882)</f>
        <v>32.796399059957402</v>
      </c>
      <c r="R2883" s="33">
        <f>IF(DatiStorici[[#This Row],[Calend]]="X",(DatiStorici[[#This Row],[Balanced]]*C$2/DatiStorici[[#This Row],[Bond 10Y]]),R2882)</f>
        <v>23.941825733422558</v>
      </c>
      <c r="S2883" s="33">
        <f>IF(DatiStorici[[#This Row],[Calend]]="X",(DatiStorici[[#This Row],[Balanced]]*D$2/DatiStorici[[#This Row],[SXXR]]),S2882)</f>
        <v>17.880885900344772</v>
      </c>
      <c r="T2883" s="33">
        <f>IF(DatiStorici[[#This Row],[Calend]]="X",(DatiStorici[[#This Row],[Balanced]]*E$2/DatiStorici[[#This Row],[Gold]]),T2882)</f>
        <v>35.294211792420029</v>
      </c>
      <c r="U2883" s="34">
        <f>SUMPRODUCT(DatiStorici[[#This Row],[Bond 3Y]:[Gold]],Q2882:T2882)</f>
        <v>17348.074148630887</v>
      </c>
      <c r="V2883" s="32">
        <f t="shared" si="366"/>
        <v>2.0443556947303469E-3</v>
      </c>
      <c r="W2883" s="32">
        <f>-(1-U2883/MAX(U$5:U2883))</f>
        <v>-2.6087240810228063E-2</v>
      </c>
      <c r="X2883" s="53" t="str">
        <f t="shared" si="367"/>
        <v/>
      </c>
    </row>
    <row r="2884" spans="1:24" x14ac:dyDescent="0.3">
      <c r="A2884" s="4">
        <v>43165</v>
      </c>
      <c r="B2884" s="1">
        <v>133.59425999999999</v>
      </c>
      <c r="C2884" s="1">
        <v>182.39183499999999</v>
      </c>
      <c r="D2884" s="1">
        <v>234.90235799999999</v>
      </c>
      <c r="E2884" s="1">
        <v>125.78958</v>
      </c>
      <c r="F2884" s="3">
        <f t="shared" si="360"/>
        <v>16410.744358724027</v>
      </c>
      <c r="G2884" s="36">
        <f t="shared" si="361"/>
        <v>3.3497318126456425E-4</v>
      </c>
      <c r="H2884" s="31">
        <f t="shared" si="362"/>
        <v>-1.4315389866118829E-3</v>
      </c>
      <c r="I2884" s="37">
        <f t="shared" si="363"/>
        <v>1.9530443034308841E-3</v>
      </c>
      <c r="J2884" s="37">
        <f t="shared" si="364"/>
        <v>8.2847483576953245E-3</v>
      </c>
      <c r="K2884" s="39">
        <f t="shared" si="365"/>
        <v>2.5819249747646099E-3</v>
      </c>
      <c r="L2884" s="36">
        <f>-(1-B2884/MAX(B$5:B2884))</f>
        <v>-3.253859408705928E-3</v>
      </c>
      <c r="M2884" s="37">
        <f>-(1-C2884/MAX(C$5:C2884))</f>
        <v>-2.6655786923535207E-2</v>
      </c>
      <c r="N2884" s="37">
        <f>-(1-D2884/MAX(D$5:D2884))</f>
        <v>-7.5319970915975532E-2</v>
      </c>
      <c r="O2884" s="37">
        <f>-(1-E2884/MAX(E$5:E2884))</f>
        <v>-0.31622719662542675</v>
      </c>
      <c r="P2884" s="39">
        <f>-(1-F2884/MAX(F$5:F2884))</f>
        <v>-2.2844591087047394E-2</v>
      </c>
      <c r="Q2884" s="33">
        <f>IF(DatiStorici[[#This Row],[Calend]]="X",(DatiStorici[[#This Row],[Balanced]]*B$2/DatiStorici[[#This Row],[Bond 3Y]]),Q2883)</f>
        <v>32.796399059957402</v>
      </c>
      <c r="R2884" s="33">
        <f>IF(DatiStorici[[#This Row],[Calend]]="X",(DatiStorici[[#This Row],[Balanced]]*C$2/DatiStorici[[#This Row],[Bond 10Y]]),R2883)</f>
        <v>23.941825733422558</v>
      </c>
      <c r="S2884" s="33">
        <f>IF(DatiStorici[[#This Row],[Calend]]="X",(DatiStorici[[#This Row],[Balanced]]*D$2/DatiStorici[[#This Row],[SXXR]]),S2883)</f>
        <v>17.880885900344772</v>
      </c>
      <c r="T2884" s="33">
        <f>IF(DatiStorici[[#This Row],[Calend]]="X",(DatiStorici[[#This Row],[Balanced]]*E$2/DatiStorici[[#This Row],[Gold]]),T2883)</f>
        <v>35.294211792420029</v>
      </c>
      <c r="U2884" s="34">
        <f>SUMPRODUCT(DatiStorici[[#This Row],[Bond 3Y]:[Gold]],Q2883:T2883)</f>
        <v>17388.110530768368</v>
      </c>
      <c r="V2884" s="32">
        <f t="shared" si="366"/>
        <v>2.3051696803088853E-3</v>
      </c>
      <c r="W2884" s="32">
        <f>-(1-U2884/MAX(U$5:U2884))</f>
        <v>-2.3839617064708829E-2</v>
      </c>
      <c r="X2884" s="53" t="str">
        <f t="shared" si="367"/>
        <v/>
      </c>
    </row>
    <row r="2885" spans="1:24" x14ac:dyDescent="0.3">
      <c r="A2885" s="4">
        <v>43166</v>
      </c>
      <c r="B2885" s="1">
        <v>133.62316100000001</v>
      </c>
      <c r="C2885" s="1">
        <v>182.74242699999999</v>
      </c>
      <c r="D2885" s="1">
        <v>235.747016</v>
      </c>
      <c r="E2885" s="1">
        <v>125.59916</v>
      </c>
      <c r="F2885" s="3">
        <f t="shared" si="360"/>
        <v>16425.530533179521</v>
      </c>
      <c r="G2885" s="36">
        <f t="shared" si="361"/>
        <v>2.163107480384774E-4</v>
      </c>
      <c r="H2885" s="31">
        <f t="shared" si="362"/>
        <v>1.9203462628808194E-3</v>
      </c>
      <c r="I2885" s="37">
        <f t="shared" si="363"/>
        <v>3.5893340286604959E-3</v>
      </c>
      <c r="J2885" s="37">
        <f t="shared" si="364"/>
        <v>-1.5149448333982537E-3</v>
      </c>
      <c r="K2885" s="39">
        <f t="shared" si="365"/>
        <v>9.0060005305520171E-4</v>
      </c>
      <c r="L2885" s="36">
        <f>-(1-B2885/MAX(B$5:B2885))</f>
        <v>-3.0382291847034226E-3</v>
      </c>
      <c r="M2885" s="37">
        <f>-(1-C2885/MAX(C$5:C2885))</f>
        <v>-2.4784833136865414E-2</v>
      </c>
      <c r="N2885" s="37">
        <f>-(1-D2885/MAX(D$5:D2885))</f>
        <v>-7.1995021815183358E-2</v>
      </c>
      <c r="O2885" s="37">
        <f>-(1-E2885/MAX(E$5:E2885))</f>
        <v>-0.31726229044813115</v>
      </c>
      <c r="P2885" s="39">
        <f>-(1-F2885/MAX(F$5:F2885))</f>
        <v>-2.1964168479121304E-2</v>
      </c>
      <c r="Q2885" s="33">
        <f>IF(DatiStorici[[#This Row],[Calend]]="X",(DatiStorici[[#This Row],[Balanced]]*B$2/DatiStorici[[#This Row],[Bond 3Y]]),Q2884)</f>
        <v>32.796399059957402</v>
      </c>
      <c r="R2885" s="33">
        <f>IF(DatiStorici[[#This Row],[Calend]]="X",(DatiStorici[[#This Row],[Balanced]]*C$2/DatiStorici[[#This Row],[Bond 10Y]]),R2884)</f>
        <v>23.941825733422558</v>
      </c>
      <c r="S2885" s="33">
        <f>IF(DatiStorici[[#This Row],[Calend]]="X",(DatiStorici[[#This Row],[Balanced]]*D$2/DatiStorici[[#This Row],[SXXR]]),S2884)</f>
        <v>17.880885900344772</v>
      </c>
      <c r="T2885" s="33">
        <f>IF(DatiStorici[[#This Row],[Calend]]="X",(DatiStorici[[#This Row],[Balanced]]*E$2/DatiStorici[[#This Row],[Gold]]),T2884)</f>
        <v>35.294211792420029</v>
      </c>
      <c r="U2885" s="34">
        <f>SUMPRODUCT(DatiStorici[[#This Row],[Bond 3Y]:[Gold]],Q2884:T2884)</f>
        <v>17405.834701578431</v>
      </c>
      <c r="V2885" s="32">
        <f t="shared" si="366"/>
        <v>1.0188078543436107E-3</v>
      </c>
      <c r="W2885" s="32">
        <f>-(1-U2885/MAX(U$5:U2885))</f>
        <v>-2.2844590415059596E-2</v>
      </c>
      <c r="X2885" s="53" t="str">
        <f t="shared" si="367"/>
        <v/>
      </c>
    </row>
    <row r="2886" spans="1:24" x14ac:dyDescent="0.3">
      <c r="A2886" s="4">
        <v>43167</v>
      </c>
      <c r="B2886" s="1">
        <v>133.66373200000001</v>
      </c>
      <c r="C2886" s="1">
        <v>183.31547900000001</v>
      </c>
      <c r="D2886" s="1">
        <v>238.288061</v>
      </c>
      <c r="E2886" s="1">
        <v>124.80410000000001</v>
      </c>
      <c r="F2886" s="3">
        <f t="shared" si="360"/>
        <v>16447.909169175346</v>
      </c>
      <c r="G2886" s="36">
        <f t="shared" si="361"/>
        <v>3.0357642947789797E-4</v>
      </c>
      <c r="H2886" s="31">
        <f t="shared" si="362"/>
        <v>3.130938896454793E-3</v>
      </c>
      <c r="I2886" s="37">
        <f t="shared" si="363"/>
        <v>1.0721018178906852E-2</v>
      </c>
      <c r="J2886" s="37">
        <f t="shared" si="364"/>
        <v>-6.3502581538487776E-3</v>
      </c>
      <c r="K2886" s="39">
        <f t="shared" si="365"/>
        <v>1.3615027606097136E-3</v>
      </c>
      <c r="L2886" s="36">
        <f>-(1-B2886/MAX(B$5:B2886))</f>
        <v>-2.7355291460197106E-3</v>
      </c>
      <c r="M2886" s="37">
        <f>-(1-C2886/MAX(C$5:C2886))</f>
        <v>-2.1726709137005917E-2</v>
      </c>
      <c r="N2886" s="37">
        <f>-(1-D2886/MAX(D$5:D2886))</f>
        <v>-6.1992339915737271E-2</v>
      </c>
      <c r="O2886" s="37">
        <f>-(1-E2886/MAX(E$5:E2886))</f>
        <v>-0.32158411428322931</v>
      </c>
      <c r="P2886" s="39">
        <f>-(1-F2886/MAX(F$5:F2886))</f>
        <v>-2.0631663095488917E-2</v>
      </c>
      <c r="Q2886" s="33">
        <f>IF(DatiStorici[[#This Row],[Calend]]="X",(DatiStorici[[#This Row],[Balanced]]*B$2/DatiStorici[[#This Row],[Bond 3Y]]),Q2885)</f>
        <v>32.796399059957402</v>
      </c>
      <c r="R2886" s="33">
        <f>IF(DatiStorici[[#This Row],[Calend]]="X",(DatiStorici[[#This Row],[Balanced]]*C$2/DatiStorici[[#This Row],[Bond 10Y]]),R2885)</f>
        <v>23.941825733422558</v>
      </c>
      <c r="S2886" s="33">
        <f>IF(DatiStorici[[#This Row],[Calend]]="X",(DatiStorici[[#This Row],[Balanced]]*D$2/DatiStorici[[#This Row],[SXXR]]),S2885)</f>
        <v>17.880885900344772</v>
      </c>
      <c r="T2886" s="33">
        <f>IF(DatiStorici[[#This Row],[Calend]]="X",(DatiStorici[[#This Row],[Balanced]]*E$2/DatiStorici[[#This Row],[Gold]]),T2885)</f>
        <v>35.294211792420029</v>
      </c>
      <c r="U2886" s="34">
        <f>SUMPRODUCT(DatiStorici[[#This Row],[Bond 3Y]:[Gold]],Q2885:T2885)</f>
        <v>17438.260315089843</v>
      </c>
      <c r="V2886" s="32">
        <f t="shared" si="366"/>
        <v>1.861183242446159E-3</v>
      </c>
      <c r="W2886" s="32">
        <f>-(1-U2886/MAX(U$5:U2886))</f>
        <v>-2.1024231656343262E-2</v>
      </c>
      <c r="X2886" s="53" t="str">
        <f t="shared" si="367"/>
        <v/>
      </c>
    </row>
    <row r="2887" spans="1:24" x14ac:dyDescent="0.3">
      <c r="A2887" s="4">
        <v>43168</v>
      </c>
      <c r="B2887" s="1">
        <v>133.64387600000001</v>
      </c>
      <c r="C2887" s="1">
        <v>183.038025</v>
      </c>
      <c r="D2887" s="1">
        <v>239.33070599999999</v>
      </c>
      <c r="E2887" s="1">
        <v>124.76486</v>
      </c>
      <c r="F2887" s="3">
        <f t="shared" ref="F2887:F2950" si="368">SUMPRODUCT(B2887:E2887,B$3:E$3)</f>
        <v>16454.531551472399</v>
      </c>
      <c r="G2887" s="36">
        <f t="shared" ref="G2887:G2950" si="369">LN(B2887/B2886)</f>
        <v>-1.485629248272204E-4</v>
      </c>
      <c r="H2887" s="31">
        <f t="shared" ref="H2887:H2950" si="370">LN(C2887/C2886)</f>
        <v>-1.5146794012693913E-3</v>
      </c>
      <c r="I2887" s="37">
        <f t="shared" ref="I2887:I2950" si="371">LN(D2887/D2886)</f>
        <v>4.3660204677542763E-3</v>
      </c>
      <c r="J2887" s="37">
        <f t="shared" ref="J2887:J2950" si="372">LN(E2887/E2886)</f>
        <v>-3.1446218570905143E-4</v>
      </c>
      <c r="K2887" s="39">
        <f t="shared" ref="K2887:K2950" si="373">LN(F2887/F2886)</f>
        <v>4.0254657353268797E-4</v>
      </c>
      <c r="L2887" s="36">
        <f>-(1-B2887/MAX(B$5:B2887))</f>
        <v>-2.8836746678975178E-3</v>
      </c>
      <c r="M2887" s="37">
        <f>-(1-C2887/MAX(C$5:C2887))</f>
        <v>-2.320735790231343E-2</v>
      </c>
      <c r="N2887" s="37">
        <f>-(1-D2887/MAX(D$5:D2887))</f>
        <v>-5.7888026033437678E-2</v>
      </c>
      <c r="O2887" s="37">
        <f>-(1-E2887/MAX(E$5:E2887))</f>
        <v>-0.32179741688591246</v>
      </c>
      <c r="P2887" s="39">
        <f>-(1-F2887/MAX(F$5:F2887))</f>
        <v>-2.0237342366337119E-2</v>
      </c>
      <c r="Q2887" s="33">
        <f>IF(DatiStorici[[#This Row],[Calend]]="X",(DatiStorici[[#This Row],[Balanced]]*B$2/DatiStorici[[#This Row],[Bond 3Y]]),Q2886)</f>
        <v>32.796399059957402</v>
      </c>
      <c r="R2887" s="33">
        <f>IF(DatiStorici[[#This Row],[Calend]]="X",(DatiStorici[[#This Row],[Balanced]]*C$2/DatiStorici[[#This Row],[Bond 10Y]]),R2886)</f>
        <v>23.941825733422558</v>
      </c>
      <c r="S2887" s="33">
        <f>IF(DatiStorici[[#This Row],[Calend]]="X",(DatiStorici[[#This Row],[Balanced]]*D$2/DatiStorici[[#This Row],[SXXR]]),S2886)</f>
        <v>17.880885900344772</v>
      </c>
      <c r="T2887" s="33">
        <f>IF(DatiStorici[[#This Row],[Calend]]="X",(DatiStorici[[#This Row],[Balanced]]*E$2/DatiStorici[[#This Row],[Gold]]),T2886)</f>
        <v>35.294211792420029</v>
      </c>
      <c r="U2887" s="34">
        <f>SUMPRODUCT(DatiStorici[[#This Row],[Bond 3Y]:[Gold]],Q2886:T2886)</f>
        <v>17448.224825881902</v>
      </c>
      <c r="V2887" s="32">
        <f t="shared" ref="V2887:V2950" si="374">LN(U2887/U2886)</f>
        <v>5.712533677593903E-4</v>
      </c>
      <c r="W2887" s="32">
        <f>-(1-U2887/MAX(U$5:U2887))</f>
        <v>-2.0464828686519332E-2</v>
      </c>
      <c r="X2887" s="53" t="str">
        <f t="shared" ref="X2887:X2950" si="375">IF(AND(MONTH(A2887)&lt;&gt;MONTH(A2886),MONTH(A2887)=X$2),"X","")</f>
        <v/>
      </c>
    </row>
    <row r="2888" spans="1:24" x14ac:dyDescent="0.3">
      <c r="A2888" s="4">
        <v>43171</v>
      </c>
      <c r="B2888" s="1">
        <v>133.666855</v>
      </c>
      <c r="C2888" s="1">
        <v>183.304574</v>
      </c>
      <c r="D2888" s="1">
        <v>239.92659499999999</v>
      </c>
      <c r="E2888" s="1">
        <v>124.62353</v>
      </c>
      <c r="F2888" s="3">
        <f t="shared" si="368"/>
        <v>16465.23749688952</v>
      </c>
      <c r="G2888" s="36">
        <f t="shared" si="369"/>
        <v>1.7192725462714551E-4</v>
      </c>
      <c r="H2888" s="31">
        <f t="shared" si="370"/>
        <v>1.4551900202930115E-3</v>
      </c>
      <c r="I2888" s="37">
        <f t="shared" si="371"/>
        <v>2.486719788418178E-3</v>
      </c>
      <c r="J2888" s="37">
        <f t="shared" si="372"/>
        <v>-1.1334129478093955E-3</v>
      </c>
      <c r="K2888" s="39">
        <f t="shared" si="373"/>
        <v>6.5042654332284164E-4</v>
      </c>
      <c r="L2888" s="36">
        <f>-(1-B2888/MAX(B$5:B2888))</f>
        <v>-2.7122284578235956E-3</v>
      </c>
      <c r="M2888" s="37">
        <f>-(1-C2888/MAX(C$5:C2888))</f>
        <v>-2.1784904278491335E-2</v>
      </c>
      <c r="N2888" s="37">
        <f>-(1-D2888/MAX(D$5:D2888))</f>
        <v>-5.554234222446186E-2</v>
      </c>
      <c r="O2888" s="37">
        <f>-(1-E2888/MAX(E$5:E2888))</f>
        <v>-0.32256566502141726</v>
      </c>
      <c r="P2888" s="39">
        <f>-(1-F2888/MAX(F$5:F2888))</f>
        <v>-1.959987143612274E-2</v>
      </c>
      <c r="Q2888" s="33">
        <f>IF(DatiStorici[[#This Row],[Calend]]="X",(DatiStorici[[#This Row],[Balanced]]*B$2/DatiStorici[[#This Row],[Bond 3Y]]),Q2887)</f>
        <v>32.796399059957402</v>
      </c>
      <c r="R2888" s="33">
        <f>IF(DatiStorici[[#This Row],[Calend]]="X",(DatiStorici[[#This Row],[Balanced]]*C$2/DatiStorici[[#This Row],[Bond 10Y]]),R2887)</f>
        <v>23.941825733422558</v>
      </c>
      <c r="S2888" s="33">
        <f>IF(DatiStorici[[#This Row],[Calend]]="X",(DatiStorici[[#This Row],[Balanced]]*D$2/DatiStorici[[#This Row],[SXXR]]),S2887)</f>
        <v>17.880885900344772</v>
      </c>
      <c r="T2888" s="33">
        <f>IF(DatiStorici[[#This Row],[Calend]]="X",(DatiStorici[[#This Row],[Balanced]]*E$2/DatiStorici[[#This Row],[Gold]]),T2887)</f>
        <v>35.294211792420029</v>
      </c>
      <c r="U2888" s="34">
        <f>SUMPRODUCT(DatiStorici[[#This Row],[Bond 3Y]:[Gold]],Q2887:T2887)</f>
        <v>17461.027016308963</v>
      </c>
      <c r="V2888" s="32">
        <f t="shared" si="374"/>
        <v>7.3345547815542741E-4</v>
      </c>
      <c r="W2888" s="32">
        <f>-(1-U2888/MAX(U$5:U2888))</f>
        <v>-1.9746119710775445E-2</v>
      </c>
      <c r="X2888" s="53" t="str">
        <f t="shared" si="375"/>
        <v/>
      </c>
    </row>
    <row r="2889" spans="1:24" x14ac:dyDescent="0.3">
      <c r="A2889" s="4">
        <v>43172</v>
      </c>
      <c r="B2889" s="1">
        <v>133.672417</v>
      </c>
      <c r="C2889" s="1">
        <v>183.42012800000001</v>
      </c>
      <c r="D2889" s="1">
        <v>237.573252</v>
      </c>
      <c r="E2889" s="1">
        <v>124.96219000000001</v>
      </c>
      <c r="F2889" s="3">
        <f t="shared" si="368"/>
        <v>16446.255148351407</v>
      </c>
      <c r="G2889" s="36">
        <f t="shared" si="369"/>
        <v>4.161004822955171E-5</v>
      </c>
      <c r="H2889" s="31">
        <f t="shared" si="370"/>
        <v>6.3019482022415112E-4</v>
      </c>
      <c r="I2889" s="37">
        <f t="shared" si="371"/>
        <v>-9.8570169986116236E-3</v>
      </c>
      <c r="J2889" s="37">
        <f t="shared" si="372"/>
        <v>2.7137787197210965E-3</v>
      </c>
      <c r="K2889" s="39">
        <f t="shared" si="373"/>
        <v>-1.1535393333652593E-3</v>
      </c>
      <c r="L2889" s="36">
        <f>-(1-B2889/MAX(B$5:B2889))</f>
        <v>-2.6707304021887923E-3</v>
      </c>
      <c r="M2889" s="37">
        <f>-(1-C2889/MAX(C$5:C2889))</f>
        <v>-2.11682439044244E-2</v>
      </c>
      <c r="N2889" s="37">
        <f>-(1-D2889/MAX(D$5:D2889))</f>
        <v>-6.4806145671188808E-2</v>
      </c>
      <c r="O2889" s="37">
        <f>-(1-E2889/MAX(E$5:E2889))</f>
        <v>-0.32072476136635419</v>
      </c>
      <c r="P2889" s="39">
        <f>-(1-F2889/MAX(F$5:F2889))</f>
        <v>-2.0730149511414719E-2</v>
      </c>
      <c r="Q2889" s="33">
        <f>IF(DatiStorici[[#This Row],[Calend]]="X",(DatiStorici[[#This Row],[Balanced]]*B$2/DatiStorici[[#This Row],[Bond 3Y]]),Q2888)</f>
        <v>32.796399059957402</v>
      </c>
      <c r="R2889" s="33">
        <f>IF(DatiStorici[[#This Row],[Calend]]="X",(DatiStorici[[#This Row],[Balanced]]*C$2/DatiStorici[[#This Row],[Bond 10Y]]),R2888)</f>
        <v>23.941825733422558</v>
      </c>
      <c r="S2889" s="33">
        <f>IF(DatiStorici[[#This Row],[Calend]]="X",(DatiStorici[[#This Row],[Balanced]]*D$2/DatiStorici[[#This Row],[SXXR]]),S2888)</f>
        <v>17.880885900344772</v>
      </c>
      <c r="T2889" s="33">
        <f>IF(DatiStorici[[#This Row],[Calend]]="X",(DatiStorici[[#This Row],[Balanced]]*E$2/DatiStorici[[#This Row],[Gold]]),T2888)</f>
        <v>35.294211792420029</v>
      </c>
      <c r="U2889" s="34">
        <f>SUMPRODUCT(DatiStorici[[#This Row],[Bond 3Y]:[Gold]],Q2888:T2888)</f>
        <v>17433.848883709579</v>
      </c>
      <c r="V2889" s="32">
        <f t="shared" si="374"/>
        <v>-1.5577151311754935E-3</v>
      </c>
      <c r="W2889" s="32">
        <f>-(1-U2889/MAX(U$5:U2889))</f>
        <v>-2.127188734830765E-2</v>
      </c>
      <c r="X2889" s="53" t="str">
        <f t="shared" si="375"/>
        <v/>
      </c>
    </row>
    <row r="2890" spans="1:24" x14ac:dyDescent="0.3">
      <c r="A2890" s="4">
        <v>43173</v>
      </c>
      <c r="B2890" s="1">
        <v>133.65524099999999</v>
      </c>
      <c r="C2890" s="1">
        <v>183.62270000000001</v>
      </c>
      <c r="D2890" s="1">
        <v>237.228703</v>
      </c>
      <c r="E2890" s="1">
        <v>125.03631</v>
      </c>
      <c r="F2890" s="3">
        <f t="shared" si="368"/>
        <v>16448.700138863882</v>
      </c>
      <c r="G2890" s="36">
        <f t="shared" si="369"/>
        <v>-1.2850148130684954E-4</v>
      </c>
      <c r="H2890" s="31">
        <f t="shared" si="370"/>
        <v>1.103805905547283E-3</v>
      </c>
      <c r="I2890" s="37">
        <f t="shared" si="371"/>
        <v>-1.4513380025123371E-3</v>
      </c>
      <c r="J2890" s="37">
        <f t="shared" si="372"/>
        <v>5.9296357515546347E-4</v>
      </c>
      <c r="K2890" s="39">
        <f t="shared" si="373"/>
        <v>1.4865443625799269E-4</v>
      </c>
      <c r="L2890" s="36">
        <f>-(1-B2890/MAX(B$5:B2890))</f>
        <v>-2.7988804567704584E-3</v>
      </c>
      <c r="M2890" s="37">
        <f>-(1-C2890/MAX(C$5:C2890))</f>
        <v>-2.0087207113872241E-2</v>
      </c>
      <c r="N2890" s="37">
        <f>-(1-D2890/MAX(D$5:D2890))</f>
        <v>-6.6162443590262354E-2</v>
      </c>
      <c r="O2890" s="37">
        <f>-(1-E2890/MAX(E$5:E2890))</f>
        <v>-0.32032185645017508</v>
      </c>
      <c r="P2890" s="39">
        <f>-(1-F2890/MAX(F$5:F2890))</f>
        <v>-2.0584565883287831E-2</v>
      </c>
      <c r="Q2890" s="33">
        <f>IF(DatiStorici[[#This Row],[Calend]]="X",(DatiStorici[[#This Row],[Balanced]]*B$2/DatiStorici[[#This Row],[Bond 3Y]]),Q2889)</f>
        <v>32.796399059957402</v>
      </c>
      <c r="R2890" s="33">
        <f>IF(DatiStorici[[#This Row],[Calend]]="X",(DatiStorici[[#This Row],[Balanced]]*C$2/DatiStorici[[#This Row],[Bond 10Y]]),R2889)</f>
        <v>23.941825733422558</v>
      </c>
      <c r="S2890" s="33">
        <f>IF(DatiStorici[[#This Row],[Calend]]="X",(DatiStorici[[#This Row],[Balanced]]*D$2/DatiStorici[[#This Row],[SXXR]]),S2889)</f>
        <v>17.880885900344772</v>
      </c>
      <c r="T2890" s="33">
        <f>IF(DatiStorici[[#This Row],[Calend]]="X",(DatiStorici[[#This Row],[Balanced]]*E$2/DatiStorici[[#This Row],[Gold]]),T2889)</f>
        <v>35.294211792420029</v>
      </c>
      <c r="U2890" s="34">
        <f>SUMPRODUCT(DatiStorici[[#This Row],[Bond 3Y]:[Gold]],Q2889:T2889)</f>
        <v>17434.590681903774</v>
      </c>
      <c r="V2890" s="32">
        <f t="shared" si="374"/>
        <v>4.2548402139392749E-5</v>
      </c>
      <c r="W2890" s="32">
        <f>-(1-U2890/MAX(U$5:U2890))</f>
        <v>-2.1230243145044514E-2</v>
      </c>
      <c r="X2890" s="53" t="str">
        <f t="shared" si="375"/>
        <v/>
      </c>
    </row>
    <row r="2891" spans="1:24" x14ac:dyDescent="0.3">
      <c r="A2891" s="4">
        <v>43174</v>
      </c>
      <c r="B2891" s="1">
        <v>133.663839</v>
      </c>
      <c r="C2891" s="1">
        <v>183.86062000000001</v>
      </c>
      <c r="D2891" s="1">
        <v>238.60946799999999</v>
      </c>
      <c r="E2891" s="1">
        <v>124.58141000000001</v>
      </c>
      <c r="F2891" s="3">
        <f t="shared" si="368"/>
        <v>16457.766015176501</v>
      </c>
      <c r="G2891" s="36">
        <f t="shared" si="369"/>
        <v>6.4327619285238673E-5</v>
      </c>
      <c r="H2891" s="31">
        <f t="shared" si="370"/>
        <v>1.2948616728655803E-3</v>
      </c>
      <c r="I2891" s="37">
        <f t="shared" si="371"/>
        <v>5.803522960523633E-3</v>
      </c>
      <c r="J2891" s="37">
        <f t="shared" si="372"/>
        <v>-3.6447773306271143E-3</v>
      </c>
      <c r="K2891" s="39">
        <f t="shared" si="373"/>
        <v>5.5100881994168927E-4</v>
      </c>
      <c r="L2891" s="36">
        <f>-(1-B2891/MAX(B$5:B2891))</f>
        <v>-2.7347308195270204E-3</v>
      </c>
      <c r="M2891" s="37">
        <f>-(1-C2891/MAX(C$5:C2891))</f>
        <v>-1.8817533747325088E-2</v>
      </c>
      <c r="N2891" s="37">
        <f>-(1-D2891/MAX(D$5:D2891))</f>
        <v>-6.0727139188770485E-2</v>
      </c>
      <c r="O2891" s="37">
        <f>-(1-E2891/MAX(E$5:E2891))</f>
        <v>-0.32279462286099447</v>
      </c>
      <c r="P2891" s="39">
        <f>-(1-F2891/MAX(F$5:F2891))</f>
        <v>-2.0044750632878361E-2</v>
      </c>
      <c r="Q2891" s="33">
        <f>IF(DatiStorici[[#This Row],[Calend]]="X",(DatiStorici[[#This Row],[Balanced]]*B$2/DatiStorici[[#This Row],[Bond 3Y]]),Q2890)</f>
        <v>32.796399059957402</v>
      </c>
      <c r="R2891" s="33">
        <f>IF(DatiStorici[[#This Row],[Calend]]="X",(DatiStorici[[#This Row],[Balanced]]*C$2/DatiStorici[[#This Row],[Bond 10Y]]),R2890)</f>
        <v>23.941825733422558</v>
      </c>
      <c r="S2891" s="33">
        <f>IF(DatiStorici[[#This Row],[Calend]]="X",(DatiStorici[[#This Row],[Balanced]]*D$2/DatiStorici[[#This Row],[SXXR]]),S2890)</f>
        <v>17.880885900344772</v>
      </c>
      <c r="T2891" s="33">
        <f>IF(DatiStorici[[#This Row],[Calend]]="X",(DatiStorici[[#This Row],[Balanced]]*E$2/DatiStorici[[#This Row],[Gold]]),T2890)</f>
        <v>35.294211792420029</v>
      </c>
      <c r="U2891" s="34">
        <f>SUMPRODUCT(DatiStorici[[#This Row],[Bond 3Y]:[Gold]],Q2890:T2890)</f>
        <v>17449.202868997207</v>
      </c>
      <c r="V2891" s="32">
        <f t="shared" si="374"/>
        <v>8.3776369830526035E-4</v>
      </c>
      <c r="W2891" s="32">
        <f>-(1-U2891/MAX(U$5:U2891))</f>
        <v>-2.0409921804010467E-2</v>
      </c>
      <c r="X2891" s="53" t="str">
        <f t="shared" si="375"/>
        <v/>
      </c>
    </row>
    <row r="2892" spans="1:24" x14ac:dyDescent="0.3">
      <c r="A2892" s="4">
        <v>43175</v>
      </c>
      <c r="B2892" s="1">
        <v>133.67609100000001</v>
      </c>
      <c r="C2892" s="1">
        <v>183.91708</v>
      </c>
      <c r="D2892" s="1">
        <v>239.23621199999999</v>
      </c>
      <c r="E2892" s="1">
        <v>123.76281</v>
      </c>
      <c r="F2892" s="3">
        <f t="shared" si="368"/>
        <v>16436.64013108737</v>
      </c>
      <c r="G2892" s="36">
        <f t="shared" si="369"/>
        <v>9.1658586194812928E-5</v>
      </c>
      <c r="H2892" s="31">
        <f t="shared" si="370"/>
        <v>3.0703329997177638E-4</v>
      </c>
      <c r="I2892" s="37">
        <f t="shared" si="371"/>
        <v>2.6232082265429473E-3</v>
      </c>
      <c r="J2892" s="37">
        <f t="shared" si="372"/>
        <v>-6.5924865475358412E-3</v>
      </c>
      <c r="K2892" s="39">
        <f t="shared" si="373"/>
        <v>-1.2844668421584985E-3</v>
      </c>
      <c r="L2892" s="36">
        <f>-(1-B2892/MAX(B$5:B2892))</f>
        <v>-2.6433187056043028E-3</v>
      </c>
      <c r="M2892" s="37">
        <f>-(1-C2892/MAX(C$5:C2892))</f>
        <v>-1.8516231804339034E-2</v>
      </c>
      <c r="N2892" s="37">
        <f>-(1-D2892/MAX(D$5:D2892))</f>
        <v>-5.8259996393429825E-2</v>
      </c>
      <c r="O2892" s="37">
        <f>-(1-E2892/MAX(E$5:E2892))</f>
        <v>-0.32724440651431796</v>
      </c>
      <c r="P2892" s="39">
        <f>-(1-F2892/MAX(F$5:F2892))</f>
        <v>-2.1302662611428436E-2</v>
      </c>
      <c r="Q2892" s="33">
        <f>IF(DatiStorici[[#This Row],[Calend]]="X",(DatiStorici[[#This Row],[Balanced]]*B$2/DatiStorici[[#This Row],[Bond 3Y]]),Q2891)</f>
        <v>32.796399059957402</v>
      </c>
      <c r="R2892" s="33">
        <f>IF(DatiStorici[[#This Row],[Calend]]="X",(DatiStorici[[#This Row],[Balanced]]*C$2/DatiStorici[[#This Row],[Bond 10Y]]),R2891)</f>
        <v>23.941825733422558</v>
      </c>
      <c r="S2892" s="33">
        <f>IF(DatiStorici[[#This Row],[Calend]]="X",(DatiStorici[[#This Row],[Balanced]]*D$2/DatiStorici[[#This Row],[SXXR]]),S2891)</f>
        <v>17.880885900344772</v>
      </c>
      <c r="T2892" s="33">
        <f>IF(DatiStorici[[#This Row],[Calend]]="X",(DatiStorici[[#This Row],[Balanced]]*E$2/DatiStorici[[#This Row],[Gold]]),T2891)</f>
        <v>35.294211792420029</v>
      </c>
      <c r="U2892" s="34">
        <f>SUMPRODUCT(DatiStorici[[#This Row],[Bond 3Y]:[Gold]],Q2891:T2891)</f>
        <v>17433.271342138847</v>
      </c>
      <c r="V2892" s="32">
        <f t="shared" si="374"/>
        <v>-9.1344024908700987E-4</v>
      </c>
      <c r="W2892" s="32">
        <f>-(1-U2892/MAX(U$5:U2892))</f>
        <v>-2.1304310261645476E-2</v>
      </c>
      <c r="X2892" s="53" t="str">
        <f t="shared" si="375"/>
        <v/>
      </c>
    </row>
    <row r="2893" spans="1:24" x14ac:dyDescent="0.3">
      <c r="A2893" s="4">
        <v>43178</v>
      </c>
      <c r="B2893" s="1">
        <v>133.69623799999999</v>
      </c>
      <c r="C2893" s="1">
        <v>184.09242900000001</v>
      </c>
      <c r="D2893" s="1">
        <v>236.72730799999999</v>
      </c>
      <c r="E2893" s="1">
        <v>123.97578</v>
      </c>
      <c r="F2893" s="3">
        <f t="shared" si="368"/>
        <v>16412.234273446316</v>
      </c>
      <c r="G2893" s="36">
        <f t="shared" si="369"/>
        <v>1.507037030604478E-4</v>
      </c>
      <c r="H2893" s="31">
        <f t="shared" si="370"/>
        <v>9.5295914361817667E-4</v>
      </c>
      <c r="I2893" s="37">
        <f t="shared" si="371"/>
        <v>-1.0542519046727821E-2</v>
      </c>
      <c r="J2893" s="37">
        <f t="shared" si="372"/>
        <v>1.719312703460869E-3</v>
      </c>
      <c r="K2893" s="39">
        <f t="shared" si="373"/>
        <v>-1.4859481534288213E-3</v>
      </c>
      <c r="L2893" s="36">
        <f>-(1-B2893/MAX(B$5:B2893))</f>
        <v>-2.4930020341060732E-3</v>
      </c>
      <c r="M2893" s="37">
        <f>-(1-C2893/MAX(C$5:C2893))</f>
        <v>-1.7580472073544406E-2</v>
      </c>
      <c r="N2893" s="37">
        <f>-(1-D2893/MAX(D$5:D2893))</f>
        <v>-6.8136157039246026E-2</v>
      </c>
      <c r="O2893" s="37">
        <f>-(1-E2893/MAX(E$5:E2893))</f>
        <v>-0.32608673436107061</v>
      </c>
      <c r="P2893" s="39">
        <f>-(1-F2893/MAX(F$5:F2893))</f>
        <v>-2.2755876145306719E-2</v>
      </c>
      <c r="Q2893" s="33">
        <f>IF(DatiStorici[[#This Row],[Calend]]="X",(DatiStorici[[#This Row],[Balanced]]*B$2/DatiStorici[[#This Row],[Bond 3Y]]),Q2892)</f>
        <v>32.796399059957402</v>
      </c>
      <c r="R2893" s="33">
        <f>IF(DatiStorici[[#This Row],[Calend]]="X",(DatiStorici[[#This Row],[Balanced]]*C$2/DatiStorici[[#This Row],[Bond 10Y]]),R2892)</f>
        <v>23.941825733422558</v>
      </c>
      <c r="S2893" s="33">
        <f>IF(DatiStorici[[#This Row],[Calend]]="X",(DatiStorici[[#This Row],[Balanced]]*D$2/DatiStorici[[#This Row],[SXXR]]),S2892)</f>
        <v>17.880885900344772</v>
      </c>
      <c r="T2893" s="33">
        <f>IF(DatiStorici[[#This Row],[Calend]]="X",(DatiStorici[[#This Row],[Balanced]]*E$2/DatiStorici[[#This Row],[Gold]]),T2892)</f>
        <v>35.294211792420029</v>
      </c>
      <c r="U2893" s="34">
        <f>SUMPRODUCT(DatiStorici[[#This Row],[Bond 3Y]:[Gold]],Q2892:T2892)</f>
        <v>17400.785448517752</v>
      </c>
      <c r="V2893" s="32">
        <f t="shared" si="374"/>
        <v>-1.8651805751052162E-3</v>
      </c>
      <c r="W2893" s="32">
        <f>-(1-U2893/MAX(U$5:U2893))</f>
        <v>-2.312805311749222E-2</v>
      </c>
      <c r="X2893" s="53" t="str">
        <f t="shared" si="375"/>
        <v/>
      </c>
    </row>
    <row r="2894" spans="1:24" x14ac:dyDescent="0.3">
      <c r="A2894" s="4">
        <v>43179</v>
      </c>
      <c r="B2894" s="1">
        <v>133.748953</v>
      </c>
      <c r="C2894" s="1">
        <v>184.304363</v>
      </c>
      <c r="D2894" s="1">
        <v>237.923585</v>
      </c>
      <c r="E2894" s="1">
        <v>123.84209</v>
      </c>
      <c r="F2894" s="3">
        <f t="shared" si="368"/>
        <v>16431.62471209139</v>
      </c>
      <c r="G2894" s="36">
        <f t="shared" si="369"/>
        <v>3.9421161760714549E-4</v>
      </c>
      <c r="H2894" s="31">
        <f t="shared" si="370"/>
        <v>1.1505747497400848E-3</v>
      </c>
      <c r="I2894" s="37">
        <f t="shared" si="371"/>
        <v>5.0406711568224639E-3</v>
      </c>
      <c r="J2894" s="37">
        <f t="shared" si="372"/>
        <v>-1.0789376324565566E-3</v>
      </c>
      <c r="K2894" s="39">
        <f t="shared" si="373"/>
        <v>1.1807650804047023E-3</v>
      </c>
      <c r="L2894" s="36">
        <f>-(1-B2894/MAX(B$5:B2894))</f>
        <v>-2.0996956689877111E-3</v>
      </c>
      <c r="M2894" s="37">
        <f>-(1-C2894/MAX(C$5:C2894))</f>
        <v>-1.644947444717515E-2</v>
      </c>
      <c r="N2894" s="37">
        <f>-(1-D2894/MAX(D$5:D2894))</f>
        <v>-6.3427079358754801E-2</v>
      </c>
      <c r="O2894" s="37">
        <f>-(1-E2894/MAX(E$5:E2894))</f>
        <v>-0.32681345263203665</v>
      </c>
      <c r="P2894" s="39">
        <f>-(1-F2894/MAX(F$5:F2894))</f>
        <v>-2.1601298900725152E-2</v>
      </c>
      <c r="Q2894" s="33">
        <f>IF(DatiStorici[[#This Row],[Calend]]="X",(DatiStorici[[#This Row],[Balanced]]*B$2/DatiStorici[[#This Row],[Bond 3Y]]),Q2893)</f>
        <v>32.796399059957402</v>
      </c>
      <c r="R2894" s="33">
        <f>IF(DatiStorici[[#This Row],[Calend]]="X",(DatiStorici[[#This Row],[Balanced]]*C$2/DatiStorici[[#This Row],[Bond 10Y]]),R2893)</f>
        <v>23.941825733422558</v>
      </c>
      <c r="S2894" s="33">
        <f>IF(DatiStorici[[#This Row],[Calend]]="X",(DatiStorici[[#This Row],[Balanced]]*D$2/DatiStorici[[#This Row],[SXXR]]),S2893)</f>
        <v>17.880885900344772</v>
      </c>
      <c r="T2894" s="33">
        <f>IF(DatiStorici[[#This Row],[Calend]]="X",(DatiStorici[[#This Row],[Balanced]]*E$2/DatiStorici[[#This Row],[Gold]]),T2893)</f>
        <v>35.294211792420029</v>
      </c>
      <c r="U2894" s="34">
        <f>SUMPRODUCT(DatiStorici[[#This Row],[Bond 3Y]:[Gold]],Q2893:T2893)</f>
        <v>17424.260406956862</v>
      </c>
      <c r="V2894" s="32">
        <f t="shared" si="374"/>
        <v>1.3481654606922614E-3</v>
      </c>
      <c r="W2894" s="32">
        <f>-(1-U2894/MAX(U$5:U2894))</f>
        <v>-2.1810179943246966E-2</v>
      </c>
      <c r="X2894" s="53" t="str">
        <f t="shared" si="375"/>
        <v/>
      </c>
    </row>
    <row r="2895" spans="1:24" x14ac:dyDescent="0.3">
      <c r="A2895" s="4">
        <v>43180</v>
      </c>
      <c r="B2895" s="1">
        <v>133.735511</v>
      </c>
      <c r="C2895" s="1">
        <v>184.02221900000001</v>
      </c>
      <c r="D2895" s="1">
        <v>237.55139600000001</v>
      </c>
      <c r="E2895" s="1">
        <v>124.81834000000001</v>
      </c>
      <c r="F2895" s="3">
        <f t="shared" si="368"/>
        <v>16457.054428106057</v>
      </c>
      <c r="G2895" s="36">
        <f t="shared" si="369"/>
        <v>-1.0050677194710292E-4</v>
      </c>
      <c r="H2895" s="31">
        <f t="shared" si="370"/>
        <v>-1.5320320008047215E-3</v>
      </c>
      <c r="I2895" s="37">
        <f t="shared" si="371"/>
        <v>-1.5655464152280467E-3</v>
      </c>
      <c r="J2895" s="37">
        <f t="shared" si="372"/>
        <v>7.8521139526898081E-3</v>
      </c>
      <c r="K2895" s="39">
        <f t="shared" si="373"/>
        <v>1.5464118199434505E-3</v>
      </c>
      <c r="L2895" s="36">
        <f>-(1-B2895/MAX(B$5:B2895))</f>
        <v>-2.1999863672693687E-3</v>
      </c>
      <c r="M2895" s="37">
        <f>-(1-C2895/MAX(C$5:C2895))</f>
        <v>-1.7955151659393653E-2</v>
      </c>
      <c r="N2895" s="37">
        <f>-(1-D2895/MAX(D$5:D2895))</f>
        <v>-6.4892180596030413E-2</v>
      </c>
      <c r="O2895" s="37">
        <f>-(1-E2895/MAX(E$5:E2895))</f>
        <v>-0.32150670783414137</v>
      </c>
      <c r="P2895" s="39">
        <f>-(1-F2895/MAX(F$5:F2895))</f>
        <v>-2.0087121115264561E-2</v>
      </c>
      <c r="Q2895" s="33">
        <f>IF(DatiStorici[[#This Row],[Calend]]="X",(DatiStorici[[#This Row],[Balanced]]*B$2/DatiStorici[[#This Row],[Bond 3Y]]),Q2894)</f>
        <v>32.796399059957402</v>
      </c>
      <c r="R2895" s="33">
        <f>IF(DatiStorici[[#This Row],[Calend]]="X",(DatiStorici[[#This Row],[Balanced]]*C$2/DatiStorici[[#This Row],[Bond 10Y]]),R2894)</f>
        <v>23.941825733422558</v>
      </c>
      <c r="S2895" s="33">
        <f>IF(DatiStorici[[#This Row],[Calend]]="X",(DatiStorici[[#This Row],[Balanced]]*D$2/DatiStorici[[#This Row],[SXXR]]),S2894)</f>
        <v>17.880885900344772</v>
      </c>
      <c r="T2895" s="33">
        <f>IF(DatiStorici[[#This Row],[Calend]]="X",(DatiStorici[[#This Row],[Balanced]]*E$2/DatiStorici[[#This Row],[Gold]]),T2894)</f>
        <v>35.294211792420029</v>
      </c>
      <c r="U2895" s="34">
        <f>SUMPRODUCT(DatiStorici[[#This Row],[Bond 3Y]:[Gold]],Q2894:T2894)</f>
        <v>17444.865420500955</v>
      </c>
      <c r="V2895" s="32">
        <f t="shared" si="374"/>
        <v>1.1818487245373957E-3</v>
      </c>
      <c r="W2895" s="32">
        <f>-(1-U2895/MAX(U$5:U2895))</f>
        <v>-2.0653424131510167E-2</v>
      </c>
      <c r="X2895" s="53" t="str">
        <f t="shared" si="375"/>
        <v/>
      </c>
    </row>
    <row r="2896" spans="1:24" x14ac:dyDescent="0.3">
      <c r="A2896" s="4">
        <v>43181</v>
      </c>
      <c r="B2896" s="1">
        <v>133.80497399999999</v>
      </c>
      <c r="C2896" s="1">
        <v>184.909514</v>
      </c>
      <c r="D2896" s="1">
        <v>233.96899199999999</v>
      </c>
      <c r="E2896" s="1">
        <v>125.55369</v>
      </c>
      <c r="F2896" s="3">
        <f t="shared" si="368"/>
        <v>16456.345392701995</v>
      </c>
      <c r="G2896" s="36">
        <f t="shared" si="369"/>
        <v>5.1927095490488667E-4</v>
      </c>
      <c r="H2896" s="31">
        <f t="shared" si="370"/>
        <v>4.8100861563610091E-3</v>
      </c>
      <c r="I2896" s="37">
        <f t="shared" si="371"/>
        <v>-1.5195410516619602E-2</v>
      </c>
      <c r="J2896" s="37">
        <f t="shared" si="372"/>
        <v>5.8740755860145809E-3</v>
      </c>
      <c r="K2896" s="39">
        <f t="shared" si="373"/>
        <v>-4.3084908154950807E-5</v>
      </c>
      <c r="L2896" s="36">
        <f>-(1-B2896/MAX(B$5:B2896))</f>
        <v>-1.6817232535406568E-3</v>
      </c>
      <c r="M2896" s="37">
        <f>-(1-C2896/MAX(C$5:C2896))</f>
        <v>-1.3220052341259891E-2</v>
      </c>
      <c r="N2896" s="37">
        <f>-(1-D2896/MAX(D$5:D2896))</f>
        <v>-7.8994114110511049E-2</v>
      </c>
      <c r="O2896" s="37">
        <f>-(1-E2896/MAX(E$5:E2896))</f>
        <v>-0.31750945837229017</v>
      </c>
      <c r="P2896" s="39">
        <f>-(1-F2896/MAX(F$5:F2896))</f>
        <v>-2.0129339662153467E-2</v>
      </c>
      <c r="Q2896" s="33">
        <f>IF(DatiStorici[[#This Row],[Calend]]="X",(DatiStorici[[#This Row],[Balanced]]*B$2/DatiStorici[[#This Row],[Bond 3Y]]),Q2895)</f>
        <v>32.796399059957402</v>
      </c>
      <c r="R2896" s="33">
        <f>IF(DatiStorici[[#This Row],[Calend]]="X",(DatiStorici[[#This Row],[Balanced]]*C$2/DatiStorici[[#This Row],[Bond 10Y]]),R2895)</f>
        <v>23.941825733422558</v>
      </c>
      <c r="S2896" s="33">
        <f>IF(DatiStorici[[#This Row],[Calend]]="X",(DatiStorici[[#This Row],[Balanced]]*D$2/DatiStorici[[#This Row],[SXXR]]),S2895)</f>
        <v>17.880885900344772</v>
      </c>
      <c r="T2896" s="33">
        <f>IF(DatiStorici[[#This Row],[Calend]]="X",(DatiStorici[[#This Row],[Balanced]]*E$2/DatiStorici[[#This Row],[Gold]]),T2895)</f>
        <v>35.294211792420029</v>
      </c>
      <c r="U2896" s="34">
        <f>SUMPRODUCT(DatiStorici[[#This Row],[Bond 3Y]:[Gold]],Q2895:T2895)</f>
        <v>17430.284060501614</v>
      </c>
      <c r="V2896" s="32">
        <f t="shared" si="374"/>
        <v>-8.3620348964726391E-4</v>
      </c>
      <c r="W2896" s="32">
        <f>-(1-U2896/MAX(U$5:U2896))</f>
        <v>-2.1472014853917143E-2</v>
      </c>
      <c r="X2896" s="53" t="str">
        <f t="shared" si="375"/>
        <v/>
      </c>
    </row>
    <row r="2897" spans="1:24" x14ac:dyDescent="0.3">
      <c r="A2897" s="4">
        <v>43182</v>
      </c>
      <c r="B2897" s="1">
        <v>133.824433</v>
      </c>
      <c r="C2897" s="1">
        <v>184.96886499999999</v>
      </c>
      <c r="D2897" s="1">
        <v>231.89141599999999</v>
      </c>
      <c r="E2897" s="1">
        <v>127.20057</v>
      </c>
      <c r="F2897" s="3">
        <f t="shared" si="368"/>
        <v>16492.028766964959</v>
      </c>
      <c r="G2897" s="36">
        <f t="shared" si="369"/>
        <v>1.454175029002353E-4</v>
      </c>
      <c r="H2897" s="31">
        <f t="shared" si="370"/>
        <v>3.2092170766951668E-4</v>
      </c>
      <c r="I2897" s="37">
        <f t="shared" si="371"/>
        <v>-8.9193661353636176E-3</v>
      </c>
      <c r="J2897" s="37">
        <f t="shared" si="372"/>
        <v>1.303165617535695E-2</v>
      </c>
      <c r="K2897" s="39">
        <f t="shared" si="373"/>
        <v>2.1660181495544461E-3</v>
      </c>
      <c r="L2897" s="36">
        <f>-(1-B2897/MAX(B$5:B2897))</f>
        <v>-1.5365397467809183E-3</v>
      </c>
      <c r="M2897" s="37">
        <f>-(1-C2897/MAX(C$5:C2897))</f>
        <v>-1.2903322415327101E-2</v>
      </c>
      <c r="N2897" s="37">
        <f>-(1-D2897/MAX(D$5:D2897))</f>
        <v>-8.7172376144407981E-2</v>
      </c>
      <c r="O2897" s="37">
        <f>-(1-E2897/MAX(E$5:E2897))</f>
        <v>-0.30855727207497119</v>
      </c>
      <c r="P2897" s="39">
        <f>-(1-F2897/MAX(F$5:F2897))</f>
        <v>-1.8004621769586726E-2</v>
      </c>
      <c r="Q2897" s="33">
        <f>IF(DatiStorici[[#This Row],[Calend]]="X",(DatiStorici[[#This Row],[Balanced]]*B$2/DatiStorici[[#This Row],[Bond 3Y]]),Q2896)</f>
        <v>32.796399059957402</v>
      </c>
      <c r="R2897" s="33">
        <f>IF(DatiStorici[[#This Row],[Calend]]="X",(DatiStorici[[#This Row],[Balanced]]*C$2/DatiStorici[[#This Row],[Bond 10Y]]),R2896)</f>
        <v>23.941825733422558</v>
      </c>
      <c r="S2897" s="33">
        <f>IF(DatiStorici[[#This Row],[Calend]]="X",(DatiStorici[[#This Row],[Balanced]]*D$2/DatiStorici[[#This Row],[SXXR]]),S2896)</f>
        <v>17.880885900344772</v>
      </c>
      <c r="T2897" s="33">
        <f>IF(DatiStorici[[#This Row],[Calend]]="X",(DatiStorici[[#This Row],[Balanced]]*E$2/DatiStorici[[#This Row],[Gold]]),T2896)</f>
        <v>35.294211792420029</v>
      </c>
      <c r="U2897" s="34">
        <f>SUMPRODUCT(DatiStorici[[#This Row],[Bond 3Y]:[Gold]],Q2896:T2896)</f>
        <v>17453.319649041427</v>
      </c>
      <c r="V2897" s="32">
        <f t="shared" si="374"/>
        <v>1.3207117062786189E-3</v>
      </c>
      <c r="W2897" s="32">
        <f>-(1-U2897/MAX(U$5:U2897))</f>
        <v>-2.0178807700076407E-2</v>
      </c>
      <c r="X2897" s="53" t="str">
        <f t="shared" si="375"/>
        <v/>
      </c>
    </row>
    <row r="2898" spans="1:24" x14ac:dyDescent="0.3">
      <c r="A2898" s="4">
        <v>43185</v>
      </c>
      <c r="B2898" s="1">
        <v>133.775194</v>
      </c>
      <c r="C2898" s="1">
        <v>184.827046</v>
      </c>
      <c r="D2898" s="1">
        <v>230.23681199999999</v>
      </c>
      <c r="E2898" s="1">
        <v>127.744</v>
      </c>
      <c r="F2898" s="3">
        <f t="shared" si="368"/>
        <v>16483.764995530513</v>
      </c>
      <c r="G2898" s="36">
        <f t="shared" si="369"/>
        <v>-3.6800500140976095E-4</v>
      </c>
      <c r="H2898" s="31">
        <f t="shared" si="370"/>
        <v>-7.6701230453984069E-4</v>
      </c>
      <c r="I2898" s="37">
        <f t="shared" si="371"/>
        <v>-7.1608309991561684E-3</v>
      </c>
      <c r="J2898" s="37">
        <f t="shared" si="372"/>
        <v>4.2631292208871376E-3</v>
      </c>
      <c r="K2898" s="39">
        <f t="shared" si="373"/>
        <v>-5.0120228595286324E-4</v>
      </c>
      <c r="L2898" s="36">
        <f>-(1-B2898/MAX(B$5:B2898))</f>
        <v>-1.9039116923762478E-3</v>
      </c>
      <c r="M2898" s="37">
        <f>-(1-C2898/MAX(C$5:C2898))</f>
        <v>-1.3660147428652292E-2</v>
      </c>
      <c r="N2898" s="37">
        <f>-(1-D2898/MAX(D$5:D2898))</f>
        <v>-9.3685632494276416E-2</v>
      </c>
      <c r="O2898" s="37">
        <f>-(1-E2898/MAX(E$5:E2898))</f>
        <v>-0.30560327020504008</v>
      </c>
      <c r="P2898" s="39">
        <f>-(1-F2898/MAX(F$5:F2898))</f>
        <v>-1.849667677810285E-2</v>
      </c>
      <c r="Q2898" s="33">
        <f>IF(DatiStorici[[#This Row],[Calend]]="X",(DatiStorici[[#This Row],[Balanced]]*B$2/DatiStorici[[#This Row],[Bond 3Y]]),Q2897)</f>
        <v>32.796399059957402</v>
      </c>
      <c r="R2898" s="33">
        <f>IF(DatiStorici[[#This Row],[Calend]]="X",(DatiStorici[[#This Row],[Balanced]]*C$2/DatiStorici[[#This Row],[Bond 10Y]]),R2897)</f>
        <v>23.941825733422558</v>
      </c>
      <c r="S2898" s="33">
        <f>IF(DatiStorici[[#This Row],[Calend]]="X",(DatiStorici[[#This Row],[Balanced]]*D$2/DatiStorici[[#This Row],[SXXR]]),S2897)</f>
        <v>17.880885900344772</v>
      </c>
      <c r="T2898" s="33">
        <f>IF(DatiStorici[[#This Row],[Calend]]="X",(DatiStorici[[#This Row],[Balanced]]*E$2/DatiStorici[[#This Row],[Gold]]),T2897)</f>
        <v>35.294211792420029</v>
      </c>
      <c r="U2898" s="34">
        <f>SUMPRODUCT(DatiStorici[[#This Row],[Bond 3Y]:[Gold]],Q2897:T2897)</f>
        <v>17437.903529544528</v>
      </c>
      <c r="V2898" s="32">
        <f t="shared" si="374"/>
        <v>-8.8366752986311116E-4</v>
      </c>
      <c r="W2898" s="32">
        <f>-(1-U2898/MAX(U$5:U2898))</f>
        <v>-2.1044261429786659E-2</v>
      </c>
      <c r="X2898" s="53" t="str">
        <f t="shared" si="375"/>
        <v/>
      </c>
    </row>
    <row r="2899" spans="1:24" x14ac:dyDescent="0.3">
      <c r="A2899" s="4">
        <v>43186</v>
      </c>
      <c r="B2899" s="1">
        <v>133.83303699999999</v>
      </c>
      <c r="C2899" s="1">
        <v>185.27566300000001</v>
      </c>
      <c r="D2899" s="1">
        <v>233.05491000000001</v>
      </c>
      <c r="E2899" s="1">
        <v>126.70822</v>
      </c>
      <c r="F2899" s="3">
        <f t="shared" si="368"/>
        <v>16498.09313177799</v>
      </c>
      <c r="G2899" s="36">
        <f t="shared" si="369"/>
        <v>4.3229612695143638E-4</v>
      </c>
      <c r="H2899" s="31">
        <f t="shared" si="370"/>
        <v>2.4242849825562656E-3</v>
      </c>
      <c r="I2899" s="37">
        <f t="shared" si="371"/>
        <v>1.2165694414993086E-2</v>
      </c>
      <c r="J2899" s="37">
        <f t="shared" si="372"/>
        <v>-8.1412983625426694E-3</v>
      </c>
      <c r="K2899" s="39">
        <f t="shared" si="373"/>
        <v>8.6884960171324779E-4</v>
      </c>
      <c r="L2899" s="36">
        <f>-(1-B2899/MAX(B$5:B2899))</f>
        <v>-1.472345343565995E-3</v>
      </c>
      <c r="M2899" s="37">
        <f>-(1-C2899/MAX(C$5:C2899))</f>
        <v>-1.1266077755315629E-2</v>
      </c>
      <c r="N2899" s="37">
        <f>-(1-D2899/MAX(D$5:D2899))</f>
        <v>-8.2592346914735049E-2</v>
      </c>
      <c r="O2899" s="37">
        <f>-(1-E2899/MAX(E$5:E2899))</f>
        <v>-0.31123361092387647</v>
      </c>
      <c r="P2899" s="39">
        <f>-(1-F2899/MAX(F$5:F2899))</f>
        <v>-1.7643527431076333E-2</v>
      </c>
      <c r="Q2899" s="33">
        <f>IF(DatiStorici[[#This Row],[Calend]]="X",(DatiStorici[[#This Row],[Balanced]]*B$2/DatiStorici[[#This Row],[Bond 3Y]]),Q2898)</f>
        <v>32.796399059957402</v>
      </c>
      <c r="R2899" s="33">
        <f>IF(DatiStorici[[#This Row],[Calend]]="X",(DatiStorici[[#This Row],[Balanced]]*C$2/DatiStorici[[#This Row],[Bond 10Y]]),R2898)</f>
        <v>23.941825733422558</v>
      </c>
      <c r="S2899" s="33">
        <f>IF(DatiStorici[[#This Row],[Calend]]="X",(DatiStorici[[#This Row],[Balanced]]*D$2/DatiStorici[[#This Row],[SXXR]]),S2898)</f>
        <v>17.880885900344772</v>
      </c>
      <c r="T2899" s="33">
        <f>IF(DatiStorici[[#This Row],[Calend]]="X",(DatiStorici[[#This Row],[Balanced]]*E$2/DatiStorici[[#This Row],[Gold]]),T2898)</f>
        <v>35.294211792420029</v>
      </c>
      <c r="U2899" s="34">
        <f>SUMPRODUCT(DatiStorici[[#This Row],[Bond 3Y]:[Gold]],Q2898:T2898)</f>
        <v>17464.374331794039</v>
      </c>
      <c r="V2899" s="32">
        <f t="shared" si="374"/>
        <v>1.5168527068694343E-3</v>
      </c>
      <c r="W2899" s="32">
        <f>-(1-U2899/MAX(U$5:U2899))</f>
        <v>-1.9558202986877493E-2</v>
      </c>
      <c r="X2899" s="53" t="str">
        <f t="shared" si="375"/>
        <v/>
      </c>
    </row>
    <row r="2900" spans="1:24" x14ac:dyDescent="0.3">
      <c r="A2900" s="4">
        <v>43187</v>
      </c>
      <c r="B2900" s="1">
        <v>133.868932</v>
      </c>
      <c r="C2900" s="1">
        <v>185.49893</v>
      </c>
      <c r="D2900" s="1">
        <v>234.13740899999999</v>
      </c>
      <c r="E2900" s="1">
        <v>125.85666000000001</v>
      </c>
      <c r="F2900" s="3">
        <f t="shared" si="368"/>
        <v>16487.330356333274</v>
      </c>
      <c r="G2900" s="36">
        <f t="shared" si="369"/>
        <v>2.6817135749296155E-4</v>
      </c>
      <c r="H2900" s="31">
        <f t="shared" si="370"/>
        <v>1.2043275413190795E-3</v>
      </c>
      <c r="I2900" s="37">
        <f t="shared" si="371"/>
        <v>4.6340699243634298E-3</v>
      </c>
      <c r="J2900" s="37">
        <f t="shared" si="372"/>
        <v>-6.7433225622704381E-3</v>
      </c>
      <c r="K2900" s="39">
        <f t="shared" si="373"/>
        <v>-6.5257769575378932E-4</v>
      </c>
      <c r="L2900" s="36">
        <f>-(1-B2900/MAX(B$5:B2900))</f>
        <v>-1.2045329187168052E-3</v>
      </c>
      <c r="M2900" s="37">
        <f>-(1-C2900/MAX(C$5:C2900))</f>
        <v>-1.0074600941559431E-2</v>
      </c>
      <c r="N2900" s="37">
        <f>-(1-D2900/MAX(D$5:D2900))</f>
        <v>-7.8331149984547488E-2</v>
      </c>
      <c r="O2900" s="37">
        <f>-(1-E2900/MAX(E$5:E2900))</f>
        <v>-0.31586256006609981</v>
      </c>
      <c r="P2900" s="39">
        <f>-(1-F2900/MAX(F$5:F2900))</f>
        <v>-1.8284382227838236E-2</v>
      </c>
      <c r="Q2900" s="33">
        <f>IF(DatiStorici[[#This Row],[Calend]]="X",(DatiStorici[[#This Row],[Balanced]]*B$2/DatiStorici[[#This Row],[Bond 3Y]]),Q2899)</f>
        <v>32.796399059957402</v>
      </c>
      <c r="R2900" s="33">
        <f>IF(DatiStorici[[#This Row],[Calend]]="X",(DatiStorici[[#This Row],[Balanced]]*C$2/DatiStorici[[#This Row],[Bond 10Y]]),R2899)</f>
        <v>23.941825733422558</v>
      </c>
      <c r="S2900" s="33">
        <f>IF(DatiStorici[[#This Row],[Calend]]="X",(DatiStorici[[#This Row],[Balanced]]*D$2/DatiStorici[[#This Row],[SXXR]]),S2899)</f>
        <v>17.880885900344772</v>
      </c>
      <c r="T2900" s="33">
        <f>IF(DatiStorici[[#This Row],[Calend]]="X",(DatiStorici[[#This Row],[Balanced]]*E$2/DatiStorici[[#This Row],[Gold]]),T2899)</f>
        <v>35.294211792420029</v>
      </c>
      <c r="U2900" s="34">
        <f>SUMPRODUCT(DatiStorici[[#This Row],[Bond 3Y]:[Gold]],Q2899:T2899)</f>
        <v>17460.197880256605</v>
      </c>
      <c r="V2900" s="32">
        <f t="shared" si="374"/>
        <v>-2.3916980468568764E-4</v>
      </c>
      <c r="W2900" s="32">
        <f>-(1-U2900/MAX(U$5:U2900))</f>
        <v>-1.9792667020498533E-2</v>
      </c>
      <c r="X2900" s="53" t="str">
        <f t="shared" si="375"/>
        <v/>
      </c>
    </row>
    <row r="2901" spans="1:24" x14ac:dyDescent="0.3">
      <c r="A2901" s="4">
        <v>43188</v>
      </c>
      <c r="B2901" s="1">
        <v>133.93707900000001</v>
      </c>
      <c r="C2901" s="1">
        <v>185.987211</v>
      </c>
      <c r="D2901" s="1">
        <v>235.221194</v>
      </c>
      <c r="E2901" s="1">
        <v>125.04289</v>
      </c>
      <c r="F2901" s="3">
        <f t="shared" si="368"/>
        <v>16485.583338613309</v>
      </c>
      <c r="G2901" s="36">
        <f t="shared" si="369"/>
        <v>5.0892809475358179E-4</v>
      </c>
      <c r="H2901" s="31">
        <f t="shared" si="370"/>
        <v>2.6287994479573971E-3</v>
      </c>
      <c r="I2901" s="37">
        <f t="shared" si="371"/>
        <v>4.6181615475525796E-3</v>
      </c>
      <c r="J2901" s="37">
        <f t="shared" si="372"/>
        <v>-6.4868418740351387E-3</v>
      </c>
      <c r="K2901" s="39">
        <f t="shared" si="373"/>
        <v>-1.0596683919188671E-4</v>
      </c>
      <c r="L2901" s="36">
        <f>-(1-B2901/MAX(B$5:B2901))</f>
        <v>-6.9608847474977864E-4</v>
      </c>
      <c r="M2901" s="37">
        <f>-(1-C2901/MAX(C$5:C2901))</f>
        <v>-7.468862117202657E-3</v>
      </c>
      <c r="N2901" s="37">
        <f>-(1-D2901/MAX(D$5:D2901))</f>
        <v>-7.4064890787094773E-2</v>
      </c>
      <c r="O2901" s="37">
        <f>-(1-E2901/MAX(E$5:E2901))</f>
        <v>-0.3202860885825487</v>
      </c>
      <c r="P2901" s="39">
        <f>-(1-F2901/MAX(F$5:F2901))</f>
        <v>-1.8388406017205372E-2</v>
      </c>
      <c r="Q2901" s="33">
        <f>IF(DatiStorici[[#This Row],[Calend]]="X",(DatiStorici[[#This Row],[Balanced]]*B$2/DatiStorici[[#This Row],[Bond 3Y]]),Q2900)</f>
        <v>32.796399059957402</v>
      </c>
      <c r="R2901" s="33">
        <f>IF(DatiStorici[[#This Row],[Calend]]="X",(DatiStorici[[#This Row],[Balanced]]*C$2/DatiStorici[[#This Row],[Bond 10Y]]),R2900)</f>
        <v>23.941825733422558</v>
      </c>
      <c r="S2901" s="33">
        <f>IF(DatiStorici[[#This Row],[Calend]]="X",(DatiStorici[[#This Row],[Balanced]]*D$2/DatiStorici[[#This Row],[SXXR]]),S2900)</f>
        <v>17.880885900344772</v>
      </c>
      <c r="T2901" s="33">
        <f>IF(DatiStorici[[#This Row],[Calend]]="X",(DatiStorici[[#This Row],[Balanced]]*E$2/DatiStorici[[#This Row],[Gold]]),T2900)</f>
        <v>35.294211792420029</v>
      </c>
      <c r="U2901" s="34">
        <f>SUMPRODUCT(DatiStorici[[#This Row],[Bond 3Y]:[Gold]],Q2900:T2900)</f>
        <v>17464.780860269475</v>
      </c>
      <c r="V2901" s="32">
        <f t="shared" si="374"/>
        <v>2.6244711976632421E-4</v>
      </c>
      <c r="W2901" s="32">
        <f>-(1-U2901/MAX(U$5:U2901))</f>
        <v>-1.9535380668630031E-2</v>
      </c>
      <c r="X2901" s="53" t="str">
        <f t="shared" si="375"/>
        <v/>
      </c>
    </row>
    <row r="2902" spans="1:24" x14ac:dyDescent="0.3">
      <c r="A2902" s="4">
        <v>43189</v>
      </c>
      <c r="B2902" s="1">
        <v>133.93707900000001</v>
      </c>
      <c r="C2902" s="1">
        <v>185.987211</v>
      </c>
      <c r="D2902" s="1">
        <v>234.65133900000001</v>
      </c>
      <c r="E2902" s="1">
        <v>125.492615</v>
      </c>
      <c r="F2902" s="3">
        <f t="shared" si="368"/>
        <v>16494.748260940414</v>
      </c>
      <c r="G2902" s="36">
        <f t="shared" si="369"/>
        <v>0</v>
      </c>
      <c r="H2902" s="31">
        <f t="shared" si="370"/>
        <v>0</v>
      </c>
      <c r="I2902" s="37">
        <f t="shared" si="371"/>
        <v>-2.4255739136417247E-3</v>
      </c>
      <c r="J2902" s="37">
        <f t="shared" si="372"/>
        <v>3.5901137688161056E-3</v>
      </c>
      <c r="K2902" s="39">
        <f t="shared" si="373"/>
        <v>5.5578110458685012E-4</v>
      </c>
      <c r="L2902" s="36">
        <f>-(1-B2902/MAX(B$5:B2902))</f>
        <v>-6.9608847474977864E-4</v>
      </c>
      <c r="M2902" s="37">
        <f>-(1-C2902/MAX(C$5:C2902))</f>
        <v>-7.468862117202657E-3</v>
      </c>
      <c r="N2902" s="37">
        <f>-(1-D2902/MAX(D$5:D2902))</f>
        <v>-7.63080932072836E-2</v>
      </c>
      <c r="O2902" s="37">
        <f>-(1-E2902/MAX(E$5:E2902))</f>
        <v>-0.31784145267552344</v>
      </c>
      <c r="P2902" s="39">
        <f>-(1-F2902/MAX(F$5:F2902))</f>
        <v>-1.7842693206839289E-2</v>
      </c>
      <c r="Q2902" s="33">
        <f>IF(DatiStorici[[#This Row],[Calend]]="X",(DatiStorici[[#This Row],[Balanced]]*B$2/DatiStorici[[#This Row],[Bond 3Y]]),Q2901)</f>
        <v>32.796399059957402</v>
      </c>
      <c r="R2902" s="33">
        <f>IF(DatiStorici[[#This Row],[Calend]]="X",(DatiStorici[[#This Row],[Balanced]]*C$2/DatiStorici[[#This Row],[Bond 10Y]]),R2901)</f>
        <v>23.941825733422558</v>
      </c>
      <c r="S2902" s="33">
        <f>IF(DatiStorici[[#This Row],[Calend]]="X",(DatiStorici[[#This Row],[Balanced]]*D$2/DatiStorici[[#This Row],[SXXR]]),S2901)</f>
        <v>17.880885900344772</v>
      </c>
      <c r="T2902" s="33">
        <f>IF(DatiStorici[[#This Row],[Calend]]="X",(DatiStorici[[#This Row],[Balanced]]*E$2/DatiStorici[[#This Row],[Gold]]),T2901)</f>
        <v>35.294211792420029</v>
      </c>
      <c r="U2902" s="34">
        <f>SUMPRODUCT(DatiStorici[[#This Row],[Bond 3Y]:[Gold]],Q2901:T2901)</f>
        <v>17470.464037433081</v>
      </c>
      <c r="V2902" s="32">
        <f t="shared" si="374"/>
        <v>3.2535493770714764E-4</v>
      </c>
      <c r="W2902" s="32">
        <f>-(1-U2902/MAX(U$5:U2902))</f>
        <v>-1.9216329763904194E-2</v>
      </c>
      <c r="X2902" s="53" t="str">
        <f t="shared" si="375"/>
        <v/>
      </c>
    </row>
    <row r="2903" spans="1:24" x14ac:dyDescent="0.3">
      <c r="A2903" s="4">
        <v>43193</v>
      </c>
      <c r="B2903" s="1">
        <v>133.895623</v>
      </c>
      <c r="C2903" s="1">
        <v>185.76158699999999</v>
      </c>
      <c r="D2903" s="1">
        <v>234.08148399999999</v>
      </c>
      <c r="E2903" s="1">
        <v>125.94234</v>
      </c>
      <c r="F2903" s="3">
        <f t="shared" si="368"/>
        <v>16497.17732913201</v>
      </c>
      <c r="G2903" s="36">
        <f t="shared" si="369"/>
        <v>-3.0956638245826026E-4</v>
      </c>
      <c r="H2903" s="31">
        <f t="shared" si="370"/>
        <v>-1.213852089999628E-3</v>
      </c>
      <c r="I2903" s="37">
        <f t="shared" si="371"/>
        <v>-2.4314716306996884E-3</v>
      </c>
      <c r="J2903" s="37">
        <f t="shared" si="372"/>
        <v>3.577270945395452E-3</v>
      </c>
      <c r="K2903" s="39">
        <f t="shared" si="373"/>
        <v>1.4725228385671502E-4</v>
      </c>
      <c r="L2903" s="36">
        <f>-(1-B2903/MAX(B$5:B2903))</f>
        <v>-1.0053914942385056E-3</v>
      </c>
      <c r="M2903" s="37">
        <f>-(1-C2903/MAX(C$5:C2903))</f>
        <v>-8.6729171930846061E-3</v>
      </c>
      <c r="N2903" s="37">
        <f>-(1-D2903/MAX(D$5:D2903))</f>
        <v>-7.855129562747265E-2</v>
      </c>
      <c r="O2903" s="37">
        <f>-(1-E2903/MAX(E$5:E2903))</f>
        <v>-0.31539681676849818</v>
      </c>
      <c r="P2903" s="39">
        <f>-(1-F2903/MAX(F$5:F2903))</f>
        <v>-1.7698057651610921E-2</v>
      </c>
      <c r="Q2903" s="33">
        <f>IF(DatiStorici[[#This Row],[Calend]]="X",(DatiStorici[[#This Row],[Balanced]]*B$2/DatiStorici[[#This Row],[Bond 3Y]]),Q2902)</f>
        <v>32.796399059957402</v>
      </c>
      <c r="R2903" s="33">
        <f>IF(DatiStorici[[#This Row],[Calend]]="X",(DatiStorici[[#This Row],[Balanced]]*C$2/DatiStorici[[#This Row],[Bond 10Y]]),R2902)</f>
        <v>23.941825733422558</v>
      </c>
      <c r="S2903" s="33">
        <f>IF(DatiStorici[[#This Row],[Calend]]="X",(DatiStorici[[#This Row],[Balanced]]*D$2/DatiStorici[[#This Row],[SXXR]]),S2902)</f>
        <v>17.880885900344772</v>
      </c>
      <c r="T2903" s="33">
        <f>IF(DatiStorici[[#This Row],[Calend]]="X",(DatiStorici[[#This Row],[Balanced]]*E$2/DatiStorici[[#This Row],[Gold]]),T2902)</f>
        <v>35.294211792420029</v>
      </c>
      <c r="U2903" s="34">
        <f>SUMPRODUCT(DatiStorici[[#This Row],[Bond 3Y]:[Gold]],Q2902:T2902)</f>
        <v>17469.385756587973</v>
      </c>
      <c r="V2903" s="32">
        <f t="shared" si="374"/>
        <v>-6.1722122550965134E-5</v>
      </c>
      <c r="W2903" s="32">
        <f>-(1-U2903/MAX(U$5:U2903))</f>
        <v>-1.927686394562611E-2</v>
      </c>
      <c r="X2903" s="53" t="str">
        <f t="shared" si="375"/>
        <v/>
      </c>
    </row>
    <row r="2904" spans="1:24" x14ac:dyDescent="0.3">
      <c r="A2904" s="4">
        <v>43194</v>
      </c>
      <c r="B2904" s="1">
        <v>133.94366299999999</v>
      </c>
      <c r="C2904" s="1">
        <v>186.10113000000001</v>
      </c>
      <c r="D2904" s="1">
        <v>233.013127</v>
      </c>
      <c r="E2904" s="1">
        <v>126.3045</v>
      </c>
      <c r="F2904" s="3">
        <f t="shared" si="368"/>
        <v>16505.172103916262</v>
      </c>
      <c r="G2904" s="36">
        <f t="shared" si="369"/>
        <v>3.5872258496944301E-4</v>
      </c>
      <c r="H2904" s="31">
        <f t="shared" si="370"/>
        <v>1.8261744393280118E-3</v>
      </c>
      <c r="I2904" s="37">
        <f t="shared" si="371"/>
        <v>-4.574485930127394E-3</v>
      </c>
      <c r="J2904" s="37">
        <f t="shared" si="372"/>
        <v>2.8714750111058169E-3</v>
      </c>
      <c r="K2904" s="39">
        <f t="shared" si="373"/>
        <v>4.8449732082618617E-4</v>
      </c>
      <c r="L2904" s="36">
        <f>-(1-B2904/MAX(B$5:B2904))</f>
        <v>-6.4696528195973269E-4</v>
      </c>
      <c r="M2904" s="37">
        <f>-(1-C2904/MAX(C$5:C2904))</f>
        <v>-6.860927011941631E-3</v>
      </c>
      <c r="N2904" s="37">
        <f>-(1-D2904/MAX(D$5:D2904))</f>
        <v>-8.2756823363520748E-2</v>
      </c>
      <c r="O2904" s="37">
        <f>-(1-E2904/MAX(E$5:E2904))</f>
        <v>-0.31342817072905571</v>
      </c>
      <c r="P2904" s="39">
        <f>-(1-F2904/MAX(F$5:F2904))</f>
        <v>-1.7222019682052281E-2</v>
      </c>
      <c r="Q2904" s="33">
        <f>IF(DatiStorici[[#This Row],[Calend]]="X",(DatiStorici[[#This Row],[Balanced]]*B$2/DatiStorici[[#This Row],[Bond 3Y]]),Q2903)</f>
        <v>32.796399059957402</v>
      </c>
      <c r="R2904" s="33">
        <f>IF(DatiStorici[[#This Row],[Calend]]="X",(DatiStorici[[#This Row],[Balanced]]*C$2/DatiStorici[[#This Row],[Bond 10Y]]),R2903)</f>
        <v>23.941825733422558</v>
      </c>
      <c r="S2904" s="33">
        <f>IF(DatiStorici[[#This Row],[Calend]]="X",(DatiStorici[[#This Row],[Balanced]]*D$2/DatiStorici[[#This Row],[SXXR]]),S2903)</f>
        <v>17.880885900344772</v>
      </c>
      <c r="T2904" s="33">
        <f>IF(DatiStorici[[#This Row],[Calend]]="X",(DatiStorici[[#This Row],[Balanced]]*E$2/DatiStorici[[#This Row],[Gold]]),T2903)</f>
        <v>35.294211792420029</v>
      </c>
      <c r="U2904" s="34">
        <f>SUMPRODUCT(DatiStorici[[#This Row],[Bond 3Y]:[Gold]],Q2903:T2903)</f>
        <v>17472.769557058728</v>
      </c>
      <c r="V2904" s="32">
        <f t="shared" si="374"/>
        <v>1.9368012367628688E-4</v>
      </c>
      <c r="W2904" s="32">
        <f>-(1-U2904/MAX(U$5:U2904))</f>
        <v>-1.9086898971716892E-2</v>
      </c>
      <c r="X2904" s="53" t="str">
        <f t="shared" si="375"/>
        <v/>
      </c>
    </row>
    <row r="2905" spans="1:24" x14ac:dyDescent="0.3">
      <c r="A2905" s="4">
        <v>43195</v>
      </c>
      <c r="B2905" s="1">
        <v>133.873223</v>
      </c>
      <c r="C2905" s="1">
        <v>185.62451999999999</v>
      </c>
      <c r="D2905" s="1">
        <v>238.669893</v>
      </c>
      <c r="E2905" s="1">
        <v>125.39635</v>
      </c>
      <c r="F2905" s="3">
        <f t="shared" si="368"/>
        <v>16540.64511869815</v>
      </c>
      <c r="G2905" s="36">
        <f t="shared" si="369"/>
        <v>-5.2603107052977857E-4</v>
      </c>
      <c r="H2905" s="31">
        <f t="shared" si="370"/>
        <v>-2.5643119390345989E-3</v>
      </c>
      <c r="I2905" s="37">
        <f t="shared" si="371"/>
        <v>2.3986605323081528E-2</v>
      </c>
      <c r="J2905" s="37">
        <f t="shared" si="372"/>
        <v>-7.2161372582599942E-3</v>
      </c>
      <c r="K2905" s="39">
        <f t="shared" si="373"/>
        <v>2.1468997524282255E-3</v>
      </c>
      <c r="L2905" s="36">
        <f>-(1-B2905/MAX(B$5:B2905))</f>
        <v>-1.1725177880571591E-3</v>
      </c>
      <c r="M2905" s="37">
        <f>-(1-C2905/MAX(C$5:C2905))</f>
        <v>-9.404382893036245E-3</v>
      </c>
      <c r="N2905" s="37">
        <f>-(1-D2905/MAX(D$5:D2905))</f>
        <v>-6.0489279546861785E-2</v>
      </c>
      <c r="O2905" s="37">
        <f>-(1-E2905/MAX(E$5:E2905))</f>
        <v>-0.31836473440455737</v>
      </c>
      <c r="P2905" s="39">
        <f>-(1-F2905/MAX(F$5:F2905))</f>
        <v>-1.510982735811639E-2</v>
      </c>
      <c r="Q2905" s="33">
        <f>IF(DatiStorici[[#This Row],[Calend]]="X",(DatiStorici[[#This Row],[Balanced]]*B$2/DatiStorici[[#This Row],[Bond 3Y]]),Q2904)</f>
        <v>32.796399059957402</v>
      </c>
      <c r="R2905" s="33">
        <f>IF(DatiStorici[[#This Row],[Calend]]="X",(DatiStorici[[#This Row],[Balanced]]*C$2/DatiStorici[[#This Row],[Bond 10Y]]),R2904)</f>
        <v>23.941825733422558</v>
      </c>
      <c r="S2905" s="33">
        <f>IF(DatiStorici[[#This Row],[Calend]]="X",(DatiStorici[[#This Row],[Balanced]]*D$2/DatiStorici[[#This Row],[SXXR]]),S2904)</f>
        <v>17.880885900344772</v>
      </c>
      <c r="T2905" s="33">
        <f>IF(DatiStorici[[#This Row],[Calend]]="X",(DatiStorici[[#This Row],[Balanced]]*E$2/DatiStorici[[#This Row],[Gold]]),T2904)</f>
        <v>35.294211792420029</v>
      </c>
      <c r="U2905" s="34">
        <f>SUMPRODUCT(DatiStorici[[#This Row],[Bond 3Y]:[Gold]],Q2904:T2904)</f>
        <v>17528.144014117803</v>
      </c>
      <c r="V2905" s="32">
        <f t="shared" si="374"/>
        <v>3.1641747377378752E-3</v>
      </c>
      <c r="W2905" s="32">
        <f>-(1-U2905/MAX(U$5:U2905))</f>
        <v>-1.5978202882399373E-2</v>
      </c>
      <c r="X2905" s="53" t="str">
        <f t="shared" si="375"/>
        <v/>
      </c>
    </row>
    <row r="2906" spans="1:24" x14ac:dyDescent="0.3">
      <c r="A2906" s="4">
        <v>43196</v>
      </c>
      <c r="B2906" s="1">
        <v>133.84320700000001</v>
      </c>
      <c r="C2906" s="1">
        <v>185.731041</v>
      </c>
      <c r="D2906" s="1">
        <v>238.08943199999999</v>
      </c>
      <c r="E2906" s="1">
        <v>125.72546</v>
      </c>
      <c r="F2906" s="3">
        <f t="shared" si="368"/>
        <v>16546.849340803332</v>
      </c>
      <c r="G2906" s="36">
        <f t="shared" si="369"/>
        <v>-2.2423726572000667E-4</v>
      </c>
      <c r="H2906" s="31">
        <f t="shared" si="370"/>
        <v>5.7368739886193602E-4</v>
      </c>
      <c r="I2906" s="37">
        <f t="shared" si="371"/>
        <v>-2.4350285621102343E-3</v>
      </c>
      <c r="J2906" s="37">
        <f t="shared" si="372"/>
        <v>2.621119913263231E-3</v>
      </c>
      <c r="K2906" s="39">
        <f t="shared" si="373"/>
        <v>3.7501915930726219E-4</v>
      </c>
      <c r="L2906" s="36">
        <f>-(1-B2906/MAX(B$5:B2906))</f>
        <v>-1.3964670217740949E-3</v>
      </c>
      <c r="M2906" s="37">
        <f>-(1-C2906/MAX(C$5:C2906))</f>
        <v>-8.8359276279136312E-3</v>
      </c>
      <c r="N2906" s="37">
        <f>-(1-D2906/MAX(D$5:D2906))</f>
        <v>-6.2774231894433097E-2</v>
      </c>
      <c r="O2906" s="37">
        <f>-(1-E2906/MAX(E$5:E2906))</f>
        <v>-0.31657574308016789</v>
      </c>
      <c r="P2906" s="39">
        <f>-(1-F2906/MAX(F$5:F2906))</f>
        <v>-1.4740405407737023E-2</v>
      </c>
      <c r="Q2906" s="33">
        <f>IF(DatiStorici[[#This Row],[Calend]]="X",(DatiStorici[[#This Row],[Balanced]]*B$2/DatiStorici[[#This Row],[Bond 3Y]]),Q2905)</f>
        <v>32.796399059957402</v>
      </c>
      <c r="R2906" s="33">
        <f>IF(DatiStorici[[#This Row],[Calend]]="X",(DatiStorici[[#This Row],[Balanced]]*C$2/DatiStorici[[#This Row],[Bond 10Y]]),R2905)</f>
        <v>23.941825733422558</v>
      </c>
      <c r="S2906" s="33">
        <f>IF(DatiStorici[[#This Row],[Calend]]="X",(DatiStorici[[#This Row],[Balanced]]*D$2/DatiStorici[[#This Row],[SXXR]]),S2905)</f>
        <v>17.880885900344772</v>
      </c>
      <c r="T2906" s="33">
        <f>IF(DatiStorici[[#This Row],[Calend]]="X",(DatiStorici[[#This Row],[Balanced]]*E$2/DatiStorici[[#This Row],[Gold]]),T2905)</f>
        <v>35.294211792420029</v>
      </c>
      <c r="U2906" s="34">
        <f>SUMPRODUCT(DatiStorici[[#This Row],[Bond 3Y]:[Gold]],Q2905:T2905)</f>
        <v>17530.94642575497</v>
      </c>
      <c r="V2906" s="32">
        <f t="shared" si="374"/>
        <v>1.5986790347246262E-4</v>
      </c>
      <c r="W2906" s="32">
        <f>-(1-U2906/MAX(U$5:U2906))</f>
        <v>-1.5820876805363149E-2</v>
      </c>
      <c r="X2906" s="53" t="str">
        <f t="shared" si="375"/>
        <v/>
      </c>
    </row>
    <row r="2907" spans="1:24" x14ac:dyDescent="0.3">
      <c r="A2907" s="4">
        <v>43199</v>
      </c>
      <c r="B2907" s="1">
        <v>133.84233599999999</v>
      </c>
      <c r="C2907" s="1">
        <v>185.65990400000001</v>
      </c>
      <c r="D2907" s="1">
        <v>238.39091099999999</v>
      </c>
      <c r="E2907" s="1">
        <v>125.79191</v>
      </c>
      <c r="F2907" s="3">
        <f t="shared" si="368"/>
        <v>16552.18286195496</v>
      </c>
      <c r="G2907" s="36">
        <f t="shared" si="369"/>
        <v>-6.5076357150783703E-6</v>
      </c>
      <c r="H2907" s="31">
        <f t="shared" si="370"/>
        <v>-3.8308419646562665E-4</v>
      </c>
      <c r="I2907" s="37">
        <f t="shared" si="371"/>
        <v>1.2654416689374991E-3</v>
      </c>
      <c r="J2907" s="37">
        <f t="shared" si="372"/>
        <v>5.2839294197500541E-4</v>
      </c>
      <c r="K2907" s="39">
        <f t="shared" si="373"/>
        <v>3.2227656477203939E-4</v>
      </c>
      <c r="L2907" s="36">
        <f>-(1-B2907/MAX(B$5:B2907))</f>
        <v>-1.4029655486454962E-3</v>
      </c>
      <c r="M2907" s="37">
        <f>-(1-C2907/MAX(C$5:C2907))</f>
        <v>-9.2155542010308178E-3</v>
      </c>
      <c r="N2907" s="37">
        <f>-(1-D2907/MAX(D$5:D2907))</f>
        <v>-6.1587476627854576E-2</v>
      </c>
      <c r="O2907" s="37">
        <f>-(1-E2907/MAX(E$5:E2907))</f>
        <v>-0.31621453110391162</v>
      </c>
      <c r="P2907" s="39">
        <f>-(1-F2907/MAX(F$5:F2907))</f>
        <v>-1.4422828159079581E-2</v>
      </c>
      <c r="Q2907" s="33">
        <f>IF(DatiStorici[[#This Row],[Calend]]="X",(DatiStorici[[#This Row],[Balanced]]*B$2/DatiStorici[[#This Row],[Bond 3Y]]),Q2906)</f>
        <v>32.796399059957402</v>
      </c>
      <c r="R2907" s="33">
        <f>IF(DatiStorici[[#This Row],[Calend]]="X",(DatiStorici[[#This Row],[Balanced]]*C$2/DatiStorici[[#This Row],[Bond 10Y]]),R2906)</f>
        <v>23.941825733422558</v>
      </c>
      <c r="S2907" s="33">
        <f>IF(DatiStorici[[#This Row],[Calend]]="X",(DatiStorici[[#This Row],[Balanced]]*D$2/DatiStorici[[#This Row],[SXXR]]),S2906)</f>
        <v>17.880885900344772</v>
      </c>
      <c r="T2907" s="33">
        <f>IF(DatiStorici[[#This Row],[Calend]]="X",(DatiStorici[[#This Row],[Balanced]]*E$2/DatiStorici[[#This Row],[Gold]]),T2906)</f>
        <v>35.294211792420029</v>
      </c>
      <c r="U2907" s="34">
        <f>SUMPRODUCT(DatiStorici[[#This Row],[Bond 3Y]:[Gold]],Q2906:T2906)</f>
        <v>17536.95072240815</v>
      </c>
      <c r="V2907" s="32">
        <f t="shared" si="374"/>
        <v>3.4243836671951779E-4</v>
      </c>
      <c r="W2907" s="32">
        <f>-(1-U2907/MAX(U$5:U2907))</f>
        <v>-1.5483798402861959E-2</v>
      </c>
      <c r="X2907" s="53" t="str">
        <f t="shared" si="375"/>
        <v/>
      </c>
    </row>
    <row r="2908" spans="1:24" x14ac:dyDescent="0.3">
      <c r="A2908" s="4">
        <v>43200</v>
      </c>
      <c r="B2908" s="1">
        <v>133.79700700000001</v>
      </c>
      <c r="C2908" s="1">
        <v>185.27335099999999</v>
      </c>
      <c r="D2908" s="1">
        <v>240.375922</v>
      </c>
      <c r="E2908" s="1">
        <v>126.45153999999999</v>
      </c>
      <c r="F2908" s="3">
        <f t="shared" si="368"/>
        <v>16597.15454702279</v>
      </c>
      <c r="G2908" s="36">
        <f t="shared" si="369"/>
        <v>-3.3873196612502806E-4</v>
      </c>
      <c r="H2908" s="31">
        <f t="shared" si="370"/>
        <v>-2.0842193829789923E-3</v>
      </c>
      <c r="I2908" s="37">
        <f t="shared" si="371"/>
        <v>8.2922301105961341E-3</v>
      </c>
      <c r="J2908" s="37">
        <f t="shared" si="372"/>
        <v>5.2301179961919009E-3</v>
      </c>
      <c r="K2908" s="39">
        <f t="shared" si="373"/>
        <v>2.7132797318207792E-3</v>
      </c>
      <c r="L2908" s="36">
        <f>-(1-B2908/MAX(B$5:B2908))</f>
        <v>-1.7411650027751024E-3</v>
      </c>
      <c r="M2908" s="37">
        <f>-(1-C2908/MAX(C$5:C2908))</f>
        <v>-1.1278415872428393E-2</v>
      </c>
      <c r="N2908" s="37">
        <f>-(1-D2908/MAX(D$5:D2908))</f>
        <v>-5.3773591553052058E-2</v>
      </c>
      <c r="O2908" s="37">
        <f>-(1-E2908/MAX(E$5:E2908))</f>
        <v>-0.31262888391206978</v>
      </c>
      <c r="P2908" s="39">
        <f>-(1-F2908/MAX(F$5:F2908))</f>
        <v>-1.1745050457387496E-2</v>
      </c>
      <c r="Q2908" s="33">
        <f>IF(DatiStorici[[#This Row],[Calend]]="X",(DatiStorici[[#This Row],[Balanced]]*B$2/DatiStorici[[#This Row],[Bond 3Y]]),Q2907)</f>
        <v>32.796399059957402</v>
      </c>
      <c r="R2908" s="33">
        <f>IF(DatiStorici[[#This Row],[Calend]]="X",(DatiStorici[[#This Row],[Balanced]]*C$2/DatiStorici[[#This Row],[Bond 10Y]]),R2907)</f>
        <v>23.941825733422558</v>
      </c>
      <c r="S2908" s="33">
        <f>IF(DatiStorici[[#This Row],[Calend]]="X",(DatiStorici[[#This Row],[Balanced]]*D$2/DatiStorici[[#This Row],[SXXR]]),S2907)</f>
        <v>17.880885900344772</v>
      </c>
      <c r="T2908" s="33">
        <f>IF(DatiStorici[[#This Row],[Calend]]="X",(DatiStorici[[#This Row],[Balanced]]*E$2/DatiStorici[[#This Row],[Gold]]),T2907)</f>
        <v>35.294211792420029</v>
      </c>
      <c r="U2908" s="34">
        <f>SUMPRODUCT(DatiStorici[[#This Row],[Bond 3Y]:[Gold]],Q2907:T2907)</f>
        <v>17584.984185998994</v>
      </c>
      <c r="V2908" s="32">
        <f t="shared" si="374"/>
        <v>2.7352418745243403E-3</v>
      </c>
      <c r="W2908" s="32">
        <f>-(1-U2908/MAX(U$5:U2908))</f>
        <v>-1.2787222249312835E-2</v>
      </c>
      <c r="X2908" s="53" t="str">
        <f t="shared" si="375"/>
        <v/>
      </c>
    </row>
    <row r="2909" spans="1:24" x14ac:dyDescent="0.3">
      <c r="A2909" s="4">
        <v>43201</v>
      </c>
      <c r="B2909" s="1">
        <v>133.79775699999999</v>
      </c>
      <c r="C2909" s="1">
        <v>185.57679099999999</v>
      </c>
      <c r="D2909" s="1">
        <v>238.98037199999999</v>
      </c>
      <c r="E2909" s="1">
        <v>127.56446</v>
      </c>
      <c r="F2909" s="3">
        <f t="shared" si="368"/>
        <v>16627.756288458408</v>
      </c>
      <c r="G2909" s="36">
        <f t="shared" si="369"/>
        <v>5.6054908456898978E-6</v>
      </c>
      <c r="H2909" s="31">
        <f t="shared" si="370"/>
        <v>1.636456527054111E-3</v>
      </c>
      <c r="I2909" s="37">
        <f t="shared" si="371"/>
        <v>-5.8226165390019152E-3</v>
      </c>
      <c r="J2909" s="37">
        <f t="shared" si="372"/>
        <v>8.7626537005877619E-3</v>
      </c>
      <c r="K2909" s="39">
        <f t="shared" si="373"/>
        <v>1.8420967472632824E-3</v>
      </c>
      <c r="L2909" s="36">
        <f>-(1-B2909/MAX(B$5:B2909))</f>
        <v>-1.7355692563303382E-3</v>
      </c>
      <c r="M2909" s="37">
        <f>-(1-C2909/MAX(C$5:C2909))</f>
        <v>-9.6590913669432066E-3</v>
      </c>
      <c r="N2909" s="37">
        <f>-(1-D2909/MAX(D$5:D2909))</f>
        <v>-5.9267096282315856E-2</v>
      </c>
      <c r="O2909" s="37">
        <f>-(1-E2909/MAX(E$5:E2909))</f>
        <v>-0.30657922202169996</v>
      </c>
      <c r="P2909" s="39">
        <f>-(1-F2909/MAX(F$5:F2909))</f>
        <v>-9.922911466472506E-3</v>
      </c>
      <c r="Q2909" s="33">
        <f>IF(DatiStorici[[#This Row],[Calend]]="X",(DatiStorici[[#This Row],[Balanced]]*B$2/DatiStorici[[#This Row],[Bond 3Y]]),Q2908)</f>
        <v>32.796399059957402</v>
      </c>
      <c r="R2909" s="33">
        <f>IF(DatiStorici[[#This Row],[Calend]]="X",(DatiStorici[[#This Row],[Balanced]]*C$2/DatiStorici[[#This Row],[Bond 10Y]]),R2908)</f>
        <v>23.941825733422558</v>
      </c>
      <c r="S2909" s="33">
        <f>IF(DatiStorici[[#This Row],[Calend]]="X",(DatiStorici[[#This Row],[Balanced]]*D$2/DatiStorici[[#This Row],[SXXR]]),S2908)</f>
        <v>17.880885900344772</v>
      </c>
      <c r="T2909" s="33">
        <f>IF(DatiStorici[[#This Row],[Calend]]="X",(DatiStorici[[#This Row],[Balanced]]*E$2/DatiStorici[[#This Row],[Gold]]),T2908)</f>
        <v>35.294211792420029</v>
      </c>
      <c r="U2909" s="34">
        <f>SUMPRODUCT(DatiStorici[[#This Row],[Bond 3Y]:[Gold]],Q2908:T2908)</f>
        <v>17606.59965476863</v>
      </c>
      <c r="V2909" s="32">
        <f t="shared" si="374"/>
        <v>1.2284455047961789E-3</v>
      </c>
      <c r="W2909" s="32">
        <f>-(1-U2909/MAX(U$5:U2909))</f>
        <v>-1.1573739954375828E-2</v>
      </c>
      <c r="X2909" s="53" t="str">
        <f t="shared" si="375"/>
        <v/>
      </c>
    </row>
    <row r="2910" spans="1:24" x14ac:dyDescent="0.3">
      <c r="A2910" s="4">
        <v>43202</v>
      </c>
      <c r="B2910" s="1">
        <v>133.78465399999999</v>
      </c>
      <c r="C2910" s="1">
        <v>185.42382499999999</v>
      </c>
      <c r="D2910" s="1">
        <v>240.71854200000001</v>
      </c>
      <c r="E2910" s="1">
        <v>126.67525999999999</v>
      </c>
      <c r="F2910" s="3">
        <f t="shared" si="368"/>
        <v>16614.637252784105</v>
      </c>
      <c r="G2910" s="36">
        <f t="shared" si="369"/>
        <v>-9.7936183185607761E-5</v>
      </c>
      <c r="H2910" s="31">
        <f t="shared" si="370"/>
        <v>-8.2461323281411507E-4</v>
      </c>
      <c r="I2910" s="37">
        <f t="shared" si="371"/>
        <v>7.2469524379231466E-3</v>
      </c>
      <c r="J2910" s="37">
        <f t="shared" si="372"/>
        <v>-6.9950016127579562E-3</v>
      </c>
      <c r="K2910" s="39">
        <f t="shared" si="373"/>
        <v>-7.8929553247181997E-4</v>
      </c>
      <c r="L2910" s="36">
        <f>-(1-B2910/MAX(B$5:B2910))</f>
        <v>-1.833330677219025E-3</v>
      </c>
      <c r="M2910" s="37">
        <f>-(1-C2910/MAX(C$5:C2910))</f>
        <v>-1.0475402968268099E-2</v>
      </c>
      <c r="N2910" s="37">
        <f>-(1-D2910/MAX(D$5:D2910))</f>
        <v>-5.2424887034876133E-2</v>
      </c>
      <c r="O2910" s="37">
        <f>-(1-E2910/MAX(E$5:E2910))</f>
        <v>-0.31141277641277643</v>
      </c>
      <c r="P2910" s="39">
        <f>-(1-F2910/MAX(F$5:F2910))</f>
        <v>-1.0704066567584825E-2</v>
      </c>
      <c r="Q2910" s="33">
        <f>IF(DatiStorici[[#This Row],[Calend]]="X",(DatiStorici[[#This Row],[Balanced]]*B$2/DatiStorici[[#This Row],[Bond 3Y]]),Q2909)</f>
        <v>32.796399059957402</v>
      </c>
      <c r="R2910" s="33">
        <f>IF(DatiStorici[[#This Row],[Calend]]="X",(DatiStorici[[#This Row],[Balanced]]*C$2/DatiStorici[[#This Row],[Bond 10Y]]),R2909)</f>
        <v>23.941825733422558</v>
      </c>
      <c r="S2910" s="33">
        <f>IF(DatiStorici[[#This Row],[Calend]]="X",(DatiStorici[[#This Row],[Balanced]]*D$2/DatiStorici[[#This Row],[SXXR]]),S2909)</f>
        <v>17.880885900344772</v>
      </c>
      <c r="T2910" s="33">
        <f>IF(DatiStorici[[#This Row],[Calend]]="X",(DatiStorici[[#This Row],[Balanced]]*E$2/DatiStorici[[#This Row],[Gold]]),T2909)</f>
        <v>35.294211792420029</v>
      </c>
      <c r="U2910" s="34">
        <f>SUMPRODUCT(DatiStorici[[#This Row],[Bond 3Y]:[Gold]],Q2909:T2909)</f>
        <v>17602.204044556191</v>
      </c>
      <c r="V2910" s="32">
        <f t="shared" si="374"/>
        <v>-2.4968813327565914E-4</v>
      </c>
      <c r="W2910" s="32">
        <f>-(1-U2910/MAX(U$5:U2910))</f>
        <v>-1.1820507453387141E-2</v>
      </c>
      <c r="X2910" s="53" t="str">
        <f t="shared" si="375"/>
        <v/>
      </c>
    </row>
    <row r="2911" spans="1:24" x14ac:dyDescent="0.3">
      <c r="A2911" s="4">
        <v>43203</v>
      </c>
      <c r="B2911" s="1">
        <v>133.79235299999999</v>
      </c>
      <c r="C2911" s="1">
        <v>185.56465</v>
      </c>
      <c r="D2911" s="1">
        <v>241.02452199999999</v>
      </c>
      <c r="E2911" s="1">
        <v>126.89570999999999</v>
      </c>
      <c r="F2911" s="3">
        <f t="shared" si="368"/>
        <v>16631.690495548832</v>
      </c>
      <c r="G2911" s="36">
        <f t="shared" si="369"/>
        <v>5.7546050674851699E-5</v>
      </c>
      <c r="H2911" s="31">
        <f t="shared" si="370"/>
        <v>7.5918804088942156E-4</v>
      </c>
      <c r="I2911" s="37">
        <f t="shared" si="371"/>
        <v>1.270303877777946E-3</v>
      </c>
      <c r="J2911" s="37">
        <f t="shared" si="372"/>
        <v>1.7387641459159261E-3</v>
      </c>
      <c r="K2911" s="39">
        <f t="shared" si="373"/>
        <v>1.0258723543487111E-3</v>
      </c>
      <c r="L2911" s="36">
        <f>-(1-B2911/MAX(B$5:B2911))</f>
        <v>-1.7758884747141046E-3</v>
      </c>
      <c r="M2911" s="37">
        <f>-(1-C2911/MAX(C$5:C2911))</f>
        <v>-9.7238824914523958E-3</v>
      </c>
      <c r="N2911" s="37">
        <f>-(1-D2911/MAX(D$5:D2911))</f>
        <v>-5.1220413832869682E-2</v>
      </c>
      <c r="O2911" s="37">
        <f>-(1-E2911/MAX(E$5:E2911))</f>
        <v>-0.31021444413037336</v>
      </c>
      <c r="P2911" s="39">
        <f>-(1-F2911/MAX(F$5:F2911))</f>
        <v>-9.6886544666583418E-3</v>
      </c>
      <c r="Q2911" s="33">
        <f>IF(DatiStorici[[#This Row],[Calend]]="X",(DatiStorici[[#This Row],[Balanced]]*B$2/DatiStorici[[#This Row],[Bond 3Y]]),Q2910)</f>
        <v>32.796399059957402</v>
      </c>
      <c r="R2911" s="33">
        <f>IF(DatiStorici[[#This Row],[Calend]]="X",(DatiStorici[[#This Row],[Balanced]]*C$2/DatiStorici[[#This Row],[Bond 10Y]]),R2910)</f>
        <v>23.941825733422558</v>
      </c>
      <c r="S2911" s="33">
        <f>IF(DatiStorici[[#This Row],[Calend]]="X",(DatiStorici[[#This Row],[Balanced]]*D$2/DatiStorici[[#This Row],[SXXR]]),S2910)</f>
        <v>17.880885900344772</v>
      </c>
      <c r="T2911" s="33">
        <f>IF(DatiStorici[[#This Row],[Calend]]="X",(DatiStorici[[#This Row],[Balanced]]*E$2/DatiStorici[[#This Row],[Gold]]),T2910)</f>
        <v>35.294211792420029</v>
      </c>
      <c r="U2911" s="34">
        <f>SUMPRODUCT(DatiStorici[[#This Row],[Bond 3Y]:[Gold]],Q2910:T2910)</f>
        <v>17619.079954098888</v>
      </c>
      <c r="V2911" s="32">
        <f t="shared" si="374"/>
        <v>9.5827913796492532E-4</v>
      </c>
      <c r="W2911" s="32">
        <f>-(1-U2911/MAX(U$5:U2911))</f>
        <v>-1.0873101794075746E-2</v>
      </c>
      <c r="X2911" s="53" t="str">
        <f t="shared" si="375"/>
        <v/>
      </c>
    </row>
    <row r="2912" spans="1:24" x14ac:dyDescent="0.3">
      <c r="A2912" s="4">
        <v>43206</v>
      </c>
      <c r="B2912" s="1">
        <v>133.776543</v>
      </c>
      <c r="C2912" s="1">
        <v>185.428361</v>
      </c>
      <c r="D2912" s="1">
        <v>240.27178599999999</v>
      </c>
      <c r="E2912" s="1">
        <v>127.42485000000001</v>
      </c>
      <c r="F2912" s="3">
        <f t="shared" si="368"/>
        <v>16637.39552218017</v>
      </c>
      <c r="G2912" s="36">
        <f t="shared" si="369"/>
        <v>-1.1817517099137025E-4</v>
      </c>
      <c r="H2912" s="31">
        <f t="shared" si="370"/>
        <v>-7.3472546430790352E-4</v>
      </c>
      <c r="I2912" s="37">
        <f t="shared" si="371"/>
        <v>-3.1279550714405509E-3</v>
      </c>
      <c r="J2912" s="37">
        <f t="shared" si="372"/>
        <v>4.1612110600463279E-3</v>
      </c>
      <c r="K2912" s="39">
        <f t="shared" si="373"/>
        <v>3.4296263409336314E-4</v>
      </c>
      <c r="L2912" s="36">
        <f>-(1-B2912/MAX(B$5:B2912))</f>
        <v>-1.8938468097708938E-3</v>
      </c>
      <c r="M2912" s="37">
        <f>-(1-C2912/MAX(C$5:C2912))</f>
        <v>-1.0451196350957037E-2</v>
      </c>
      <c r="N2912" s="37">
        <f>-(1-D2912/MAX(D$5:D2912))</f>
        <v>-5.4183517108199908E-2</v>
      </c>
      <c r="O2912" s="37">
        <f>-(1-E2912/MAX(E$5:E2912))</f>
        <v>-0.30733812050183729</v>
      </c>
      <c r="P2912" s="39">
        <f>-(1-F2912/MAX(F$5:F2912))</f>
        <v>-9.3489564304848338E-3</v>
      </c>
      <c r="Q2912" s="33">
        <f>IF(DatiStorici[[#This Row],[Calend]]="X",(DatiStorici[[#This Row],[Balanced]]*B$2/DatiStorici[[#This Row],[Bond 3Y]]),Q2911)</f>
        <v>32.796399059957402</v>
      </c>
      <c r="R2912" s="33">
        <f>IF(DatiStorici[[#This Row],[Calend]]="X",(DatiStorici[[#This Row],[Balanced]]*C$2/DatiStorici[[#This Row],[Bond 10Y]]),R2911)</f>
        <v>23.941825733422558</v>
      </c>
      <c r="S2912" s="33">
        <f>IF(DatiStorici[[#This Row],[Calend]]="X",(DatiStorici[[#This Row],[Balanced]]*D$2/DatiStorici[[#This Row],[SXXR]]),S2911)</f>
        <v>17.880885900344772</v>
      </c>
      <c r="T2912" s="33">
        <f>IF(DatiStorici[[#This Row],[Calend]]="X",(DatiStorici[[#This Row],[Balanced]]*E$2/DatiStorici[[#This Row],[Gold]]),T2911)</f>
        <v>35.294211792420029</v>
      </c>
      <c r="U2912" s="34">
        <f>SUMPRODUCT(DatiStorici[[#This Row],[Bond 3Y]:[Gold]],Q2911:T2911)</f>
        <v>17620.514428241127</v>
      </c>
      <c r="V2912" s="32">
        <f t="shared" si="374"/>
        <v>8.1412636449158037E-5</v>
      </c>
      <c r="W2912" s="32">
        <f>-(1-U2912/MAX(U$5:U2912))</f>
        <v>-1.0792571087446023E-2</v>
      </c>
      <c r="X2912" s="53" t="str">
        <f t="shared" si="375"/>
        <v/>
      </c>
    </row>
    <row r="2913" spans="1:24" x14ac:dyDescent="0.3">
      <c r="A2913" s="4">
        <v>43207</v>
      </c>
      <c r="B2913" s="1">
        <v>133.834397</v>
      </c>
      <c r="C2913" s="1">
        <v>185.756191</v>
      </c>
      <c r="D2913" s="1">
        <v>242.238798</v>
      </c>
      <c r="E2913" s="1">
        <v>126.73873</v>
      </c>
      <c r="F2913" s="3">
        <f t="shared" si="368"/>
        <v>16649.653382264962</v>
      </c>
      <c r="G2913" s="36">
        <f t="shared" si="369"/>
        <v>4.3237395975892067E-4</v>
      </c>
      <c r="H2913" s="31">
        <f t="shared" si="370"/>
        <v>1.7663994014511983E-3</v>
      </c>
      <c r="I2913" s="37">
        <f t="shared" si="371"/>
        <v>8.1532839353639051E-3</v>
      </c>
      <c r="J2913" s="37">
        <f t="shared" si="372"/>
        <v>-5.3990557316492367E-3</v>
      </c>
      <c r="K2913" s="39">
        <f t="shared" si="373"/>
        <v>7.3649428485291521E-4</v>
      </c>
      <c r="L2913" s="36">
        <f>-(1-B2913/MAX(B$5:B2913))</f>
        <v>-1.4621983900127145E-3</v>
      </c>
      <c r="M2913" s="37">
        <f>-(1-C2913/MAX(C$5:C2913))</f>
        <v>-8.7017132484219495E-3</v>
      </c>
      <c r="N2913" s="37">
        <f>-(1-D2913/MAX(D$5:D2913))</f>
        <v>-4.6440484092887924E-2</v>
      </c>
      <c r="O2913" s="37">
        <f>-(1-E2913/MAX(E$5:E2913))</f>
        <v>-0.31106776325802876</v>
      </c>
      <c r="P2913" s="39">
        <f>-(1-F2913/MAX(F$5:F2913))</f>
        <v>-8.6190788562732212E-3</v>
      </c>
      <c r="Q2913" s="33">
        <f>IF(DatiStorici[[#This Row],[Calend]]="X",(DatiStorici[[#This Row],[Balanced]]*B$2/DatiStorici[[#This Row],[Bond 3Y]]),Q2912)</f>
        <v>32.796399059957402</v>
      </c>
      <c r="R2913" s="33">
        <f>IF(DatiStorici[[#This Row],[Calend]]="X",(DatiStorici[[#This Row],[Balanced]]*C$2/DatiStorici[[#This Row],[Bond 10Y]]),R2912)</f>
        <v>23.941825733422558</v>
      </c>
      <c r="S2913" s="33">
        <f>IF(DatiStorici[[#This Row],[Calend]]="X",(DatiStorici[[#This Row],[Balanced]]*D$2/DatiStorici[[#This Row],[SXXR]]),S2912)</f>
        <v>17.880885900344772</v>
      </c>
      <c r="T2913" s="33">
        <f>IF(DatiStorici[[#This Row],[Calend]]="X",(DatiStorici[[#This Row],[Balanced]]*E$2/DatiStorici[[#This Row],[Gold]]),T2912)</f>
        <v>35.294211792420029</v>
      </c>
      <c r="U2913" s="34">
        <f>SUMPRODUCT(DatiStorici[[#This Row],[Bond 3Y]:[Gold]],Q2912:T2912)</f>
        <v>17641.216532384125</v>
      </c>
      <c r="V2913" s="32">
        <f t="shared" si="374"/>
        <v>1.1741968393259963E-3</v>
      </c>
      <c r="W2913" s="32">
        <f>-(1-U2913/MAX(U$5:U2913))</f>
        <v>-9.6303646549509292E-3</v>
      </c>
      <c r="X2913" s="53" t="str">
        <f t="shared" si="375"/>
        <v/>
      </c>
    </row>
    <row r="2914" spans="1:24" x14ac:dyDescent="0.3">
      <c r="A2914" s="4">
        <v>43208</v>
      </c>
      <c r="B2914" s="1">
        <v>133.827653</v>
      </c>
      <c r="C2914" s="1">
        <v>185.695291</v>
      </c>
      <c r="D2914" s="1">
        <v>242.92789500000001</v>
      </c>
      <c r="E2914" s="1">
        <v>127.6202</v>
      </c>
      <c r="F2914" s="3">
        <f t="shared" si="368"/>
        <v>16693.077203679342</v>
      </c>
      <c r="G2914" s="36">
        <f t="shared" si="369"/>
        <v>-5.0391902785106897E-5</v>
      </c>
      <c r="H2914" s="31">
        <f t="shared" si="370"/>
        <v>-3.2790285405651836E-4</v>
      </c>
      <c r="I2914" s="37">
        <f t="shared" si="371"/>
        <v>2.8406626972688255E-3</v>
      </c>
      <c r="J2914" s="37">
        <f t="shared" si="372"/>
        <v>6.9309422607304362E-3</v>
      </c>
      <c r="K2914" s="39">
        <f t="shared" si="373"/>
        <v>2.6046964481800331E-3</v>
      </c>
      <c r="L2914" s="36">
        <f>-(1-B2914/MAX(B$5:B2914))</f>
        <v>-1.5125153420444404E-3</v>
      </c>
      <c r="M2914" s="37">
        <f>-(1-C2914/MAX(C$5:C2914))</f>
        <v>-9.026709499358132E-3</v>
      </c>
      <c r="N2914" s="37">
        <f>-(1-D2914/MAX(D$5:D2914))</f>
        <v>-4.3727892191185114E-2</v>
      </c>
      <c r="O2914" s="37">
        <f>-(1-E2914/MAX(E$5:E2914))</f>
        <v>-0.30627622795764387</v>
      </c>
      <c r="P2914" s="39">
        <f>-(1-F2914/MAX(F$5:F2914))</f>
        <v>-6.0334665864570924E-3</v>
      </c>
      <c r="Q2914" s="33">
        <f>IF(DatiStorici[[#This Row],[Calend]]="X",(DatiStorici[[#This Row],[Balanced]]*B$2/DatiStorici[[#This Row],[Bond 3Y]]),Q2913)</f>
        <v>32.796399059957402</v>
      </c>
      <c r="R2914" s="33">
        <f>IF(DatiStorici[[#This Row],[Calend]]="X",(DatiStorici[[#This Row],[Balanced]]*C$2/DatiStorici[[#This Row],[Bond 10Y]]),R2913)</f>
        <v>23.941825733422558</v>
      </c>
      <c r="S2914" s="33">
        <f>IF(DatiStorici[[#This Row],[Calend]]="X",(DatiStorici[[#This Row],[Balanced]]*D$2/DatiStorici[[#This Row],[SXXR]]),S2913)</f>
        <v>17.880885900344772</v>
      </c>
      <c r="T2914" s="33">
        <f>IF(DatiStorici[[#This Row],[Calend]]="X",(DatiStorici[[#This Row],[Balanced]]*E$2/DatiStorici[[#This Row],[Gold]]),T2913)</f>
        <v>35.294211792420029</v>
      </c>
      <c r="U2914" s="34">
        <f>SUMPRODUCT(DatiStorici[[#This Row],[Bond 3Y]:[Gold]],Q2913:T2913)</f>
        <v>17682.969749981636</v>
      </c>
      <c r="V2914" s="32">
        <f t="shared" si="374"/>
        <v>2.3640027661843638E-3</v>
      </c>
      <c r="W2914" s="32">
        <f>-(1-U2914/MAX(U$5:U2914))</f>
        <v>-7.2863585706414158E-3</v>
      </c>
      <c r="X2914" s="53" t="str">
        <f t="shared" si="375"/>
        <v/>
      </c>
    </row>
    <row r="2915" spans="1:24" x14ac:dyDescent="0.3">
      <c r="A2915" s="4">
        <v>43209</v>
      </c>
      <c r="B2915" s="1">
        <v>133.786484</v>
      </c>
      <c r="C2915" s="1">
        <v>184.90579399999999</v>
      </c>
      <c r="D2915" s="1">
        <v>243.097598</v>
      </c>
      <c r="E2915" s="1">
        <v>127.34959000000001</v>
      </c>
      <c r="F2915" s="3">
        <f t="shared" si="368"/>
        <v>16663.951815302586</v>
      </c>
      <c r="G2915" s="36">
        <f t="shared" si="369"/>
        <v>-3.0767433130608263E-4</v>
      </c>
      <c r="H2915" s="31">
        <f t="shared" si="370"/>
        <v>-4.2606361733269101E-3</v>
      </c>
      <c r="I2915" s="37">
        <f t="shared" si="371"/>
        <v>6.9832965282963001E-4</v>
      </c>
      <c r="J2915" s="37">
        <f t="shared" si="372"/>
        <v>-2.1226836450640588E-3</v>
      </c>
      <c r="K2915" s="39">
        <f t="shared" si="373"/>
        <v>-1.7462823659551098E-3</v>
      </c>
      <c r="L2915" s="36">
        <f>-(1-B2915/MAX(B$5:B2915))</f>
        <v>-1.8196770558935871E-3</v>
      </c>
      <c r="M2915" s="37">
        <f>-(1-C2915/MAX(C$5:C2915))</f>
        <v>-1.3239904329001906E-2</v>
      </c>
      <c r="N2915" s="37">
        <f>-(1-D2915/MAX(D$5:D2915))</f>
        <v>-4.3059865797956398E-2</v>
      </c>
      <c r="O2915" s="37">
        <f>-(1-E2915/MAX(E$5:E2915))</f>
        <v>-0.30774722228262053</v>
      </c>
      <c r="P2915" s="39">
        <f>-(1-F2915/MAX(F$5:F2915))</f>
        <v>-7.7676981463989936E-3</v>
      </c>
      <c r="Q2915" s="33">
        <f>IF(DatiStorici[[#This Row],[Calend]]="X",(DatiStorici[[#This Row],[Balanced]]*B$2/DatiStorici[[#This Row],[Bond 3Y]]),Q2914)</f>
        <v>32.796399059957402</v>
      </c>
      <c r="R2915" s="33">
        <f>IF(DatiStorici[[#This Row],[Calend]]="X",(DatiStorici[[#This Row],[Balanced]]*C$2/DatiStorici[[#This Row],[Bond 10Y]]),R2914)</f>
        <v>23.941825733422558</v>
      </c>
      <c r="S2915" s="33">
        <f>IF(DatiStorici[[#This Row],[Calend]]="X",(DatiStorici[[#This Row],[Balanced]]*D$2/DatiStorici[[#This Row],[SXXR]]),S2914)</f>
        <v>17.880885900344772</v>
      </c>
      <c r="T2915" s="33">
        <f>IF(DatiStorici[[#This Row],[Calend]]="X",(DatiStorici[[#This Row],[Balanced]]*E$2/DatiStorici[[#This Row],[Gold]]),T2914)</f>
        <v>35.294211792420029</v>
      </c>
      <c r="U2915" s="34">
        <f>SUMPRODUCT(DatiStorici[[#This Row],[Bond 3Y]:[Gold]],Q2914:T2914)</f>
        <v>17656.201028764473</v>
      </c>
      <c r="V2915" s="32">
        <f t="shared" si="374"/>
        <v>-1.5149606369946197E-3</v>
      </c>
      <c r="W2915" s="32">
        <f>-(1-U2915/MAX(U$5:U2915))</f>
        <v>-8.789142044889231E-3</v>
      </c>
      <c r="X2915" s="53" t="str">
        <f t="shared" si="375"/>
        <v/>
      </c>
    </row>
    <row r="2916" spans="1:24" x14ac:dyDescent="0.3">
      <c r="A2916" s="4">
        <v>43210</v>
      </c>
      <c r="B2916" s="1">
        <v>133.792373</v>
      </c>
      <c r="C2916" s="1">
        <v>184.85681600000001</v>
      </c>
      <c r="D2916" s="1">
        <v>243.10338300000001</v>
      </c>
      <c r="E2916" s="1">
        <v>126.22911999999999</v>
      </c>
      <c r="F2916" s="3">
        <f t="shared" si="368"/>
        <v>16618.751992332327</v>
      </c>
      <c r="G2916" s="36">
        <f t="shared" si="369"/>
        <v>4.4016930686995088E-5</v>
      </c>
      <c r="H2916" s="31">
        <f t="shared" si="370"/>
        <v>-2.6491591611397863E-4</v>
      </c>
      <c r="I2916" s="37">
        <f t="shared" si="371"/>
        <v>2.3796743430544672E-5</v>
      </c>
      <c r="J2916" s="37">
        <f t="shared" si="372"/>
        <v>-8.8373136073329594E-3</v>
      </c>
      <c r="K2916" s="39">
        <f t="shared" si="373"/>
        <v>-2.7161165162048109E-3</v>
      </c>
      <c r="L2916" s="36">
        <f>-(1-B2916/MAX(B$5:B2916))</f>
        <v>-1.7757392548088946E-3</v>
      </c>
      <c r="M2916" s="37">
        <f>-(1-C2916/MAX(C$5:C2916))</f>
        <v>-1.3501278161158536E-2</v>
      </c>
      <c r="N2916" s="37">
        <f>-(1-D2916/MAX(D$5:D2916))</f>
        <v>-4.3037093468151766E-2</v>
      </c>
      <c r="O2916" s="37">
        <f>-(1-E2916/MAX(E$5:E2916))</f>
        <v>-0.31383792481137618</v>
      </c>
      <c r="P2916" s="39">
        <f>-(1-F2916/MAX(F$5:F2916))</f>
        <v>-1.0459060008593757E-2</v>
      </c>
      <c r="Q2916" s="33">
        <f>IF(DatiStorici[[#This Row],[Calend]]="X",(DatiStorici[[#This Row],[Balanced]]*B$2/DatiStorici[[#This Row],[Bond 3Y]]),Q2915)</f>
        <v>32.796399059957402</v>
      </c>
      <c r="R2916" s="33">
        <f>IF(DatiStorici[[#This Row],[Calend]]="X",(DatiStorici[[#This Row],[Balanced]]*C$2/DatiStorici[[#This Row],[Bond 10Y]]),R2915)</f>
        <v>23.941825733422558</v>
      </c>
      <c r="S2916" s="33">
        <f>IF(DatiStorici[[#This Row],[Calend]]="X",(DatiStorici[[#This Row],[Balanced]]*D$2/DatiStorici[[#This Row],[SXXR]]),S2915)</f>
        <v>17.880885900344772</v>
      </c>
      <c r="T2916" s="33">
        <f>IF(DatiStorici[[#This Row],[Calend]]="X",(DatiStorici[[#This Row],[Balanced]]*E$2/DatiStorici[[#This Row],[Gold]]),T2915)</f>
        <v>35.294211792420029</v>
      </c>
      <c r="U2916" s="34">
        <f>SUMPRODUCT(DatiStorici[[#This Row],[Bond 3Y]:[Gold]],Q2915:T2915)</f>
        <v>17615.778879455647</v>
      </c>
      <c r="V2916" s="32">
        <f t="shared" si="374"/>
        <v>-2.2920271053742305E-3</v>
      </c>
      <c r="W2916" s="32">
        <f>-(1-U2916/MAX(U$5:U2916))</f>
        <v>-1.1058422578766103E-2</v>
      </c>
      <c r="X2916" s="53" t="str">
        <f t="shared" si="375"/>
        <v/>
      </c>
    </row>
    <row r="2917" spans="1:24" x14ac:dyDescent="0.3">
      <c r="A2917" s="4">
        <v>43213</v>
      </c>
      <c r="B2917" s="1">
        <v>133.788262</v>
      </c>
      <c r="C2917" s="1">
        <v>184.55873600000001</v>
      </c>
      <c r="D2917" s="1">
        <v>244.01168000000001</v>
      </c>
      <c r="E2917" s="1">
        <v>125.04911</v>
      </c>
      <c r="F2917" s="3">
        <f t="shared" si="368"/>
        <v>16578.226960885626</v>
      </c>
      <c r="G2917" s="36">
        <f t="shared" si="369"/>
        <v>-3.072718622043071E-5</v>
      </c>
      <c r="H2917" s="31">
        <f t="shared" si="370"/>
        <v>-1.6137927224649112E-3</v>
      </c>
      <c r="I2917" s="37">
        <f t="shared" si="371"/>
        <v>3.7292956908179286E-3</v>
      </c>
      <c r="J2917" s="37">
        <f t="shared" si="372"/>
        <v>-9.3921281938974966E-3</v>
      </c>
      <c r="K2917" s="39">
        <f t="shared" si="373"/>
        <v>-2.4414903316470906E-3</v>
      </c>
      <c r="L2917" s="36">
        <f>-(1-B2917/MAX(B$5:B2917))</f>
        <v>-1.8064114063216508E-3</v>
      </c>
      <c r="M2917" s="37">
        <f>-(1-C2917/MAX(C$5:C2917))</f>
        <v>-1.5091998727316702E-2</v>
      </c>
      <c r="N2917" s="37">
        <f>-(1-D2917/MAX(D$5:D2917))</f>
        <v>-3.9461632993732287E-2</v>
      </c>
      <c r="O2917" s="37">
        <f>-(1-E2917/MAX(E$5:E2917))</f>
        <v>-0.32025227761953423</v>
      </c>
      <c r="P2917" s="39">
        <f>-(1-F2917/MAX(F$5:F2917))</f>
        <v>-1.2872067780143159E-2</v>
      </c>
      <c r="Q2917" s="33">
        <f>IF(DatiStorici[[#This Row],[Calend]]="X",(DatiStorici[[#This Row],[Balanced]]*B$2/DatiStorici[[#This Row],[Bond 3Y]]),Q2916)</f>
        <v>32.796399059957402</v>
      </c>
      <c r="R2917" s="33">
        <f>IF(DatiStorici[[#This Row],[Calend]]="X",(DatiStorici[[#This Row],[Balanced]]*C$2/DatiStorici[[#This Row],[Bond 10Y]]),R2916)</f>
        <v>23.941825733422558</v>
      </c>
      <c r="S2917" s="33">
        <f>IF(DatiStorici[[#This Row],[Calend]]="X",(DatiStorici[[#This Row],[Balanced]]*D$2/DatiStorici[[#This Row],[SXXR]]),S2916)</f>
        <v>17.880885900344772</v>
      </c>
      <c r="T2917" s="33">
        <f>IF(DatiStorici[[#This Row],[Calend]]="X",(DatiStorici[[#This Row],[Balanced]]*E$2/DatiStorici[[#This Row],[Gold]]),T2916)</f>
        <v>35.294211792420029</v>
      </c>
      <c r="U2917" s="34">
        <f>SUMPRODUCT(DatiStorici[[#This Row],[Bond 3Y]:[Gold]],Q2916:T2916)</f>
        <v>17583.101106207945</v>
      </c>
      <c r="V2917" s="32">
        <f t="shared" si="374"/>
        <v>-1.8567512744230921E-3</v>
      </c>
      <c r="W2917" s="32">
        <f>-(1-U2917/MAX(U$5:U2917))</f>
        <v>-1.2892937466999932E-2</v>
      </c>
      <c r="X2917" s="53" t="str">
        <f t="shared" si="375"/>
        <v/>
      </c>
    </row>
    <row r="2918" spans="1:24" x14ac:dyDescent="0.3">
      <c r="A2918" s="4">
        <v>43214</v>
      </c>
      <c r="B2918" s="1">
        <v>133.785945</v>
      </c>
      <c r="C2918" s="1">
        <v>184.58319900000001</v>
      </c>
      <c r="D2918" s="1">
        <v>244.01875100000001</v>
      </c>
      <c r="E2918" s="1">
        <v>125.4773</v>
      </c>
      <c r="F2918" s="3">
        <f t="shared" si="368"/>
        <v>16595.783636558335</v>
      </c>
      <c r="G2918" s="36">
        <f t="shared" si="369"/>
        <v>-1.7318560155989314E-5</v>
      </c>
      <c r="H2918" s="31">
        <f t="shared" si="370"/>
        <v>1.3253980497131537E-4</v>
      </c>
      <c r="I2918" s="37">
        <f t="shared" si="371"/>
        <v>2.8977701189768541E-5</v>
      </c>
      <c r="J2918" s="37">
        <f t="shared" si="372"/>
        <v>3.4183255725266457E-3</v>
      </c>
      <c r="K2918" s="39">
        <f t="shared" si="373"/>
        <v>1.0584597397564515E-3</v>
      </c>
      <c r="L2918" s="36">
        <f>-(1-B2918/MAX(B$5:B2918))</f>
        <v>-1.8236985323386579E-3</v>
      </c>
      <c r="M2918" s="37">
        <f>-(1-C2918/MAX(C$5:C2918))</f>
        <v>-1.4961450561690293E-2</v>
      </c>
      <c r="N2918" s="37">
        <f>-(1-D2918/MAX(D$5:D2918))</f>
        <v>-3.9433798396662612E-2</v>
      </c>
      <c r="O2918" s="37">
        <f>-(1-E2918/MAX(E$5:E2918))</f>
        <v>-0.31792470265921591</v>
      </c>
      <c r="P2918" s="39">
        <f>-(1-F2918/MAX(F$5:F2918))</f>
        <v>-1.1826679452769717E-2</v>
      </c>
      <c r="Q2918" s="33">
        <f>IF(DatiStorici[[#This Row],[Calend]]="X",(DatiStorici[[#This Row],[Balanced]]*B$2/DatiStorici[[#This Row],[Bond 3Y]]),Q2917)</f>
        <v>32.796399059957402</v>
      </c>
      <c r="R2918" s="33">
        <f>IF(DatiStorici[[#This Row],[Calend]]="X",(DatiStorici[[#This Row],[Balanced]]*C$2/DatiStorici[[#This Row],[Bond 10Y]]),R2917)</f>
        <v>23.941825733422558</v>
      </c>
      <c r="S2918" s="33">
        <f>IF(DatiStorici[[#This Row],[Calend]]="X",(DatiStorici[[#This Row],[Balanced]]*D$2/DatiStorici[[#This Row],[SXXR]]),S2917)</f>
        <v>17.880885900344772</v>
      </c>
      <c r="T2918" s="33">
        <f>IF(DatiStorici[[#This Row],[Calend]]="X",(DatiStorici[[#This Row],[Balanced]]*E$2/DatiStorici[[#This Row],[Gold]]),T2917)</f>
        <v>35.294211792420029</v>
      </c>
      <c r="U2918" s="34">
        <f>SUMPRODUCT(DatiStorici[[#This Row],[Bond 3Y]:[Gold]],Q2917:T2917)</f>
        <v>17598.849870125836</v>
      </c>
      <c r="V2918" s="32">
        <f t="shared" si="374"/>
        <v>8.9527524953881101E-4</v>
      </c>
      <c r="W2918" s="32">
        <f>-(1-U2918/MAX(U$5:U2918))</f>
        <v>-1.2008809235261153E-2</v>
      </c>
      <c r="X2918" s="53" t="str">
        <f t="shared" si="375"/>
        <v/>
      </c>
    </row>
    <row r="2919" spans="1:24" x14ac:dyDescent="0.3">
      <c r="A2919" s="4">
        <v>43215</v>
      </c>
      <c r="B2919" s="1">
        <v>133.78593499999999</v>
      </c>
      <c r="C2919" s="1">
        <v>184.51330200000001</v>
      </c>
      <c r="D2919" s="1">
        <v>242.30950799999999</v>
      </c>
      <c r="E2919" s="1">
        <v>124.79599</v>
      </c>
      <c r="F2919" s="3">
        <f t="shared" si="368"/>
        <v>16541.429469969571</v>
      </c>
      <c r="G2919" s="36">
        <f t="shared" si="369"/>
        <v>-7.474627008026508E-8</v>
      </c>
      <c r="H2919" s="31">
        <f t="shared" si="370"/>
        <v>-3.7874648308055772E-4</v>
      </c>
      <c r="I2919" s="37">
        <f t="shared" si="371"/>
        <v>-7.0292030377732233E-3</v>
      </c>
      <c r="J2919" s="37">
        <f t="shared" si="372"/>
        <v>-5.4445417088427586E-3</v>
      </c>
      <c r="K2919" s="39">
        <f t="shared" si="373"/>
        <v>-3.2805544123953737E-3</v>
      </c>
      <c r="L2919" s="36">
        <f>-(1-B2919/MAX(B$5:B2919))</f>
        <v>-1.8237731422912073E-3</v>
      </c>
      <c r="M2919" s="37">
        <f>-(1-C2919/MAX(C$5:C2919))</f>
        <v>-1.5334459805560252E-2</v>
      </c>
      <c r="N2919" s="37">
        <f>-(1-D2919/MAX(D$5:D2919))</f>
        <v>-4.6162138122190943E-2</v>
      </c>
      <c r="O2919" s="37">
        <f>-(1-E2919/MAX(E$5:E2919))</f>
        <v>-0.32162819899545558</v>
      </c>
      <c r="P2919" s="39">
        <f>-(1-F2919/MAX(F$5:F2919))</f>
        <v>-1.5063124230543123E-2</v>
      </c>
      <c r="Q2919" s="33">
        <f>IF(DatiStorici[[#This Row],[Calend]]="X",(DatiStorici[[#This Row],[Balanced]]*B$2/DatiStorici[[#This Row],[Bond 3Y]]),Q2918)</f>
        <v>32.796399059957402</v>
      </c>
      <c r="R2919" s="33">
        <f>IF(DatiStorici[[#This Row],[Calend]]="X",(DatiStorici[[#This Row],[Balanced]]*C$2/DatiStorici[[#This Row],[Bond 10Y]]),R2918)</f>
        <v>23.941825733422558</v>
      </c>
      <c r="S2919" s="33">
        <f>IF(DatiStorici[[#This Row],[Calend]]="X",(DatiStorici[[#This Row],[Balanced]]*D$2/DatiStorici[[#This Row],[SXXR]]),S2918)</f>
        <v>17.880885900344772</v>
      </c>
      <c r="T2919" s="33">
        <f>IF(DatiStorici[[#This Row],[Calend]]="X",(DatiStorici[[#This Row],[Balanced]]*E$2/DatiStorici[[#This Row],[Gold]]),T2918)</f>
        <v>35.294211792420029</v>
      </c>
      <c r="U2919" s="34">
        <f>SUMPRODUCT(DatiStorici[[#This Row],[Bond 3Y]:[Gold]],Q2918:T2918)</f>
        <v>17542.5670018733</v>
      </c>
      <c r="V2919" s="32">
        <f t="shared" si="374"/>
        <v>-3.2032240807143013E-3</v>
      </c>
      <c r="W2919" s="32">
        <f>-(1-U2919/MAX(U$5:U2919))</f>
        <v>-1.5168503103601516E-2</v>
      </c>
      <c r="X2919" s="53" t="str">
        <f t="shared" si="375"/>
        <v/>
      </c>
    </row>
    <row r="2920" spans="1:24" x14ac:dyDescent="0.3">
      <c r="A2920" s="4">
        <v>43216</v>
      </c>
      <c r="B2920" s="1">
        <v>133.81846999999999</v>
      </c>
      <c r="C2920" s="1">
        <v>185.04171500000001</v>
      </c>
      <c r="D2920" s="1">
        <v>244.76312999999999</v>
      </c>
      <c r="E2920" s="1">
        <v>124.70484</v>
      </c>
      <c r="F2920" s="3">
        <f t="shared" si="368"/>
        <v>16588.927127485833</v>
      </c>
      <c r="G2920" s="36">
        <f t="shared" si="369"/>
        <v>2.4315743352794673E-4</v>
      </c>
      <c r="H2920" s="31">
        <f t="shared" si="370"/>
        <v>2.8597277039010727E-3</v>
      </c>
      <c r="I2920" s="37">
        <f t="shared" si="371"/>
        <v>1.0075058886434044E-2</v>
      </c>
      <c r="J2920" s="37">
        <f t="shared" si="372"/>
        <v>-7.3065892450236813E-4</v>
      </c>
      <c r="K2920" s="39">
        <f t="shared" si="373"/>
        <v>2.8673213895840828E-3</v>
      </c>
      <c r="L2920" s="36">
        <f>-(1-B2920/MAX(B$5:B2920))</f>
        <v>-1.5810296615149655E-3</v>
      </c>
      <c r="M2920" s="37">
        <f>-(1-C2920/MAX(C$5:C2920))</f>
        <v>-1.2514554322047955E-2</v>
      </c>
      <c r="N2920" s="37">
        <f>-(1-D2920/MAX(D$5:D2920))</f>
        <v>-3.6503591985667327E-2</v>
      </c>
      <c r="O2920" s="37">
        <f>-(1-E2920/MAX(E$5:E2920))</f>
        <v>-0.322123676371464</v>
      </c>
      <c r="P2920" s="39">
        <f>-(1-F2920/MAX(F$5:F2920))</f>
        <v>-1.223494094170674E-2</v>
      </c>
      <c r="Q2920" s="33">
        <f>IF(DatiStorici[[#This Row],[Calend]]="X",(DatiStorici[[#This Row],[Balanced]]*B$2/DatiStorici[[#This Row],[Bond 3Y]]),Q2919)</f>
        <v>32.796399059957402</v>
      </c>
      <c r="R2920" s="33">
        <f>IF(DatiStorici[[#This Row],[Calend]]="X",(DatiStorici[[#This Row],[Balanced]]*C$2/DatiStorici[[#This Row],[Bond 10Y]]),R2919)</f>
        <v>23.941825733422558</v>
      </c>
      <c r="S2920" s="33">
        <f>IF(DatiStorici[[#This Row],[Calend]]="X",(DatiStorici[[#This Row],[Balanced]]*D$2/DatiStorici[[#This Row],[SXXR]]),S2919)</f>
        <v>17.880885900344772</v>
      </c>
      <c r="T2920" s="33">
        <f>IF(DatiStorici[[#This Row],[Calend]]="X",(DatiStorici[[#This Row],[Balanced]]*E$2/DatiStorici[[#This Row],[Gold]]),T2919)</f>
        <v>35.294211792420029</v>
      </c>
      <c r="U2920" s="34">
        <f>SUMPRODUCT(DatiStorici[[#This Row],[Bond 3Y]:[Gold]],Q2919:T2919)</f>
        <v>17596.941072297686</v>
      </c>
      <c r="V2920" s="32">
        <f t="shared" si="374"/>
        <v>3.0947566885113171E-3</v>
      </c>
      <c r="W2920" s="32">
        <f>-(1-U2920/MAX(U$5:U2920))</f>
        <v>-1.2115968251508291E-2</v>
      </c>
      <c r="X2920" s="53" t="str">
        <f t="shared" si="375"/>
        <v/>
      </c>
    </row>
    <row r="2921" spans="1:24" x14ac:dyDescent="0.3">
      <c r="A2921" s="4">
        <v>43217</v>
      </c>
      <c r="B2921" s="1">
        <v>133.81082499999999</v>
      </c>
      <c r="C2921" s="1">
        <v>185.29323400000001</v>
      </c>
      <c r="D2921" s="1">
        <v>245.41687200000001</v>
      </c>
      <c r="E2921" s="1">
        <v>124.77893</v>
      </c>
      <c r="F2921" s="3">
        <f t="shared" si="368"/>
        <v>16607.863190400716</v>
      </c>
      <c r="G2921" s="36">
        <f t="shared" si="369"/>
        <v>-5.713126436383431E-5</v>
      </c>
      <c r="H2921" s="31">
        <f t="shared" si="370"/>
        <v>1.3583327166481519E-3</v>
      </c>
      <c r="I2921" s="37">
        <f t="shared" si="371"/>
        <v>2.6673564198283349E-3</v>
      </c>
      <c r="J2921" s="37">
        <f t="shared" si="372"/>
        <v>5.9394646936812708E-4</v>
      </c>
      <c r="K2921" s="39">
        <f t="shared" si="373"/>
        <v>1.1408370982461582E-3</v>
      </c>
      <c r="L2921" s="36">
        <f>-(1-B2921/MAX(B$5:B2921))</f>
        <v>-1.6380689702757412E-3</v>
      </c>
      <c r="M2921" s="37">
        <f>-(1-C2921/MAX(C$5:C2921))</f>
        <v>-1.1172309132570168E-2</v>
      </c>
      <c r="N2921" s="37">
        <f>-(1-D2921/MAX(D$5:D2921))</f>
        <v>-3.3930173069312897E-2</v>
      </c>
      <c r="O2921" s="37">
        <f>-(1-E2921/MAX(E$5:E2921))</f>
        <v>-0.32172093453066908</v>
      </c>
      <c r="P2921" s="39">
        <f>-(1-F2921/MAX(F$5:F2921))</f>
        <v>-1.1107418880773601E-2</v>
      </c>
      <c r="Q2921" s="33">
        <f>IF(DatiStorici[[#This Row],[Calend]]="X",(DatiStorici[[#This Row],[Balanced]]*B$2/DatiStorici[[#This Row],[Bond 3Y]]),Q2920)</f>
        <v>32.796399059957402</v>
      </c>
      <c r="R2921" s="33">
        <f>IF(DatiStorici[[#This Row],[Calend]]="X",(DatiStorici[[#This Row],[Balanced]]*C$2/DatiStorici[[#This Row],[Bond 10Y]]),R2920)</f>
        <v>23.941825733422558</v>
      </c>
      <c r="S2921" s="33">
        <f>IF(DatiStorici[[#This Row],[Calend]]="X",(DatiStorici[[#This Row],[Balanced]]*D$2/DatiStorici[[#This Row],[SXXR]]),S2920)</f>
        <v>17.880885900344772</v>
      </c>
      <c r="T2921" s="33">
        <f>IF(DatiStorici[[#This Row],[Calend]]="X",(DatiStorici[[#This Row],[Balanced]]*E$2/DatiStorici[[#This Row],[Gold]]),T2920)</f>
        <v>35.294211792420029</v>
      </c>
      <c r="U2921" s="34">
        <f>SUMPRODUCT(DatiStorici[[#This Row],[Bond 3Y]:[Gold]],Q2920:T2920)</f>
        <v>17617.016602155483</v>
      </c>
      <c r="V2921" s="32">
        <f t="shared" si="374"/>
        <v>1.1402031102750705E-3</v>
      </c>
      <c r="W2921" s="32">
        <f>-(1-U2921/MAX(U$5:U2921))</f>
        <v>-1.0988937405980836E-2</v>
      </c>
      <c r="X2921" s="53" t="str">
        <f t="shared" si="375"/>
        <v/>
      </c>
    </row>
    <row r="2922" spans="1:24" x14ac:dyDescent="0.3">
      <c r="A2922" s="4">
        <v>43220</v>
      </c>
      <c r="B2922" s="1">
        <v>133.777188</v>
      </c>
      <c r="C2922" s="1">
        <v>185.16517200000001</v>
      </c>
      <c r="D2922" s="1">
        <v>245.94333700000001</v>
      </c>
      <c r="E2922" s="1">
        <v>123.9909</v>
      </c>
      <c r="F2922" s="3">
        <f t="shared" si="368"/>
        <v>16580.629830086247</v>
      </c>
      <c r="G2922" s="36">
        <f t="shared" si="369"/>
        <v>-2.5140887142181492E-4</v>
      </c>
      <c r="H2922" s="31">
        <f t="shared" si="370"/>
        <v>-6.9137049140717999E-4</v>
      </c>
      <c r="I2922" s="37">
        <f t="shared" si="371"/>
        <v>2.1428890325933749E-3</v>
      </c>
      <c r="J2922" s="37">
        <f t="shared" si="372"/>
        <v>-6.3354357384139302E-3</v>
      </c>
      <c r="K2922" s="39">
        <f t="shared" si="373"/>
        <v>-1.6411330523503453E-3</v>
      </c>
      <c r="L2922" s="36">
        <f>-(1-B2922/MAX(B$5:B2922))</f>
        <v>-1.8890344678283988E-3</v>
      </c>
      <c r="M2922" s="37">
        <f>-(1-C2922/MAX(C$5:C2922))</f>
        <v>-1.185571914714123E-2</v>
      </c>
      <c r="N2922" s="37">
        <f>-(1-D2922/MAX(D$5:D2922))</f>
        <v>-3.1857772963768904E-2</v>
      </c>
      <c r="O2922" s="37">
        <f>-(1-E2922/MAX(E$5:E2922))</f>
        <v>-0.32600454436737625</v>
      </c>
      <c r="P2922" s="39">
        <f>-(1-F2922/MAX(F$5:F2922))</f>
        <v>-1.2728992208129286E-2</v>
      </c>
      <c r="Q2922" s="33">
        <f>IF(DatiStorici[[#This Row],[Calend]]="X",(DatiStorici[[#This Row],[Balanced]]*B$2/DatiStorici[[#This Row],[Bond 3Y]]),Q2921)</f>
        <v>32.796399059957402</v>
      </c>
      <c r="R2922" s="33">
        <f>IF(DatiStorici[[#This Row],[Calend]]="X",(DatiStorici[[#This Row],[Balanced]]*C$2/DatiStorici[[#This Row],[Bond 10Y]]),R2921)</f>
        <v>23.941825733422558</v>
      </c>
      <c r="S2922" s="33">
        <f>IF(DatiStorici[[#This Row],[Calend]]="X",(DatiStorici[[#This Row],[Balanced]]*D$2/DatiStorici[[#This Row],[SXXR]]),S2921)</f>
        <v>17.880885900344772</v>
      </c>
      <c r="T2922" s="33">
        <f>IF(DatiStorici[[#This Row],[Calend]]="X",(DatiStorici[[#This Row],[Balanced]]*E$2/DatiStorici[[#This Row],[Gold]]),T2921)</f>
        <v>35.294211792420029</v>
      </c>
      <c r="U2922" s="34">
        <f>SUMPRODUCT(DatiStorici[[#This Row],[Bond 3Y]:[Gold]],Q2921:T2921)</f>
        <v>17594.448154469977</v>
      </c>
      <c r="V2922" s="32">
        <f t="shared" si="374"/>
        <v>-1.2818808267080959E-3</v>
      </c>
      <c r="W2922" s="32">
        <f>-(1-U2922/MAX(U$5:U2922))</f>
        <v>-1.2255919491007017E-2</v>
      </c>
      <c r="X2922" s="53" t="str">
        <f t="shared" si="375"/>
        <v/>
      </c>
    </row>
    <row r="2923" spans="1:24" x14ac:dyDescent="0.3">
      <c r="A2923" s="4">
        <v>43221</v>
      </c>
      <c r="B2923" s="1">
        <v>133.75967299999999</v>
      </c>
      <c r="C2923" s="1">
        <v>185.165175</v>
      </c>
      <c r="D2923" s="1">
        <v>246.65300400000001</v>
      </c>
      <c r="E2923" s="1">
        <v>123.41352000000001</v>
      </c>
      <c r="F2923" s="3">
        <f t="shared" si="368"/>
        <v>16568.101055305473</v>
      </c>
      <c r="G2923" s="36">
        <f t="shared" si="369"/>
        <v>-1.3093522858540434E-4</v>
      </c>
      <c r="H2923" s="31">
        <f t="shared" si="370"/>
        <v>1.6201750698587851E-8</v>
      </c>
      <c r="I2923" s="37">
        <f t="shared" si="371"/>
        <v>2.8813348046228347E-3</v>
      </c>
      <c r="J2923" s="37">
        <f t="shared" si="372"/>
        <v>-4.6675079468282378E-3</v>
      </c>
      <c r="K2923" s="39">
        <f t="shared" si="373"/>
        <v>-7.5591282337019838E-4</v>
      </c>
      <c r="L2923" s="36">
        <f>-(1-B2923/MAX(B$5:B2923))</f>
        <v>-2.0197137998031467E-3</v>
      </c>
      <c r="M2923" s="37">
        <f>-(1-C2923/MAX(C$5:C2923))</f>
        <v>-1.185570313747375E-2</v>
      </c>
      <c r="N2923" s="37">
        <f>-(1-D2923/MAX(D$5:D2923))</f>
        <v>-2.9064208404489422E-2</v>
      </c>
      <c r="O2923" s="37">
        <f>-(1-E2923/MAX(E$5:E2923))</f>
        <v>-0.32914309321388968</v>
      </c>
      <c r="P2923" s="39">
        <f>-(1-F2923/MAX(F$5:F2923))</f>
        <v>-1.3475001028721123E-2</v>
      </c>
      <c r="Q2923" s="33">
        <f>IF(DatiStorici[[#This Row],[Calend]]="X",(DatiStorici[[#This Row],[Balanced]]*B$2/DatiStorici[[#This Row],[Bond 3Y]]),Q2922)</f>
        <v>32.796399059957402</v>
      </c>
      <c r="R2923" s="33">
        <f>IF(DatiStorici[[#This Row],[Calend]]="X",(DatiStorici[[#This Row],[Balanced]]*C$2/DatiStorici[[#This Row],[Bond 10Y]]),R2922)</f>
        <v>23.941825733422558</v>
      </c>
      <c r="S2923" s="33">
        <f>IF(DatiStorici[[#This Row],[Calend]]="X",(DatiStorici[[#This Row],[Balanced]]*D$2/DatiStorici[[#This Row],[SXXR]]),S2922)</f>
        <v>17.880885900344772</v>
      </c>
      <c r="T2923" s="33">
        <f>IF(DatiStorici[[#This Row],[Calend]]="X",(DatiStorici[[#This Row],[Balanced]]*E$2/DatiStorici[[#This Row],[Gold]]),T2922)</f>
        <v>35.294211792420029</v>
      </c>
      <c r="U2923" s="34">
        <f>SUMPRODUCT(DatiStorici[[#This Row],[Bond 3Y]:[Gold]],Q2922:T2922)</f>
        <v>17586.185100015449</v>
      </c>
      <c r="V2923" s="32">
        <f t="shared" si="374"/>
        <v>-4.6975019162971932E-4</v>
      </c>
      <c r="W2923" s="32">
        <f>-(1-U2923/MAX(U$5:U2923))</f>
        <v>-1.2719803498776217E-2</v>
      </c>
      <c r="X2923" s="53" t="str">
        <f t="shared" si="375"/>
        <v/>
      </c>
    </row>
    <row r="2924" spans="1:24" x14ac:dyDescent="0.3">
      <c r="A2924" s="4">
        <v>43222</v>
      </c>
      <c r="B2924" s="1">
        <v>133.76023799999999</v>
      </c>
      <c r="C2924" s="1">
        <v>185.033379</v>
      </c>
      <c r="D2924" s="1">
        <v>247.36267100000001</v>
      </c>
      <c r="E2924" s="1">
        <v>123.13827999999999</v>
      </c>
      <c r="F2924" s="3">
        <f t="shared" si="368"/>
        <v>16564.598258881335</v>
      </c>
      <c r="G2924" s="36">
        <f t="shared" si="369"/>
        <v>4.2239846587636525E-6</v>
      </c>
      <c r="H2924" s="31">
        <f t="shared" si="370"/>
        <v>-7.1202874319292481E-4</v>
      </c>
      <c r="I2924" s="37">
        <f t="shared" si="371"/>
        <v>2.8730565610469044E-3</v>
      </c>
      <c r="J2924" s="37">
        <f t="shared" si="372"/>
        <v>-2.2327163244380511E-3</v>
      </c>
      <c r="K2924" s="39">
        <f t="shared" si="373"/>
        <v>-2.1144045065398068E-4</v>
      </c>
      <c r="L2924" s="36">
        <f>-(1-B2924/MAX(B$5:B2924))</f>
        <v>-2.0154983374813806E-3</v>
      </c>
      <c r="M2924" s="37">
        <f>-(1-C2924/MAX(C$5:C2924))</f>
        <v>-1.2559039851568587E-2</v>
      </c>
      <c r="N2924" s="37">
        <f>-(1-D2924/MAX(D$5:D2924))</f>
        <v>-2.6270643845210051E-2</v>
      </c>
      <c r="O2924" s="37">
        <f>-(1-E2924/MAX(E$5:E2924))</f>
        <v>-0.33063925550651219</v>
      </c>
      <c r="P2924" s="39">
        <f>-(1-F2924/MAX(F$5:F2924))</f>
        <v>-1.368357026832101E-2</v>
      </c>
      <c r="Q2924" s="33">
        <f>IF(DatiStorici[[#This Row],[Calend]]="X",(DatiStorici[[#This Row],[Balanced]]*B$2/DatiStorici[[#This Row],[Bond 3Y]]),Q2923)</f>
        <v>32.796399059957402</v>
      </c>
      <c r="R2924" s="33">
        <f>IF(DatiStorici[[#This Row],[Calend]]="X",(DatiStorici[[#This Row],[Balanced]]*C$2/DatiStorici[[#This Row],[Bond 10Y]]),R2923)</f>
        <v>23.941825733422558</v>
      </c>
      <c r="S2924" s="33">
        <f>IF(DatiStorici[[#This Row],[Calend]]="X",(DatiStorici[[#This Row],[Balanced]]*D$2/DatiStorici[[#This Row],[SXXR]]),S2923)</f>
        <v>17.880885900344772</v>
      </c>
      <c r="T2924" s="33">
        <f>IF(DatiStorici[[#This Row],[Calend]]="X",(DatiStorici[[#This Row],[Balanced]]*E$2/DatiStorici[[#This Row],[Gold]]),T2923)</f>
        <v>35.294211792420029</v>
      </c>
      <c r="U2924" s="34">
        <f>SUMPRODUCT(DatiStorici[[#This Row],[Bond 3Y]:[Gold]],Q2923:T2923)</f>
        <v>17586.023288917051</v>
      </c>
      <c r="V2924" s="32">
        <f t="shared" si="374"/>
        <v>-9.2010769758569533E-6</v>
      </c>
      <c r="W2924" s="32">
        <f>-(1-U2924/MAX(U$5:U2924))</f>
        <v>-1.2728887498069663E-2</v>
      </c>
      <c r="X2924" s="53" t="str">
        <f t="shared" si="375"/>
        <v/>
      </c>
    </row>
    <row r="2925" spans="1:24" x14ac:dyDescent="0.3">
      <c r="A2925" s="4">
        <v>43223</v>
      </c>
      <c r="B2925" s="1">
        <v>133.787575</v>
      </c>
      <c r="C2925" s="1">
        <v>185.66161299999999</v>
      </c>
      <c r="D2925" s="1">
        <v>245.70678100000001</v>
      </c>
      <c r="E2925" s="1">
        <v>124.16126</v>
      </c>
      <c r="F2925" s="3">
        <f t="shared" si="368"/>
        <v>16596.615944244197</v>
      </c>
      <c r="G2925" s="36">
        <f t="shared" si="369"/>
        <v>2.0435225979712079E-4</v>
      </c>
      <c r="H2925" s="31">
        <f t="shared" si="370"/>
        <v>3.389496027855648E-3</v>
      </c>
      <c r="I2925" s="37">
        <f t="shared" si="371"/>
        <v>-6.7166855240306479E-3</v>
      </c>
      <c r="J2925" s="37">
        <f t="shared" si="372"/>
        <v>8.2732530352606255E-3</v>
      </c>
      <c r="K2925" s="39">
        <f t="shared" si="373"/>
        <v>1.9310327490385201E-3</v>
      </c>
      <c r="L2925" s="36">
        <f>-(1-B2925/MAX(B$5:B2925))</f>
        <v>-1.8115371100650979E-3</v>
      </c>
      <c r="M2925" s="37">
        <f>-(1-C2925/MAX(C$5:C2925))</f>
        <v>-9.206434027092536E-3</v>
      </c>
      <c r="N2925" s="37">
        <f>-(1-D2925/MAX(D$5:D2925))</f>
        <v>-3.2788962462343529E-2</v>
      </c>
      <c r="O2925" s="37">
        <f>-(1-E2925/MAX(E$5:E2925))</f>
        <v>-0.32507849361831664</v>
      </c>
      <c r="P2925" s="39">
        <f>-(1-F2925/MAX(F$5:F2925))</f>
        <v>-1.1777120825851806E-2</v>
      </c>
      <c r="Q2925" s="33">
        <f>IF(DatiStorici[[#This Row],[Calend]]="X",(DatiStorici[[#This Row],[Balanced]]*B$2/DatiStorici[[#This Row],[Bond 3Y]]),Q2924)</f>
        <v>32.796399059957402</v>
      </c>
      <c r="R2925" s="33">
        <f>IF(DatiStorici[[#This Row],[Calend]]="X",(DatiStorici[[#This Row],[Balanced]]*C$2/DatiStorici[[#This Row],[Bond 10Y]]),R2924)</f>
        <v>23.941825733422558</v>
      </c>
      <c r="S2925" s="33">
        <f>IF(DatiStorici[[#This Row],[Calend]]="X",(DatiStorici[[#This Row],[Balanced]]*D$2/DatiStorici[[#This Row],[SXXR]]),S2924)</f>
        <v>17.880885900344772</v>
      </c>
      <c r="T2925" s="33">
        <f>IF(DatiStorici[[#This Row],[Calend]]="X",(DatiStorici[[#This Row],[Balanced]]*E$2/DatiStorici[[#This Row],[Gold]]),T2924)</f>
        <v>35.294211792420029</v>
      </c>
      <c r="U2925" s="34">
        <f>SUMPRODUCT(DatiStorici[[#This Row],[Bond 3Y]:[Gold]],Q2924:T2924)</f>
        <v>17608.457405651847</v>
      </c>
      <c r="V2925" s="32">
        <f t="shared" si="374"/>
        <v>1.2748657931888894E-3</v>
      </c>
      <c r="W2925" s="32">
        <f>-(1-U2925/MAX(U$5:U2925))</f>
        <v>-1.1469446689713725E-2</v>
      </c>
      <c r="X2925" s="53" t="str">
        <f t="shared" si="375"/>
        <v/>
      </c>
    </row>
    <row r="2926" spans="1:24" x14ac:dyDescent="0.3">
      <c r="A2926" s="4">
        <v>43224</v>
      </c>
      <c r="B2926" s="1">
        <v>133.75799900000001</v>
      </c>
      <c r="C2926" s="1">
        <v>185.28685100000001</v>
      </c>
      <c r="D2926" s="1">
        <v>247.35624300000001</v>
      </c>
      <c r="E2926" s="1">
        <v>123.62636999999999</v>
      </c>
      <c r="F2926" s="3">
        <f t="shared" si="368"/>
        <v>16590.11447571282</v>
      </c>
      <c r="G2926" s="36">
        <f t="shared" si="369"/>
        <v>-2.2109130551694624E-4</v>
      </c>
      <c r="H2926" s="31">
        <f t="shared" si="370"/>
        <v>-2.0205616891429746E-3</v>
      </c>
      <c r="I2926" s="37">
        <f t="shared" si="371"/>
        <v>6.6906990504253805E-3</v>
      </c>
      <c r="J2926" s="37">
        <f t="shared" si="372"/>
        <v>-4.3173327969099635E-3</v>
      </c>
      <c r="K2926" s="39">
        <f t="shared" si="373"/>
        <v>-3.9181133737963551E-4</v>
      </c>
      <c r="L2926" s="36">
        <f>-(1-B2926/MAX(B$5:B2926))</f>
        <v>-2.0322035058677468E-3</v>
      </c>
      <c r="M2926" s="37">
        <f>-(1-C2926/MAX(C$5:C2926))</f>
        <v>-1.1206372368526174E-2</v>
      </c>
      <c r="N2926" s="37">
        <f>-(1-D2926/MAX(D$5:D2926))</f>
        <v>-2.629594730864715E-2</v>
      </c>
      <c r="O2926" s="37">
        <f>-(1-E2926/MAX(E$5:E2926))</f>
        <v>-0.32798607336217955</v>
      </c>
      <c r="P2926" s="39">
        <f>-(1-F2926/MAX(F$5:F2926))</f>
        <v>-1.2164241909602969E-2</v>
      </c>
      <c r="Q2926" s="33">
        <f>IF(DatiStorici[[#This Row],[Calend]]="X",(DatiStorici[[#This Row],[Balanced]]*B$2/DatiStorici[[#This Row],[Bond 3Y]]),Q2925)</f>
        <v>32.796399059957402</v>
      </c>
      <c r="R2926" s="33">
        <f>IF(DatiStorici[[#This Row],[Calend]]="X",(DatiStorici[[#This Row],[Balanced]]*C$2/DatiStorici[[#This Row],[Bond 10Y]]),R2925)</f>
        <v>23.941825733422558</v>
      </c>
      <c r="S2926" s="33">
        <f>IF(DatiStorici[[#This Row],[Calend]]="X",(DatiStorici[[#This Row],[Balanced]]*D$2/DatiStorici[[#This Row],[SXXR]]),S2925)</f>
        <v>17.880885900344772</v>
      </c>
      <c r="T2926" s="33">
        <f>IF(DatiStorici[[#This Row],[Calend]]="X",(DatiStorici[[#This Row],[Balanced]]*E$2/DatiStorici[[#This Row],[Gold]]),T2925)</f>
        <v>35.294211792420029</v>
      </c>
      <c r="U2926" s="34">
        <f>SUMPRODUCT(DatiStorici[[#This Row],[Bond 3Y]:[Gold]],Q2925:T2925)</f>
        <v>17609.130253731055</v>
      </c>
      <c r="V2926" s="32">
        <f t="shared" si="374"/>
        <v>3.8210912445079117E-5</v>
      </c>
      <c r="W2926" s="32">
        <f>-(1-U2926/MAX(U$5:U2926))</f>
        <v>-1.143167331361894E-2</v>
      </c>
      <c r="X2926" s="53" t="str">
        <f t="shared" si="375"/>
        <v/>
      </c>
    </row>
    <row r="2927" spans="1:24" x14ac:dyDescent="0.3">
      <c r="A2927" s="4">
        <v>43227</v>
      </c>
      <c r="B2927" s="1">
        <v>133.743033</v>
      </c>
      <c r="C2927" s="1">
        <v>185.04692349999999</v>
      </c>
      <c r="D2927" s="1">
        <v>249.11819700000001</v>
      </c>
      <c r="E2927" s="1">
        <v>123.62206999999999</v>
      </c>
      <c r="F2927" s="3">
        <f t="shared" si="368"/>
        <v>16610.006613475223</v>
      </c>
      <c r="G2927" s="36">
        <f t="shared" si="369"/>
        <v>-1.1189489553546287E-4</v>
      </c>
      <c r="H2927" s="31">
        <f t="shared" si="370"/>
        <v>-1.295736711524503E-3</v>
      </c>
      <c r="I2927" s="37">
        <f t="shared" si="371"/>
        <v>7.0978936892618569E-3</v>
      </c>
      <c r="J2927" s="37">
        <f t="shared" si="372"/>
        <v>-3.4782828158044786E-5</v>
      </c>
      <c r="K2927" s="39">
        <f t="shared" si="373"/>
        <v>1.1983173247671799E-3</v>
      </c>
      <c r="L2927" s="36">
        <f>-(1-B2927/MAX(B$5:B2927))</f>
        <v>-2.1438647609255401E-3</v>
      </c>
      <c r="M2927" s="37">
        <f>-(1-C2927/MAX(C$5:C2927))</f>
        <v>-1.2486758870931425E-2</v>
      </c>
      <c r="N2927" s="37">
        <f>-(1-D2927/MAX(D$5:D2927))</f>
        <v>-1.9360113671912371E-2</v>
      </c>
      <c r="O2927" s="37">
        <f>-(1-E2927/MAX(E$5:E2927))</f>
        <v>-0.32800944750059802</v>
      </c>
      <c r="P2927" s="39">
        <f>-(1-F2927/MAX(F$5:F2927))</f>
        <v>-1.097979167477614E-2</v>
      </c>
      <c r="Q2927" s="33">
        <f>IF(DatiStorici[[#This Row],[Calend]]="X",(DatiStorici[[#This Row],[Balanced]]*B$2/DatiStorici[[#This Row],[Bond 3Y]]),Q2926)</f>
        <v>32.796399059957402</v>
      </c>
      <c r="R2927" s="33">
        <f>IF(DatiStorici[[#This Row],[Calend]]="X",(DatiStorici[[#This Row],[Balanced]]*C$2/DatiStorici[[#This Row],[Bond 10Y]]),R2926)</f>
        <v>23.941825733422558</v>
      </c>
      <c r="S2927" s="33">
        <f>IF(DatiStorici[[#This Row],[Calend]]="X",(DatiStorici[[#This Row],[Balanced]]*D$2/DatiStorici[[#This Row],[SXXR]]),S2926)</f>
        <v>17.880885900344772</v>
      </c>
      <c r="T2927" s="33">
        <f>IF(DatiStorici[[#This Row],[Calend]]="X",(DatiStorici[[#This Row],[Balanced]]*E$2/DatiStorici[[#This Row],[Gold]]),T2926)</f>
        <v>35.294211792420029</v>
      </c>
      <c r="U2927" s="34">
        <f>SUMPRODUCT(DatiStorici[[#This Row],[Bond 3Y]:[Gold]],Q2926:T2926)</f>
        <v>17634.24865375401</v>
      </c>
      <c r="V2927" s="32">
        <f t="shared" si="374"/>
        <v>1.4254254305146269E-3</v>
      </c>
      <c r="W2927" s="32">
        <f>-(1-U2927/MAX(U$5:U2927))</f>
        <v>-1.0021538098424543E-2</v>
      </c>
      <c r="X2927" s="53" t="str">
        <f t="shared" si="375"/>
        <v/>
      </c>
    </row>
    <row r="2928" spans="1:24" x14ac:dyDescent="0.3">
      <c r="A2928" s="4">
        <v>43228</v>
      </c>
      <c r="B2928" s="1">
        <v>133.72806700000001</v>
      </c>
      <c r="C2928" s="1">
        <v>184.806996</v>
      </c>
      <c r="D2928" s="1">
        <v>249.46274600000001</v>
      </c>
      <c r="E2928" s="1">
        <v>123.35628</v>
      </c>
      <c r="F2928" s="3">
        <f t="shared" si="368"/>
        <v>16598.26277846636</v>
      </c>
      <c r="G2928" s="36">
        <f t="shared" si="369"/>
        <v>-1.1190741740403664E-4</v>
      </c>
      <c r="H2928" s="31">
        <f t="shared" si="370"/>
        <v>-1.2974178236642114E-3</v>
      </c>
      <c r="I2928" s="37">
        <f t="shared" si="371"/>
        <v>1.3821188301934399E-3</v>
      </c>
      <c r="J2928" s="37">
        <f t="shared" si="372"/>
        <v>-2.1523352359188114E-3</v>
      </c>
      <c r="K2928" s="39">
        <f t="shared" si="373"/>
        <v>-7.0728380090072688E-4</v>
      </c>
      <c r="L2928" s="36">
        <f>-(1-B2928/MAX(B$5:B2928))</f>
        <v>-2.2555260159830004E-3</v>
      </c>
      <c r="M2928" s="37">
        <f>-(1-C2928/MAX(C$5:C2928))</f>
        <v>-1.3767145373336565E-2</v>
      </c>
      <c r="N2928" s="37">
        <f>-(1-D2928/MAX(D$5:D2928))</f>
        <v>-1.8003815752838825E-2</v>
      </c>
      <c r="O2928" s="37">
        <f>-(1-E2928/MAX(E$5:E2928))</f>
        <v>-0.32945424104716137</v>
      </c>
      <c r="P2928" s="39">
        <f>-(1-F2928/MAX(F$5:F2928))</f>
        <v>-1.1679062326335088E-2</v>
      </c>
      <c r="Q2928" s="33">
        <f>IF(DatiStorici[[#This Row],[Calend]]="X",(DatiStorici[[#This Row],[Balanced]]*B$2/DatiStorici[[#This Row],[Bond 3Y]]),Q2927)</f>
        <v>32.796399059957402</v>
      </c>
      <c r="R2928" s="33">
        <f>IF(DatiStorici[[#This Row],[Calend]]="X",(DatiStorici[[#This Row],[Balanced]]*C$2/DatiStorici[[#This Row],[Bond 10Y]]),R2927)</f>
        <v>23.941825733422558</v>
      </c>
      <c r="S2928" s="33">
        <f>IF(DatiStorici[[#This Row],[Calend]]="X",(DatiStorici[[#This Row],[Balanced]]*D$2/DatiStorici[[#This Row],[SXXR]]),S2927)</f>
        <v>17.880885900344772</v>
      </c>
      <c r="T2928" s="33">
        <f>IF(DatiStorici[[#This Row],[Calend]]="X",(DatiStorici[[#This Row],[Balanced]]*E$2/DatiStorici[[#This Row],[Gold]]),T2927)</f>
        <v>35.294211792420029</v>
      </c>
      <c r="U2928" s="34">
        <f>SUMPRODUCT(DatiStorici[[#This Row],[Bond 3Y]:[Gold]],Q2927:T2927)</f>
        <v>17624.793513255798</v>
      </c>
      <c r="V2928" s="32">
        <f t="shared" si="374"/>
        <v>-5.3632430966609433E-4</v>
      </c>
      <c r="W2928" s="32">
        <f>-(1-U2928/MAX(U$5:U2928))</f>
        <v>-1.0552345258472706E-2</v>
      </c>
      <c r="X2928" s="53" t="str">
        <f t="shared" si="375"/>
        <v/>
      </c>
    </row>
    <row r="2929" spans="1:24" x14ac:dyDescent="0.3">
      <c r="A2929" s="4">
        <v>43229</v>
      </c>
      <c r="B2929" s="1">
        <v>133.72939299999999</v>
      </c>
      <c r="C2929" s="1">
        <v>184.858903</v>
      </c>
      <c r="D2929" s="1">
        <v>251.06142500000001</v>
      </c>
      <c r="E2929" s="1">
        <v>124.03932</v>
      </c>
      <c r="F2929" s="3">
        <f t="shared" si="368"/>
        <v>16650.598922182682</v>
      </c>
      <c r="G2929" s="36">
        <f t="shared" si="369"/>
        <v>9.9155955491888242E-6</v>
      </c>
      <c r="H2929" s="31">
        <f t="shared" si="370"/>
        <v>2.8083196465552359E-4</v>
      </c>
      <c r="I2929" s="37">
        <f t="shared" si="371"/>
        <v>6.3880408942182214E-3</v>
      </c>
      <c r="J2929" s="37">
        <f t="shared" si="372"/>
        <v>5.5218583963684929E-3</v>
      </c>
      <c r="K2929" s="39">
        <f t="shared" si="373"/>
        <v>3.1481490952756041E-3</v>
      </c>
      <c r="L2929" s="36">
        <f>-(1-B2929/MAX(B$5:B2929))</f>
        <v>-2.2456327362686546E-3</v>
      </c>
      <c r="M2929" s="37">
        <f>-(1-C2929/MAX(C$5:C2929))</f>
        <v>-1.3490140769110925E-2</v>
      </c>
      <c r="N2929" s="37">
        <f>-(1-D2929/MAX(D$5:D2929))</f>
        <v>-1.1710705045895553E-2</v>
      </c>
      <c r="O2929" s="37">
        <f>-(1-E2929/MAX(E$5:E2929))</f>
        <v>-0.32574134069709293</v>
      </c>
      <c r="P2929" s="39">
        <f>-(1-F2929/MAX(F$5:F2929))</f>
        <v>-8.562777970417712E-3</v>
      </c>
      <c r="Q2929" s="33">
        <f>IF(DatiStorici[[#This Row],[Calend]]="X",(DatiStorici[[#This Row],[Balanced]]*B$2/DatiStorici[[#This Row],[Bond 3Y]]),Q2928)</f>
        <v>32.796399059957402</v>
      </c>
      <c r="R2929" s="33">
        <f>IF(DatiStorici[[#This Row],[Calend]]="X",(DatiStorici[[#This Row],[Balanced]]*C$2/DatiStorici[[#This Row],[Bond 10Y]]),R2928)</f>
        <v>23.941825733422558</v>
      </c>
      <c r="S2929" s="33">
        <f>IF(DatiStorici[[#This Row],[Calend]]="X",(DatiStorici[[#This Row],[Balanced]]*D$2/DatiStorici[[#This Row],[SXXR]]),S2928)</f>
        <v>17.880885900344772</v>
      </c>
      <c r="T2929" s="33">
        <f>IF(DatiStorici[[#This Row],[Calend]]="X",(DatiStorici[[#This Row],[Balanced]]*E$2/DatiStorici[[#This Row],[Gold]]),T2928)</f>
        <v>35.294211792420029</v>
      </c>
      <c r="U2929" s="34">
        <f>SUMPRODUCT(DatiStorici[[#This Row],[Bond 3Y]:[Gold]],Q2928:T2928)</f>
        <v>17678.77290484227</v>
      </c>
      <c r="V2929" s="32">
        <f t="shared" si="374"/>
        <v>3.0580158963377769E-3</v>
      </c>
      <c r="W2929" s="32">
        <f>-(1-U2929/MAX(U$5:U2929))</f>
        <v>-7.5219674915253387E-3</v>
      </c>
      <c r="X2929" s="53" t="str">
        <f t="shared" si="375"/>
        <v/>
      </c>
    </row>
    <row r="2930" spans="1:24" x14ac:dyDescent="0.3">
      <c r="A2930" s="4">
        <v>43230</v>
      </c>
      <c r="B2930" s="1">
        <v>133.68722</v>
      </c>
      <c r="C2930" s="1">
        <v>184.793893</v>
      </c>
      <c r="D2930" s="1">
        <v>251.26969700000001</v>
      </c>
      <c r="E2930" s="1">
        <v>124.5052</v>
      </c>
      <c r="F2930" s="3">
        <f t="shared" si="368"/>
        <v>16669.41966489932</v>
      </c>
      <c r="G2930" s="36">
        <f t="shared" si="369"/>
        <v>-3.1541047414003319E-4</v>
      </c>
      <c r="H2930" s="31">
        <f t="shared" si="370"/>
        <v>-3.5173547379436772E-4</v>
      </c>
      <c r="I2930" s="37">
        <f t="shared" si="371"/>
        <v>8.2922201238472433E-4</v>
      </c>
      <c r="J2930" s="37">
        <f t="shared" si="372"/>
        <v>3.7488699861418936E-3</v>
      </c>
      <c r="K2930" s="39">
        <f t="shared" si="373"/>
        <v>1.1296959315347001E-3</v>
      </c>
      <c r="L2930" s="36">
        <f>-(1-B2930/MAX(B$5:B2930))</f>
        <v>-2.5602852893585881E-3</v>
      </c>
      <c r="M2930" s="37">
        <f>-(1-C2930/MAX(C$5:C2930))</f>
        <v>-1.3837070264568374E-2</v>
      </c>
      <c r="N2930" s="37">
        <f>-(1-D2930/MAX(D$5:D2930))</f>
        <v>-1.0890853935599853E-2</v>
      </c>
      <c r="O2930" s="37">
        <f>-(1-E2930/MAX(E$5:E2930))</f>
        <v>-0.32320888869561437</v>
      </c>
      <c r="P2930" s="39">
        <f>-(1-F2930/MAX(F$5:F2930))</f>
        <v>-7.4421224935352637E-3</v>
      </c>
      <c r="Q2930" s="33">
        <f>IF(DatiStorici[[#This Row],[Calend]]="X",(DatiStorici[[#This Row],[Balanced]]*B$2/DatiStorici[[#This Row],[Bond 3Y]]),Q2929)</f>
        <v>32.796399059957402</v>
      </c>
      <c r="R2930" s="33">
        <f>IF(DatiStorici[[#This Row],[Calend]]="X",(DatiStorici[[#This Row],[Balanced]]*C$2/DatiStorici[[#This Row],[Bond 10Y]]),R2929)</f>
        <v>23.941825733422558</v>
      </c>
      <c r="S2930" s="33">
        <f>IF(DatiStorici[[#This Row],[Calend]]="X",(DatiStorici[[#This Row],[Balanced]]*D$2/DatiStorici[[#This Row],[SXXR]]),S2929)</f>
        <v>17.880885900344772</v>
      </c>
      <c r="T2930" s="33">
        <f>IF(DatiStorici[[#This Row],[Calend]]="X",(DatiStorici[[#This Row],[Balanced]]*E$2/DatiStorici[[#This Row],[Gold]]),T2929)</f>
        <v>35.294211792420029</v>
      </c>
      <c r="U2930" s="34">
        <f>SUMPRODUCT(DatiStorici[[#This Row],[Bond 3Y]:[Gold]],Q2929:T2929)</f>
        <v>17696.000279471871</v>
      </c>
      <c r="V2930" s="32">
        <f t="shared" si="374"/>
        <v>9.7399216677661663E-4</v>
      </c>
      <c r="W2930" s="32">
        <f>-(1-U2930/MAX(U$5:U2930))</f>
        <v>-6.5548307468143996E-3</v>
      </c>
      <c r="X2930" s="53" t="str">
        <f t="shared" si="375"/>
        <v/>
      </c>
    </row>
    <row r="2931" spans="1:24" x14ac:dyDescent="0.3">
      <c r="A2931" s="4">
        <v>43231</v>
      </c>
      <c r="B2931" s="1">
        <v>133.704802</v>
      </c>
      <c r="C2931" s="1">
        <v>184.894026</v>
      </c>
      <c r="D2931" s="1">
        <v>251.477969</v>
      </c>
      <c r="E2931" s="1">
        <v>125.02771</v>
      </c>
      <c r="F2931" s="3">
        <f t="shared" si="368"/>
        <v>16696.130221091596</v>
      </c>
      <c r="G2931" s="36">
        <f t="shared" si="369"/>
        <v>1.3150728951325072E-4</v>
      </c>
      <c r="H2931" s="31">
        <f t="shared" si="370"/>
        <v>5.4171638997332287E-4</v>
      </c>
      <c r="I2931" s="37">
        <f t="shared" si="371"/>
        <v>8.2853497290767924E-4</v>
      </c>
      <c r="J2931" s="37">
        <f t="shared" si="372"/>
        <v>4.187910634104776E-3</v>
      </c>
      <c r="K2931" s="39">
        <f t="shared" si="373"/>
        <v>1.6010862694926765E-3</v>
      </c>
      <c r="L2931" s="36">
        <f>-(1-B2931/MAX(B$5:B2931))</f>
        <v>-2.4291060707013479E-3</v>
      </c>
      <c r="M2931" s="37">
        <f>-(1-C2931/MAX(C$5:C2931))</f>
        <v>-1.3302704918181085E-2</v>
      </c>
      <c r="N2931" s="37">
        <f>-(1-D2931/MAX(D$5:D2931))</f>
        <v>-1.0071002825304154E-2</v>
      </c>
      <c r="O2931" s="37">
        <f>-(1-E2931/MAX(E$5:E2931))</f>
        <v>-0.32036860472701179</v>
      </c>
      <c r="P2931" s="39">
        <f>-(1-F2931/MAX(F$5:F2931))</f>
        <v>-5.8516788251784524E-3</v>
      </c>
      <c r="Q2931" s="33">
        <f>IF(DatiStorici[[#This Row],[Calend]]="X",(DatiStorici[[#This Row],[Balanced]]*B$2/DatiStorici[[#This Row],[Bond 3Y]]),Q2930)</f>
        <v>32.796399059957402</v>
      </c>
      <c r="R2931" s="33">
        <f>IF(DatiStorici[[#This Row],[Calend]]="X",(DatiStorici[[#This Row],[Balanced]]*C$2/DatiStorici[[#This Row],[Bond 10Y]]),R2930)</f>
        <v>23.941825733422558</v>
      </c>
      <c r="S2931" s="33">
        <f>IF(DatiStorici[[#This Row],[Calend]]="X",(DatiStorici[[#This Row],[Balanced]]*D$2/DatiStorici[[#This Row],[SXXR]]),S2930)</f>
        <v>17.880885900344772</v>
      </c>
      <c r="T2931" s="33">
        <f>IF(DatiStorici[[#This Row],[Calend]]="X",(DatiStorici[[#This Row],[Balanced]]*E$2/DatiStorici[[#This Row],[Gold]]),T2930)</f>
        <v>35.294211792420029</v>
      </c>
      <c r="U2931" s="34">
        <f>SUMPRODUCT(DatiStorici[[#This Row],[Bond 3Y]:[Gold]],Q2930:T2930)</f>
        <v>17721.139939068205</v>
      </c>
      <c r="V2931" s="32">
        <f t="shared" si="374"/>
        <v>1.4196326221331055E-3</v>
      </c>
      <c r="W2931" s="32">
        <f>-(1-U2931/MAX(U$5:U2931))</f>
        <v>-5.1435020291256128E-3</v>
      </c>
      <c r="X2931" s="53" t="str">
        <f t="shared" si="375"/>
        <v/>
      </c>
    </row>
    <row r="2932" spans="1:24" x14ac:dyDescent="0.3">
      <c r="A2932" s="4">
        <v>43234</v>
      </c>
      <c r="B2932" s="1">
        <v>133.644158</v>
      </c>
      <c r="C2932" s="1">
        <v>184.28017399999999</v>
      </c>
      <c r="D2932" s="1">
        <v>251.40725900000001</v>
      </c>
      <c r="E2932" s="1">
        <v>124.59854</v>
      </c>
      <c r="F2932" s="3">
        <f t="shared" si="368"/>
        <v>16661.100806031205</v>
      </c>
      <c r="G2932" s="36">
        <f t="shared" si="369"/>
        <v>-4.5366924965872254E-4</v>
      </c>
      <c r="H2932" s="31">
        <f t="shared" si="370"/>
        <v>-3.3255442321168736E-3</v>
      </c>
      <c r="I2932" s="37">
        <f t="shared" si="371"/>
        <v>-2.8121725009578545E-4</v>
      </c>
      <c r="J2932" s="37">
        <f t="shared" si="372"/>
        <v>-3.4385039462053106E-3</v>
      </c>
      <c r="K2932" s="39">
        <f t="shared" si="373"/>
        <v>-2.1002599351489866E-3</v>
      </c>
      <c r="L2932" s="36">
        <f>-(1-B2932/MAX(B$5:B2932))</f>
        <v>-2.8815706672342678E-3</v>
      </c>
      <c r="M2932" s="37">
        <f>-(1-C2932/MAX(C$5:C2932))</f>
        <v>-1.6578560396500186E-2</v>
      </c>
      <c r="N2932" s="37">
        <f>-(1-D2932/MAX(D$5:D2932))</f>
        <v>-1.0349348796001134E-2</v>
      </c>
      <c r="O2932" s="37">
        <f>-(1-E2932/MAX(E$5:E2932))</f>
        <v>-0.32270150681655108</v>
      </c>
      <c r="P2932" s="39">
        <f>-(1-F2932/MAX(F$5:F2932))</f>
        <v>-7.9374576082182902E-3</v>
      </c>
      <c r="Q2932" s="33">
        <f>IF(DatiStorici[[#This Row],[Calend]]="X",(DatiStorici[[#This Row],[Balanced]]*B$2/DatiStorici[[#This Row],[Bond 3Y]]),Q2931)</f>
        <v>32.796399059957402</v>
      </c>
      <c r="R2932" s="33">
        <f>IF(DatiStorici[[#This Row],[Calend]]="X",(DatiStorici[[#This Row],[Balanced]]*C$2/DatiStorici[[#This Row],[Bond 10Y]]),R2931)</f>
        <v>23.941825733422558</v>
      </c>
      <c r="S2932" s="33">
        <f>IF(DatiStorici[[#This Row],[Calend]]="X",(DatiStorici[[#This Row],[Balanced]]*D$2/DatiStorici[[#This Row],[SXXR]]),S2931)</f>
        <v>17.880885900344772</v>
      </c>
      <c r="T2932" s="33">
        <f>IF(DatiStorici[[#This Row],[Calend]]="X",(DatiStorici[[#This Row],[Balanced]]*E$2/DatiStorici[[#This Row],[Gold]]),T2931)</f>
        <v>35.294211792420029</v>
      </c>
      <c r="U2932" s="34">
        <f>SUMPRODUCT(DatiStorici[[#This Row],[Bond 3Y]:[Gold]],Q2931:T2931)</f>
        <v>17688.042722316532</v>
      </c>
      <c r="V2932" s="32">
        <f t="shared" si="374"/>
        <v>-1.8694148750593089E-3</v>
      </c>
      <c r="W2932" s="32">
        <f>-(1-U2932/MAX(U$5:U2932))</f>
        <v>-7.0015642792612409E-3</v>
      </c>
      <c r="X2932" s="53" t="str">
        <f t="shared" si="375"/>
        <v/>
      </c>
    </row>
    <row r="2933" spans="1:24" x14ac:dyDescent="0.3">
      <c r="A2933" s="4">
        <v>43235</v>
      </c>
      <c r="B2933" s="1">
        <v>133.61143300000001</v>
      </c>
      <c r="C2933" s="1">
        <v>183.88202000000001</v>
      </c>
      <c r="D2933" s="1">
        <v>251.53774999999999</v>
      </c>
      <c r="E2933" s="1">
        <v>122.25118999999999</v>
      </c>
      <c r="F2933" s="3">
        <f t="shared" si="368"/>
        <v>16559.594068225189</v>
      </c>
      <c r="G2933" s="36">
        <f t="shared" si="369"/>
        <v>-2.4489665522882924E-4</v>
      </c>
      <c r="H2933" s="31">
        <f t="shared" si="370"/>
        <v>-2.1629279796296389E-3</v>
      </c>
      <c r="I2933" s="37">
        <f t="shared" si="371"/>
        <v>5.1890763639355069E-4</v>
      </c>
      <c r="J2933" s="37">
        <f t="shared" si="372"/>
        <v>-1.9019026329781159E-2</v>
      </c>
      <c r="K2933" s="39">
        <f t="shared" si="373"/>
        <v>-6.1110734793064538E-3</v>
      </c>
      <c r="L2933" s="36">
        <f>-(1-B2933/MAX(B$5:B2933))</f>
        <v>-3.1257317371099491E-3</v>
      </c>
      <c r="M2933" s="37">
        <f>-(1-C2933/MAX(C$5:C2933))</f>
        <v>-1.8703331452250671E-2</v>
      </c>
      <c r="N2933" s="37">
        <f>-(1-D2933/MAX(D$5:D2933))</f>
        <v>-9.835678253472202E-3</v>
      </c>
      <c r="O2933" s="37">
        <f>-(1-E2933/MAX(E$5:E2933))</f>
        <v>-0.33546134026222529</v>
      </c>
      <c r="P2933" s="39">
        <f>-(1-F2933/MAX(F$5:F2933))</f>
        <v>-1.3981537981423875E-2</v>
      </c>
      <c r="Q2933" s="33">
        <f>IF(DatiStorici[[#This Row],[Calend]]="X",(DatiStorici[[#This Row],[Balanced]]*B$2/DatiStorici[[#This Row],[Bond 3Y]]),Q2932)</f>
        <v>32.796399059957402</v>
      </c>
      <c r="R2933" s="33">
        <f>IF(DatiStorici[[#This Row],[Calend]]="X",(DatiStorici[[#This Row],[Balanced]]*C$2/DatiStorici[[#This Row],[Bond 10Y]]),R2932)</f>
        <v>23.941825733422558</v>
      </c>
      <c r="S2933" s="33">
        <f>IF(DatiStorici[[#This Row],[Calend]]="X",(DatiStorici[[#This Row],[Balanced]]*D$2/DatiStorici[[#This Row],[SXXR]]),S2932)</f>
        <v>17.880885900344772</v>
      </c>
      <c r="T2933" s="33">
        <f>IF(DatiStorici[[#This Row],[Calend]]="X",(DatiStorici[[#This Row],[Balanced]]*E$2/DatiStorici[[#This Row],[Gold]]),T2932)</f>
        <v>35.294211792420029</v>
      </c>
      <c r="U2933" s="34">
        <f>SUMPRODUCT(DatiStorici[[#This Row],[Bond 3Y]:[Gold]],Q2932:T2932)</f>
        <v>17596.922353105314</v>
      </c>
      <c r="V2933" s="32">
        <f t="shared" si="374"/>
        <v>-5.1648384275606194E-3</v>
      </c>
      <c r="W2933" s="32">
        <f>-(1-U2933/MAX(U$5:U2933))</f>
        <v>-1.2117019138202512E-2</v>
      </c>
      <c r="X2933" s="53" t="str">
        <f t="shared" si="375"/>
        <v/>
      </c>
    </row>
    <row r="2934" spans="1:24" x14ac:dyDescent="0.3">
      <c r="A2934" s="4">
        <v>43236</v>
      </c>
      <c r="B2934" s="1">
        <v>133.47950599999999</v>
      </c>
      <c r="C2934" s="1">
        <v>183.46880899999999</v>
      </c>
      <c r="D2934" s="1">
        <v>252.12464</v>
      </c>
      <c r="E2934" s="1">
        <v>121.89577</v>
      </c>
      <c r="F2934" s="3">
        <f t="shared" si="368"/>
        <v>16540.686234175617</v>
      </c>
      <c r="G2934" s="36">
        <f t="shared" si="369"/>
        <v>-9.8788084105752745E-4</v>
      </c>
      <c r="H2934" s="31">
        <f t="shared" si="370"/>
        <v>-2.2496814579070264E-3</v>
      </c>
      <c r="I2934" s="37">
        <f t="shared" si="371"/>
        <v>2.3304907306092469E-3</v>
      </c>
      <c r="J2934" s="37">
        <f t="shared" si="372"/>
        <v>-2.9115271480282105E-3</v>
      </c>
      <c r="K2934" s="39">
        <f t="shared" si="373"/>
        <v>-1.1424577637040895E-3</v>
      </c>
      <c r="L2934" s="36">
        <f>-(1-B2934/MAX(B$5:B2934))</f>
        <v>-4.1100384587445804E-3</v>
      </c>
      <c r="M2934" s="37">
        <f>-(1-C2934/MAX(C$5:C2934))</f>
        <v>-2.0908455029353568E-2</v>
      </c>
      <c r="N2934" s="37">
        <f>-(1-D2934/MAX(D$5:D2934))</f>
        <v>-7.52541850601951E-3</v>
      </c>
      <c r="O2934" s="37">
        <f>-(1-E2934/MAX(E$5:E2934))</f>
        <v>-0.33739334869865845</v>
      </c>
      <c r="P2934" s="39">
        <f>-(1-F2934/MAX(F$5:F2934))</f>
        <v>-1.510737919304117E-2</v>
      </c>
      <c r="Q2934" s="33">
        <f>IF(DatiStorici[[#This Row],[Calend]]="X",(DatiStorici[[#This Row],[Balanced]]*B$2/DatiStorici[[#This Row],[Bond 3Y]]),Q2933)</f>
        <v>32.796399059957402</v>
      </c>
      <c r="R2934" s="33">
        <f>IF(DatiStorici[[#This Row],[Calend]]="X",(DatiStorici[[#This Row],[Balanced]]*C$2/DatiStorici[[#This Row],[Bond 10Y]]),R2933)</f>
        <v>23.941825733422558</v>
      </c>
      <c r="S2934" s="33">
        <f>IF(DatiStorici[[#This Row],[Calend]]="X",(DatiStorici[[#This Row],[Balanced]]*D$2/DatiStorici[[#This Row],[SXXR]]),S2933)</f>
        <v>17.880885900344772</v>
      </c>
      <c r="T2934" s="33">
        <f>IF(DatiStorici[[#This Row],[Calend]]="X",(DatiStorici[[#This Row],[Balanced]]*E$2/DatiStorici[[#This Row],[Gold]]),T2933)</f>
        <v>35.294211792420029</v>
      </c>
      <c r="U2934" s="34">
        <f>SUMPRODUCT(DatiStorici[[#This Row],[Bond 3Y]:[Gold]],Q2933:T2933)</f>
        <v>17580.652441184189</v>
      </c>
      <c r="V2934" s="32">
        <f t="shared" si="374"/>
        <v>-9.2501618865922796E-4</v>
      </c>
      <c r="W2934" s="32">
        <f>-(1-U2934/MAX(U$5:U2934))</f>
        <v>-1.3030404374806848E-2</v>
      </c>
      <c r="X2934" s="53" t="str">
        <f t="shared" si="375"/>
        <v/>
      </c>
    </row>
    <row r="2935" spans="1:24" x14ac:dyDescent="0.3">
      <c r="A2935" s="4">
        <v>43237</v>
      </c>
      <c r="B2935" s="1">
        <v>133.49506700000001</v>
      </c>
      <c r="C2935" s="1">
        <v>183.21489199999999</v>
      </c>
      <c r="D2935" s="1">
        <v>253.86409499999999</v>
      </c>
      <c r="E2935" s="1">
        <v>121.72915</v>
      </c>
      <c r="F2935" s="3">
        <f t="shared" si="368"/>
        <v>16554.237275315041</v>
      </c>
      <c r="G2935" s="36">
        <f t="shared" si="369"/>
        <v>1.1657289937968625E-4</v>
      </c>
      <c r="H2935" s="31">
        <f t="shared" si="370"/>
        <v>-1.3849376991288901E-3</v>
      </c>
      <c r="I2935" s="37">
        <f t="shared" si="371"/>
        <v>6.8754963580479628E-3</v>
      </c>
      <c r="J2935" s="37">
        <f t="shared" si="372"/>
        <v>-1.3678405803368508E-3</v>
      </c>
      <c r="K2935" s="39">
        <f t="shared" si="373"/>
        <v>8.1891966862216467E-4</v>
      </c>
      <c r="L2935" s="36">
        <f>-(1-B2935/MAX(B$5:B2935))</f>
        <v>-3.9939379115073725E-3</v>
      </c>
      <c r="M2935" s="37">
        <f>-(1-C2935/MAX(C$5:C2935))</f>
        <v>-2.2263497279746747E-2</v>
      </c>
      <c r="N2935" s="37">
        <f>-(1-D2935/MAX(D$5:D2935))</f>
        <v>-6.7815092775891372E-4</v>
      </c>
      <c r="O2935" s="37">
        <f>-(1-E2935/MAX(E$5:E2935))</f>
        <v>-0.33829906938314014</v>
      </c>
      <c r="P2935" s="39">
        <f>-(1-F2935/MAX(F$5:F2935))</f>
        <v>-1.4300500915228498E-2</v>
      </c>
      <c r="Q2935" s="33">
        <f>IF(DatiStorici[[#This Row],[Calend]]="X",(DatiStorici[[#This Row],[Balanced]]*B$2/DatiStorici[[#This Row],[Bond 3Y]]),Q2934)</f>
        <v>32.796399059957402</v>
      </c>
      <c r="R2935" s="33">
        <f>IF(DatiStorici[[#This Row],[Calend]]="X",(DatiStorici[[#This Row],[Balanced]]*C$2/DatiStorici[[#This Row],[Bond 10Y]]),R2934)</f>
        <v>23.941825733422558</v>
      </c>
      <c r="S2935" s="33">
        <f>IF(DatiStorici[[#This Row],[Calend]]="X",(DatiStorici[[#This Row],[Balanced]]*D$2/DatiStorici[[#This Row],[SXXR]]),S2934)</f>
        <v>17.880885900344772</v>
      </c>
      <c r="T2935" s="33">
        <f>IF(DatiStorici[[#This Row],[Calend]]="X",(DatiStorici[[#This Row],[Balanced]]*E$2/DatiStorici[[#This Row],[Gold]]),T2934)</f>
        <v>35.294211792420029</v>
      </c>
      <c r="U2935" s="34">
        <f>SUMPRODUCT(DatiStorici[[#This Row],[Bond 3Y]:[Gold]],Q2934:T2934)</f>
        <v>17600.305824200139</v>
      </c>
      <c r="V2935" s="32">
        <f t="shared" si="374"/>
        <v>1.1172740044283294E-3</v>
      </c>
      <c r="W2935" s="32">
        <f>-(1-U2935/MAX(U$5:U2935))</f>
        <v>-1.1927072655303683E-2</v>
      </c>
      <c r="X2935" s="53" t="str">
        <f t="shared" si="375"/>
        <v/>
      </c>
    </row>
    <row r="2936" spans="1:24" x14ac:dyDescent="0.3">
      <c r="A2936" s="4">
        <v>43238</v>
      </c>
      <c r="B2936" s="1">
        <v>133.478083</v>
      </c>
      <c r="C2936" s="1">
        <v>183.317286</v>
      </c>
      <c r="D2936" s="1">
        <v>253.31963200000001</v>
      </c>
      <c r="E2936" s="1">
        <v>121.61445999999999</v>
      </c>
      <c r="F2936" s="3">
        <f t="shared" si="368"/>
        <v>16543.696443112211</v>
      </c>
      <c r="G2936" s="36">
        <f t="shared" si="369"/>
        <v>-1.2723376881096848E-4</v>
      </c>
      <c r="H2936" s="31">
        <f t="shared" si="370"/>
        <v>5.5871767233297361E-4</v>
      </c>
      <c r="I2936" s="37">
        <f t="shared" si="371"/>
        <v>-2.1470058291042332E-3</v>
      </c>
      <c r="J2936" s="37">
        <f t="shared" si="372"/>
        <v>-9.4261779458373429E-4</v>
      </c>
      <c r="K2936" s="39">
        <f t="shared" si="373"/>
        <v>-6.3694807348854709E-4</v>
      </c>
      <c r="L2936" s="36">
        <f>-(1-B2936/MAX(B$5:B2936))</f>
        <v>-4.1206554549991781E-3</v>
      </c>
      <c r="M2936" s="37">
        <f>-(1-C2936/MAX(C$5:C2936))</f>
        <v>-2.1717065980594752E-2</v>
      </c>
      <c r="N2936" s="37">
        <f>-(1-D2936/MAX(D$5:D2936))</f>
        <v>-2.8213991563491581E-3</v>
      </c>
      <c r="O2936" s="37">
        <f>-(1-E2936/MAX(E$5:E2936))</f>
        <v>-0.33892250657737388</v>
      </c>
      <c r="P2936" s="39">
        <f>-(1-F2936/MAX(F$5:F2936))</f>
        <v>-1.4928140404107948E-2</v>
      </c>
      <c r="Q2936" s="33">
        <f>IF(DatiStorici[[#This Row],[Calend]]="X",(DatiStorici[[#This Row],[Balanced]]*B$2/DatiStorici[[#This Row],[Bond 3Y]]),Q2935)</f>
        <v>32.796399059957402</v>
      </c>
      <c r="R2936" s="33">
        <f>IF(DatiStorici[[#This Row],[Calend]]="X",(DatiStorici[[#This Row],[Balanced]]*C$2/DatiStorici[[#This Row],[Bond 10Y]]),R2935)</f>
        <v>23.941825733422558</v>
      </c>
      <c r="S2936" s="33">
        <f>IF(DatiStorici[[#This Row],[Calend]]="X",(DatiStorici[[#This Row],[Balanced]]*D$2/DatiStorici[[#This Row],[SXXR]]),S2935)</f>
        <v>17.880885900344772</v>
      </c>
      <c r="T2936" s="33">
        <f>IF(DatiStorici[[#This Row],[Calend]]="X",(DatiStorici[[#This Row],[Balanced]]*E$2/DatiStorici[[#This Row],[Gold]]),T2935)</f>
        <v>35.294211792420029</v>
      </c>
      <c r="U2936" s="34">
        <f>SUMPRODUCT(DatiStorici[[#This Row],[Bond 3Y]:[Gold]],Q2935:T2935)</f>
        <v>17588.416935532219</v>
      </c>
      <c r="V2936" s="32">
        <f t="shared" si="374"/>
        <v>-6.7572154871714497E-4</v>
      </c>
      <c r="W2936" s="32">
        <f>-(1-U2936/MAX(U$5:U2936))</f>
        <v>-1.2594509297957579E-2</v>
      </c>
      <c r="X2936" s="53" t="str">
        <f t="shared" si="375"/>
        <v/>
      </c>
    </row>
    <row r="2937" spans="1:24" x14ac:dyDescent="0.3">
      <c r="A2937" s="4">
        <v>43241</v>
      </c>
      <c r="B2937" s="1">
        <v>133.332864</v>
      </c>
      <c r="C2937" s="1">
        <v>182.838346</v>
      </c>
      <c r="D2937" s="1">
        <v>254.185824</v>
      </c>
      <c r="E2937" s="1">
        <v>121.61494999999999</v>
      </c>
      <c r="F2937" s="3">
        <f t="shared" si="368"/>
        <v>16541.03533141395</v>
      </c>
      <c r="G2937" s="36">
        <f t="shared" si="369"/>
        <v>-1.0885536442383189E-3</v>
      </c>
      <c r="H2937" s="31">
        <f t="shared" si="370"/>
        <v>-2.6160475562130841E-3</v>
      </c>
      <c r="I2937" s="37">
        <f t="shared" si="371"/>
        <v>3.4135311486633876E-3</v>
      </c>
      <c r="J2937" s="37">
        <f t="shared" si="372"/>
        <v>4.0291180249287727E-6</v>
      </c>
      <c r="K2937" s="39">
        <f t="shared" si="373"/>
        <v>-1.6086645175994118E-4</v>
      </c>
      <c r="L2937" s="36">
        <f>-(1-B2937/MAX(B$5:B2937))</f>
        <v>-5.2041337256264475E-3</v>
      </c>
      <c r="M2937" s="37">
        <f>-(1-C2937/MAX(C$5:C2937))</f>
        <v>-2.4272956036807236E-2</v>
      </c>
      <c r="N2937" s="37">
        <f>-(1-D2937/MAX(D$5:D2937))</f>
        <v>0</v>
      </c>
      <c r="O2937" s="37">
        <f>-(1-E2937/MAX(E$5:E2937))</f>
        <v>-0.33891984301276334</v>
      </c>
      <c r="P2937" s="39">
        <f>-(1-F2937/MAX(F$5:F2937))</f>
        <v>-1.5086592673720811E-2</v>
      </c>
      <c r="Q2937" s="33">
        <f>IF(DatiStorici[[#This Row],[Calend]]="X",(DatiStorici[[#This Row],[Balanced]]*B$2/DatiStorici[[#This Row],[Bond 3Y]]),Q2936)</f>
        <v>32.796399059957402</v>
      </c>
      <c r="R2937" s="33">
        <f>IF(DatiStorici[[#This Row],[Calend]]="X",(DatiStorici[[#This Row],[Balanced]]*C$2/DatiStorici[[#This Row],[Bond 10Y]]),R2936)</f>
        <v>23.941825733422558</v>
      </c>
      <c r="S2937" s="33">
        <f>IF(DatiStorici[[#This Row],[Calend]]="X",(DatiStorici[[#This Row],[Balanced]]*D$2/DatiStorici[[#This Row],[SXXR]]),S2936)</f>
        <v>17.880885900344772</v>
      </c>
      <c r="T2937" s="33">
        <f>IF(DatiStorici[[#This Row],[Calend]]="X",(DatiStorici[[#This Row],[Balanced]]*E$2/DatiStorici[[#This Row],[Gold]]),T2936)</f>
        <v>35.294211792420029</v>
      </c>
      <c r="U2937" s="34">
        <f>SUMPRODUCT(DatiStorici[[#This Row],[Bond 3Y]:[Gold]],Q2936:T2936)</f>
        <v>17587.693151723935</v>
      </c>
      <c r="V2937" s="32">
        <f t="shared" si="374"/>
        <v>-4.1152009508138209E-5</v>
      </c>
      <c r="W2937" s="32">
        <f>-(1-U2937/MAX(U$5:U2937))</f>
        <v>-1.2635142182031323E-2</v>
      </c>
      <c r="X2937" s="53" t="str">
        <f t="shared" si="375"/>
        <v/>
      </c>
    </row>
    <row r="2938" spans="1:24" x14ac:dyDescent="0.3">
      <c r="A2938" s="4">
        <v>43242</v>
      </c>
      <c r="B2938" s="1">
        <v>133.38130799999999</v>
      </c>
      <c r="C2938" s="1">
        <v>183.03670199999999</v>
      </c>
      <c r="D2938" s="1">
        <v>255.05201600000001</v>
      </c>
      <c r="E2938" s="1">
        <v>122.05719000000001</v>
      </c>
      <c r="F2938" s="3">
        <f t="shared" si="368"/>
        <v>16577.726062559013</v>
      </c>
      <c r="G2938" s="36">
        <f t="shared" si="369"/>
        <v>3.6326529010022296E-4</v>
      </c>
      <c r="H2938" s="31">
        <f t="shared" si="370"/>
        <v>1.0842828474785398E-3</v>
      </c>
      <c r="I2938" s="37">
        <f t="shared" si="371"/>
        <v>3.401918582379725E-3</v>
      </c>
      <c r="J2938" s="37">
        <f t="shared" si="372"/>
        <v>3.6297993324874707E-3</v>
      </c>
      <c r="K2938" s="39">
        <f t="shared" si="373"/>
        <v>2.2157076298394891E-3</v>
      </c>
      <c r="L2938" s="36">
        <f>-(1-B2938/MAX(B$5:B2938))</f>
        <v>-4.8426932712626325E-3</v>
      </c>
      <c r="M2938" s="37">
        <f>-(1-C2938/MAX(C$5:C2938))</f>
        <v>-2.3214418165695916E-2</v>
      </c>
      <c r="N2938" s="37">
        <f>-(1-D2938/MAX(D$5:D2938))</f>
        <v>0</v>
      </c>
      <c r="O2938" s="37">
        <f>-(1-E2938/MAX(E$5:E2938))</f>
        <v>-0.33651589441412444</v>
      </c>
      <c r="P2938" s="39">
        <f>-(1-F2938/MAX(F$5:F2938))</f>
        <v>-1.2901893088396399E-2</v>
      </c>
      <c r="Q2938" s="33">
        <f>IF(DatiStorici[[#This Row],[Calend]]="X",(DatiStorici[[#This Row],[Balanced]]*B$2/DatiStorici[[#This Row],[Bond 3Y]]),Q2937)</f>
        <v>32.796399059957402</v>
      </c>
      <c r="R2938" s="33">
        <f>IF(DatiStorici[[#This Row],[Calend]]="X",(DatiStorici[[#This Row],[Balanced]]*C$2/DatiStorici[[#This Row],[Bond 10Y]]),R2937)</f>
        <v>23.941825733422558</v>
      </c>
      <c r="S2938" s="33">
        <f>IF(DatiStorici[[#This Row],[Calend]]="X",(DatiStorici[[#This Row],[Balanced]]*D$2/DatiStorici[[#This Row],[SXXR]]),S2937)</f>
        <v>17.880885900344772</v>
      </c>
      <c r="T2938" s="33">
        <f>IF(DatiStorici[[#This Row],[Calend]]="X",(DatiStorici[[#This Row],[Balanced]]*E$2/DatiStorici[[#This Row],[Gold]]),T2937)</f>
        <v>35.294211792420029</v>
      </c>
      <c r="U2938" s="34">
        <f>SUMPRODUCT(DatiStorici[[#This Row],[Bond 3Y]:[Gold]],Q2937:T2937)</f>
        <v>17625.127737808049</v>
      </c>
      <c r="V2938" s="32">
        <f t="shared" si="374"/>
        <v>2.1261914973562733E-3</v>
      </c>
      <c r="W2938" s="32">
        <f>-(1-U2938/MAX(U$5:U2938))</f>
        <v>-1.0533582048615431E-2</v>
      </c>
      <c r="X2938" s="53" t="str">
        <f t="shared" si="375"/>
        <v/>
      </c>
    </row>
    <row r="2939" spans="1:24" x14ac:dyDescent="0.3">
      <c r="A2939" s="4">
        <v>43243</v>
      </c>
      <c r="B2939" s="1">
        <v>133.332607</v>
      </c>
      <c r="C2939" s="1">
        <v>183.26618500000001</v>
      </c>
      <c r="D2939" s="1">
        <v>252.238418</v>
      </c>
      <c r="E2939" s="1">
        <v>121.67348</v>
      </c>
      <c r="F2939" s="3">
        <f t="shared" si="368"/>
        <v>16524.874098074826</v>
      </c>
      <c r="G2939" s="36">
        <f t="shared" si="369"/>
        <v>-3.6519279874282565E-4</v>
      </c>
      <c r="H2939" s="31">
        <f t="shared" si="370"/>
        <v>1.2529687216072288E-3</v>
      </c>
      <c r="I2939" s="37">
        <f t="shared" si="371"/>
        <v>-1.1092765257673385E-2</v>
      </c>
      <c r="J2939" s="37">
        <f t="shared" si="372"/>
        <v>-3.1486420400572345E-3</v>
      </c>
      <c r="K2939" s="39">
        <f t="shared" si="373"/>
        <v>-3.1932240450753624E-3</v>
      </c>
      <c r="L2939" s="36">
        <f>-(1-B2939/MAX(B$5:B2939))</f>
        <v>-5.2060512014081572E-3</v>
      </c>
      <c r="M2939" s="37">
        <f>-(1-C2939/MAX(C$5:C2939))</f>
        <v>-2.1989769320809538E-2</v>
      </c>
      <c r="N2939" s="37">
        <f>-(1-D2939/MAX(D$5:D2939))</f>
        <v>-1.1031467400751782E-2</v>
      </c>
      <c r="O2939" s="37">
        <f>-(1-E2939/MAX(E$5:E2939))</f>
        <v>-0.33860168293796611</v>
      </c>
      <c r="P2939" s="39">
        <f>-(1-F2939/MAX(F$5:F2939))</f>
        <v>-1.604889128899567E-2</v>
      </c>
      <c r="Q2939" s="33">
        <f>IF(DatiStorici[[#This Row],[Calend]]="X",(DatiStorici[[#This Row],[Balanced]]*B$2/DatiStorici[[#This Row],[Bond 3Y]]),Q2938)</f>
        <v>32.796399059957402</v>
      </c>
      <c r="R2939" s="33">
        <f>IF(DatiStorici[[#This Row],[Calend]]="X",(DatiStorici[[#This Row],[Balanced]]*C$2/DatiStorici[[#This Row],[Bond 10Y]]),R2938)</f>
        <v>23.941825733422558</v>
      </c>
      <c r="S2939" s="33">
        <f>IF(DatiStorici[[#This Row],[Calend]]="X",(DatiStorici[[#This Row],[Balanced]]*D$2/DatiStorici[[#This Row],[SXXR]]),S2938)</f>
        <v>17.880885900344772</v>
      </c>
      <c r="T2939" s="33">
        <f>IF(DatiStorici[[#This Row],[Calend]]="X",(DatiStorici[[#This Row],[Balanced]]*E$2/DatiStorici[[#This Row],[Gold]]),T2938)</f>
        <v>35.294211792420029</v>
      </c>
      <c r="U2939" s="34">
        <f>SUMPRODUCT(DatiStorici[[#This Row],[Bond 3Y]:[Gold]],Q2938:T2938)</f>
        <v>17565.1723955579</v>
      </c>
      <c r="V2939" s="32">
        <f t="shared" si="374"/>
        <v>-3.4074958175885875E-3</v>
      </c>
      <c r="W2939" s="32">
        <f>-(1-U2939/MAX(U$5:U2939))</f>
        <v>-1.3899446887486677E-2</v>
      </c>
      <c r="X2939" s="53" t="str">
        <f t="shared" si="375"/>
        <v/>
      </c>
    </row>
    <row r="2940" spans="1:24" x14ac:dyDescent="0.3">
      <c r="A2940" s="4">
        <v>43244</v>
      </c>
      <c r="B2940" s="1">
        <v>133.361054</v>
      </c>
      <c r="C2940" s="1">
        <v>183.808131</v>
      </c>
      <c r="D2940" s="1">
        <v>250.970145</v>
      </c>
      <c r="E2940" s="1">
        <v>123.16819</v>
      </c>
      <c r="F2940" s="3">
        <f t="shared" si="368"/>
        <v>16579.170959001829</v>
      </c>
      <c r="G2940" s="36">
        <f t="shared" si="369"/>
        <v>2.1333090558833215E-4</v>
      </c>
      <c r="H2940" s="31">
        <f t="shared" si="370"/>
        <v>2.9527884144693677E-3</v>
      </c>
      <c r="I2940" s="37">
        <f t="shared" si="371"/>
        <v>-5.0407555782557992E-3</v>
      </c>
      <c r="J2940" s="37">
        <f t="shared" si="372"/>
        <v>1.2209756362175202E-2</v>
      </c>
      <c r="K2940" s="39">
        <f t="shared" si="373"/>
        <v>3.2803791514649321E-3</v>
      </c>
      <c r="L2940" s="36">
        <f>-(1-B2940/MAX(B$5:B2940))</f>
        <v>-4.9938082692537744E-3</v>
      </c>
      <c r="M2940" s="37">
        <f>-(1-C2940/MAX(C$5:C2940))</f>
        <v>-1.9097644227052291E-2</v>
      </c>
      <c r="N2940" s="37">
        <f>-(1-D2940/MAX(D$5:D2940))</f>
        <v>-1.6004072675120495E-2</v>
      </c>
      <c r="O2940" s="37">
        <f>-(1-E2940/MAX(E$5:E2940))</f>
        <v>-0.33047666934835074</v>
      </c>
      <c r="P2940" s="39">
        <f>-(1-F2940/MAX(F$5:F2940))</f>
        <v>-1.2815858698757898E-2</v>
      </c>
      <c r="Q2940" s="33">
        <f>IF(DatiStorici[[#This Row],[Calend]]="X",(DatiStorici[[#This Row],[Balanced]]*B$2/DatiStorici[[#This Row],[Bond 3Y]]),Q2939)</f>
        <v>32.796399059957402</v>
      </c>
      <c r="R2940" s="33">
        <f>IF(DatiStorici[[#This Row],[Calend]]="X",(DatiStorici[[#This Row],[Balanced]]*C$2/DatiStorici[[#This Row],[Bond 10Y]]),R2939)</f>
        <v>23.941825733422558</v>
      </c>
      <c r="S2940" s="33">
        <f>IF(DatiStorici[[#This Row],[Calend]]="X",(DatiStorici[[#This Row],[Balanced]]*D$2/DatiStorici[[#This Row],[SXXR]]),S2939)</f>
        <v>17.880885900344772</v>
      </c>
      <c r="T2940" s="33">
        <f>IF(DatiStorici[[#This Row],[Calend]]="X",(DatiStorici[[#This Row],[Balanced]]*E$2/DatiStorici[[#This Row],[Gold]]),T2939)</f>
        <v>35.294211792420029</v>
      </c>
      <c r="U2940" s="34">
        <f>SUMPRODUCT(DatiStorici[[#This Row],[Bond 3Y]:[Gold]],Q2939:T2939)</f>
        <v>17609.157297915648</v>
      </c>
      <c r="V2940" s="32">
        <f t="shared" si="374"/>
        <v>2.5009673627095692E-3</v>
      </c>
      <c r="W2940" s="32">
        <f>-(1-U2940/MAX(U$5:U2940))</f>
        <v>-1.1430155065759728E-2</v>
      </c>
      <c r="X2940" s="53" t="str">
        <f t="shared" si="375"/>
        <v/>
      </c>
    </row>
    <row r="2941" spans="1:24" x14ac:dyDescent="0.3">
      <c r="A2941" s="4">
        <v>43245</v>
      </c>
      <c r="B2941" s="1">
        <v>133.139208</v>
      </c>
      <c r="C2941" s="1">
        <v>183.79691199999999</v>
      </c>
      <c r="D2941" s="1">
        <v>251.34490600000001</v>
      </c>
      <c r="E2941" s="1">
        <v>123.03933000000001</v>
      </c>
      <c r="F2941" s="3">
        <f t="shared" si="368"/>
        <v>16573.965832210066</v>
      </c>
      <c r="G2941" s="36">
        <f t="shared" si="369"/>
        <v>-1.6648843012653809E-3</v>
      </c>
      <c r="H2941" s="31">
        <f t="shared" si="370"/>
        <v>-6.1038335665571517E-5</v>
      </c>
      <c r="I2941" s="37">
        <f t="shared" si="371"/>
        <v>1.4921355383906395E-3</v>
      </c>
      <c r="J2941" s="37">
        <f t="shared" si="372"/>
        <v>-1.046759349722886E-3</v>
      </c>
      <c r="K2941" s="39">
        <f t="shared" si="373"/>
        <v>-3.1400508900931122E-4</v>
      </c>
      <c r="L2941" s="36">
        <f>-(1-B2941/MAX(B$5:B2941))</f>
        <v>-6.6490002236507806E-3</v>
      </c>
      <c r="M2941" s="37">
        <f>-(1-C2941/MAX(C$5:C2941))</f>
        <v>-1.915751504707297E-2</v>
      </c>
      <c r="N2941" s="37">
        <f>-(1-D2941/MAX(D$5:D2941))</f>
        <v>-1.4534721419335872E-2</v>
      </c>
      <c r="O2941" s="37">
        <f>-(1-E2941/MAX(E$5:E2941))</f>
        <v>-0.33117713248244218</v>
      </c>
      <c r="P2941" s="39">
        <f>-(1-F2941/MAX(F$5:F2941))</f>
        <v>-1.3125790880228139E-2</v>
      </c>
      <c r="Q2941" s="33">
        <f>IF(DatiStorici[[#This Row],[Calend]]="X",(DatiStorici[[#This Row],[Balanced]]*B$2/DatiStorici[[#This Row],[Bond 3Y]]),Q2940)</f>
        <v>32.796399059957402</v>
      </c>
      <c r="R2941" s="33">
        <f>IF(DatiStorici[[#This Row],[Calend]]="X",(DatiStorici[[#This Row],[Balanced]]*C$2/DatiStorici[[#This Row],[Bond 10Y]]),R2940)</f>
        <v>23.941825733422558</v>
      </c>
      <c r="S2941" s="33">
        <f>IF(DatiStorici[[#This Row],[Calend]]="X",(DatiStorici[[#This Row],[Balanced]]*D$2/DatiStorici[[#This Row],[SXXR]]),S2940)</f>
        <v>17.880885900344772</v>
      </c>
      <c r="T2941" s="33">
        <f>IF(DatiStorici[[#This Row],[Calend]]="X",(DatiStorici[[#This Row],[Balanced]]*E$2/DatiStorici[[#This Row],[Gold]]),T2940)</f>
        <v>35.294211792420029</v>
      </c>
      <c r="U2941" s="34">
        <f>SUMPRODUCT(DatiStorici[[#This Row],[Bond 3Y]:[Gold]],Q2940:T2940)</f>
        <v>17603.765991176217</v>
      </c>
      <c r="V2941" s="32">
        <f t="shared" si="374"/>
        <v>-3.0621182668063809E-4</v>
      </c>
      <c r="W2941" s="32">
        <f>-(1-U2941/MAX(U$5:U2941))</f>
        <v>-1.1732820501545449E-2</v>
      </c>
      <c r="X2941" s="53" t="str">
        <f t="shared" si="375"/>
        <v/>
      </c>
    </row>
    <row r="2942" spans="1:24" x14ac:dyDescent="0.3">
      <c r="A2942" s="4">
        <v>43248</v>
      </c>
      <c r="B2942" s="1">
        <v>132.4284925</v>
      </c>
      <c r="C2942" s="1">
        <v>183.031509</v>
      </c>
      <c r="D2942" s="1">
        <v>250.662237</v>
      </c>
      <c r="E2942" s="1">
        <v>123.03504</v>
      </c>
      <c r="F2942" s="3">
        <f t="shared" si="368"/>
        <v>16526.603502722672</v>
      </c>
      <c r="G2942" s="36">
        <f t="shared" si="369"/>
        <v>-5.3524370276230894E-3</v>
      </c>
      <c r="H2942" s="31">
        <f t="shared" si="370"/>
        <v>-4.1730905619805766E-3</v>
      </c>
      <c r="I2942" s="37">
        <f t="shared" si="371"/>
        <v>-2.7197597896084814E-3</v>
      </c>
      <c r="J2942" s="37">
        <f t="shared" si="372"/>
        <v>-3.486750774123407E-5</v>
      </c>
      <c r="K2942" s="39">
        <f t="shared" si="373"/>
        <v>-2.8617249045382563E-3</v>
      </c>
      <c r="L2942" s="36">
        <f>-(1-B2942/MAX(B$5:B2942))</f>
        <v>-1.1951645200189431E-2</v>
      </c>
      <c r="M2942" s="37">
        <f>-(1-C2942/MAX(C$5:C2942))</f>
        <v>-2.3242130900196889E-2</v>
      </c>
      <c r="N2942" s="37">
        <f>-(1-D2942/MAX(D$5:D2942))</f>
        <v>-1.721130877083521E-2</v>
      </c>
      <c r="O2942" s="37">
        <f>-(1-E2942/MAX(E$5:E2942))</f>
        <v>-0.33120045226239914</v>
      </c>
      <c r="P2942" s="39">
        <f>-(1-F2942/MAX(F$5:F2942))</f>
        <v>-1.5945916246005387E-2</v>
      </c>
      <c r="Q2942" s="33">
        <f>IF(DatiStorici[[#This Row],[Calend]]="X",(DatiStorici[[#This Row],[Balanced]]*B$2/DatiStorici[[#This Row],[Bond 3Y]]),Q2941)</f>
        <v>32.796399059957402</v>
      </c>
      <c r="R2942" s="33">
        <f>IF(DatiStorici[[#This Row],[Calend]]="X",(DatiStorici[[#This Row],[Balanced]]*C$2/DatiStorici[[#This Row],[Bond 10Y]]),R2941)</f>
        <v>23.941825733422558</v>
      </c>
      <c r="S2942" s="33">
        <f>IF(DatiStorici[[#This Row],[Calend]]="X",(DatiStorici[[#This Row],[Balanced]]*D$2/DatiStorici[[#This Row],[SXXR]]),S2941)</f>
        <v>17.880885900344772</v>
      </c>
      <c r="T2942" s="33">
        <f>IF(DatiStorici[[#This Row],[Calend]]="X",(DatiStorici[[#This Row],[Balanced]]*E$2/DatiStorici[[#This Row],[Gold]]),T2941)</f>
        <v>35.294211792420029</v>
      </c>
      <c r="U2942" s="34">
        <f>SUMPRODUCT(DatiStorici[[#This Row],[Bond 3Y]:[Gold]],Q2941:T2941)</f>
        <v>17549.77379811299</v>
      </c>
      <c r="V2942" s="32">
        <f t="shared" si="374"/>
        <v>-3.0717950933176626E-3</v>
      </c>
      <c r="W2942" s="32">
        <f>-(1-U2942/MAX(U$5:U2942))</f>
        <v>-1.476391693740331E-2</v>
      </c>
      <c r="X2942" s="53" t="str">
        <f t="shared" si="375"/>
        <v/>
      </c>
    </row>
    <row r="2943" spans="1:24" x14ac:dyDescent="0.3">
      <c r="A2943" s="4">
        <v>43249</v>
      </c>
      <c r="B2943" s="1">
        <v>131.71777700000001</v>
      </c>
      <c r="C2943" s="1">
        <v>182.26610600000001</v>
      </c>
      <c r="D2943" s="1">
        <v>247.26689200000001</v>
      </c>
      <c r="E2943" s="1">
        <v>122.27852</v>
      </c>
      <c r="F2943" s="3">
        <f t="shared" si="368"/>
        <v>16408.764749943453</v>
      </c>
      <c r="G2943" s="36">
        <f t="shared" si="369"/>
        <v>-5.3812398441527394E-3</v>
      </c>
      <c r="H2943" s="31">
        <f t="shared" si="370"/>
        <v>-4.1905782500097745E-3</v>
      </c>
      <c r="I2943" s="37">
        <f t="shared" si="371"/>
        <v>-1.363807589922229E-2</v>
      </c>
      <c r="J2943" s="37">
        <f t="shared" si="372"/>
        <v>-6.1677992710803681E-3</v>
      </c>
      <c r="K2943" s="39">
        <f t="shared" si="373"/>
        <v>-7.155787948415324E-3</v>
      </c>
      <c r="L2943" s="36">
        <f>-(1-B2943/MAX(B$5:B2943))</f>
        <v>-1.7254290176728082E-2</v>
      </c>
      <c r="M2943" s="37">
        <f>-(1-C2943/MAX(C$5:C2943))</f>
        <v>-2.7326746753320696E-2</v>
      </c>
      <c r="N2943" s="37">
        <f>-(1-D2943/MAX(D$5:D2943))</f>
        <v>-3.0523671688993836E-2</v>
      </c>
      <c r="O2943" s="37">
        <f>-(1-E2943/MAX(E$5:E2943))</f>
        <v>-0.33531277858711483</v>
      </c>
      <c r="P2943" s="39">
        <f>-(1-F2943/MAX(F$5:F2943))</f>
        <v>-2.2962464194152377E-2</v>
      </c>
      <c r="Q2943" s="33">
        <f>IF(DatiStorici[[#This Row],[Calend]]="X",(DatiStorici[[#This Row],[Balanced]]*B$2/DatiStorici[[#This Row],[Bond 3Y]]),Q2942)</f>
        <v>32.796399059957402</v>
      </c>
      <c r="R2943" s="33">
        <f>IF(DatiStorici[[#This Row],[Calend]]="X",(DatiStorici[[#This Row],[Balanced]]*C$2/DatiStorici[[#This Row],[Bond 10Y]]),R2942)</f>
        <v>23.941825733422558</v>
      </c>
      <c r="S2943" s="33">
        <f>IF(DatiStorici[[#This Row],[Calend]]="X",(DatiStorici[[#This Row],[Balanced]]*D$2/DatiStorici[[#This Row],[SXXR]]),S2942)</f>
        <v>17.880885900344772</v>
      </c>
      <c r="T2943" s="33">
        <f>IF(DatiStorici[[#This Row],[Calend]]="X",(DatiStorici[[#This Row],[Balanced]]*E$2/DatiStorici[[#This Row],[Gold]]),T2942)</f>
        <v>35.294211792420029</v>
      </c>
      <c r="U2943" s="34">
        <f>SUMPRODUCT(DatiStorici[[#This Row],[Bond 3Y]:[Gold]],Q2942:T2942)</f>
        <v>17420.727190072546</v>
      </c>
      <c r="V2943" s="32">
        <f t="shared" si="374"/>
        <v>-7.3803457286601365E-3</v>
      </c>
      <c r="W2943" s="32">
        <f>-(1-U2943/MAX(U$5:U2943))</f>
        <v>-2.2008533084646897E-2</v>
      </c>
      <c r="X2943" s="53" t="str">
        <f t="shared" si="375"/>
        <v/>
      </c>
    </row>
    <row r="2944" spans="1:24" x14ac:dyDescent="0.3">
      <c r="A2944" s="4">
        <v>43250</v>
      </c>
      <c r="B2944" s="1">
        <v>131.92193399999999</v>
      </c>
      <c r="C2944" s="1">
        <v>181.98141799999999</v>
      </c>
      <c r="D2944" s="1">
        <v>248.104479</v>
      </c>
      <c r="E2944" s="1">
        <v>122.76791</v>
      </c>
      <c r="F2944" s="3">
        <f t="shared" si="368"/>
        <v>16438.498687543204</v>
      </c>
      <c r="G2944" s="36">
        <f t="shared" si="369"/>
        <v>1.5487578865418842E-3</v>
      </c>
      <c r="H2944" s="31">
        <f t="shared" si="370"/>
        <v>-1.5631571346997777E-3</v>
      </c>
      <c r="I2944" s="37">
        <f t="shared" si="371"/>
        <v>3.3816560553402036E-3</v>
      </c>
      <c r="J2944" s="37">
        <f t="shared" si="372"/>
        <v>3.9942687649136555E-3</v>
      </c>
      <c r="K2944" s="39">
        <f t="shared" si="373"/>
        <v>1.8104367067211138E-3</v>
      </c>
      <c r="L2944" s="36">
        <f>-(1-B2944/MAX(B$5:B2944))</f>
        <v>-1.5731075767481228E-2</v>
      </c>
      <c r="M2944" s="37">
        <f>-(1-C2944/MAX(C$5:C2944))</f>
        <v>-2.8846000163608165E-2</v>
      </c>
      <c r="N2944" s="37">
        <f>-(1-D2944/MAX(D$5:D2944))</f>
        <v>-2.723968666846377E-2</v>
      </c>
      <c r="O2944" s="37">
        <f>-(1-E2944/MAX(E$5:E2944))</f>
        <v>-0.33265252984279536</v>
      </c>
      <c r="P2944" s="39">
        <f>-(1-F2944/MAX(F$5:F2944))</f>
        <v>-2.1191997400034635E-2</v>
      </c>
      <c r="Q2944" s="33">
        <f>IF(DatiStorici[[#This Row],[Calend]]="X",(DatiStorici[[#This Row],[Balanced]]*B$2/DatiStorici[[#This Row],[Bond 3Y]]),Q2943)</f>
        <v>32.796399059957402</v>
      </c>
      <c r="R2944" s="33">
        <f>IF(DatiStorici[[#This Row],[Calend]]="X",(DatiStorici[[#This Row],[Balanced]]*C$2/DatiStorici[[#This Row],[Bond 10Y]]),R2943)</f>
        <v>23.941825733422558</v>
      </c>
      <c r="S2944" s="33">
        <f>IF(DatiStorici[[#This Row],[Calend]]="X",(DatiStorici[[#This Row],[Balanced]]*D$2/DatiStorici[[#This Row],[SXXR]]),S2943)</f>
        <v>17.880885900344772</v>
      </c>
      <c r="T2944" s="33">
        <f>IF(DatiStorici[[#This Row],[Calend]]="X",(DatiStorici[[#This Row],[Balanced]]*E$2/DatiStorici[[#This Row],[Gold]]),T2943)</f>
        <v>35.294211792420029</v>
      </c>
      <c r="U2944" s="34">
        <f>SUMPRODUCT(DatiStorici[[#This Row],[Bond 3Y]:[Gold]],Q2943:T2943)</f>
        <v>17452.856285918737</v>
      </c>
      <c r="V2944" s="32">
        <f t="shared" si="374"/>
        <v>1.8426041567350673E-3</v>
      </c>
      <c r="W2944" s="32">
        <f>-(1-U2944/MAX(U$5:U2944))</f>
        <v>-2.0204820688806913E-2</v>
      </c>
      <c r="X2944" s="53" t="str">
        <f t="shared" si="375"/>
        <v/>
      </c>
    </row>
    <row r="2945" spans="1:24" x14ac:dyDescent="0.3">
      <c r="A2945" s="4">
        <v>43251</v>
      </c>
      <c r="B2945" s="1">
        <v>132.47029000000001</v>
      </c>
      <c r="C2945" s="1">
        <v>182.92854199999999</v>
      </c>
      <c r="D2945" s="1">
        <v>248.608124</v>
      </c>
      <c r="E2945" s="1">
        <v>123.20537</v>
      </c>
      <c r="F2945" s="3">
        <f t="shared" si="368"/>
        <v>16500.845389978731</v>
      </c>
      <c r="G2945" s="36">
        <f t="shared" si="369"/>
        <v>4.148055324558148E-3</v>
      </c>
      <c r="H2945" s="31">
        <f t="shared" si="370"/>
        <v>5.1910127463464838E-3</v>
      </c>
      <c r="I2945" s="37">
        <f t="shared" si="371"/>
        <v>2.0279138059259693E-3</v>
      </c>
      <c r="J2945" s="37">
        <f t="shared" si="372"/>
        <v>3.5569754668578926E-3</v>
      </c>
      <c r="K2945" s="39">
        <f t="shared" si="373"/>
        <v>3.7855506013218395E-3</v>
      </c>
      <c r="L2945" s="36">
        <f>-(1-B2945/MAX(B$5:B2945))</f>
        <v>-1.1639794250819513E-2</v>
      </c>
      <c r="M2945" s="37">
        <f>-(1-C2945/MAX(C$5:C2945))</f>
        <v>-2.3791620045847783E-2</v>
      </c>
      <c r="N2945" s="37">
        <f>-(1-D2945/MAX(D$5:D2945))</f>
        <v>-2.5265011039944163E-2</v>
      </c>
      <c r="O2945" s="37">
        <f>-(1-E2945/MAX(E$5:E2945))</f>
        <v>-0.33027456458872384</v>
      </c>
      <c r="P2945" s="39">
        <f>-(1-F2945/MAX(F$5:F2945))</f>
        <v>-1.7479647967184264E-2</v>
      </c>
      <c r="Q2945" s="33">
        <f>IF(DatiStorici[[#This Row],[Calend]]="X",(DatiStorici[[#This Row],[Balanced]]*B$2/DatiStorici[[#This Row],[Bond 3Y]]),Q2944)</f>
        <v>32.796399059957402</v>
      </c>
      <c r="R2945" s="33">
        <f>IF(DatiStorici[[#This Row],[Calend]]="X",(DatiStorici[[#This Row],[Balanced]]*C$2/DatiStorici[[#This Row],[Bond 10Y]]),R2944)</f>
        <v>23.941825733422558</v>
      </c>
      <c r="S2945" s="33">
        <f>IF(DatiStorici[[#This Row],[Calend]]="X",(DatiStorici[[#This Row],[Balanced]]*D$2/DatiStorici[[#This Row],[SXXR]]),S2944)</f>
        <v>17.880885900344772</v>
      </c>
      <c r="T2945" s="33">
        <f>IF(DatiStorici[[#This Row],[Calend]]="X",(DatiStorici[[#This Row],[Balanced]]*E$2/DatiStorici[[#This Row],[Gold]]),T2944)</f>
        <v>35.294211792420029</v>
      </c>
      <c r="U2945" s="34">
        <f>SUMPRODUCT(DatiStorici[[#This Row],[Bond 3Y]:[Gold]],Q2944:T2944)</f>
        <v>17517.961690547592</v>
      </c>
      <c r="V2945" s="32">
        <f t="shared" si="374"/>
        <v>3.7234176158086898E-3</v>
      </c>
      <c r="W2945" s="32">
        <f>-(1-U2945/MAX(U$5:U2945))</f>
        <v>-1.6549833759594512E-2</v>
      </c>
      <c r="X2945" s="53" t="str">
        <f t="shared" si="375"/>
        <v/>
      </c>
    </row>
    <row r="2946" spans="1:24" x14ac:dyDescent="0.3">
      <c r="A2946" s="4">
        <v>43252</v>
      </c>
      <c r="B2946" s="1">
        <v>132.62861799999999</v>
      </c>
      <c r="C2946" s="1">
        <v>183.082998</v>
      </c>
      <c r="D2946" s="1">
        <v>249.11176900000001</v>
      </c>
      <c r="E2946" s="1">
        <v>122.18931000000001</v>
      </c>
      <c r="F2946" s="3">
        <f t="shared" si="368"/>
        <v>16476.166820120354</v>
      </c>
      <c r="G2946" s="36">
        <f t="shared" si="369"/>
        <v>1.1944826179746963E-3</v>
      </c>
      <c r="H2946" s="31">
        <f t="shared" si="370"/>
        <v>8.4399529680752425E-4</v>
      </c>
      <c r="I2946" s="37">
        <f t="shared" si="371"/>
        <v>2.0238096929056813E-3</v>
      </c>
      <c r="J2946" s="37">
        <f t="shared" si="372"/>
        <v>-8.2810744426406839E-3</v>
      </c>
      <c r="K2946" s="39">
        <f t="shared" si="373"/>
        <v>-1.4967137900866825E-3</v>
      </c>
      <c r="L2946" s="36">
        <f>-(1-B2946/MAX(B$5:B2946))</f>
        <v>-1.0458509793332182E-2</v>
      </c>
      <c r="M2946" s="37">
        <f>-(1-C2946/MAX(C$5:C2946))</f>
        <v>-2.2967356976314246E-2</v>
      </c>
      <c r="N2946" s="37">
        <f>-(1-D2946/MAX(D$5:D2946))</f>
        <v>-2.3290335411424445E-2</v>
      </c>
      <c r="O2946" s="37">
        <f>-(1-E2946/MAX(E$5:E2946))</f>
        <v>-0.33579771042160422</v>
      </c>
      <c r="P2946" s="39">
        <f>-(1-F2946/MAX(F$5:F2946))</f>
        <v>-1.8949099778401424E-2</v>
      </c>
      <c r="Q2946" s="33">
        <f>IF(DatiStorici[[#This Row],[Calend]]="X",(DatiStorici[[#This Row],[Balanced]]*B$2/DatiStorici[[#This Row],[Bond 3Y]]),Q2945)</f>
        <v>32.796399059957402</v>
      </c>
      <c r="R2946" s="33">
        <f>IF(DatiStorici[[#This Row],[Calend]]="X",(DatiStorici[[#This Row],[Balanced]]*C$2/DatiStorici[[#This Row],[Bond 10Y]]),R2945)</f>
        <v>23.941825733422558</v>
      </c>
      <c r="S2946" s="33">
        <f>IF(DatiStorici[[#This Row],[Calend]]="X",(DatiStorici[[#This Row],[Balanced]]*D$2/DatiStorici[[#This Row],[SXXR]]),S2945)</f>
        <v>17.880885900344772</v>
      </c>
      <c r="T2946" s="33">
        <f>IF(DatiStorici[[#This Row],[Calend]]="X",(DatiStorici[[#This Row],[Balanced]]*E$2/DatiStorici[[#This Row],[Gold]]),T2945)</f>
        <v>35.294211792420029</v>
      </c>
      <c r="U2946" s="34">
        <f>SUMPRODUCT(DatiStorici[[#This Row],[Bond 3Y]:[Gold]],Q2945:T2945)</f>
        <v>17499.996819398912</v>
      </c>
      <c r="V2946" s="32">
        <f t="shared" si="374"/>
        <v>-1.0260376954657161E-3</v>
      </c>
      <c r="W2946" s="32">
        <f>-(1-U2946/MAX(U$5:U2946))</f>
        <v>-1.7558373213541922E-2</v>
      </c>
      <c r="X2946" s="53" t="str">
        <f t="shared" si="375"/>
        <v/>
      </c>
    </row>
    <row r="2947" spans="1:24" x14ac:dyDescent="0.3">
      <c r="A2947" s="4">
        <v>43255</v>
      </c>
      <c r="B2947" s="1">
        <v>132.88180199999999</v>
      </c>
      <c r="C2947" s="1">
        <v>183.63134700000001</v>
      </c>
      <c r="D2947" s="1">
        <v>249.917215</v>
      </c>
      <c r="E2947" s="1">
        <v>122.26528</v>
      </c>
      <c r="F2947" s="3">
        <f t="shared" si="368"/>
        <v>16511.413249179626</v>
      </c>
      <c r="G2947" s="36">
        <f t="shared" si="369"/>
        <v>1.9071498341986432E-3</v>
      </c>
      <c r="H2947" s="31">
        <f t="shared" si="370"/>
        <v>2.9906079004935462E-3</v>
      </c>
      <c r="I2947" s="37">
        <f t="shared" si="371"/>
        <v>3.2280557853070924E-3</v>
      </c>
      <c r="J2947" s="37">
        <f t="shared" si="372"/>
        <v>6.2154695025949203E-4</v>
      </c>
      <c r="K2947" s="39">
        <f t="shared" si="373"/>
        <v>2.1369522952669729E-3</v>
      </c>
      <c r="L2947" s="36">
        <f>-(1-B2947/MAX(B$5:B2947))</f>
        <v>-8.5695051694848479E-3</v>
      </c>
      <c r="M2947" s="37">
        <f>-(1-C2947/MAX(C$5:C2947))</f>
        <v>-2.0041061915483938E-2</v>
      </c>
      <c r="N2947" s="37">
        <f>-(1-D2947/MAX(D$5:D2947))</f>
        <v>-2.0132367822569996E-2</v>
      </c>
      <c r="O2947" s="37">
        <f>-(1-E2947/MAX(E$5:E2947))</f>
        <v>-0.3353847491900589</v>
      </c>
      <c r="P2947" s="39">
        <f>-(1-F2947/MAX(F$5:F2947))</f>
        <v>-1.6850399192536392E-2</v>
      </c>
      <c r="Q2947" s="33">
        <f>IF(DatiStorici[[#This Row],[Calend]]="X",(DatiStorici[[#This Row],[Balanced]]*B$2/DatiStorici[[#This Row],[Bond 3Y]]),Q2946)</f>
        <v>32.796399059957402</v>
      </c>
      <c r="R2947" s="33">
        <f>IF(DatiStorici[[#This Row],[Calend]]="X",(DatiStorici[[#This Row],[Balanced]]*C$2/DatiStorici[[#This Row],[Bond 10Y]]),R2946)</f>
        <v>23.941825733422558</v>
      </c>
      <c r="S2947" s="33">
        <f>IF(DatiStorici[[#This Row],[Calend]]="X",(DatiStorici[[#This Row],[Balanced]]*D$2/DatiStorici[[#This Row],[SXXR]]),S2946)</f>
        <v>17.880885900344772</v>
      </c>
      <c r="T2947" s="33">
        <f>IF(DatiStorici[[#This Row],[Calend]]="X",(DatiStorici[[#This Row],[Balanced]]*E$2/DatiStorici[[#This Row],[Gold]]),T2946)</f>
        <v>35.294211792420029</v>
      </c>
      <c r="U2947" s="34">
        <f>SUMPRODUCT(DatiStorici[[#This Row],[Bond 3Y]:[Gold]],Q2946:T2946)</f>
        <v>17538.512208392363</v>
      </c>
      <c r="V2947" s="32">
        <f t="shared" si="374"/>
        <v>2.198461382915645E-3</v>
      </c>
      <c r="W2947" s="32">
        <f>-(1-U2947/MAX(U$5:U2947))</f>
        <v>-1.5396137310899061E-2</v>
      </c>
      <c r="X2947" s="53" t="str">
        <f t="shared" si="375"/>
        <v/>
      </c>
    </row>
    <row r="2948" spans="1:24" x14ac:dyDescent="0.3">
      <c r="A2948" s="4">
        <v>43256</v>
      </c>
      <c r="B2948" s="1">
        <v>132.735499</v>
      </c>
      <c r="C2948" s="1">
        <v>183.363765</v>
      </c>
      <c r="D2948" s="1">
        <v>249.14776699999999</v>
      </c>
      <c r="E2948" s="1">
        <v>121.94297</v>
      </c>
      <c r="F2948" s="3">
        <f t="shared" si="368"/>
        <v>16476.73958128583</v>
      </c>
      <c r="G2948" s="36">
        <f t="shared" si="369"/>
        <v>-1.1016075703242977E-3</v>
      </c>
      <c r="H2948" s="31">
        <f t="shared" si="370"/>
        <v>-1.4582322143650056E-3</v>
      </c>
      <c r="I2948" s="37">
        <f t="shared" si="371"/>
        <v>-3.0835608084459E-3</v>
      </c>
      <c r="J2948" s="37">
        <f t="shared" si="372"/>
        <v>-2.6396338956256489E-3</v>
      </c>
      <c r="K2948" s="39">
        <f t="shared" si="373"/>
        <v>-2.1021898886642216E-3</v>
      </c>
      <c r="L2948" s="36">
        <f>-(1-B2948/MAX(B$5:B2948))</f>
        <v>-9.6610711589736331E-3</v>
      </c>
      <c r="M2948" s="37">
        <f>-(1-C2948/MAX(C$5:C2948))</f>
        <v>-2.1469028201493656E-2</v>
      </c>
      <c r="N2948" s="37">
        <f>-(1-D2948/MAX(D$5:D2948))</f>
        <v>-2.3149195574286408E-2</v>
      </c>
      <c r="O2948" s="37">
        <f>-(1-E2948/MAX(E$5:E2948))</f>
        <v>-0.33713677676067055</v>
      </c>
      <c r="P2948" s="39">
        <f>-(1-F2948/MAX(F$5:F2948))</f>
        <v>-1.8914995495339815E-2</v>
      </c>
      <c r="Q2948" s="33">
        <f>IF(DatiStorici[[#This Row],[Calend]]="X",(DatiStorici[[#This Row],[Balanced]]*B$2/DatiStorici[[#This Row],[Bond 3Y]]),Q2947)</f>
        <v>32.796399059957402</v>
      </c>
      <c r="R2948" s="33">
        <f>IF(DatiStorici[[#This Row],[Calend]]="X",(DatiStorici[[#This Row],[Balanced]]*C$2/DatiStorici[[#This Row],[Bond 10Y]]),R2947)</f>
        <v>23.941825733422558</v>
      </c>
      <c r="S2948" s="33">
        <f>IF(DatiStorici[[#This Row],[Calend]]="X",(DatiStorici[[#This Row],[Balanced]]*D$2/DatiStorici[[#This Row],[SXXR]]),S2947)</f>
        <v>17.880885900344772</v>
      </c>
      <c r="T2948" s="33">
        <f>IF(DatiStorici[[#This Row],[Calend]]="X",(DatiStorici[[#This Row],[Balanced]]*E$2/DatiStorici[[#This Row],[Gold]]),T2947)</f>
        <v>35.294211792420029</v>
      </c>
      <c r="U2948" s="34">
        <f>SUMPRODUCT(DatiStorici[[#This Row],[Bond 3Y]:[Gold]],Q2947:T2947)</f>
        <v>17502.173505910228</v>
      </c>
      <c r="V2948" s="32">
        <f t="shared" si="374"/>
        <v>-2.0740870087615514E-3</v>
      </c>
      <c r="W2948" s="32">
        <f>-(1-U2948/MAX(U$5:U2948))</f>
        <v>-1.7436175052065073E-2</v>
      </c>
      <c r="X2948" s="53" t="str">
        <f t="shared" si="375"/>
        <v/>
      </c>
    </row>
    <row r="2949" spans="1:24" x14ac:dyDescent="0.3">
      <c r="A2949" s="4">
        <v>43257</v>
      </c>
      <c r="B2949" s="1">
        <v>132.32679200000001</v>
      </c>
      <c r="C2949" s="1">
        <v>181.64144099999999</v>
      </c>
      <c r="D2949" s="1">
        <v>249.15933699999999</v>
      </c>
      <c r="E2949" s="1">
        <v>122.7013</v>
      </c>
      <c r="F2949" s="3">
        <f t="shared" si="368"/>
        <v>16453.126679596651</v>
      </c>
      <c r="G2949" s="36">
        <f t="shared" si="369"/>
        <v>-3.0838586836670311E-3</v>
      </c>
      <c r="H2949" s="31">
        <f t="shared" si="370"/>
        <v>-9.4373272196400862E-3</v>
      </c>
      <c r="I2949" s="37">
        <f t="shared" si="371"/>
        <v>4.6437226799337295E-5</v>
      </c>
      <c r="J2949" s="37">
        <f t="shared" si="372"/>
        <v>6.1994701839291535E-3</v>
      </c>
      <c r="K2949" s="39">
        <f t="shared" si="373"/>
        <v>-1.4341331087856654E-3</v>
      </c>
      <c r="L2949" s="36">
        <f>-(1-B2949/MAX(B$5:B2949))</f>
        <v>-1.2710432148604678E-2</v>
      </c>
      <c r="M2949" s="37">
        <f>-(1-C2949/MAX(C$5:C2949))</f>
        <v>-3.0660306409987514E-2</v>
      </c>
      <c r="N2949" s="37">
        <f>-(1-D2949/MAX(D$5:D2949))</f>
        <v>-2.3103832278667524E-2</v>
      </c>
      <c r="O2949" s="37">
        <f>-(1-E2949/MAX(E$5:E2949))</f>
        <v>-0.33301461155443457</v>
      </c>
      <c r="P2949" s="39">
        <f>-(1-F2949/MAX(F$5:F2949))</f>
        <v>-2.0320993547673472E-2</v>
      </c>
      <c r="Q2949" s="33">
        <f>IF(DatiStorici[[#This Row],[Calend]]="X",(DatiStorici[[#This Row],[Balanced]]*B$2/DatiStorici[[#This Row],[Bond 3Y]]),Q2948)</f>
        <v>32.796399059957402</v>
      </c>
      <c r="R2949" s="33">
        <f>IF(DatiStorici[[#This Row],[Calend]]="X",(DatiStorici[[#This Row],[Balanced]]*C$2/DatiStorici[[#This Row],[Bond 10Y]]),R2948)</f>
        <v>23.941825733422558</v>
      </c>
      <c r="S2949" s="33">
        <f>IF(DatiStorici[[#This Row],[Calend]]="X",(DatiStorici[[#This Row],[Balanced]]*D$2/DatiStorici[[#This Row],[SXXR]]),S2948)</f>
        <v>17.880885900344772</v>
      </c>
      <c r="T2949" s="33">
        <f>IF(DatiStorici[[#This Row],[Calend]]="X",(DatiStorici[[#This Row],[Balanced]]*E$2/DatiStorici[[#This Row],[Gold]]),T2948)</f>
        <v>35.294211792420029</v>
      </c>
      <c r="U2949" s="34">
        <f>SUMPRODUCT(DatiStorici[[#This Row],[Bond 3Y]:[Gold]],Q2948:T2948)</f>
        <v>17474.505348453553</v>
      </c>
      <c r="V2949" s="32">
        <f t="shared" si="374"/>
        <v>-1.5820920758675479E-3</v>
      </c>
      <c r="W2949" s="32">
        <f>-(1-U2949/MAX(U$5:U2949))</f>
        <v>-1.8989452455623668E-2</v>
      </c>
      <c r="X2949" s="53" t="str">
        <f t="shared" si="375"/>
        <v/>
      </c>
    </row>
    <row r="2950" spans="1:24" x14ac:dyDescent="0.3">
      <c r="A2950" s="4">
        <v>43258</v>
      </c>
      <c r="B2950" s="1">
        <v>132.28329099999999</v>
      </c>
      <c r="C2950" s="1">
        <v>181.39417399999999</v>
      </c>
      <c r="D2950" s="1">
        <v>248.638015</v>
      </c>
      <c r="E2950" s="1">
        <v>122.43089999999999</v>
      </c>
      <c r="F2950" s="3">
        <f t="shared" si="368"/>
        <v>16427.285132253812</v>
      </c>
      <c r="G2950" s="36">
        <f t="shared" si="369"/>
        <v>-3.2879321829858453E-4</v>
      </c>
      <c r="H2950" s="31">
        <f t="shared" si="370"/>
        <v>-1.362219176410903E-3</v>
      </c>
      <c r="I2950" s="37">
        <f t="shared" si="371"/>
        <v>-2.094515724087084E-3</v>
      </c>
      <c r="J2950" s="37">
        <f t="shared" si="372"/>
        <v>-2.2061574095339179E-3</v>
      </c>
      <c r="K2950" s="39">
        <f t="shared" si="373"/>
        <v>-1.5718509130179358E-3</v>
      </c>
      <c r="L2950" s="36">
        <f>-(1-B2950/MAX(B$5:B2950))</f>
        <v>-1.3034992903399711E-2</v>
      </c>
      <c r="M2950" s="37">
        <f>-(1-C2950/MAX(C$5:C2950))</f>
        <v>-3.197986056401414E-2</v>
      </c>
      <c r="N2950" s="37">
        <f>-(1-D2950/MAX(D$5:D2950))</f>
        <v>-2.5147815338185775E-2</v>
      </c>
      <c r="O2950" s="37">
        <f>-(1-E2950/MAX(E$5:E2950))</f>
        <v>-0.33448446435172097</v>
      </c>
      <c r="P2950" s="39">
        <f>-(1-F2950/MAX(F$5:F2950))</f>
        <v>-2.1859693268342251E-2</v>
      </c>
      <c r="Q2950" s="33">
        <f>IF(DatiStorici[[#This Row],[Calend]]="X",(DatiStorici[[#This Row],[Balanced]]*B$2/DatiStorici[[#This Row],[Bond 3Y]]),Q2949)</f>
        <v>32.796399059957402</v>
      </c>
      <c r="R2950" s="33">
        <f>IF(DatiStorici[[#This Row],[Calend]]="X",(DatiStorici[[#This Row],[Balanced]]*C$2/DatiStorici[[#This Row],[Bond 10Y]]),R2949)</f>
        <v>23.941825733422558</v>
      </c>
      <c r="S2950" s="33">
        <f>IF(DatiStorici[[#This Row],[Calend]]="X",(DatiStorici[[#This Row],[Balanced]]*D$2/DatiStorici[[#This Row],[SXXR]]),S2949)</f>
        <v>17.880885900344772</v>
      </c>
      <c r="T2950" s="33">
        <f>IF(DatiStorici[[#This Row],[Calend]]="X",(DatiStorici[[#This Row],[Balanced]]*E$2/DatiStorici[[#This Row],[Gold]]),T2949)</f>
        <v>35.294211792420029</v>
      </c>
      <c r="U2950" s="34">
        <f>SUMPRODUCT(DatiStorici[[#This Row],[Bond 3Y]:[Gold]],Q2949:T2949)</f>
        <v>17448.293394806409</v>
      </c>
      <c r="V2950" s="32">
        <f t="shared" si="374"/>
        <v>-1.5011373379345914E-3</v>
      </c>
      <c r="W2950" s="32">
        <f>-(1-U2950/MAX(U$5:U2950))</f>
        <v>-2.046097925920598E-2</v>
      </c>
      <c r="X2950" s="53" t="str">
        <f t="shared" si="375"/>
        <v/>
      </c>
    </row>
    <row r="2951" spans="1:24" x14ac:dyDescent="0.3">
      <c r="A2951" s="4">
        <v>43259</v>
      </c>
      <c r="B2951" s="1">
        <v>132.120857</v>
      </c>
      <c r="C2951" s="1">
        <v>181.35466700000001</v>
      </c>
      <c r="D2951" s="1">
        <v>248.12504899999999</v>
      </c>
      <c r="E2951" s="1">
        <v>122.52386</v>
      </c>
      <c r="F2951" s="3">
        <f t="shared" ref="F2951:F3014" si="376">SUMPRODUCT(B2951:E2951,B$3:E$3)</f>
        <v>16418.224720332706</v>
      </c>
      <c r="G2951" s="36">
        <f t="shared" ref="G2951:G3014" si="377">LN(B2951/B2950)</f>
        <v>-1.2286798196139968E-3</v>
      </c>
      <c r="H2951" s="31">
        <f t="shared" ref="H2951:H3014" si="378">LN(C2951/C2950)</f>
        <v>-2.1782013167725813E-4</v>
      </c>
      <c r="I2951" s="37">
        <f t="shared" ref="I2951:I3014" si="379">LN(D2951/D2950)</f>
        <v>-2.0652347950128143E-3</v>
      </c>
      <c r="J2951" s="37">
        <f t="shared" ref="J2951:J3014" si="380">LN(E2951/E2950)</f>
        <v>7.5899733046765831E-4</v>
      </c>
      <c r="K2951" s="39">
        <f t="shared" ref="K2951:K3014" si="381">LN(F2951/F2950)</f>
        <v>-5.5169867611010539E-4</v>
      </c>
      <c r="L2951" s="36">
        <f>-(1-B2951/MAX(B$5:B2951))</f>
        <v>-1.424691220742369E-2</v>
      </c>
      <c r="M2951" s="37">
        <f>-(1-C2951/MAX(C$5:C2951))</f>
        <v>-3.2190691875766619E-2</v>
      </c>
      <c r="N2951" s="37">
        <f>-(1-D2951/MAX(D$5:D2951))</f>
        <v>-2.7159036453175966E-2</v>
      </c>
      <c r="O2951" s="37">
        <f>-(1-E2951/MAX(E$5:E2951))</f>
        <v>-0.33397914809419238</v>
      </c>
      <c r="P2951" s="39">
        <f>-(1-F2951/MAX(F$5:F2951))</f>
        <v>-2.2399183149005797E-2</v>
      </c>
      <c r="Q2951" s="33">
        <f>IF(DatiStorici[[#This Row],[Calend]]="X",(DatiStorici[[#This Row],[Balanced]]*B$2/DatiStorici[[#This Row],[Bond 3Y]]),Q2950)</f>
        <v>32.796399059957402</v>
      </c>
      <c r="R2951" s="33">
        <f>IF(DatiStorici[[#This Row],[Calend]]="X",(DatiStorici[[#This Row],[Balanced]]*C$2/DatiStorici[[#This Row],[Bond 10Y]]),R2950)</f>
        <v>23.941825733422558</v>
      </c>
      <c r="S2951" s="33">
        <f>IF(DatiStorici[[#This Row],[Calend]]="X",(DatiStorici[[#This Row],[Balanced]]*D$2/DatiStorici[[#This Row],[SXXR]]),S2950)</f>
        <v>17.880885900344772</v>
      </c>
      <c r="T2951" s="33">
        <f>IF(DatiStorici[[#This Row],[Calend]]="X",(DatiStorici[[#This Row],[Balanced]]*E$2/DatiStorici[[#This Row],[Gold]]),T2950)</f>
        <v>35.294211792420029</v>
      </c>
      <c r="U2951" s="34">
        <f>SUMPRODUCT(DatiStorici[[#This Row],[Bond 3Y]:[Gold]],Q2950:T2950)</f>
        <v>17436.128938223723</v>
      </c>
      <c r="V2951" s="32">
        <f t="shared" ref="V2951:V3014" si="382">LN(U2951/U2950)</f>
        <v>-6.974148495055895E-4</v>
      </c>
      <c r="W2951" s="32">
        <f>-(1-U2951/MAX(U$5:U2951))</f>
        <v>-2.1143886155555847E-2</v>
      </c>
      <c r="X2951" s="53" t="str">
        <f t="shared" ref="X2951:X3014" si="383">IF(AND(MONTH(A2951)&lt;&gt;MONTH(A2950),MONTH(A2951)=X$2),"X","")</f>
        <v/>
      </c>
    </row>
    <row r="2952" spans="1:24" x14ac:dyDescent="0.3">
      <c r="A2952" s="4">
        <v>43262</v>
      </c>
      <c r="B2952" s="1">
        <v>132.58096</v>
      </c>
      <c r="C2952" s="1">
        <v>181.76552599999999</v>
      </c>
      <c r="D2952" s="1">
        <v>250.01235199999999</v>
      </c>
      <c r="E2952" s="1">
        <v>122.64699</v>
      </c>
      <c r="F2952" s="3">
        <f t="shared" si="376"/>
        <v>16473.232891059386</v>
      </c>
      <c r="G2952" s="36">
        <f t="shared" si="377"/>
        <v>3.4763906692273409E-3</v>
      </c>
      <c r="H2952" s="31">
        <f t="shared" si="378"/>
        <v>2.2629376347030731E-3</v>
      </c>
      <c r="I2952" s="37">
        <f t="shared" si="379"/>
        <v>7.5774757191677308E-3</v>
      </c>
      <c r="J2952" s="37">
        <f t="shared" si="380"/>
        <v>1.0044424967504643E-3</v>
      </c>
      <c r="K2952" s="39">
        <f t="shared" si="381"/>
        <v>3.3448333401409009E-3</v>
      </c>
      <c r="L2952" s="36">
        <f>-(1-B2952/MAX(B$5:B2952))</f>
        <v>-1.0814085905421766E-2</v>
      </c>
      <c r="M2952" s="37">
        <f>-(1-C2952/MAX(C$5:C2952))</f>
        <v>-2.9998119878010376E-2</v>
      </c>
      <c r="N2952" s="37">
        <f>-(1-D2952/MAX(D$5:D2952))</f>
        <v>-1.9759357636287112E-2</v>
      </c>
      <c r="O2952" s="37">
        <f>-(1-E2952/MAX(E$5:E2952))</f>
        <v>-0.33330983235850487</v>
      </c>
      <c r="P2952" s="39">
        <f>-(1-F2952/MAX(F$5:F2952))</f>
        <v>-1.9123796586091757E-2</v>
      </c>
      <c r="Q2952" s="33">
        <f>IF(DatiStorici[[#This Row],[Calend]]="X",(DatiStorici[[#This Row],[Balanced]]*B$2/DatiStorici[[#This Row],[Bond 3Y]]),Q2951)</f>
        <v>32.796399059957402</v>
      </c>
      <c r="R2952" s="33">
        <f>IF(DatiStorici[[#This Row],[Calend]]="X",(DatiStorici[[#This Row],[Balanced]]*C$2/DatiStorici[[#This Row],[Bond 10Y]]),R2951)</f>
        <v>23.941825733422558</v>
      </c>
      <c r="S2952" s="33">
        <f>IF(DatiStorici[[#This Row],[Calend]]="X",(DatiStorici[[#This Row],[Balanced]]*D$2/DatiStorici[[#This Row],[SXXR]]),S2951)</f>
        <v>17.880885900344772</v>
      </c>
      <c r="T2952" s="33">
        <f>IF(DatiStorici[[#This Row],[Calend]]="X",(DatiStorici[[#This Row],[Balanced]]*E$2/DatiStorici[[#This Row],[Gold]]),T2951)</f>
        <v>35.294211792420029</v>
      </c>
      <c r="U2952" s="34">
        <f>SUMPRODUCT(DatiStorici[[#This Row],[Bond 3Y]:[Gold]],Q2951:T2951)</f>
        <v>17499.147800299794</v>
      </c>
      <c r="V2952" s="32">
        <f t="shared" si="382"/>
        <v>3.6077533263340982E-3</v>
      </c>
      <c r="W2952" s="32">
        <f>-(1-U2952/MAX(U$5:U2952))</f>
        <v>-1.7606036748199605E-2</v>
      </c>
      <c r="X2952" s="53" t="str">
        <f t="shared" si="383"/>
        <v/>
      </c>
    </row>
    <row r="2953" spans="1:24" x14ac:dyDescent="0.3">
      <c r="A2953" s="4">
        <v>43263</v>
      </c>
      <c r="B2953" s="1">
        <v>132.62823299999999</v>
      </c>
      <c r="C2953" s="1">
        <v>181.80759</v>
      </c>
      <c r="D2953" s="1">
        <v>249.74944099999999</v>
      </c>
      <c r="E2953" s="1">
        <v>122.55591</v>
      </c>
      <c r="F2953" s="3">
        <f t="shared" si="376"/>
        <v>16467.917518270067</v>
      </c>
      <c r="G2953" s="36">
        <f t="shared" si="377"/>
        <v>3.5649594168208102E-4</v>
      </c>
      <c r="H2953" s="31">
        <f t="shared" si="378"/>
        <v>2.3139224731727495E-4</v>
      </c>
      <c r="I2953" s="37">
        <f t="shared" si="379"/>
        <v>-1.0521453537916225E-3</v>
      </c>
      <c r="J2953" s="37">
        <f t="shared" si="380"/>
        <v>-7.4289499992760699E-4</v>
      </c>
      <c r="K2953" s="39">
        <f t="shared" si="381"/>
        <v>-3.2271932032743966E-4</v>
      </c>
      <c r="L2953" s="36">
        <f>-(1-B2953/MAX(B$5:B2953))</f>
        <v>-1.046138227650717E-2</v>
      </c>
      <c r="M2953" s="37">
        <f>-(1-C2953/MAX(C$5:C2953))</f>
        <v>-2.9773642992963145E-2</v>
      </c>
      <c r="N2953" s="37">
        <f>-(1-D2953/MAX(D$5:D2953))</f>
        <v>-2.0790170895963467E-2</v>
      </c>
      <c r="O2953" s="37">
        <f>-(1-E2953/MAX(E$5:E2953))</f>
        <v>-0.33380492922528326</v>
      </c>
      <c r="P2953" s="39">
        <f>-(1-F2953/MAX(F$5:F2953))</f>
        <v>-1.9440293215247428E-2</v>
      </c>
      <c r="Q2953" s="33">
        <f>IF(DatiStorici[[#This Row],[Calend]]="X",(DatiStorici[[#This Row],[Balanced]]*B$2/DatiStorici[[#This Row],[Bond 3Y]]),Q2952)</f>
        <v>32.796399059957402</v>
      </c>
      <c r="R2953" s="33">
        <f>IF(DatiStorici[[#This Row],[Calend]]="X",(DatiStorici[[#This Row],[Balanced]]*C$2/DatiStorici[[#This Row],[Bond 10Y]]),R2952)</f>
        <v>23.941825733422558</v>
      </c>
      <c r="S2953" s="33">
        <f>IF(DatiStorici[[#This Row],[Calend]]="X",(DatiStorici[[#This Row],[Balanced]]*D$2/DatiStorici[[#This Row],[SXXR]]),S2952)</f>
        <v>17.880885900344772</v>
      </c>
      <c r="T2953" s="33">
        <f>IF(DatiStorici[[#This Row],[Calend]]="X",(DatiStorici[[#This Row],[Balanced]]*E$2/DatiStorici[[#This Row],[Gold]]),T2952)</f>
        <v>35.294211792420029</v>
      </c>
      <c r="U2953" s="34">
        <f>SUMPRODUCT(DatiStorici[[#This Row],[Bond 3Y]:[Gold]],Q2952:T2952)</f>
        <v>17493.789595027207</v>
      </c>
      <c r="V2953" s="32">
        <f t="shared" si="382"/>
        <v>-3.062449575999465E-4</v>
      </c>
      <c r="W2953" s="32">
        <f>-(1-U2953/MAX(U$5:U2953))</f>
        <v>-1.7906843883136903E-2</v>
      </c>
      <c r="X2953" s="53" t="str">
        <f t="shared" si="383"/>
        <v/>
      </c>
    </row>
    <row r="2954" spans="1:24" x14ac:dyDescent="0.3">
      <c r="A2954" s="4">
        <v>43264</v>
      </c>
      <c r="B2954" s="1">
        <v>132.70853199999999</v>
      </c>
      <c r="C2954" s="1">
        <v>182.26268899999999</v>
      </c>
      <c r="D2954" s="1">
        <v>250.20776699999999</v>
      </c>
      <c r="E2954" s="1">
        <v>122.31856000000001</v>
      </c>
      <c r="F2954" s="3">
        <f t="shared" si="376"/>
        <v>16478.955752969621</v>
      </c>
      <c r="G2954" s="36">
        <f t="shared" si="377"/>
        <v>6.0526103460555242E-4</v>
      </c>
      <c r="H2954" s="31">
        <f t="shared" si="378"/>
        <v>2.5000625609572277E-3</v>
      </c>
      <c r="I2954" s="37">
        <f t="shared" si="379"/>
        <v>1.8334614285296083E-3</v>
      </c>
      <c r="J2954" s="37">
        <f t="shared" si="380"/>
        <v>-1.938544874271578E-3</v>
      </c>
      <c r="K2954" s="39">
        <f t="shared" si="381"/>
        <v>6.7006268070888154E-4</v>
      </c>
      <c r="L2954" s="36">
        <f>-(1-B2954/MAX(B$5:B2954))</f>
        <v>-9.8622718181436975E-3</v>
      </c>
      <c r="M2954" s="37">
        <f>-(1-C2954/MAX(C$5:C2954))</f>
        <v>-2.734498176464184E-2</v>
      </c>
      <c r="N2954" s="37">
        <f>-(1-D2954/MAX(D$5:D2954))</f>
        <v>-1.8993180591052483E-2</v>
      </c>
      <c r="O2954" s="37">
        <f>-(1-E2954/MAX(E$5:E2954))</f>
        <v>-0.33509512730751667</v>
      </c>
      <c r="P2954" s="39">
        <f>-(1-F2954/MAX(F$5:F2954))</f>
        <v>-1.8783036572541545E-2</v>
      </c>
      <c r="Q2954" s="33">
        <f>IF(DatiStorici[[#This Row],[Calend]]="X",(DatiStorici[[#This Row],[Balanced]]*B$2/DatiStorici[[#This Row],[Bond 3Y]]),Q2953)</f>
        <v>32.796399059957402</v>
      </c>
      <c r="R2954" s="33">
        <f>IF(DatiStorici[[#This Row],[Calend]]="X",(DatiStorici[[#This Row],[Balanced]]*C$2/DatiStorici[[#This Row],[Bond 10Y]]),R2953)</f>
        <v>23.941825733422558</v>
      </c>
      <c r="S2954" s="33">
        <f>IF(DatiStorici[[#This Row],[Calend]]="X",(DatiStorici[[#This Row],[Balanced]]*D$2/DatiStorici[[#This Row],[SXXR]]),S2953)</f>
        <v>17.880885900344772</v>
      </c>
      <c r="T2954" s="33">
        <f>IF(DatiStorici[[#This Row],[Calend]]="X",(DatiStorici[[#This Row],[Balanced]]*E$2/DatiStorici[[#This Row],[Gold]]),T2953)</f>
        <v>35.294211792420029</v>
      </c>
      <c r="U2954" s="34">
        <f>SUMPRODUCT(DatiStorici[[#This Row],[Bond 3Y]:[Gold]],Q2953:T2953)</f>
        <v>17507.137207767006</v>
      </c>
      <c r="V2954" s="32">
        <f t="shared" si="382"/>
        <v>7.6270056859033123E-4</v>
      </c>
      <c r="W2954" s="32">
        <f>-(1-U2954/MAX(U$5:U2954))</f>
        <v>-1.7157515154158642E-2</v>
      </c>
      <c r="X2954" s="53" t="str">
        <f t="shared" si="383"/>
        <v/>
      </c>
    </row>
    <row r="2955" spans="1:24" x14ac:dyDescent="0.3">
      <c r="A2955" s="4">
        <v>43265</v>
      </c>
      <c r="B2955" s="1">
        <v>132.89006499999999</v>
      </c>
      <c r="C2955" s="1">
        <v>183.18079</v>
      </c>
      <c r="D2955" s="1">
        <v>253.353058</v>
      </c>
      <c r="E2955" s="1">
        <v>122.93998000000001</v>
      </c>
      <c r="F2955" s="3">
        <f t="shared" si="376"/>
        <v>16578.507241303472</v>
      </c>
      <c r="G2955" s="36">
        <f t="shared" si="377"/>
        <v>1.3669727951758971E-3</v>
      </c>
      <c r="H2955" s="31">
        <f t="shared" si="378"/>
        <v>5.0245960556541628E-3</v>
      </c>
      <c r="I2955" s="37">
        <f t="shared" si="379"/>
        <v>1.2492361391160119E-2</v>
      </c>
      <c r="J2955" s="37">
        <f t="shared" si="380"/>
        <v>5.0674796466174685E-3</v>
      </c>
      <c r="K2955" s="39">
        <f t="shared" si="381"/>
        <v>6.0229539874161265E-3</v>
      </c>
      <c r="L2955" s="36">
        <f>-(1-B2955/MAX(B$5:B2955))</f>
        <v>-8.5078549656534275E-3</v>
      </c>
      <c r="M2955" s="37">
        <f>-(1-C2955/MAX(C$5:C2955))</f>
        <v>-2.2445484507159219E-2</v>
      </c>
      <c r="N2955" s="37">
        <f>-(1-D2955/MAX(D$5:D2955))</f>
        <v>-6.6612216074387609E-3</v>
      </c>
      <c r="O2955" s="37">
        <f>-(1-E2955/MAX(E$5:E2955))</f>
        <v>-0.3317171837968298</v>
      </c>
      <c r="P2955" s="39">
        <f>-(1-F2955/MAX(F$5:F2955))</f>
        <v>-1.2855378864617739E-2</v>
      </c>
      <c r="Q2955" s="33">
        <f>IF(DatiStorici[[#This Row],[Calend]]="X",(DatiStorici[[#This Row],[Balanced]]*B$2/DatiStorici[[#This Row],[Bond 3Y]]),Q2954)</f>
        <v>32.796399059957402</v>
      </c>
      <c r="R2955" s="33">
        <f>IF(DatiStorici[[#This Row],[Calend]]="X",(DatiStorici[[#This Row],[Balanced]]*C$2/DatiStorici[[#This Row],[Bond 10Y]]),R2954)</f>
        <v>23.941825733422558</v>
      </c>
      <c r="S2955" s="33">
        <f>IF(DatiStorici[[#This Row],[Calend]]="X",(DatiStorici[[#This Row],[Balanced]]*D$2/DatiStorici[[#This Row],[SXXR]]),S2954)</f>
        <v>17.880885900344772</v>
      </c>
      <c r="T2955" s="33">
        <f>IF(DatiStorici[[#This Row],[Calend]]="X",(DatiStorici[[#This Row],[Balanced]]*E$2/DatiStorici[[#This Row],[Gold]]),T2954)</f>
        <v>35.294211792420029</v>
      </c>
      <c r="U2955" s="34">
        <f>SUMPRODUCT(DatiStorici[[#This Row],[Bond 3Y]:[Gold]],Q2954:T2954)</f>
        <v>17613.244969211668</v>
      </c>
      <c r="V2955" s="32">
        <f t="shared" si="382"/>
        <v>6.0425358563830174E-3</v>
      </c>
      <c r="W2955" s="32">
        <f>-(1-U2955/MAX(U$5:U2955))</f>
        <v>-1.1200675113318903E-2</v>
      </c>
      <c r="X2955" s="53" t="str">
        <f t="shared" si="383"/>
        <v/>
      </c>
    </row>
    <row r="2956" spans="1:24" x14ac:dyDescent="0.3">
      <c r="A2956" s="4">
        <v>43266</v>
      </c>
      <c r="B2956" s="1">
        <v>133.030788</v>
      </c>
      <c r="C2956" s="1">
        <v>184.100685</v>
      </c>
      <c r="D2956" s="1">
        <v>250.826976</v>
      </c>
      <c r="E2956" s="1">
        <v>121.28711</v>
      </c>
      <c r="F2956" s="3">
        <f t="shared" si="376"/>
        <v>16502.080216934704</v>
      </c>
      <c r="G2956" s="36">
        <f t="shared" si="377"/>
        <v>1.0583826845364645E-3</v>
      </c>
      <c r="H2956" s="31">
        <f t="shared" si="378"/>
        <v>5.0092203725863827E-3</v>
      </c>
      <c r="I2956" s="37">
        <f t="shared" si="379"/>
        <v>-1.0020639324372773E-2</v>
      </c>
      <c r="J2956" s="37">
        <f t="shared" si="380"/>
        <v>-1.3535723951980222E-2</v>
      </c>
      <c r="K2956" s="39">
        <f t="shared" si="381"/>
        <v>-4.6206652433305583E-3</v>
      </c>
      <c r="L2956" s="36">
        <f>-(1-B2956/MAX(B$5:B2956))</f>
        <v>-7.4579213297140123E-3</v>
      </c>
      <c r="M2956" s="37">
        <f>-(1-C2956/MAX(C$5:C2956))</f>
        <v>-1.7536413468491441E-2</v>
      </c>
      <c r="N2956" s="37">
        <f>-(1-D2956/MAX(D$5:D2956))</f>
        <v>-1.6565405230907881E-2</v>
      </c>
      <c r="O2956" s="37">
        <f>-(1-E2956/MAX(E$5:E2956))</f>
        <v>-0.34070193081255029</v>
      </c>
      <c r="P2956" s="39">
        <f>-(1-F2956/MAX(F$5:F2956))</f>
        <v>-1.7406121878865144E-2</v>
      </c>
      <c r="Q2956" s="33">
        <f>IF(DatiStorici[[#This Row],[Calend]]="X",(DatiStorici[[#This Row],[Balanced]]*B$2/DatiStorici[[#This Row],[Bond 3Y]]),Q2955)</f>
        <v>32.796399059957402</v>
      </c>
      <c r="R2956" s="33">
        <f>IF(DatiStorici[[#This Row],[Calend]]="X",(DatiStorici[[#This Row],[Balanced]]*C$2/DatiStorici[[#This Row],[Bond 10Y]]),R2955)</f>
        <v>23.941825733422558</v>
      </c>
      <c r="S2956" s="33">
        <f>IF(DatiStorici[[#This Row],[Calend]]="X",(DatiStorici[[#This Row],[Balanced]]*D$2/DatiStorici[[#This Row],[SXXR]]),S2955)</f>
        <v>17.880885900344772</v>
      </c>
      <c r="T2956" s="33">
        <f>IF(DatiStorici[[#This Row],[Calend]]="X",(DatiStorici[[#This Row],[Balanced]]*E$2/DatiStorici[[#This Row],[Gold]]),T2955)</f>
        <v>35.294211792420029</v>
      </c>
      <c r="U2956" s="34">
        <f>SUMPRODUCT(DatiStorici[[#This Row],[Bond 3Y]:[Gold]],Q2955:T2955)</f>
        <v>17536.378814797376</v>
      </c>
      <c r="V2956" s="32">
        <f t="shared" si="382"/>
        <v>-4.3736614318888008E-3</v>
      </c>
      <c r="W2956" s="32">
        <f>-(1-U2956/MAX(U$5:U2956))</f>
        <v>-1.5515905028325894E-2</v>
      </c>
      <c r="X2956" s="53" t="str">
        <f t="shared" si="383"/>
        <v/>
      </c>
    </row>
    <row r="2957" spans="1:24" x14ac:dyDescent="0.3">
      <c r="A2957" s="4">
        <v>43269</v>
      </c>
      <c r="B2957" s="1">
        <v>133.12993900000001</v>
      </c>
      <c r="C2957" s="1">
        <v>184.398349</v>
      </c>
      <c r="D2957" s="1">
        <v>248.81232499999999</v>
      </c>
      <c r="E2957" s="1">
        <v>120.93373</v>
      </c>
      <c r="F2957" s="3">
        <f t="shared" si="376"/>
        <v>16467.819462878801</v>
      </c>
      <c r="G2957" s="36">
        <f t="shared" si="377"/>
        <v>7.4504609078938639E-4</v>
      </c>
      <c r="H2957" s="31">
        <f t="shared" si="378"/>
        <v>1.615548684135026E-3</v>
      </c>
      <c r="I2957" s="37">
        <f t="shared" si="379"/>
        <v>-8.0644653638172175E-3</v>
      </c>
      <c r="J2957" s="37">
        <f t="shared" si="380"/>
        <v>-2.9178352342934363E-3</v>
      </c>
      <c r="K2957" s="39">
        <f t="shared" si="381"/>
        <v>-2.0783057710612382E-3</v>
      </c>
      <c r="L2957" s="36">
        <f>-(1-B2957/MAX(B$5:B2957))</f>
        <v>-6.7181561887134089E-3</v>
      </c>
      <c r="M2957" s="37">
        <f>-(1-C2957/MAX(C$5:C2957))</f>
        <v>-1.5947912909564543E-2</v>
      </c>
      <c r="N2957" s="37">
        <f>-(1-D2957/MAX(D$5:D2957))</f>
        <v>-2.4464386119575021E-2</v>
      </c>
      <c r="O2957" s="37">
        <f>-(1-E2957/MAX(E$5:E2957))</f>
        <v>-0.3426228501228501</v>
      </c>
      <c r="P2957" s="39">
        <f>-(1-F2957/MAX(F$5:F2957))</f>
        <v>-1.9446131789894294E-2</v>
      </c>
      <c r="Q2957" s="33">
        <f>IF(DatiStorici[[#This Row],[Calend]]="X",(DatiStorici[[#This Row],[Balanced]]*B$2/DatiStorici[[#This Row],[Bond 3Y]]),Q2956)</f>
        <v>32.796399059957402</v>
      </c>
      <c r="R2957" s="33">
        <f>IF(DatiStorici[[#This Row],[Calend]]="X",(DatiStorici[[#This Row],[Balanced]]*C$2/DatiStorici[[#This Row],[Bond 10Y]]),R2956)</f>
        <v>23.941825733422558</v>
      </c>
      <c r="S2957" s="33">
        <f>IF(DatiStorici[[#This Row],[Calend]]="X",(DatiStorici[[#This Row],[Balanced]]*D$2/DatiStorici[[#This Row],[SXXR]]),S2956)</f>
        <v>17.880885900344772</v>
      </c>
      <c r="T2957" s="33">
        <f>IF(DatiStorici[[#This Row],[Calend]]="X",(DatiStorici[[#This Row],[Balanced]]*E$2/DatiStorici[[#This Row],[Gold]]),T2956)</f>
        <v>35.294211792420029</v>
      </c>
      <c r="U2957" s="34">
        <f>SUMPRODUCT(DatiStorici[[#This Row],[Bond 3Y]:[Gold]],Q2956:T2956)</f>
        <v>17498.261216952458</v>
      </c>
      <c r="V2957" s="32">
        <f t="shared" si="382"/>
        <v>-2.1759956917385219E-3</v>
      </c>
      <c r="W2957" s="32">
        <f>-(1-U2957/MAX(U$5:U2957))</f>
        <v>-1.7655809122162136E-2</v>
      </c>
      <c r="X2957" s="53" t="str">
        <f t="shared" si="383"/>
        <v/>
      </c>
    </row>
    <row r="2958" spans="1:24" x14ac:dyDescent="0.3">
      <c r="A2958" s="4">
        <v>43270</v>
      </c>
      <c r="B2958" s="1">
        <v>133.11144899999999</v>
      </c>
      <c r="C2958" s="1">
        <v>184.64190099999999</v>
      </c>
      <c r="D2958" s="1">
        <v>247.064213</v>
      </c>
      <c r="E2958" s="1">
        <v>120.42276</v>
      </c>
      <c r="F2958" s="3">
        <f t="shared" si="376"/>
        <v>16427.078806189529</v>
      </c>
      <c r="G2958" s="36">
        <f t="shared" si="377"/>
        <v>-1.3889651168538E-4</v>
      </c>
      <c r="H2958" s="31">
        <f t="shared" si="378"/>
        <v>1.3199212571503535E-3</v>
      </c>
      <c r="I2958" s="37">
        <f t="shared" si="379"/>
        <v>-7.0506229182995973E-3</v>
      </c>
      <c r="J2958" s="37">
        <f t="shared" si="380"/>
        <v>-4.2341580571790749E-3</v>
      </c>
      <c r="K2958" s="39">
        <f t="shared" si="381"/>
        <v>-2.4770210375381048E-3</v>
      </c>
      <c r="L2958" s="36">
        <f>-(1-B2958/MAX(B$5:B2958))</f>
        <v>-6.8561099910664502E-3</v>
      </c>
      <c r="M2958" s="37">
        <f>-(1-C2958/MAX(C$5:C2958))</f>
        <v>-1.4648184060500724E-2</v>
      </c>
      <c r="N2958" s="37">
        <f>-(1-D2958/MAX(D$5:D2958))</f>
        <v>-3.1318329199170103E-2</v>
      </c>
      <c r="O2958" s="37">
        <f>-(1-E2958/MAX(E$5:E2958))</f>
        <v>-0.34540040442695308</v>
      </c>
      <c r="P2958" s="39">
        <f>-(1-F2958/MAX(F$5:F2958))</f>
        <v>-2.1871978672666881E-2</v>
      </c>
      <c r="Q2958" s="33">
        <f>IF(DatiStorici[[#This Row],[Calend]]="X",(DatiStorici[[#This Row],[Balanced]]*B$2/DatiStorici[[#This Row],[Bond 3Y]]),Q2957)</f>
        <v>32.796399059957402</v>
      </c>
      <c r="R2958" s="33">
        <f>IF(DatiStorici[[#This Row],[Calend]]="X",(DatiStorici[[#This Row],[Balanced]]*C$2/DatiStorici[[#This Row],[Bond 10Y]]),R2957)</f>
        <v>23.941825733422558</v>
      </c>
      <c r="S2958" s="33">
        <f>IF(DatiStorici[[#This Row],[Calend]]="X",(DatiStorici[[#This Row],[Balanced]]*D$2/DatiStorici[[#This Row],[SXXR]]),S2957)</f>
        <v>17.880885900344772</v>
      </c>
      <c r="T2958" s="33">
        <f>IF(DatiStorici[[#This Row],[Calend]]="X",(DatiStorici[[#This Row],[Balanced]]*E$2/DatiStorici[[#This Row],[Gold]]),T2957)</f>
        <v>35.294211792420029</v>
      </c>
      <c r="U2958" s="34">
        <f>SUMPRODUCT(DatiStorici[[#This Row],[Bond 3Y]:[Gold]],Q2957:T2957)</f>
        <v>17454.19381646227</v>
      </c>
      <c r="V2958" s="32">
        <f t="shared" si="382"/>
        <v>-2.5215638671148284E-3</v>
      </c>
      <c r="W2958" s="32">
        <f>-(1-U2958/MAX(U$5:U2958))</f>
        <v>-2.0129732350413154E-2</v>
      </c>
      <c r="X2958" s="53" t="str">
        <f t="shared" si="383"/>
        <v/>
      </c>
    </row>
    <row r="2959" spans="1:24" x14ac:dyDescent="0.3">
      <c r="A2959" s="4">
        <v>43271</v>
      </c>
      <c r="B2959" s="1">
        <v>133.13698500000001</v>
      </c>
      <c r="C2959" s="1">
        <v>184.63428300000001</v>
      </c>
      <c r="D2959" s="1">
        <v>247.759817</v>
      </c>
      <c r="E2959" s="1">
        <v>120.23735000000001</v>
      </c>
      <c r="F2959" s="3">
        <f t="shared" si="376"/>
        <v>16430.667855888812</v>
      </c>
      <c r="G2959" s="36">
        <f t="shared" si="377"/>
        <v>1.9182084712903938E-4</v>
      </c>
      <c r="H2959" s="31">
        <f t="shared" si="378"/>
        <v>-4.1259091872828836E-5</v>
      </c>
      <c r="I2959" s="37">
        <f t="shared" si="379"/>
        <v>2.8115225455372542E-3</v>
      </c>
      <c r="J2959" s="37">
        <f t="shared" si="380"/>
        <v>-1.540845607387433E-3</v>
      </c>
      <c r="K2959" s="39">
        <f t="shared" si="381"/>
        <v>2.1845988104221128E-4</v>
      </c>
      <c r="L2959" s="36">
        <f>-(1-B2959/MAX(B$5:B2959))</f>
        <v>-6.665586016113112E-3</v>
      </c>
      <c r="M2959" s="37">
        <f>-(1-C2959/MAX(C$5:C2959))</f>
        <v>-1.4688837942924748E-2</v>
      </c>
      <c r="N2959" s="37">
        <f>-(1-D2959/MAX(D$5:D2959))</f>
        <v>-2.8591026702568856E-2</v>
      </c>
      <c r="O2959" s="37">
        <f>-(1-E2959/MAX(E$5:E2959))</f>
        <v>-0.34640826466047703</v>
      </c>
      <c r="P2959" s="39">
        <f>-(1-F2959/MAX(F$5:F2959))</f>
        <v>-2.1658273599341027E-2</v>
      </c>
      <c r="Q2959" s="33">
        <f>IF(DatiStorici[[#This Row],[Calend]]="X",(DatiStorici[[#This Row],[Balanced]]*B$2/DatiStorici[[#This Row],[Bond 3Y]]),Q2958)</f>
        <v>32.796399059957402</v>
      </c>
      <c r="R2959" s="33">
        <f>IF(DatiStorici[[#This Row],[Calend]]="X",(DatiStorici[[#This Row],[Balanced]]*C$2/DatiStorici[[#This Row],[Bond 10Y]]),R2958)</f>
        <v>23.941825733422558</v>
      </c>
      <c r="S2959" s="33">
        <f>IF(DatiStorici[[#This Row],[Calend]]="X",(DatiStorici[[#This Row],[Balanced]]*D$2/DatiStorici[[#This Row],[SXXR]]),S2958)</f>
        <v>17.880885900344772</v>
      </c>
      <c r="T2959" s="33">
        <f>IF(DatiStorici[[#This Row],[Calend]]="X",(DatiStorici[[#This Row],[Balanced]]*E$2/DatiStorici[[#This Row],[Gold]]),T2958)</f>
        <v>35.294211792420029</v>
      </c>
      <c r="U2959" s="34">
        <f>SUMPRODUCT(DatiStorici[[#This Row],[Bond 3Y]:[Gold]],Q2958:T2958)</f>
        <v>17460.743032427621</v>
      </c>
      <c r="V2959" s="32">
        <f t="shared" si="382"/>
        <v>3.7515267866636E-4</v>
      </c>
      <c r="W2959" s="32">
        <f>-(1-U2959/MAX(U$5:U2959))</f>
        <v>-1.9762062432893912E-2</v>
      </c>
      <c r="X2959" s="53" t="str">
        <f t="shared" si="383"/>
        <v/>
      </c>
    </row>
    <row r="2960" spans="1:24" x14ac:dyDescent="0.3">
      <c r="A2960" s="4">
        <v>43272</v>
      </c>
      <c r="B2960" s="1">
        <v>132.86833799999999</v>
      </c>
      <c r="C2960" s="1">
        <v>184.12078399999999</v>
      </c>
      <c r="D2960" s="1">
        <v>245.59694400000001</v>
      </c>
      <c r="E2960" s="1">
        <v>119.47633999999999</v>
      </c>
      <c r="F2960" s="3">
        <f t="shared" si="376"/>
        <v>16348.483239125493</v>
      </c>
      <c r="G2960" s="36">
        <f t="shared" si="377"/>
        <v>-2.0198625223489131E-3</v>
      </c>
      <c r="H2960" s="31">
        <f t="shared" si="378"/>
        <v>-2.7850428529099785E-3</v>
      </c>
      <c r="I2960" s="37">
        <f t="shared" si="379"/>
        <v>-8.7680438478270496E-3</v>
      </c>
      <c r="J2960" s="37">
        <f t="shared" si="380"/>
        <v>-6.3493458101919449E-3</v>
      </c>
      <c r="K2960" s="39">
        <f t="shared" si="381"/>
        <v>-5.0144549951515504E-3</v>
      </c>
      <c r="L2960" s="36">
        <f>-(1-B2960/MAX(B$5:B2960))</f>
        <v>-8.6699600096622476E-3</v>
      </c>
      <c r="M2960" s="37">
        <f>-(1-C2960/MAX(C$5:C2960))</f>
        <v>-1.7429154032570837E-2</v>
      </c>
      <c r="N2960" s="37">
        <f>-(1-D2960/MAX(D$5:D2960))</f>
        <v>-3.7071151792032908E-2</v>
      </c>
      <c r="O2960" s="37">
        <f>-(1-E2960/MAX(E$5:E2960))</f>
        <v>-0.35054499793437854</v>
      </c>
      <c r="P2960" s="39">
        <f>-(1-F2960/MAX(F$5:F2960))</f>
        <v>-2.6551844606497954E-2</v>
      </c>
      <c r="Q2960" s="33">
        <f>IF(DatiStorici[[#This Row],[Calend]]="X",(DatiStorici[[#This Row],[Balanced]]*B$2/DatiStorici[[#This Row],[Bond 3Y]]),Q2959)</f>
        <v>32.796399059957402</v>
      </c>
      <c r="R2960" s="33">
        <f>IF(DatiStorici[[#This Row],[Calend]]="X",(DatiStorici[[#This Row],[Balanced]]*C$2/DatiStorici[[#This Row],[Bond 10Y]]),R2959)</f>
        <v>23.941825733422558</v>
      </c>
      <c r="S2960" s="33">
        <f>IF(DatiStorici[[#This Row],[Calend]]="X",(DatiStorici[[#This Row],[Balanced]]*D$2/DatiStorici[[#This Row],[SXXR]]),S2959)</f>
        <v>17.880885900344772</v>
      </c>
      <c r="T2960" s="33">
        <f>IF(DatiStorici[[#This Row],[Calend]]="X",(DatiStorici[[#This Row],[Balanced]]*E$2/DatiStorici[[#This Row],[Gold]]),T2959)</f>
        <v>35.294211792420029</v>
      </c>
      <c r="U2960" s="34">
        <f>SUMPRODUCT(DatiStorici[[#This Row],[Bond 3Y]:[Gold]],Q2959:T2959)</f>
        <v>17374.104941190988</v>
      </c>
      <c r="V2960" s="32">
        <f t="shared" si="382"/>
        <v>-4.974229825399335E-3</v>
      </c>
      <c r="W2960" s="32">
        <f>-(1-U2960/MAX(U$5:U2960))</f>
        <v>-2.4625884305240708E-2</v>
      </c>
      <c r="X2960" s="53" t="str">
        <f t="shared" si="383"/>
        <v/>
      </c>
    </row>
    <row r="2961" spans="1:24" x14ac:dyDescent="0.3">
      <c r="A2961" s="4">
        <v>43273</v>
      </c>
      <c r="B2961" s="1">
        <v>132.87239199999999</v>
      </c>
      <c r="C2961" s="1">
        <v>184.06584000000001</v>
      </c>
      <c r="D2961" s="1">
        <v>248.29029700000001</v>
      </c>
      <c r="E2961" s="1">
        <v>119.75803999999999</v>
      </c>
      <c r="F2961" s="3">
        <f t="shared" si="376"/>
        <v>16398.819896749716</v>
      </c>
      <c r="G2961" s="36">
        <f t="shared" si="377"/>
        <v>3.0510942002158322E-5</v>
      </c>
      <c r="H2961" s="31">
        <f t="shared" si="378"/>
        <v>-2.9845734106746471E-4</v>
      </c>
      <c r="I2961" s="37">
        <f t="shared" si="379"/>
        <v>1.0906860823182511E-2</v>
      </c>
      <c r="J2961" s="37">
        <f t="shared" si="380"/>
        <v>2.3550137751475525E-3</v>
      </c>
      <c r="K2961" s="39">
        <f t="shared" si="381"/>
        <v>3.0742499350084156E-3</v>
      </c>
      <c r="L2961" s="36">
        <f>-(1-B2961/MAX(B$5:B2961))</f>
        <v>-8.6397131348792122E-3</v>
      </c>
      <c r="M2961" s="37">
        <f>-(1-C2961/MAX(C$5:C2961))</f>
        <v>-1.7722365756896452E-2</v>
      </c>
      <c r="N2961" s="37">
        <f>-(1-D2961/MAX(D$5:D2961))</f>
        <v>-2.6511137241902794E-2</v>
      </c>
      <c r="O2961" s="37">
        <f>-(1-E2961/MAX(E$5:E2961))</f>
        <v>-0.349013720075667</v>
      </c>
      <c r="P2961" s="39">
        <f>-(1-F2961/MAX(F$5:F2961))</f>
        <v>-2.3554616925112404E-2</v>
      </c>
      <c r="Q2961" s="33">
        <f>IF(DatiStorici[[#This Row],[Calend]]="X",(DatiStorici[[#This Row],[Balanced]]*B$2/DatiStorici[[#This Row],[Bond 3Y]]),Q2960)</f>
        <v>32.796399059957402</v>
      </c>
      <c r="R2961" s="33">
        <f>IF(DatiStorici[[#This Row],[Calend]]="X",(DatiStorici[[#This Row],[Balanced]]*C$2/DatiStorici[[#This Row],[Bond 10Y]]),R2960)</f>
        <v>23.941825733422558</v>
      </c>
      <c r="S2961" s="33">
        <f>IF(DatiStorici[[#This Row],[Calend]]="X",(DatiStorici[[#This Row],[Balanced]]*D$2/DatiStorici[[#This Row],[SXXR]]),S2960)</f>
        <v>17.880885900344772</v>
      </c>
      <c r="T2961" s="33">
        <f>IF(DatiStorici[[#This Row],[Calend]]="X",(DatiStorici[[#This Row],[Balanced]]*E$2/DatiStorici[[#This Row],[Gold]]),T2960)</f>
        <v>35.294211792420029</v>
      </c>
      <c r="U2961" s="34">
        <f>SUMPRODUCT(DatiStorici[[#This Row],[Bond 3Y]:[Gold]],Q2960:T2960)</f>
        <v>17431.024355263959</v>
      </c>
      <c r="V2961" s="32">
        <f t="shared" si="382"/>
        <v>3.2707515223362195E-3</v>
      </c>
      <c r="W2961" s="32">
        <f>-(1-U2961/MAX(U$5:U2961))</f>
        <v>-2.1430455052613984E-2</v>
      </c>
      <c r="X2961" s="53" t="str">
        <f t="shared" si="383"/>
        <v/>
      </c>
    </row>
    <row r="2962" spans="1:24" x14ac:dyDescent="0.3">
      <c r="A2962" s="4">
        <v>43276</v>
      </c>
      <c r="B2962" s="1">
        <v>132.780596</v>
      </c>
      <c r="C2962" s="1">
        <v>183.83325500000001</v>
      </c>
      <c r="D2962" s="1">
        <v>243.14802800000001</v>
      </c>
      <c r="E2962" s="1">
        <v>119.7114</v>
      </c>
      <c r="F2962" s="3">
        <f t="shared" si="376"/>
        <v>16311.468313084952</v>
      </c>
      <c r="G2962" s="36">
        <f t="shared" si="377"/>
        <v>-6.9109709131963577E-4</v>
      </c>
      <c r="H2962" s="31">
        <f t="shared" si="378"/>
        <v>-1.264395776706514E-3</v>
      </c>
      <c r="I2962" s="37">
        <f t="shared" si="379"/>
        <v>-2.0928187425134383E-2</v>
      </c>
      <c r="J2962" s="37">
        <f t="shared" si="380"/>
        <v>-3.8952778767703582E-4</v>
      </c>
      <c r="K2962" s="39">
        <f t="shared" si="381"/>
        <v>-5.3409368178424016E-3</v>
      </c>
      <c r="L2962" s="36">
        <f>-(1-B2962/MAX(B$5:B2962))</f>
        <v>-9.3246026557441963E-3</v>
      </c>
      <c r="M2962" s="37">
        <f>-(1-C2962/MAX(C$5:C2962))</f>
        <v>-1.8963568598012626E-2</v>
      </c>
      <c r="N2962" s="37">
        <f>-(1-D2962/MAX(D$5:D2962))</f>
        <v>-4.6672785366260294E-2</v>
      </c>
      <c r="O2962" s="37">
        <f>-(1-E2962/MAX(E$5:E2962))</f>
        <v>-0.34926724793981434</v>
      </c>
      <c r="P2962" s="39">
        <f>-(1-F2962/MAX(F$5:F2962))</f>
        <v>-2.8755847935073353E-2</v>
      </c>
      <c r="Q2962" s="33">
        <f>IF(DatiStorici[[#This Row],[Calend]]="X",(DatiStorici[[#This Row],[Balanced]]*B$2/DatiStorici[[#This Row],[Bond 3Y]]),Q2961)</f>
        <v>32.796399059957402</v>
      </c>
      <c r="R2962" s="33">
        <f>IF(DatiStorici[[#This Row],[Calend]]="X",(DatiStorici[[#This Row],[Balanced]]*C$2/DatiStorici[[#This Row],[Bond 10Y]]),R2961)</f>
        <v>23.941825733422558</v>
      </c>
      <c r="S2962" s="33">
        <f>IF(DatiStorici[[#This Row],[Calend]]="X",(DatiStorici[[#This Row],[Balanced]]*D$2/DatiStorici[[#This Row],[SXXR]]),S2961)</f>
        <v>17.880885900344772</v>
      </c>
      <c r="T2962" s="33">
        <f>IF(DatiStorici[[#This Row],[Calend]]="X",(DatiStorici[[#This Row],[Balanced]]*E$2/DatiStorici[[#This Row],[Gold]]),T2961)</f>
        <v>35.294211792420029</v>
      </c>
      <c r="U2962" s="34">
        <f>SUMPRODUCT(DatiStorici[[#This Row],[Bond 3Y]:[Gold]],Q2961:T2961)</f>
        <v>17328.85082018176</v>
      </c>
      <c r="V2962" s="32">
        <f t="shared" si="382"/>
        <v>-5.8788375293249749E-3</v>
      </c>
      <c r="W2962" s="32">
        <f>-(1-U2962/MAX(U$5:U2962))</f>
        <v>-2.7166429467729736E-2</v>
      </c>
      <c r="X2962" s="53" t="str">
        <f t="shared" si="383"/>
        <v/>
      </c>
    </row>
    <row r="2963" spans="1:24" x14ac:dyDescent="0.3">
      <c r="A2963" s="4">
        <v>43277</v>
      </c>
      <c r="B2963" s="1">
        <v>132.70071799999999</v>
      </c>
      <c r="C2963" s="1">
        <v>183.350482</v>
      </c>
      <c r="D2963" s="1">
        <v>243.27804800000001</v>
      </c>
      <c r="E2963" s="1">
        <v>118.91742000000001</v>
      </c>
      <c r="F2963" s="3">
        <f t="shared" si="376"/>
        <v>16267.914116471577</v>
      </c>
      <c r="G2963" s="36">
        <f t="shared" si="377"/>
        <v>-6.0175988439185738E-4</v>
      </c>
      <c r="H2963" s="31">
        <f t="shared" si="378"/>
        <v>-2.6296005489471479E-3</v>
      </c>
      <c r="I2963" s="37">
        <f t="shared" si="379"/>
        <v>5.3459306361903841E-4</v>
      </c>
      <c r="J2963" s="37">
        <f t="shared" si="380"/>
        <v>-6.6545434870704688E-3</v>
      </c>
      <c r="K2963" s="39">
        <f t="shared" si="381"/>
        <v>-2.6737291693194418E-3</v>
      </c>
      <c r="L2963" s="36">
        <f>-(1-B2963/MAX(B$5:B2963))</f>
        <v>-9.9205720351034365E-3</v>
      </c>
      <c r="M2963" s="37">
        <f>-(1-C2963/MAX(C$5:C2963))</f>
        <v>-2.1539913672777411E-2</v>
      </c>
      <c r="N2963" s="37">
        <f>-(1-D2963/MAX(D$5:D2963))</f>
        <v>-4.6163007000109335E-2</v>
      </c>
      <c r="O2963" s="37">
        <f>-(1-E2963/MAX(E$5:E2963))</f>
        <v>-0.3535832010610771</v>
      </c>
      <c r="P2963" s="39">
        <f>-(1-F2963/MAX(F$5:F2963))</f>
        <v>-3.1349223218443356E-2</v>
      </c>
      <c r="Q2963" s="33">
        <f>IF(DatiStorici[[#This Row],[Calend]]="X",(DatiStorici[[#This Row],[Balanced]]*B$2/DatiStorici[[#This Row],[Bond 3Y]]),Q2962)</f>
        <v>32.796399059957402</v>
      </c>
      <c r="R2963" s="33">
        <f>IF(DatiStorici[[#This Row],[Calend]]="X",(DatiStorici[[#This Row],[Balanced]]*C$2/DatiStorici[[#This Row],[Bond 10Y]]),R2962)</f>
        <v>23.941825733422558</v>
      </c>
      <c r="S2963" s="33">
        <f>IF(DatiStorici[[#This Row],[Calend]]="X",(DatiStorici[[#This Row],[Balanced]]*D$2/DatiStorici[[#This Row],[SXXR]]),S2962)</f>
        <v>17.880885900344772</v>
      </c>
      <c r="T2963" s="33">
        <f>IF(DatiStorici[[#This Row],[Calend]]="X",(DatiStorici[[#This Row],[Balanced]]*E$2/DatiStorici[[#This Row],[Gold]]),T2962)</f>
        <v>35.294211792420029</v>
      </c>
      <c r="U2963" s="34">
        <f>SUMPRODUCT(DatiStorici[[#This Row],[Bond 3Y]:[Gold]],Q2962:T2962)</f>
        <v>17288.974616888663</v>
      </c>
      <c r="V2963" s="32">
        <f t="shared" si="382"/>
        <v>-2.303796984731528E-3</v>
      </c>
      <c r="W2963" s="32">
        <f>-(1-U2963/MAX(U$5:U2963))</f>
        <v>-2.9405060847931486E-2</v>
      </c>
      <c r="X2963" s="53" t="str">
        <f t="shared" si="383"/>
        <v/>
      </c>
    </row>
    <row r="2964" spans="1:24" x14ac:dyDescent="0.3">
      <c r="A2964" s="4">
        <v>43278</v>
      </c>
      <c r="B2964" s="1">
        <v>132.823609</v>
      </c>
      <c r="C2964" s="1">
        <v>183.83248599999999</v>
      </c>
      <c r="D2964" s="1">
        <v>245.046312</v>
      </c>
      <c r="E2964" s="1">
        <v>118.37821</v>
      </c>
      <c r="F2964" s="3">
        <f t="shared" si="376"/>
        <v>16288.485321791526</v>
      </c>
      <c r="G2964" s="36">
        <f t="shared" si="377"/>
        <v>9.25647831693107E-4</v>
      </c>
      <c r="H2964" s="31">
        <f t="shared" si="378"/>
        <v>2.6254174015158545E-3</v>
      </c>
      <c r="I2964" s="37">
        <f t="shared" si="379"/>
        <v>7.2422015920091771E-3</v>
      </c>
      <c r="J2964" s="37">
        <f t="shared" si="380"/>
        <v>-4.5446342864091322E-3</v>
      </c>
      <c r="K2964" s="39">
        <f t="shared" si="381"/>
        <v>1.2637274644977164E-3</v>
      </c>
      <c r="L2964" s="36">
        <f>-(1-B2964/MAX(B$5:B2964))</f>
        <v>-9.003682866635998E-3</v>
      </c>
      <c r="M2964" s="37">
        <f>-(1-C2964/MAX(C$5:C2964))</f>
        <v>-1.8967672409457181E-2</v>
      </c>
      <c r="N2964" s="37">
        <f>-(1-D2964/MAX(D$5:D2964))</f>
        <v>-3.9230052586606501E-2</v>
      </c>
      <c r="O2964" s="37">
        <f>-(1-E2964/MAX(E$5:E2964))</f>
        <v>-0.35651426366028138</v>
      </c>
      <c r="P2964" s="39">
        <f>-(1-F2964/MAX(F$5:F2964))</f>
        <v>-3.0124338831309383E-2</v>
      </c>
      <c r="Q2964" s="33">
        <f>IF(DatiStorici[[#This Row],[Calend]]="X",(DatiStorici[[#This Row],[Balanced]]*B$2/DatiStorici[[#This Row],[Bond 3Y]]),Q2963)</f>
        <v>32.796399059957402</v>
      </c>
      <c r="R2964" s="33">
        <f>IF(DatiStorici[[#This Row],[Calend]]="X",(DatiStorici[[#This Row],[Balanced]]*C$2/DatiStorici[[#This Row],[Bond 10Y]]),R2963)</f>
        <v>23.941825733422558</v>
      </c>
      <c r="S2964" s="33">
        <f>IF(DatiStorici[[#This Row],[Calend]]="X",(DatiStorici[[#This Row],[Balanced]]*D$2/DatiStorici[[#This Row],[SXXR]]),S2963)</f>
        <v>17.880885900344772</v>
      </c>
      <c r="T2964" s="33">
        <f>IF(DatiStorici[[#This Row],[Calend]]="X",(DatiStorici[[#This Row],[Balanced]]*E$2/DatiStorici[[#This Row],[Gold]]),T2963)</f>
        <v>35.294211792420029</v>
      </c>
      <c r="U2964" s="34">
        <f>SUMPRODUCT(DatiStorici[[#This Row],[Bond 3Y]:[Gold]],Q2963:T2963)</f>
        <v>17317.132189821452</v>
      </c>
      <c r="V2964" s="32">
        <f t="shared" si="382"/>
        <v>1.6273185136880942E-3</v>
      </c>
      <c r="W2964" s="32">
        <f>-(1-U2964/MAX(U$5:U2964))</f>
        <v>-2.7824307888720479E-2</v>
      </c>
      <c r="X2964" s="53" t="str">
        <f t="shared" si="383"/>
        <v/>
      </c>
    </row>
    <row r="2965" spans="1:24" x14ac:dyDescent="0.3">
      <c r="A2965" s="4">
        <v>43279</v>
      </c>
      <c r="B2965" s="1">
        <v>132.83963299999999</v>
      </c>
      <c r="C2965" s="1">
        <v>184.021253</v>
      </c>
      <c r="D2965" s="1">
        <v>243.116174</v>
      </c>
      <c r="E2965" s="1">
        <v>118.08906</v>
      </c>
      <c r="F2965" s="3">
        <f t="shared" si="376"/>
        <v>16253.220041657441</v>
      </c>
      <c r="G2965" s="36">
        <f t="shared" si="377"/>
        <v>1.2063392661173041E-4</v>
      </c>
      <c r="H2965" s="31">
        <f t="shared" si="378"/>
        <v>1.0263156062110979E-3</v>
      </c>
      <c r="I2965" s="37">
        <f t="shared" si="379"/>
        <v>-7.907809852365168E-3</v>
      </c>
      <c r="J2965" s="37">
        <f t="shared" si="380"/>
        <v>-2.4455827998026577E-3</v>
      </c>
      <c r="K2965" s="39">
        <f t="shared" si="381"/>
        <v>-2.1673906481141651E-3</v>
      </c>
      <c r="L2965" s="36">
        <f>-(1-B2965/MAX(B$5:B2965))</f>
        <v>-8.8841278785937172E-3</v>
      </c>
      <c r="M2965" s="37">
        <f>-(1-C2965/MAX(C$5:C2965))</f>
        <v>-1.7960306772339618E-2</v>
      </c>
      <c r="N2965" s="37">
        <f>-(1-D2965/MAX(D$5:D2965))</f>
        <v>-4.6797677537275373E-2</v>
      </c>
      <c r="O2965" s="37">
        <f>-(1-E2965/MAX(E$5:E2965))</f>
        <v>-0.35808603857276422</v>
      </c>
      <c r="P2965" s="39">
        <f>-(1-F2965/MAX(F$5:F2965))</f>
        <v>-3.2224161878734559E-2</v>
      </c>
      <c r="Q2965" s="33">
        <f>IF(DatiStorici[[#This Row],[Calend]]="X",(DatiStorici[[#This Row],[Balanced]]*B$2/DatiStorici[[#This Row],[Bond 3Y]]),Q2964)</f>
        <v>32.796399059957402</v>
      </c>
      <c r="R2965" s="33">
        <f>IF(DatiStorici[[#This Row],[Calend]]="X",(DatiStorici[[#This Row],[Balanced]]*C$2/DatiStorici[[#This Row],[Bond 10Y]]),R2964)</f>
        <v>23.941825733422558</v>
      </c>
      <c r="S2965" s="33">
        <f>IF(DatiStorici[[#This Row],[Calend]]="X",(DatiStorici[[#This Row],[Balanced]]*D$2/DatiStorici[[#This Row],[SXXR]]),S2964)</f>
        <v>17.880885900344772</v>
      </c>
      <c r="T2965" s="33">
        <f>IF(DatiStorici[[#This Row],[Calend]]="X",(DatiStorici[[#This Row],[Balanced]]*E$2/DatiStorici[[#This Row],[Gold]]),T2964)</f>
        <v>35.294211792420029</v>
      </c>
      <c r="U2965" s="34">
        <f>SUMPRODUCT(DatiStorici[[#This Row],[Bond 3Y]:[Gold]],Q2964:T2964)</f>
        <v>17277.459247248509</v>
      </c>
      <c r="V2965" s="32">
        <f t="shared" si="382"/>
        <v>-2.2935932073061445E-3</v>
      </c>
      <c r="W2965" s="32">
        <f>-(1-U2965/MAX(U$5:U2965))</f>
        <v>-3.0051528307272979E-2</v>
      </c>
      <c r="X2965" s="53" t="str">
        <f t="shared" si="383"/>
        <v/>
      </c>
    </row>
    <row r="2966" spans="1:24" x14ac:dyDescent="0.3">
      <c r="A2966" s="4">
        <v>43280</v>
      </c>
      <c r="B2966" s="1">
        <v>132.96642299999999</v>
      </c>
      <c r="C2966" s="1">
        <v>184.57375200000001</v>
      </c>
      <c r="D2966" s="1">
        <v>245.08921799999999</v>
      </c>
      <c r="E2966" s="1">
        <v>117.98390000000001</v>
      </c>
      <c r="F2966" s="3">
        <f t="shared" si="376"/>
        <v>16295.872176161993</v>
      </c>
      <c r="G2966" s="36">
        <f t="shared" si="377"/>
        <v>9.5400391943062748E-4</v>
      </c>
      <c r="H2966" s="31">
        <f t="shared" si="378"/>
        <v>2.9978670697678317E-3</v>
      </c>
      <c r="I2966" s="37">
        <f t="shared" si="379"/>
        <v>8.0828879582498254E-3</v>
      </c>
      <c r="J2966" s="37">
        <f t="shared" si="380"/>
        <v>-8.9091107220113535E-4</v>
      </c>
      <c r="K2966" s="39">
        <f t="shared" si="381"/>
        <v>2.6207894605641828E-3</v>
      </c>
      <c r="L2966" s="36">
        <f>-(1-B2966/MAX(B$5:B2966))</f>
        <v>-7.9381482896085931E-3</v>
      </c>
      <c r="M2966" s="37">
        <f>-(1-C2966/MAX(C$5:C2966))</f>
        <v>-1.5011865004754266E-2</v>
      </c>
      <c r="N2966" s="37">
        <f>-(1-D2966/MAX(D$5:D2966))</f>
        <v>-3.9061828078238103E-2</v>
      </c>
      <c r="O2966" s="37">
        <f>-(1-E2966/MAX(E$5:E2966))</f>
        <v>-0.35865767215324729</v>
      </c>
      <c r="P2966" s="39">
        <f>-(1-F2966/MAX(F$5:F2966))</f>
        <v>-2.9684498654339198E-2</v>
      </c>
      <c r="Q2966" s="33">
        <f>IF(DatiStorici[[#This Row],[Calend]]="X",(DatiStorici[[#This Row],[Balanced]]*B$2/DatiStorici[[#This Row],[Bond 3Y]]),Q2965)</f>
        <v>32.796399059957402</v>
      </c>
      <c r="R2966" s="33">
        <f>IF(DatiStorici[[#This Row],[Calend]]="X",(DatiStorici[[#This Row],[Balanced]]*C$2/DatiStorici[[#This Row],[Bond 10Y]]),R2965)</f>
        <v>23.941825733422558</v>
      </c>
      <c r="S2966" s="33">
        <f>IF(DatiStorici[[#This Row],[Calend]]="X",(DatiStorici[[#This Row],[Balanced]]*D$2/DatiStorici[[#This Row],[SXXR]]),S2965)</f>
        <v>17.880885900344772</v>
      </c>
      <c r="T2966" s="33">
        <f>IF(DatiStorici[[#This Row],[Calend]]="X",(DatiStorici[[#This Row],[Balanced]]*E$2/DatiStorici[[#This Row],[Gold]]),T2965)</f>
        <v>35.294211792420029</v>
      </c>
      <c r="U2966" s="34">
        <f>SUMPRODUCT(DatiStorici[[#This Row],[Bond 3Y]:[Gold]],Q2965:T2965)</f>
        <v>17326.413572789483</v>
      </c>
      <c r="V2966" s="32">
        <f t="shared" si="382"/>
        <v>2.829414988003225E-3</v>
      </c>
      <c r="W2966" s="32">
        <f>-(1-U2966/MAX(U$5:U2966))</f>
        <v>-2.7303255395051962E-2</v>
      </c>
      <c r="X2966" s="53" t="str">
        <f t="shared" si="383"/>
        <v/>
      </c>
    </row>
    <row r="2967" spans="1:24" x14ac:dyDescent="0.3">
      <c r="A2967" s="4">
        <v>43283</v>
      </c>
      <c r="B2967" s="1">
        <v>133.03048899999999</v>
      </c>
      <c r="C2967" s="1">
        <v>184.84553399999999</v>
      </c>
      <c r="D2967" s="1">
        <v>243.03881200000001</v>
      </c>
      <c r="E2967" s="1">
        <v>117.72976</v>
      </c>
      <c r="F2967" s="3">
        <f t="shared" si="376"/>
        <v>16263.466249610206</v>
      </c>
      <c r="G2967" s="36">
        <f t="shared" si="377"/>
        <v>4.8170484955716876E-4</v>
      </c>
      <c r="H2967" s="31">
        <f t="shared" si="378"/>
        <v>1.4714015176482916E-3</v>
      </c>
      <c r="I2967" s="37">
        <f t="shared" si="379"/>
        <v>-8.4011486071408192E-3</v>
      </c>
      <c r="J2967" s="37">
        <f t="shared" si="380"/>
        <v>-2.1563459536083516E-3</v>
      </c>
      <c r="K2967" s="39">
        <f t="shared" si="381"/>
        <v>-1.99057713203191E-3</v>
      </c>
      <c r="L2967" s="36">
        <f>-(1-B2967/MAX(B$5:B2967))</f>
        <v>-7.4601521672967852E-3</v>
      </c>
      <c r="M2967" s="37">
        <f>-(1-C2967/MAX(C$5:C2967))</f>
        <v>-1.3561485184197419E-2</v>
      </c>
      <c r="N2967" s="37">
        <f>-(1-D2967/MAX(D$5:D2967))</f>
        <v>-4.7100996057212074E-2</v>
      </c>
      <c r="O2967" s="37">
        <f>-(1-E2967/MAX(E$5:E2967))</f>
        <v>-0.36003913809223542</v>
      </c>
      <c r="P2967" s="39">
        <f>-(1-F2967/MAX(F$5:F2967))</f>
        <v>-3.1614065389322765E-2</v>
      </c>
      <c r="Q2967" s="33">
        <f>IF(DatiStorici[[#This Row],[Calend]]="X",(DatiStorici[[#This Row],[Balanced]]*B$2/DatiStorici[[#This Row],[Bond 3Y]]),Q2966)</f>
        <v>32.796399059957402</v>
      </c>
      <c r="R2967" s="33">
        <f>IF(DatiStorici[[#This Row],[Calend]]="X",(DatiStorici[[#This Row],[Balanced]]*C$2/DatiStorici[[#This Row],[Bond 10Y]]),R2966)</f>
        <v>23.941825733422558</v>
      </c>
      <c r="S2967" s="33">
        <f>IF(DatiStorici[[#This Row],[Calend]]="X",(DatiStorici[[#This Row],[Balanced]]*D$2/DatiStorici[[#This Row],[SXXR]]),S2966)</f>
        <v>17.880885900344772</v>
      </c>
      <c r="T2967" s="33">
        <f>IF(DatiStorici[[#This Row],[Calend]]="X",(DatiStorici[[#This Row],[Balanced]]*E$2/DatiStorici[[#This Row],[Gold]]),T2966)</f>
        <v>35.294211792420029</v>
      </c>
      <c r="U2967" s="34">
        <f>SUMPRODUCT(DatiStorici[[#This Row],[Bond 3Y]:[Gold]],Q2966:T2966)</f>
        <v>17289.38891745283</v>
      </c>
      <c r="V2967" s="32">
        <f t="shared" si="382"/>
        <v>-2.1391773000824241E-3</v>
      </c>
      <c r="W2967" s="32">
        <f>-(1-U2967/MAX(U$5:U2967))</f>
        <v>-2.9381802208262031E-2</v>
      </c>
      <c r="X2967" s="53" t="str">
        <f t="shared" si="383"/>
        <v/>
      </c>
    </row>
    <row r="2968" spans="1:24" x14ac:dyDescent="0.3">
      <c r="A2968" s="4">
        <v>43284</v>
      </c>
      <c r="B2968" s="1">
        <v>133.01004</v>
      </c>
      <c r="C2968" s="1">
        <v>184.86630400000001</v>
      </c>
      <c r="D2968" s="1">
        <v>245.02875900000001</v>
      </c>
      <c r="E2968" s="1">
        <v>118.10107000000001</v>
      </c>
      <c r="F2968" s="3">
        <f t="shared" si="376"/>
        <v>16308.067661069184</v>
      </c>
      <c r="G2968" s="36">
        <f t="shared" si="377"/>
        <v>-1.5372845721760219E-4</v>
      </c>
      <c r="H2968" s="31">
        <f t="shared" si="378"/>
        <v>1.1235777644694098E-4</v>
      </c>
      <c r="I2968" s="37">
        <f t="shared" si="379"/>
        <v>8.1544365780219889E-3</v>
      </c>
      <c r="J2968" s="37">
        <f t="shared" si="380"/>
        <v>3.1489547556034251E-3</v>
      </c>
      <c r="K2968" s="39">
        <f t="shared" si="381"/>
        <v>2.7386760143660606E-3</v>
      </c>
      <c r="L2968" s="36">
        <f>-(1-B2968/MAX(B$5:B2968))</f>
        <v>-7.6127220593634748E-3</v>
      </c>
      <c r="M2968" s="37">
        <f>-(1-C2968/MAX(C$5:C2968))</f>
        <v>-1.3450644919304922E-2</v>
      </c>
      <c r="N2968" s="37">
        <f>-(1-D2968/MAX(D$5:D2968))</f>
        <v>-3.929887384226749E-2</v>
      </c>
      <c r="O2968" s="37">
        <f>-(1-E2968/MAX(E$5:E2968))</f>
        <v>-0.35802075406057698</v>
      </c>
      <c r="P2968" s="39">
        <f>-(1-F2968/MAX(F$5:F2968))</f>
        <v>-2.8958335125075285E-2</v>
      </c>
      <c r="Q2968" s="33">
        <f>IF(DatiStorici[[#This Row],[Calend]]="X",(DatiStorici[[#This Row],[Balanced]]*B$2/DatiStorici[[#This Row],[Bond 3Y]]),Q2967)</f>
        <v>32.796399059957402</v>
      </c>
      <c r="R2968" s="33">
        <f>IF(DatiStorici[[#This Row],[Calend]]="X",(DatiStorici[[#This Row],[Balanced]]*C$2/DatiStorici[[#This Row],[Bond 10Y]]),R2967)</f>
        <v>23.941825733422558</v>
      </c>
      <c r="S2968" s="33">
        <f>IF(DatiStorici[[#This Row],[Calend]]="X",(DatiStorici[[#This Row],[Balanced]]*D$2/DatiStorici[[#This Row],[SXXR]]),S2967)</f>
        <v>17.880885900344772</v>
      </c>
      <c r="T2968" s="33">
        <f>IF(DatiStorici[[#This Row],[Calend]]="X",(DatiStorici[[#This Row],[Balanced]]*E$2/DatiStorici[[#This Row],[Gold]]),T2967)</f>
        <v>35.294211792420029</v>
      </c>
      <c r="U2968" s="34">
        <f>SUMPRODUCT(DatiStorici[[#This Row],[Bond 3Y]:[Gold]],Q2967:T2967)</f>
        <v>17337.902644644317</v>
      </c>
      <c r="V2968" s="32">
        <f t="shared" si="382"/>
        <v>2.8020533368381165E-3</v>
      </c>
      <c r="W2968" s="32">
        <f>-(1-U2968/MAX(U$5:U2968))</f>
        <v>-2.6658264281063992E-2</v>
      </c>
      <c r="X2968" s="53" t="str">
        <f t="shared" si="383"/>
        <v/>
      </c>
    </row>
    <row r="2969" spans="1:24" x14ac:dyDescent="0.3">
      <c r="A2969" s="4">
        <v>43285</v>
      </c>
      <c r="B2969" s="1">
        <v>132.99380300000001</v>
      </c>
      <c r="C2969" s="1">
        <v>184.80740900000001</v>
      </c>
      <c r="D2969" s="1">
        <v>245.178932</v>
      </c>
      <c r="E2969" s="1">
        <v>118.46765000000001</v>
      </c>
      <c r="F2969" s="3">
        <f t="shared" si="376"/>
        <v>16322.893002722709</v>
      </c>
      <c r="G2969" s="36">
        <f t="shared" si="377"/>
        <v>-1.2208094317009505E-4</v>
      </c>
      <c r="H2969" s="31">
        <f t="shared" si="378"/>
        <v>-3.1863234212869127E-4</v>
      </c>
      <c r="I2969" s="37">
        <f t="shared" si="379"/>
        <v>6.1269134472963704E-4</v>
      </c>
      <c r="J2969" s="37">
        <f t="shared" si="380"/>
        <v>3.0991442436462992E-3</v>
      </c>
      <c r="K2969" s="39">
        <f t="shared" si="381"/>
        <v>9.0866725171550406E-4</v>
      </c>
      <c r="L2969" s="36">
        <f>-(1-B2969/MAX(B$5:B2969))</f>
        <v>-7.7338662393962032E-3</v>
      </c>
      <c r="M2969" s="37">
        <f>-(1-C2969/MAX(C$5:C2969))</f>
        <v>-1.3764941375772666E-2</v>
      </c>
      <c r="N2969" s="37">
        <f>-(1-D2969/MAX(D$5:D2969))</f>
        <v>-3.8710080221440069E-2</v>
      </c>
      <c r="O2969" s="37">
        <f>-(1-E2969/MAX(E$5:E2969))</f>
        <v>-0.35602808158117893</v>
      </c>
      <c r="P2969" s="39">
        <f>-(1-F2969/MAX(F$5:F2969))</f>
        <v>-2.8075580359718022E-2</v>
      </c>
      <c r="Q2969" s="33">
        <f>IF(DatiStorici[[#This Row],[Calend]]="X",(DatiStorici[[#This Row],[Balanced]]*B$2/DatiStorici[[#This Row],[Bond 3Y]]),Q2968)</f>
        <v>32.796399059957402</v>
      </c>
      <c r="R2969" s="33">
        <f>IF(DatiStorici[[#This Row],[Calend]]="X",(DatiStorici[[#This Row],[Balanced]]*C$2/DatiStorici[[#This Row],[Bond 10Y]]),R2968)</f>
        <v>23.941825733422558</v>
      </c>
      <c r="S2969" s="33">
        <f>IF(DatiStorici[[#This Row],[Calend]]="X",(DatiStorici[[#This Row],[Balanced]]*D$2/DatiStorici[[#This Row],[SXXR]]),S2968)</f>
        <v>17.880885900344772</v>
      </c>
      <c r="T2969" s="33">
        <f>IF(DatiStorici[[#This Row],[Calend]]="X",(DatiStorici[[#This Row],[Balanced]]*E$2/DatiStorici[[#This Row],[Gold]]),T2968)</f>
        <v>35.294211792420029</v>
      </c>
      <c r="U2969" s="34">
        <f>SUMPRODUCT(DatiStorici[[#This Row],[Bond 3Y]:[Gold]],Q2968:T2968)</f>
        <v>17351.583454123385</v>
      </c>
      <c r="V2969" s="32">
        <f t="shared" si="382"/>
        <v>7.8875830846258086E-4</v>
      </c>
      <c r="W2969" s="32">
        <f>-(1-U2969/MAX(U$5:U2969))</f>
        <v>-2.5890230043167817E-2</v>
      </c>
      <c r="X2969" s="53" t="str">
        <f t="shared" si="383"/>
        <v/>
      </c>
    </row>
    <row r="2970" spans="1:24" x14ac:dyDescent="0.3">
      <c r="A2970" s="4">
        <v>43286</v>
      </c>
      <c r="B2970" s="1">
        <v>132.854623</v>
      </c>
      <c r="C2970" s="1">
        <v>184.581335</v>
      </c>
      <c r="D2970" s="1">
        <v>246.18723199999999</v>
      </c>
      <c r="E2970" s="1">
        <v>118.45213</v>
      </c>
      <c r="F2970" s="3">
        <f t="shared" si="376"/>
        <v>16328.289523537671</v>
      </c>
      <c r="G2970" s="36">
        <f t="shared" si="377"/>
        <v>-1.0470629058058473E-3</v>
      </c>
      <c r="H2970" s="31">
        <f t="shared" si="378"/>
        <v>-1.224043947732883E-3</v>
      </c>
      <c r="I2970" s="37">
        <f t="shared" si="379"/>
        <v>4.1040734553625868E-3</v>
      </c>
      <c r="J2970" s="37">
        <f t="shared" si="380"/>
        <v>-1.3101481034812824E-4</v>
      </c>
      <c r="K2970" s="39">
        <f t="shared" si="381"/>
        <v>3.3055592150509761E-4</v>
      </c>
      <c r="L2970" s="36">
        <f>-(1-B2970/MAX(B$5:B2970))</f>
        <v>-8.7722875596497607E-3</v>
      </c>
      <c r="M2970" s="37">
        <f>-(1-C2970/MAX(C$5:C2970))</f>
        <v>-1.49713979017847E-2</v>
      </c>
      <c r="N2970" s="37">
        <f>-(1-D2970/MAX(D$5:D2970))</f>
        <v>-3.4756768987860176E-2</v>
      </c>
      <c r="O2970" s="37">
        <f>-(1-E2970/MAX(E$5:E2970))</f>
        <v>-0.35611244591333091</v>
      </c>
      <c r="P2970" s="39">
        <f>-(1-F2970/MAX(F$5:F2970))</f>
        <v>-2.775425188196079E-2</v>
      </c>
      <c r="Q2970" s="33">
        <f>IF(DatiStorici[[#This Row],[Calend]]="X",(DatiStorici[[#This Row],[Balanced]]*B$2/DatiStorici[[#This Row],[Bond 3Y]]),Q2969)</f>
        <v>32.796399059957402</v>
      </c>
      <c r="R2970" s="33">
        <f>IF(DatiStorici[[#This Row],[Calend]]="X",(DatiStorici[[#This Row],[Balanced]]*C$2/DatiStorici[[#This Row],[Bond 10Y]]),R2969)</f>
        <v>23.941825733422558</v>
      </c>
      <c r="S2970" s="33">
        <f>IF(DatiStorici[[#This Row],[Calend]]="X",(DatiStorici[[#This Row],[Balanced]]*D$2/DatiStorici[[#This Row],[SXXR]]),S2969)</f>
        <v>17.880885900344772</v>
      </c>
      <c r="T2970" s="33">
        <f>IF(DatiStorici[[#This Row],[Calend]]="X",(DatiStorici[[#This Row],[Balanced]]*E$2/DatiStorici[[#This Row],[Gold]]),T2969)</f>
        <v>35.294211792420029</v>
      </c>
      <c r="U2970" s="34">
        <f>SUMPRODUCT(DatiStorici[[#This Row],[Bond 3Y]:[Gold]],Q2969:T2969)</f>
        <v>17359.087758077661</v>
      </c>
      <c r="V2970" s="32">
        <f t="shared" si="382"/>
        <v>4.3239175787292714E-4</v>
      </c>
      <c r="W2970" s="32">
        <f>-(1-U2970/MAX(U$5:U2970))</f>
        <v>-2.5468941933185607E-2</v>
      </c>
      <c r="X2970" s="53" t="str">
        <f t="shared" si="383"/>
        <v/>
      </c>
    </row>
    <row r="2971" spans="1:24" x14ac:dyDescent="0.3">
      <c r="A2971" s="4">
        <v>43287</v>
      </c>
      <c r="B2971" s="1">
        <v>132.834666</v>
      </c>
      <c r="C2971" s="1">
        <v>184.658053</v>
      </c>
      <c r="D2971" s="1">
        <v>246.67610500000001</v>
      </c>
      <c r="E2971" s="1">
        <v>118.4366</v>
      </c>
      <c r="F2971" s="3">
        <f t="shared" si="376"/>
        <v>16336.481067698274</v>
      </c>
      <c r="G2971" s="36">
        <f t="shared" si="377"/>
        <v>-1.5022811128484698E-4</v>
      </c>
      <c r="H2971" s="31">
        <f t="shared" si="378"/>
        <v>4.155461394274322E-4</v>
      </c>
      <c r="I2971" s="37">
        <f t="shared" si="379"/>
        <v>1.9838081822254549E-3</v>
      </c>
      <c r="J2971" s="37">
        <f t="shared" si="380"/>
        <v>-1.3111641083348366E-4</v>
      </c>
      <c r="K2971" s="39">
        <f t="shared" si="381"/>
        <v>5.0155223404619285E-4</v>
      </c>
      <c r="L2971" s="36">
        <f>-(1-B2971/MAX(B$5:B2971))</f>
        <v>-8.9211866420488839E-3</v>
      </c>
      <c r="M2971" s="37">
        <f>-(1-C2971/MAX(C$5:C2971))</f>
        <v>-1.4561988010498683E-2</v>
      </c>
      <c r="N2971" s="37">
        <f>-(1-D2971/MAX(D$5:D2971))</f>
        <v>-3.2840010956823762E-2</v>
      </c>
      <c r="O2971" s="37">
        <f>-(1-E2971/MAX(E$5:E2971))</f>
        <v>-0.35619686460394429</v>
      </c>
      <c r="P2971" s="39">
        <f>-(1-F2971/MAX(F$5:F2971))</f>
        <v>-2.7266497548037005E-2</v>
      </c>
      <c r="Q2971" s="33">
        <f>IF(DatiStorici[[#This Row],[Calend]]="X",(DatiStorici[[#This Row],[Balanced]]*B$2/DatiStorici[[#This Row],[Bond 3Y]]),Q2970)</f>
        <v>32.796399059957402</v>
      </c>
      <c r="R2971" s="33">
        <f>IF(DatiStorici[[#This Row],[Calend]]="X",(DatiStorici[[#This Row],[Balanced]]*C$2/DatiStorici[[#This Row],[Bond 10Y]]),R2970)</f>
        <v>23.941825733422558</v>
      </c>
      <c r="S2971" s="33">
        <f>IF(DatiStorici[[#This Row],[Calend]]="X",(DatiStorici[[#This Row],[Balanced]]*D$2/DatiStorici[[#This Row],[SXXR]]),S2970)</f>
        <v>17.880885900344772</v>
      </c>
      <c r="T2971" s="33">
        <f>IF(DatiStorici[[#This Row],[Calend]]="X",(DatiStorici[[#This Row],[Balanced]]*E$2/DatiStorici[[#This Row],[Gold]]),T2970)</f>
        <v>35.294211792420029</v>
      </c>
      <c r="U2971" s="34">
        <f>SUMPRODUCT(DatiStorici[[#This Row],[Bond 3Y]:[Gold]],Q2970:T2970)</f>
        <v>17368.463372551862</v>
      </c>
      <c r="V2971" s="32">
        <f t="shared" si="382"/>
        <v>5.3995253893482722E-4</v>
      </c>
      <c r="W2971" s="32">
        <f>-(1-U2971/MAX(U$5:U2971))</f>
        <v>-2.4942599326886139E-2</v>
      </c>
      <c r="X2971" s="53" t="str">
        <f t="shared" si="383"/>
        <v/>
      </c>
    </row>
    <row r="2972" spans="1:24" x14ac:dyDescent="0.3">
      <c r="A2972" s="4">
        <v>43290</v>
      </c>
      <c r="B2972" s="1">
        <v>132.890851</v>
      </c>
      <c r="C2972" s="1">
        <v>184.71178699999999</v>
      </c>
      <c r="D2972" s="1">
        <v>248.14857499999999</v>
      </c>
      <c r="E2972" s="1">
        <v>119.06456</v>
      </c>
      <c r="F2972" s="3">
        <f t="shared" si="376"/>
        <v>16386.146691976475</v>
      </c>
      <c r="G2972" s="36">
        <f t="shared" si="377"/>
        <v>4.228799813551834E-4</v>
      </c>
      <c r="H2972" s="31">
        <f t="shared" si="378"/>
        <v>2.9094958255949856E-4</v>
      </c>
      <c r="I2972" s="37">
        <f t="shared" si="379"/>
        <v>5.9514992109129129E-3</v>
      </c>
      <c r="J2972" s="37">
        <f t="shared" si="380"/>
        <v>5.2880707053331371E-3</v>
      </c>
      <c r="K2972" s="39">
        <f t="shared" si="381"/>
        <v>3.0355546492370766E-3</v>
      </c>
      <c r="L2972" s="36">
        <f>-(1-B2972/MAX(B$5:B2972))</f>
        <v>-8.5019906233791964E-3</v>
      </c>
      <c r="M2972" s="37">
        <f>-(1-C2972/MAX(C$5:C2972))</f>
        <v>-1.4275233518745045E-2</v>
      </c>
      <c r="N2972" s="37">
        <f>-(1-D2972/MAX(D$5:D2972))</f>
        <v>-2.7066796445161301E-2</v>
      </c>
      <c r="O2972" s="37">
        <f>-(1-E2972/MAX(E$5:E2972))</f>
        <v>-0.35278337065947685</v>
      </c>
      <c r="P2972" s="39">
        <f>-(1-F2972/MAX(F$5:F2972))</f>
        <v>-2.4309225632782039E-2</v>
      </c>
      <c r="Q2972" s="33">
        <f>IF(DatiStorici[[#This Row],[Calend]]="X",(DatiStorici[[#This Row],[Balanced]]*B$2/DatiStorici[[#This Row],[Bond 3Y]]),Q2971)</f>
        <v>32.796399059957402</v>
      </c>
      <c r="R2972" s="33">
        <f>IF(DatiStorici[[#This Row],[Calend]]="X",(DatiStorici[[#This Row],[Balanced]]*C$2/DatiStorici[[#This Row],[Bond 10Y]]),R2971)</f>
        <v>23.941825733422558</v>
      </c>
      <c r="S2972" s="33">
        <f>IF(DatiStorici[[#This Row],[Calend]]="X",(DatiStorici[[#This Row],[Balanced]]*D$2/DatiStorici[[#This Row],[SXXR]]),S2971)</f>
        <v>17.880885900344772</v>
      </c>
      <c r="T2972" s="33">
        <f>IF(DatiStorici[[#This Row],[Calend]]="X",(DatiStorici[[#This Row],[Balanced]]*E$2/DatiStorici[[#This Row],[Gold]]),T2971)</f>
        <v>35.294211792420029</v>
      </c>
      <c r="U2972" s="34">
        <f>SUMPRODUCT(DatiStorici[[#This Row],[Bond 3Y]:[Gold]],Q2971:T2971)</f>
        <v>17420.084949595854</v>
      </c>
      <c r="V2972" s="32">
        <f t="shared" si="382"/>
        <v>2.9677360753237111E-3</v>
      </c>
      <c r="W2972" s="32">
        <f>-(1-U2972/MAX(U$5:U2972))</f>
        <v>-2.2044588164269019E-2</v>
      </c>
      <c r="X2972" s="53" t="str">
        <f t="shared" si="383"/>
        <v/>
      </c>
    </row>
    <row r="2973" spans="1:24" x14ac:dyDescent="0.3">
      <c r="A2973" s="4">
        <v>43291</v>
      </c>
      <c r="B2973" s="1">
        <v>132.892979</v>
      </c>
      <c r="C2973" s="1">
        <v>184.63535999999999</v>
      </c>
      <c r="D2973" s="1">
        <v>249.21928500000001</v>
      </c>
      <c r="E2973" s="1">
        <v>118.30373</v>
      </c>
      <c r="F2973" s="3">
        <f t="shared" si="376"/>
        <v>16370.363634322011</v>
      </c>
      <c r="G2973" s="36">
        <f t="shared" si="377"/>
        <v>1.6013013282485071E-5</v>
      </c>
      <c r="H2973" s="31">
        <f t="shared" si="378"/>
        <v>-4.1384914821509589E-4</v>
      </c>
      <c r="I2973" s="37">
        <f t="shared" si="379"/>
        <v>4.3055120369759519E-3</v>
      </c>
      <c r="J2973" s="37">
        <f t="shared" si="380"/>
        <v>-6.4105665128814989E-3</v>
      </c>
      <c r="K2973" s="39">
        <f t="shared" si="381"/>
        <v>-9.6365935923218627E-4</v>
      </c>
      <c r="L2973" s="36">
        <f>-(1-B2973/MAX(B$5:B2973))</f>
        <v>-8.4861136254664737E-3</v>
      </c>
      <c r="M2973" s="37">
        <f>-(1-C2973/MAX(C$5:C2973))</f>
        <v>-1.4683090472280225E-2</v>
      </c>
      <c r="N2973" s="37">
        <f>-(1-D2973/MAX(D$5:D2973))</f>
        <v>-2.2868790027521291E-2</v>
      </c>
      <c r="O2973" s="37">
        <f>-(1-E2973/MAX(E$5:E2973))</f>
        <v>-0.35691912548107241</v>
      </c>
      <c r="P2973" s="39">
        <f>-(1-F2973/MAX(F$5:F2973))</f>
        <v>-2.5249006292276999E-2</v>
      </c>
      <c r="Q2973" s="33">
        <f>IF(DatiStorici[[#This Row],[Calend]]="X",(DatiStorici[[#This Row],[Balanced]]*B$2/DatiStorici[[#This Row],[Bond 3Y]]),Q2972)</f>
        <v>32.796399059957402</v>
      </c>
      <c r="R2973" s="33">
        <f>IF(DatiStorici[[#This Row],[Calend]]="X",(DatiStorici[[#This Row],[Balanced]]*C$2/DatiStorici[[#This Row],[Bond 10Y]]),R2972)</f>
        <v>23.941825733422558</v>
      </c>
      <c r="S2973" s="33">
        <f>IF(DatiStorici[[#This Row],[Calend]]="X",(DatiStorici[[#This Row],[Balanced]]*D$2/DatiStorici[[#This Row],[SXXR]]),S2972)</f>
        <v>17.880885900344772</v>
      </c>
      <c r="T2973" s="33">
        <f>IF(DatiStorici[[#This Row],[Calend]]="X",(DatiStorici[[#This Row],[Balanced]]*E$2/DatiStorici[[#This Row],[Gold]]),T2972)</f>
        <v>35.294211792420029</v>
      </c>
      <c r="U2973" s="34">
        <f>SUMPRODUCT(DatiStorici[[#This Row],[Bond 3Y]:[Gold]],Q2972:T2972)</f>
        <v>17410.617286602057</v>
      </c>
      <c r="V2973" s="32">
        <f t="shared" si="382"/>
        <v>-5.4363895179422139E-4</v>
      </c>
      <c r="W2973" s="32">
        <f>-(1-U2973/MAX(U$5:U2973))</f>
        <v>-2.2576098331355543E-2</v>
      </c>
      <c r="X2973" s="53" t="str">
        <f t="shared" si="383"/>
        <v/>
      </c>
    </row>
    <row r="2974" spans="1:24" x14ac:dyDescent="0.3">
      <c r="A2974" s="4">
        <v>43292</v>
      </c>
      <c r="B2974" s="1">
        <v>132.86215000000001</v>
      </c>
      <c r="C2974" s="1">
        <v>184.608634</v>
      </c>
      <c r="D2974" s="1">
        <v>246.08256700000001</v>
      </c>
      <c r="E2974" s="1">
        <v>118.05708</v>
      </c>
      <c r="F2974" s="3">
        <f t="shared" si="376"/>
        <v>16312.010920712262</v>
      </c>
      <c r="G2974" s="36">
        <f t="shared" si="377"/>
        <v>-2.3201057495501106E-4</v>
      </c>
      <c r="H2974" s="31">
        <f t="shared" si="378"/>
        <v>-1.4476064868185656E-4</v>
      </c>
      <c r="I2974" s="37">
        <f t="shared" si="379"/>
        <v>-1.266605372963768E-2</v>
      </c>
      <c r="J2974" s="37">
        <f t="shared" si="380"/>
        <v>-2.087064175576261E-3</v>
      </c>
      <c r="K2974" s="39">
        <f t="shared" si="381"/>
        <v>-3.5709018338155878E-3</v>
      </c>
      <c r="L2974" s="36">
        <f>-(1-B2974/MAX(B$5:B2974))</f>
        <v>-8.7161286483294909E-3</v>
      </c>
      <c r="M2974" s="37">
        <f>-(1-C2974/MAX(C$5:C2974))</f>
        <v>-1.4825715263782957E-2</v>
      </c>
      <c r="N2974" s="37">
        <f>-(1-D2974/MAX(D$5:D2974))</f>
        <v>-3.5167136259765863E-2</v>
      </c>
      <c r="O2974" s="37">
        <f>-(1-E2974/MAX(E$5:E2974))</f>
        <v>-0.35825987693244332</v>
      </c>
      <c r="P2974" s="39">
        <f>-(1-F2974/MAX(F$5:F2974))</f>
        <v>-2.8723539103349793E-2</v>
      </c>
      <c r="Q2974" s="33">
        <f>IF(DatiStorici[[#This Row],[Calend]]="X",(DatiStorici[[#This Row],[Balanced]]*B$2/DatiStorici[[#This Row],[Bond 3Y]]),Q2973)</f>
        <v>32.796399059957402</v>
      </c>
      <c r="R2974" s="33">
        <f>IF(DatiStorici[[#This Row],[Calend]]="X",(DatiStorici[[#This Row],[Balanced]]*C$2/DatiStorici[[#This Row],[Bond 10Y]]),R2973)</f>
        <v>23.941825733422558</v>
      </c>
      <c r="S2974" s="33">
        <f>IF(DatiStorici[[#This Row],[Calend]]="X",(DatiStorici[[#This Row],[Balanced]]*D$2/DatiStorici[[#This Row],[SXXR]]),S2973)</f>
        <v>17.880885900344772</v>
      </c>
      <c r="T2974" s="33">
        <f>IF(DatiStorici[[#This Row],[Calend]]="X",(DatiStorici[[#This Row],[Balanced]]*E$2/DatiStorici[[#This Row],[Gold]]),T2973)</f>
        <v>35.294211792420029</v>
      </c>
      <c r="U2974" s="34">
        <f>SUMPRODUCT(DatiStorici[[#This Row],[Bond 3Y]:[Gold]],Q2973:T2973)</f>
        <v>17344.173723182728</v>
      </c>
      <c r="V2974" s="32">
        <f t="shared" si="382"/>
        <v>-3.8235674816271947E-3</v>
      </c>
      <c r="W2974" s="32">
        <f>-(1-U2974/MAX(U$5:U2974))</f>
        <v>-2.6306208868450809E-2</v>
      </c>
      <c r="X2974" s="53" t="str">
        <f t="shared" si="383"/>
        <v/>
      </c>
    </row>
    <row r="2975" spans="1:24" x14ac:dyDescent="0.3">
      <c r="A2975" s="4">
        <v>43293</v>
      </c>
      <c r="B2975" s="1">
        <v>132.91333700000001</v>
      </c>
      <c r="C2975" s="1">
        <v>184.87379999999999</v>
      </c>
      <c r="D2975" s="1">
        <v>248.00750400000001</v>
      </c>
      <c r="E2975" s="1">
        <v>117.53684</v>
      </c>
      <c r="F2975" s="3">
        <f t="shared" si="376"/>
        <v>16328.427115316703</v>
      </c>
      <c r="G2975" s="36">
        <f t="shared" si="377"/>
        <v>3.8518977961934513E-4</v>
      </c>
      <c r="H2975" s="31">
        <f t="shared" si="378"/>
        <v>1.4353377650664708E-3</v>
      </c>
      <c r="I2975" s="37">
        <f t="shared" si="379"/>
        <v>7.7918859418913793E-3</v>
      </c>
      <c r="J2975" s="37">
        <f t="shared" si="380"/>
        <v>-4.4164199619100486E-3</v>
      </c>
      <c r="K2975" s="39">
        <f t="shared" si="381"/>
        <v>1.0058808629023694E-3</v>
      </c>
      <c r="L2975" s="36">
        <f>-(1-B2975/MAX(B$5:B2975))</f>
        <v>-8.3342226839681066E-3</v>
      </c>
      <c r="M2975" s="37">
        <f>-(1-C2975/MAX(C$5:C2975))</f>
        <v>-1.3410642096693959E-2</v>
      </c>
      <c r="N2975" s="37">
        <f>-(1-D2975/MAX(D$5:D2975))</f>
        <v>-2.7619903227896869E-2</v>
      </c>
      <c r="O2975" s="37">
        <f>-(1-E2975/MAX(E$5:E2975))</f>
        <v>-0.36108782153029939</v>
      </c>
      <c r="P2975" s="39">
        <f>-(1-F2975/MAX(F$5:F2975))</f>
        <v>-2.7746059166983028E-2</v>
      </c>
      <c r="Q2975" s="33">
        <f>IF(DatiStorici[[#This Row],[Calend]]="X",(DatiStorici[[#This Row],[Balanced]]*B$2/DatiStorici[[#This Row],[Bond 3Y]]),Q2974)</f>
        <v>32.796399059957402</v>
      </c>
      <c r="R2975" s="33">
        <f>IF(DatiStorici[[#This Row],[Calend]]="X",(DatiStorici[[#This Row],[Balanced]]*C$2/DatiStorici[[#This Row],[Bond 10Y]]),R2974)</f>
        <v>23.941825733422558</v>
      </c>
      <c r="S2975" s="33">
        <f>IF(DatiStorici[[#This Row],[Calend]]="X",(DatiStorici[[#This Row],[Balanced]]*D$2/DatiStorici[[#This Row],[SXXR]]),S2974)</f>
        <v>17.880885900344772</v>
      </c>
      <c r="T2975" s="33">
        <f>IF(DatiStorici[[#This Row],[Calend]]="X",(DatiStorici[[#This Row],[Balanced]]*E$2/DatiStorici[[#This Row],[Gold]]),T2974)</f>
        <v>35.294211792420029</v>
      </c>
      <c r="U2975" s="34">
        <f>SUMPRODUCT(DatiStorici[[#This Row],[Bond 3Y]:[Gold]],Q2974:T2974)</f>
        <v>17368.259148743302</v>
      </c>
      <c r="V2975" s="32">
        <f t="shared" si="382"/>
        <v>1.3877119771256033E-3</v>
      </c>
      <c r="W2975" s="32">
        <f>-(1-U2975/MAX(U$5:U2975))</f>
        <v>-2.4954064355867556E-2</v>
      </c>
      <c r="X2975" s="53" t="str">
        <f t="shared" si="383"/>
        <v/>
      </c>
    </row>
    <row r="2976" spans="1:24" x14ac:dyDescent="0.3">
      <c r="A2976" s="4">
        <v>43294</v>
      </c>
      <c r="B2976" s="1">
        <v>132.964575</v>
      </c>
      <c r="C2976" s="1">
        <v>185.31001499999999</v>
      </c>
      <c r="D2976" s="1">
        <v>248.434618</v>
      </c>
      <c r="E2976" s="1">
        <v>117.13925999999999</v>
      </c>
      <c r="F2976" s="3">
        <f t="shared" si="376"/>
        <v>16331.480716529426</v>
      </c>
      <c r="G2976" s="36">
        <f t="shared" si="377"/>
        <v>3.8542502646301456E-4</v>
      </c>
      <c r="H2976" s="31">
        <f t="shared" si="378"/>
        <v>2.3567491836699156E-3</v>
      </c>
      <c r="I2976" s="37">
        <f t="shared" si="379"/>
        <v>1.7207005064876705E-3</v>
      </c>
      <c r="J2976" s="37">
        <f t="shared" si="380"/>
        <v>-3.3883329438147178E-3</v>
      </c>
      <c r="K2976" s="39">
        <f t="shared" si="381"/>
        <v>1.869938664457556E-4</v>
      </c>
      <c r="L2976" s="36">
        <f>-(1-B2976/MAX(B$5:B2976))</f>
        <v>-7.9519362088485979E-3</v>
      </c>
      <c r="M2976" s="37">
        <f>-(1-C2976/MAX(C$5:C2976))</f>
        <v>-1.1082756388941961E-2</v>
      </c>
      <c r="N2976" s="37">
        <f>-(1-D2976/MAX(D$5:D2976))</f>
        <v>-2.5945287960397856E-2</v>
      </c>
      <c r="O2976" s="37">
        <f>-(1-E2976/MAX(E$5:E2976))</f>
        <v>-0.36324900524015569</v>
      </c>
      <c r="P2976" s="39">
        <f>-(1-F2976/MAX(F$5:F2976))</f>
        <v>-2.7564236644101014E-2</v>
      </c>
      <c r="Q2976" s="33">
        <f>IF(DatiStorici[[#This Row],[Calend]]="X",(DatiStorici[[#This Row],[Balanced]]*B$2/DatiStorici[[#This Row],[Bond 3Y]]),Q2975)</f>
        <v>32.796399059957402</v>
      </c>
      <c r="R2976" s="33">
        <f>IF(DatiStorici[[#This Row],[Calend]]="X",(DatiStorici[[#This Row],[Balanced]]*C$2/DatiStorici[[#This Row],[Bond 10Y]]),R2975)</f>
        <v>23.941825733422558</v>
      </c>
      <c r="S2976" s="33">
        <f>IF(DatiStorici[[#This Row],[Calend]]="X",(DatiStorici[[#This Row],[Balanced]]*D$2/DatiStorici[[#This Row],[SXXR]]),S2975)</f>
        <v>17.880885900344772</v>
      </c>
      <c r="T2976" s="33">
        <f>IF(DatiStorici[[#This Row],[Calend]]="X",(DatiStorici[[#This Row],[Balanced]]*E$2/DatiStorici[[#This Row],[Gold]]),T2975)</f>
        <v>35.294211792420029</v>
      </c>
      <c r="U2976" s="34">
        <f>SUMPRODUCT(DatiStorici[[#This Row],[Bond 3Y]:[Gold]],Q2975:T2975)</f>
        <v>17373.98825812665</v>
      </c>
      <c r="V2976" s="32">
        <f t="shared" si="382"/>
        <v>3.2980649571592033E-4</v>
      </c>
      <c r="W2976" s="32">
        <f>-(1-U2976/MAX(U$5:U2976))</f>
        <v>-2.463243483783395E-2</v>
      </c>
      <c r="X2976" s="53" t="str">
        <f t="shared" si="383"/>
        <v/>
      </c>
    </row>
    <row r="2977" spans="1:24" x14ac:dyDescent="0.3">
      <c r="A2977" s="4">
        <v>43297</v>
      </c>
      <c r="B2977" s="1">
        <v>132.97547599999999</v>
      </c>
      <c r="C2977" s="1">
        <v>184.909469</v>
      </c>
      <c r="D2977" s="1">
        <v>247.79817299999999</v>
      </c>
      <c r="E2977" s="1">
        <v>117.07857</v>
      </c>
      <c r="F2977" s="3">
        <f t="shared" si="376"/>
        <v>16309.640587911781</v>
      </c>
      <c r="G2977" s="36">
        <f t="shared" si="377"/>
        <v>8.1980882271124063E-5</v>
      </c>
      <c r="H2977" s="31">
        <f t="shared" si="378"/>
        <v>-2.1638307738829706E-3</v>
      </c>
      <c r="I2977" s="37">
        <f t="shared" si="379"/>
        <v>-2.5651079917137914E-3</v>
      </c>
      <c r="J2977" s="37">
        <f t="shared" si="380"/>
        <v>-5.1823553619536158E-4</v>
      </c>
      <c r="K2977" s="39">
        <f t="shared" si="381"/>
        <v>-1.3381974027894289E-3</v>
      </c>
      <c r="L2977" s="36">
        <f>-(1-B2977/MAX(B$5:B2977))</f>
        <v>-7.8706038995219885E-3</v>
      </c>
      <c r="M2977" s="37">
        <f>-(1-C2977/MAX(C$5:C2977))</f>
        <v>-1.3220292486272878E-2</v>
      </c>
      <c r="N2977" s="37">
        <f>-(1-D2977/MAX(D$5:D2977))</f>
        <v>-2.8440641692477397E-2</v>
      </c>
      <c r="O2977" s="37">
        <f>-(1-E2977/MAX(E$5:E2977))</f>
        <v>-0.36357890674262361</v>
      </c>
      <c r="P2977" s="39">
        <f>-(1-F2977/MAX(F$5:F2977))</f>
        <v>-2.8864677339756617E-2</v>
      </c>
      <c r="Q2977" s="33">
        <f>IF(DatiStorici[[#This Row],[Calend]]="X",(DatiStorici[[#This Row],[Balanced]]*B$2/DatiStorici[[#This Row],[Bond 3Y]]),Q2976)</f>
        <v>32.796399059957402</v>
      </c>
      <c r="R2977" s="33">
        <f>IF(DatiStorici[[#This Row],[Calend]]="X",(DatiStorici[[#This Row],[Balanced]]*C$2/DatiStorici[[#This Row],[Bond 10Y]]),R2976)</f>
        <v>23.941825733422558</v>
      </c>
      <c r="S2977" s="33">
        <f>IF(DatiStorici[[#This Row],[Calend]]="X",(DatiStorici[[#This Row],[Balanced]]*D$2/DatiStorici[[#This Row],[SXXR]]),S2976)</f>
        <v>17.880885900344772</v>
      </c>
      <c r="T2977" s="33">
        <f>IF(DatiStorici[[#This Row],[Calend]]="X",(DatiStorici[[#This Row],[Balanced]]*E$2/DatiStorici[[#This Row],[Gold]]),T2976)</f>
        <v>35.294211792420029</v>
      </c>
      <c r="U2977" s="34">
        <f>SUMPRODUCT(DatiStorici[[#This Row],[Bond 3Y]:[Gold]],Q2976:T2976)</f>
        <v>17351.233763002059</v>
      </c>
      <c r="V2977" s="32">
        <f t="shared" si="382"/>
        <v>-1.3105458831935519E-3</v>
      </c>
      <c r="W2977" s="32">
        <f>-(1-U2977/MAX(U$5:U2977))</f>
        <v>-2.5909861538970569E-2</v>
      </c>
      <c r="X2977" s="53" t="str">
        <f t="shared" si="383"/>
        <v/>
      </c>
    </row>
    <row r="2978" spans="1:24" x14ac:dyDescent="0.3">
      <c r="A2978" s="4">
        <v>43298</v>
      </c>
      <c r="B2978" s="1">
        <v>133.06499400000001</v>
      </c>
      <c r="C2978" s="1">
        <v>185.54143099999999</v>
      </c>
      <c r="D2978" s="1">
        <v>248.40406400000001</v>
      </c>
      <c r="E2978" s="1">
        <v>116.29425000000001</v>
      </c>
      <c r="F2978" s="3">
        <f t="shared" si="376"/>
        <v>16306.031301584964</v>
      </c>
      <c r="G2978" s="36">
        <f t="shared" si="377"/>
        <v>6.7296530771026534E-4</v>
      </c>
      <c r="H2978" s="31">
        <f t="shared" si="378"/>
        <v>3.4118562705242991E-3</v>
      </c>
      <c r="I2978" s="37">
        <f t="shared" si="379"/>
        <v>2.4421143475171531E-3</v>
      </c>
      <c r="J2978" s="37">
        <f t="shared" si="380"/>
        <v>-6.7216306764722169E-3</v>
      </c>
      <c r="K2978" s="39">
        <f t="shared" si="381"/>
        <v>-2.2132221306232305E-4</v>
      </c>
      <c r="L2978" s="36">
        <f>-(1-B2978/MAX(B$5:B2978))</f>
        <v>-7.2027105258585244E-3</v>
      </c>
      <c r="M2978" s="37">
        <f>-(1-C2978/MAX(C$5:C2978))</f>
        <v>-9.8477919816082338E-3</v>
      </c>
      <c r="N2978" s="37">
        <f>-(1-D2978/MAX(D$5:D2978))</f>
        <v>-2.6065083131905142E-2</v>
      </c>
      <c r="O2978" s="37">
        <f>-(1-E2978/MAX(E$5:E2978))</f>
        <v>-0.36784234959013717</v>
      </c>
      <c r="P2978" s="39">
        <f>-(1-F2978/MAX(F$5:F2978))</f>
        <v>-2.9079587375491212E-2</v>
      </c>
      <c r="Q2978" s="33">
        <f>IF(DatiStorici[[#This Row],[Calend]]="X",(DatiStorici[[#This Row],[Balanced]]*B$2/DatiStorici[[#This Row],[Bond 3Y]]),Q2977)</f>
        <v>32.796399059957402</v>
      </c>
      <c r="R2978" s="33">
        <f>IF(DatiStorici[[#This Row],[Calend]]="X",(DatiStorici[[#This Row],[Balanced]]*C$2/DatiStorici[[#This Row],[Bond 10Y]]),R2977)</f>
        <v>23.941825733422558</v>
      </c>
      <c r="S2978" s="33">
        <f>IF(DatiStorici[[#This Row],[Calend]]="X",(DatiStorici[[#This Row],[Balanced]]*D$2/DatiStorici[[#This Row],[SXXR]]),S2977)</f>
        <v>17.880885900344772</v>
      </c>
      <c r="T2978" s="33">
        <f>IF(DatiStorici[[#This Row],[Calend]]="X",(DatiStorici[[#This Row],[Balanced]]*E$2/DatiStorici[[#This Row],[Gold]]),T2977)</f>
        <v>35.294211792420029</v>
      </c>
      <c r="U2978" s="34">
        <f>SUMPRODUCT(DatiStorici[[#This Row],[Bond 3Y]:[Gold]],Q2977:T2977)</f>
        <v>17352.451866773266</v>
      </c>
      <c r="V2978" s="32">
        <f t="shared" si="382"/>
        <v>7.0200253927119605E-5</v>
      </c>
      <c r="W2978" s="32">
        <f>-(1-U2978/MAX(U$5:U2978))</f>
        <v>-2.5841477763651755E-2</v>
      </c>
      <c r="X2978" s="53" t="str">
        <f t="shared" si="383"/>
        <v/>
      </c>
    </row>
    <row r="2979" spans="1:24" x14ac:dyDescent="0.3">
      <c r="A2979" s="4">
        <v>43299</v>
      </c>
      <c r="B2979" s="1">
        <v>133.03285199999999</v>
      </c>
      <c r="C2979" s="1">
        <v>185.39050800000001</v>
      </c>
      <c r="D2979" s="1">
        <v>249.741963</v>
      </c>
      <c r="E2979" s="1">
        <v>115.50994</v>
      </c>
      <c r="F2979" s="3">
        <f t="shared" si="376"/>
        <v>16290.60949671498</v>
      </c>
      <c r="G2979" s="36">
        <f t="shared" si="377"/>
        <v>-2.4158031069780738E-4</v>
      </c>
      <c r="H2979" s="31">
        <f t="shared" si="378"/>
        <v>-8.1375040787889442E-4</v>
      </c>
      <c r="I2979" s="37">
        <f t="shared" si="379"/>
        <v>5.3715261966661761E-3</v>
      </c>
      <c r="J2979" s="37">
        <f t="shared" si="380"/>
        <v>-6.7670303368580851E-3</v>
      </c>
      <c r="K2979" s="39">
        <f t="shared" si="381"/>
        <v>-9.4622057015311266E-4</v>
      </c>
      <c r="L2979" s="36">
        <f>-(1-B2979/MAX(B$5:B2979))</f>
        <v>-7.4425218354979839E-3</v>
      </c>
      <c r="M2979" s="37">
        <f>-(1-C2979/MAX(C$5:C2979))</f>
        <v>-1.0653200999342527E-2</v>
      </c>
      <c r="N2979" s="37">
        <f>-(1-D2979/MAX(D$5:D2979))</f>
        <v>-2.0819490405439511E-2</v>
      </c>
      <c r="O2979" s="37">
        <f>-(1-E2979/MAX(E$5:E2979))</f>
        <v>-0.37210573807918945</v>
      </c>
      <c r="P2979" s="39">
        <f>-(1-F2979/MAX(F$5:F2979))</f>
        <v>-2.9997857730235666E-2</v>
      </c>
      <c r="Q2979" s="33">
        <f>IF(DatiStorici[[#This Row],[Calend]]="X",(DatiStorici[[#This Row],[Balanced]]*B$2/DatiStorici[[#This Row],[Bond 3Y]]),Q2978)</f>
        <v>32.796399059957402</v>
      </c>
      <c r="R2979" s="33">
        <f>IF(DatiStorici[[#This Row],[Calend]]="X",(DatiStorici[[#This Row],[Balanced]]*C$2/DatiStorici[[#This Row],[Bond 10Y]]),R2978)</f>
        <v>23.941825733422558</v>
      </c>
      <c r="S2979" s="33">
        <f>IF(DatiStorici[[#This Row],[Calend]]="X",(DatiStorici[[#This Row],[Balanced]]*D$2/DatiStorici[[#This Row],[SXXR]]),S2978)</f>
        <v>17.880885900344772</v>
      </c>
      <c r="T2979" s="33">
        <f>IF(DatiStorici[[#This Row],[Calend]]="X",(DatiStorici[[#This Row],[Balanced]]*E$2/DatiStorici[[#This Row],[Gold]]),T2978)</f>
        <v>35.294211792420029</v>
      </c>
      <c r="U2979" s="34">
        <f>SUMPRODUCT(DatiStorici[[#This Row],[Bond 3Y]:[Gold]],Q2978:T2978)</f>
        <v>17344.025568863788</v>
      </c>
      <c r="V2979" s="32">
        <f t="shared" si="382"/>
        <v>-4.8571490237131037E-4</v>
      </c>
      <c r="W2979" s="32">
        <f>-(1-U2979/MAX(U$5:U2979))</f>
        <v>-2.6314526182540487E-2</v>
      </c>
      <c r="X2979" s="53" t="str">
        <f t="shared" si="383"/>
        <v/>
      </c>
    </row>
    <row r="2980" spans="1:24" x14ac:dyDescent="0.3">
      <c r="A2980" s="4">
        <v>43300</v>
      </c>
      <c r="B2980" s="1">
        <v>133.07487599999999</v>
      </c>
      <c r="C2980" s="1">
        <v>185.457528</v>
      </c>
      <c r="D2980" s="1">
        <v>249.168578</v>
      </c>
      <c r="E2980" s="1">
        <v>114.85299000000001</v>
      </c>
      <c r="F2980" s="3">
        <f t="shared" si="376"/>
        <v>16258.807476749722</v>
      </c>
      <c r="G2980" s="36">
        <f t="shared" si="377"/>
        <v>3.1584201379775638E-4</v>
      </c>
      <c r="H2980" s="31">
        <f t="shared" si="378"/>
        <v>3.6144185339352463E-4</v>
      </c>
      <c r="I2980" s="37">
        <f t="shared" si="379"/>
        <v>-2.2985493603690024E-3</v>
      </c>
      <c r="J2980" s="37">
        <f t="shared" si="380"/>
        <v>-5.7036241113419565E-3</v>
      </c>
      <c r="K2980" s="39">
        <f t="shared" si="381"/>
        <v>-1.9540767879578104E-3</v>
      </c>
      <c r="L2980" s="36">
        <f>-(1-B2980/MAX(B$5:B2980))</f>
        <v>-7.1289809707018037E-3</v>
      </c>
      <c r="M2980" s="37">
        <f>-(1-C2980/MAX(C$5:C2980))</f>
        <v>-1.0295545026637654E-2</v>
      </c>
      <c r="N2980" s="37">
        <f>-(1-D2980/MAX(D$5:D2980))</f>
        <v>-2.306760045370515E-2</v>
      </c>
      <c r="O2980" s="37">
        <f>-(1-E2980/MAX(E$5:E2980))</f>
        <v>-0.37567681720336588</v>
      </c>
      <c r="P2980" s="39">
        <f>-(1-F2980/MAX(F$5:F2980))</f>
        <v>-3.1891465670504937E-2</v>
      </c>
      <c r="Q2980" s="33">
        <f>IF(DatiStorici[[#This Row],[Calend]]="X",(DatiStorici[[#This Row],[Balanced]]*B$2/DatiStorici[[#This Row],[Bond 3Y]]),Q2979)</f>
        <v>32.796399059957402</v>
      </c>
      <c r="R2980" s="33">
        <f>IF(DatiStorici[[#This Row],[Calend]]="X",(DatiStorici[[#This Row],[Balanced]]*C$2/DatiStorici[[#This Row],[Bond 10Y]]),R2979)</f>
        <v>23.941825733422558</v>
      </c>
      <c r="S2980" s="33">
        <f>IF(DatiStorici[[#This Row],[Calend]]="X",(DatiStorici[[#This Row],[Balanced]]*D$2/DatiStorici[[#This Row],[SXXR]]),S2979)</f>
        <v>17.880885900344772</v>
      </c>
      <c r="T2980" s="33">
        <f>IF(DatiStorici[[#This Row],[Calend]]="X",(DatiStorici[[#This Row],[Balanced]]*E$2/DatiStorici[[#This Row],[Gold]]),T2979)</f>
        <v>35.294211792420029</v>
      </c>
      <c r="U2980" s="34">
        <f>SUMPRODUCT(DatiStorici[[#This Row],[Bond 3Y]:[Gold]],Q2979:T2979)</f>
        <v>17313.569221699538</v>
      </c>
      <c r="V2980" s="32">
        <f t="shared" si="382"/>
        <v>-1.7575573370448151E-3</v>
      </c>
      <c r="W2980" s="32">
        <f>-(1-U2980/MAX(U$5:U2980))</f>
        <v>-2.8024331250667722E-2</v>
      </c>
      <c r="X2980" s="53" t="str">
        <f t="shared" si="383"/>
        <v/>
      </c>
    </row>
    <row r="2981" spans="1:24" x14ac:dyDescent="0.3">
      <c r="A2981" s="4">
        <v>43301</v>
      </c>
      <c r="B2981" s="1">
        <v>132.99963399999999</v>
      </c>
      <c r="C2981" s="1">
        <v>184.81878499999999</v>
      </c>
      <c r="D2981" s="1">
        <v>248.810374</v>
      </c>
      <c r="E2981" s="1">
        <v>115.90816</v>
      </c>
      <c r="F2981" s="3">
        <f t="shared" si="376"/>
        <v>16277.006074828101</v>
      </c>
      <c r="G2981" s="36">
        <f t="shared" si="377"/>
        <v>-5.6557091474594701E-4</v>
      </c>
      <c r="H2981" s="31">
        <f t="shared" si="378"/>
        <v>-3.4500917890840626E-3</v>
      </c>
      <c r="I2981" s="37">
        <f t="shared" si="379"/>
        <v>-1.4386313330771103E-3</v>
      </c>
      <c r="J2981" s="37">
        <f t="shared" si="380"/>
        <v>9.1451906357898679E-3</v>
      </c>
      <c r="K2981" s="39">
        <f t="shared" si="381"/>
        <v>1.1186811079682089E-3</v>
      </c>
      <c r="L2981" s="36">
        <f>-(1-B2981/MAX(B$5:B2981))</f>
        <v>-7.6903611760367196E-3</v>
      </c>
      <c r="M2981" s="37">
        <f>-(1-C2981/MAX(C$5:C2981))</f>
        <v>-1.3704232716484577E-2</v>
      </c>
      <c r="N2981" s="37">
        <f>-(1-D2981/MAX(D$5:D2981))</f>
        <v>-2.4472035539605419E-2</v>
      </c>
      <c r="O2981" s="37">
        <f>-(1-E2981/MAX(E$5:E2981))</f>
        <v>-0.36994107542780108</v>
      </c>
      <c r="P2981" s="39">
        <f>-(1-F2981/MAX(F$5:F2981))</f>
        <v>-3.0807854948272984E-2</v>
      </c>
      <c r="Q2981" s="33">
        <f>IF(DatiStorici[[#This Row],[Calend]]="X",(DatiStorici[[#This Row],[Balanced]]*B$2/DatiStorici[[#This Row],[Bond 3Y]]),Q2980)</f>
        <v>32.796399059957402</v>
      </c>
      <c r="R2981" s="33">
        <f>IF(DatiStorici[[#This Row],[Calend]]="X",(DatiStorici[[#This Row],[Balanced]]*C$2/DatiStorici[[#This Row],[Bond 10Y]]),R2980)</f>
        <v>23.941825733422558</v>
      </c>
      <c r="S2981" s="33">
        <f>IF(DatiStorici[[#This Row],[Calend]]="X",(DatiStorici[[#This Row],[Balanced]]*D$2/DatiStorici[[#This Row],[SXXR]]),S2980)</f>
        <v>17.880885900344772</v>
      </c>
      <c r="T2981" s="33">
        <f>IF(DatiStorici[[#This Row],[Calend]]="X",(DatiStorici[[#This Row],[Balanced]]*E$2/DatiStorici[[#This Row],[Gold]]),T2980)</f>
        <v>35.294211792420029</v>
      </c>
      <c r="U2981" s="34">
        <f>SUMPRODUCT(DatiStorici[[#This Row],[Bond 3Y]:[Gold]],Q2980:T2980)</f>
        <v>17326.645270050987</v>
      </c>
      <c r="V2981" s="32">
        <f t="shared" si="382"/>
        <v>7.5496351072794376E-4</v>
      </c>
      <c r="W2981" s="32">
        <f>-(1-U2981/MAX(U$5:U2981))</f>
        <v>-2.7290248019287033E-2</v>
      </c>
      <c r="X2981" s="53" t="str">
        <f t="shared" si="383"/>
        <v/>
      </c>
    </row>
    <row r="2982" spans="1:24" x14ac:dyDescent="0.3">
      <c r="A2982" s="4">
        <v>43304</v>
      </c>
      <c r="B2982" s="1">
        <v>132.95662899999999</v>
      </c>
      <c r="C2982" s="1">
        <v>184.40551099999999</v>
      </c>
      <c r="D2982" s="1">
        <v>248.35010600000001</v>
      </c>
      <c r="E2982" s="1">
        <v>115.54567</v>
      </c>
      <c r="F2982" s="3">
        <f t="shared" si="376"/>
        <v>16244.260070216988</v>
      </c>
      <c r="G2982" s="36">
        <f t="shared" si="377"/>
        <v>-3.2339904230650496E-4</v>
      </c>
      <c r="H2982" s="31">
        <f t="shared" si="378"/>
        <v>-2.2386076813800098E-3</v>
      </c>
      <c r="I2982" s="37">
        <f t="shared" si="379"/>
        <v>-1.8515877669829236E-3</v>
      </c>
      <c r="J2982" s="37">
        <f t="shared" si="380"/>
        <v>-3.1322903265248469E-3</v>
      </c>
      <c r="K2982" s="39">
        <f t="shared" si="381"/>
        <v>-2.013821696350324E-3</v>
      </c>
      <c r="L2982" s="36">
        <f>-(1-B2982/MAX(B$5:B2982))</f>
        <v>-8.0112212771826785E-3</v>
      </c>
      <c r="M2982" s="37">
        <f>-(1-C2982/MAX(C$5:C2982))</f>
        <v>-1.5909692496605565E-2</v>
      </c>
      <c r="N2982" s="37">
        <f>-(1-D2982/MAX(D$5:D2982))</f>
        <v>-2.6276639977627192E-2</v>
      </c>
      <c r="O2982" s="37">
        <f>-(1-E2982/MAX(E$5:E2982))</f>
        <v>-0.37191151529647104</v>
      </c>
      <c r="P2982" s="39">
        <f>-(1-F2982/MAX(F$5:F2982))</f>
        <v>-3.2757671167853997E-2</v>
      </c>
      <c r="Q2982" s="33">
        <f>IF(DatiStorici[[#This Row],[Calend]]="X",(DatiStorici[[#This Row],[Balanced]]*B$2/DatiStorici[[#This Row],[Bond 3Y]]),Q2981)</f>
        <v>32.796399059957402</v>
      </c>
      <c r="R2982" s="33">
        <f>IF(DatiStorici[[#This Row],[Calend]]="X",(DatiStorici[[#This Row],[Balanced]]*C$2/DatiStorici[[#This Row],[Bond 10Y]]),R2981)</f>
        <v>23.941825733422558</v>
      </c>
      <c r="S2982" s="33">
        <f>IF(DatiStorici[[#This Row],[Calend]]="X",(DatiStorici[[#This Row],[Balanced]]*D$2/DatiStorici[[#This Row],[SXXR]]),S2981)</f>
        <v>17.880885900344772</v>
      </c>
      <c r="T2982" s="33">
        <f>IF(DatiStorici[[#This Row],[Calend]]="X",(DatiStorici[[#This Row],[Balanced]]*E$2/DatiStorici[[#This Row],[Gold]]),T2981)</f>
        <v>35.294211792420029</v>
      </c>
      <c r="U2982" s="34">
        <f>SUMPRODUCT(DatiStorici[[#This Row],[Bond 3Y]:[Gold]],Q2981:T2981)</f>
        <v>17294.316528397045</v>
      </c>
      <c r="V2982" s="32">
        <f t="shared" si="382"/>
        <v>-1.8675824917095388E-3</v>
      </c>
      <c r="W2982" s="32">
        <f>-(1-U2982/MAX(U$5:U2982))</f>
        <v>-2.9105168437286832E-2</v>
      </c>
      <c r="X2982" s="53" t="str">
        <f t="shared" si="383"/>
        <v/>
      </c>
    </row>
    <row r="2983" spans="1:24" x14ac:dyDescent="0.3">
      <c r="A2983" s="4">
        <v>43305</v>
      </c>
      <c r="B2983" s="1">
        <v>132.94202999999999</v>
      </c>
      <c r="C2983" s="1">
        <v>184.50138999999999</v>
      </c>
      <c r="D2983" s="1">
        <v>250.48112399999999</v>
      </c>
      <c r="E2983" s="1">
        <v>115.86503999999999</v>
      </c>
      <c r="F2983" s="3">
        <f t="shared" si="376"/>
        <v>16290.981185086941</v>
      </c>
      <c r="G2983" s="36">
        <f t="shared" si="377"/>
        <v>-1.0980875247413549E-4</v>
      </c>
      <c r="H2983" s="31">
        <f t="shared" si="378"/>
        <v>5.1980053449213995E-4</v>
      </c>
      <c r="I2983" s="37">
        <f t="shared" si="379"/>
        <v>8.544096022043533E-3</v>
      </c>
      <c r="J2983" s="37">
        <f t="shared" si="380"/>
        <v>2.7602024363156891E-3</v>
      </c>
      <c r="K2983" s="39">
        <f t="shared" si="381"/>
        <v>2.8720332281262318E-3</v>
      </c>
      <c r="L2983" s="36">
        <f>-(1-B2983/MAX(B$5:B2983))</f>
        <v>-8.1201443469799406E-3</v>
      </c>
      <c r="M2983" s="37">
        <f>-(1-C2983/MAX(C$5:C2983))</f>
        <v>-1.5398028858781276E-2</v>
      </c>
      <c r="N2983" s="37">
        <f>-(1-D2983/MAX(D$5:D2983))</f>
        <v>-1.7921410979947039E-2</v>
      </c>
      <c r="O2983" s="37">
        <f>-(1-E2983/MAX(E$5:E2983))</f>
        <v>-0.37017546911352228</v>
      </c>
      <c r="P2983" s="39">
        <f>-(1-F2983/MAX(F$5:F2983))</f>
        <v>-2.9975726052649754E-2</v>
      </c>
      <c r="Q2983" s="33">
        <f>IF(DatiStorici[[#This Row],[Calend]]="X",(DatiStorici[[#This Row],[Balanced]]*B$2/DatiStorici[[#This Row],[Bond 3Y]]),Q2982)</f>
        <v>32.796399059957402</v>
      </c>
      <c r="R2983" s="33">
        <f>IF(DatiStorici[[#This Row],[Calend]]="X",(DatiStorici[[#This Row],[Balanced]]*C$2/DatiStorici[[#This Row],[Bond 10Y]]),R2982)</f>
        <v>23.941825733422558</v>
      </c>
      <c r="S2983" s="33">
        <f>IF(DatiStorici[[#This Row],[Calend]]="X",(DatiStorici[[#This Row],[Balanced]]*D$2/DatiStorici[[#This Row],[SXXR]]),S2982)</f>
        <v>17.880885900344772</v>
      </c>
      <c r="T2983" s="33">
        <f>IF(DatiStorici[[#This Row],[Calend]]="X",(DatiStorici[[#This Row],[Balanced]]*E$2/DatiStorici[[#This Row],[Gold]]),T2982)</f>
        <v>35.294211792420029</v>
      </c>
      <c r="U2983" s="34">
        <f>SUMPRODUCT(DatiStorici[[#This Row],[Bond 3Y]:[Gold]],Q2982:T2982)</f>
        <v>17345.509654206387</v>
      </c>
      <c r="V2983" s="32">
        <f t="shared" si="382"/>
        <v>2.9557401824001541E-3</v>
      </c>
      <c r="W2983" s="32">
        <f>-(1-U2983/MAX(U$5:U2983))</f>
        <v>-2.6231210326353782E-2</v>
      </c>
      <c r="X2983" s="53" t="str">
        <f t="shared" si="383"/>
        <v/>
      </c>
    </row>
    <row r="2984" spans="1:24" x14ac:dyDescent="0.3">
      <c r="A2984" s="4">
        <v>43306</v>
      </c>
      <c r="B2984" s="1">
        <v>132.937692</v>
      </c>
      <c r="C2984" s="1">
        <v>184.60902999999999</v>
      </c>
      <c r="D2984" s="1">
        <v>249.832977</v>
      </c>
      <c r="E2984" s="1">
        <v>116.16082</v>
      </c>
      <c r="F2984" s="3">
        <f t="shared" si="376"/>
        <v>16295.514830089178</v>
      </c>
      <c r="G2984" s="36">
        <f t="shared" si="377"/>
        <v>-3.2631296345174013E-5</v>
      </c>
      <c r="H2984" s="31">
        <f t="shared" si="378"/>
        <v>5.8324012121523409E-4</v>
      </c>
      <c r="I2984" s="37">
        <f t="shared" si="379"/>
        <v>-2.5909618029681708E-3</v>
      </c>
      <c r="J2984" s="37">
        <f t="shared" si="380"/>
        <v>2.5495447810735161E-3</v>
      </c>
      <c r="K2984" s="39">
        <f t="shared" si="381"/>
        <v>2.782529934717885E-4</v>
      </c>
      <c r="L2984" s="36">
        <f>-(1-B2984/MAX(B$5:B2984))</f>
        <v>-8.152510144416758E-3</v>
      </c>
      <c r="M2984" s="37">
        <f>-(1-C2984/MAX(C$5:C2984))</f>
        <v>-1.4823601987668522E-2</v>
      </c>
      <c r="N2984" s="37">
        <f>-(1-D2984/MAX(D$5:D2984))</f>
        <v>-2.0462645549133796E-2</v>
      </c>
      <c r="O2984" s="37">
        <f>-(1-E2984/MAX(E$5:E2984))</f>
        <v>-0.36856765454110585</v>
      </c>
      <c r="P2984" s="39">
        <f>-(1-F2984/MAX(F$5:F2984))</f>
        <v>-2.970577633926752E-2</v>
      </c>
      <c r="Q2984" s="33">
        <f>IF(DatiStorici[[#This Row],[Calend]]="X",(DatiStorici[[#This Row],[Balanced]]*B$2/DatiStorici[[#This Row],[Bond 3Y]]),Q2983)</f>
        <v>32.796399059957402</v>
      </c>
      <c r="R2984" s="33">
        <f>IF(DatiStorici[[#This Row],[Calend]]="X",(DatiStorici[[#This Row],[Balanced]]*C$2/DatiStorici[[#This Row],[Bond 10Y]]),R2983)</f>
        <v>23.941825733422558</v>
      </c>
      <c r="S2984" s="33">
        <f>IF(DatiStorici[[#This Row],[Calend]]="X",(DatiStorici[[#This Row],[Balanced]]*D$2/DatiStorici[[#This Row],[SXXR]]),S2983)</f>
        <v>17.880885900344772</v>
      </c>
      <c r="T2984" s="33">
        <f>IF(DatiStorici[[#This Row],[Calend]]="X",(DatiStorici[[#This Row],[Balanced]]*E$2/DatiStorici[[#This Row],[Gold]]),T2983)</f>
        <v>35.294211792420029</v>
      </c>
      <c r="U2984" s="34">
        <f>SUMPRODUCT(DatiStorici[[#This Row],[Bond 3Y]:[Gold]],Q2983:T2983)</f>
        <v>17346.794360959524</v>
      </c>
      <c r="V2984" s="32">
        <f t="shared" si="382"/>
        <v>7.4062924916207747E-5</v>
      </c>
      <c r="W2984" s="32">
        <f>-(1-U2984/MAX(U$5:U2984))</f>
        <v>-2.615908749081719E-2</v>
      </c>
      <c r="X2984" s="53" t="str">
        <f t="shared" si="383"/>
        <v/>
      </c>
    </row>
    <row r="2985" spans="1:24" x14ac:dyDescent="0.3">
      <c r="A2985" s="4">
        <v>43307</v>
      </c>
      <c r="B2985" s="1">
        <v>132.92350500000001</v>
      </c>
      <c r="C2985" s="1">
        <v>184.39105799999999</v>
      </c>
      <c r="D2985" s="1">
        <v>252.03095500000001</v>
      </c>
      <c r="E2985" s="1">
        <v>115.85290999999999</v>
      </c>
      <c r="F2985" s="3">
        <f t="shared" si="376"/>
        <v>16310.566766880627</v>
      </c>
      <c r="G2985" s="36">
        <f t="shared" si="377"/>
        <v>-1.0672486375252433E-4</v>
      </c>
      <c r="H2985" s="31">
        <f t="shared" si="378"/>
        <v>-1.1814199098669727E-3</v>
      </c>
      <c r="I2985" s="37">
        <f t="shared" si="379"/>
        <v>8.7593146797910158E-3</v>
      </c>
      <c r="J2985" s="37">
        <f t="shared" si="380"/>
        <v>-2.6542410293451087E-3</v>
      </c>
      <c r="K2985" s="39">
        <f t="shared" si="381"/>
        <v>9.2325953462923471E-4</v>
      </c>
      <c r="L2985" s="36">
        <f>-(1-B2985/MAX(B$5:B2985))</f>
        <v>-8.2583592841669606E-3</v>
      </c>
      <c r="M2985" s="37">
        <f>-(1-C2985/MAX(C$5:C2985))</f>
        <v>-1.598682173822763E-2</v>
      </c>
      <c r="N2985" s="37">
        <f>-(1-D2985/MAX(D$5:D2985))</f>
        <v>-1.1844881869116475E-2</v>
      </c>
      <c r="O2985" s="37">
        <f>-(1-E2985/MAX(E$5:E2985))</f>
        <v>-0.37024140592724664</v>
      </c>
      <c r="P2985" s="39">
        <f>-(1-F2985/MAX(F$5:F2985))</f>
        <v>-2.8809529275217627E-2</v>
      </c>
      <c r="Q2985" s="33">
        <f>IF(DatiStorici[[#This Row],[Calend]]="X",(DatiStorici[[#This Row],[Balanced]]*B$2/DatiStorici[[#This Row],[Bond 3Y]]),Q2984)</f>
        <v>32.796399059957402</v>
      </c>
      <c r="R2985" s="33">
        <f>IF(DatiStorici[[#This Row],[Calend]]="X",(DatiStorici[[#This Row],[Balanced]]*C$2/DatiStorici[[#This Row],[Bond 10Y]]),R2984)</f>
        <v>23.941825733422558</v>
      </c>
      <c r="S2985" s="33">
        <f>IF(DatiStorici[[#This Row],[Calend]]="X",(DatiStorici[[#This Row],[Balanced]]*D$2/DatiStorici[[#This Row],[SXXR]]),S2984)</f>
        <v>17.880885900344772</v>
      </c>
      <c r="T2985" s="33">
        <f>IF(DatiStorici[[#This Row],[Calend]]="X",(DatiStorici[[#This Row],[Balanced]]*E$2/DatiStorici[[#This Row],[Gold]]),T2984)</f>
        <v>35.294211792420029</v>
      </c>
      <c r="U2985" s="34">
        <f>SUMPRODUCT(DatiStorici[[#This Row],[Bond 3Y]:[Gold]],Q2984:T2984)</f>
        <v>17369.544783883757</v>
      </c>
      <c r="V2985" s="32">
        <f t="shared" si="382"/>
        <v>1.3106466143233176E-3</v>
      </c>
      <c r="W2985" s="32">
        <f>-(1-U2985/MAX(U$5:U2985))</f>
        <v>-2.4881889401101698E-2</v>
      </c>
      <c r="X2985" s="53" t="str">
        <f t="shared" si="383"/>
        <v/>
      </c>
    </row>
    <row r="2986" spans="1:24" x14ac:dyDescent="0.3">
      <c r="A2986" s="4">
        <v>43308</v>
      </c>
      <c r="B2986" s="1">
        <v>132.87724499999999</v>
      </c>
      <c r="C2986" s="1">
        <v>184.19916000000001</v>
      </c>
      <c r="D2986" s="1">
        <v>253.02820399999999</v>
      </c>
      <c r="E2986" s="1">
        <v>115.44598000000001</v>
      </c>
      <c r="F2986" s="3">
        <f t="shared" si="376"/>
        <v>16303.518627444264</v>
      </c>
      <c r="G2986" s="36">
        <f t="shared" si="377"/>
        <v>-3.4808028545511518E-4</v>
      </c>
      <c r="H2986" s="31">
        <f t="shared" si="378"/>
        <v>-1.0412539886673184E-3</v>
      </c>
      <c r="I2986" s="37">
        <f t="shared" si="379"/>
        <v>3.9490435060231957E-3</v>
      </c>
      <c r="J2986" s="37">
        <f t="shared" si="380"/>
        <v>-3.5186543251244885E-3</v>
      </c>
      <c r="K2986" s="39">
        <f t="shared" si="381"/>
        <v>-4.3221445340984926E-4</v>
      </c>
      <c r="L2986" s="36">
        <f>-(1-B2986/MAX(B$5:B2986))</f>
        <v>-8.6035049248835982E-3</v>
      </c>
      <c r="M2986" s="37">
        <f>-(1-C2986/MAX(C$5:C2986))</f>
        <v>-1.7010896131694486E-2</v>
      </c>
      <c r="N2986" s="37">
        <f>-(1-D2986/MAX(D$5:D2986))</f>
        <v>-7.9348990521213025E-3</v>
      </c>
      <c r="O2986" s="37">
        <f>-(1-E2986/MAX(E$5:E2986))</f>
        <v>-0.37245341479854754</v>
      </c>
      <c r="P2986" s="39">
        <f>-(1-F2986/MAX(F$5:F2986))</f>
        <v>-2.9229201133024185E-2</v>
      </c>
      <c r="Q2986" s="33">
        <f>IF(DatiStorici[[#This Row],[Calend]]="X",(DatiStorici[[#This Row],[Balanced]]*B$2/DatiStorici[[#This Row],[Bond 3Y]]),Q2985)</f>
        <v>32.796399059957402</v>
      </c>
      <c r="R2986" s="33">
        <f>IF(DatiStorici[[#This Row],[Calend]]="X",(DatiStorici[[#This Row],[Balanced]]*C$2/DatiStorici[[#This Row],[Bond 10Y]]),R2985)</f>
        <v>23.941825733422558</v>
      </c>
      <c r="S2986" s="33">
        <f>IF(DatiStorici[[#This Row],[Calend]]="X",(DatiStorici[[#This Row],[Balanced]]*D$2/DatiStorici[[#This Row],[SXXR]]),S2985)</f>
        <v>17.880885900344772</v>
      </c>
      <c r="T2986" s="33">
        <f>IF(DatiStorici[[#This Row],[Calend]]="X",(DatiStorici[[#This Row],[Balanced]]*E$2/DatiStorici[[#This Row],[Gold]]),T2985)</f>
        <v>35.294211792420029</v>
      </c>
      <c r="U2986" s="34">
        <f>SUMPRODUCT(DatiStorici[[#This Row],[Bond 3Y]:[Gold]],Q2985:T2985)</f>
        <v>17366.902655967195</v>
      </c>
      <c r="V2986" s="32">
        <f t="shared" si="382"/>
        <v>-1.5212424507325616E-4</v>
      </c>
      <c r="W2986" s="32">
        <f>-(1-U2986/MAX(U$5:U2986))</f>
        <v>-2.5030217225118667E-2</v>
      </c>
      <c r="X2986" s="53" t="str">
        <f t="shared" si="383"/>
        <v/>
      </c>
    </row>
    <row r="2987" spans="1:24" x14ac:dyDescent="0.3">
      <c r="A2987" s="4">
        <v>43311</v>
      </c>
      <c r="B2987" s="1">
        <v>132.79295999999999</v>
      </c>
      <c r="C2987" s="1">
        <v>183.48694800000001</v>
      </c>
      <c r="D2987" s="1">
        <v>252.31439800000001</v>
      </c>
      <c r="E2987" s="1">
        <v>115.42780999999999</v>
      </c>
      <c r="F2987" s="3">
        <f t="shared" si="376"/>
        <v>16271.951064882272</v>
      </c>
      <c r="G2987" s="36">
        <f t="shared" si="377"/>
        <v>-6.345085089820839E-4</v>
      </c>
      <c r="H2987" s="31">
        <f t="shared" si="378"/>
        <v>-3.8740266507130564E-3</v>
      </c>
      <c r="I2987" s="37">
        <f t="shared" si="379"/>
        <v>-2.825039772646934E-3</v>
      </c>
      <c r="J2987" s="37">
        <f t="shared" si="380"/>
        <v>-1.5740201637899526E-4</v>
      </c>
      <c r="K2987" s="39">
        <f t="shared" si="381"/>
        <v>-1.9381192499508316E-3</v>
      </c>
      <c r="L2987" s="36">
        <f>-(1-B2987/MAX(B$5:B2987))</f>
        <v>-9.2323549103525693E-3</v>
      </c>
      <c r="M2987" s="37">
        <f>-(1-C2987/MAX(C$5:C2987))</f>
        <v>-2.0811655242888305E-2</v>
      </c>
      <c r="N2987" s="37">
        <f>-(1-D2987/MAX(D$5:D2987))</f>
        <v>-1.0733567383368614E-2</v>
      </c>
      <c r="O2987" s="37">
        <f>-(1-E2987/MAX(E$5:E2987))</f>
        <v>-0.37255218412298063</v>
      </c>
      <c r="P2987" s="39">
        <f>-(1-F2987/MAX(F$5:F2987))</f>
        <v>-3.1108848626725472E-2</v>
      </c>
      <c r="Q2987" s="33">
        <f>IF(DatiStorici[[#This Row],[Calend]]="X",(DatiStorici[[#This Row],[Balanced]]*B$2/DatiStorici[[#This Row],[Bond 3Y]]),Q2986)</f>
        <v>32.796399059957402</v>
      </c>
      <c r="R2987" s="33">
        <f>IF(DatiStorici[[#This Row],[Calend]]="X",(DatiStorici[[#This Row],[Balanced]]*C$2/DatiStorici[[#This Row],[Bond 10Y]]),R2986)</f>
        <v>23.941825733422558</v>
      </c>
      <c r="S2987" s="33">
        <f>IF(DatiStorici[[#This Row],[Calend]]="X",(DatiStorici[[#This Row],[Balanced]]*D$2/DatiStorici[[#This Row],[SXXR]]),S2986)</f>
        <v>17.880885900344772</v>
      </c>
      <c r="T2987" s="33">
        <f>IF(DatiStorici[[#This Row],[Calend]]="X",(DatiStorici[[#This Row],[Balanced]]*E$2/DatiStorici[[#This Row],[Gold]]),T2986)</f>
        <v>35.294211792420029</v>
      </c>
      <c r="U2987" s="34">
        <f>SUMPRODUCT(DatiStorici[[#This Row],[Bond 3Y]:[Gold]],Q2986:T2986)</f>
        <v>17333.681976413925</v>
      </c>
      <c r="V2987" s="32">
        <f t="shared" si="382"/>
        <v>-1.9147048993202246E-3</v>
      </c>
      <c r="W2987" s="32">
        <f>-(1-U2987/MAX(U$5:U2987))</f>
        <v>-2.6895210619122478E-2</v>
      </c>
      <c r="X2987" s="53" t="str">
        <f t="shared" si="383"/>
        <v/>
      </c>
    </row>
    <row r="2988" spans="1:24" x14ac:dyDescent="0.3">
      <c r="A2988" s="4">
        <v>43312</v>
      </c>
      <c r="B2988" s="1">
        <v>132.81970200000001</v>
      </c>
      <c r="C2988" s="1">
        <v>183.83049399999999</v>
      </c>
      <c r="D2988" s="1">
        <v>252.76166499999999</v>
      </c>
      <c r="E2988" s="1">
        <v>115.15766000000001</v>
      </c>
      <c r="F2988" s="3">
        <f t="shared" si="376"/>
        <v>16277.382819519171</v>
      </c>
      <c r="G2988" s="36">
        <f t="shared" si="377"/>
        <v>2.0136088309198873E-4</v>
      </c>
      <c r="H2988" s="31">
        <f t="shared" si="378"/>
        <v>1.8705678570687947E-3</v>
      </c>
      <c r="I2988" s="37">
        <f t="shared" si="379"/>
        <v>1.7710881575229934E-3</v>
      </c>
      <c r="J2988" s="37">
        <f t="shared" si="380"/>
        <v>-2.3431669272422381E-3</v>
      </c>
      <c r="K2988" s="39">
        <f t="shared" si="381"/>
        <v>3.3375519797802214E-4</v>
      </c>
      <c r="L2988" s="36">
        <f>-(1-B2988/MAX(B$5:B2988))</f>
        <v>-9.0328329751159231E-3</v>
      </c>
      <c r="M2988" s="37">
        <f>-(1-C2988/MAX(C$5:C2988))</f>
        <v>-1.8978302828699611E-2</v>
      </c>
      <c r="N2988" s="37">
        <f>-(1-D2988/MAX(D$5:D2988))</f>
        <v>-8.9799368611931385E-3</v>
      </c>
      <c r="O2988" s="37">
        <f>-(1-E2988/MAX(E$5:E2988))</f>
        <v>-0.37402067795873106</v>
      </c>
      <c r="P2988" s="39">
        <f>-(1-F2988/MAX(F$5:F2988))</f>
        <v>-3.0785422199056334E-2</v>
      </c>
      <c r="Q2988" s="33">
        <f>IF(DatiStorici[[#This Row],[Calend]]="X",(DatiStorici[[#This Row],[Balanced]]*B$2/DatiStorici[[#This Row],[Bond 3Y]]),Q2987)</f>
        <v>32.796399059957402</v>
      </c>
      <c r="R2988" s="33">
        <f>IF(DatiStorici[[#This Row],[Calend]]="X",(DatiStorici[[#This Row],[Balanced]]*C$2/DatiStorici[[#This Row],[Bond 10Y]]),R2987)</f>
        <v>23.941825733422558</v>
      </c>
      <c r="S2988" s="33">
        <f>IF(DatiStorici[[#This Row],[Calend]]="X",(DatiStorici[[#This Row],[Balanced]]*D$2/DatiStorici[[#This Row],[SXXR]]),S2987)</f>
        <v>17.880885900344772</v>
      </c>
      <c r="T2988" s="33">
        <f>IF(DatiStorici[[#This Row],[Calend]]="X",(DatiStorici[[#This Row],[Balanced]]*E$2/DatiStorici[[#This Row],[Gold]]),T2987)</f>
        <v>35.294211792420029</v>
      </c>
      <c r="U2988" s="34">
        <f>SUMPRODUCT(DatiStorici[[#This Row],[Bond 3Y]:[Gold]],Q2987:T2987)</f>
        <v>17341.246935059269</v>
      </c>
      <c r="V2988" s="32">
        <f t="shared" si="382"/>
        <v>4.3633593508913686E-4</v>
      </c>
      <c r="W2988" s="32">
        <f>-(1-U2988/MAX(U$5:U2988))</f>
        <v>-2.6470517383186287E-2</v>
      </c>
      <c r="X2988" s="53" t="str">
        <f t="shared" si="383"/>
        <v/>
      </c>
    </row>
    <row r="2989" spans="1:24" x14ac:dyDescent="0.3">
      <c r="A2989" s="4">
        <v>43313</v>
      </c>
      <c r="B2989" s="1">
        <v>132.782477</v>
      </c>
      <c r="C2989" s="1">
        <v>183.10898700000001</v>
      </c>
      <c r="D2989" s="1">
        <v>251.615543</v>
      </c>
      <c r="E2989" s="1">
        <v>114.97241</v>
      </c>
      <c r="F2989" s="3">
        <f t="shared" si="376"/>
        <v>16233.648362030857</v>
      </c>
      <c r="G2989" s="36">
        <f t="shared" si="377"/>
        <v>-2.8030643712258094E-4</v>
      </c>
      <c r="H2989" s="31">
        <f t="shared" si="378"/>
        <v>-3.932571812021308E-3</v>
      </c>
      <c r="I2989" s="37">
        <f t="shared" si="379"/>
        <v>-4.5447096122674989E-3</v>
      </c>
      <c r="J2989" s="37">
        <f t="shared" si="380"/>
        <v>-1.609959446095259E-3</v>
      </c>
      <c r="K2989" s="39">
        <f t="shared" si="381"/>
        <v>-2.6904396618457763E-3</v>
      </c>
      <c r="L2989" s="36">
        <f>-(1-B2989/MAX(B$5:B2989))</f>
        <v>-9.3105685236605229E-3</v>
      </c>
      <c r="M2989" s="37">
        <f>-(1-C2989/MAX(C$5:C2989))</f>
        <v>-2.2828665226468869E-2</v>
      </c>
      <c r="N2989" s="37">
        <f>-(1-D2989/MAX(D$5:D2989))</f>
        <v>-1.3473616299508162E-2</v>
      </c>
      <c r="O2989" s="37">
        <f>-(1-E2989/MAX(E$5:E2989))</f>
        <v>-0.37502766845687197</v>
      </c>
      <c r="P2989" s="39">
        <f>-(1-F2989/MAX(F$5:F2989))</f>
        <v>-3.3389530870571948E-2</v>
      </c>
      <c r="Q2989" s="33">
        <f>IF(DatiStorici[[#This Row],[Calend]]="X",(DatiStorici[[#This Row],[Balanced]]*B$2/DatiStorici[[#This Row],[Bond 3Y]]),Q2988)</f>
        <v>32.796399059957402</v>
      </c>
      <c r="R2989" s="33">
        <f>IF(DatiStorici[[#This Row],[Calend]]="X",(DatiStorici[[#This Row],[Balanced]]*C$2/DatiStorici[[#This Row],[Bond 10Y]]),R2988)</f>
        <v>23.941825733422558</v>
      </c>
      <c r="S2989" s="33">
        <f>IF(DatiStorici[[#This Row],[Calend]]="X",(DatiStorici[[#This Row],[Balanced]]*D$2/DatiStorici[[#This Row],[SXXR]]),S2988)</f>
        <v>17.880885900344772</v>
      </c>
      <c r="T2989" s="33">
        <f>IF(DatiStorici[[#This Row],[Calend]]="X",(DatiStorici[[#This Row],[Balanced]]*E$2/DatiStorici[[#This Row],[Gold]]),T2988)</f>
        <v>35.294211792420029</v>
      </c>
      <c r="U2989" s="34">
        <f>SUMPRODUCT(DatiStorici[[#This Row],[Bond 3Y]:[Gold]],Q2988:T2988)</f>
        <v>17295.719964800395</v>
      </c>
      <c r="V2989" s="32">
        <f t="shared" si="382"/>
        <v>-2.6288096535052761E-3</v>
      </c>
      <c r="W2989" s="32">
        <f>-(1-U2989/MAX(U$5:U2989))</f>
        <v>-2.9026380174784316E-2</v>
      </c>
      <c r="X2989" s="53" t="str">
        <f t="shared" si="383"/>
        <v/>
      </c>
    </row>
    <row r="2990" spans="1:24" x14ac:dyDescent="0.3">
      <c r="A2990" s="4">
        <v>43314</v>
      </c>
      <c r="B2990" s="1">
        <v>132.639048</v>
      </c>
      <c r="C2990" s="1">
        <v>182.91218000000001</v>
      </c>
      <c r="D2990" s="1">
        <v>249.60349299999999</v>
      </c>
      <c r="E2990" s="1">
        <v>114.63625</v>
      </c>
      <c r="F2990" s="3">
        <f t="shared" si="376"/>
        <v>16181.598331530986</v>
      </c>
      <c r="G2990" s="36">
        <f t="shared" si="377"/>
        <v>-1.080763995768783E-3</v>
      </c>
      <c r="H2990" s="31">
        <f t="shared" si="378"/>
        <v>-1.0753859979171017E-3</v>
      </c>
      <c r="I2990" s="37">
        <f t="shared" si="379"/>
        <v>-8.0286687593812637E-3</v>
      </c>
      <c r="J2990" s="37">
        <f t="shared" si="380"/>
        <v>-2.9281146467404358E-3</v>
      </c>
      <c r="K2990" s="39">
        <f t="shared" si="381"/>
        <v>-3.2114563696857695E-3</v>
      </c>
      <c r="L2990" s="36">
        <f>-(1-B2990/MAX(B$5:B2990))</f>
        <v>-1.0380691612772774E-2</v>
      </c>
      <c r="M2990" s="37">
        <f>-(1-C2990/MAX(C$5:C2990))</f>
        <v>-2.387893677257702E-2</v>
      </c>
      <c r="N2990" s="37">
        <f>-(1-D2990/MAX(D$5:D2990))</f>
        <v>-2.1362399268390897E-2</v>
      </c>
      <c r="O2990" s="37">
        <f>-(1-E2990/MAX(E$5:E2990))</f>
        <v>-0.37685498249657534</v>
      </c>
      <c r="P2990" s="39">
        <f>-(1-F2990/MAX(F$5:F2990))</f>
        <v>-3.6488779004919758E-2</v>
      </c>
      <c r="Q2990" s="33">
        <f>IF(DatiStorici[[#This Row],[Calend]]="X",(DatiStorici[[#This Row],[Balanced]]*B$2/DatiStorici[[#This Row],[Bond 3Y]]),Q2989)</f>
        <v>32.796399059957402</v>
      </c>
      <c r="R2990" s="33">
        <f>IF(DatiStorici[[#This Row],[Calend]]="X",(DatiStorici[[#This Row],[Balanced]]*C$2/DatiStorici[[#This Row],[Bond 10Y]]),R2989)</f>
        <v>23.941825733422558</v>
      </c>
      <c r="S2990" s="33">
        <f>IF(DatiStorici[[#This Row],[Calend]]="X",(DatiStorici[[#This Row],[Balanced]]*D$2/DatiStorici[[#This Row],[SXXR]]),S2989)</f>
        <v>17.880885900344772</v>
      </c>
      <c r="T2990" s="33">
        <f>IF(DatiStorici[[#This Row],[Calend]]="X",(DatiStorici[[#This Row],[Balanced]]*E$2/DatiStorici[[#This Row],[Gold]]),T2989)</f>
        <v>35.294211792420029</v>
      </c>
      <c r="U2990" s="34">
        <f>SUMPRODUCT(DatiStorici[[#This Row],[Bond 3Y]:[Gold]],Q2989:T2989)</f>
        <v>17238.462352470578</v>
      </c>
      <c r="V2990" s="32">
        <f t="shared" si="382"/>
        <v>-3.3159994506385651E-3</v>
      </c>
      <c r="W2990" s="32">
        <f>-(1-U2990/MAX(U$5:U2990))</f>
        <v>-3.224079571918359E-2</v>
      </c>
      <c r="X2990" s="53" t="str">
        <f t="shared" si="383"/>
        <v/>
      </c>
    </row>
    <row r="2991" spans="1:24" x14ac:dyDescent="0.3">
      <c r="A2991" s="4">
        <v>43315</v>
      </c>
      <c r="B2991" s="1">
        <v>132.596453</v>
      </c>
      <c r="C2991" s="1">
        <v>183.32601199999999</v>
      </c>
      <c r="D2991" s="1">
        <v>251.22548499999999</v>
      </c>
      <c r="E2991" s="1">
        <v>114.71508</v>
      </c>
      <c r="F2991" s="3">
        <f t="shared" si="376"/>
        <v>16218.53390218705</v>
      </c>
      <c r="G2991" s="36">
        <f t="shared" si="377"/>
        <v>-3.21186268094522E-4</v>
      </c>
      <c r="H2991" s="31">
        <f t="shared" si="378"/>
        <v>2.2599072689076572E-3</v>
      </c>
      <c r="I2991" s="37">
        <f t="shared" si="379"/>
        <v>6.4772516851334819E-3</v>
      </c>
      <c r="J2991" s="37">
        <f t="shared" si="380"/>
        <v>6.8741701305333094E-4</v>
      </c>
      <c r="K2991" s="39">
        <f t="shared" si="381"/>
        <v>2.2799651797485647E-3</v>
      </c>
      <c r="L2991" s="36">
        <f>-(1-B2991/MAX(B$5:B2991))</f>
        <v>-1.0698492705862428E-2</v>
      </c>
      <c r="M2991" s="37">
        <f>-(1-C2991/MAX(C$5:C2991))</f>
        <v>-2.1670499194294868E-2</v>
      </c>
      <c r="N2991" s="37">
        <f>-(1-D2991/MAX(D$5:D2991))</f>
        <v>-1.5002943556423509E-2</v>
      </c>
      <c r="O2991" s="37">
        <f>-(1-E2991/MAX(E$5:E2991))</f>
        <v>-0.37642647474505886</v>
      </c>
      <c r="P2991" s="39">
        <f>-(1-F2991/MAX(F$5:F2991))</f>
        <v>-3.4289500784570603E-2</v>
      </c>
      <c r="Q2991" s="33">
        <f>IF(DatiStorici[[#This Row],[Calend]]="X",(DatiStorici[[#This Row],[Balanced]]*B$2/DatiStorici[[#This Row],[Bond 3Y]]),Q2990)</f>
        <v>32.796399059957402</v>
      </c>
      <c r="R2991" s="33">
        <f>IF(DatiStorici[[#This Row],[Calend]]="X",(DatiStorici[[#This Row],[Balanced]]*C$2/DatiStorici[[#This Row],[Bond 10Y]]),R2990)</f>
        <v>23.941825733422558</v>
      </c>
      <c r="S2991" s="33">
        <f>IF(DatiStorici[[#This Row],[Calend]]="X",(DatiStorici[[#This Row],[Balanced]]*D$2/DatiStorici[[#This Row],[SXXR]]),S2990)</f>
        <v>17.880885900344772</v>
      </c>
      <c r="T2991" s="33">
        <f>IF(DatiStorici[[#This Row],[Calend]]="X",(DatiStorici[[#This Row],[Balanced]]*E$2/DatiStorici[[#This Row],[Gold]]),T2990)</f>
        <v>35.294211792420029</v>
      </c>
      <c r="U2991" s="34">
        <f>SUMPRODUCT(DatiStorici[[#This Row],[Bond 3Y]:[Gold]],Q2990:T2990)</f>
        <v>17278.758180078403</v>
      </c>
      <c r="V2991" s="32">
        <f t="shared" si="382"/>
        <v>2.3348256488719371E-3</v>
      </c>
      <c r="W2991" s="32">
        <f>-(1-U2991/MAX(U$5:U2991))</f>
        <v>-2.9978606826448928E-2</v>
      </c>
      <c r="X2991" s="53" t="str">
        <f t="shared" si="383"/>
        <v/>
      </c>
    </row>
    <row r="2992" spans="1:24" x14ac:dyDescent="0.3">
      <c r="A2992" s="4">
        <v>43318</v>
      </c>
      <c r="B2992" s="1">
        <v>132.662305</v>
      </c>
      <c r="C2992" s="1">
        <v>183.70328499999999</v>
      </c>
      <c r="D2992" s="1">
        <v>250.92319000000001</v>
      </c>
      <c r="E2992" s="1">
        <v>114.08391</v>
      </c>
      <c r="F2992" s="3">
        <f t="shared" si="376"/>
        <v>16200.270165819968</v>
      </c>
      <c r="G2992" s="36">
        <f t="shared" si="377"/>
        <v>4.9651142039086463E-4</v>
      </c>
      <c r="H2992" s="31">
        <f t="shared" si="378"/>
        <v>2.0558202626284228E-3</v>
      </c>
      <c r="I2992" s="37">
        <f t="shared" si="379"/>
        <v>-1.2040061104133695E-3</v>
      </c>
      <c r="J2992" s="37">
        <f t="shared" si="380"/>
        <v>-5.5172586301591268E-3</v>
      </c>
      <c r="K2992" s="39">
        <f t="shared" si="381"/>
        <v>-1.1267373257185188E-3</v>
      </c>
      <c r="L2992" s="36">
        <f>-(1-B2992/MAX(B$5:B2992))</f>
        <v>-1.0207171246016555E-2</v>
      </c>
      <c r="M2992" s="37">
        <f>-(1-C2992/MAX(C$5:C2992))</f>
        <v>-1.9657160761135217E-2</v>
      </c>
      <c r="N2992" s="37">
        <f>-(1-D2992/MAX(D$5:D2992))</f>
        <v>-1.6188172376571219E-2</v>
      </c>
      <c r="O2992" s="37">
        <f>-(1-E2992/MAX(E$5:E2992))</f>
        <v>-0.37985741775564785</v>
      </c>
      <c r="P2992" s="39">
        <f>-(1-F2992/MAX(F$5:F2992))</f>
        <v>-3.5376990077435444E-2</v>
      </c>
      <c r="Q2992" s="33">
        <f>IF(DatiStorici[[#This Row],[Calend]]="X",(DatiStorici[[#This Row],[Balanced]]*B$2/DatiStorici[[#This Row],[Bond 3Y]]),Q2991)</f>
        <v>32.796399059957402</v>
      </c>
      <c r="R2992" s="33">
        <f>IF(DatiStorici[[#This Row],[Calend]]="X",(DatiStorici[[#This Row],[Balanced]]*C$2/DatiStorici[[#This Row],[Bond 10Y]]),R2991)</f>
        <v>23.941825733422558</v>
      </c>
      <c r="S2992" s="33">
        <f>IF(DatiStorici[[#This Row],[Calend]]="X",(DatiStorici[[#This Row],[Balanced]]*D$2/DatiStorici[[#This Row],[SXXR]]),S2991)</f>
        <v>17.880885900344772</v>
      </c>
      <c r="T2992" s="33">
        <f>IF(DatiStorici[[#This Row],[Calend]]="X",(DatiStorici[[#This Row],[Balanced]]*E$2/DatiStorici[[#This Row],[Gold]]),T2991)</f>
        <v>35.294211792420029</v>
      </c>
      <c r="U2992" s="34">
        <f>SUMPRODUCT(DatiStorici[[#This Row],[Bond 3Y]:[Gold]],Q2991:T2991)</f>
        <v>17262.268542908958</v>
      </c>
      <c r="V2992" s="32">
        <f t="shared" si="382"/>
        <v>-9.5478565558418675E-4</v>
      </c>
      <c r="W2992" s="32">
        <f>-(1-U2992/MAX(U$5:U2992))</f>
        <v>-3.0904327335604109E-2</v>
      </c>
      <c r="X2992" s="53" t="str">
        <f t="shared" si="383"/>
        <v/>
      </c>
    </row>
    <row r="2993" spans="1:24" x14ac:dyDescent="0.3">
      <c r="A2993" s="4">
        <v>43319</v>
      </c>
      <c r="B2993" s="1">
        <v>132.66654700000001</v>
      </c>
      <c r="C2993" s="1">
        <v>183.560722</v>
      </c>
      <c r="D2993" s="1">
        <v>252.09596500000001</v>
      </c>
      <c r="E2993" s="1">
        <v>114.33723000000001</v>
      </c>
      <c r="F2993" s="3">
        <f t="shared" si="376"/>
        <v>16224.399058792467</v>
      </c>
      <c r="G2993" s="36">
        <f t="shared" si="377"/>
        <v>3.1975414421624599E-5</v>
      </c>
      <c r="H2993" s="31">
        <f t="shared" si="378"/>
        <v>-7.7635164047255292E-4</v>
      </c>
      <c r="I2993" s="37">
        <f t="shared" si="379"/>
        <v>4.6629521493344031E-3</v>
      </c>
      <c r="J2993" s="37">
        <f t="shared" si="380"/>
        <v>2.2180092775302127E-3</v>
      </c>
      <c r="K2993" s="39">
        <f t="shared" si="381"/>
        <v>1.4883049235906423E-3</v>
      </c>
      <c r="L2993" s="36">
        <f>-(1-B2993/MAX(B$5:B2993))</f>
        <v>-1.0175521704124613E-2</v>
      </c>
      <c r="M2993" s="37">
        <f>-(1-C2993/MAX(C$5:C2993))</f>
        <v>-2.0417956172008811E-2</v>
      </c>
      <c r="N2993" s="37">
        <f>-(1-D2993/MAX(D$5:D2993))</f>
        <v>-1.1589992686040995E-2</v>
      </c>
      <c r="O2993" s="37">
        <f>-(1-E2993/MAX(E$5:E2993))</f>
        <v>-0.37848040921049764</v>
      </c>
      <c r="P2993" s="39">
        <f>-(1-F2993/MAX(F$5:F2993))</f>
        <v>-3.3940268027309428E-2</v>
      </c>
      <c r="Q2993" s="33">
        <f>IF(DatiStorici[[#This Row],[Calend]]="X",(DatiStorici[[#This Row],[Balanced]]*B$2/DatiStorici[[#This Row],[Bond 3Y]]),Q2992)</f>
        <v>32.796399059957402</v>
      </c>
      <c r="R2993" s="33">
        <f>IF(DatiStorici[[#This Row],[Calend]]="X",(DatiStorici[[#This Row],[Balanced]]*C$2/DatiStorici[[#This Row],[Bond 10Y]]),R2992)</f>
        <v>23.941825733422558</v>
      </c>
      <c r="S2993" s="33">
        <f>IF(DatiStorici[[#This Row],[Calend]]="X",(DatiStorici[[#This Row],[Balanced]]*D$2/DatiStorici[[#This Row],[SXXR]]),S2992)</f>
        <v>17.880885900344772</v>
      </c>
      <c r="T2993" s="33">
        <f>IF(DatiStorici[[#This Row],[Calend]]="X",(DatiStorici[[#This Row],[Balanced]]*E$2/DatiStorici[[#This Row],[Gold]]),T2992)</f>
        <v>35.294211792420029</v>
      </c>
      <c r="U2993" s="34">
        <f>SUMPRODUCT(DatiStorici[[#This Row],[Bond 3Y]:[Gold]],Q2992:T2992)</f>
        <v>17288.90543242477</v>
      </c>
      <c r="V2993" s="32">
        <f t="shared" si="382"/>
        <v>1.5418807367895203E-3</v>
      </c>
      <c r="W2993" s="32">
        <f>-(1-U2993/MAX(U$5:U2993))</f>
        <v>-2.9408944831337713E-2</v>
      </c>
      <c r="X2993" s="53" t="str">
        <f t="shared" si="383"/>
        <v/>
      </c>
    </row>
    <row r="2994" spans="1:24" x14ac:dyDescent="0.3">
      <c r="A2994" s="4">
        <v>43320</v>
      </c>
      <c r="B2994" s="1">
        <v>132.68097499999999</v>
      </c>
      <c r="C2994" s="1">
        <v>183.64912699999999</v>
      </c>
      <c r="D2994" s="1">
        <v>251.57848799999999</v>
      </c>
      <c r="E2994" s="1">
        <v>114.07183000000001</v>
      </c>
      <c r="F2994" s="3">
        <f t="shared" si="376"/>
        <v>16208.741319951627</v>
      </c>
      <c r="G2994" s="36">
        <f t="shared" si="377"/>
        <v>1.0874795366802779E-4</v>
      </c>
      <c r="H2994" s="31">
        <f t="shared" si="378"/>
        <v>4.8149580926942347E-4</v>
      </c>
      <c r="I2994" s="37">
        <f t="shared" si="379"/>
        <v>-2.0548081364605867E-3</v>
      </c>
      <c r="J2994" s="37">
        <f t="shared" si="380"/>
        <v>-2.3239018578464724E-3</v>
      </c>
      <c r="K2994" s="39">
        <f t="shared" si="381"/>
        <v>-9.6553956073487917E-4</v>
      </c>
      <c r="L2994" s="36">
        <f>-(1-B2994/MAX(B$5:B2994))</f>
        <v>-1.0067874464516957E-2</v>
      </c>
      <c r="M2994" s="37">
        <f>-(1-C2994/MAX(C$5:C2994))</f>
        <v>-1.9946177952567035E-2</v>
      </c>
      <c r="N2994" s="37">
        <f>-(1-D2994/MAX(D$5:D2994))</f>
        <v>-1.3618900389323008E-2</v>
      </c>
      <c r="O2994" s="37">
        <f>-(1-E2994/MAX(E$5:E2994))</f>
        <v>-0.37992308277706499</v>
      </c>
      <c r="P2994" s="39">
        <f>-(1-F2994/MAX(F$5:F2994))</f>
        <v>-3.4872586748826762E-2</v>
      </c>
      <c r="Q2994" s="33">
        <f>IF(DatiStorici[[#This Row],[Calend]]="X",(DatiStorici[[#This Row],[Balanced]]*B$2/DatiStorici[[#This Row],[Bond 3Y]]),Q2993)</f>
        <v>32.796399059957402</v>
      </c>
      <c r="R2994" s="33">
        <f>IF(DatiStorici[[#This Row],[Calend]]="X",(DatiStorici[[#This Row],[Balanced]]*C$2/DatiStorici[[#This Row],[Bond 10Y]]),R2993)</f>
        <v>23.941825733422558</v>
      </c>
      <c r="S2994" s="33">
        <f>IF(DatiStorici[[#This Row],[Calend]]="X",(DatiStorici[[#This Row],[Balanced]]*D$2/DatiStorici[[#This Row],[SXXR]]),S2993)</f>
        <v>17.880885900344772</v>
      </c>
      <c r="T2994" s="33">
        <f>IF(DatiStorici[[#This Row],[Calend]]="X",(DatiStorici[[#This Row],[Balanced]]*E$2/DatiStorici[[#This Row],[Gold]]),T2993)</f>
        <v>35.294211792420029</v>
      </c>
      <c r="U2994" s="34">
        <f>SUMPRODUCT(DatiStorici[[#This Row],[Bond 3Y]:[Gold]],Q2993:T2993)</f>
        <v>17272.875164971607</v>
      </c>
      <c r="V2994" s="32">
        <f t="shared" si="382"/>
        <v>-9.276297879091764E-4</v>
      </c>
      <c r="W2994" s="32">
        <f>-(1-U2994/MAX(U$5:U2994))</f>
        <v>-3.0308876539728136E-2</v>
      </c>
      <c r="X2994" s="53" t="str">
        <f t="shared" si="383"/>
        <v/>
      </c>
    </row>
    <row r="2995" spans="1:24" x14ac:dyDescent="0.3">
      <c r="A2995" s="4">
        <v>43321</v>
      </c>
      <c r="B2995" s="1">
        <v>132.659243</v>
      </c>
      <c r="C2995" s="1">
        <v>183.85890599999999</v>
      </c>
      <c r="D2995" s="1">
        <v>252.11546799999999</v>
      </c>
      <c r="E2995" s="1">
        <v>114.52319</v>
      </c>
      <c r="F2995" s="3">
        <f t="shared" si="376"/>
        <v>16239.396146649271</v>
      </c>
      <c r="G2995" s="36">
        <f t="shared" si="377"/>
        <v>-1.6380479531061473E-4</v>
      </c>
      <c r="H2995" s="31">
        <f t="shared" si="378"/>
        <v>1.1416295914491812E-3</v>
      </c>
      <c r="I2995" s="37">
        <f t="shared" si="379"/>
        <v>2.1321685401851083E-3</v>
      </c>
      <c r="J2995" s="37">
        <f t="shared" si="380"/>
        <v>3.9489975465260667E-3</v>
      </c>
      <c r="K2995" s="39">
        <f t="shared" si="381"/>
        <v>1.8894665895213996E-3</v>
      </c>
      <c r="L2995" s="36">
        <f>-(1-B2995/MAX(B$5:B2995))</f>
        <v>-1.0230016813501885E-2</v>
      </c>
      <c r="M2995" s="37">
        <f>-(1-C2995/MAX(C$5:C2995))</f>
        <v>-1.8826680604042911E-2</v>
      </c>
      <c r="N2995" s="37">
        <f>-(1-D2995/MAX(D$5:D2995))</f>
        <v>-1.1513525931118318E-2</v>
      </c>
      <c r="O2995" s="37">
        <f>-(1-E2995/MAX(E$5:E2995))</f>
        <v>-0.37746955926159464</v>
      </c>
      <c r="P2995" s="39">
        <f>-(1-F2995/MAX(F$5:F2995))</f>
        <v>-3.3047286868326919E-2</v>
      </c>
      <c r="Q2995" s="33">
        <f>IF(DatiStorici[[#This Row],[Calend]]="X",(DatiStorici[[#This Row],[Balanced]]*B$2/DatiStorici[[#This Row],[Bond 3Y]]),Q2994)</f>
        <v>32.796399059957402</v>
      </c>
      <c r="R2995" s="33">
        <f>IF(DatiStorici[[#This Row],[Calend]]="X",(DatiStorici[[#This Row],[Balanced]]*C$2/DatiStorici[[#This Row],[Bond 10Y]]),R2994)</f>
        <v>23.941825733422558</v>
      </c>
      <c r="S2995" s="33">
        <f>IF(DatiStorici[[#This Row],[Calend]]="X",(DatiStorici[[#This Row],[Balanced]]*D$2/DatiStorici[[#This Row],[SXXR]]),S2994)</f>
        <v>17.880885900344772</v>
      </c>
      <c r="T2995" s="33">
        <f>IF(DatiStorici[[#This Row],[Calend]]="X",(DatiStorici[[#This Row],[Balanced]]*E$2/DatiStorici[[#This Row],[Gold]]),T2994)</f>
        <v>35.294211792420029</v>
      </c>
      <c r="U2995" s="34">
        <f>SUMPRODUCT(DatiStorici[[#This Row],[Bond 3Y]:[Gold]],Q2994:T2994)</f>
        <v>17302.716999433163</v>
      </c>
      <c r="V2995" s="32">
        <f t="shared" si="382"/>
        <v>1.7261796546898561E-3</v>
      </c>
      <c r="W2995" s="32">
        <f>-(1-U2995/MAX(U$5:U2995))</f>
        <v>-2.8633569926974634E-2</v>
      </c>
      <c r="X2995" s="53" t="str">
        <f t="shared" si="383"/>
        <v/>
      </c>
    </row>
    <row r="2996" spans="1:24" x14ac:dyDescent="0.3">
      <c r="A2996" s="4">
        <v>43322</v>
      </c>
      <c r="B2996" s="1">
        <v>132.54306</v>
      </c>
      <c r="C2996" s="1">
        <v>184.023809</v>
      </c>
      <c r="D2996" s="1">
        <v>249.41691499999999</v>
      </c>
      <c r="E2996" s="1">
        <v>114.52657000000001</v>
      </c>
      <c r="F2996" s="3">
        <f t="shared" si="376"/>
        <v>16200.241052245767</v>
      </c>
      <c r="G2996" s="36">
        <f t="shared" si="377"/>
        <v>-8.7618400080639771E-4</v>
      </c>
      <c r="H2996" s="31">
        <f t="shared" si="378"/>
        <v>8.9649773865826618E-4</v>
      </c>
      <c r="I2996" s="37">
        <f t="shared" si="379"/>
        <v>-1.0761335195421814E-2</v>
      </c>
      <c r="J2996" s="37">
        <f t="shared" si="380"/>
        <v>2.9513237649729367E-5</v>
      </c>
      <c r="K2996" s="39">
        <f t="shared" si="381"/>
        <v>-2.4140290582316927E-3</v>
      </c>
      <c r="L2996" s="36">
        <f>-(1-B2996/MAX(B$5:B2996))</f>
        <v>-1.1096857625766843E-2</v>
      </c>
      <c r="M2996" s="37">
        <f>-(1-C2996/MAX(C$5:C2996))</f>
        <v>-1.7946666535600841E-2</v>
      </c>
      <c r="N2996" s="37">
        <f>-(1-D2996/MAX(D$5:D2996))</f>
        <v>-2.2093928479279379E-2</v>
      </c>
      <c r="O2996" s="37">
        <f>-(1-E2996/MAX(E$5:E2996))</f>
        <v>-0.37745118610162853</v>
      </c>
      <c r="P2996" s="39">
        <f>-(1-F2996/MAX(F$5:F2996))</f>
        <v>-3.53787236055364E-2</v>
      </c>
      <c r="Q2996" s="33">
        <f>IF(DatiStorici[[#This Row],[Calend]]="X",(DatiStorici[[#This Row],[Balanced]]*B$2/DatiStorici[[#This Row],[Bond 3Y]]),Q2995)</f>
        <v>32.796399059957402</v>
      </c>
      <c r="R2996" s="33">
        <f>IF(DatiStorici[[#This Row],[Calend]]="X",(DatiStorici[[#This Row],[Balanced]]*C$2/DatiStorici[[#This Row],[Bond 10Y]]),R2995)</f>
        <v>23.941825733422558</v>
      </c>
      <c r="S2996" s="33">
        <f>IF(DatiStorici[[#This Row],[Calend]]="X",(DatiStorici[[#This Row],[Balanced]]*D$2/DatiStorici[[#This Row],[SXXR]]),S2995)</f>
        <v>17.880885900344772</v>
      </c>
      <c r="T2996" s="33">
        <f>IF(DatiStorici[[#This Row],[Calend]]="X",(DatiStorici[[#This Row],[Balanced]]*E$2/DatiStorici[[#This Row],[Gold]]),T2995)</f>
        <v>35.294211792420029</v>
      </c>
      <c r="U2996" s="34">
        <f>SUMPRODUCT(DatiStorici[[#This Row],[Bond 3Y]:[Gold]],Q2995:T2995)</f>
        <v>17254.721470436922</v>
      </c>
      <c r="V2996" s="32">
        <f t="shared" si="382"/>
        <v>-2.7777267055411137E-3</v>
      </c>
      <c r="W2996" s="32">
        <f>-(1-U2996/MAX(U$5:U2996))</f>
        <v>-3.1328016450146268E-2</v>
      </c>
      <c r="X2996" s="53" t="str">
        <f t="shared" si="383"/>
        <v/>
      </c>
    </row>
    <row r="2997" spans="1:24" x14ac:dyDescent="0.3">
      <c r="A2997" s="4">
        <v>43325</v>
      </c>
      <c r="B2997" s="1">
        <v>132.41718700000001</v>
      </c>
      <c r="C2997" s="1">
        <v>183.59735699999999</v>
      </c>
      <c r="D2997" s="1">
        <v>248.802573</v>
      </c>
      <c r="E2997" s="1">
        <v>113.19761</v>
      </c>
      <c r="F2997" s="3">
        <f t="shared" si="376"/>
        <v>16124.679648641821</v>
      </c>
      <c r="G2997" s="36">
        <f t="shared" si="377"/>
        <v>-9.5012750700841652E-4</v>
      </c>
      <c r="H2997" s="31">
        <f t="shared" si="378"/>
        <v>-2.3200633191418495E-3</v>
      </c>
      <c r="I2997" s="37">
        <f t="shared" si="379"/>
        <v>-2.4661512693134905E-3</v>
      </c>
      <c r="J2997" s="37">
        <f t="shared" si="380"/>
        <v>-1.1671796004053577E-2</v>
      </c>
      <c r="K2997" s="39">
        <f t="shared" si="381"/>
        <v>-4.6751261622980629E-3</v>
      </c>
      <c r="L2997" s="36">
        <f>-(1-B2997/MAX(B$5:B2997))</f>
        <v>-1.2035995482098549E-2</v>
      </c>
      <c r="M2997" s="37">
        <f>-(1-C2997/MAX(C$5:C2997))</f>
        <v>-2.0222451448641987E-2</v>
      </c>
      <c r="N2997" s="37">
        <f>-(1-D2997/MAX(D$5:D2997))</f>
        <v>-2.450262145742077E-2</v>
      </c>
      <c r="O2997" s="37">
        <f>-(1-E2997/MAX(E$5:E2997))</f>
        <v>-0.38467520819290735</v>
      </c>
      <c r="P2997" s="39">
        <f>-(1-F2997/MAX(F$5:F2997))</f>
        <v>-3.9877924410976928E-2</v>
      </c>
      <c r="Q2997" s="33">
        <f>IF(DatiStorici[[#This Row],[Calend]]="X",(DatiStorici[[#This Row],[Balanced]]*B$2/DatiStorici[[#This Row],[Bond 3Y]]),Q2996)</f>
        <v>32.796399059957402</v>
      </c>
      <c r="R2997" s="33">
        <f>IF(DatiStorici[[#This Row],[Calend]]="X",(DatiStorici[[#This Row],[Balanced]]*C$2/DatiStorici[[#This Row],[Bond 10Y]]),R2996)</f>
        <v>23.941825733422558</v>
      </c>
      <c r="S2997" s="33">
        <f>IF(DatiStorici[[#This Row],[Calend]]="X",(DatiStorici[[#This Row],[Balanced]]*D$2/DatiStorici[[#This Row],[SXXR]]),S2996)</f>
        <v>17.880885900344772</v>
      </c>
      <c r="T2997" s="33">
        <f>IF(DatiStorici[[#This Row],[Calend]]="X",(DatiStorici[[#This Row],[Balanced]]*E$2/DatiStorici[[#This Row],[Gold]]),T2996)</f>
        <v>35.294211792420029</v>
      </c>
      <c r="U2997" s="34">
        <f>SUMPRODUCT(DatiStorici[[#This Row],[Bond 3Y]:[Gold]],Q2996:T2996)</f>
        <v>17182.493674920937</v>
      </c>
      <c r="V2997" s="32">
        <f t="shared" si="382"/>
        <v>-4.1947585553072991E-3</v>
      </c>
      <c r="W2997" s="32">
        <f>-(1-U2997/MAX(U$5:U2997))</f>
        <v>-3.5382851068588295E-2</v>
      </c>
      <c r="X2997" s="53" t="str">
        <f t="shared" si="383"/>
        <v/>
      </c>
    </row>
    <row r="2998" spans="1:24" x14ac:dyDescent="0.3">
      <c r="A2998" s="4">
        <v>43326</v>
      </c>
      <c r="B2998" s="1">
        <v>132.45505299999999</v>
      </c>
      <c r="C2998" s="1">
        <v>183.72792100000001</v>
      </c>
      <c r="D2998" s="1">
        <v>248.81687500000001</v>
      </c>
      <c r="E2998" s="1">
        <v>112.88038</v>
      </c>
      <c r="F2998" s="3">
        <f t="shared" si="376"/>
        <v>16116.623459408122</v>
      </c>
      <c r="G2998" s="36">
        <f t="shared" si="377"/>
        <v>2.8591897933850593E-4</v>
      </c>
      <c r="H2998" s="31">
        <f t="shared" si="378"/>
        <v>7.1089039234909456E-4</v>
      </c>
      <c r="I2998" s="37">
        <f t="shared" si="379"/>
        <v>5.7481676254547133E-5</v>
      </c>
      <c r="J2998" s="37">
        <f t="shared" si="380"/>
        <v>-2.8063785262975121E-3</v>
      </c>
      <c r="K2998" s="39">
        <f t="shared" si="381"/>
        <v>-4.9974341138538114E-4</v>
      </c>
      <c r="L2998" s="36">
        <f>-(1-B2998/MAX(B$5:B2998))</f>
        <v>-1.175347743559263E-2</v>
      </c>
      <c r="M2998" s="37">
        <f>-(1-C2998/MAX(C$5:C2998))</f>
        <v>-1.9525689371347577E-2</v>
      </c>
      <c r="N2998" s="37">
        <f>-(1-D2998/MAX(D$5:D2998))</f>
        <v>-2.444654662129786E-2</v>
      </c>
      <c r="O2998" s="37">
        <f>-(1-E2998/MAX(E$5:E2998))</f>
        <v>-0.38639962166510833</v>
      </c>
      <c r="P2998" s="39">
        <f>-(1-F2998/MAX(F$5:F2998))</f>
        <v>-4.035761922023462E-2</v>
      </c>
      <c r="Q2998" s="33">
        <f>IF(DatiStorici[[#This Row],[Calend]]="X",(DatiStorici[[#This Row],[Balanced]]*B$2/DatiStorici[[#This Row],[Bond 3Y]]),Q2997)</f>
        <v>32.796399059957402</v>
      </c>
      <c r="R2998" s="33">
        <f>IF(DatiStorici[[#This Row],[Calend]]="X",(DatiStorici[[#This Row],[Balanced]]*C$2/DatiStorici[[#This Row],[Bond 10Y]]),R2997)</f>
        <v>23.941825733422558</v>
      </c>
      <c r="S2998" s="33">
        <f>IF(DatiStorici[[#This Row],[Calend]]="X",(DatiStorici[[#This Row],[Balanced]]*D$2/DatiStorici[[#This Row],[SXXR]]),S2997)</f>
        <v>17.880885900344772</v>
      </c>
      <c r="T2998" s="33">
        <f>IF(DatiStorici[[#This Row],[Calend]]="X",(DatiStorici[[#This Row],[Balanced]]*E$2/DatiStorici[[#This Row],[Gold]]),T2997)</f>
        <v>35.294211792420029</v>
      </c>
      <c r="U2998" s="34">
        <f>SUMPRODUCT(DatiStorici[[#This Row],[Bond 3Y]:[Gold]],Q2997:T2997)</f>
        <v>17175.920833526037</v>
      </c>
      <c r="V2998" s="32">
        <f t="shared" si="382"/>
        <v>-3.8260446933406064E-4</v>
      </c>
      <c r="W2998" s="32">
        <f>-(1-U2998/MAX(U$5:U2998))</f>
        <v>-3.5751847306659368E-2</v>
      </c>
      <c r="X2998" s="53" t="str">
        <f t="shared" si="383"/>
        <v/>
      </c>
    </row>
    <row r="2999" spans="1:24" x14ac:dyDescent="0.3">
      <c r="A2999" s="4">
        <v>43327</v>
      </c>
      <c r="B2999" s="1">
        <v>132.372794</v>
      </c>
      <c r="C2999" s="1">
        <v>183.55754099999999</v>
      </c>
      <c r="D2999" s="1">
        <v>245.43832</v>
      </c>
      <c r="E2999" s="1">
        <v>111.46454</v>
      </c>
      <c r="F2999" s="3">
        <f t="shared" si="376"/>
        <v>16003.612264789681</v>
      </c>
      <c r="G2999" s="36">
        <f t="shared" si="377"/>
        <v>-6.2122623113308848E-4</v>
      </c>
      <c r="H2999" s="31">
        <f t="shared" si="378"/>
        <v>-9.2777977812579524E-4</v>
      </c>
      <c r="I2999" s="37">
        <f t="shared" si="379"/>
        <v>-1.367151082227579E-2</v>
      </c>
      <c r="J2999" s="37">
        <f t="shared" si="380"/>
        <v>-1.2622160532632914E-2</v>
      </c>
      <c r="K2999" s="39">
        <f t="shared" si="381"/>
        <v>-7.0367890145053404E-3</v>
      </c>
      <c r="L2999" s="36">
        <f>-(1-B2999/MAX(B$5:B2999))</f>
        <v>-1.2367211444665238E-2</v>
      </c>
      <c r="M2999" s="37">
        <f>-(1-C2999/MAX(C$5:C2999))</f>
        <v>-2.0434931756150632E-2</v>
      </c>
      <c r="N2999" s="37">
        <f>-(1-D2999/MAX(D$5:D2999))</f>
        <v>-3.7693079830429577E-2</v>
      </c>
      <c r="O2999" s="37">
        <f>-(1-E2999/MAX(E$5:E2999))</f>
        <v>-0.3940959100693614</v>
      </c>
      <c r="P2999" s="39">
        <f>-(1-F2999/MAX(F$5:F2999))</f>
        <v>-4.7086716796507555E-2</v>
      </c>
      <c r="Q2999" s="33">
        <f>IF(DatiStorici[[#This Row],[Calend]]="X",(DatiStorici[[#This Row],[Balanced]]*B$2/DatiStorici[[#This Row],[Bond 3Y]]),Q2998)</f>
        <v>32.796399059957402</v>
      </c>
      <c r="R2999" s="33">
        <f>IF(DatiStorici[[#This Row],[Calend]]="X",(DatiStorici[[#This Row],[Balanced]]*C$2/DatiStorici[[#This Row],[Bond 10Y]]),R2998)</f>
        <v>23.941825733422558</v>
      </c>
      <c r="S2999" s="33">
        <f>IF(DatiStorici[[#This Row],[Calend]]="X",(DatiStorici[[#This Row],[Balanced]]*D$2/DatiStorici[[#This Row],[SXXR]]),S2998)</f>
        <v>17.880885900344772</v>
      </c>
      <c r="T2999" s="33">
        <f>IF(DatiStorici[[#This Row],[Calend]]="X",(DatiStorici[[#This Row],[Balanced]]*E$2/DatiStorici[[#This Row],[Gold]]),T2998)</f>
        <v>35.294211792420029</v>
      </c>
      <c r="U2999" s="34">
        <f>SUMPRODUCT(DatiStorici[[#This Row],[Bond 3Y]:[Gold]],Q2998:T2998)</f>
        <v>17058.761312980085</v>
      </c>
      <c r="V2999" s="32">
        <f t="shared" si="382"/>
        <v>-6.8445196850146894E-3</v>
      </c>
      <c r="W2999" s="32">
        <f>-(1-U2999/MAX(U$5:U2999))</f>
        <v>-4.2329127928281807E-2</v>
      </c>
      <c r="X2999" s="53" t="str">
        <f t="shared" si="383"/>
        <v/>
      </c>
    </row>
    <row r="3000" spans="1:24" x14ac:dyDescent="0.3">
      <c r="A3000" s="4">
        <v>43328</v>
      </c>
      <c r="B3000" s="1">
        <v>132.40671399999999</v>
      </c>
      <c r="C3000" s="1">
        <v>183.63387800000001</v>
      </c>
      <c r="D3000" s="1">
        <v>246.70340899999999</v>
      </c>
      <c r="E3000" s="1">
        <v>111.31237</v>
      </c>
      <c r="F3000" s="3">
        <f t="shared" si="376"/>
        <v>16019.411912276868</v>
      </c>
      <c r="G3000" s="36">
        <f t="shared" si="377"/>
        <v>2.5621318237029333E-4</v>
      </c>
      <c r="H3000" s="31">
        <f t="shared" si="378"/>
        <v>4.1578858954656526E-4</v>
      </c>
      <c r="I3000" s="37">
        <f t="shared" si="379"/>
        <v>5.1411685373560561E-3</v>
      </c>
      <c r="J3000" s="37">
        <f t="shared" si="380"/>
        <v>-1.3661202470762219E-3</v>
      </c>
      <c r="K3000" s="39">
        <f t="shared" si="381"/>
        <v>9.8676806299417721E-4</v>
      </c>
      <c r="L3000" s="36">
        <f>-(1-B3000/MAX(B$5:B3000))</f>
        <v>-1.2114134485454175E-2</v>
      </c>
      <c r="M3000" s="37">
        <f>-(1-C3000/MAX(C$5:C3000))</f>
        <v>-2.0027555092641314E-2</v>
      </c>
      <c r="N3000" s="37">
        <f>-(1-D3000/MAX(D$5:D3000))</f>
        <v>-3.2732958284085956E-2</v>
      </c>
      <c r="O3000" s="37">
        <f>-(1-E3000/MAX(E$5:E3000))</f>
        <v>-0.39492308277706512</v>
      </c>
      <c r="P3000" s="39">
        <f>-(1-F3000/MAX(F$5:F3000))</f>
        <v>-4.6145948318031094E-2</v>
      </c>
      <c r="Q3000" s="33">
        <f>IF(DatiStorici[[#This Row],[Calend]]="X",(DatiStorici[[#This Row],[Balanced]]*B$2/DatiStorici[[#This Row],[Bond 3Y]]),Q2999)</f>
        <v>32.796399059957402</v>
      </c>
      <c r="R3000" s="33">
        <f>IF(DatiStorici[[#This Row],[Calend]]="X",(DatiStorici[[#This Row],[Balanced]]*C$2/DatiStorici[[#This Row],[Bond 10Y]]),R2999)</f>
        <v>23.941825733422558</v>
      </c>
      <c r="S3000" s="33">
        <f>IF(DatiStorici[[#This Row],[Calend]]="X",(DatiStorici[[#This Row],[Balanced]]*D$2/DatiStorici[[#This Row],[SXXR]]),S2999)</f>
        <v>17.880885900344772</v>
      </c>
      <c r="T3000" s="33">
        <f>IF(DatiStorici[[#This Row],[Calend]]="X",(DatiStorici[[#This Row],[Balanced]]*E$2/DatiStorici[[#This Row],[Gold]]),T2999)</f>
        <v>35.294211792420029</v>
      </c>
      <c r="U3000" s="34">
        <f>SUMPRODUCT(DatiStorici[[#This Row],[Bond 3Y]:[Gold]],Q2999:T2999)</f>
        <v>17078.951605841539</v>
      </c>
      <c r="V3000" s="32">
        <f t="shared" si="382"/>
        <v>1.1828733379788076E-3</v>
      </c>
      <c r="W3000" s="32">
        <f>-(1-U3000/MAX(U$5:U3000))</f>
        <v>-4.1195654341468657E-2</v>
      </c>
      <c r="X3000" s="53" t="str">
        <f t="shared" si="383"/>
        <v/>
      </c>
    </row>
    <row r="3001" spans="1:24" x14ac:dyDescent="0.3">
      <c r="A3001" s="4">
        <v>43329</v>
      </c>
      <c r="B3001" s="1">
        <v>132.42010400000001</v>
      </c>
      <c r="C3001" s="1">
        <v>183.67004800000001</v>
      </c>
      <c r="D3001" s="1">
        <v>246.475875</v>
      </c>
      <c r="E3001" s="1">
        <v>111.12247000000001</v>
      </c>
      <c r="F3001" s="3">
        <f t="shared" si="376"/>
        <v>16009.745542041988</v>
      </c>
      <c r="G3001" s="36">
        <f t="shared" si="377"/>
        <v>1.0112268925447332E-4</v>
      </c>
      <c r="H3001" s="31">
        <f t="shared" si="378"/>
        <v>1.9694861697131923E-4</v>
      </c>
      <c r="I3001" s="37">
        <f t="shared" si="379"/>
        <v>-9.2272333216609126E-4</v>
      </c>
      <c r="J3001" s="37">
        <f t="shared" si="380"/>
        <v>-1.7074667451993761E-3</v>
      </c>
      <c r="K3001" s="39">
        <f t="shared" si="381"/>
        <v>-6.0359817720120217E-4</v>
      </c>
      <c r="L3001" s="36">
        <f>-(1-B3001/MAX(B$5:B3001))</f>
        <v>-1.2014231758925908E-2</v>
      </c>
      <c r="M3001" s="37">
        <f>-(1-C3001/MAX(C$5:C3001))</f>
        <v>-1.9834531867742089E-2</v>
      </c>
      <c r="N3001" s="37">
        <f>-(1-D3001/MAX(D$5:D3001))</f>
        <v>-3.3625066504081258E-2</v>
      </c>
      <c r="O3001" s="37">
        <f>-(1-E3001/MAX(E$5:E3001))</f>
        <v>-0.39595534995977466</v>
      </c>
      <c r="P3001" s="39">
        <f>-(1-F3001/MAX(F$5:F3001))</f>
        <v>-4.6721519160711766E-2</v>
      </c>
      <c r="Q3001" s="33">
        <f>IF(DatiStorici[[#This Row],[Calend]]="X",(DatiStorici[[#This Row],[Balanced]]*B$2/DatiStorici[[#This Row],[Bond 3Y]]),Q3000)</f>
        <v>32.796399059957402</v>
      </c>
      <c r="R3001" s="33">
        <f>IF(DatiStorici[[#This Row],[Calend]]="X",(DatiStorici[[#This Row],[Balanced]]*C$2/DatiStorici[[#This Row],[Bond 10Y]]),R3000)</f>
        <v>23.941825733422558</v>
      </c>
      <c r="S3001" s="33">
        <f>IF(DatiStorici[[#This Row],[Calend]]="X",(DatiStorici[[#This Row],[Balanced]]*D$2/DatiStorici[[#This Row],[SXXR]]),S3000)</f>
        <v>17.880885900344772</v>
      </c>
      <c r="T3001" s="33">
        <f>IF(DatiStorici[[#This Row],[Calend]]="X",(DatiStorici[[#This Row],[Balanced]]*E$2/DatiStorici[[#This Row],[Gold]]),T3000)</f>
        <v>35.294211792420029</v>
      </c>
      <c r="U3001" s="34">
        <f>SUMPRODUCT(DatiStorici[[#This Row],[Bond 3Y]:[Gold]],Q3000:T3000)</f>
        <v>17069.485845149899</v>
      </c>
      <c r="V3001" s="32">
        <f t="shared" si="382"/>
        <v>-5.5438911063884191E-4</v>
      </c>
      <c r="W3001" s="32">
        <f>-(1-U3001/MAX(U$5:U3001))</f>
        <v>-4.1727057714202931E-2</v>
      </c>
      <c r="X3001" s="53" t="str">
        <f t="shared" si="383"/>
        <v/>
      </c>
    </row>
    <row r="3002" spans="1:24" x14ac:dyDescent="0.3">
      <c r="A3002" s="4">
        <v>43332</v>
      </c>
      <c r="B3002" s="1">
        <v>132.49189899999999</v>
      </c>
      <c r="C3002" s="1">
        <v>184.07233099999999</v>
      </c>
      <c r="D3002" s="1">
        <v>247.87748500000001</v>
      </c>
      <c r="E3002" s="1">
        <v>111.67966</v>
      </c>
      <c r="F3002" s="3">
        <f t="shared" si="376"/>
        <v>16064.764083787788</v>
      </c>
      <c r="G3002" s="36">
        <f t="shared" si="377"/>
        <v>5.4202905828865382E-4</v>
      </c>
      <c r="H3002" s="31">
        <f t="shared" si="378"/>
        <v>2.1878531463319479E-3</v>
      </c>
      <c r="I3002" s="37">
        <f t="shared" si="379"/>
        <v>5.67049349343938E-3</v>
      </c>
      <c r="J3002" s="37">
        <f t="shared" si="380"/>
        <v>5.001668176033155E-3</v>
      </c>
      <c r="K3002" s="39">
        <f t="shared" si="381"/>
        <v>3.4306741614734981E-3</v>
      </c>
      <c r="L3002" s="36">
        <f>-(1-B3002/MAX(B$5:B3002))</f>
        <v>-1.1478569604251532E-2</v>
      </c>
      <c r="M3002" s="37">
        <f>-(1-C3002/MAX(C$5:C3002))</f>
        <v>-1.7687726172909257E-2</v>
      </c>
      <c r="N3002" s="37">
        <f>-(1-D3002/MAX(D$5:D3002))</f>
        <v>-2.8129677673279008E-2</v>
      </c>
      <c r="O3002" s="37">
        <f>-(1-E3002/MAX(E$5:E3002))</f>
        <v>-0.39292655084690487</v>
      </c>
      <c r="P3002" s="39">
        <f>-(1-F3002/MAX(F$5:F3002))</f>
        <v>-4.3445515069597485E-2</v>
      </c>
      <c r="Q3002" s="33">
        <f>IF(DatiStorici[[#This Row],[Calend]]="X",(DatiStorici[[#This Row],[Balanced]]*B$2/DatiStorici[[#This Row],[Bond 3Y]]),Q3001)</f>
        <v>32.796399059957402</v>
      </c>
      <c r="R3002" s="33">
        <f>IF(DatiStorici[[#This Row],[Calend]]="X",(DatiStorici[[#This Row],[Balanced]]*C$2/DatiStorici[[#This Row],[Bond 10Y]]),R3001)</f>
        <v>23.941825733422558</v>
      </c>
      <c r="S3002" s="33">
        <f>IF(DatiStorici[[#This Row],[Calend]]="X",(DatiStorici[[#This Row],[Balanced]]*D$2/DatiStorici[[#This Row],[SXXR]]),S3001)</f>
        <v>17.880885900344772</v>
      </c>
      <c r="T3002" s="33">
        <f>IF(DatiStorici[[#This Row],[Calend]]="X",(DatiStorici[[#This Row],[Balanced]]*E$2/DatiStorici[[#This Row],[Gold]]),T3001)</f>
        <v>35.294211792420029</v>
      </c>
      <c r="U3002" s="34">
        <f>SUMPRODUCT(DatiStorici[[#This Row],[Bond 3Y]:[Gold]],Q3001:T3001)</f>
        <v>17126.199462457327</v>
      </c>
      <c r="V3002" s="32">
        <f t="shared" si="382"/>
        <v>3.3170073239781588E-3</v>
      </c>
      <c r="W3002" s="32">
        <f>-(1-U3002/MAX(U$5:U3002))</f>
        <v>-3.8543181795626102E-2</v>
      </c>
      <c r="X3002" s="53" t="str">
        <f t="shared" si="383"/>
        <v/>
      </c>
    </row>
    <row r="3003" spans="1:24" x14ac:dyDescent="0.3">
      <c r="A3003" s="4">
        <v>43333</v>
      </c>
      <c r="B3003" s="1">
        <v>132.60742400000001</v>
      </c>
      <c r="C3003" s="1">
        <v>184.21396300000001</v>
      </c>
      <c r="D3003" s="1">
        <v>248.48207500000001</v>
      </c>
      <c r="E3003" s="1">
        <v>112.30071</v>
      </c>
      <c r="F3003" s="3">
        <f t="shared" si="376"/>
        <v>16104.791597460164</v>
      </c>
      <c r="G3003" s="36">
        <f t="shared" si="377"/>
        <v>8.7156018359900423E-4</v>
      </c>
      <c r="H3003" s="31">
        <f t="shared" si="378"/>
        <v>7.6914079774146845E-4</v>
      </c>
      <c r="I3003" s="37">
        <f t="shared" si="379"/>
        <v>2.436098134177674E-3</v>
      </c>
      <c r="J3003" s="37">
        <f t="shared" si="380"/>
        <v>5.5455894784368735E-3</v>
      </c>
      <c r="K3003" s="39">
        <f t="shared" si="381"/>
        <v>2.488535106041038E-3</v>
      </c>
      <c r="L3003" s="36">
        <f>-(1-B3003/MAX(B$5:B3003))</f>
        <v>-1.0616638126867417E-2</v>
      </c>
      <c r="M3003" s="37">
        <f>-(1-C3003/MAX(C$5:C3003))</f>
        <v>-1.6931899095526837E-2</v>
      </c>
      <c r="N3003" s="37">
        <f>-(1-D3003/MAX(D$5:D3003))</f>
        <v>-2.5759220032983365E-2</v>
      </c>
      <c r="O3003" s="37">
        <f>-(1-E3003/MAX(E$5:E3003))</f>
        <v>-0.38955061859929119</v>
      </c>
      <c r="P3003" s="39">
        <f>-(1-F3003/MAX(F$5:F3003))</f>
        <v>-4.106213131592229E-2</v>
      </c>
      <c r="Q3003" s="33">
        <f>IF(DatiStorici[[#This Row],[Calend]]="X",(DatiStorici[[#This Row],[Balanced]]*B$2/DatiStorici[[#This Row],[Bond 3Y]]),Q3002)</f>
        <v>32.796399059957402</v>
      </c>
      <c r="R3003" s="33">
        <f>IF(DatiStorici[[#This Row],[Calend]]="X",(DatiStorici[[#This Row],[Balanced]]*C$2/DatiStorici[[#This Row],[Bond 10Y]]),R3002)</f>
        <v>23.941825733422558</v>
      </c>
      <c r="S3003" s="33">
        <f>IF(DatiStorici[[#This Row],[Calend]]="X",(DatiStorici[[#This Row],[Balanced]]*D$2/DatiStorici[[#This Row],[SXXR]]),S3002)</f>
        <v>17.880885900344772</v>
      </c>
      <c r="T3003" s="33">
        <f>IF(DatiStorici[[#This Row],[Calend]]="X",(DatiStorici[[#This Row],[Balanced]]*E$2/DatiStorici[[#This Row],[Gold]]),T3002)</f>
        <v>35.294211792420029</v>
      </c>
      <c r="U3003" s="34">
        <f>SUMPRODUCT(DatiStorici[[#This Row],[Bond 3Y]:[Gold]],Q3002:T3002)</f>
        <v>17166.109270161178</v>
      </c>
      <c r="V3003" s="32">
        <f t="shared" si="382"/>
        <v>2.3276254762417334E-3</v>
      </c>
      <c r="W3003" s="32">
        <f>-(1-U3003/MAX(U$5:U3003))</f>
        <v>-3.6302663879540398E-2</v>
      </c>
      <c r="X3003" s="53" t="str">
        <f t="shared" si="383"/>
        <v/>
      </c>
    </row>
    <row r="3004" spans="1:24" x14ac:dyDescent="0.3">
      <c r="A3004" s="4">
        <v>43334</v>
      </c>
      <c r="B3004" s="1">
        <v>132.53016099999999</v>
      </c>
      <c r="C3004" s="1">
        <v>183.787903</v>
      </c>
      <c r="D3004" s="1">
        <v>248.38976099999999</v>
      </c>
      <c r="E3004" s="1">
        <v>112.83687999999999</v>
      </c>
      <c r="F3004" s="3">
        <f t="shared" si="376"/>
        <v>16111.855288841514</v>
      </c>
      <c r="G3004" s="36">
        <f t="shared" si="377"/>
        <v>-5.8281440699570414E-4</v>
      </c>
      <c r="H3004" s="31">
        <f t="shared" si="378"/>
        <v>-2.3155327716021215E-3</v>
      </c>
      <c r="I3004" s="37">
        <f t="shared" si="379"/>
        <v>-3.7158073520662647E-4</v>
      </c>
      <c r="J3004" s="37">
        <f t="shared" si="380"/>
        <v>4.7630519066908291E-3</v>
      </c>
      <c r="K3004" s="39">
        <f t="shared" si="381"/>
        <v>4.3851189848975291E-4</v>
      </c>
      <c r="L3004" s="36">
        <f>-(1-B3004/MAX(B$5:B3004))</f>
        <v>-1.1193097003622476E-2</v>
      </c>
      <c r="M3004" s="37">
        <f>-(1-C3004/MAX(C$5:C3004))</f>
        <v>-1.9205592078676892E-2</v>
      </c>
      <c r="N3004" s="37">
        <f>-(1-D3004/MAX(D$5:D3004))</f>
        <v>-2.6121161888796873E-2</v>
      </c>
      <c r="O3004" s="37">
        <f>-(1-E3004/MAX(E$5:E3004))</f>
        <v>-0.38663608097236424</v>
      </c>
      <c r="P3004" s="39">
        <f>-(1-F3004/MAX(F$5:F3004))</f>
        <v>-4.0641533438744992E-2</v>
      </c>
      <c r="Q3004" s="33">
        <f>IF(DatiStorici[[#This Row],[Calend]]="X",(DatiStorici[[#This Row],[Balanced]]*B$2/DatiStorici[[#This Row],[Bond 3Y]]),Q3003)</f>
        <v>32.796399059957402</v>
      </c>
      <c r="R3004" s="33">
        <f>IF(DatiStorici[[#This Row],[Calend]]="X",(DatiStorici[[#This Row],[Balanced]]*C$2/DatiStorici[[#This Row],[Bond 10Y]]),R3003)</f>
        <v>23.941825733422558</v>
      </c>
      <c r="S3004" s="33">
        <f>IF(DatiStorici[[#This Row],[Calend]]="X",(DatiStorici[[#This Row],[Balanced]]*D$2/DatiStorici[[#This Row],[SXXR]]),S3003)</f>
        <v>17.880885900344772</v>
      </c>
      <c r="T3004" s="33">
        <f>IF(DatiStorici[[#This Row],[Calend]]="X",(DatiStorici[[#This Row],[Balanced]]*E$2/DatiStorici[[#This Row],[Gold]]),T3003)</f>
        <v>35.294211792420029</v>
      </c>
      <c r="U3004" s="34">
        <f>SUMPRODUCT(DatiStorici[[#This Row],[Bond 3Y]:[Gold]],Q3003:T3003)</f>
        <v>17170.647709144363</v>
      </c>
      <c r="V3004" s="32">
        <f t="shared" si="382"/>
        <v>2.643487276534468E-4</v>
      </c>
      <c r="W3004" s="32">
        <f>-(1-U3004/MAX(U$5:U3004))</f>
        <v>-3.6047878040221359E-2</v>
      </c>
      <c r="X3004" s="53" t="str">
        <f t="shared" si="383"/>
        <v/>
      </c>
    </row>
    <row r="3005" spans="1:24" x14ac:dyDescent="0.3">
      <c r="A3005" s="4">
        <v>43335</v>
      </c>
      <c r="B3005" s="1">
        <v>132.49311299999999</v>
      </c>
      <c r="C3005" s="1">
        <v>183.74281199999999</v>
      </c>
      <c r="D3005" s="1">
        <v>248.01010500000001</v>
      </c>
      <c r="E3005" s="1">
        <v>112.43011</v>
      </c>
      <c r="F3005" s="3">
        <f t="shared" si="376"/>
        <v>16088.044457289943</v>
      </c>
      <c r="G3005" s="36">
        <f t="shared" si="377"/>
        <v>-2.7958299421901208E-4</v>
      </c>
      <c r="H3005" s="31">
        <f t="shared" si="378"/>
        <v>-2.453726906947052E-4</v>
      </c>
      <c r="I3005" s="37">
        <f t="shared" si="379"/>
        <v>-1.5296381003710845E-3</v>
      </c>
      <c r="J3005" s="37">
        <f t="shared" si="380"/>
        <v>-3.6114518342070701E-3</v>
      </c>
      <c r="K3005" s="39">
        <f t="shared" si="381"/>
        <v>-1.478938510947933E-3</v>
      </c>
      <c r="L3005" s="36">
        <f>-(1-B3005/MAX(B$5:B3005))</f>
        <v>-1.1469511956006095E-2</v>
      </c>
      <c r="M3005" s="37">
        <f>-(1-C3005/MAX(C$5:C3005))</f>
        <v>-1.9446222718265793E-2</v>
      </c>
      <c r="N3005" s="37">
        <f>-(1-D3005/MAX(D$5:D3005))</f>
        <v>-2.7609705308112464E-2</v>
      </c>
      <c r="O3005" s="37">
        <f>-(1-E3005/MAX(E$5:E3005))</f>
        <v>-0.3888472201082821</v>
      </c>
      <c r="P3005" s="39">
        <f>-(1-F3005/MAX(F$5:F3005))</f>
        <v>-4.2059316955003645E-2</v>
      </c>
      <c r="Q3005" s="33">
        <f>IF(DatiStorici[[#This Row],[Calend]]="X",(DatiStorici[[#This Row],[Balanced]]*B$2/DatiStorici[[#This Row],[Bond 3Y]]),Q3004)</f>
        <v>32.796399059957402</v>
      </c>
      <c r="R3005" s="33">
        <f>IF(DatiStorici[[#This Row],[Calend]]="X",(DatiStorici[[#This Row],[Balanced]]*C$2/DatiStorici[[#This Row],[Bond 10Y]]),R3004)</f>
        <v>23.941825733422558</v>
      </c>
      <c r="S3005" s="33">
        <f>IF(DatiStorici[[#This Row],[Calend]]="X",(DatiStorici[[#This Row],[Balanced]]*D$2/DatiStorici[[#This Row],[SXXR]]),S3004)</f>
        <v>17.880885900344772</v>
      </c>
      <c r="T3005" s="33">
        <f>IF(DatiStorici[[#This Row],[Calend]]="X",(DatiStorici[[#This Row],[Balanced]]*E$2/DatiStorici[[#This Row],[Gold]]),T3004)</f>
        <v>35.294211792420029</v>
      </c>
      <c r="U3005" s="34">
        <f>SUMPRODUCT(DatiStorici[[#This Row],[Bond 3Y]:[Gold]],Q3004:T3004)</f>
        <v>17147.207895139662</v>
      </c>
      <c r="V3005" s="32">
        <f t="shared" si="382"/>
        <v>-1.3660420930732319E-3</v>
      </c>
      <c r="W3005" s="32">
        <f>-(1-U3005/MAX(U$5:U3005))</f>
        <v>-3.736377822237591E-2</v>
      </c>
      <c r="X3005" s="53" t="str">
        <f t="shared" si="383"/>
        <v/>
      </c>
    </row>
    <row r="3006" spans="1:24" x14ac:dyDescent="0.3">
      <c r="A3006" s="4">
        <v>43336</v>
      </c>
      <c r="B3006" s="1">
        <v>132.44432399999999</v>
      </c>
      <c r="C3006" s="1">
        <v>183.59615299999999</v>
      </c>
      <c r="D3006" s="1">
        <v>248.144025</v>
      </c>
      <c r="E3006" s="1">
        <v>112.93326999999999</v>
      </c>
      <c r="F3006" s="3">
        <f t="shared" si="376"/>
        <v>16104.986484091623</v>
      </c>
      <c r="G3006" s="36">
        <f t="shared" si="377"/>
        <v>-3.6830582422760005E-4</v>
      </c>
      <c r="H3006" s="31">
        <f t="shared" si="378"/>
        <v>-7.9849415262758924E-4</v>
      </c>
      <c r="I3006" s="37">
        <f t="shared" si="379"/>
        <v>5.398322624150636E-4</v>
      </c>
      <c r="J3006" s="37">
        <f t="shared" si="380"/>
        <v>4.4653291590575237E-3</v>
      </c>
      <c r="K3006" s="39">
        <f t="shared" si="381"/>
        <v>1.0525276974746179E-3</v>
      </c>
      <c r="L3006" s="36">
        <f>-(1-B3006/MAX(B$5:B3006))</f>
        <v>-1.1833526453734589E-2</v>
      </c>
      <c r="M3006" s="37">
        <f>-(1-C3006/MAX(C$5:C3006))</f>
        <v>-2.0228876661878892E-2</v>
      </c>
      <c r="N3006" s="37">
        <f>-(1-D3006/MAX(D$5:D3006))</f>
        <v>-2.7084635943438351E-2</v>
      </c>
      <c r="O3006" s="37">
        <f>-(1-E3006/MAX(E$5:E3006))</f>
        <v>-0.38611211976256232</v>
      </c>
      <c r="P3006" s="39">
        <f>-(1-F3006/MAX(F$5:F3006))</f>
        <v>-4.1050527057035935E-2</v>
      </c>
      <c r="Q3006" s="33">
        <f>IF(DatiStorici[[#This Row],[Calend]]="X",(DatiStorici[[#This Row],[Balanced]]*B$2/DatiStorici[[#This Row],[Bond 3Y]]),Q3005)</f>
        <v>32.796399059957402</v>
      </c>
      <c r="R3006" s="33">
        <f>IF(DatiStorici[[#This Row],[Calend]]="X",(DatiStorici[[#This Row],[Balanced]]*C$2/DatiStorici[[#This Row],[Bond 10Y]]),R3005)</f>
        <v>23.941825733422558</v>
      </c>
      <c r="S3006" s="33">
        <f>IF(DatiStorici[[#This Row],[Calend]]="X",(DatiStorici[[#This Row],[Balanced]]*D$2/DatiStorici[[#This Row],[SXXR]]),S3005)</f>
        <v>17.880885900344772</v>
      </c>
      <c r="T3006" s="33">
        <f>IF(DatiStorici[[#This Row],[Calend]]="X",(DatiStorici[[#This Row],[Balanced]]*E$2/DatiStorici[[#This Row],[Gold]]),T3005)</f>
        <v>35.294211792420029</v>
      </c>
      <c r="U3006" s="34">
        <f>SUMPRODUCT(DatiStorici[[#This Row],[Bond 3Y]:[Gold]],Q3005:T3005)</f>
        <v>17162.249751250936</v>
      </c>
      <c r="V3006" s="32">
        <f t="shared" si="382"/>
        <v>8.7683444198010448E-4</v>
      </c>
      <c r="W3006" s="32">
        <f>-(1-U3006/MAX(U$5:U3006))</f>
        <v>-3.6519335463879643E-2</v>
      </c>
      <c r="X3006" s="53" t="str">
        <f t="shared" si="383"/>
        <v/>
      </c>
    </row>
    <row r="3007" spans="1:24" x14ac:dyDescent="0.3">
      <c r="A3007" s="4">
        <v>43339</v>
      </c>
      <c r="B3007" s="1">
        <v>132.41032100000001</v>
      </c>
      <c r="C3007" s="1">
        <v>183.25571400000001</v>
      </c>
      <c r="D3007" s="1">
        <v>249.43251699999999</v>
      </c>
      <c r="E3007" s="1">
        <v>112.92932999999999</v>
      </c>
      <c r="F3007" s="3">
        <f t="shared" si="376"/>
        <v>16114.755582616988</v>
      </c>
      <c r="G3007" s="36">
        <f t="shared" si="377"/>
        <v>-2.567672557663162E-4</v>
      </c>
      <c r="H3007" s="31">
        <f t="shared" si="378"/>
        <v>-1.8560030810864979E-3</v>
      </c>
      <c r="I3007" s="37">
        <f t="shared" si="379"/>
        <v>5.1790820962326692E-3</v>
      </c>
      <c r="J3007" s="37">
        <f t="shared" si="380"/>
        <v>-3.4888467594030277E-5</v>
      </c>
      <c r="K3007" s="39">
        <f t="shared" si="381"/>
        <v>6.0640453325169286E-4</v>
      </c>
      <c r="L3007" s="36">
        <f>-(1-B3007/MAX(B$5:B3007))</f>
        <v>-1.2087222675552178E-2</v>
      </c>
      <c r="M3007" s="37">
        <f>-(1-C3007/MAX(C$5:C3007))</f>
        <v>-2.2045648397058359E-2</v>
      </c>
      <c r="N3007" s="37">
        <f>-(1-D3007/MAX(D$5:D3007))</f>
        <v>-2.2032756643648788E-2</v>
      </c>
      <c r="O3007" s="37">
        <f>-(1-E3007/MAX(E$5:E3007))</f>
        <v>-0.38613353699636888</v>
      </c>
      <c r="P3007" s="39">
        <f>-(1-F3007/MAX(F$5:F3007))</f>
        <v>-4.0468839398292489E-2</v>
      </c>
      <c r="Q3007" s="33">
        <f>IF(DatiStorici[[#This Row],[Calend]]="X",(DatiStorici[[#This Row],[Balanced]]*B$2/DatiStorici[[#This Row],[Bond 3Y]]),Q3006)</f>
        <v>32.796399059957402</v>
      </c>
      <c r="R3007" s="33">
        <f>IF(DatiStorici[[#This Row],[Calend]]="X",(DatiStorici[[#This Row],[Balanced]]*C$2/DatiStorici[[#This Row],[Bond 10Y]]),R3006)</f>
        <v>23.941825733422558</v>
      </c>
      <c r="S3007" s="33">
        <f>IF(DatiStorici[[#This Row],[Calend]]="X",(DatiStorici[[#This Row],[Balanced]]*D$2/DatiStorici[[#This Row],[SXXR]]),S3006)</f>
        <v>17.880885900344772</v>
      </c>
      <c r="T3007" s="33">
        <f>IF(DatiStorici[[#This Row],[Calend]]="X",(DatiStorici[[#This Row],[Balanced]]*E$2/DatiStorici[[#This Row],[Gold]]),T3006)</f>
        <v>35.294211792420029</v>
      </c>
      <c r="U3007" s="34">
        <f>SUMPRODUCT(DatiStorici[[#This Row],[Bond 3Y]:[Gold]],Q3006:T3006)</f>
        <v>17175.884163323884</v>
      </c>
      <c r="V3007" s="32">
        <f t="shared" si="382"/>
        <v>7.9412660125324427E-4</v>
      </c>
      <c r="W3007" s="32">
        <f>-(1-U3007/MAX(U$5:U3007))</f>
        <v>-3.5753905954636789E-2</v>
      </c>
      <c r="X3007" s="53" t="str">
        <f t="shared" si="383"/>
        <v/>
      </c>
    </row>
    <row r="3008" spans="1:24" x14ac:dyDescent="0.3">
      <c r="A3008" s="4">
        <v>43340</v>
      </c>
      <c r="B3008" s="1">
        <v>132.376318</v>
      </c>
      <c r="C3008" s="1">
        <v>182.91527500000001</v>
      </c>
      <c r="D3008" s="1">
        <v>249.360356</v>
      </c>
      <c r="E3008" s="1">
        <v>114.29989999999999</v>
      </c>
      <c r="F3008" s="3">
        <f t="shared" si="376"/>
        <v>16158.267507673203</v>
      </c>
      <c r="G3008" s="36">
        <f t="shared" si="377"/>
        <v>-2.5683320212332381E-4</v>
      </c>
      <c r="H3008" s="31">
        <f t="shared" si="378"/>
        <v>-1.8594542348682936E-3</v>
      </c>
      <c r="I3008" s="37">
        <f t="shared" si="379"/>
        <v>-2.8934254841865619E-4</v>
      </c>
      <c r="J3008" s="37">
        <f t="shared" si="380"/>
        <v>1.2063471070538703E-2</v>
      </c>
      <c r="K3008" s="39">
        <f t="shared" si="381"/>
        <v>2.6964905828189651E-3</v>
      </c>
      <c r="L3008" s="36">
        <f>-(1-B3008/MAX(B$5:B3008))</f>
        <v>-1.2340918897369879E-2</v>
      </c>
      <c r="M3008" s="37">
        <f>-(1-C3008/MAX(C$5:C3008))</f>
        <v>-2.3862420132237938E-2</v>
      </c>
      <c r="N3008" s="37">
        <f>-(1-D3008/MAX(D$5:D3008))</f>
        <v>-2.2315683244785722E-2</v>
      </c>
      <c r="O3008" s="37">
        <f>-(1-E3008/MAX(E$5:E3008))</f>
        <v>-0.37868332934704618</v>
      </c>
      <c r="P3008" s="39">
        <f>-(1-F3008/MAX(F$5:F3008))</f>
        <v>-3.7877981117187653E-2</v>
      </c>
      <c r="Q3008" s="33">
        <f>IF(DatiStorici[[#This Row],[Calend]]="X",(DatiStorici[[#This Row],[Balanced]]*B$2/DatiStorici[[#This Row],[Bond 3Y]]),Q3007)</f>
        <v>32.796399059957402</v>
      </c>
      <c r="R3008" s="33">
        <f>IF(DatiStorici[[#This Row],[Calend]]="X",(DatiStorici[[#This Row],[Balanced]]*C$2/DatiStorici[[#This Row],[Bond 10Y]]),R3007)</f>
        <v>23.941825733422558</v>
      </c>
      <c r="S3008" s="33">
        <f>IF(DatiStorici[[#This Row],[Calend]]="X",(DatiStorici[[#This Row],[Balanced]]*D$2/DatiStorici[[#This Row],[SXXR]]),S3007)</f>
        <v>17.880885900344772</v>
      </c>
      <c r="T3008" s="33">
        <f>IF(DatiStorici[[#This Row],[Calend]]="X",(DatiStorici[[#This Row],[Balanced]]*E$2/DatiStorici[[#This Row],[Gold]]),T3007)</f>
        <v>35.294211792420029</v>
      </c>
      <c r="U3008" s="34">
        <f>SUMPRODUCT(DatiStorici[[#This Row],[Bond 3Y]:[Gold]],Q3007:T3007)</f>
        <v>17213.701141404668</v>
      </c>
      <c r="V3008" s="32">
        <f t="shared" si="382"/>
        <v>2.199328255297069E-3</v>
      </c>
      <c r="W3008" s="32">
        <f>-(1-U3008/MAX(U$5:U3008))</f>
        <v>-3.3630878513589035E-2</v>
      </c>
      <c r="X3008" s="53" t="str">
        <f t="shared" si="383"/>
        <v/>
      </c>
    </row>
    <row r="3009" spans="1:24" x14ac:dyDescent="0.3">
      <c r="A3009" s="4">
        <v>43341</v>
      </c>
      <c r="B3009" s="1">
        <v>132.433099</v>
      </c>
      <c r="C3009" s="1">
        <v>182.82895600000001</v>
      </c>
      <c r="D3009" s="1">
        <v>250.09171599999999</v>
      </c>
      <c r="E3009" s="1">
        <v>113.53955999999999</v>
      </c>
      <c r="F3009" s="3">
        <f t="shared" si="376"/>
        <v>16138.497490074475</v>
      </c>
      <c r="G3009" s="36">
        <f t="shared" si="377"/>
        <v>4.2884427233352384E-4</v>
      </c>
      <c r="H3009" s="31">
        <f t="shared" si="378"/>
        <v>-4.7201839037443367E-4</v>
      </c>
      <c r="I3009" s="37">
        <f t="shared" si="379"/>
        <v>2.9286514712445577E-3</v>
      </c>
      <c r="J3009" s="37">
        <f t="shared" si="380"/>
        <v>-6.6743734609150899E-3</v>
      </c>
      <c r="K3009" s="39">
        <f t="shared" si="381"/>
        <v>-1.2242724662641846E-3</v>
      </c>
      <c r="L3009" s="36">
        <f>-(1-B3009/MAX(B$5:B3009))</f>
        <v>-1.19172761255254E-2</v>
      </c>
      <c r="M3009" s="37">
        <f>-(1-C3009/MAX(C$5:C3009))</f>
        <v>-2.4323066296187967E-2</v>
      </c>
      <c r="N3009" s="37">
        <f>-(1-D3009/MAX(D$5:D3009))</f>
        <v>-1.944818973710849E-2</v>
      </c>
      <c r="O3009" s="37">
        <f>-(1-E3009/MAX(E$5:E3009))</f>
        <v>-0.3828164206040312</v>
      </c>
      <c r="P3009" s="39">
        <f>-(1-F3009/MAX(F$5:F3009))</f>
        <v>-3.9055159873289114E-2</v>
      </c>
      <c r="Q3009" s="33">
        <f>IF(DatiStorici[[#This Row],[Calend]]="X",(DatiStorici[[#This Row],[Balanced]]*B$2/DatiStorici[[#This Row],[Bond 3Y]]),Q3008)</f>
        <v>32.796399059957402</v>
      </c>
      <c r="R3009" s="33">
        <f>IF(DatiStorici[[#This Row],[Calend]]="X",(DatiStorici[[#This Row],[Balanced]]*C$2/DatiStorici[[#This Row],[Bond 10Y]]),R3008)</f>
        <v>23.941825733422558</v>
      </c>
      <c r="S3009" s="33">
        <f>IF(DatiStorici[[#This Row],[Calend]]="X",(DatiStorici[[#This Row],[Balanced]]*D$2/DatiStorici[[#This Row],[SXXR]]),S3008)</f>
        <v>17.880885900344772</v>
      </c>
      <c r="T3009" s="33">
        <f>IF(DatiStorici[[#This Row],[Calend]]="X",(DatiStorici[[#This Row],[Balanced]]*E$2/DatiStorici[[#This Row],[Gold]]),T3008)</f>
        <v>35.294211792420029</v>
      </c>
      <c r="U3009" s="34">
        <f>SUMPRODUCT(DatiStorici[[#This Row],[Bond 3Y]:[Gold]],Q3008:T3008)</f>
        <v>17199.738483002038</v>
      </c>
      <c r="V3009" s="32">
        <f t="shared" si="382"/>
        <v>-8.1146548099779231E-4</v>
      </c>
      <c r="W3009" s="32">
        <f>-(1-U3009/MAX(U$5:U3009))</f>
        <v>-3.4414735618073622E-2</v>
      </c>
      <c r="X3009" s="53" t="str">
        <f t="shared" si="383"/>
        <v/>
      </c>
    </row>
    <row r="3010" spans="1:24" x14ac:dyDescent="0.3">
      <c r="A3010" s="4">
        <v>43342</v>
      </c>
      <c r="B3010" s="1">
        <v>132.36670100000001</v>
      </c>
      <c r="C3010" s="1">
        <v>183.06090699999999</v>
      </c>
      <c r="D3010" s="1">
        <v>249.32070100000001</v>
      </c>
      <c r="E3010" s="1">
        <v>112.88768</v>
      </c>
      <c r="F3010" s="3">
        <f t="shared" si="376"/>
        <v>16105.421750201756</v>
      </c>
      <c r="G3010" s="36">
        <f t="shared" si="377"/>
        <v>-5.014958575616658E-4</v>
      </c>
      <c r="H3010" s="31">
        <f t="shared" si="378"/>
        <v>1.2678735025343066E-3</v>
      </c>
      <c r="I3010" s="37">
        <f t="shared" si="379"/>
        <v>-3.0876909997243885E-3</v>
      </c>
      <c r="J3010" s="37">
        <f t="shared" si="380"/>
        <v>-5.7579803653760777E-3</v>
      </c>
      <c r="K3010" s="39">
        <f t="shared" si="381"/>
        <v>-2.0515962236282623E-3</v>
      </c>
      <c r="L3010" s="36">
        <f>-(1-B3010/MAX(B$5:B3010))</f>
        <v>-1.2412671288782984E-2</v>
      </c>
      <c r="M3010" s="37">
        <f>-(1-C3010/MAX(C$5:C3010))</f>
        <v>-2.3085246831477391E-2</v>
      </c>
      <c r="N3010" s="37">
        <f>-(1-D3010/MAX(D$5:D3010))</f>
        <v>-2.247116133361593E-2</v>
      </c>
      <c r="O3010" s="37">
        <f>-(1-E3010/MAX(E$5:E3010))</f>
        <v>-0.38635993998825857</v>
      </c>
      <c r="P3010" s="39">
        <f>-(1-F3010/MAX(F$5:F3010))</f>
        <v>-4.1024609729671924E-2</v>
      </c>
      <c r="Q3010" s="33">
        <f>IF(DatiStorici[[#This Row],[Calend]]="X",(DatiStorici[[#This Row],[Balanced]]*B$2/DatiStorici[[#This Row],[Bond 3Y]]),Q3009)</f>
        <v>32.796399059957402</v>
      </c>
      <c r="R3010" s="33">
        <f>IF(DatiStorici[[#This Row],[Calend]]="X",(DatiStorici[[#This Row],[Balanced]]*C$2/DatiStorici[[#This Row],[Bond 10Y]]),R3009)</f>
        <v>23.941825733422558</v>
      </c>
      <c r="S3010" s="33">
        <f>IF(DatiStorici[[#This Row],[Calend]]="X",(DatiStorici[[#This Row],[Balanced]]*D$2/DatiStorici[[#This Row],[SXXR]]),S3009)</f>
        <v>17.880885900344772</v>
      </c>
      <c r="T3010" s="33">
        <f>IF(DatiStorici[[#This Row],[Calend]]="X",(DatiStorici[[#This Row],[Balanced]]*E$2/DatiStorici[[#This Row],[Gold]]),T3009)</f>
        <v>35.294211792420029</v>
      </c>
      <c r="U3010" s="34">
        <f>SUMPRODUCT(DatiStorici[[#This Row],[Bond 3Y]:[Gold]],Q3009:T3009)</f>
        <v>17166.320176092249</v>
      </c>
      <c r="V3010" s="32">
        <f t="shared" si="382"/>
        <v>-1.9448443462659717E-3</v>
      </c>
      <c r="W3010" s="32">
        <f>-(1-U3010/MAX(U$5:U3010))</f>
        <v>-3.6290823719330234E-2</v>
      </c>
      <c r="X3010" s="53" t="str">
        <f t="shared" si="383"/>
        <v/>
      </c>
    </row>
    <row r="3011" spans="1:24" x14ac:dyDescent="0.3">
      <c r="A3011" s="4">
        <v>43343</v>
      </c>
      <c r="B3011" s="1">
        <v>132.25762499999999</v>
      </c>
      <c r="C3011" s="1">
        <v>183.07175899999999</v>
      </c>
      <c r="D3011" s="1">
        <v>247.32230200000001</v>
      </c>
      <c r="E3011" s="1">
        <v>113.37193000000001</v>
      </c>
      <c r="F3011" s="3">
        <f t="shared" si="376"/>
        <v>16092.040320119759</v>
      </c>
      <c r="G3011" s="36">
        <f t="shared" si="377"/>
        <v>-8.2438381857174244E-4</v>
      </c>
      <c r="H3011" s="31">
        <f t="shared" si="378"/>
        <v>5.9279059264090942E-5</v>
      </c>
      <c r="I3011" s="37">
        <f t="shared" si="379"/>
        <v>-8.04767115793289E-3</v>
      </c>
      <c r="J3011" s="37">
        <f t="shared" si="380"/>
        <v>4.2804877051809678E-3</v>
      </c>
      <c r="K3011" s="39">
        <f t="shared" si="381"/>
        <v>-8.3121028752008693E-4</v>
      </c>
      <c r="L3011" s="36">
        <f>-(1-B3011/MAX(B$5:B3011))</f>
        <v>-1.3226486807736748E-2</v>
      </c>
      <c r="M3011" s="37">
        <f>-(1-C3011/MAX(C$5:C3011))</f>
        <v>-2.3027334527451759E-2</v>
      </c>
      <c r="N3011" s="37">
        <f>-(1-D3011/MAX(D$5:D3011))</f>
        <v>-3.0306421886898582E-2</v>
      </c>
      <c r="O3011" s="37">
        <f>-(1-E3011/MAX(E$5:E3011))</f>
        <v>-0.38372763149311817</v>
      </c>
      <c r="P3011" s="39">
        <f>-(1-F3011/MAX(F$5:F3011))</f>
        <v>-4.1821388748209398E-2</v>
      </c>
      <c r="Q3011" s="33">
        <f>IF(DatiStorici[[#This Row],[Calend]]="X",(DatiStorici[[#This Row],[Balanced]]*B$2/DatiStorici[[#This Row],[Bond 3Y]]),Q3010)</f>
        <v>32.796399059957402</v>
      </c>
      <c r="R3011" s="33">
        <f>IF(DatiStorici[[#This Row],[Calend]]="X",(DatiStorici[[#This Row],[Balanced]]*C$2/DatiStorici[[#This Row],[Bond 10Y]]),R3010)</f>
        <v>23.941825733422558</v>
      </c>
      <c r="S3011" s="33">
        <f>IF(DatiStorici[[#This Row],[Calend]]="X",(DatiStorici[[#This Row],[Balanced]]*D$2/DatiStorici[[#This Row],[SXXR]]),S3010)</f>
        <v>17.880885900344772</v>
      </c>
      <c r="T3011" s="33">
        <f>IF(DatiStorici[[#This Row],[Calend]]="X",(DatiStorici[[#This Row],[Balanced]]*E$2/DatiStorici[[#This Row],[Gold]]),T3010)</f>
        <v>35.294211792420029</v>
      </c>
      <c r="U3011" s="34">
        <f>SUMPRODUCT(DatiStorici[[#This Row],[Bond 3Y]:[Gold]],Q3010:T3010)</f>
        <v>17144.360770319363</v>
      </c>
      <c r="V3011" s="32">
        <f t="shared" si="382"/>
        <v>-1.2800333986684961E-3</v>
      </c>
      <c r="W3011" s="32">
        <f>-(1-U3011/MAX(U$5:U3011))</f>
        <v>-3.7523614476575595E-2</v>
      </c>
      <c r="X3011" s="53" t="str">
        <f t="shared" si="383"/>
        <v/>
      </c>
    </row>
    <row r="3012" spans="1:24" x14ac:dyDescent="0.3">
      <c r="A3012" s="4">
        <v>43346</v>
      </c>
      <c r="B3012" s="1">
        <v>132.290843</v>
      </c>
      <c r="C3012" s="1">
        <v>183.225551</v>
      </c>
      <c r="D3012" s="1">
        <v>247.474425</v>
      </c>
      <c r="E3012" s="1">
        <v>113.1417</v>
      </c>
      <c r="F3012" s="3">
        <f t="shared" si="376"/>
        <v>16089.962135236092</v>
      </c>
      <c r="G3012" s="36">
        <f t="shared" si="377"/>
        <v>2.5112978673225963E-4</v>
      </c>
      <c r="H3012" s="31">
        <f t="shared" si="378"/>
        <v>8.3971137564047265E-4</v>
      </c>
      <c r="I3012" s="37">
        <f t="shared" si="379"/>
        <v>6.1489090970896201E-4</v>
      </c>
      <c r="J3012" s="37">
        <f t="shared" si="380"/>
        <v>-2.0328143545470432E-3</v>
      </c>
      <c r="K3012" s="39">
        <f t="shared" si="381"/>
        <v>-1.2915199353671192E-4</v>
      </c>
      <c r="L3012" s="36">
        <f>-(1-B3012/MAX(B$5:B3012))</f>
        <v>-1.2978647467198012E-2</v>
      </c>
      <c r="M3012" s="37">
        <f>-(1-C3012/MAX(C$5:C3012))</f>
        <v>-2.2206614930999069E-2</v>
      </c>
      <c r="N3012" s="37">
        <f>-(1-D3012/MAX(D$5:D3012))</f>
        <v>-2.9709982766809473E-2</v>
      </c>
      <c r="O3012" s="37">
        <f>-(1-E3012/MAX(E$5:E3012))</f>
        <v>-0.38497912635080778</v>
      </c>
      <c r="P3012" s="39">
        <f>-(1-F3012/MAX(F$5:F3012))</f>
        <v>-4.1945131435037419E-2</v>
      </c>
      <c r="Q3012" s="33">
        <f>IF(DatiStorici[[#This Row],[Calend]]="X",(DatiStorici[[#This Row],[Balanced]]*B$2/DatiStorici[[#This Row],[Bond 3Y]]),Q3011)</f>
        <v>32.796399059957402</v>
      </c>
      <c r="R3012" s="33">
        <f>IF(DatiStorici[[#This Row],[Calend]]="X",(DatiStorici[[#This Row],[Balanced]]*C$2/DatiStorici[[#This Row],[Bond 10Y]]),R3011)</f>
        <v>23.941825733422558</v>
      </c>
      <c r="S3012" s="33">
        <f>IF(DatiStorici[[#This Row],[Calend]]="X",(DatiStorici[[#This Row],[Balanced]]*D$2/DatiStorici[[#This Row],[SXXR]]),S3011)</f>
        <v>17.880885900344772</v>
      </c>
      <c r="T3012" s="33">
        <f>IF(DatiStorici[[#This Row],[Calend]]="X",(DatiStorici[[#This Row],[Balanced]]*E$2/DatiStorici[[#This Row],[Gold]]),T3011)</f>
        <v>35.294211792420029</v>
      </c>
      <c r="U3012" s="34">
        <f>SUMPRODUCT(DatiStorici[[#This Row],[Bond 3Y]:[Gold]],Q3011:T3011)</f>
        <v>17143.726569991377</v>
      </c>
      <c r="V3012" s="32">
        <f t="shared" si="382"/>
        <v>-3.6992458737328662E-5</v>
      </c>
      <c r="W3012" s="32">
        <f>-(1-U3012/MAX(U$5:U3012))</f>
        <v>-3.7559218186014154E-2</v>
      </c>
      <c r="X3012" s="53" t="str">
        <f t="shared" si="383"/>
        <v/>
      </c>
    </row>
    <row r="3013" spans="1:24" x14ac:dyDescent="0.3">
      <c r="A3013" s="4">
        <v>43347</v>
      </c>
      <c r="B3013" s="1">
        <v>132.44458700000001</v>
      </c>
      <c r="C3013" s="1">
        <v>183.59743</v>
      </c>
      <c r="D3013" s="1">
        <v>245.74321599999999</v>
      </c>
      <c r="E3013" s="1">
        <v>112.27301</v>
      </c>
      <c r="F3013" s="3">
        <f t="shared" si="376"/>
        <v>16042.867795101272</v>
      </c>
      <c r="G3013" s="36">
        <f t="shared" si="377"/>
        <v>1.1614918130469132E-3</v>
      </c>
      <c r="H3013" s="31">
        <f t="shared" si="378"/>
        <v>2.0275672281308489E-3</v>
      </c>
      <c r="I3013" s="37">
        <f t="shared" si="379"/>
        <v>-7.020089979840903E-3</v>
      </c>
      <c r="J3013" s="37">
        <f t="shared" si="380"/>
        <v>-7.7075209549265231E-3</v>
      </c>
      <c r="K3013" s="39">
        <f t="shared" si="381"/>
        <v>-2.9312310155634163E-3</v>
      </c>
      <c r="L3013" s="36">
        <f>-(1-B3013/MAX(B$5:B3013))</f>
        <v>-1.1831564211981171E-2</v>
      </c>
      <c r="M3013" s="37">
        <f>-(1-C3013/MAX(C$5:C3013))</f>
        <v>-2.0222061880065256E-2</v>
      </c>
      <c r="N3013" s="37">
        <f>-(1-D3013/MAX(D$5:D3013))</f>
        <v>-3.6497653090497462E-2</v>
      </c>
      <c r="O3013" s="37">
        <f>-(1-E3013/MAX(E$5:E3013))</f>
        <v>-0.38970119153747473</v>
      </c>
      <c r="P3013" s="39">
        <f>-(1-F3013/MAX(F$5:F3013))</f>
        <v>-4.4749299740021287E-2</v>
      </c>
      <c r="Q3013" s="33">
        <f>IF(DatiStorici[[#This Row],[Calend]]="X",(DatiStorici[[#This Row],[Balanced]]*B$2/DatiStorici[[#This Row],[Bond 3Y]]),Q3012)</f>
        <v>32.796399059957402</v>
      </c>
      <c r="R3013" s="33">
        <f>IF(DatiStorici[[#This Row],[Calend]]="X",(DatiStorici[[#This Row],[Balanced]]*C$2/DatiStorici[[#This Row],[Bond 10Y]]),R3012)</f>
        <v>23.941825733422558</v>
      </c>
      <c r="S3013" s="33">
        <f>IF(DatiStorici[[#This Row],[Calend]]="X",(DatiStorici[[#This Row],[Balanced]]*D$2/DatiStorici[[#This Row],[SXXR]]),S3012)</f>
        <v>17.880885900344772</v>
      </c>
      <c r="T3013" s="33">
        <f>IF(DatiStorici[[#This Row],[Calend]]="X",(DatiStorici[[#This Row],[Balanced]]*E$2/DatiStorici[[#This Row],[Gold]]),T3012)</f>
        <v>35.294211792420029</v>
      </c>
      <c r="U3013" s="34">
        <f>SUMPRODUCT(DatiStorici[[#This Row],[Bond 3Y]:[Gold]],Q3012:T3012)</f>
        <v>17096.057002339763</v>
      </c>
      <c r="V3013" s="32">
        <f t="shared" si="382"/>
        <v>-2.7844567621295507E-3</v>
      </c>
      <c r="W3013" s="32">
        <f>-(1-U3013/MAX(U$5:U3013))</f>
        <v>-4.0235365391935063E-2</v>
      </c>
      <c r="X3013" s="53" t="str">
        <f t="shared" si="383"/>
        <v/>
      </c>
    </row>
    <row r="3014" spans="1:24" x14ac:dyDescent="0.3">
      <c r="A3014" s="4">
        <v>43348</v>
      </c>
      <c r="B3014" s="1">
        <v>132.53931600000001</v>
      </c>
      <c r="C3014" s="1">
        <v>183.52949000000001</v>
      </c>
      <c r="D3014" s="1">
        <v>243.05701500000001</v>
      </c>
      <c r="E3014" s="1">
        <v>112.82324</v>
      </c>
      <c r="F3014" s="3">
        <f t="shared" si="376"/>
        <v>16024.77794470853</v>
      </c>
      <c r="G3014" s="36">
        <f t="shared" si="377"/>
        <v>7.1497930978412058E-4</v>
      </c>
      <c r="H3014" s="31">
        <f t="shared" si="378"/>
        <v>-3.7011723779650774E-4</v>
      </c>
      <c r="I3014" s="37">
        <f t="shared" si="379"/>
        <v>-1.0991107907362753E-2</v>
      </c>
      <c r="J3014" s="37">
        <f t="shared" si="380"/>
        <v>4.8888517326633523E-3</v>
      </c>
      <c r="K3014" s="39">
        <f t="shared" si="381"/>
        <v>-1.1282307693185291E-3</v>
      </c>
      <c r="L3014" s="36">
        <f>-(1-B3014/MAX(B$5:B3014))</f>
        <v>-1.1124791592019179E-2</v>
      </c>
      <c r="M3014" s="37">
        <f>-(1-C3014/MAX(C$5:C3014))</f>
        <v>-2.0584627484147355E-2</v>
      </c>
      <c r="N3014" s="37">
        <f>-(1-D3014/MAX(D$5:D3014))</f>
        <v>-4.7029626301797189E-2</v>
      </c>
      <c r="O3014" s="37">
        <f>-(1-E3014/MAX(E$5:E3014))</f>
        <v>-0.38671022591376569</v>
      </c>
      <c r="P3014" s="39">
        <f>-(1-F3014/MAX(F$5:F3014))</f>
        <v>-4.5826435229509022E-2</v>
      </c>
      <c r="Q3014" s="33">
        <f>IF(DatiStorici[[#This Row],[Calend]]="X",(DatiStorici[[#This Row],[Balanced]]*B$2/DatiStorici[[#This Row],[Bond 3Y]]),Q3013)</f>
        <v>32.796399059957402</v>
      </c>
      <c r="R3014" s="33">
        <f>IF(DatiStorici[[#This Row],[Calend]]="X",(DatiStorici[[#This Row],[Balanced]]*C$2/DatiStorici[[#This Row],[Bond 10Y]]),R3013)</f>
        <v>23.941825733422558</v>
      </c>
      <c r="S3014" s="33">
        <f>IF(DatiStorici[[#This Row],[Calend]]="X",(DatiStorici[[#This Row],[Balanced]]*D$2/DatiStorici[[#This Row],[SXXR]]),S3013)</f>
        <v>17.880885900344772</v>
      </c>
      <c r="T3014" s="33">
        <f>IF(DatiStorici[[#This Row],[Calend]]="X",(DatiStorici[[#This Row],[Balanced]]*E$2/DatiStorici[[#This Row],[Gold]]),T3013)</f>
        <v>35.294211792420029</v>
      </c>
      <c r="U3014" s="34">
        <f>SUMPRODUCT(DatiStorici[[#This Row],[Bond 3Y]:[Gold]],Q3013:T3013)</f>
        <v>17068.925445354136</v>
      </c>
      <c r="V3014" s="32">
        <f t="shared" si="382"/>
        <v>-1.5882673278497992E-3</v>
      </c>
      <c r="W3014" s="32">
        <f>-(1-U3014/MAX(U$5:U3014))</f>
        <v>-4.1758518296320823E-2</v>
      </c>
      <c r="X3014" s="53" t="str">
        <f t="shared" si="383"/>
        <v/>
      </c>
    </row>
    <row r="3015" spans="1:24" x14ac:dyDescent="0.3">
      <c r="A3015" s="4">
        <v>43349</v>
      </c>
      <c r="B3015" s="1">
        <v>132.58292800000001</v>
      </c>
      <c r="C3015" s="1">
        <v>183.91492600000001</v>
      </c>
      <c r="D3015" s="1">
        <v>241.717815</v>
      </c>
      <c r="E3015" s="1">
        <v>113.61857000000001</v>
      </c>
      <c r="F3015" s="3">
        <f t="shared" ref="F3015:F3078" si="384">SUMPRODUCT(B3015:E3015,B$3:E$3)</f>
        <v>16046.835500119469</v>
      </c>
      <c r="G3015" s="36">
        <f t="shared" ref="G3015:G3078" si="385">LN(B3015/B3014)</f>
        <v>3.2899540781929266E-4</v>
      </c>
      <c r="H3015" s="31">
        <f t="shared" ref="H3015:H3078" si="386">LN(C3015/C3014)</f>
        <v>2.0979289633208812E-3</v>
      </c>
      <c r="I3015" s="37">
        <f t="shared" ref="I3015:I3078" si="387">LN(D3015/D3014)</f>
        <v>-5.5250533808607356E-3</v>
      </c>
      <c r="J3015" s="37">
        <f t="shared" ref="J3015:J3078" si="388">LN(E3015/E3014)</f>
        <v>7.0246150255986696E-3</v>
      </c>
      <c r="K3015" s="39">
        <f t="shared" ref="K3015:K3078" si="389">LN(F3015/F3014)</f>
        <v>1.3755191285727956E-3</v>
      </c>
      <c r="L3015" s="36">
        <f>-(1-B3015/MAX(B$5:B3015))</f>
        <v>-1.0799402666750613E-2</v>
      </c>
      <c r="M3015" s="37">
        <f>-(1-C3015/MAX(C$5:C3015))</f>
        <v>-1.8527726745628303E-2</v>
      </c>
      <c r="N3015" s="37">
        <f>-(1-D3015/MAX(D$5:D3015))</f>
        <v>-5.2280319948539433E-2</v>
      </c>
      <c r="O3015" s="37">
        <f>-(1-E3015/MAX(E$5:E3015))</f>
        <v>-0.38238693440020866</v>
      </c>
      <c r="P3015" s="39">
        <f>-(1-F3015/MAX(F$5:F3015))</f>
        <v>-4.4513048151747614E-2</v>
      </c>
      <c r="Q3015" s="33">
        <f>IF(DatiStorici[[#This Row],[Calend]]="X",(DatiStorici[[#This Row],[Balanced]]*B$2/DatiStorici[[#This Row],[Bond 3Y]]),Q3014)</f>
        <v>32.796399059957402</v>
      </c>
      <c r="R3015" s="33">
        <f>IF(DatiStorici[[#This Row],[Calend]]="X",(DatiStorici[[#This Row],[Balanced]]*C$2/DatiStorici[[#This Row],[Bond 10Y]]),R3014)</f>
        <v>23.941825733422558</v>
      </c>
      <c r="S3015" s="33">
        <f>IF(DatiStorici[[#This Row],[Calend]]="X",(DatiStorici[[#This Row],[Balanced]]*D$2/DatiStorici[[#This Row],[SXXR]]),S3014)</f>
        <v>17.880885900344772</v>
      </c>
      <c r="T3015" s="33">
        <f>IF(DatiStorici[[#This Row],[Calend]]="X",(DatiStorici[[#This Row],[Balanced]]*E$2/DatiStorici[[#This Row],[Gold]]),T3014)</f>
        <v>35.294211792420029</v>
      </c>
      <c r="U3015" s="34">
        <f>SUMPRODUCT(DatiStorici[[#This Row],[Bond 3Y]:[Gold]],Q3014:T3014)</f>
        <v>17083.708266520451</v>
      </c>
      <c r="V3015" s="32">
        <f t="shared" ref="V3015:V3078" si="390">LN(U3015/U3014)</f>
        <v>8.6569148454205668E-4</v>
      </c>
      <c r="W3015" s="32">
        <f>-(1-U3015/MAX(U$5:U3015))</f>
        <v>-4.0928617638337439E-2</v>
      </c>
      <c r="X3015" s="53" t="str">
        <f t="shared" ref="X3015:X3078" si="391">IF(AND(MONTH(A3015)&lt;&gt;MONTH(A3014),MONTH(A3015)=X$2),"X","")</f>
        <v/>
      </c>
    </row>
    <row r="3016" spans="1:24" x14ac:dyDescent="0.3">
      <c r="A3016" s="4">
        <v>43350</v>
      </c>
      <c r="B3016" s="1">
        <v>132.608935</v>
      </c>
      <c r="C3016" s="1">
        <v>183.68309400000001</v>
      </c>
      <c r="D3016" s="1">
        <v>241.91869500000001</v>
      </c>
      <c r="E3016" s="1">
        <v>113.02802</v>
      </c>
      <c r="F3016" s="3">
        <f t="shared" si="384"/>
        <v>16021.338031754314</v>
      </c>
      <c r="G3016" s="36">
        <f t="shared" si="385"/>
        <v>1.961372403297013E-4</v>
      </c>
      <c r="H3016" s="31">
        <f t="shared" si="386"/>
        <v>-1.2613344910637518E-3</v>
      </c>
      <c r="I3016" s="37">
        <f t="shared" si="387"/>
        <v>8.3070656329012674E-4</v>
      </c>
      <c r="J3016" s="37">
        <f t="shared" si="388"/>
        <v>-5.2112086614521389E-3</v>
      </c>
      <c r="K3016" s="39">
        <f t="shared" si="389"/>
        <v>-1.5902043010257807E-3</v>
      </c>
      <c r="L3016" s="36">
        <f>-(1-B3016/MAX(B$5:B3016))</f>
        <v>-1.0605364563029962E-2</v>
      </c>
      <c r="M3016" s="37">
        <f>-(1-C3016/MAX(C$5:C3016))</f>
        <v>-1.976491116019341E-2</v>
      </c>
      <c r="N3016" s="37">
        <f>-(1-D3016/MAX(D$5:D3016))</f>
        <v>-5.1492715901528041E-2</v>
      </c>
      <c r="O3016" s="37">
        <f>-(1-E3016/MAX(E$5:E3016))</f>
        <v>-0.38559707334043614</v>
      </c>
      <c r="P3016" s="39">
        <f>-(1-F3016/MAX(F$5:F3016))</f>
        <v>-4.6031260158587606E-2</v>
      </c>
      <c r="Q3016" s="33">
        <f>IF(DatiStorici[[#This Row],[Calend]]="X",(DatiStorici[[#This Row],[Balanced]]*B$2/DatiStorici[[#This Row],[Bond 3Y]]),Q3015)</f>
        <v>32.796399059957402</v>
      </c>
      <c r="R3016" s="33">
        <f>IF(DatiStorici[[#This Row],[Calend]]="X",(DatiStorici[[#This Row],[Balanced]]*C$2/DatiStorici[[#This Row],[Bond 10Y]]),R3015)</f>
        <v>23.941825733422558</v>
      </c>
      <c r="S3016" s="33">
        <f>IF(DatiStorici[[#This Row],[Calend]]="X",(DatiStorici[[#This Row],[Balanced]]*D$2/DatiStorici[[#This Row],[SXXR]]),S3015)</f>
        <v>17.880885900344772</v>
      </c>
      <c r="T3016" s="33">
        <f>IF(DatiStorici[[#This Row],[Calend]]="X",(DatiStorici[[#This Row],[Balanced]]*E$2/DatiStorici[[#This Row],[Gold]]),T3015)</f>
        <v>35.294211792420029</v>
      </c>
      <c r="U3016" s="34">
        <f>SUMPRODUCT(DatiStorici[[#This Row],[Bond 3Y]:[Gold]],Q3015:T3015)</f>
        <v>17061.759636713021</v>
      </c>
      <c r="V3016" s="32">
        <f t="shared" si="390"/>
        <v>-1.2855956692471478E-3</v>
      </c>
      <c r="W3016" s="32">
        <f>-(1-U3016/MAX(U$5:U3016))</f>
        <v>-4.2160803437928052E-2</v>
      </c>
      <c r="X3016" s="53" t="str">
        <f t="shared" si="391"/>
        <v/>
      </c>
    </row>
    <row r="3017" spans="1:24" x14ac:dyDescent="0.3">
      <c r="A3017" s="4">
        <v>43353</v>
      </c>
      <c r="B3017" s="1">
        <v>132.72205299999999</v>
      </c>
      <c r="C3017" s="1">
        <v>183.95014800000001</v>
      </c>
      <c r="D3017" s="1">
        <v>243.04141200000001</v>
      </c>
      <c r="E3017" s="1">
        <v>112.80725</v>
      </c>
      <c r="F3017" s="3">
        <f t="shared" si="384"/>
        <v>16039.07402955326</v>
      </c>
      <c r="G3017" s="36">
        <f t="shared" si="385"/>
        <v>8.5265582965566352E-4</v>
      </c>
      <c r="H3017" s="31">
        <f t="shared" si="386"/>
        <v>1.452828615388476E-3</v>
      </c>
      <c r="I3017" s="37">
        <f t="shared" si="387"/>
        <v>4.6301499424577846E-3</v>
      </c>
      <c r="J3017" s="37">
        <f t="shared" si="388"/>
        <v>-1.9551425277898556E-3</v>
      </c>
      <c r="K3017" s="39">
        <f t="shared" si="389"/>
        <v>1.1064112073366937E-3</v>
      </c>
      <c r="L3017" s="36">
        <f>-(1-B3017/MAX(B$5:B3017))</f>
        <v>-9.7613917012364659E-3</v>
      </c>
      <c r="M3017" s="37">
        <f>-(1-C3017/MAX(C$5:C3017))</f>
        <v>-1.8339762575669827E-2</v>
      </c>
      <c r="N3017" s="37">
        <f>-(1-D3017/MAX(D$5:D3017))</f>
        <v>-4.7090802058196601E-2</v>
      </c>
      <c r="O3017" s="37">
        <f>-(1-E3017/MAX(E$5:E3017))</f>
        <v>-0.3867971450936053</v>
      </c>
      <c r="P3017" s="39">
        <f>-(1-F3017/MAX(F$5:F3017))</f>
        <v>-4.4975194339580749E-2</v>
      </c>
      <c r="Q3017" s="33">
        <f>IF(DatiStorici[[#This Row],[Calend]]="X",(DatiStorici[[#This Row],[Balanced]]*B$2/DatiStorici[[#This Row],[Bond 3Y]]),Q3016)</f>
        <v>32.796399059957402</v>
      </c>
      <c r="R3017" s="33">
        <f>IF(DatiStorici[[#This Row],[Calend]]="X",(DatiStorici[[#This Row],[Balanced]]*C$2/DatiStorici[[#This Row],[Bond 10Y]]),R3016)</f>
        <v>23.941825733422558</v>
      </c>
      <c r="S3017" s="33">
        <f>IF(DatiStorici[[#This Row],[Calend]]="X",(DatiStorici[[#This Row],[Balanced]]*D$2/DatiStorici[[#This Row],[SXXR]]),S3016)</f>
        <v>17.880885900344772</v>
      </c>
      <c r="T3017" s="33">
        <f>IF(DatiStorici[[#This Row],[Calend]]="X",(DatiStorici[[#This Row],[Balanced]]*E$2/DatiStorici[[#This Row],[Gold]]),T3016)</f>
        <v>35.294211792420029</v>
      </c>
      <c r="U3017" s="34">
        <f>SUMPRODUCT(DatiStorici[[#This Row],[Bond 3Y]:[Gold]],Q3016:T3016)</f>
        <v>17084.146531549264</v>
      </c>
      <c r="V3017" s="32">
        <f t="shared" si="390"/>
        <v>1.3112493154257777E-3</v>
      </c>
      <c r="W3017" s="32">
        <f>-(1-U3017/MAX(U$5:U3017))</f>
        <v>-4.0904013644844417E-2</v>
      </c>
      <c r="X3017" s="53" t="str">
        <f t="shared" si="391"/>
        <v/>
      </c>
    </row>
    <row r="3018" spans="1:24" x14ac:dyDescent="0.3">
      <c r="A3018" s="4">
        <v>43354</v>
      </c>
      <c r="B3018" s="1">
        <v>132.69462200000001</v>
      </c>
      <c r="C3018" s="1">
        <v>183.62293</v>
      </c>
      <c r="D3018" s="1">
        <v>242.903592</v>
      </c>
      <c r="E3018" s="1">
        <v>112.1696</v>
      </c>
      <c r="F3018" s="3">
        <f t="shared" si="384"/>
        <v>16002.889502008316</v>
      </c>
      <c r="G3018" s="36">
        <f t="shared" si="385"/>
        <v>-2.0670140711880506E-4</v>
      </c>
      <c r="H3018" s="31">
        <f t="shared" si="386"/>
        <v>-1.7804246612299734E-3</v>
      </c>
      <c r="I3018" s="37">
        <f t="shared" si="387"/>
        <v>-5.6722469646058914E-4</v>
      </c>
      <c r="J3018" s="37">
        <f t="shared" si="388"/>
        <v>-5.6685984132749103E-3</v>
      </c>
      <c r="K3018" s="39">
        <f t="shared" si="389"/>
        <v>-2.2585721309611121E-3</v>
      </c>
      <c r="L3018" s="36">
        <f>-(1-B3018/MAX(B$5:B3018))</f>
        <v>-9.9660542622067583E-3</v>
      </c>
      <c r="M3018" s="37">
        <f>-(1-C3018/MAX(C$5:C3018))</f>
        <v>-2.008597970602799E-2</v>
      </c>
      <c r="N3018" s="37">
        <f>-(1-D3018/MAX(D$5:D3018))</f>
        <v>-4.7631162421394091E-2</v>
      </c>
      <c r="O3018" s="37">
        <f>-(1-E3018/MAX(E$5:E3018))</f>
        <v>-0.39026331238720613</v>
      </c>
      <c r="P3018" s="39">
        <f>-(1-F3018/MAX(F$5:F3018))</f>
        <v>-4.7129752721370766E-2</v>
      </c>
      <c r="Q3018" s="33">
        <f>IF(DatiStorici[[#This Row],[Calend]]="X",(DatiStorici[[#This Row],[Balanced]]*B$2/DatiStorici[[#This Row],[Bond 3Y]]),Q3017)</f>
        <v>32.796399059957402</v>
      </c>
      <c r="R3018" s="33">
        <f>IF(DatiStorici[[#This Row],[Calend]]="X",(DatiStorici[[#This Row],[Balanced]]*C$2/DatiStorici[[#This Row],[Bond 10Y]]),R3017)</f>
        <v>23.941825733422558</v>
      </c>
      <c r="S3018" s="33">
        <f>IF(DatiStorici[[#This Row],[Calend]]="X",(DatiStorici[[#This Row],[Balanced]]*D$2/DatiStorici[[#This Row],[SXXR]]),S3017)</f>
        <v>17.880885900344772</v>
      </c>
      <c r="T3018" s="33">
        <f>IF(DatiStorici[[#This Row],[Calend]]="X",(DatiStorici[[#This Row],[Balanced]]*E$2/DatiStorici[[#This Row],[Gold]]),T3017)</f>
        <v>35.294211792420029</v>
      </c>
      <c r="U3018" s="34">
        <f>SUMPRODUCT(DatiStorici[[#This Row],[Bond 3Y]:[Gold]],Q3017:T3017)</f>
        <v>17050.442999349591</v>
      </c>
      <c r="V3018" s="32">
        <f t="shared" si="390"/>
        <v>-1.9747443057272682E-3</v>
      </c>
      <c r="W3018" s="32">
        <f>-(1-U3018/MAX(U$5:U3018))</f>
        <v>-4.2796114160313814E-2</v>
      </c>
      <c r="X3018" s="53" t="str">
        <f t="shared" si="391"/>
        <v/>
      </c>
    </row>
    <row r="3019" spans="1:24" x14ac:dyDescent="0.3">
      <c r="A3019" s="4">
        <v>43355</v>
      </c>
      <c r="B3019" s="1">
        <v>132.65898799999999</v>
      </c>
      <c r="C3019" s="1">
        <v>183.74542299999999</v>
      </c>
      <c r="D3019" s="1">
        <v>244.049713</v>
      </c>
      <c r="E3019" s="1">
        <v>112.71035999999999</v>
      </c>
      <c r="F3019" s="3">
        <f t="shared" si="384"/>
        <v>16043.680752672519</v>
      </c>
      <c r="G3019" s="36">
        <f t="shared" si="385"/>
        <v>-2.6857746698243193E-4</v>
      </c>
      <c r="H3019" s="31">
        <f t="shared" si="386"/>
        <v>6.6686748349009239E-4</v>
      </c>
      <c r="I3019" s="37">
        <f t="shared" si="387"/>
        <v>4.7073224665602131E-3</v>
      </c>
      <c r="J3019" s="37">
        <f t="shared" si="388"/>
        <v>4.809330651777249E-3</v>
      </c>
      <c r="K3019" s="39">
        <f t="shared" si="389"/>
        <v>2.545749661830196E-3</v>
      </c>
      <c r="L3019" s="36">
        <f>-(1-B3019/MAX(B$5:B3019))</f>
        <v>-1.0231919367293285E-2</v>
      </c>
      <c r="M3019" s="37">
        <f>-(1-C3019/MAX(C$5:C3019))</f>
        <v>-1.9432288970955502E-2</v>
      </c>
      <c r="N3019" s="37">
        <f>-(1-D3019/MAX(D$5:D3019))</f>
        <v>-4.3137486903847888E-2</v>
      </c>
      <c r="O3019" s="37">
        <f>-(1-E3019/MAX(E$5:E3019))</f>
        <v>-0.38732382422647915</v>
      </c>
      <c r="P3019" s="39">
        <f>-(1-F3019/MAX(F$5:F3019))</f>
        <v>-4.4700893289308485E-2</v>
      </c>
      <c r="Q3019" s="33">
        <f>IF(DatiStorici[[#This Row],[Calend]]="X",(DatiStorici[[#This Row],[Balanced]]*B$2/DatiStorici[[#This Row],[Bond 3Y]]),Q3018)</f>
        <v>32.796399059957402</v>
      </c>
      <c r="R3019" s="33">
        <f>IF(DatiStorici[[#This Row],[Calend]]="X",(DatiStorici[[#This Row],[Balanced]]*C$2/DatiStorici[[#This Row],[Bond 10Y]]),R3018)</f>
        <v>23.941825733422558</v>
      </c>
      <c r="S3019" s="33">
        <f>IF(DatiStorici[[#This Row],[Calend]]="X",(DatiStorici[[#This Row],[Balanced]]*D$2/DatiStorici[[#This Row],[SXXR]]),S3018)</f>
        <v>17.880885900344772</v>
      </c>
      <c r="T3019" s="33">
        <f>IF(DatiStorici[[#This Row],[Calend]]="X",(DatiStorici[[#This Row],[Balanced]]*E$2/DatiStorici[[#This Row],[Gold]]),T3018)</f>
        <v>35.294211792420029</v>
      </c>
      <c r="U3019" s="34">
        <f>SUMPRODUCT(DatiStorici[[#This Row],[Bond 3Y]:[Gold]],Q3018:T3018)</f>
        <v>17091.78639532291</v>
      </c>
      <c r="V3019" s="32">
        <f t="shared" si="390"/>
        <v>2.4218345968542729E-3</v>
      </c>
      <c r="W3019" s="32">
        <f>-(1-U3019/MAX(U$5:U3019))</f>
        <v>-4.0475115270080853E-2</v>
      </c>
      <c r="X3019" s="53" t="str">
        <f t="shared" si="391"/>
        <v/>
      </c>
    </row>
    <row r="3020" spans="1:24" x14ac:dyDescent="0.3">
      <c r="A3020" s="4">
        <v>43356</v>
      </c>
      <c r="B3020" s="1">
        <v>132.642774</v>
      </c>
      <c r="C3020" s="1">
        <v>183.63055900000001</v>
      </c>
      <c r="D3020" s="1">
        <v>243.69931099999999</v>
      </c>
      <c r="E3020" s="1">
        <v>114.04768</v>
      </c>
      <c r="F3020" s="3">
        <f t="shared" si="384"/>
        <v>16087.845954460099</v>
      </c>
      <c r="G3020" s="36">
        <f t="shared" si="385"/>
        <v>-1.2223062446284393E-4</v>
      </c>
      <c r="H3020" s="31">
        <f t="shared" si="386"/>
        <v>-6.2532124782663451E-4</v>
      </c>
      <c r="I3020" s="37">
        <f t="shared" si="387"/>
        <v>-1.4368129633889435E-3</v>
      </c>
      <c r="J3020" s="37">
        <f t="shared" si="388"/>
        <v>1.1795264281531456E-2</v>
      </c>
      <c r="K3020" s="39">
        <f t="shared" si="389"/>
        <v>2.749027769749651E-3</v>
      </c>
      <c r="L3020" s="36">
        <f>-(1-B3020/MAX(B$5:B3020))</f>
        <v>-1.0352891944434894E-2</v>
      </c>
      <c r="M3020" s="37">
        <f>-(1-C3020/MAX(C$5:C3020))</f>
        <v>-2.0045267121489574E-2</v>
      </c>
      <c r="N3020" s="37">
        <f>-(1-D3020/MAX(D$5:D3020))</f>
        <v>-4.4511332151164096E-2</v>
      </c>
      <c r="O3020" s="37">
        <f>-(1-E3020/MAX(E$5:E3020))</f>
        <v>-0.38005435846143809</v>
      </c>
      <c r="P3020" s="39">
        <f>-(1-F3020/MAX(F$5:F3020))</f>
        <v>-4.2071136535494658E-2</v>
      </c>
      <c r="Q3020" s="33">
        <f>IF(DatiStorici[[#This Row],[Calend]]="X",(DatiStorici[[#This Row],[Balanced]]*B$2/DatiStorici[[#This Row],[Bond 3Y]]),Q3019)</f>
        <v>32.796399059957402</v>
      </c>
      <c r="R3020" s="33">
        <f>IF(DatiStorici[[#This Row],[Calend]]="X",(DatiStorici[[#This Row],[Balanced]]*C$2/DatiStorici[[#This Row],[Bond 10Y]]),R3019)</f>
        <v>23.941825733422558</v>
      </c>
      <c r="S3020" s="33">
        <f>IF(DatiStorici[[#This Row],[Calend]]="X",(DatiStorici[[#This Row],[Balanced]]*D$2/DatiStorici[[#This Row],[SXXR]]),S3019)</f>
        <v>17.880885900344772</v>
      </c>
      <c r="T3020" s="33">
        <f>IF(DatiStorici[[#This Row],[Calend]]="X",(DatiStorici[[#This Row],[Balanced]]*E$2/DatiStorici[[#This Row],[Gold]]),T3019)</f>
        <v>35.294211792420029</v>
      </c>
      <c r="U3020" s="34">
        <f>SUMPRODUCT(DatiStorici[[#This Row],[Bond 3Y]:[Gold]],Q3019:T3019)</f>
        <v>17129.438737770492</v>
      </c>
      <c r="V3020" s="32">
        <f t="shared" si="390"/>
        <v>2.2005265734851079E-3</v>
      </c>
      <c r="W3020" s="32">
        <f>-(1-U3020/MAX(U$5:U3020))</f>
        <v>-3.8361330396387783E-2</v>
      </c>
      <c r="X3020" s="53" t="str">
        <f t="shared" si="391"/>
        <v/>
      </c>
    </row>
    <row r="3021" spans="1:24" x14ac:dyDescent="0.3">
      <c r="A3021" s="4">
        <v>43357</v>
      </c>
      <c r="B3021" s="1">
        <v>132.609397</v>
      </c>
      <c r="C3021" s="1">
        <v>183.316025</v>
      </c>
      <c r="D3021" s="1">
        <v>244.55223799999999</v>
      </c>
      <c r="E3021" s="1">
        <v>113.30634000000001</v>
      </c>
      <c r="F3021" s="3">
        <f t="shared" si="384"/>
        <v>16062.650395214136</v>
      </c>
      <c r="G3021" s="36">
        <f t="shared" si="385"/>
        <v>-2.5166240902256998E-4</v>
      </c>
      <c r="H3021" s="31">
        <f t="shared" si="386"/>
        <v>-1.7143316806724875E-3</v>
      </c>
      <c r="I3021" s="37">
        <f t="shared" si="387"/>
        <v>3.4938050657024578E-3</v>
      </c>
      <c r="J3021" s="37">
        <f t="shared" si="388"/>
        <v>-6.5214824652248572E-3</v>
      </c>
      <c r="K3021" s="39">
        <f t="shared" si="389"/>
        <v>-1.5673515039931777E-3</v>
      </c>
      <c r="L3021" s="36">
        <f>-(1-B3021/MAX(B$5:B3021))</f>
        <v>-1.0601917583220044E-2</v>
      </c>
      <c r="M3021" s="37">
        <f>-(1-C3021/MAX(C$5:C3021))</f>
        <v>-2.1723795377514787E-2</v>
      </c>
      <c r="N3021" s="37">
        <f>-(1-D3021/MAX(D$5:D3021))</f>
        <v>-4.1167202536442682E-2</v>
      </c>
      <c r="O3021" s="37">
        <f>-(1-E3021/MAX(E$5:E3021))</f>
        <v>-0.3840841686416907</v>
      </c>
      <c r="P3021" s="39">
        <f>-(1-F3021/MAX(F$5:F3021))</f>
        <v>-4.3571371775262602E-2</v>
      </c>
      <c r="Q3021" s="33">
        <f>IF(DatiStorici[[#This Row],[Calend]]="X",(DatiStorici[[#This Row],[Balanced]]*B$2/DatiStorici[[#This Row],[Bond 3Y]]),Q3020)</f>
        <v>32.796399059957402</v>
      </c>
      <c r="R3021" s="33">
        <f>IF(DatiStorici[[#This Row],[Calend]]="X",(DatiStorici[[#This Row],[Balanced]]*C$2/DatiStorici[[#This Row],[Bond 10Y]]),R3020)</f>
        <v>23.941825733422558</v>
      </c>
      <c r="S3021" s="33">
        <f>IF(DatiStorici[[#This Row],[Calend]]="X",(DatiStorici[[#This Row],[Balanced]]*D$2/DatiStorici[[#This Row],[SXXR]]),S3020)</f>
        <v>17.880885900344772</v>
      </c>
      <c r="T3021" s="33">
        <f>IF(DatiStorici[[#This Row],[Calend]]="X",(DatiStorici[[#This Row],[Balanced]]*E$2/DatiStorici[[#This Row],[Gold]]),T3020)</f>
        <v>35.294211792420029</v>
      </c>
      <c r="U3021" s="34">
        <f>SUMPRODUCT(DatiStorici[[#This Row],[Bond 3Y]:[Gold]],Q3020:T3020)</f>
        <v>17109.899653541965</v>
      </c>
      <c r="V3021" s="32">
        <f t="shared" si="390"/>
        <v>-1.141323826192002E-3</v>
      </c>
      <c r="W3021" s="32">
        <f>-(1-U3021/MAX(U$5:U3021))</f>
        <v>-3.945824543548726E-2</v>
      </c>
      <c r="X3021" s="53" t="str">
        <f t="shared" si="391"/>
        <v/>
      </c>
    </row>
    <row r="3022" spans="1:24" x14ac:dyDescent="0.3">
      <c r="A3022" s="4">
        <v>43360</v>
      </c>
      <c r="B3022" s="1">
        <v>132.71243799999999</v>
      </c>
      <c r="C3022" s="1">
        <v>183.530045</v>
      </c>
      <c r="D3022" s="1">
        <v>244.84879000000001</v>
      </c>
      <c r="E3022" s="1">
        <v>113.29768</v>
      </c>
      <c r="F3022" s="3">
        <f t="shared" si="384"/>
        <v>16074.732320862571</v>
      </c>
      <c r="G3022" s="36">
        <f t="shared" si="385"/>
        <v>7.7672465351664522E-4</v>
      </c>
      <c r="H3022" s="31">
        <f t="shared" si="386"/>
        <v>1.1668110511933504E-3</v>
      </c>
      <c r="I3022" s="37">
        <f t="shared" si="387"/>
        <v>1.2118978887613811E-3</v>
      </c>
      <c r="J3022" s="37">
        <f t="shared" si="388"/>
        <v>-7.6432889444957522E-5</v>
      </c>
      <c r="K3022" s="39">
        <f t="shared" si="389"/>
        <v>7.5189235690883559E-4</v>
      </c>
      <c r="L3022" s="36">
        <f>-(1-B3022/MAX(B$5:B3022))</f>
        <v>-9.8331291706590385E-3</v>
      </c>
      <c r="M3022" s="37">
        <f>-(1-C3022/MAX(C$5:C3022))</f>
        <v>-2.0581665695653562E-2</v>
      </c>
      <c r="N3022" s="37">
        <f>-(1-D3022/MAX(D$5:D3022))</f>
        <v>-4.0004490691812444E-2</v>
      </c>
      <c r="O3022" s="37">
        <f>-(1-E3022/MAX(E$5:E3022))</f>
        <v>-0.38413124306929614</v>
      </c>
      <c r="P3022" s="39">
        <f>-(1-F3022/MAX(F$5:F3022))</f>
        <v>-4.2851969977307114E-2</v>
      </c>
      <c r="Q3022" s="33">
        <f>IF(DatiStorici[[#This Row],[Calend]]="X",(DatiStorici[[#This Row],[Balanced]]*B$2/DatiStorici[[#This Row],[Bond 3Y]]),Q3021)</f>
        <v>32.796399059957402</v>
      </c>
      <c r="R3022" s="33">
        <f>IF(DatiStorici[[#This Row],[Calend]]="X",(DatiStorici[[#This Row],[Balanced]]*C$2/DatiStorici[[#This Row],[Bond 10Y]]),R3021)</f>
        <v>23.941825733422558</v>
      </c>
      <c r="S3022" s="33">
        <f>IF(DatiStorici[[#This Row],[Calend]]="X",(DatiStorici[[#This Row],[Balanced]]*D$2/DatiStorici[[#This Row],[SXXR]]),S3021)</f>
        <v>17.880885900344772</v>
      </c>
      <c r="T3022" s="33">
        <f>IF(DatiStorici[[#This Row],[Calend]]="X",(DatiStorici[[#This Row],[Balanced]]*E$2/DatiStorici[[#This Row],[Gold]]),T3021)</f>
        <v>35.294211792420029</v>
      </c>
      <c r="U3022" s="34">
        <f>SUMPRODUCT(DatiStorici[[#This Row],[Bond 3Y]:[Gold]],Q3021:T3021)</f>
        <v>17123.400021442365</v>
      </c>
      <c r="V3022" s="32">
        <f t="shared" si="390"/>
        <v>7.8872727598254923E-4</v>
      </c>
      <c r="W3022" s="32">
        <f>-(1-U3022/MAX(U$5:U3022))</f>
        <v>-3.8700341103322877E-2</v>
      </c>
      <c r="X3022" s="53" t="str">
        <f t="shared" si="391"/>
        <v/>
      </c>
    </row>
    <row r="3023" spans="1:24" x14ac:dyDescent="0.3">
      <c r="A3023" s="4">
        <v>43361</v>
      </c>
      <c r="B3023" s="1">
        <v>132.766786</v>
      </c>
      <c r="C3023" s="1">
        <v>183.52920599999999</v>
      </c>
      <c r="D3023" s="1">
        <v>245.11737099999999</v>
      </c>
      <c r="E3023" s="1">
        <v>113.13611</v>
      </c>
      <c r="F3023" s="3">
        <f t="shared" si="384"/>
        <v>16073.7206330974</v>
      </c>
      <c r="G3023" s="36">
        <f t="shared" si="385"/>
        <v>4.0943317477255977E-4</v>
      </c>
      <c r="H3023" s="31">
        <f t="shared" si="386"/>
        <v>-4.5714690351599145E-6</v>
      </c>
      <c r="I3023" s="37">
        <f t="shared" si="387"/>
        <v>1.0963248006884874E-3</v>
      </c>
      <c r="J3023" s="37">
        <f t="shared" si="388"/>
        <v>-1.4270840709833532E-3</v>
      </c>
      <c r="K3023" s="39">
        <f t="shared" si="389"/>
        <v>-6.293850388100429E-5</v>
      </c>
      <c r="L3023" s="36">
        <f>-(1-B3023/MAX(B$5:B3023))</f>
        <v>-9.4276390002815402E-3</v>
      </c>
      <c r="M3023" s="37">
        <f>-(1-C3023/MAX(C$5:C3023))</f>
        <v>-2.0586143066007256E-2</v>
      </c>
      <c r="N3023" s="37">
        <f>-(1-D3023/MAX(D$5:D3023))</f>
        <v>-3.8951446672744638E-2</v>
      </c>
      <c r="O3023" s="37">
        <f>-(1-E3023/MAX(E$5:E3023))</f>
        <v>-0.38500951273075168</v>
      </c>
      <c r="P3023" s="39">
        <f>-(1-F3023/MAX(F$5:F3023))</f>
        <v>-4.2912209546595359E-2</v>
      </c>
      <c r="Q3023" s="33">
        <f>IF(DatiStorici[[#This Row],[Calend]]="X",(DatiStorici[[#This Row],[Balanced]]*B$2/DatiStorici[[#This Row],[Bond 3Y]]),Q3022)</f>
        <v>32.796399059957402</v>
      </c>
      <c r="R3023" s="33">
        <f>IF(DatiStorici[[#This Row],[Calend]]="X",(DatiStorici[[#This Row],[Balanced]]*C$2/DatiStorici[[#This Row],[Bond 10Y]]),R3022)</f>
        <v>23.941825733422558</v>
      </c>
      <c r="S3023" s="33">
        <f>IF(DatiStorici[[#This Row],[Calend]]="X",(DatiStorici[[#This Row],[Balanced]]*D$2/DatiStorici[[#This Row],[SXXR]]),S3022)</f>
        <v>17.880885900344772</v>
      </c>
      <c r="T3023" s="33">
        <f>IF(DatiStorici[[#This Row],[Calend]]="X",(DatiStorici[[#This Row],[Balanced]]*E$2/DatiStorici[[#This Row],[Gold]]),T3022)</f>
        <v>35.294211792420029</v>
      </c>
      <c r="U3023" s="34">
        <f>SUMPRODUCT(DatiStorici[[#This Row],[Bond 3Y]:[Gold]],Q3022:T3022)</f>
        <v>17124.262333363382</v>
      </c>
      <c r="V3023" s="32">
        <f t="shared" si="390"/>
        <v>5.0357417815364133E-5</v>
      </c>
      <c r="W3023" s="32">
        <f>-(1-U3023/MAX(U$5:U3023))</f>
        <v>-3.8651931315868415E-2</v>
      </c>
      <c r="X3023" s="53" t="str">
        <f t="shared" si="391"/>
        <v/>
      </c>
    </row>
    <row r="3024" spans="1:24" x14ac:dyDescent="0.3">
      <c r="A3024" s="4">
        <v>43362</v>
      </c>
      <c r="B3024" s="1">
        <v>132.688154</v>
      </c>
      <c r="C3024" s="1">
        <v>183.16683699999999</v>
      </c>
      <c r="D3024" s="1">
        <v>245.95988800000001</v>
      </c>
      <c r="E3024" s="1">
        <v>113.42701</v>
      </c>
      <c r="F3024" s="3">
        <f t="shared" si="384"/>
        <v>16086.752516913362</v>
      </c>
      <c r="G3024" s="36">
        <f t="shared" si="385"/>
        <v>-5.9243201350727282E-4</v>
      </c>
      <c r="H3024" s="31">
        <f t="shared" si="386"/>
        <v>-1.9764004813976636E-3</v>
      </c>
      <c r="I3024" s="37">
        <f t="shared" si="387"/>
        <v>3.4313045908689146E-3</v>
      </c>
      <c r="J3024" s="37">
        <f t="shared" si="388"/>
        <v>2.5679392114398157E-3</v>
      </c>
      <c r="K3024" s="39">
        <f t="shared" si="389"/>
        <v>8.1042865684516742E-4</v>
      </c>
      <c r="L3024" s="36">
        <f>-(1-B3024/MAX(B$5:B3024))</f>
        <v>-1.0014311979547053E-2</v>
      </c>
      <c r="M3024" s="37">
        <f>-(1-C3024/MAX(C$5:C3024))</f>
        <v>-2.2519945470859004E-2</v>
      </c>
      <c r="N3024" s="37">
        <f>-(1-D3024/MAX(D$5:D3024))</f>
        <v>-3.5648132261773657E-2</v>
      </c>
      <c r="O3024" s="37">
        <f>-(1-E3024/MAX(E$5:E3024))</f>
        <v>-0.38342822508751717</v>
      </c>
      <c r="P3024" s="39">
        <f>-(1-F3024/MAX(F$5:F3024))</f>
        <v>-4.213624378412073E-2</v>
      </c>
      <c r="Q3024" s="33">
        <f>IF(DatiStorici[[#This Row],[Calend]]="X",(DatiStorici[[#This Row],[Balanced]]*B$2/DatiStorici[[#This Row],[Bond 3Y]]),Q3023)</f>
        <v>32.796399059957402</v>
      </c>
      <c r="R3024" s="33">
        <f>IF(DatiStorici[[#This Row],[Calend]]="X",(DatiStorici[[#This Row],[Balanced]]*C$2/DatiStorici[[#This Row],[Bond 10Y]]),R3023)</f>
        <v>23.941825733422558</v>
      </c>
      <c r="S3024" s="33">
        <f>IF(DatiStorici[[#This Row],[Calend]]="X",(DatiStorici[[#This Row],[Balanced]]*D$2/DatiStorici[[#This Row],[SXXR]]),S3023)</f>
        <v>17.880885900344772</v>
      </c>
      <c r="T3024" s="33">
        <f>IF(DatiStorici[[#This Row],[Calend]]="X",(DatiStorici[[#This Row],[Balanced]]*E$2/DatiStorici[[#This Row],[Gold]]),T3023)</f>
        <v>35.294211792420029</v>
      </c>
      <c r="U3024" s="34">
        <f>SUMPRODUCT(DatiStorici[[#This Row],[Bond 3Y]:[Gold]],Q3023:T3023)</f>
        <v>17138.339748019822</v>
      </c>
      <c r="V3024" s="32">
        <f t="shared" si="390"/>
        <v>8.2173650530973719E-4</v>
      </c>
      <c r="W3024" s="32">
        <f>-(1-U3024/MAX(U$5:U3024))</f>
        <v>-3.7861631849031352E-2</v>
      </c>
      <c r="X3024" s="53" t="str">
        <f t="shared" si="391"/>
        <v/>
      </c>
    </row>
    <row r="3025" spans="1:24" x14ac:dyDescent="0.3">
      <c r="A3025" s="4">
        <v>43363</v>
      </c>
      <c r="B3025" s="1">
        <v>132.63465600000001</v>
      </c>
      <c r="C3025" s="1">
        <v>183.20198300000001</v>
      </c>
      <c r="D3025" s="1">
        <v>247.68104</v>
      </c>
      <c r="E3025" s="1">
        <v>113.90172</v>
      </c>
      <c r="F3025" s="3">
        <f t="shared" si="384"/>
        <v>16130.936647876764</v>
      </c>
      <c r="G3025" s="36">
        <f t="shared" si="385"/>
        <v>-4.0326725564984495E-4</v>
      </c>
      <c r="H3025" s="31">
        <f t="shared" si="386"/>
        <v>1.9186130581662532E-4</v>
      </c>
      <c r="I3025" s="37">
        <f t="shared" si="387"/>
        <v>6.9733236323844096E-3</v>
      </c>
      <c r="J3025" s="37">
        <f t="shared" si="388"/>
        <v>4.176424950876831E-3</v>
      </c>
      <c r="K3025" s="39">
        <f t="shared" si="389"/>
        <v>2.7428508877852492E-3</v>
      </c>
      <c r="L3025" s="36">
        <f>-(1-B3025/MAX(B$5:B3025))</f>
        <v>-1.0413460303953626E-2</v>
      </c>
      <c r="M3025" s="37">
        <f>-(1-C3025/MAX(C$5:C3025))</f>
        <v>-2.2332386879144517E-2</v>
      </c>
      <c r="N3025" s="37">
        <f>-(1-D3025/MAX(D$5:D3025))</f>
        <v>-2.8899893110431285E-2</v>
      </c>
      <c r="O3025" s="37">
        <f>-(1-E3025/MAX(E$5:E3025))</f>
        <v>-0.38084777456458874</v>
      </c>
      <c r="P3025" s="39">
        <f>-(1-F3025/MAX(F$5:F3025))</f>
        <v>-3.9505359918328598E-2</v>
      </c>
      <c r="Q3025" s="33">
        <f>IF(DatiStorici[[#This Row],[Calend]]="X",(DatiStorici[[#This Row],[Balanced]]*B$2/DatiStorici[[#This Row],[Bond 3Y]]),Q3024)</f>
        <v>32.796399059957402</v>
      </c>
      <c r="R3025" s="33">
        <f>IF(DatiStorici[[#This Row],[Calend]]="X",(DatiStorici[[#This Row],[Balanced]]*C$2/DatiStorici[[#This Row],[Bond 10Y]]),R3024)</f>
        <v>23.941825733422558</v>
      </c>
      <c r="S3025" s="33">
        <f>IF(DatiStorici[[#This Row],[Calend]]="X",(DatiStorici[[#This Row],[Balanced]]*D$2/DatiStorici[[#This Row],[SXXR]]),S3024)</f>
        <v>17.880885900344772</v>
      </c>
      <c r="T3025" s="33">
        <f>IF(DatiStorici[[#This Row],[Calend]]="X",(DatiStorici[[#This Row],[Balanced]]*E$2/DatiStorici[[#This Row],[Gold]]),T3024)</f>
        <v>35.294211792420029</v>
      </c>
      <c r="U3025" s="34">
        <f>SUMPRODUCT(DatiStorici[[#This Row],[Bond 3Y]:[Gold]],Q3024:T3024)</f>
        <v>17184.956903479269</v>
      </c>
      <c r="V3025" s="32">
        <f t="shared" si="390"/>
        <v>2.7163581981584388E-3</v>
      </c>
      <c r="W3025" s="32">
        <f>-(1-U3025/MAX(U$5:U3025))</f>
        <v>-3.5244566570769797E-2</v>
      </c>
      <c r="X3025" s="53" t="str">
        <f t="shared" si="391"/>
        <v/>
      </c>
    </row>
    <row r="3026" spans="1:24" x14ac:dyDescent="0.3">
      <c r="A3026" s="4">
        <v>43364</v>
      </c>
      <c r="B3026" s="1">
        <v>132.69508099999999</v>
      </c>
      <c r="C3026" s="1">
        <v>183.579466</v>
      </c>
      <c r="D3026" s="1">
        <v>248.75142399999999</v>
      </c>
      <c r="E3026" s="1">
        <v>112.99078</v>
      </c>
      <c r="F3026" s="3">
        <f t="shared" si="384"/>
        <v>16122.159703452257</v>
      </c>
      <c r="G3026" s="36">
        <f t="shared" si="385"/>
        <v>4.5547100545767429E-4</v>
      </c>
      <c r="H3026" s="31">
        <f t="shared" si="386"/>
        <v>2.0583545558618827E-3</v>
      </c>
      <c r="I3026" s="37">
        <f t="shared" si="387"/>
        <v>4.3123112864772266E-3</v>
      </c>
      <c r="J3026" s="37">
        <f t="shared" si="388"/>
        <v>-8.0297488417742941E-3</v>
      </c>
      <c r="K3026" s="39">
        <f t="shared" si="389"/>
        <v>-5.442543900626252E-4</v>
      </c>
      <c r="L3026" s="36">
        <f>-(1-B3026/MAX(B$5:B3026))</f>
        <v>-9.9626296653827495E-3</v>
      </c>
      <c r="M3026" s="37">
        <f>-(1-C3026/MAX(C$5:C3026))</f>
        <v>-2.0317927769257671E-2</v>
      </c>
      <c r="N3026" s="37">
        <f>-(1-D3026/MAX(D$5:D3026))</f>
        <v>-2.4703164863437155E-2</v>
      </c>
      <c r="O3026" s="37">
        <f>-(1-E3026/MAX(E$5:E3026))</f>
        <v>-0.38579950425083165</v>
      </c>
      <c r="P3026" s="39">
        <f>-(1-F3026/MAX(F$5:F3026))</f>
        <v>-4.0027971113205774E-2</v>
      </c>
      <c r="Q3026" s="33">
        <f>IF(DatiStorici[[#This Row],[Calend]]="X",(DatiStorici[[#This Row],[Balanced]]*B$2/DatiStorici[[#This Row],[Bond 3Y]]),Q3025)</f>
        <v>32.796399059957402</v>
      </c>
      <c r="R3026" s="33">
        <f>IF(DatiStorici[[#This Row],[Calend]]="X",(DatiStorici[[#This Row],[Balanced]]*C$2/DatiStorici[[#This Row],[Bond 10Y]]),R3025)</f>
        <v>23.941825733422558</v>
      </c>
      <c r="S3026" s="33">
        <f>IF(DatiStorici[[#This Row],[Calend]]="X",(DatiStorici[[#This Row],[Balanced]]*D$2/DatiStorici[[#This Row],[SXXR]]),S3025)</f>
        <v>17.880885900344772</v>
      </c>
      <c r="T3026" s="33">
        <f>IF(DatiStorici[[#This Row],[Calend]]="X",(DatiStorici[[#This Row],[Balanced]]*E$2/DatiStorici[[#This Row],[Gold]]),T3025)</f>
        <v>35.294211792420029</v>
      </c>
      <c r="U3026" s="34">
        <f>SUMPRODUCT(DatiStorici[[#This Row],[Bond 3Y]:[Gold]],Q3025:T3025)</f>
        <v>17182.964762979165</v>
      </c>
      <c r="V3026" s="32">
        <f t="shared" si="390"/>
        <v>-1.1593022829077867E-4</v>
      </c>
      <c r="W3026" s="32">
        <f>-(1-U3026/MAX(U$5:U3026))</f>
        <v>-3.5356404405593844E-2</v>
      </c>
      <c r="X3026" s="53" t="str">
        <f t="shared" si="391"/>
        <v/>
      </c>
    </row>
    <row r="3027" spans="1:24" x14ac:dyDescent="0.3">
      <c r="A3027" s="4">
        <v>43367</v>
      </c>
      <c r="B3027" s="1">
        <v>132.563445</v>
      </c>
      <c r="C3027" s="1">
        <v>182.70899199999999</v>
      </c>
      <c r="D3027" s="1">
        <v>247.376341</v>
      </c>
      <c r="E3027" s="1">
        <v>113.36857999999999</v>
      </c>
      <c r="F3027" s="3">
        <f t="shared" si="384"/>
        <v>16091.08576167428</v>
      </c>
      <c r="G3027" s="36">
        <f t="shared" si="385"/>
        <v>-9.9251106300699628E-4</v>
      </c>
      <c r="H3027" s="31">
        <f t="shared" si="386"/>
        <v>-4.7529515041745511E-3</v>
      </c>
      <c r="I3027" s="37">
        <f t="shared" si="387"/>
        <v>-5.5432758177390365E-3</v>
      </c>
      <c r="J3027" s="37">
        <f t="shared" si="388"/>
        <v>3.3380581285186546E-3</v>
      </c>
      <c r="K3027" s="39">
        <f t="shared" si="389"/>
        <v>-1.9292654911089954E-3</v>
      </c>
      <c r="L3027" s="36">
        <f>-(1-B3027/MAX(B$5:B3027))</f>
        <v>-1.0944765237396514E-2</v>
      </c>
      <c r="M3027" s="37">
        <f>-(1-C3027/MAX(C$5:C3027))</f>
        <v>-2.4963260881529559E-2</v>
      </c>
      <c r="N3027" s="37">
        <f>-(1-D3027/MAX(D$5:D3027))</f>
        <v>-3.0094547458899612E-2</v>
      </c>
      <c r="O3027" s="37">
        <f>-(1-E3027/MAX(E$5:E3027))</f>
        <v>-0.38374584157769998</v>
      </c>
      <c r="P3027" s="39">
        <f>-(1-F3027/MAX(F$5:F3027))</f>
        <v>-4.1878226630010174E-2</v>
      </c>
      <c r="Q3027" s="33">
        <f>IF(DatiStorici[[#This Row],[Calend]]="X",(DatiStorici[[#This Row],[Balanced]]*B$2/DatiStorici[[#This Row],[Bond 3Y]]),Q3026)</f>
        <v>32.796399059957402</v>
      </c>
      <c r="R3027" s="33">
        <f>IF(DatiStorici[[#This Row],[Calend]]="X",(DatiStorici[[#This Row],[Balanced]]*C$2/DatiStorici[[#This Row],[Bond 10Y]]),R3026)</f>
        <v>23.941825733422558</v>
      </c>
      <c r="S3027" s="33">
        <f>IF(DatiStorici[[#This Row],[Calend]]="X",(DatiStorici[[#This Row],[Balanced]]*D$2/DatiStorici[[#This Row],[SXXR]]),S3026)</f>
        <v>17.880885900344772</v>
      </c>
      <c r="T3027" s="33">
        <f>IF(DatiStorici[[#This Row],[Calend]]="X",(DatiStorici[[#This Row],[Balanced]]*E$2/DatiStorici[[#This Row],[Gold]]),T3026)</f>
        <v>35.294211792420029</v>
      </c>
      <c r="U3027" s="34">
        <f>SUMPRODUCT(DatiStorici[[#This Row],[Bond 3Y]:[Gold]],Q3026:T3026)</f>
        <v>17146.553290367705</v>
      </c>
      <c r="V3027" s="32">
        <f t="shared" si="390"/>
        <v>-2.1212931803370498E-3</v>
      </c>
      <c r="W3027" s="32">
        <f>-(1-U3027/MAX(U$5:U3027))</f>
        <v>-3.7400527427744357E-2</v>
      </c>
      <c r="X3027" s="53" t="str">
        <f t="shared" si="391"/>
        <v/>
      </c>
    </row>
    <row r="3028" spans="1:24" x14ac:dyDescent="0.3">
      <c r="A3028" s="4">
        <v>43368</v>
      </c>
      <c r="B3028" s="1">
        <v>132.592321</v>
      </c>
      <c r="C3028" s="1">
        <v>182.606155</v>
      </c>
      <c r="D3028" s="1">
        <v>248.55507800000001</v>
      </c>
      <c r="E3028" s="1">
        <v>113.28713999999999</v>
      </c>
      <c r="F3028" s="3">
        <f t="shared" si="384"/>
        <v>16103.71507503252</v>
      </c>
      <c r="G3028" s="36">
        <f t="shared" si="385"/>
        <v>2.1780405193342372E-4</v>
      </c>
      <c r="H3028" s="31">
        <f t="shared" si="386"/>
        <v>-5.6300431865959012E-4</v>
      </c>
      <c r="I3028" s="37">
        <f t="shared" si="387"/>
        <v>4.7536380011707268E-3</v>
      </c>
      <c r="J3028" s="37">
        <f t="shared" si="388"/>
        <v>-7.186229714808409E-4</v>
      </c>
      <c r="K3028" s="39">
        <f t="shared" si="389"/>
        <v>7.8455611948682967E-4</v>
      </c>
      <c r="L3028" s="36">
        <f>-(1-B3028/MAX(B$5:B3028))</f>
        <v>-1.072932153827566E-2</v>
      </c>
      <c r="M3028" s="37">
        <f>-(1-C3028/MAX(C$5:C3028))</f>
        <v>-2.5512056274920591E-2</v>
      </c>
      <c r="N3028" s="37">
        <f>-(1-D3028/MAX(D$5:D3028))</f>
        <v>-2.5472992144472961E-2</v>
      </c>
      <c r="O3028" s="37">
        <f>-(1-E3028/MAX(E$5:E3028))</f>
        <v>-0.38418853688765198</v>
      </c>
      <c r="P3028" s="39">
        <f>-(1-F3028/MAX(F$5:F3028))</f>
        <v>-4.1126231376833244E-2</v>
      </c>
      <c r="Q3028" s="33">
        <f>IF(DatiStorici[[#This Row],[Calend]]="X",(DatiStorici[[#This Row],[Balanced]]*B$2/DatiStorici[[#This Row],[Bond 3Y]]),Q3027)</f>
        <v>32.796399059957402</v>
      </c>
      <c r="R3028" s="33">
        <f>IF(DatiStorici[[#This Row],[Calend]]="X",(DatiStorici[[#This Row],[Balanced]]*C$2/DatiStorici[[#This Row],[Bond 10Y]]),R3027)</f>
        <v>23.941825733422558</v>
      </c>
      <c r="S3028" s="33">
        <f>IF(DatiStorici[[#This Row],[Calend]]="X",(DatiStorici[[#This Row],[Balanced]]*D$2/DatiStorici[[#This Row],[SXXR]]),S3027)</f>
        <v>17.880885900344772</v>
      </c>
      <c r="T3028" s="33">
        <f>IF(DatiStorici[[#This Row],[Calend]]="X",(DatiStorici[[#This Row],[Balanced]]*E$2/DatiStorici[[#This Row],[Gold]]),T3027)</f>
        <v>35.294211792420029</v>
      </c>
      <c r="U3028" s="34">
        <f>SUMPRODUCT(DatiStorici[[#This Row],[Bond 3Y]:[Gold]],Q3027:T3027)</f>
        <v>17163.240714849155</v>
      </c>
      <c r="V3028" s="32">
        <f t="shared" si="390"/>
        <v>9.7274998472887968E-4</v>
      </c>
      <c r="W3028" s="32">
        <f>-(1-U3028/MAX(U$5:U3028))</f>
        <v>-3.6463703231510269E-2</v>
      </c>
      <c r="X3028" s="53" t="str">
        <f t="shared" si="391"/>
        <v/>
      </c>
    </row>
    <row r="3029" spans="1:24" x14ac:dyDescent="0.3">
      <c r="A3029" s="4">
        <v>43369</v>
      </c>
      <c r="B3029" s="1">
        <v>132.66360399999999</v>
      </c>
      <c r="C3029" s="1">
        <v>182.88501600000001</v>
      </c>
      <c r="D3029" s="1">
        <v>249.30565999999999</v>
      </c>
      <c r="E3029" s="1">
        <v>112.56477</v>
      </c>
      <c r="F3029" s="3">
        <f t="shared" si="384"/>
        <v>16095.335624055151</v>
      </c>
      <c r="G3029" s="36">
        <f t="shared" si="385"/>
        <v>5.3746585842307047E-4</v>
      </c>
      <c r="H3029" s="31">
        <f t="shared" si="386"/>
        <v>1.5259523416032417E-3</v>
      </c>
      <c r="I3029" s="37">
        <f t="shared" si="387"/>
        <v>3.0152310129222498E-3</v>
      </c>
      <c r="J3029" s="37">
        <f t="shared" si="388"/>
        <v>-6.3968683131832849E-3</v>
      </c>
      <c r="K3029" s="39">
        <f t="shared" si="389"/>
        <v>-5.2047814979649433E-4</v>
      </c>
      <c r="L3029" s="36">
        <f>-(1-B3029/MAX(B$5:B3029))</f>
        <v>-1.0197479413174171E-2</v>
      </c>
      <c r="M3029" s="37">
        <f>-(1-C3029/MAX(C$5:C3029))</f>
        <v>-2.4023898975539693E-2</v>
      </c>
      <c r="N3029" s="37">
        <f>-(1-D3029/MAX(D$5:D3029))</f>
        <v>-2.2530133617920556E-2</v>
      </c>
      <c r="O3029" s="37">
        <f>-(1-E3029/MAX(E$5:E3029))</f>
        <v>-0.38811522906655649</v>
      </c>
      <c r="P3029" s="39">
        <f>-(1-F3029/MAX(F$5:F3029))</f>
        <v>-4.1625174366089146E-2</v>
      </c>
      <c r="Q3029" s="33">
        <f>IF(DatiStorici[[#This Row],[Calend]]="X",(DatiStorici[[#This Row],[Balanced]]*B$2/DatiStorici[[#This Row],[Bond 3Y]]),Q3028)</f>
        <v>32.796399059957402</v>
      </c>
      <c r="R3029" s="33">
        <f>IF(DatiStorici[[#This Row],[Calend]]="X",(DatiStorici[[#This Row],[Balanced]]*C$2/DatiStorici[[#This Row],[Bond 10Y]]),R3028)</f>
        <v>23.941825733422558</v>
      </c>
      <c r="S3029" s="33">
        <f>IF(DatiStorici[[#This Row],[Calend]]="X",(DatiStorici[[#This Row],[Balanced]]*D$2/DatiStorici[[#This Row],[SXXR]]),S3028)</f>
        <v>17.880885900344772</v>
      </c>
      <c r="T3029" s="33">
        <f>IF(DatiStorici[[#This Row],[Calend]]="X",(DatiStorici[[#This Row],[Balanced]]*E$2/DatiStorici[[#This Row],[Gold]]),T3028)</f>
        <v>35.294211792420029</v>
      </c>
      <c r="U3029" s="34">
        <f>SUMPRODUCT(DatiStorici[[#This Row],[Bond 3Y]:[Gold]],Q3028:T3028)</f>
        <v>17160.180573357553</v>
      </c>
      <c r="V3029" s="32">
        <f t="shared" si="390"/>
        <v>-1.7831214866458823E-4</v>
      </c>
      <c r="W3029" s="32">
        <f>-(1-U3029/MAX(U$5:U3029))</f>
        <v>-3.663549814188849E-2</v>
      </c>
      <c r="X3029" s="53" t="str">
        <f t="shared" si="391"/>
        <v/>
      </c>
    </row>
    <row r="3030" spans="1:24" x14ac:dyDescent="0.3">
      <c r="A3030" s="4">
        <v>43370</v>
      </c>
      <c r="B3030" s="1">
        <v>132.62801300000001</v>
      </c>
      <c r="C3030" s="1">
        <v>182.76832200000001</v>
      </c>
      <c r="D3030" s="1">
        <v>250.18035499999999</v>
      </c>
      <c r="E3030" s="1">
        <v>111.72931</v>
      </c>
      <c r="F3030" s="3">
        <f t="shared" si="384"/>
        <v>16071.709743915526</v>
      </c>
      <c r="G3030" s="36">
        <f t="shared" si="385"/>
        <v>-2.6831605624013706E-4</v>
      </c>
      <c r="H3030" s="31">
        <f t="shared" si="386"/>
        <v>-6.3827670547194238E-4</v>
      </c>
      <c r="I3030" s="37">
        <f t="shared" si="387"/>
        <v>3.5023839221381605E-3</v>
      </c>
      <c r="J3030" s="37">
        <f t="shared" si="388"/>
        <v>-7.4497183686776545E-3</v>
      </c>
      <c r="K3030" s="39">
        <f t="shared" si="389"/>
        <v>-1.4689496108649862E-3</v>
      </c>
      <c r="L3030" s="36">
        <f>-(1-B3030/MAX(B$5:B3030))</f>
        <v>-1.0463023695464257E-2</v>
      </c>
      <c r="M3030" s="37">
        <f>-(1-C3030/MAX(C$5:C3030))</f>
        <v>-2.4646643023269355E-2</v>
      </c>
      <c r="N3030" s="37">
        <f>-(1-D3030/MAX(D$5:D3030))</f>
        <v>-1.910065670682648E-2</v>
      </c>
      <c r="O3030" s="37">
        <f>-(1-E3030/MAX(E$5:E3030))</f>
        <v>-0.39265666108586461</v>
      </c>
      <c r="P3030" s="39">
        <f>-(1-F3030/MAX(F$5:F3030))</f>
        <v>-4.3031945202568034E-2</v>
      </c>
      <c r="Q3030" s="33">
        <f>IF(DatiStorici[[#This Row],[Calend]]="X",(DatiStorici[[#This Row],[Balanced]]*B$2/DatiStorici[[#This Row],[Bond 3Y]]),Q3029)</f>
        <v>32.796399059957402</v>
      </c>
      <c r="R3030" s="33">
        <f>IF(DatiStorici[[#This Row],[Calend]]="X",(DatiStorici[[#This Row],[Balanced]]*C$2/DatiStorici[[#This Row],[Bond 10Y]]),R3029)</f>
        <v>23.941825733422558</v>
      </c>
      <c r="S3030" s="33">
        <f>IF(DatiStorici[[#This Row],[Calend]]="X",(DatiStorici[[#This Row],[Balanced]]*D$2/DatiStorici[[#This Row],[SXXR]]),S3029)</f>
        <v>17.880885900344772</v>
      </c>
      <c r="T3030" s="33">
        <f>IF(DatiStorici[[#This Row],[Calend]]="X",(DatiStorici[[#This Row],[Balanced]]*E$2/DatiStorici[[#This Row],[Gold]]),T3029)</f>
        <v>35.294211792420029</v>
      </c>
      <c r="U3030" s="34">
        <f>SUMPRODUCT(DatiStorici[[#This Row],[Bond 3Y]:[Gold]],Q3029:T3029)</f>
        <v>17142.372868614981</v>
      </c>
      <c r="V3030" s="32">
        <f t="shared" si="390"/>
        <v>-1.0382729304649297E-3</v>
      </c>
      <c r="W3030" s="32">
        <f>-(1-U3030/MAX(U$5:U3030))</f>
        <v>-3.7635214347392698E-2</v>
      </c>
      <c r="X3030" s="53" t="str">
        <f t="shared" si="391"/>
        <v/>
      </c>
    </row>
    <row r="3031" spans="1:24" x14ac:dyDescent="0.3">
      <c r="A3031" s="4">
        <v>43371</v>
      </c>
      <c r="B3031" s="1">
        <v>132.41051200000001</v>
      </c>
      <c r="C3031" s="1">
        <v>182.424487</v>
      </c>
      <c r="D3031" s="1">
        <v>248.10262700000001</v>
      </c>
      <c r="E3031" s="1">
        <v>111.90237999999999</v>
      </c>
      <c r="F3031" s="3">
        <f t="shared" si="384"/>
        <v>16033.205038101036</v>
      </c>
      <c r="G3031" s="36">
        <f t="shared" si="385"/>
        <v>-1.6412787448562536E-3</v>
      </c>
      <c r="H3031" s="31">
        <f t="shared" si="386"/>
        <v>-1.8830332532528984E-3</v>
      </c>
      <c r="I3031" s="37">
        <f t="shared" si="387"/>
        <v>-8.3395986498359994E-3</v>
      </c>
      <c r="J3031" s="37">
        <f t="shared" si="388"/>
        <v>1.5478131435875447E-3</v>
      </c>
      <c r="K3031" s="39">
        <f t="shared" si="389"/>
        <v>-2.3986809831375785E-3</v>
      </c>
      <c r="L3031" s="36">
        <f>-(1-B3031/MAX(B$5:B3031))</f>
        <v>-1.2085797625457473E-2</v>
      </c>
      <c r="M3031" s="37">
        <f>-(1-C3031/MAX(C$5:C3031))</f>
        <v>-2.6481537702097269E-2</v>
      </c>
      <c r="N3031" s="37">
        <f>-(1-D3031/MAX(D$5:D3031))</f>
        <v>-2.7246947932377807E-2</v>
      </c>
      <c r="O3031" s="37">
        <f>-(1-E3031/MAX(E$5:E3031))</f>
        <v>-0.39171587919375528</v>
      </c>
      <c r="P3031" s="39">
        <f>-(1-F3031/MAX(F$5:F3031))</f>
        <v>-4.5324655437569028E-2</v>
      </c>
      <c r="Q3031" s="33">
        <f>IF(DatiStorici[[#This Row],[Calend]]="X",(DatiStorici[[#This Row],[Balanced]]*B$2/DatiStorici[[#This Row],[Bond 3Y]]),Q3030)</f>
        <v>32.796399059957402</v>
      </c>
      <c r="R3031" s="33">
        <f>IF(DatiStorici[[#This Row],[Calend]]="X",(DatiStorici[[#This Row],[Balanced]]*C$2/DatiStorici[[#This Row],[Bond 10Y]]),R3030)</f>
        <v>23.941825733422558</v>
      </c>
      <c r="S3031" s="33">
        <f>IF(DatiStorici[[#This Row],[Calend]]="X",(DatiStorici[[#This Row],[Balanced]]*D$2/DatiStorici[[#This Row],[SXXR]]),S3030)</f>
        <v>17.880885900344772</v>
      </c>
      <c r="T3031" s="33">
        <f>IF(DatiStorici[[#This Row],[Calend]]="X",(DatiStorici[[#This Row],[Balanced]]*E$2/DatiStorici[[#This Row],[Gold]]),T3030)</f>
        <v>35.294211792420029</v>
      </c>
      <c r="U3031" s="34">
        <f>SUMPRODUCT(DatiStorici[[#This Row],[Bond 3Y]:[Gold]],Q3030:T3030)</f>
        <v>17095.964333306954</v>
      </c>
      <c r="V3031" s="32">
        <f t="shared" si="390"/>
        <v>-2.7109122417868893E-3</v>
      </c>
      <c r="W3031" s="32">
        <f>-(1-U3031/MAX(U$5:U3031))</f>
        <v>-4.0240567788043191E-2</v>
      </c>
      <c r="X3031" s="53" t="str">
        <f t="shared" si="391"/>
        <v/>
      </c>
    </row>
    <row r="3032" spans="1:24" x14ac:dyDescent="0.3">
      <c r="A3032" s="4">
        <v>43374</v>
      </c>
      <c r="B3032" s="1">
        <v>132.18924100000001</v>
      </c>
      <c r="C3032" s="1">
        <v>181.95676700000001</v>
      </c>
      <c r="D3032" s="1">
        <v>248.599075</v>
      </c>
      <c r="E3032" s="1">
        <v>112.0964</v>
      </c>
      <c r="F3032" s="3">
        <f t="shared" si="384"/>
        <v>16031.021356634064</v>
      </c>
      <c r="G3032" s="36">
        <f t="shared" si="385"/>
        <v>-1.6724962821796088E-3</v>
      </c>
      <c r="H3032" s="31">
        <f t="shared" si="386"/>
        <v>-2.5672026304449863E-3</v>
      </c>
      <c r="I3032" s="37">
        <f t="shared" si="387"/>
        <v>1.9989791189148668E-3</v>
      </c>
      <c r="J3032" s="37">
        <f t="shared" si="388"/>
        <v>1.7323312968108048E-3</v>
      </c>
      <c r="K3032" s="39">
        <f t="shared" si="389"/>
        <v>-1.3620671482696692E-4</v>
      </c>
      <c r="L3032" s="36">
        <f>-(1-B3032/MAX(B$5:B3032))</f>
        <v>-1.3736699507580163E-2</v>
      </c>
      <c r="M3032" s="37">
        <f>-(1-C3032/MAX(C$5:C3032))</f>
        <v>-2.8977551601733209E-2</v>
      </c>
      <c r="N3032" s="37">
        <f>-(1-D3032/MAX(D$5:D3032))</f>
        <v>-2.5300490077286852E-2</v>
      </c>
      <c r="O3032" s="37">
        <f>-(1-E3032/MAX(E$5:E3032))</f>
        <v>-0.39066121632493311</v>
      </c>
      <c r="P3032" s="39">
        <f>-(1-F3032/MAX(F$5:F3032))</f>
        <v>-4.5454679774683315E-2</v>
      </c>
      <c r="Q3032" s="33">
        <f>IF(DatiStorici[[#This Row],[Calend]]="X",(DatiStorici[[#This Row],[Balanced]]*B$2/DatiStorici[[#This Row],[Bond 3Y]]),Q3031)</f>
        <v>32.796399059957402</v>
      </c>
      <c r="R3032" s="33">
        <f>IF(DatiStorici[[#This Row],[Calend]]="X",(DatiStorici[[#This Row],[Balanced]]*C$2/DatiStorici[[#This Row],[Bond 10Y]]),R3031)</f>
        <v>23.941825733422558</v>
      </c>
      <c r="S3032" s="33">
        <f>IF(DatiStorici[[#This Row],[Calend]]="X",(DatiStorici[[#This Row],[Balanced]]*D$2/DatiStorici[[#This Row],[SXXR]]),S3031)</f>
        <v>17.880885900344772</v>
      </c>
      <c r="T3032" s="33">
        <f>IF(DatiStorici[[#This Row],[Calend]]="X",(DatiStorici[[#This Row],[Balanced]]*E$2/DatiStorici[[#This Row],[Gold]]),T3031)</f>
        <v>35.294211792420029</v>
      </c>
      <c r="U3032" s="34">
        <f>SUMPRODUCT(DatiStorici[[#This Row],[Bond 3Y]:[Gold]],Q3031:T3031)</f>
        <v>17093.234083573941</v>
      </c>
      <c r="V3032" s="32">
        <f t="shared" si="390"/>
        <v>-1.5971417086329249E-4</v>
      </c>
      <c r="W3032" s="32">
        <f>-(1-U3032/MAX(U$5:U3032))</f>
        <v>-4.039384272957125E-2</v>
      </c>
      <c r="X3032" s="53" t="str">
        <f t="shared" si="391"/>
        <v/>
      </c>
    </row>
    <row r="3033" spans="1:24" x14ac:dyDescent="0.3">
      <c r="A3033" s="4">
        <v>43375</v>
      </c>
      <c r="B3033" s="1">
        <v>132.11685</v>
      </c>
      <c r="C3033" s="1">
        <v>182.026455</v>
      </c>
      <c r="D3033" s="1">
        <v>247.30607699999999</v>
      </c>
      <c r="E3033" s="1">
        <v>113.54182</v>
      </c>
      <c r="F3033" s="3">
        <f t="shared" si="384"/>
        <v>16068.556066650621</v>
      </c>
      <c r="G3033" s="36">
        <f t="shared" si="385"/>
        <v>-5.4778156293175254E-4</v>
      </c>
      <c r="H3033" s="31">
        <f t="shared" si="386"/>
        <v>3.8291875360954168E-4</v>
      </c>
      <c r="I3033" s="37">
        <f t="shared" si="387"/>
        <v>-5.2147106149128637E-3</v>
      </c>
      <c r="J3033" s="37">
        <f t="shared" si="388"/>
        <v>1.2812011828524346E-2</v>
      </c>
      <c r="K3033" s="39">
        <f t="shared" si="389"/>
        <v>2.3386430686503385E-3</v>
      </c>
      <c r="L3033" s="36">
        <f>-(1-B3033/MAX(B$5:B3033))</f>
        <v>-1.4276808415429554E-2</v>
      </c>
      <c r="M3033" s="37">
        <f>-(1-C3033/MAX(C$5:C3033))</f>
        <v>-2.8605657698034914E-2</v>
      </c>
      <c r="N3033" s="37">
        <f>-(1-D3033/MAX(D$5:D3033))</f>
        <v>-3.0370036361524133E-2</v>
      </c>
      <c r="O3033" s="37">
        <f>-(1-E3033/MAX(E$5:E3033))</f>
        <v>-0.3828041355917462</v>
      </c>
      <c r="P3033" s="39">
        <f>-(1-F3033/MAX(F$5:F3033))</f>
        <v>-4.3219726617597543E-2</v>
      </c>
      <c r="Q3033" s="33">
        <f>IF(DatiStorici[[#This Row],[Calend]]="X",(DatiStorici[[#This Row],[Balanced]]*B$2/DatiStorici[[#This Row],[Bond 3Y]]),Q3032)</f>
        <v>32.796399059957402</v>
      </c>
      <c r="R3033" s="33">
        <f>IF(DatiStorici[[#This Row],[Calend]]="X",(DatiStorici[[#This Row],[Balanced]]*C$2/DatiStorici[[#This Row],[Bond 10Y]]),R3032)</f>
        <v>23.941825733422558</v>
      </c>
      <c r="S3033" s="33">
        <f>IF(DatiStorici[[#This Row],[Calend]]="X",(DatiStorici[[#This Row],[Balanced]]*D$2/DatiStorici[[#This Row],[SXXR]]),S3032)</f>
        <v>17.880885900344772</v>
      </c>
      <c r="T3033" s="33">
        <f>IF(DatiStorici[[#This Row],[Calend]]="X",(DatiStorici[[#This Row],[Balanced]]*E$2/DatiStorici[[#This Row],[Gold]]),T3032)</f>
        <v>35.294211792420029</v>
      </c>
      <c r="U3033" s="34">
        <f>SUMPRODUCT(DatiStorici[[#This Row],[Bond 3Y]:[Gold]],Q3032:T3032)</f>
        <v>17120.423387302926</v>
      </c>
      <c r="V3033" s="32">
        <f t="shared" si="390"/>
        <v>1.5893833902903901E-3</v>
      </c>
      <c r="W3033" s="32">
        <f>-(1-U3033/MAX(U$5:U3033))</f>
        <v>-3.8867447950054257E-2</v>
      </c>
      <c r="X3033" s="53" t="str">
        <f t="shared" si="391"/>
        <v/>
      </c>
    </row>
    <row r="3034" spans="1:24" x14ac:dyDescent="0.3">
      <c r="A3034" s="4">
        <v>43376</v>
      </c>
      <c r="B3034" s="1">
        <v>132.26858200000001</v>
      </c>
      <c r="C3034" s="1">
        <v>181.988876</v>
      </c>
      <c r="D3034" s="1">
        <v>246.60408849999999</v>
      </c>
      <c r="E3034" s="1">
        <v>113.21062999999999</v>
      </c>
      <c r="F3034" s="3">
        <f t="shared" si="384"/>
        <v>16047.727548686744</v>
      </c>
      <c r="G3034" s="36">
        <f t="shared" si="385"/>
        <v>1.1478092080238101E-3</v>
      </c>
      <c r="H3034" s="31">
        <f t="shared" si="386"/>
        <v>-2.0646932660916208E-4</v>
      </c>
      <c r="I3034" s="37">
        <f t="shared" si="387"/>
        <v>-2.8425775443435106E-3</v>
      </c>
      <c r="J3034" s="37">
        <f t="shared" si="388"/>
        <v>-2.9211612532407884E-3</v>
      </c>
      <c r="K3034" s="39">
        <f t="shared" si="389"/>
        <v>-1.2970691835632198E-3</v>
      </c>
      <c r="L3034" s="36">
        <f>-(1-B3034/MAX(B$5:B3034))</f>
        <v>-1.3144736682675462E-2</v>
      </c>
      <c r="M3034" s="37">
        <f>-(1-C3034/MAX(C$5:C3034))</f>
        <v>-2.8806200130119031E-2</v>
      </c>
      <c r="N3034" s="37">
        <f>-(1-D3034/MAX(D$5:D3034))</f>
        <v>-3.3122371006861662E-2</v>
      </c>
      <c r="O3034" s="37">
        <f>-(1-E3034/MAX(E$5:E3034))</f>
        <v>-0.38460443347611495</v>
      </c>
      <c r="P3034" s="39">
        <f>-(1-F3034/MAX(F$5:F3034))</f>
        <v>-4.4459932335458419E-2</v>
      </c>
      <c r="Q3034" s="33">
        <f>IF(DatiStorici[[#This Row],[Calend]]="X",(DatiStorici[[#This Row],[Balanced]]*B$2/DatiStorici[[#This Row],[Bond 3Y]]),Q3033)</f>
        <v>32.796399059957402</v>
      </c>
      <c r="R3034" s="33">
        <f>IF(DatiStorici[[#This Row],[Calend]]="X",(DatiStorici[[#This Row],[Balanced]]*C$2/DatiStorici[[#This Row],[Bond 10Y]]),R3033)</f>
        <v>23.941825733422558</v>
      </c>
      <c r="S3034" s="33">
        <f>IF(DatiStorici[[#This Row],[Calend]]="X",(DatiStorici[[#This Row],[Balanced]]*D$2/DatiStorici[[#This Row],[SXXR]]),S3033)</f>
        <v>17.880885900344772</v>
      </c>
      <c r="T3034" s="33">
        <f>IF(DatiStorici[[#This Row],[Calend]]="X",(DatiStorici[[#This Row],[Balanced]]*E$2/DatiStorici[[#This Row],[Gold]]),T3033)</f>
        <v>35.294211792420029</v>
      </c>
      <c r="U3034" s="34">
        <f>SUMPRODUCT(DatiStorici[[#This Row],[Bond 3Y]:[Gold]],Q3033:T3033)</f>
        <v>17100.258674380471</v>
      </c>
      <c r="V3034" s="32">
        <f t="shared" si="390"/>
        <v>-1.1785104236077158E-3</v>
      </c>
      <c r="W3034" s="32">
        <f>-(1-U3034/MAX(U$5:U3034))</f>
        <v>-3.999948549107013E-2</v>
      </c>
      <c r="X3034" s="53" t="str">
        <f t="shared" si="391"/>
        <v/>
      </c>
    </row>
    <row r="3035" spans="1:24" x14ac:dyDescent="0.3">
      <c r="A3035" s="4">
        <v>43377</v>
      </c>
      <c r="B3035" s="1">
        <v>132.269013</v>
      </c>
      <c r="C3035" s="1">
        <v>181.38220699999999</v>
      </c>
      <c r="D3035" s="1">
        <v>245.90209999999999</v>
      </c>
      <c r="E3035" s="1">
        <v>113.42137</v>
      </c>
      <c r="F3035" s="3">
        <f t="shared" si="384"/>
        <v>16030.129618392733</v>
      </c>
      <c r="G3035" s="36">
        <f t="shared" si="385"/>
        <v>3.2585160531014092E-6</v>
      </c>
      <c r="H3035" s="31">
        <f t="shared" si="386"/>
        <v>-3.3391185598662227E-3</v>
      </c>
      <c r="I3035" s="37">
        <f t="shared" si="387"/>
        <v>-2.8506808311321492E-3</v>
      </c>
      <c r="J3035" s="37">
        <f t="shared" si="388"/>
        <v>1.8597555573825516E-3</v>
      </c>
      <c r="K3035" s="39">
        <f t="shared" si="389"/>
        <v>-1.097201223123502E-3</v>
      </c>
      <c r="L3035" s="36">
        <f>-(1-B3035/MAX(B$5:B3035))</f>
        <v>-1.314152099371857E-2</v>
      </c>
      <c r="M3035" s="37">
        <f>-(1-C3035/MAX(C$5:C3035))</f>
        <v>-3.2043723127806456E-2</v>
      </c>
      <c r="N3035" s="37">
        <f>-(1-D3035/MAX(D$5:D3035))</f>
        <v>-3.5874705652199301E-2</v>
      </c>
      <c r="O3035" s="37">
        <f>-(1-E3035/MAX(E$5:E3035))</f>
        <v>-0.38345888325976818</v>
      </c>
      <c r="P3035" s="39">
        <f>-(1-F3035/MAX(F$5:F3035))</f>
        <v>-4.5507777113036996E-2</v>
      </c>
      <c r="Q3035" s="33">
        <f>IF(DatiStorici[[#This Row],[Calend]]="X",(DatiStorici[[#This Row],[Balanced]]*B$2/DatiStorici[[#This Row],[Bond 3Y]]),Q3034)</f>
        <v>32.796399059957402</v>
      </c>
      <c r="R3035" s="33">
        <f>IF(DatiStorici[[#This Row],[Calend]]="X",(DatiStorici[[#This Row],[Balanced]]*C$2/DatiStorici[[#This Row],[Bond 10Y]]),R3034)</f>
        <v>23.941825733422558</v>
      </c>
      <c r="S3035" s="33">
        <f>IF(DatiStorici[[#This Row],[Calend]]="X",(DatiStorici[[#This Row],[Balanced]]*D$2/DatiStorici[[#This Row],[SXXR]]),S3034)</f>
        <v>17.880885900344772</v>
      </c>
      <c r="T3035" s="33">
        <f>IF(DatiStorici[[#This Row],[Calend]]="X",(DatiStorici[[#This Row],[Balanced]]*E$2/DatiStorici[[#This Row],[Gold]]),T3034)</f>
        <v>35.294211792420029</v>
      </c>
      <c r="U3035" s="34">
        <f>SUMPRODUCT(DatiStorici[[#This Row],[Bond 3Y]:[Gold]],Q3034:T3034)</f>
        <v>17080.633772073874</v>
      </c>
      <c r="V3035" s="32">
        <f t="shared" si="390"/>
        <v>-1.148296785624701E-3</v>
      </c>
      <c r="W3035" s="32">
        <f>-(1-U3035/MAX(U$5:U3035))</f>
        <v>-4.1101218316886845E-2</v>
      </c>
      <c r="X3035" s="53" t="str">
        <f t="shared" si="391"/>
        <v/>
      </c>
    </row>
    <row r="3036" spans="1:24" x14ac:dyDescent="0.3">
      <c r="A3036" s="4">
        <v>43378</v>
      </c>
      <c r="B3036" s="1">
        <v>132.13926900000001</v>
      </c>
      <c r="C3036" s="1">
        <v>180.80368300000001</v>
      </c>
      <c r="D3036" s="1">
        <v>243.783659</v>
      </c>
      <c r="E3036" s="1">
        <v>113.45304</v>
      </c>
      <c r="F3036" s="3">
        <f t="shared" si="384"/>
        <v>15981.659878077005</v>
      </c>
      <c r="G3036" s="36">
        <f t="shared" si="385"/>
        <v>-9.813914256539514E-4</v>
      </c>
      <c r="H3036" s="31">
        <f t="shared" si="386"/>
        <v>-3.1946274440311632E-3</v>
      </c>
      <c r="I3036" s="37">
        <f t="shared" si="387"/>
        <v>-8.6523006928283189E-3</v>
      </c>
      <c r="J3036" s="37">
        <f t="shared" si="388"/>
        <v>2.7918530085172926E-4</v>
      </c>
      <c r="K3036" s="39">
        <f t="shared" si="389"/>
        <v>-3.028245413216835E-3</v>
      </c>
      <c r="L3036" s="36">
        <f>-(1-B3036/MAX(B$5:B3036))</f>
        <v>-1.4109540362700845E-2</v>
      </c>
      <c r="M3036" s="37">
        <f>-(1-C3036/MAX(C$5:C3036))</f>
        <v>-3.5131048761247397E-2</v>
      </c>
      <c r="N3036" s="37">
        <f>-(1-D3036/MAX(D$5:D3036))</f>
        <v>-4.4180623140026465E-2</v>
      </c>
      <c r="O3036" s="37">
        <f>-(1-E3036/MAX(E$5:E3036))</f>
        <v>-0.38328673001239366</v>
      </c>
      <c r="P3036" s="39">
        <f>-(1-F3036/MAX(F$5:F3036))</f>
        <v>-4.8393841747450761E-2</v>
      </c>
      <c r="Q3036" s="33">
        <f>IF(DatiStorici[[#This Row],[Calend]]="X",(DatiStorici[[#This Row],[Balanced]]*B$2/DatiStorici[[#This Row],[Bond 3Y]]),Q3035)</f>
        <v>32.796399059957402</v>
      </c>
      <c r="R3036" s="33">
        <f>IF(DatiStorici[[#This Row],[Calend]]="X",(DatiStorici[[#This Row],[Balanced]]*C$2/DatiStorici[[#This Row],[Bond 10Y]]),R3035)</f>
        <v>23.941825733422558</v>
      </c>
      <c r="S3036" s="33">
        <f>IF(DatiStorici[[#This Row],[Calend]]="X",(DatiStorici[[#This Row],[Balanced]]*D$2/DatiStorici[[#This Row],[SXXR]]),S3035)</f>
        <v>17.880885900344772</v>
      </c>
      <c r="T3036" s="33">
        <f>IF(DatiStorici[[#This Row],[Calend]]="X",(DatiStorici[[#This Row],[Balanced]]*E$2/DatiStorici[[#This Row],[Gold]]),T3035)</f>
        <v>35.294211792420029</v>
      </c>
      <c r="U3036" s="34">
        <f>SUMPRODUCT(DatiStorici[[#This Row],[Bond 3Y]:[Gold]],Q3035:T3035)</f>
        <v>17025.765881163494</v>
      </c>
      <c r="V3036" s="32">
        <f t="shared" si="390"/>
        <v>-3.2174570638388439E-3</v>
      </c>
      <c r="W3036" s="32">
        <f>-(1-U3036/MAX(U$5:U3036))</f>
        <v>-4.4181476019824362E-2</v>
      </c>
      <c r="X3036" s="53" t="str">
        <f t="shared" si="391"/>
        <v/>
      </c>
    </row>
    <row r="3037" spans="1:24" x14ac:dyDescent="0.3">
      <c r="A3037" s="4">
        <v>43381</v>
      </c>
      <c r="B3037" s="1">
        <v>131.99974499999999</v>
      </c>
      <c r="C3037" s="1">
        <v>180.58727300000001</v>
      </c>
      <c r="D3037" s="1">
        <v>241.080117</v>
      </c>
      <c r="E3037" s="1">
        <v>111.86109</v>
      </c>
      <c r="F3037" s="3">
        <f t="shared" si="384"/>
        <v>15869.27823264009</v>
      </c>
      <c r="G3037" s="36">
        <f t="shared" si="385"/>
        <v>-1.0564438086121835E-3</v>
      </c>
      <c r="H3037" s="31">
        <f t="shared" si="386"/>
        <v>-1.1976504794857141E-3</v>
      </c>
      <c r="I3037" s="37">
        <f t="shared" si="387"/>
        <v>-1.1151874618982911E-2</v>
      </c>
      <c r="J3037" s="37">
        <f t="shared" si="388"/>
        <v>-1.4131173142968578E-2</v>
      </c>
      <c r="K3037" s="39">
        <f t="shared" si="389"/>
        <v>-7.0567536446706396E-3</v>
      </c>
      <c r="L3037" s="36">
        <f>-(1-B3037/MAX(B$5:B3037))</f>
        <v>-1.5150528265323926E-2</v>
      </c>
      <c r="M3037" s="37">
        <f>-(1-C3037/MAX(C$5:C3037))</f>
        <v>-3.6285932811577104E-2</v>
      </c>
      <c r="N3037" s="37">
        <f>-(1-D3037/MAX(D$5:D3037))</f>
        <v>-5.4780586403990639E-2</v>
      </c>
      <c r="O3037" s="37">
        <f>-(1-E3037/MAX(E$5:E3037))</f>
        <v>-0.39194032528103318</v>
      </c>
      <c r="P3037" s="39">
        <f>-(1-F3037/MAX(F$5:F3037))</f>
        <v>-5.5085453675634999E-2</v>
      </c>
      <c r="Q3037" s="33">
        <f>IF(DatiStorici[[#This Row],[Calend]]="X",(DatiStorici[[#This Row],[Balanced]]*B$2/DatiStorici[[#This Row],[Bond 3Y]]),Q3036)</f>
        <v>32.796399059957402</v>
      </c>
      <c r="R3037" s="33">
        <f>IF(DatiStorici[[#This Row],[Calend]]="X",(DatiStorici[[#This Row],[Balanced]]*C$2/DatiStorici[[#This Row],[Bond 10Y]]),R3036)</f>
        <v>23.941825733422558</v>
      </c>
      <c r="S3037" s="33">
        <f>IF(DatiStorici[[#This Row],[Calend]]="X",(DatiStorici[[#This Row],[Balanced]]*D$2/DatiStorici[[#This Row],[SXXR]]),S3036)</f>
        <v>17.880885900344772</v>
      </c>
      <c r="T3037" s="33">
        <f>IF(DatiStorici[[#This Row],[Calend]]="X",(DatiStorici[[#This Row],[Balanced]]*E$2/DatiStorici[[#This Row],[Gold]]),T3036)</f>
        <v>35.294211792420029</v>
      </c>
      <c r="U3037" s="34">
        <f>SUMPRODUCT(DatiStorici[[#This Row],[Bond 3Y]:[Gold]],Q3036:T3036)</f>
        <v>16911.480399382348</v>
      </c>
      <c r="V3037" s="32">
        <f t="shared" si="390"/>
        <v>-6.7351318285660605E-3</v>
      </c>
      <c r="W3037" s="32">
        <f>-(1-U3037/MAX(U$5:U3037))</f>
        <v>-5.0597409451005326E-2</v>
      </c>
      <c r="X3037" s="53" t="str">
        <f t="shared" si="391"/>
        <v/>
      </c>
    </row>
    <row r="3038" spans="1:24" x14ac:dyDescent="0.3">
      <c r="A3038" s="4">
        <v>43382</v>
      </c>
      <c r="B3038" s="1">
        <v>132.064132</v>
      </c>
      <c r="C3038" s="1">
        <v>180.67161999999999</v>
      </c>
      <c r="D3038" s="1">
        <v>241.55555200000001</v>
      </c>
      <c r="E3038" s="1">
        <v>111.72786000000001</v>
      </c>
      <c r="F3038" s="3">
        <f t="shared" si="384"/>
        <v>15874.90069613426</v>
      </c>
      <c r="G3038" s="36">
        <f t="shared" si="385"/>
        <v>4.8766231873521642E-4</v>
      </c>
      <c r="H3038" s="31">
        <f t="shared" si="386"/>
        <v>4.6696152353359777E-4</v>
      </c>
      <c r="I3038" s="37">
        <f t="shared" si="387"/>
        <v>1.9701616947207286E-3</v>
      </c>
      <c r="J3038" s="37">
        <f t="shared" si="388"/>
        <v>-1.1917406094377567E-3</v>
      </c>
      <c r="K3038" s="39">
        <f t="shared" si="389"/>
        <v>3.5423587836877469E-4</v>
      </c>
      <c r="L3038" s="36">
        <f>-(1-B3038/MAX(B$5:B3038))</f>
        <v>-1.4670137163533603E-2</v>
      </c>
      <c r="M3038" s="37">
        <f>-(1-C3038/MAX(C$5:C3038))</f>
        <v>-3.5835810335752782E-2</v>
      </c>
      <c r="N3038" s="37">
        <f>-(1-D3038/MAX(D$5:D3038))</f>
        <v>-5.2916515664788943E-2</v>
      </c>
      <c r="O3038" s="37">
        <f>-(1-E3038/MAX(E$5:E3038))</f>
        <v>-0.3926645430627731</v>
      </c>
      <c r="P3038" s="39">
        <f>-(1-F3038/MAX(F$5:F3038))</f>
        <v>-5.4750671748950319E-2</v>
      </c>
      <c r="Q3038" s="33">
        <f>IF(DatiStorici[[#This Row],[Calend]]="X",(DatiStorici[[#This Row],[Balanced]]*B$2/DatiStorici[[#This Row],[Bond 3Y]]),Q3037)</f>
        <v>32.796399059957402</v>
      </c>
      <c r="R3038" s="33">
        <f>IF(DatiStorici[[#This Row],[Calend]]="X",(DatiStorici[[#This Row],[Balanced]]*C$2/DatiStorici[[#This Row],[Bond 10Y]]),R3037)</f>
        <v>23.941825733422558</v>
      </c>
      <c r="S3038" s="33">
        <f>IF(DatiStorici[[#This Row],[Calend]]="X",(DatiStorici[[#This Row],[Balanced]]*D$2/DatiStorici[[#This Row],[SXXR]]),S3037)</f>
        <v>17.880885900344772</v>
      </c>
      <c r="T3038" s="33">
        <f>IF(DatiStorici[[#This Row],[Calend]]="X",(DatiStorici[[#This Row],[Balanced]]*E$2/DatiStorici[[#This Row],[Gold]]),T3037)</f>
        <v>35.294211792420029</v>
      </c>
      <c r="U3038" s="34">
        <f>SUMPRODUCT(DatiStorici[[#This Row],[Bond 3Y]:[Gold]],Q3037:T3037)</f>
        <v>16919.410433454686</v>
      </c>
      <c r="V3038" s="32">
        <f t="shared" si="390"/>
        <v>4.688043396053205E-4</v>
      </c>
      <c r="W3038" s="32">
        <f>-(1-U3038/MAX(U$5:U3038))</f>
        <v>-5.0152221051550039E-2</v>
      </c>
      <c r="X3038" s="53" t="str">
        <f t="shared" si="391"/>
        <v/>
      </c>
    </row>
    <row r="3039" spans="1:24" x14ac:dyDescent="0.3">
      <c r="A3039" s="4">
        <v>43383</v>
      </c>
      <c r="B3039" s="1">
        <v>132.08848800000001</v>
      </c>
      <c r="C3039" s="1">
        <v>180.57705100000001</v>
      </c>
      <c r="D3039" s="1">
        <v>237.68181100000001</v>
      </c>
      <c r="E3039" s="1">
        <v>112.01399000000001</v>
      </c>
      <c r="F3039" s="3">
        <f t="shared" si="384"/>
        <v>15826.118470155196</v>
      </c>
      <c r="G3039" s="36">
        <f t="shared" si="385"/>
        <v>1.844085443409992E-4</v>
      </c>
      <c r="H3039" s="31">
        <f t="shared" si="386"/>
        <v>-5.2356733603190484E-4</v>
      </c>
      <c r="I3039" s="37">
        <f t="shared" si="387"/>
        <v>-1.6166625011812194E-2</v>
      </c>
      <c r="J3039" s="37">
        <f t="shared" si="388"/>
        <v>2.5576811488968614E-3</v>
      </c>
      <c r="K3039" s="39">
        <f t="shared" si="389"/>
        <v>-3.077646445890537E-3</v>
      </c>
      <c r="L3039" s="36">
        <f>-(1-B3039/MAX(B$5:B3039))</f>
        <v>-1.4488417162986877E-2</v>
      </c>
      <c r="M3039" s="37">
        <f>-(1-C3039/MAX(C$5:C3039))</f>
        <v>-3.6340483085420594E-2</v>
      </c>
      <c r="N3039" s="37">
        <f>-(1-D3039/MAX(D$5:D3039))</f>
        <v>-6.8104558718720343E-2</v>
      </c>
      <c r="O3039" s="37">
        <f>-(1-E3039/MAX(E$5:E3039))</f>
        <v>-0.39110918440564457</v>
      </c>
      <c r="P3039" s="39">
        <f>-(1-F3039/MAX(F$5:F3039))</f>
        <v>-5.765534291634411E-2</v>
      </c>
      <c r="Q3039" s="33">
        <f>IF(DatiStorici[[#This Row],[Calend]]="X",(DatiStorici[[#This Row],[Balanced]]*B$2/DatiStorici[[#This Row],[Bond 3Y]]),Q3038)</f>
        <v>32.796399059957402</v>
      </c>
      <c r="R3039" s="33">
        <f>IF(DatiStorici[[#This Row],[Calend]]="X",(DatiStorici[[#This Row],[Balanced]]*C$2/DatiStorici[[#This Row],[Bond 10Y]]),R3038)</f>
        <v>23.941825733422558</v>
      </c>
      <c r="S3039" s="33">
        <f>IF(DatiStorici[[#This Row],[Calend]]="X",(DatiStorici[[#This Row],[Balanced]]*D$2/DatiStorici[[#This Row],[SXXR]]),S3038)</f>
        <v>17.880885900344772</v>
      </c>
      <c r="T3039" s="33">
        <f>IF(DatiStorici[[#This Row],[Calend]]="X",(DatiStorici[[#This Row],[Balanced]]*E$2/DatiStorici[[#This Row],[Gold]]),T3038)</f>
        <v>35.294211792420029</v>
      </c>
      <c r="U3039" s="34">
        <f>SUMPRODUCT(DatiStorici[[#This Row],[Bond 3Y]:[Gold]],Q3038:T3038)</f>
        <v>16858.777880024085</v>
      </c>
      <c r="V3039" s="32">
        <f t="shared" si="390"/>
        <v>-3.5900456228977729E-3</v>
      </c>
      <c r="W3039" s="32">
        <f>-(1-U3039/MAX(U$5:U3039))</f>
        <v>-5.3556104208977051E-2</v>
      </c>
      <c r="X3039" s="53" t="str">
        <f t="shared" si="391"/>
        <v/>
      </c>
    </row>
    <row r="3040" spans="1:24" x14ac:dyDescent="0.3">
      <c r="A3040" s="4">
        <v>43384</v>
      </c>
      <c r="B3040" s="1">
        <v>132.02209099999999</v>
      </c>
      <c r="C3040" s="1">
        <v>180.556093</v>
      </c>
      <c r="D3040" s="1">
        <v>233.03910099999999</v>
      </c>
      <c r="E3040" s="1">
        <v>113.61004</v>
      </c>
      <c r="F3040" s="3">
        <f t="shared" si="384"/>
        <v>15817.055965324957</v>
      </c>
      <c r="G3040" s="36">
        <f t="shared" si="385"/>
        <v>-5.0279698488568691E-4</v>
      </c>
      <c r="H3040" s="31">
        <f t="shared" si="386"/>
        <v>-1.1606799526286672E-4</v>
      </c>
      <c r="I3040" s="37">
        <f t="shared" si="387"/>
        <v>-1.972659567680516E-2</v>
      </c>
      <c r="J3040" s="37">
        <f t="shared" si="388"/>
        <v>1.4148108454747538E-2</v>
      </c>
      <c r="K3040" s="39">
        <f t="shared" si="389"/>
        <v>-5.7279367444602858E-4</v>
      </c>
      <c r="L3040" s="36">
        <f>-(1-B3040/MAX(B$5:B3040))</f>
        <v>-1.4983804865249306E-2</v>
      </c>
      <c r="M3040" s="37">
        <f>-(1-C3040/MAX(C$5:C3040))</f>
        <v>-3.6452326622811726E-2</v>
      </c>
      <c r="N3040" s="37">
        <f>-(1-D3040/MAX(D$5:D3040))</f>
        <v>-8.630755147608804E-2</v>
      </c>
      <c r="O3040" s="37">
        <f>-(1-E3040/MAX(E$5:E3040))</f>
        <v>-0.38243330216781546</v>
      </c>
      <c r="P3040" s="39">
        <f>-(1-F3040/MAX(F$5:F3040))</f>
        <v>-5.8194957416429882E-2</v>
      </c>
      <c r="Q3040" s="33">
        <f>IF(DatiStorici[[#This Row],[Calend]]="X",(DatiStorici[[#This Row],[Balanced]]*B$2/DatiStorici[[#This Row],[Bond 3Y]]),Q3039)</f>
        <v>32.796399059957402</v>
      </c>
      <c r="R3040" s="33">
        <f>IF(DatiStorici[[#This Row],[Calend]]="X",(DatiStorici[[#This Row],[Balanced]]*C$2/DatiStorici[[#This Row],[Bond 10Y]]),R3039)</f>
        <v>23.941825733422558</v>
      </c>
      <c r="S3040" s="33">
        <f>IF(DatiStorici[[#This Row],[Calend]]="X",(DatiStorici[[#This Row],[Balanced]]*D$2/DatiStorici[[#This Row],[SXXR]]),S3039)</f>
        <v>17.880885900344772</v>
      </c>
      <c r="T3040" s="33">
        <f>IF(DatiStorici[[#This Row],[Calend]]="X",(DatiStorici[[#This Row],[Balanced]]*E$2/DatiStorici[[#This Row],[Gold]]),T3039)</f>
        <v>35.294211792420029</v>
      </c>
      <c r="U3040" s="34">
        <f>SUMPRODUCT(DatiStorici[[#This Row],[Bond 3Y]:[Gold]],Q3039:T3039)</f>
        <v>16829.414083684878</v>
      </c>
      <c r="V3040" s="32">
        <f t="shared" si="390"/>
        <v>-1.7432697965621816E-3</v>
      </c>
      <c r="W3040" s="32">
        <f>-(1-U3040/MAX(U$5:U3040))</f>
        <v>-5.5204573985390804E-2</v>
      </c>
      <c r="X3040" s="53" t="str">
        <f t="shared" si="391"/>
        <v/>
      </c>
    </row>
    <row r="3041" spans="1:24" x14ac:dyDescent="0.3">
      <c r="A3041" s="4">
        <v>43385</v>
      </c>
      <c r="B3041" s="1">
        <v>132.06032500000001</v>
      </c>
      <c r="C3041" s="1">
        <v>180.57736199999999</v>
      </c>
      <c r="D3041" s="1">
        <v>232.589933</v>
      </c>
      <c r="E3041" s="1">
        <v>114.9469</v>
      </c>
      <c r="F3041" s="3">
        <f t="shared" si="384"/>
        <v>15864.508030973064</v>
      </c>
      <c r="G3041" s="36">
        <f t="shared" si="385"/>
        <v>2.8956112145814067E-4</v>
      </c>
      <c r="H3041" s="31">
        <f t="shared" si="386"/>
        <v>1.1779025028064469E-4</v>
      </c>
      <c r="I3041" s="37">
        <f t="shared" si="387"/>
        <v>-1.9292960985065847E-3</v>
      </c>
      <c r="J3041" s="37">
        <f t="shared" si="388"/>
        <v>1.1698399935042882E-2</v>
      </c>
      <c r="K3041" s="39">
        <f t="shared" si="389"/>
        <v>2.995565568515636E-3</v>
      </c>
      <c r="L3041" s="36">
        <f>-(1-B3041/MAX(B$5:B3041))</f>
        <v>-1.4698541172487478E-2</v>
      </c>
      <c r="M3041" s="37">
        <f>-(1-C3041/MAX(C$5:C3041))</f>
        <v>-3.6338823416553034E-2</v>
      </c>
      <c r="N3041" s="37">
        <f>-(1-D3041/MAX(D$5:D3041))</f>
        <v>-8.8068635379851323E-2</v>
      </c>
      <c r="O3041" s="37">
        <f>-(1-E3041/MAX(E$5:E3041))</f>
        <v>-0.37516633689200063</v>
      </c>
      <c r="P3041" s="39">
        <f>-(1-F3041/MAX(F$5:F3041))</f>
        <v>-5.5369488833251879E-2</v>
      </c>
      <c r="Q3041" s="33">
        <f>IF(DatiStorici[[#This Row],[Calend]]="X",(DatiStorici[[#This Row],[Balanced]]*B$2/DatiStorici[[#This Row],[Bond 3Y]]),Q3040)</f>
        <v>32.796399059957402</v>
      </c>
      <c r="R3041" s="33">
        <f>IF(DatiStorici[[#This Row],[Calend]]="X",(DatiStorici[[#This Row],[Balanced]]*C$2/DatiStorici[[#This Row],[Bond 10Y]]),R3040)</f>
        <v>23.941825733422558</v>
      </c>
      <c r="S3041" s="33">
        <f>IF(DatiStorici[[#This Row],[Calend]]="X",(DatiStorici[[#This Row],[Balanced]]*D$2/DatiStorici[[#This Row],[SXXR]]),S3040)</f>
        <v>17.880885900344772</v>
      </c>
      <c r="T3041" s="33">
        <f>IF(DatiStorici[[#This Row],[Calend]]="X",(DatiStorici[[#This Row],[Balanced]]*E$2/DatiStorici[[#This Row],[Gold]]),T3040)</f>
        <v>35.294211792420029</v>
      </c>
      <c r="U3041" s="34">
        <f>SUMPRODUCT(DatiStorici[[#This Row],[Bond 3Y]:[Gold]],Q3040:T3040)</f>
        <v>16870.329138116791</v>
      </c>
      <c r="V3041" s="32">
        <f t="shared" si="390"/>
        <v>2.4282128362990841E-3</v>
      </c>
      <c r="W3041" s="32">
        <f>-(1-U3041/MAX(U$5:U3041))</f>
        <v>-5.2907621988714681E-2</v>
      </c>
      <c r="X3041" s="53" t="str">
        <f t="shared" si="391"/>
        <v/>
      </c>
    </row>
    <row r="3042" spans="1:24" x14ac:dyDescent="0.3">
      <c r="A3042" s="4">
        <v>43388</v>
      </c>
      <c r="B3042" s="1">
        <v>132.082596</v>
      </c>
      <c r="C3042" s="1">
        <v>180.59628900000001</v>
      </c>
      <c r="D3042" s="1">
        <v>232.816487</v>
      </c>
      <c r="E3042" s="1">
        <v>115.90409</v>
      </c>
      <c r="F3042" s="3">
        <f t="shared" si="384"/>
        <v>15906.697442499561</v>
      </c>
      <c r="G3042" s="36">
        <f t="shared" si="385"/>
        <v>1.6862840744280027E-4</v>
      </c>
      <c r="H3042" s="31">
        <f t="shared" si="386"/>
        <v>1.0480831015736224E-4</v>
      </c>
      <c r="I3042" s="37">
        <f t="shared" si="387"/>
        <v>9.7357495796854395E-4</v>
      </c>
      <c r="J3042" s="37">
        <f t="shared" si="388"/>
        <v>8.2927561668633479E-3</v>
      </c>
      <c r="K3042" s="39">
        <f t="shared" si="389"/>
        <v>2.6558284897336372E-3</v>
      </c>
      <c r="L3042" s="36">
        <f>-(1-B3042/MAX(B$5:B3042))</f>
        <v>-1.4532377347057479E-2</v>
      </c>
      <c r="M3042" s="37">
        <f>-(1-C3042/MAX(C$5:C3042))</f>
        <v>-3.6237818424082247E-2</v>
      </c>
      <c r="N3042" s="37">
        <f>-(1-D3042/MAX(D$5:D3042))</f>
        <v>-8.7180369513330969E-2</v>
      </c>
      <c r="O3042" s="37">
        <f>-(1-E3042/MAX(E$5:E3042))</f>
        <v>-0.36996319932160637</v>
      </c>
      <c r="P3042" s="39">
        <f>-(1-F3042/MAX(F$5:F3042))</f>
        <v>-5.2857377818003815E-2</v>
      </c>
      <c r="Q3042" s="33">
        <f>IF(DatiStorici[[#This Row],[Calend]]="X",(DatiStorici[[#This Row],[Balanced]]*B$2/DatiStorici[[#This Row],[Bond 3Y]]),Q3041)</f>
        <v>32.796399059957402</v>
      </c>
      <c r="R3042" s="33">
        <f>IF(DatiStorici[[#This Row],[Calend]]="X",(DatiStorici[[#This Row],[Balanced]]*C$2/DatiStorici[[#This Row],[Bond 10Y]]),R3041)</f>
        <v>23.941825733422558</v>
      </c>
      <c r="S3042" s="33">
        <f>IF(DatiStorici[[#This Row],[Calend]]="X",(DatiStorici[[#This Row],[Balanced]]*D$2/DatiStorici[[#This Row],[SXXR]]),S3041)</f>
        <v>17.880885900344772</v>
      </c>
      <c r="T3042" s="33">
        <f>IF(DatiStorici[[#This Row],[Calend]]="X",(DatiStorici[[#This Row],[Balanced]]*E$2/DatiStorici[[#This Row],[Gold]]),T3041)</f>
        <v>35.294211792420029</v>
      </c>
      <c r="U3042" s="34">
        <f>SUMPRODUCT(DatiStorici[[#This Row],[Bond 3Y]:[Gold]],Q3041:T3041)</f>
        <v>16909.346946465768</v>
      </c>
      <c r="V3042" s="32">
        <f t="shared" si="390"/>
        <v>2.3101361661115407E-3</v>
      </c>
      <c r="W3042" s="32">
        <f>-(1-U3042/MAX(U$5:U3042))</f>
        <v>-5.0717180498718539E-2</v>
      </c>
      <c r="X3042" s="53" t="str">
        <f t="shared" si="391"/>
        <v/>
      </c>
    </row>
    <row r="3043" spans="1:24" x14ac:dyDescent="0.3">
      <c r="A3043" s="4">
        <v>43389</v>
      </c>
      <c r="B3043" s="1">
        <v>132.226688</v>
      </c>
      <c r="C3043" s="1">
        <v>181.12753000000001</v>
      </c>
      <c r="D3043" s="1">
        <v>236.491254</v>
      </c>
      <c r="E3043" s="1">
        <v>115.97341</v>
      </c>
      <c r="F3043" s="3">
        <f t="shared" si="384"/>
        <v>15981.719814335815</v>
      </c>
      <c r="G3043" s="36">
        <f t="shared" si="385"/>
        <v>1.0903288155017085E-3</v>
      </c>
      <c r="H3043" s="31">
        <f t="shared" si="386"/>
        <v>2.9372761982485343E-3</v>
      </c>
      <c r="I3043" s="37">
        <f t="shared" si="387"/>
        <v>1.5660692479289987E-2</v>
      </c>
      <c r="J3043" s="37">
        <f t="shared" si="388"/>
        <v>5.9790192722530876E-4</v>
      </c>
      <c r="K3043" s="39">
        <f t="shared" si="389"/>
        <v>4.7053141363597121E-3</v>
      </c>
      <c r="L3043" s="36">
        <f>-(1-B3043/MAX(B$5:B3043))</f>
        <v>-1.3457307618087944E-2</v>
      </c>
      <c r="M3043" s="37">
        <f>-(1-C3043/MAX(C$5:C3043))</f>
        <v>-3.3402821160641416E-2</v>
      </c>
      <c r="N3043" s="37">
        <f>-(1-D3043/MAX(D$5:D3043))</f>
        <v>-7.2772457520978828E-2</v>
      </c>
      <c r="O3043" s="37">
        <f>-(1-E3043/MAX(E$5:E3043))</f>
        <v>-0.36958638646691744</v>
      </c>
      <c r="P3043" s="39">
        <f>-(1-F3043/MAX(F$5:F3043))</f>
        <v>-4.8390272924598854E-2</v>
      </c>
      <c r="Q3043" s="33">
        <f>IF(DatiStorici[[#This Row],[Calend]]="X",(DatiStorici[[#This Row],[Balanced]]*B$2/DatiStorici[[#This Row],[Bond 3Y]]),Q3042)</f>
        <v>32.796399059957402</v>
      </c>
      <c r="R3043" s="33">
        <f>IF(DatiStorici[[#This Row],[Calend]]="X",(DatiStorici[[#This Row],[Balanced]]*C$2/DatiStorici[[#This Row],[Bond 10Y]]),R3042)</f>
        <v>23.941825733422558</v>
      </c>
      <c r="S3043" s="33">
        <f>IF(DatiStorici[[#This Row],[Calend]]="X",(DatiStorici[[#This Row],[Balanced]]*D$2/DatiStorici[[#This Row],[SXXR]]),S3042)</f>
        <v>17.880885900344772</v>
      </c>
      <c r="T3043" s="33">
        <f>IF(DatiStorici[[#This Row],[Calend]]="X",(DatiStorici[[#This Row],[Balanced]]*E$2/DatiStorici[[#This Row],[Gold]]),T3042)</f>
        <v>35.294211792420029</v>
      </c>
      <c r="U3043" s="34">
        <f>SUMPRODUCT(DatiStorici[[#This Row],[Bond 3Y]:[Gold]],Q3042:T3042)</f>
        <v>16994.946208842361</v>
      </c>
      <c r="V3043" s="32">
        <f t="shared" si="390"/>
        <v>5.0494752309309309E-3</v>
      </c>
      <c r="W3043" s="32">
        <f>-(1-U3043/MAX(U$5:U3043))</f>
        <v>-4.5911677992126143E-2</v>
      </c>
      <c r="X3043" s="53" t="str">
        <f t="shared" si="391"/>
        <v/>
      </c>
    </row>
    <row r="3044" spans="1:24" x14ac:dyDescent="0.3">
      <c r="A3044" s="4">
        <v>43390</v>
      </c>
      <c r="B3044" s="1">
        <v>132.21647999999999</v>
      </c>
      <c r="C3044" s="1">
        <v>181.16098700000001</v>
      </c>
      <c r="D3044" s="1">
        <v>235.56599600000001</v>
      </c>
      <c r="E3044" s="1">
        <v>115.81658</v>
      </c>
      <c r="F3044" s="3">
        <f t="shared" si="384"/>
        <v>15962.210374109451</v>
      </c>
      <c r="G3044" s="36">
        <f t="shared" si="385"/>
        <v>-7.7203734036963766E-5</v>
      </c>
      <c r="H3044" s="31">
        <f t="shared" si="386"/>
        <v>1.846980984778076E-4</v>
      </c>
      <c r="I3044" s="37">
        <f t="shared" si="387"/>
        <v>-3.920114286529784E-3</v>
      </c>
      <c r="J3044" s="37">
        <f t="shared" si="388"/>
        <v>-1.3532079097280153E-3</v>
      </c>
      <c r="K3044" s="39">
        <f t="shared" si="389"/>
        <v>-1.2214804212863357E-3</v>
      </c>
      <c r="L3044" s="36">
        <f>-(1-B3044/MAX(B$5:B3044))</f>
        <v>-1.3533469457699621E-2</v>
      </c>
      <c r="M3044" s="37">
        <f>-(1-C3044/MAX(C$5:C3044))</f>
        <v>-3.3224276011748599E-2</v>
      </c>
      <c r="N3044" s="37">
        <f>-(1-D3044/MAX(D$5:D3044))</f>
        <v>-7.6400180267541917E-2</v>
      </c>
      <c r="O3044" s="37">
        <f>-(1-E3044/MAX(E$5:E3044))</f>
        <v>-0.37043889021765131</v>
      </c>
      <c r="P3044" s="39">
        <f>-(1-F3044/MAX(F$5:F3044))</f>
        <v>-4.9551935956167581E-2</v>
      </c>
      <c r="Q3044" s="33">
        <f>IF(DatiStorici[[#This Row],[Calend]]="X",(DatiStorici[[#This Row],[Balanced]]*B$2/DatiStorici[[#This Row],[Bond 3Y]]),Q3043)</f>
        <v>32.796399059957402</v>
      </c>
      <c r="R3044" s="33">
        <f>IF(DatiStorici[[#This Row],[Calend]]="X",(DatiStorici[[#This Row],[Balanced]]*C$2/DatiStorici[[#This Row],[Bond 10Y]]),R3043)</f>
        <v>23.941825733422558</v>
      </c>
      <c r="S3044" s="33">
        <f>IF(DatiStorici[[#This Row],[Calend]]="X",(DatiStorici[[#This Row],[Balanced]]*D$2/DatiStorici[[#This Row],[SXXR]]),S3043)</f>
        <v>17.880885900344772</v>
      </c>
      <c r="T3044" s="33">
        <f>IF(DatiStorici[[#This Row],[Calend]]="X",(DatiStorici[[#This Row],[Balanced]]*E$2/DatiStorici[[#This Row],[Gold]]),T3043)</f>
        <v>35.294211792420029</v>
      </c>
      <c r="U3044" s="34">
        <f>SUMPRODUCT(DatiStorici[[#This Row],[Bond 3Y]:[Gold]],Q3043:T3043)</f>
        <v>16973.332820902535</v>
      </c>
      <c r="V3044" s="32">
        <f t="shared" si="390"/>
        <v>-1.2725631956601287E-3</v>
      </c>
      <c r="W3044" s="32">
        <f>-(1-U3044/MAX(U$5:U3044))</f>
        <v>-4.7125043470251926E-2</v>
      </c>
      <c r="X3044" s="53" t="str">
        <f t="shared" si="391"/>
        <v/>
      </c>
    </row>
    <row r="3045" spans="1:24" x14ac:dyDescent="0.3">
      <c r="A3045" s="4">
        <v>43391</v>
      </c>
      <c r="B3045" s="1">
        <v>132.09768700000001</v>
      </c>
      <c r="C3045" s="1">
        <v>180.72367399999999</v>
      </c>
      <c r="D3045" s="1">
        <v>234.37609599999999</v>
      </c>
      <c r="E3045" s="1">
        <v>115.24513</v>
      </c>
      <c r="F3045" s="3">
        <f t="shared" si="384"/>
        <v>15907.767158934601</v>
      </c>
      <c r="G3045" s="36">
        <f t="shared" si="385"/>
        <v>-8.988773424204869E-4</v>
      </c>
      <c r="H3045" s="31">
        <f t="shared" si="386"/>
        <v>-2.4168651506936228E-3</v>
      </c>
      <c r="I3045" s="37">
        <f t="shared" si="387"/>
        <v>-5.0640390087208194E-3</v>
      </c>
      <c r="J3045" s="37">
        <f t="shared" si="388"/>
        <v>-4.9463077641808484E-3</v>
      </c>
      <c r="K3045" s="39">
        <f t="shared" si="389"/>
        <v>-3.416586540000913E-3</v>
      </c>
      <c r="L3045" s="36">
        <f>-(1-B3045/MAX(B$5:B3045))</f>
        <v>-1.4419783467592318E-2</v>
      </c>
      <c r="M3045" s="37">
        <f>-(1-C3045/MAX(C$5:C3045))</f>
        <v>-3.555802125781804E-2</v>
      </c>
      <c r="N3045" s="37">
        <f>-(1-D3045/MAX(D$5:D3045))</f>
        <v>-8.1065503124664651E-2</v>
      </c>
      <c r="O3045" s="37">
        <f>-(1-E3045/MAX(E$5:E3045))</f>
        <v>-0.37354520449653195</v>
      </c>
      <c r="P3045" s="39">
        <f>-(1-F3045/MAX(F$5:F3045))</f>
        <v>-5.2793683010647463E-2</v>
      </c>
      <c r="Q3045" s="33">
        <f>IF(DatiStorici[[#This Row],[Calend]]="X",(DatiStorici[[#This Row],[Balanced]]*B$2/DatiStorici[[#This Row],[Bond 3Y]]),Q3044)</f>
        <v>32.796399059957402</v>
      </c>
      <c r="R3045" s="33">
        <f>IF(DatiStorici[[#This Row],[Calend]]="X",(DatiStorici[[#This Row],[Balanced]]*C$2/DatiStorici[[#This Row],[Bond 10Y]]),R3044)</f>
        <v>23.941825733422558</v>
      </c>
      <c r="S3045" s="33">
        <f>IF(DatiStorici[[#This Row],[Calend]]="X",(DatiStorici[[#This Row],[Balanced]]*D$2/DatiStorici[[#This Row],[SXXR]]),S3044)</f>
        <v>17.880885900344772</v>
      </c>
      <c r="T3045" s="33">
        <f>IF(DatiStorici[[#This Row],[Calend]]="X",(DatiStorici[[#This Row],[Balanced]]*E$2/DatiStorici[[#This Row],[Gold]]),T3044)</f>
        <v>35.294211792420029</v>
      </c>
      <c r="U3045" s="34">
        <f>SUMPRODUCT(DatiStorici[[#This Row],[Bond 3Y]:[Gold]],Q3044:T3044)</f>
        <v>16917.521423170449</v>
      </c>
      <c r="V3045" s="32">
        <f t="shared" si="390"/>
        <v>-3.2935993753770384E-3</v>
      </c>
      <c r="W3045" s="32">
        <f>-(1-U3045/MAX(U$5:U3045))</f>
        <v>-5.0258269204347839E-2</v>
      </c>
      <c r="X3045" s="53" t="str">
        <f t="shared" si="391"/>
        <v/>
      </c>
    </row>
    <row r="3046" spans="1:24" x14ac:dyDescent="0.3">
      <c r="A3046" s="4">
        <v>43392</v>
      </c>
      <c r="B3046" s="1">
        <v>132.22960599999999</v>
      </c>
      <c r="C3046" s="1">
        <v>180.852745</v>
      </c>
      <c r="D3046" s="1">
        <v>234.112112</v>
      </c>
      <c r="E3046" s="1">
        <v>115.70081</v>
      </c>
      <c r="F3046" s="3">
        <f t="shared" si="384"/>
        <v>15928.292707899773</v>
      </c>
      <c r="G3046" s="36">
        <f t="shared" si="385"/>
        <v>9.9814899517446164E-4</v>
      </c>
      <c r="H3046" s="31">
        <f t="shared" si="386"/>
        <v>7.1393486245205048E-4</v>
      </c>
      <c r="I3046" s="37">
        <f t="shared" si="387"/>
        <v>-1.1269612486776229E-3</v>
      </c>
      <c r="J3046" s="37">
        <f t="shared" si="388"/>
        <v>3.9462100207725316E-3</v>
      </c>
      <c r="K3046" s="39">
        <f t="shared" si="389"/>
        <v>1.2894530224527917E-3</v>
      </c>
      <c r="L3046" s="36">
        <f>-(1-B3046/MAX(B$5:B3046))</f>
        <v>-1.3435536433920037E-2</v>
      </c>
      <c r="M3046" s="37">
        <f>-(1-C3046/MAX(C$5:C3046))</f>
        <v>-3.4869226658399644E-2</v>
      </c>
      <c r="N3046" s="37">
        <f>-(1-D3046/MAX(D$5:D3046))</f>
        <v>-8.2100523369319389E-2</v>
      </c>
      <c r="O3046" s="37">
        <f>-(1-E3046/MAX(E$5:E3046))</f>
        <v>-0.37106819812572023</v>
      </c>
      <c r="P3046" s="39">
        <f>-(1-F3046/MAX(F$5:F3046))</f>
        <v>-5.157151716894004E-2</v>
      </c>
      <c r="Q3046" s="33">
        <f>IF(DatiStorici[[#This Row],[Calend]]="X",(DatiStorici[[#This Row],[Balanced]]*B$2/DatiStorici[[#This Row],[Bond 3Y]]),Q3045)</f>
        <v>32.796399059957402</v>
      </c>
      <c r="R3046" s="33">
        <f>IF(DatiStorici[[#This Row],[Calend]]="X",(DatiStorici[[#This Row],[Balanced]]*C$2/DatiStorici[[#This Row],[Bond 10Y]]),R3045)</f>
        <v>23.941825733422558</v>
      </c>
      <c r="S3046" s="33">
        <f>IF(DatiStorici[[#This Row],[Calend]]="X",(DatiStorici[[#This Row],[Balanced]]*D$2/DatiStorici[[#This Row],[SXXR]]),S3045)</f>
        <v>17.880885900344772</v>
      </c>
      <c r="T3046" s="33">
        <f>IF(DatiStorici[[#This Row],[Calend]]="X",(DatiStorici[[#This Row],[Balanced]]*E$2/DatiStorici[[#This Row],[Gold]]),T3045)</f>
        <v>35.294211792420029</v>
      </c>
      <c r="U3046" s="34">
        <f>SUMPRODUCT(DatiStorici[[#This Row],[Bond 3Y]:[Gold]],Q3045:T3045)</f>
        <v>16936.300685373331</v>
      </c>
      <c r="V3046" s="32">
        <f t="shared" si="390"/>
        <v>1.1094324338835012E-3</v>
      </c>
      <c r="W3046" s="32">
        <f>-(1-U3046/MAX(U$5:U3046))</f>
        <v>-4.9204010217969163E-2</v>
      </c>
      <c r="X3046" s="53" t="str">
        <f t="shared" si="391"/>
        <v/>
      </c>
    </row>
    <row r="3047" spans="1:24" x14ac:dyDescent="0.3">
      <c r="A3047" s="4">
        <v>43395</v>
      </c>
      <c r="B3047" s="1">
        <v>132.34700000000001</v>
      </c>
      <c r="C3047" s="1">
        <v>181.193995</v>
      </c>
      <c r="D3047" s="1">
        <v>233.13300599999999</v>
      </c>
      <c r="E3047" s="1">
        <v>115.17381</v>
      </c>
      <c r="F3047" s="3">
        <f t="shared" si="384"/>
        <v>15904.316264133446</v>
      </c>
      <c r="G3047" s="36">
        <f t="shared" si="385"/>
        <v>8.8741033819122637E-4</v>
      </c>
      <c r="H3047" s="31">
        <f t="shared" si="386"/>
        <v>1.8851162756351185E-3</v>
      </c>
      <c r="I3047" s="37">
        <f t="shared" si="387"/>
        <v>-4.1909798321738681E-3</v>
      </c>
      <c r="J3047" s="37">
        <f t="shared" si="388"/>
        <v>-4.5652563741461387E-3</v>
      </c>
      <c r="K3047" s="39">
        <f t="shared" si="389"/>
        <v>-1.5064079932290636E-3</v>
      </c>
      <c r="L3047" s="36">
        <f>-(1-B3047/MAX(B$5:B3047))</f>
        <v>-1.2559660356395441E-2</v>
      </c>
      <c r="M3047" s="37">
        <f>-(1-C3047/MAX(C$5:C3047))</f>
        <v>-3.3048126976430114E-2</v>
      </c>
      <c r="N3047" s="37">
        <f>-(1-D3047/MAX(D$5:D3047))</f>
        <v>-8.5939371677030807E-2</v>
      </c>
      <c r="O3047" s="37">
        <f>-(1-E3047/MAX(E$5:E3047))</f>
        <v>-0.37393288904350852</v>
      </c>
      <c r="P3047" s="39">
        <f>-(1-F3047/MAX(F$5:F3047))</f>
        <v>-5.2999161838836462E-2</v>
      </c>
      <c r="Q3047" s="33">
        <f>IF(DatiStorici[[#This Row],[Calend]]="X",(DatiStorici[[#This Row],[Balanced]]*B$2/DatiStorici[[#This Row],[Bond 3Y]]),Q3046)</f>
        <v>32.796399059957402</v>
      </c>
      <c r="R3047" s="33">
        <f>IF(DatiStorici[[#This Row],[Calend]]="X",(DatiStorici[[#This Row],[Balanced]]*C$2/DatiStorici[[#This Row],[Bond 10Y]]),R3046)</f>
        <v>23.941825733422558</v>
      </c>
      <c r="S3047" s="33">
        <f>IF(DatiStorici[[#This Row],[Calend]]="X",(DatiStorici[[#This Row],[Balanced]]*D$2/DatiStorici[[#This Row],[SXXR]]),S3046)</f>
        <v>17.880885900344772</v>
      </c>
      <c r="T3047" s="33">
        <f>IF(DatiStorici[[#This Row],[Calend]]="X",(DatiStorici[[#This Row],[Balanced]]*E$2/DatiStorici[[#This Row],[Gold]]),T3046)</f>
        <v>35.294211792420029</v>
      </c>
      <c r="U3047" s="34">
        <f>SUMPRODUCT(DatiStorici[[#This Row],[Bond 3Y]:[Gold]],Q3046:T3046)</f>
        <v>16912.213601591156</v>
      </c>
      <c r="V3047" s="32">
        <f t="shared" si="390"/>
        <v>-1.4232286619038418E-3</v>
      </c>
      <c r="W3047" s="32">
        <f>-(1-U3047/MAX(U$5:U3047))</f>
        <v>-5.0556247822336586E-2</v>
      </c>
      <c r="X3047" s="53" t="str">
        <f t="shared" si="391"/>
        <v/>
      </c>
    </row>
    <row r="3048" spans="1:24" x14ac:dyDescent="0.3">
      <c r="A3048" s="4">
        <v>43396</v>
      </c>
      <c r="B3048" s="1">
        <v>132.323802</v>
      </c>
      <c r="C3048" s="1">
        <v>181.395883</v>
      </c>
      <c r="D3048" s="1">
        <v>229.44641799999999</v>
      </c>
      <c r="E3048" s="1">
        <v>116.45865999999999</v>
      </c>
      <c r="F3048" s="3">
        <f t="shared" si="384"/>
        <v>15904.071687306438</v>
      </c>
      <c r="G3048" s="36">
        <f t="shared" si="385"/>
        <v>-1.7529700959917474E-4</v>
      </c>
      <c r="H3048" s="31">
        <f t="shared" si="386"/>
        <v>1.1135888402439755E-3</v>
      </c>
      <c r="I3048" s="37">
        <f t="shared" si="387"/>
        <v>-1.5939602424850669E-2</v>
      </c>
      <c r="J3048" s="37">
        <f t="shared" si="388"/>
        <v>1.1093981580981249E-2</v>
      </c>
      <c r="K3048" s="39">
        <f t="shared" si="389"/>
        <v>-1.5378134056091827E-5</v>
      </c>
      <c r="L3048" s="36">
        <f>-(1-B3048/MAX(B$5:B3048))</f>
        <v>-1.2732740524431518E-2</v>
      </c>
      <c r="M3048" s="37">
        <f>-(1-C3048/MAX(C$5:C3048))</f>
        <v>-3.1970740390075636E-2</v>
      </c>
      <c r="N3048" s="37">
        <f>-(1-D3048/MAX(D$5:D3048))</f>
        <v>-0.10039363107798382</v>
      </c>
      <c r="O3048" s="37">
        <f>-(1-E3048/MAX(E$5:E3048))</f>
        <v>-0.36694864212563327</v>
      </c>
      <c r="P3048" s="39">
        <f>-(1-F3048/MAX(F$5:F3048))</f>
        <v>-5.3013724832700726E-2</v>
      </c>
      <c r="Q3048" s="33">
        <f>IF(DatiStorici[[#This Row],[Calend]]="X",(DatiStorici[[#This Row],[Balanced]]*B$2/DatiStorici[[#This Row],[Bond 3Y]]),Q3047)</f>
        <v>32.796399059957402</v>
      </c>
      <c r="R3048" s="33">
        <f>IF(DatiStorici[[#This Row],[Calend]]="X",(DatiStorici[[#This Row],[Balanced]]*C$2/DatiStorici[[#This Row],[Bond 10Y]]),R3047)</f>
        <v>23.941825733422558</v>
      </c>
      <c r="S3048" s="33">
        <f>IF(DatiStorici[[#This Row],[Calend]]="X",(DatiStorici[[#This Row],[Balanced]]*D$2/DatiStorici[[#This Row],[SXXR]]),S3047)</f>
        <v>17.880885900344772</v>
      </c>
      <c r="T3048" s="33">
        <f>IF(DatiStorici[[#This Row],[Calend]]="X",(DatiStorici[[#This Row],[Balanced]]*E$2/DatiStorici[[#This Row],[Gold]]),T3047)</f>
        <v>35.294211792420029</v>
      </c>
      <c r="U3048" s="34">
        <f>SUMPRODUCT(DatiStorici[[#This Row],[Bond 3Y]:[Gold]],Q3047:T3047)</f>
        <v>16895.714666671345</v>
      </c>
      <c r="V3048" s="32">
        <f t="shared" si="390"/>
        <v>-9.7603947208515422E-4</v>
      </c>
      <c r="W3048" s="32">
        <f>-(1-U3048/MAX(U$5:U3048))</f>
        <v>-5.1482490302843464E-2</v>
      </c>
      <c r="X3048" s="53" t="str">
        <f t="shared" si="391"/>
        <v/>
      </c>
    </row>
    <row r="3049" spans="1:24" x14ac:dyDescent="0.3">
      <c r="A3049" s="4">
        <v>43397</v>
      </c>
      <c r="B3049" s="1">
        <v>132.30167800000001</v>
      </c>
      <c r="C3049" s="1">
        <v>181.61630500000001</v>
      </c>
      <c r="D3049" s="1">
        <v>228.94405900000001</v>
      </c>
      <c r="E3049" s="1">
        <v>115.94849000000001</v>
      </c>
      <c r="F3049" s="3">
        <f t="shared" si="384"/>
        <v>15881.427636666742</v>
      </c>
      <c r="G3049" s="36">
        <f t="shared" si="385"/>
        <v>-1.6720990020712264E-4</v>
      </c>
      <c r="H3049" s="31">
        <f t="shared" si="386"/>
        <v>1.2144056556553622E-3</v>
      </c>
      <c r="I3049" s="37">
        <f t="shared" si="387"/>
        <v>-2.1918396054190006E-3</v>
      </c>
      <c r="J3049" s="37">
        <f t="shared" si="388"/>
        <v>-4.3903194842004846E-3</v>
      </c>
      <c r="K3049" s="39">
        <f t="shared" si="389"/>
        <v>-1.4248040743133454E-3</v>
      </c>
      <c r="L3049" s="36">
        <f>-(1-B3049/MAX(B$5:B3049))</f>
        <v>-1.2897807583558407E-2</v>
      </c>
      <c r="M3049" s="37">
        <f>-(1-C3049/MAX(C$5:C3049))</f>
        <v>-3.0794446077697324E-2</v>
      </c>
      <c r="N3049" s="37">
        <f>-(1-D3049/MAX(D$5:D3049))</f>
        <v>-0.10236326459775957</v>
      </c>
      <c r="O3049" s="37">
        <f>-(1-E3049/MAX(E$5:E3049))</f>
        <v>-0.36972184775282113</v>
      </c>
      <c r="P3049" s="39">
        <f>-(1-F3049/MAX(F$5:F3049))</f>
        <v>-5.4362033969605594E-2</v>
      </c>
      <c r="Q3049" s="33">
        <f>IF(DatiStorici[[#This Row],[Calend]]="X",(DatiStorici[[#This Row],[Balanced]]*B$2/DatiStorici[[#This Row],[Bond 3Y]]),Q3048)</f>
        <v>32.796399059957402</v>
      </c>
      <c r="R3049" s="33">
        <f>IF(DatiStorici[[#This Row],[Calend]]="X",(DatiStorici[[#This Row],[Balanced]]*C$2/DatiStorici[[#This Row],[Bond 10Y]]),R3048)</f>
        <v>23.941825733422558</v>
      </c>
      <c r="S3049" s="33">
        <f>IF(DatiStorici[[#This Row],[Calend]]="X",(DatiStorici[[#This Row],[Balanced]]*D$2/DatiStorici[[#This Row],[SXXR]]),S3048)</f>
        <v>17.880885900344772</v>
      </c>
      <c r="T3049" s="33">
        <f>IF(DatiStorici[[#This Row],[Calend]]="X",(DatiStorici[[#This Row],[Balanced]]*E$2/DatiStorici[[#This Row],[Gold]]),T3048)</f>
        <v>35.294211792420029</v>
      </c>
      <c r="U3049" s="34">
        <f>SUMPRODUCT(DatiStorici[[#This Row],[Bond 3Y]:[Gold]],Q3048:T3048)</f>
        <v>16873.277712260206</v>
      </c>
      <c r="V3049" s="32">
        <f t="shared" si="390"/>
        <v>-1.3288497009945788E-3</v>
      </c>
      <c r="W3049" s="32">
        <f>-(1-U3049/MAX(U$5:U3049))</f>
        <v>-5.2742090417020604E-2</v>
      </c>
      <c r="X3049" s="53" t="str">
        <f t="shared" si="391"/>
        <v/>
      </c>
    </row>
    <row r="3050" spans="1:24" x14ac:dyDescent="0.3">
      <c r="A3050" s="4">
        <v>43398</v>
      </c>
      <c r="B3050" s="1">
        <v>132.39025799999999</v>
      </c>
      <c r="C3050" s="1">
        <v>182.04290399999999</v>
      </c>
      <c r="D3050" s="1">
        <v>230.11885599999999</v>
      </c>
      <c r="E3050" s="1">
        <v>115.97069999999999</v>
      </c>
      <c r="F3050" s="3">
        <f t="shared" si="384"/>
        <v>15912.964124323564</v>
      </c>
      <c r="G3050" s="36">
        <f t="shared" si="385"/>
        <v>6.6930639932110401E-4</v>
      </c>
      <c r="H3050" s="31">
        <f t="shared" si="386"/>
        <v>2.346148180074508E-3</v>
      </c>
      <c r="I3050" s="37">
        <f t="shared" si="387"/>
        <v>5.1182507941369216E-3</v>
      </c>
      <c r="J3050" s="37">
        <f t="shared" si="388"/>
        <v>1.9153223213563874E-4</v>
      </c>
      <c r="K3050" s="39">
        <f t="shared" si="389"/>
        <v>1.9837774055380918E-3</v>
      </c>
      <c r="L3050" s="36">
        <f>-(1-B3050/MAX(B$5:B3050))</f>
        <v>-1.2236912623448837E-2</v>
      </c>
      <c r="M3050" s="37">
        <f>-(1-C3050/MAX(C$5:C3050))</f>
        <v>-2.8517876690947075E-2</v>
      </c>
      <c r="N3050" s="37">
        <f>-(1-D3050/MAX(D$5:D3050))</f>
        <v>-9.7757157112610349E-2</v>
      </c>
      <c r="O3050" s="37">
        <f>-(1-E3050/MAX(E$5:E3050))</f>
        <v>-0.36960111760996717</v>
      </c>
      <c r="P3050" s="39">
        <f>-(1-F3050/MAX(F$5:F3050))</f>
        <v>-5.2484236788784999E-2</v>
      </c>
      <c r="Q3050" s="33">
        <f>IF(DatiStorici[[#This Row],[Calend]]="X",(DatiStorici[[#This Row],[Balanced]]*B$2/DatiStorici[[#This Row],[Bond 3Y]]),Q3049)</f>
        <v>32.796399059957402</v>
      </c>
      <c r="R3050" s="33">
        <f>IF(DatiStorici[[#This Row],[Calend]]="X",(DatiStorici[[#This Row],[Balanced]]*C$2/DatiStorici[[#This Row],[Bond 10Y]]),R3049)</f>
        <v>23.941825733422558</v>
      </c>
      <c r="S3050" s="33">
        <f>IF(DatiStorici[[#This Row],[Calend]]="X",(DatiStorici[[#This Row],[Balanced]]*D$2/DatiStorici[[#This Row],[SXXR]]),S3049)</f>
        <v>17.880885900344772</v>
      </c>
      <c r="T3050" s="33">
        <f>IF(DatiStorici[[#This Row],[Calend]]="X",(DatiStorici[[#This Row],[Balanced]]*E$2/DatiStorici[[#This Row],[Gold]]),T3049)</f>
        <v>35.294211792420029</v>
      </c>
      <c r="U3050" s="34">
        <f>SUMPRODUCT(DatiStorici[[#This Row],[Bond 3Y]:[Gold]],Q3049:T3049)</f>
        <v>16908.186671761967</v>
      </c>
      <c r="V3050" s="32">
        <f t="shared" si="390"/>
        <v>2.0667530294697402E-3</v>
      </c>
      <c r="W3050" s="32">
        <f>-(1-U3050/MAX(U$5:U3050))</f>
        <v>-5.0782317777272712E-2</v>
      </c>
      <c r="X3050" s="53" t="str">
        <f t="shared" si="391"/>
        <v/>
      </c>
    </row>
    <row r="3051" spans="1:24" x14ac:dyDescent="0.3">
      <c r="A3051" s="4">
        <v>43399</v>
      </c>
      <c r="B3051" s="1">
        <v>132.44502</v>
      </c>
      <c r="C3051" s="1">
        <v>182.58969400000001</v>
      </c>
      <c r="D3051" s="1">
        <v>228.35173599999999</v>
      </c>
      <c r="E3051" s="1">
        <v>116.25673</v>
      </c>
      <c r="F3051" s="3">
        <f t="shared" si="384"/>
        <v>15912.857633326616</v>
      </c>
      <c r="G3051" s="36">
        <f t="shared" si="385"/>
        <v>4.1355518187793602E-4</v>
      </c>
      <c r="H3051" s="31">
        <f t="shared" si="386"/>
        <v>2.9991307022682713E-3</v>
      </c>
      <c r="I3051" s="37">
        <f t="shared" si="387"/>
        <v>-7.7087986965229897E-3</v>
      </c>
      <c r="J3051" s="37">
        <f t="shared" si="388"/>
        <v>2.4633622706799873E-3</v>
      </c>
      <c r="K3051" s="39">
        <f t="shared" si="389"/>
        <v>-6.6921129489525443E-6</v>
      </c>
      <c r="L3051" s="36">
        <f>-(1-B3051/MAX(B$5:B3051))</f>
        <v>-1.1828333601033747E-2</v>
      </c>
      <c r="M3051" s="37">
        <f>-(1-C3051/MAX(C$5:C3051))</f>
        <v>-2.5599901320678464E-2</v>
      </c>
      <c r="N3051" s="37">
        <f>-(1-D3051/MAX(D$5:D3051))</f>
        <v>-0.10468562616654642</v>
      </c>
      <c r="O3051" s="37">
        <f>-(1-E3051/MAX(E$5:E3051))</f>
        <v>-0.36804630253745296</v>
      </c>
      <c r="P3051" s="39">
        <f>-(1-F3051/MAX(F$5:F3051))</f>
        <v>-5.2490577650076475E-2</v>
      </c>
      <c r="Q3051" s="33">
        <f>IF(DatiStorici[[#This Row],[Calend]]="X",(DatiStorici[[#This Row],[Balanced]]*B$2/DatiStorici[[#This Row],[Bond 3Y]]),Q3050)</f>
        <v>32.796399059957402</v>
      </c>
      <c r="R3051" s="33">
        <f>IF(DatiStorici[[#This Row],[Calend]]="X",(DatiStorici[[#This Row],[Balanced]]*C$2/DatiStorici[[#This Row],[Bond 10Y]]),R3050)</f>
        <v>23.941825733422558</v>
      </c>
      <c r="S3051" s="33">
        <f>IF(DatiStorici[[#This Row],[Calend]]="X",(DatiStorici[[#This Row],[Balanced]]*D$2/DatiStorici[[#This Row],[SXXR]]),S3050)</f>
        <v>17.880885900344772</v>
      </c>
      <c r="T3051" s="33">
        <f>IF(DatiStorici[[#This Row],[Calend]]="X",(DatiStorici[[#This Row],[Balanced]]*E$2/DatiStorici[[#This Row],[Gold]]),T3050)</f>
        <v>35.294211792420029</v>
      </c>
      <c r="U3051" s="34">
        <f>SUMPRODUCT(DatiStorici[[#This Row],[Bond 3Y]:[Gold]],Q3050:T3050)</f>
        <v>16901.571351366834</v>
      </c>
      <c r="V3051" s="32">
        <f t="shared" si="390"/>
        <v>-3.9132610621039177E-4</v>
      </c>
      <c r="W3051" s="32">
        <f>-(1-U3051/MAX(U$5:U3051))</f>
        <v>-5.1153698766525424E-2</v>
      </c>
      <c r="X3051" s="53" t="str">
        <f t="shared" si="391"/>
        <v/>
      </c>
    </row>
    <row r="3052" spans="1:24" x14ac:dyDescent="0.3">
      <c r="A3052" s="4">
        <v>43402</v>
      </c>
      <c r="B3052" s="1">
        <v>132.590328</v>
      </c>
      <c r="C3052" s="1">
        <v>182.83101600000001</v>
      </c>
      <c r="D3052" s="1">
        <v>230.39859999999999</v>
      </c>
      <c r="E3052" s="1">
        <v>115.9653</v>
      </c>
      <c r="F3052" s="3">
        <f t="shared" si="384"/>
        <v>15941.852211233141</v>
      </c>
      <c r="G3052" s="36">
        <f t="shared" si="385"/>
        <v>1.0965179977373203E-3</v>
      </c>
      <c r="H3052" s="31">
        <f t="shared" si="386"/>
        <v>1.3207901384785974E-3</v>
      </c>
      <c r="I3052" s="37">
        <f t="shared" si="387"/>
        <v>8.9237104474848301E-3</v>
      </c>
      <c r="J3052" s="37">
        <f t="shared" si="388"/>
        <v>-2.5099268402248151E-3</v>
      </c>
      <c r="K3052" s="39">
        <f t="shared" si="389"/>
        <v>1.8204269356233232E-3</v>
      </c>
      <c r="L3052" s="36">
        <f>-(1-B3052/MAX(B$5:B3052))</f>
        <v>-1.0744191301828354E-2</v>
      </c>
      <c r="M3052" s="37">
        <f>-(1-C3052/MAX(C$5:C3052))</f>
        <v>-2.4312072991148126E-2</v>
      </c>
      <c r="N3052" s="37">
        <f>-(1-D3052/MAX(D$5:D3052))</f>
        <v>-9.666034555084646E-2</v>
      </c>
      <c r="O3052" s="37">
        <f>-(1-E3052/MAX(E$5:E3052))</f>
        <v>-0.36963047117914372</v>
      </c>
      <c r="P3052" s="39">
        <f>-(1-F3052/MAX(F$5:F3052))</f>
        <v>-5.0764135021321044E-2</v>
      </c>
      <c r="Q3052" s="33">
        <f>IF(DatiStorici[[#This Row],[Calend]]="X",(DatiStorici[[#This Row],[Balanced]]*B$2/DatiStorici[[#This Row],[Bond 3Y]]),Q3051)</f>
        <v>32.796399059957402</v>
      </c>
      <c r="R3052" s="33">
        <f>IF(DatiStorici[[#This Row],[Calend]]="X",(DatiStorici[[#This Row],[Balanced]]*C$2/DatiStorici[[#This Row],[Bond 10Y]]),R3051)</f>
        <v>23.941825733422558</v>
      </c>
      <c r="S3052" s="33">
        <f>IF(DatiStorici[[#This Row],[Calend]]="X",(DatiStorici[[#This Row],[Balanced]]*D$2/DatiStorici[[#This Row],[SXXR]]),S3051)</f>
        <v>17.880885900344772</v>
      </c>
      <c r="T3052" s="33">
        <f>IF(DatiStorici[[#This Row],[Calend]]="X",(DatiStorici[[#This Row],[Balanced]]*E$2/DatiStorici[[#This Row],[Gold]]),T3051)</f>
        <v>35.294211792420029</v>
      </c>
      <c r="U3052" s="34">
        <f>SUMPRODUCT(DatiStorici[[#This Row],[Bond 3Y]:[Gold]],Q3051:T3051)</f>
        <v>16938.428569285938</v>
      </c>
      <c r="V3052" s="32">
        <f t="shared" si="390"/>
        <v>2.1783234385205929E-3</v>
      </c>
      <c r="W3052" s="32">
        <f>-(1-U3052/MAX(U$5:U3052))</f>
        <v>-4.9084551811531263E-2</v>
      </c>
      <c r="X3052" s="53" t="str">
        <f t="shared" si="391"/>
        <v/>
      </c>
    </row>
    <row r="3053" spans="1:24" x14ac:dyDescent="0.3">
      <c r="A3053" s="4">
        <v>43403</v>
      </c>
      <c r="B3053" s="1">
        <v>132.45719399999999</v>
      </c>
      <c r="C3053" s="1">
        <v>182.407501</v>
      </c>
      <c r="D3053" s="1">
        <v>230.417552</v>
      </c>
      <c r="E3053" s="1">
        <v>115.45517</v>
      </c>
      <c r="F3053" s="3">
        <f t="shared" si="384"/>
        <v>15908.008093835942</v>
      </c>
      <c r="G3053" s="36">
        <f t="shared" si="385"/>
        <v>-1.0046048360861657E-3</v>
      </c>
      <c r="H3053" s="31">
        <f t="shared" si="386"/>
        <v>-2.3191157016761508E-3</v>
      </c>
      <c r="I3053" s="37">
        <f t="shared" si="387"/>
        <v>8.2254061314649446E-5</v>
      </c>
      <c r="J3053" s="37">
        <f t="shared" si="388"/>
        <v>-4.4086923362004213E-3</v>
      </c>
      <c r="K3053" s="39">
        <f t="shared" si="389"/>
        <v>-2.1252294240155754E-3</v>
      </c>
      <c r="L3053" s="36">
        <f>-(1-B3053/MAX(B$5:B3053))</f>
        <v>-1.1737503444741559E-2</v>
      </c>
      <c r="M3053" s="37">
        <f>-(1-C3053/MAX(C$5:C3053))</f>
        <v>-2.6572184439673685E-2</v>
      </c>
      <c r="N3053" s="37">
        <f>-(1-D3053/MAX(D$5:D3053))</f>
        <v>-9.6586039139561319E-2</v>
      </c>
      <c r="O3053" s="37">
        <f>-(1-E3053/MAX(E$5:E3053))</f>
        <v>-0.37240345937248598</v>
      </c>
      <c r="P3053" s="39">
        <f>-(1-F3053/MAX(F$5:F3053))</f>
        <v>-5.2779336870283911E-2</v>
      </c>
      <c r="Q3053" s="33">
        <f>IF(DatiStorici[[#This Row],[Calend]]="X",(DatiStorici[[#This Row],[Balanced]]*B$2/DatiStorici[[#This Row],[Bond 3Y]]),Q3052)</f>
        <v>32.796399059957402</v>
      </c>
      <c r="R3053" s="33">
        <f>IF(DatiStorici[[#This Row],[Calend]]="X",(DatiStorici[[#This Row],[Balanced]]*C$2/DatiStorici[[#This Row],[Bond 10Y]]),R3052)</f>
        <v>23.941825733422558</v>
      </c>
      <c r="S3053" s="33">
        <f>IF(DatiStorici[[#This Row],[Calend]]="X",(DatiStorici[[#This Row],[Balanced]]*D$2/DatiStorici[[#This Row],[SXXR]]),S3052)</f>
        <v>17.880885900344772</v>
      </c>
      <c r="T3053" s="33">
        <f>IF(DatiStorici[[#This Row],[Calend]]="X",(DatiStorici[[#This Row],[Balanced]]*E$2/DatiStorici[[#This Row],[Gold]]),T3052)</f>
        <v>35.294211792420029</v>
      </c>
      <c r="U3053" s="34">
        <f>SUMPRODUCT(DatiStorici[[#This Row],[Bond 3Y]:[Gold]],Q3052:T3052)</f>
        <v>16906.256773455912</v>
      </c>
      <c r="V3053" s="32">
        <f t="shared" si="390"/>
        <v>-1.9011437213392558E-3</v>
      </c>
      <c r="W3053" s="32">
        <f>-(1-U3053/MAX(U$5:U3053))</f>
        <v>-5.0890661364468737E-2</v>
      </c>
      <c r="X3053" s="53" t="str">
        <f t="shared" si="391"/>
        <v/>
      </c>
    </row>
    <row r="3054" spans="1:24" x14ac:dyDescent="0.3">
      <c r="A3054" s="4">
        <v>43404</v>
      </c>
      <c r="B3054" s="1">
        <v>132.50835799999999</v>
      </c>
      <c r="C3054" s="1">
        <v>182.50154499999999</v>
      </c>
      <c r="D3054" s="1">
        <v>234.36099300000001</v>
      </c>
      <c r="E3054" s="1">
        <v>114.46926000000001</v>
      </c>
      <c r="F3054" s="3">
        <f t="shared" si="384"/>
        <v>15932.089976391471</v>
      </c>
      <c r="G3054" s="36">
        <f t="shared" si="385"/>
        <v>3.861936032795497E-4</v>
      </c>
      <c r="H3054" s="31">
        <f t="shared" si="386"/>
        <v>5.1543804196138294E-4</v>
      </c>
      <c r="I3054" s="37">
        <f t="shared" si="387"/>
        <v>1.6969525263083492E-2</v>
      </c>
      <c r="J3054" s="37">
        <f t="shared" si="388"/>
        <v>-8.5760007548361019E-3</v>
      </c>
      <c r="K3054" s="39">
        <f t="shared" si="389"/>
        <v>1.5126766942995715E-3</v>
      </c>
      <c r="L3054" s="36">
        <f>-(1-B3054/MAX(B$5:B3054))</f>
        <v>-1.1355769083271072E-2</v>
      </c>
      <c r="M3054" s="37">
        <f>-(1-C3054/MAX(C$5:C3054))</f>
        <v>-2.6070313381824195E-2</v>
      </c>
      <c r="N3054" s="37">
        <f>-(1-D3054/MAX(D$5:D3054))</f>
        <v>-8.1124718496637938E-2</v>
      </c>
      <c r="O3054" s="37">
        <f>-(1-E3054/MAX(E$5:E3054))</f>
        <v>-0.37776271444413034</v>
      </c>
      <c r="P3054" s="39">
        <f>-(1-F3054/MAX(F$5:F3054))</f>
        <v>-5.1345413991372379E-2</v>
      </c>
      <c r="Q3054" s="33">
        <f>IF(DatiStorici[[#This Row],[Calend]]="X",(DatiStorici[[#This Row],[Balanced]]*B$2/DatiStorici[[#This Row],[Bond 3Y]]),Q3053)</f>
        <v>32.796399059957402</v>
      </c>
      <c r="R3054" s="33">
        <f>IF(DatiStorici[[#This Row],[Calend]]="X",(DatiStorici[[#This Row],[Balanced]]*C$2/DatiStorici[[#This Row],[Bond 10Y]]),R3053)</f>
        <v>23.941825733422558</v>
      </c>
      <c r="S3054" s="33">
        <f>IF(DatiStorici[[#This Row],[Calend]]="X",(DatiStorici[[#This Row],[Balanced]]*D$2/DatiStorici[[#This Row],[SXXR]]),S3053)</f>
        <v>17.880885900344772</v>
      </c>
      <c r="T3054" s="33">
        <f>IF(DatiStorici[[#This Row],[Calend]]="X",(DatiStorici[[#This Row],[Balanced]]*E$2/DatiStorici[[#This Row],[Gold]]),T3053)</f>
        <v>35.294211792420029</v>
      </c>
      <c r="U3054" s="34">
        <f>SUMPRODUCT(DatiStorici[[#This Row],[Bond 3Y]:[Gold]],Q3053:T3053)</f>
        <v>16945.901655704169</v>
      </c>
      <c r="V3054" s="32">
        <f t="shared" si="390"/>
        <v>2.3422376718334665E-3</v>
      </c>
      <c r="W3054" s="32">
        <f>-(1-U3054/MAX(U$5:U3054))</f>
        <v>-4.8665016239404446E-2</v>
      </c>
      <c r="X3054" s="53" t="str">
        <f t="shared" si="391"/>
        <v/>
      </c>
    </row>
    <row r="3055" spans="1:24" x14ac:dyDescent="0.3">
      <c r="A3055" s="4">
        <v>43405</v>
      </c>
      <c r="B3055" s="1">
        <v>132.545646</v>
      </c>
      <c r="C3055" s="1">
        <v>182.443758</v>
      </c>
      <c r="D3055" s="1">
        <v>235.348636</v>
      </c>
      <c r="E3055" s="1">
        <v>115.99423</v>
      </c>
      <c r="F3055" s="3">
        <f t="shared" si="384"/>
        <v>16006.550846044163</v>
      </c>
      <c r="G3055" s="36">
        <f t="shared" si="385"/>
        <v>2.8136153148638051E-4</v>
      </c>
      <c r="H3055" s="31">
        <f t="shared" si="386"/>
        <v>-3.1668855583518357E-4</v>
      </c>
      <c r="I3055" s="37">
        <f t="shared" si="387"/>
        <v>4.2053404680330855E-3</v>
      </c>
      <c r="J3055" s="37">
        <f t="shared" si="388"/>
        <v>1.3234133156292863E-2</v>
      </c>
      <c r="K3055" s="39">
        <f t="shared" si="389"/>
        <v>4.6627534949134604E-3</v>
      </c>
      <c r="L3055" s="36">
        <f>-(1-B3055/MAX(B$5:B3055))</f>
        <v>-1.1077563492025044E-2</v>
      </c>
      <c r="M3055" s="37">
        <f>-(1-C3055/MAX(C$5:C3055))</f>
        <v>-2.6378696934415968E-2</v>
      </c>
      <c r="N3055" s="37">
        <f>-(1-D3055/MAX(D$5:D3055))</f>
        <v>-7.7252398585236026E-2</v>
      </c>
      <c r="O3055" s="37">
        <f>-(1-E3055/MAX(E$5:E3055))</f>
        <v>-0.36947321215020323</v>
      </c>
      <c r="P3055" s="39">
        <f>-(1-F3055/MAX(F$5:F3055))</f>
        <v>-4.6911742980294213E-2</v>
      </c>
      <c r="Q3055" s="33">
        <f>IF(DatiStorici[[#This Row],[Calend]]="X",(DatiStorici[[#This Row],[Balanced]]*B$2/DatiStorici[[#This Row],[Bond 3Y]]),Q3054)</f>
        <v>32.796399059957402</v>
      </c>
      <c r="R3055" s="33">
        <f>IF(DatiStorici[[#This Row],[Calend]]="X",(DatiStorici[[#This Row],[Balanced]]*C$2/DatiStorici[[#This Row],[Bond 10Y]]),R3054)</f>
        <v>23.941825733422558</v>
      </c>
      <c r="S3055" s="33">
        <f>IF(DatiStorici[[#This Row],[Calend]]="X",(DatiStorici[[#This Row],[Balanced]]*D$2/DatiStorici[[#This Row],[SXXR]]),S3054)</f>
        <v>17.880885900344772</v>
      </c>
      <c r="T3055" s="33">
        <f>IF(DatiStorici[[#This Row],[Calend]]="X",(DatiStorici[[#This Row],[Balanced]]*E$2/DatiStorici[[#This Row],[Gold]]),T3054)</f>
        <v>35.294211792420029</v>
      </c>
      <c r="U3055" s="34">
        <f>SUMPRODUCT(DatiStorici[[#This Row],[Bond 3Y]:[Gold]],Q3054:T3054)</f>
        <v>17017.223587499022</v>
      </c>
      <c r="V3055" s="32">
        <f t="shared" si="390"/>
        <v>4.1999690031933956E-3</v>
      </c>
      <c r="W3055" s="32">
        <f>-(1-U3055/MAX(U$5:U3055))</f>
        <v>-4.4661036386081543E-2</v>
      </c>
      <c r="X3055" s="53" t="str">
        <f t="shared" si="391"/>
        <v/>
      </c>
    </row>
    <row r="3056" spans="1:24" x14ac:dyDescent="0.3">
      <c r="A3056" s="4">
        <v>43406</v>
      </c>
      <c r="B3056" s="1">
        <v>132.63148699999999</v>
      </c>
      <c r="C3056" s="1">
        <v>182.37549300000001</v>
      </c>
      <c r="D3056" s="1">
        <v>235.99283600000001</v>
      </c>
      <c r="E3056" s="1">
        <v>116.08239</v>
      </c>
      <c r="F3056" s="3">
        <f t="shared" si="384"/>
        <v>16020.109583692098</v>
      </c>
      <c r="G3056" s="36">
        <f t="shared" si="385"/>
        <v>6.4742387118572463E-4</v>
      </c>
      <c r="H3056" s="31">
        <f t="shared" si="386"/>
        <v>-3.7424012362081613E-4</v>
      </c>
      <c r="I3056" s="37">
        <f t="shared" si="387"/>
        <v>2.7334764258389928E-3</v>
      </c>
      <c r="J3056" s="37">
        <f t="shared" si="388"/>
        <v>7.5974912285977432E-4</v>
      </c>
      <c r="K3056" s="39">
        <f t="shared" si="389"/>
        <v>8.467157222173925E-4</v>
      </c>
      <c r="L3056" s="36">
        <f>-(1-B3056/MAX(B$5:B3056))</f>
        <v>-1.0437104197931979E-2</v>
      </c>
      <c r="M3056" s="37">
        <f>-(1-C3056/MAX(C$5:C3056))</f>
        <v>-2.6742996919147499E-2</v>
      </c>
      <c r="N3056" s="37">
        <f>-(1-D3056/MAX(D$5:D3056))</f>
        <v>-7.4726639290708441E-2</v>
      </c>
      <c r="O3056" s="37">
        <f>-(1-E3056/MAX(E$5:E3056))</f>
        <v>-0.36899398795416494</v>
      </c>
      <c r="P3056" s="39">
        <f>-(1-F3056/MAX(F$5:F3056))</f>
        <v>-4.6104406424370858E-2</v>
      </c>
      <c r="Q3056" s="33">
        <f>IF(DatiStorici[[#This Row],[Calend]]="X",(DatiStorici[[#This Row],[Balanced]]*B$2/DatiStorici[[#This Row],[Bond 3Y]]),Q3055)</f>
        <v>32.796399059957402</v>
      </c>
      <c r="R3056" s="33">
        <f>IF(DatiStorici[[#This Row],[Calend]]="X",(DatiStorici[[#This Row],[Balanced]]*C$2/DatiStorici[[#This Row],[Bond 10Y]]),R3055)</f>
        <v>23.941825733422558</v>
      </c>
      <c r="S3056" s="33">
        <f>IF(DatiStorici[[#This Row],[Calend]]="X",(DatiStorici[[#This Row],[Balanced]]*D$2/DatiStorici[[#This Row],[SXXR]]),S3055)</f>
        <v>17.880885900344772</v>
      </c>
      <c r="T3056" s="33">
        <f>IF(DatiStorici[[#This Row],[Calend]]="X",(DatiStorici[[#This Row],[Balanced]]*E$2/DatiStorici[[#This Row],[Gold]]),T3055)</f>
        <v>35.294211792420029</v>
      </c>
      <c r="U3056" s="34">
        <f>SUMPRODUCT(DatiStorici[[#This Row],[Bond 3Y]:[Gold]],Q3055:T3055)</f>
        <v>17033.034878865656</v>
      </c>
      <c r="V3056" s="32">
        <f t="shared" si="390"/>
        <v>9.2870322959079995E-4</v>
      </c>
      <c r="W3056" s="32">
        <f>-(1-U3056/MAX(U$5:U3056))</f>
        <v>-4.377339789264989E-2</v>
      </c>
      <c r="X3056" s="53" t="str">
        <f t="shared" si="391"/>
        <v/>
      </c>
    </row>
    <row r="3057" spans="1:24" x14ac:dyDescent="0.3">
      <c r="A3057" s="4">
        <v>43409</v>
      </c>
      <c r="B3057" s="1">
        <v>132.64452700000001</v>
      </c>
      <c r="C3057" s="1">
        <v>182.46664000000001</v>
      </c>
      <c r="D3057" s="1">
        <v>235.623783</v>
      </c>
      <c r="E3057" s="1">
        <v>116.09247000000001</v>
      </c>
      <c r="F3057" s="3">
        <f t="shared" si="384"/>
        <v>16017.584944468583</v>
      </c>
      <c r="G3057" s="36">
        <f t="shared" si="385"/>
        <v>9.83126956251186E-5</v>
      </c>
      <c r="H3057" s="31">
        <f t="shared" si="386"/>
        <v>4.996517323631463E-4</v>
      </c>
      <c r="I3057" s="37">
        <f t="shared" si="387"/>
        <v>-1.5650554304568551E-3</v>
      </c>
      <c r="J3057" s="37">
        <f t="shared" si="388"/>
        <v>8.6831106574977287E-5</v>
      </c>
      <c r="K3057" s="39">
        <f t="shared" si="389"/>
        <v>-1.5760430117848698E-4</v>
      </c>
      <c r="L3057" s="36">
        <f>-(1-B3057/MAX(B$5:B3057))</f>
        <v>-1.0339812819744498E-2</v>
      </c>
      <c r="M3057" s="37">
        <f>-(1-C3057/MAX(C$5:C3057))</f>
        <v>-2.6256585863579818E-2</v>
      </c>
      <c r="N3057" s="37">
        <f>-(1-D3057/MAX(D$5:D3057))</f>
        <v>-7.6173610797885316E-2</v>
      </c>
      <c r="O3057" s="37">
        <f>-(1-E3057/MAX(E$5:E3057))</f>
        <v>-0.36893919462503533</v>
      </c>
      <c r="P3057" s="39">
        <f>-(1-F3057/MAX(F$5:F3057))</f>
        <v>-4.6254732626454409E-2</v>
      </c>
      <c r="Q3057" s="33">
        <f>IF(DatiStorici[[#This Row],[Calend]]="X",(DatiStorici[[#This Row],[Balanced]]*B$2/DatiStorici[[#This Row],[Bond 3Y]]),Q3056)</f>
        <v>32.796399059957402</v>
      </c>
      <c r="R3057" s="33">
        <f>IF(DatiStorici[[#This Row],[Calend]]="X",(DatiStorici[[#This Row],[Balanced]]*C$2/DatiStorici[[#This Row],[Bond 10Y]]),R3056)</f>
        <v>23.941825733422558</v>
      </c>
      <c r="S3057" s="33">
        <f>IF(DatiStorici[[#This Row],[Calend]]="X",(DatiStorici[[#This Row],[Balanced]]*D$2/DatiStorici[[#This Row],[SXXR]]),S3056)</f>
        <v>17.880885900344772</v>
      </c>
      <c r="T3057" s="33">
        <f>IF(DatiStorici[[#This Row],[Calend]]="X",(DatiStorici[[#This Row],[Balanced]]*E$2/DatiStorici[[#This Row],[Gold]]),T3056)</f>
        <v>35.294211792420029</v>
      </c>
      <c r="U3057" s="34">
        <f>SUMPRODUCT(DatiStorici[[#This Row],[Bond 3Y]:[Gold]],Q3056:T3056)</f>
        <v>17029.401540570208</v>
      </c>
      <c r="V3057" s="32">
        <f t="shared" si="390"/>
        <v>-2.1333402370205448E-4</v>
      </c>
      <c r="W3057" s="32">
        <f>-(1-U3057/MAX(U$5:U3057))</f>
        <v>-4.3977371803187282E-2</v>
      </c>
      <c r="X3057" s="53" t="str">
        <f t="shared" si="391"/>
        <v/>
      </c>
    </row>
    <row r="3058" spans="1:24" x14ac:dyDescent="0.3">
      <c r="A3058" s="4">
        <v>43410</v>
      </c>
      <c r="B3058" s="1">
        <v>132.565811</v>
      </c>
      <c r="C3058" s="1">
        <v>182.12257600000001</v>
      </c>
      <c r="D3058" s="1">
        <v>235.01898299999999</v>
      </c>
      <c r="E3058" s="1">
        <v>116.02988000000001</v>
      </c>
      <c r="F3058" s="3">
        <f t="shared" si="384"/>
        <v>15995.363711801789</v>
      </c>
      <c r="G3058" s="36">
        <f t="shared" si="385"/>
        <v>-5.9361186977171252E-4</v>
      </c>
      <c r="H3058" s="31">
        <f t="shared" si="386"/>
        <v>-1.8874069063985123E-3</v>
      </c>
      <c r="I3058" s="37">
        <f t="shared" si="387"/>
        <v>-2.5701035970614365E-3</v>
      </c>
      <c r="J3058" s="37">
        <f t="shared" si="388"/>
        <v>-5.3928457571541654E-4</v>
      </c>
      <c r="K3058" s="39">
        <f t="shared" si="389"/>
        <v>-1.3882655093268056E-3</v>
      </c>
      <c r="L3058" s="36">
        <f>-(1-B3058/MAX(B$5:B3058))</f>
        <v>-1.0927112522612026E-2</v>
      </c>
      <c r="M3058" s="37">
        <f>-(1-C3058/MAX(C$5:C3058))</f>
        <v>-2.8092702613696119E-2</v>
      </c>
      <c r="N3058" s="37">
        <f>-(1-D3058/MAX(D$5:D3058))</f>
        <v>-7.854489179963986E-2</v>
      </c>
      <c r="O3058" s="37">
        <f>-(1-E3058/MAX(E$5:E3058))</f>
        <v>-0.36927942423517646</v>
      </c>
      <c r="P3058" s="39">
        <f>-(1-F3058/MAX(F$5:F3058))</f>
        <v>-4.757786564336286E-2</v>
      </c>
      <c r="Q3058" s="33">
        <f>IF(DatiStorici[[#This Row],[Calend]]="X",(DatiStorici[[#This Row],[Balanced]]*B$2/DatiStorici[[#This Row],[Bond 3Y]]),Q3057)</f>
        <v>32.796399059957402</v>
      </c>
      <c r="R3058" s="33">
        <f>IF(DatiStorici[[#This Row],[Calend]]="X",(DatiStorici[[#This Row],[Balanced]]*C$2/DatiStorici[[#This Row],[Bond 10Y]]),R3057)</f>
        <v>23.941825733422558</v>
      </c>
      <c r="S3058" s="33">
        <f>IF(DatiStorici[[#This Row],[Calend]]="X",(DatiStorici[[#This Row],[Balanced]]*D$2/DatiStorici[[#This Row],[SXXR]]),S3057)</f>
        <v>17.880885900344772</v>
      </c>
      <c r="T3058" s="33">
        <f>IF(DatiStorici[[#This Row],[Calend]]="X",(DatiStorici[[#This Row],[Balanced]]*E$2/DatiStorici[[#This Row],[Gold]]),T3057)</f>
        <v>35.294211792420029</v>
      </c>
      <c r="U3058" s="34">
        <f>SUMPRODUCT(DatiStorici[[#This Row],[Bond 3Y]:[Gold]],Q3057:T3057)</f>
        <v>17005.558994384046</v>
      </c>
      <c r="V3058" s="32">
        <f t="shared" si="390"/>
        <v>-1.4010623025033076E-3</v>
      </c>
      <c r="W3058" s="32">
        <f>-(1-U3058/MAX(U$5:U3058))</f>
        <v>-4.5315881181423268E-2</v>
      </c>
      <c r="X3058" s="53" t="str">
        <f t="shared" si="391"/>
        <v/>
      </c>
    </row>
    <row r="3059" spans="1:24" x14ac:dyDescent="0.3">
      <c r="A3059" s="4">
        <v>43411</v>
      </c>
      <c r="B3059" s="1">
        <v>132.59438800000001</v>
      </c>
      <c r="C3059" s="1">
        <v>182.11281</v>
      </c>
      <c r="D3059" s="1">
        <v>237.513701</v>
      </c>
      <c r="E3059" s="1">
        <v>115.87308</v>
      </c>
      <c r="F3059" s="3">
        <f t="shared" si="384"/>
        <v>16027.166666249355</v>
      </c>
      <c r="G3059" s="36">
        <f t="shared" si="385"/>
        <v>2.1554517019089765E-4</v>
      </c>
      <c r="H3059" s="31">
        <f t="shared" si="386"/>
        <v>-5.3624663488130092E-5</v>
      </c>
      <c r="I3059" s="37">
        <f t="shared" si="387"/>
        <v>1.055902062669772E-2</v>
      </c>
      <c r="J3059" s="37">
        <f t="shared" si="388"/>
        <v>-1.3522899741759845E-3</v>
      </c>
      <c r="K3059" s="39">
        <f t="shared" si="389"/>
        <v>1.9862868129543053E-3</v>
      </c>
      <c r="L3059" s="36">
        <f>-(1-B3059/MAX(B$5:B3059))</f>
        <v>-1.0713899661073722E-2</v>
      </c>
      <c r="M3059" s="37">
        <f>-(1-C3059/MAX(C$5:C3059))</f>
        <v>-2.8144819418074563E-2</v>
      </c>
      <c r="N3059" s="37">
        <f>-(1-D3059/MAX(D$5:D3059))</f>
        <v>-6.8763679170448122E-2</v>
      </c>
      <c r="O3059" s="37">
        <f>-(1-E3059/MAX(E$5:E3059))</f>
        <v>-0.37013176491052591</v>
      </c>
      <c r="P3059" s="39">
        <f>-(1-F3059/MAX(F$5:F3059))</f>
        <v>-4.5684202060617962E-2</v>
      </c>
      <c r="Q3059" s="33">
        <f>IF(DatiStorici[[#This Row],[Calend]]="X",(DatiStorici[[#This Row],[Balanced]]*B$2/DatiStorici[[#This Row],[Bond 3Y]]),Q3058)</f>
        <v>32.796399059957402</v>
      </c>
      <c r="R3059" s="33">
        <f>IF(DatiStorici[[#This Row],[Calend]]="X",(DatiStorici[[#This Row],[Balanced]]*C$2/DatiStorici[[#This Row],[Bond 10Y]]),R3058)</f>
        <v>23.941825733422558</v>
      </c>
      <c r="S3059" s="33">
        <f>IF(DatiStorici[[#This Row],[Calend]]="X",(DatiStorici[[#This Row],[Balanced]]*D$2/DatiStorici[[#This Row],[SXXR]]),S3058)</f>
        <v>17.880885900344772</v>
      </c>
      <c r="T3059" s="33">
        <f>IF(DatiStorici[[#This Row],[Calend]]="X",(DatiStorici[[#This Row],[Balanced]]*E$2/DatiStorici[[#This Row],[Gold]]),T3058)</f>
        <v>35.294211792420029</v>
      </c>
      <c r="U3059" s="34">
        <f>SUMPRODUCT(DatiStorici[[#This Row],[Bond 3Y]:[Gold]],Q3058:T3058)</f>
        <v>17045.336036712353</v>
      </c>
      <c r="V3059" s="32">
        <f t="shared" si="390"/>
        <v>2.3363298019245214E-3</v>
      </c>
      <c r="W3059" s="32">
        <f>-(1-U3059/MAX(U$5:U3059))</f>
        <v>-4.3082816651351052E-2</v>
      </c>
      <c r="X3059" s="53" t="str">
        <f t="shared" si="391"/>
        <v/>
      </c>
    </row>
    <row r="3060" spans="1:24" x14ac:dyDescent="0.3">
      <c r="A3060" s="4">
        <v>43412</v>
      </c>
      <c r="B3060" s="1">
        <v>132.53784899999999</v>
      </c>
      <c r="C3060" s="1">
        <v>181.865891</v>
      </c>
      <c r="D3060" s="1">
        <v>238.00818000000001</v>
      </c>
      <c r="E3060" s="1">
        <v>115.32532999999999</v>
      </c>
      <c r="F3060" s="3">
        <f t="shared" si="384"/>
        <v>16005.354304195003</v>
      </c>
      <c r="G3060" s="36">
        <f t="shared" si="385"/>
        <v>-4.2649661540065438E-4</v>
      </c>
      <c r="H3060" s="31">
        <f t="shared" si="386"/>
        <v>-1.3567774004352355E-3</v>
      </c>
      <c r="I3060" s="37">
        <f t="shared" si="387"/>
        <v>2.0797325969121867E-3</v>
      </c>
      <c r="J3060" s="37">
        <f t="shared" si="388"/>
        <v>-4.7383632512335875E-3</v>
      </c>
      <c r="K3060" s="39">
        <f t="shared" si="389"/>
        <v>-1.3618887783347052E-3</v>
      </c>
      <c r="L3060" s="36">
        <f>-(1-B3060/MAX(B$5:B3060))</f>
        <v>-1.1135736872065483E-2</v>
      </c>
      <c r="M3060" s="37">
        <f>-(1-C3060/MAX(C$5:C3060))</f>
        <v>-2.9462516450667109E-2</v>
      </c>
      <c r="N3060" s="37">
        <f>-(1-D3060/MAX(D$5:D3060))</f>
        <v>-6.6824941309226893E-2</v>
      </c>
      <c r="O3060" s="37">
        <f>-(1-E3060/MAX(E$5:E3060))</f>
        <v>-0.37310924963579839</v>
      </c>
      <c r="P3060" s="39">
        <f>-(1-F3060/MAX(F$5:F3060))</f>
        <v>-4.6982989434101508E-2</v>
      </c>
      <c r="Q3060" s="33">
        <f>IF(DatiStorici[[#This Row],[Calend]]="X",(DatiStorici[[#This Row],[Balanced]]*B$2/DatiStorici[[#This Row],[Bond 3Y]]),Q3059)</f>
        <v>32.796399059957402</v>
      </c>
      <c r="R3060" s="33">
        <f>IF(DatiStorici[[#This Row],[Calend]]="X",(DatiStorici[[#This Row],[Balanced]]*C$2/DatiStorici[[#This Row],[Bond 10Y]]),R3059)</f>
        <v>23.941825733422558</v>
      </c>
      <c r="S3060" s="33">
        <f>IF(DatiStorici[[#This Row],[Calend]]="X",(DatiStorici[[#This Row],[Balanced]]*D$2/DatiStorici[[#This Row],[SXXR]]),S3059)</f>
        <v>17.880885900344772</v>
      </c>
      <c r="T3060" s="33">
        <f>IF(DatiStorici[[#This Row],[Calend]]="X",(DatiStorici[[#This Row],[Balanced]]*E$2/DatiStorici[[#This Row],[Gold]]),T3059)</f>
        <v>35.294211792420029</v>
      </c>
      <c r="U3060" s="34">
        <f>SUMPRODUCT(DatiStorici[[#This Row],[Bond 3Y]:[Gold]],Q3059:T3059)</f>
        <v>17027.079387507449</v>
      </c>
      <c r="V3060" s="32">
        <f t="shared" si="390"/>
        <v>-1.0716381990988403E-3</v>
      </c>
      <c r="W3060" s="32">
        <f>-(1-U3060/MAX(U$5:U3060))</f>
        <v>-4.41077363887451E-2</v>
      </c>
      <c r="X3060" s="53" t="str">
        <f t="shared" si="391"/>
        <v/>
      </c>
    </row>
    <row r="3061" spans="1:24" x14ac:dyDescent="0.3">
      <c r="A3061" s="4">
        <v>43413</v>
      </c>
      <c r="B3061" s="1">
        <v>132.54726500000001</v>
      </c>
      <c r="C3061" s="1">
        <v>182.200221</v>
      </c>
      <c r="D3061" s="1">
        <v>237.15055899999999</v>
      </c>
      <c r="E3061" s="1">
        <v>114.12284</v>
      </c>
      <c r="F3061" s="3">
        <f t="shared" si="384"/>
        <v>15953.722862706956</v>
      </c>
      <c r="G3061" s="36">
        <f t="shared" si="385"/>
        <v>7.1041333569284038E-5</v>
      </c>
      <c r="H3061" s="31">
        <f t="shared" si="386"/>
        <v>1.8366449551994468E-3</v>
      </c>
      <c r="I3061" s="37">
        <f t="shared" si="387"/>
        <v>-3.6098333500180998E-3</v>
      </c>
      <c r="J3061" s="37">
        <f t="shared" si="388"/>
        <v>-1.0481678797751887E-2</v>
      </c>
      <c r="K3061" s="39">
        <f t="shared" si="389"/>
        <v>-3.2310999555953848E-3</v>
      </c>
      <c r="L3061" s="36">
        <f>-(1-B3061/MAX(B$5:B3061))</f>
        <v>-1.1065484140699411E-2</v>
      </c>
      <c r="M3061" s="37">
        <f>-(1-C3061/MAX(C$5:C3061))</f>
        <v>-2.7678345735142273E-2</v>
      </c>
      <c r="N3061" s="37">
        <f>-(1-D3061/MAX(D$5:D3061))</f>
        <v>-7.0187475012940204E-2</v>
      </c>
      <c r="O3061" s="37">
        <f>-(1-E3061/MAX(E$5:E3061))</f>
        <v>-0.37964580026526928</v>
      </c>
      <c r="P3061" s="39">
        <f>-(1-F3061/MAX(F$5:F3061))</f>
        <v>-5.0057313256177127E-2</v>
      </c>
      <c r="Q3061" s="33">
        <f>IF(DatiStorici[[#This Row],[Calend]]="X",(DatiStorici[[#This Row],[Balanced]]*B$2/DatiStorici[[#This Row],[Bond 3Y]]),Q3060)</f>
        <v>32.796399059957402</v>
      </c>
      <c r="R3061" s="33">
        <f>IF(DatiStorici[[#This Row],[Calend]]="X",(DatiStorici[[#This Row],[Balanced]]*C$2/DatiStorici[[#This Row],[Bond 10Y]]),R3060)</f>
        <v>23.941825733422558</v>
      </c>
      <c r="S3061" s="33">
        <f>IF(DatiStorici[[#This Row],[Calend]]="X",(DatiStorici[[#This Row],[Balanced]]*D$2/DatiStorici[[#This Row],[SXXR]]),S3060)</f>
        <v>17.880885900344772</v>
      </c>
      <c r="T3061" s="33">
        <f>IF(DatiStorici[[#This Row],[Calend]]="X",(DatiStorici[[#This Row],[Balanced]]*E$2/DatiStorici[[#This Row],[Gold]]),T3060)</f>
        <v>35.294211792420029</v>
      </c>
      <c r="U3061" s="34">
        <f>SUMPRODUCT(DatiStorici[[#This Row],[Bond 3Y]:[Gold]],Q3060:T3060)</f>
        <v>16977.616709013448</v>
      </c>
      <c r="V3061" s="32">
        <f t="shared" si="390"/>
        <v>-2.9091695593017829E-3</v>
      </c>
      <c r="W3061" s="32">
        <f>-(1-U3061/MAX(U$5:U3061))</f>
        <v>-4.6884547997704695E-2</v>
      </c>
      <c r="X3061" s="53" t="str">
        <f t="shared" si="391"/>
        <v/>
      </c>
    </row>
    <row r="3062" spans="1:24" x14ac:dyDescent="0.3">
      <c r="A3062" s="4">
        <v>43416</v>
      </c>
      <c r="B3062" s="1">
        <v>132.495701</v>
      </c>
      <c r="C3062" s="1">
        <v>182.22869700000001</v>
      </c>
      <c r="D3062" s="1">
        <v>234.754999</v>
      </c>
      <c r="E3062" s="1">
        <v>113.56776000000001</v>
      </c>
      <c r="F3062" s="3">
        <f t="shared" si="384"/>
        <v>15895.240767452491</v>
      </c>
      <c r="G3062" s="36">
        <f t="shared" si="385"/>
        <v>-3.8909918213464342E-4</v>
      </c>
      <c r="H3062" s="31">
        <f t="shared" si="386"/>
        <v>1.5627738991864663E-4</v>
      </c>
      <c r="I3062" s="37">
        <f t="shared" si="387"/>
        <v>-1.0152796622417205E-2</v>
      </c>
      <c r="J3062" s="37">
        <f t="shared" si="388"/>
        <v>-4.8757489299597464E-3</v>
      </c>
      <c r="K3062" s="39">
        <f t="shared" si="389"/>
        <v>-3.67246869711013E-3</v>
      </c>
      <c r="L3062" s="36">
        <f>-(1-B3062/MAX(B$5:B3062))</f>
        <v>-1.1450202900273876E-2</v>
      </c>
      <c r="M3062" s="37">
        <f>-(1-C3062/MAX(C$5:C3062))</f>
        <v>-2.7526381970911395E-2</v>
      </c>
      <c r="N3062" s="37">
        <f>-(1-D3062/MAX(D$5:D3062))</f>
        <v>-7.9579912044294598E-2</v>
      </c>
      <c r="O3062" s="37">
        <f>-(1-E3062/MAX(E$5:E3062))</f>
        <v>-0.38266312974277572</v>
      </c>
      <c r="P3062" s="39">
        <f>-(1-F3062/MAX(F$5:F3062))</f>
        <v>-5.353954992096821E-2</v>
      </c>
      <c r="Q3062" s="33">
        <f>IF(DatiStorici[[#This Row],[Calend]]="X",(DatiStorici[[#This Row],[Balanced]]*B$2/DatiStorici[[#This Row],[Bond 3Y]]),Q3061)</f>
        <v>32.796399059957402</v>
      </c>
      <c r="R3062" s="33">
        <f>IF(DatiStorici[[#This Row],[Calend]]="X",(DatiStorici[[#This Row],[Balanced]]*C$2/DatiStorici[[#This Row],[Bond 10Y]]),R3061)</f>
        <v>23.941825733422558</v>
      </c>
      <c r="S3062" s="33">
        <f>IF(DatiStorici[[#This Row],[Calend]]="X",(DatiStorici[[#This Row],[Balanced]]*D$2/DatiStorici[[#This Row],[SXXR]]),S3061)</f>
        <v>17.880885900344772</v>
      </c>
      <c r="T3062" s="33">
        <f>IF(DatiStorici[[#This Row],[Calend]]="X",(DatiStorici[[#This Row],[Balanced]]*E$2/DatiStorici[[#This Row],[Gold]]),T3061)</f>
        <v>35.294211792420029</v>
      </c>
      <c r="U3062" s="34">
        <f>SUMPRODUCT(DatiStorici[[#This Row],[Bond 3Y]:[Gold]],Q3061:T3061)</f>
        <v>16914.18151681274</v>
      </c>
      <c r="V3062" s="32">
        <f t="shared" si="390"/>
        <v>-3.7433992646042579E-3</v>
      </c>
      <c r="W3062" s="32">
        <f>-(1-U3062/MAX(U$5:U3062))</f>
        <v>-5.0445769983304745E-2</v>
      </c>
      <c r="X3062" s="53" t="str">
        <f t="shared" si="391"/>
        <v/>
      </c>
    </row>
    <row r="3063" spans="1:24" x14ac:dyDescent="0.3">
      <c r="A3063" s="4">
        <v>43417</v>
      </c>
      <c r="B3063" s="1">
        <v>132.48180099999999</v>
      </c>
      <c r="C3063" s="1">
        <v>182.15524500000001</v>
      </c>
      <c r="D3063" s="1">
        <v>236.315922</v>
      </c>
      <c r="E3063" s="1">
        <v>113.24144</v>
      </c>
      <c r="F3063" s="3">
        <f t="shared" si="384"/>
        <v>15903.649245080327</v>
      </c>
      <c r="G3063" s="36">
        <f t="shared" si="385"/>
        <v>-1.049145675224792E-4</v>
      </c>
      <c r="H3063" s="31">
        <f t="shared" si="386"/>
        <v>-4.0315717861618008E-4</v>
      </c>
      <c r="I3063" s="37">
        <f t="shared" si="387"/>
        <v>6.6271495151716264E-3</v>
      </c>
      <c r="J3063" s="37">
        <f t="shared" si="388"/>
        <v>-2.8774866730173622E-3</v>
      </c>
      <c r="K3063" s="39">
        <f t="shared" si="389"/>
        <v>5.2885354303246754E-4</v>
      </c>
      <c r="L3063" s="36">
        <f>-(1-B3063/MAX(B$5:B3063))</f>
        <v>-1.1553910734384609E-2</v>
      </c>
      <c r="M3063" s="37">
        <f>-(1-C3063/MAX(C$5:C3063))</f>
        <v>-2.7918362670808827E-2</v>
      </c>
      <c r="N3063" s="37">
        <f>-(1-D3063/MAX(D$5:D3063))</f>
        <v>-7.3459893765356554E-2</v>
      </c>
      <c r="O3063" s="37">
        <f>-(1-E3063/MAX(E$5:E3063))</f>
        <v>-0.38443695505642406</v>
      </c>
      <c r="P3063" s="39">
        <f>-(1-F3063/MAX(F$5:F3063))</f>
        <v>-5.3038878579366622E-2</v>
      </c>
      <c r="Q3063" s="33">
        <f>IF(DatiStorici[[#This Row],[Calend]]="X",(DatiStorici[[#This Row],[Balanced]]*B$2/DatiStorici[[#This Row],[Bond 3Y]]),Q3062)</f>
        <v>32.796399059957402</v>
      </c>
      <c r="R3063" s="33">
        <f>IF(DatiStorici[[#This Row],[Calend]]="X",(DatiStorici[[#This Row],[Balanced]]*C$2/DatiStorici[[#This Row],[Bond 10Y]]),R3062)</f>
        <v>23.941825733422558</v>
      </c>
      <c r="S3063" s="33">
        <f>IF(DatiStorici[[#This Row],[Calend]]="X",(DatiStorici[[#This Row],[Balanced]]*D$2/DatiStorici[[#This Row],[SXXR]]),S3062)</f>
        <v>17.880885900344772</v>
      </c>
      <c r="T3063" s="33">
        <f>IF(DatiStorici[[#This Row],[Calend]]="X",(DatiStorici[[#This Row],[Balanced]]*E$2/DatiStorici[[#This Row],[Gold]]),T3062)</f>
        <v>35.294211792420029</v>
      </c>
      <c r="U3063" s="34">
        <f>SUMPRODUCT(DatiStorici[[#This Row],[Bond 3Y]:[Gold]],Q3062:T3062)</f>
        <v>16928.360550752153</v>
      </c>
      <c r="V3063" s="32">
        <f t="shared" si="390"/>
        <v>8.3794147264420798E-4</v>
      </c>
      <c r="W3063" s="32">
        <f>-(1-U3063/MAX(U$5:U3063))</f>
        <v>-4.9649765657506451E-2</v>
      </c>
      <c r="X3063" s="53" t="str">
        <f t="shared" si="391"/>
        <v/>
      </c>
    </row>
    <row r="3064" spans="1:24" x14ac:dyDescent="0.3">
      <c r="A3064" s="4">
        <v>43418</v>
      </c>
      <c r="B3064" s="1">
        <v>132.434606</v>
      </c>
      <c r="C3064" s="1">
        <v>181.954691</v>
      </c>
      <c r="D3064" s="1">
        <v>234.91654199999999</v>
      </c>
      <c r="E3064" s="1">
        <v>113.34846</v>
      </c>
      <c r="F3064" s="3">
        <f t="shared" si="384"/>
        <v>15880.575949731588</v>
      </c>
      <c r="G3064" s="36">
        <f t="shared" si="385"/>
        <v>-3.5630107650733481E-4</v>
      </c>
      <c r="H3064" s="31">
        <f t="shared" si="386"/>
        <v>-1.1016124552111501E-3</v>
      </c>
      <c r="I3064" s="37">
        <f t="shared" si="387"/>
        <v>-5.9392517301526107E-3</v>
      </c>
      <c r="J3064" s="37">
        <f t="shared" si="388"/>
        <v>9.4461410643456199E-4</v>
      </c>
      <c r="K3064" s="39">
        <f t="shared" si="389"/>
        <v>-1.4518711254020813E-3</v>
      </c>
      <c r="L3064" s="36">
        <f>-(1-B3064/MAX(B$5:B3064))</f>
        <v>-1.1906032405668898E-2</v>
      </c>
      <c r="M3064" s="37">
        <f>-(1-C3064/MAX(C$5:C3064))</f>
        <v>-2.8988630291666762E-2</v>
      </c>
      <c r="N3064" s="37">
        <f>-(1-D3064/MAX(D$5:D3064))</f>
        <v>-7.8946539281618655E-2</v>
      </c>
      <c r="O3064" s="37">
        <f>-(1-E3064/MAX(E$5:E3064))</f>
        <v>-0.38385521080211349</v>
      </c>
      <c r="P3064" s="39">
        <f>-(1-F3064/MAX(F$5:F3064))</f>
        <v>-5.4412746507513376E-2</v>
      </c>
      <c r="Q3064" s="33">
        <f>IF(DatiStorici[[#This Row],[Calend]]="X",(DatiStorici[[#This Row],[Balanced]]*B$2/DatiStorici[[#This Row],[Bond 3Y]]),Q3063)</f>
        <v>32.796399059957402</v>
      </c>
      <c r="R3064" s="33">
        <f>IF(DatiStorici[[#This Row],[Calend]]="X",(DatiStorici[[#This Row],[Balanced]]*C$2/DatiStorici[[#This Row],[Bond 10Y]]),R3063)</f>
        <v>23.941825733422558</v>
      </c>
      <c r="S3064" s="33">
        <f>IF(DatiStorici[[#This Row],[Calend]]="X",(DatiStorici[[#This Row],[Balanced]]*D$2/DatiStorici[[#This Row],[SXXR]]),S3063)</f>
        <v>17.880885900344772</v>
      </c>
      <c r="T3064" s="33">
        <f>IF(DatiStorici[[#This Row],[Calend]]="X",(DatiStorici[[#This Row],[Balanced]]*E$2/DatiStorici[[#This Row],[Gold]]),T3063)</f>
        <v>35.294211792420029</v>
      </c>
      <c r="U3064" s="34">
        <f>SUMPRODUCT(DatiStorici[[#This Row],[Bond 3Y]:[Gold]],Q3063:T3063)</f>
        <v>16900.766128215178</v>
      </c>
      <c r="V3064" s="32">
        <f t="shared" si="390"/>
        <v>-1.6314005926893161E-3</v>
      </c>
      <c r="W3064" s="32">
        <f>-(1-U3064/MAX(U$5:U3064))</f>
        <v>-5.1198903617200697E-2</v>
      </c>
      <c r="X3064" s="53" t="str">
        <f t="shared" si="391"/>
        <v/>
      </c>
    </row>
    <row r="3065" spans="1:24" x14ac:dyDescent="0.3">
      <c r="A3065" s="4">
        <v>43419</v>
      </c>
      <c r="B3065" s="1">
        <v>132.44685200000001</v>
      </c>
      <c r="C3065" s="1">
        <v>182.318994</v>
      </c>
      <c r="D3065" s="1">
        <v>232.507192</v>
      </c>
      <c r="E3065" s="1">
        <v>114.15727</v>
      </c>
      <c r="F3065" s="3">
        <f t="shared" si="384"/>
        <v>15885.757104561149</v>
      </c>
      <c r="G3065" s="36">
        <f t="shared" si="385"/>
        <v>9.246400334087219E-5</v>
      </c>
      <c r="H3065" s="31">
        <f t="shared" si="386"/>
        <v>2.0001616172408893E-3</v>
      </c>
      <c r="I3065" s="37">
        <f t="shared" si="387"/>
        <v>-1.0309152759012761E-2</v>
      </c>
      <c r="J3065" s="37">
        <f t="shared" si="388"/>
        <v>7.1102684535293923E-3</v>
      </c>
      <c r="K3065" s="39">
        <f t="shared" si="389"/>
        <v>3.2620415246845244E-4</v>
      </c>
      <c r="L3065" s="36">
        <f>-(1-B3065/MAX(B$5:B3065))</f>
        <v>-1.1814665057717888E-2</v>
      </c>
      <c r="M3065" s="37">
        <f>-(1-C3065/MAX(C$5:C3065))</f>
        <v>-2.7044506987811578E-2</v>
      </c>
      <c r="N3065" s="37">
        <f>-(1-D3065/MAX(D$5:D3065))</f>
        <v>-8.8393043715443542E-2</v>
      </c>
      <c r="O3065" s="37">
        <f>-(1-E3065/MAX(E$5:E3065))</f>
        <v>-0.37945864408253793</v>
      </c>
      <c r="P3065" s="39">
        <f>-(1-F3065/MAX(F$5:F3065))</f>
        <v>-5.4104241703864409E-2</v>
      </c>
      <c r="Q3065" s="33">
        <f>IF(DatiStorici[[#This Row],[Calend]]="X",(DatiStorici[[#This Row],[Balanced]]*B$2/DatiStorici[[#This Row],[Bond 3Y]]),Q3064)</f>
        <v>32.796399059957402</v>
      </c>
      <c r="R3065" s="33">
        <f>IF(DatiStorici[[#This Row],[Calend]]="X",(DatiStorici[[#This Row],[Balanced]]*C$2/DatiStorici[[#This Row],[Bond 10Y]]),R3064)</f>
        <v>23.941825733422558</v>
      </c>
      <c r="S3065" s="33">
        <f>IF(DatiStorici[[#This Row],[Calend]]="X",(DatiStorici[[#This Row],[Balanced]]*D$2/DatiStorici[[#This Row],[SXXR]]),S3064)</f>
        <v>17.880885900344772</v>
      </c>
      <c r="T3065" s="33">
        <f>IF(DatiStorici[[#This Row],[Calend]]="X",(DatiStorici[[#This Row],[Balanced]]*E$2/DatiStorici[[#This Row],[Gold]]),T3064)</f>
        <v>35.294211792420029</v>
      </c>
      <c r="U3065" s="34">
        <f>SUMPRODUCT(DatiStorici[[#This Row],[Bond 3Y]:[Gold]],Q3064:T3064)</f>
        <v>16895.354830854063</v>
      </c>
      <c r="V3065" s="32">
        <f t="shared" si="390"/>
        <v>-3.2023186411915885E-4</v>
      </c>
      <c r="W3065" s="32">
        <f>-(1-U3065/MAX(U$5:U3065))</f>
        <v>-5.1502691317126814E-2</v>
      </c>
      <c r="X3065" s="53" t="str">
        <f t="shared" si="391"/>
        <v/>
      </c>
    </row>
    <row r="3066" spans="1:24" x14ac:dyDescent="0.3">
      <c r="A3066" s="4">
        <v>43420</v>
      </c>
      <c r="B3066" s="1">
        <v>132.450738</v>
      </c>
      <c r="C3066" s="1">
        <v>182.178743</v>
      </c>
      <c r="D3066" s="1">
        <v>232.03701100000001</v>
      </c>
      <c r="E3066" s="1">
        <v>115.14975</v>
      </c>
      <c r="F3066" s="3">
        <f t="shared" si="384"/>
        <v>15914.373095107945</v>
      </c>
      <c r="G3066" s="36">
        <f t="shared" si="385"/>
        <v>2.9339640275767546E-5</v>
      </c>
      <c r="H3066" s="31">
        <f t="shared" si="386"/>
        <v>-7.6955762785224755E-4</v>
      </c>
      <c r="I3066" s="37">
        <f t="shared" si="387"/>
        <v>-2.0242687671796484E-3</v>
      </c>
      <c r="J3066" s="37">
        <f t="shared" si="388"/>
        <v>8.6563961056832991E-3</v>
      </c>
      <c r="K3066" s="39">
        <f t="shared" si="389"/>
        <v>1.7997409501919498E-3</v>
      </c>
      <c r="L3066" s="36">
        <f>-(1-B3066/MAX(B$5:B3066))</f>
        <v>-1.1785671630138439E-2</v>
      </c>
      <c r="M3066" s="37">
        <f>-(1-C3066/MAX(C$5:C3066))</f>
        <v>-2.7792964281572519E-2</v>
      </c>
      <c r="N3066" s="37">
        <f>-(1-D3066/MAX(D$5:D3066))</f>
        <v>-9.0236514735096196E-2</v>
      </c>
      <c r="O3066" s="37">
        <f>-(1-E3066/MAX(E$5:E3066))</f>
        <v>-0.37406367550172859</v>
      </c>
      <c r="P3066" s="39">
        <f>-(1-F3066/MAX(F$5:F3066))</f>
        <v>-5.2400341543519913E-2</v>
      </c>
      <c r="Q3066" s="33">
        <f>IF(DatiStorici[[#This Row],[Calend]]="X",(DatiStorici[[#This Row],[Balanced]]*B$2/DatiStorici[[#This Row],[Bond 3Y]]),Q3065)</f>
        <v>32.796399059957402</v>
      </c>
      <c r="R3066" s="33">
        <f>IF(DatiStorici[[#This Row],[Calend]]="X",(DatiStorici[[#This Row],[Balanced]]*C$2/DatiStorici[[#This Row],[Bond 10Y]]),R3065)</f>
        <v>23.941825733422558</v>
      </c>
      <c r="S3066" s="33">
        <f>IF(DatiStorici[[#This Row],[Calend]]="X",(DatiStorici[[#This Row],[Balanced]]*D$2/DatiStorici[[#This Row],[SXXR]]),S3065)</f>
        <v>17.880885900344772</v>
      </c>
      <c r="T3066" s="33">
        <f>IF(DatiStorici[[#This Row],[Calend]]="X",(DatiStorici[[#This Row],[Balanced]]*E$2/DatiStorici[[#This Row],[Gold]]),T3065)</f>
        <v>35.294211792420029</v>
      </c>
      <c r="U3066" s="34">
        <f>SUMPRODUCT(DatiStorici[[#This Row],[Bond 3Y]:[Gold]],Q3065:T3065)</f>
        <v>16918.745959166103</v>
      </c>
      <c r="V3066" s="32">
        <f t="shared" si="390"/>
        <v>1.3835134749489567E-3</v>
      </c>
      <c r="W3066" s="32">
        <f>-(1-U3066/MAX(U$5:U3066))</f>
        <v>-5.0189524326960444E-2</v>
      </c>
      <c r="X3066" s="53" t="str">
        <f t="shared" si="391"/>
        <v/>
      </c>
    </row>
    <row r="3067" spans="1:24" x14ac:dyDescent="0.3">
      <c r="A3067" s="4">
        <v>43423</v>
      </c>
      <c r="B3067" s="1">
        <v>132.39940100000001</v>
      </c>
      <c r="C3067" s="1">
        <v>181.833856</v>
      </c>
      <c r="D3067" s="1">
        <v>230.362483</v>
      </c>
      <c r="E3067" s="1">
        <v>115.07037</v>
      </c>
      <c r="F3067" s="3">
        <f t="shared" si="384"/>
        <v>15876.052322372729</v>
      </c>
      <c r="G3067" s="36">
        <f t="shared" si="385"/>
        <v>-3.8766829299584593E-4</v>
      </c>
      <c r="H3067" s="31">
        <f t="shared" si="386"/>
        <v>-1.8949184953857042E-3</v>
      </c>
      <c r="I3067" s="37">
        <f t="shared" si="387"/>
        <v>-7.2428077537196904E-3</v>
      </c>
      <c r="J3067" s="37">
        <f t="shared" si="388"/>
        <v>-6.8960091885760552E-4</v>
      </c>
      <c r="K3067" s="39">
        <f t="shared" si="389"/>
        <v>-2.4108385334551856E-3</v>
      </c>
      <c r="L3067" s="36">
        <f>-(1-B3067/MAX(B$5:B3067))</f>
        <v>-1.2168696743788732E-2</v>
      </c>
      <c r="M3067" s="37">
        <f>-(1-C3067/MAX(C$5:C3067))</f>
        <v>-2.9633473017148915E-2</v>
      </c>
      <c r="N3067" s="37">
        <f>-(1-D3067/MAX(D$5:D3067))</f>
        <v>-9.6801951959477939E-2</v>
      </c>
      <c r="O3067" s="37">
        <f>-(1-E3067/MAX(E$5:E3067))</f>
        <v>-0.37449517296862433</v>
      </c>
      <c r="P3067" s="39">
        <f>-(1-F3067/MAX(F$5:F3067))</f>
        <v>-5.4682099733972422E-2</v>
      </c>
      <c r="Q3067" s="33">
        <f>IF(DatiStorici[[#This Row],[Calend]]="X",(DatiStorici[[#This Row],[Balanced]]*B$2/DatiStorici[[#This Row],[Bond 3Y]]),Q3066)</f>
        <v>32.796399059957402</v>
      </c>
      <c r="R3067" s="33">
        <f>IF(DatiStorici[[#This Row],[Calend]]="X",(DatiStorici[[#This Row],[Balanced]]*C$2/DatiStorici[[#This Row],[Bond 10Y]]),R3066)</f>
        <v>23.941825733422558</v>
      </c>
      <c r="S3067" s="33">
        <f>IF(DatiStorici[[#This Row],[Calend]]="X",(DatiStorici[[#This Row],[Balanced]]*D$2/DatiStorici[[#This Row],[SXXR]]),S3066)</f>
        <v>17.880885900344772</v>
      </c>
      <c r="T3067" s="33">
        <f>IF(DatiStorici[[#This Row],[Calend]]="X",(DatiStorici[[#This Row],[Balanced]]*E$2/DatiStorici[[#This Row],[Gold]]),T3066)</f>
        <v>35.294211792420029</v>
      </c>
      <c r="U3067" s="34">
        <f>SUMPRODUCT(DatiStorici[[#This Row],[Bond 3Y]:[Gold]],Q3066:T3066)</f>
        <v>16876.061367338822</v>
      </c>
      <c r="V3067" s="32">
        <f t="shared" si="390"/>
        <v>-2.5261049197973307E-3</v>
      </c>
      <c r="W3067" s="32">
        <f>-(1-U3067/MAX(U$5:U3067))</f>
        <v>-5.2585817324398265E-2</v>
      </c>
      <c r="X3067" s="53" t="str">
        <f t="shared" si="391"/>
        <v/>
      </c>
    </row>
    <row r="3068" spans="1:24" x14ac:dyDescent="0.3">
      <c r="A3068" s="4">
        <v>43424</v>
      </c>
      <c r="B3068" s="1">
        <v>132.42578399999999</v>
      </c>
      <c r="C3068" s="1">
        <v>181.99221800000001</v>
      </c>
      <c r="D3068" s="1">
        <v>227.74562299999999</v>
      </c>
      <c r="E3068" s="1">
        <v>115.2009</v>
      </c>
      <c r="F3068" s="3">
        <f t="shared" si="384"/>
        <v>15846.494796068066</v>
      </c>
      <c r="G3068" s="36">
        <f t="shared" si="385"/>
        <v>1.9924842183921562E-4</v>
      </c>
      <c r="H3068" s="31">
        <f t="shared" si="386"/>
        <v>8.7053689286170979E-4</v>
      </c>
      <c r="I3068" s="37">
        <f t="shared" si="387"/>
        <v>-1.1424763847301619E-2</v>
      </c>
      <c r="J3068" s="37">
        <f t="shared" si="388"/>
        <v>1.1337064669921042E-3</v>
      </c>
      <c r="K3068" s="39">
        <f t="shared" si="389"/>
        <v>-1.863503251984781E-3</v>
      </c>
      <c r="L3068" s="36">
        <f>-(1-B3068/MAX(B$5:B3068))</f>
        <v>-1.1971853305850599E-2</v>
      </c>
      <c r="M3068" s="37">
        <f>-(1-C3068/MAX(C$5:C3068))</f>
        <v>-2.8788365360486345E-2</v>
      </c>
      <c r="N3068" s="37">
        <f>-(1-D3068/MAX(D$5:D3068))</f>
        <v>-0.10706205513780376</v>
      </c>
      <c r="O3068" s="37">
        <f>-(1-E3068/MAX(E$5:E3068))</f>
        <v>-0.37378563197147263</v>
      </c>
      <c r="P3068" s="39">
        <f>-(1-F3068/MAX(F$5:F3068))</f>
        <v>-5.6442062357930589E-2</v>
      </c>
      <c r="Q3068" s="33">
        <f>IF(DatiStorici[[#This Row],[Calend]]="X",(DatiStorici[[#This Row],[Balanced]]*B$2/DatiStorici[[#This Row],[Bond 3Y]]),Q3067)</f>
        <v>32.796399059957402</v>
      </c>
      <c r="R3068" s="33">
        <f>IF(DatiStorici[[#This Row],[Calend]]="X",(DatiStorici[[#This Row],[Balanced]]*C$2/DatiStorici[[#This Row],[Bond 10Y]]),R3067)</f>
        <v>23.941825733422558</v>
      </c>
      <c r="S3068" s="33">
        <f>IF(DatiStorici[[#This Row],[Calend]]="X",(DatiStorici[[#This Row],[Balanced]]*D$2/DatiStorici[[#This Row],[SXXR]]),S3067)</f>
        <v>17.880885900344772</v>
      </c>
      <c r="T3068" s="33">
        <f>IF(DatiStorici[[#This Row],[Calend]]="X",(DatiStorici[[#This Row],[Balanced]]*E$2/DatiStorici[[#This Row],[Gold]]),T3067)</f>
        <v>35.294211792420029</v>
      </c>
      <c r="U3068" s="34">
        <f>SUMPRODUCT(DatiStorici[[#This Row],[Bond 3Y]:[Gold]],Q3067:T3067)</f>
        <v>16838.533288530107</v>
      </c>
      <c r="V3068" s="32">
        <f t="shared" si="390"/>
        <v>-2.2262224826413994E-3</v>
      </c>
      <c r="W3068" s="32">
        <f>-(1-U3068/MAX(U$5:U3068))</f>
        <v>-5.4692626095593777E-2</v>
      </c>
      <c r="X3068" s="53" t="str">
        <f t="shared" si="391"/>
        <v/>
      </c>
    </row>
    <row r="3069" spans="1:24" x14ac:dyDescent="0.3">
      <c r="A3069" s="4">
        <v>43425</v>
      </c>
      <c r="B3069" s="1">
        <v>132.57419200000001</v>
      </c>
      <c r="C3069" s="1">
        <v>182.21052299999999</v>
      </c>
      <c r="D3069" s="1">
        <v>230.35197600000001</v>
      </c>
      <c r="E3069" s="1">
        <v>115.49157</v>
      </c>
      <c r="F3069" s="3">
        <f t="shared" si="384"/>
        <v>15906.358223755737</v>
      </c>
      <c r="G3069" s="36">
        <f t="shared" si="385"/>
        <v>1.1200605958944004E-3</v>
      </c>
      <c r="H3069" s="31">
        <f t="shared" si="386"/>
        <v>1.1988104512626841E-3</v>
      </c>
      <c r="I3069" s="37">
        <f t="shared" si="387"/>
        <v>1.1379152081503663E-2</v>
      </c>
      <c r="J3069" s="37">
        <f t="shared" si="388"/>
        <v>2.5199795539061326E-3</v>
      </c>
      <c r="K3069" s="39">
        <f t="shared" si="389"/>
        <v>3.7705902254028642E-3</v>
      </c>
      <c r="L3069" s="36">
        <f>-(1-B3069/MAX(B$5:B3069))</f>
        <v>-1.0864581921339878E-2</v>
      </c>
      <c r="M3069" s="37">
        <f>-(1-C3069/MAX(C$5:C3069))</f>
        <v>-2.7623368536831228E-2</v>
      </c>
      <c r="N3069" s="37">
        <f>-(1-D3069/MAX(D$5:D3069))</f>
        <v>-9.684314747780709E-2</v>
      </c>
      <c r="O3069" s="37">
        <f>-(1-E3069/MAX(E$5:E3069))</f>
        <v>-0.37220559457285118</v>
      </c>
      <c r="P3069" s="39">
        <f>-(1-F3069/MAX(F$5:F3069))</f>
        <v>-5.2877576135830662E-2</v>
      </c>
      <c r="Q3069" s="33">
        <f>IF(DatiStorici[[#This Row],[Calend]]="X",(DatiStorici[[#This Row],[Balanced]]*B$2/DatiStorici[[#This Row],[Bond 3Y]]),Q3068)</f>
        <v>32.796399059957402</v>
      </c>
      <c r="R3069" s="33">
        <f>IF(DatiStorici[[#This Row],[Calend]]="X",(DatiStorici[[#This Row],[Balanced]]*C$2/DatiStorici[[#This Row],[Bond 10Y]]),R3068)</f>
        <v>23.941825733422558</v>
      </c>
      <c r="S3069" s="33">
        <f>IF(DatiStorici[[#This Row],[Calend]]="X",(DatiStorici[[#This Row],[Balanced]]*D$2/DatiStorici[[#This Row],[SXXR]]),S3068)</f>
        <v>17.880885900344772</v>
      </c>
      <c r="T3069" s="33">
        <f>IF(DatiStorici[[#This Row],[Calend]]="X",(DatiStorici[[#This Row],[Balanced]]*E$2/DatiStorici[[#This Row],[Gold]]),T3068)</f>
        <v>35.294211792420029</v>
      </c>
      <c r="U3069" s="34">
        <f>SUMPRODUCT(DatiStorici[[#This Row],[Bond 3Y]:[Gold]],Q3068:T3068)</f>
        <v>16905.490025939253</v>
      </c>
      <c r="V3069" s="32">
        <f t="shared" si="390"/>
        <v>3.9685146410003971E-3</v>
      </c>
      <c r="W3069" s="32">
        <f>-(1-U3069/MAX(U$5:U3069))</f>
        <v>-5.093370621101212E-2</v>
      </c>
      <c r="X3069" s="53" t="str">
        <f t="shared" si="391"/>
        <v/>
      </c>
    </row>
    <row r="3070" spans="1:24" x14ac:dyDescent="0.3">
      <c r="A3070" s="4">
        <v>43426</v>
      </c>
      <c r="B3070" s="1">
        <v>132.68469200000001</v>
      </c>
      <c r="C3070" s="1">
        <v>182.46543299999999</v>
      </c>
      <c r="D3070" s="1">
        <v>228.81535099999999</v>
      </c>
      <c r="E3070" s="1">
        <v>115.57971000000001</v>
      </c>
      <c r="F3070" s="3">
        <f t="shared" si="384"/>
        <v>15895.900177466241</v>
      </c>
      <c r="G3070" s="36">
        <f t="shared" si="385"/>
        <v>8.3314839243492248E-4</v>
      </c>
      <c r="H3070" s="31">
        <f t="shared" si="386"/>
        <v>1.3980084912256462E-3</v>
      </c>
      <c r="I3070" s="37">
        <f t="shared" si="387"/>
        <v>-6.6931188091803977E-3</v>
      </c>
      <c r="J3070" s="37">
        <f t="shared" si="388"/>
        <v>7.6288151668791975E-4</v>
      </c>
      <c r="K3070" s="39">
        <f t="shared" si="389"/>
        <v>-6.5769207548299342E-4</v>
      </c>
      <c r="L3070" s="36">
        <f>-(1-B3070/MAX(B$5:B3070))</f>
        <v>-1.0040141945136249E-2</v>
      </c>
      <c r="M3070" s="37">
        <f>-(1-C3070/MAX(C$5:C3070))</f>
        <v>-2.6263027086484314E-2</v>
      </c>
      <c r="N3070" s="37">
        <f>-(1-D3070/MAX(D$5:D3070))</f>
        <v>-0.10286789891517667</v>
      </c>
      <c r="O3070" s="37">
        <f>-(1-E3070/MAX(E$5:E3070))</f>
        <v>-0.37172647909373568</v>
      </c>
      <c r="P3070" s="39">
        <f>-(1-F3070/MAX(F$5:F3070))</f>
        <v>-5.3500286250317886E-2</v>
      </c>
      <c r="Q3070" s="33">
        <f>IF(DatiStorici[[#This Row],[Calend]]="X",(DatiStorici[[#This Row],[Balanced]]*B$2/DatiStorici[[#This Row],[Bond 3Y]]),Q3069)</f>
        <v>32.796399059957402</v>
      </c>
      <c r="R3070" s="33">
        <f>IF(DatiStorici[[#This Row],[Calend]]="X",(DatiStorici[[#This Row],[Balanced]]*C$2/DatiStorici[[#This Row],[Bond 10Y]]),R3069)</f>
        <v>23.941825733422558</v>
      </c>
      <c r="S3070" s="33">
        <f>IF(DatiStorici[[#This Row],[Calend]]="X",(DatiStorici[[#This Row],[Balanced]]*D$2/DatiStorici[[#This Row],[SXXR]]),S3069)</f>
        <v>17.880885900344772</v>
      </c>
      <c r="T3070" s="33">
        <f>IF(DatiStorici[[#This Row],[Calend]]="X",(DatiStorici[[#This Row],[Balanced]]*E$2/DatiStorici[[#This Row],[Gold]]),T3069)</f>
        <v>35.294211792420029</v>
      </c>
      <c r="U3070" s="34">
        <f>SUMPRODUCT(DatiStorici[[#This Row],[Bond 3Y]:[Gold]],Q3069:T3069)</f>
        <v>16890.851654363854</v>
      </c>
      <c r="V3070" s="32">
        <f t="shared" si="390"/>
        <v>-8.6626964712839484E-4</v>
      </c>
      <c r="W3070" s="32">
        <f>-(1-U3070/MAX(U$5:U3070))</f>
        <v>-5.1755497536602357E-2</v>
      </c>
      <c r="X3070" s="53" t="str">
        <f t="shared" si="391"/>
        <v/>
      </c>
    </row>
    <row r="3071" spans="1:24" x14ac:dyDescent="0.3">
      <c r="A3071" s="4">
        <v>43427</v>
      </c>
      <c r="B3071" s="1">
        <v>132.72528</v>
      </c>
      <c r="C3071" s="1">
        <v>182.78680199999999</v>
      </c>
      <c r="D3071" s="1">
        <v>229.731416</v>
      </c>
      <c r="E3071" s="1">
        <v>115.25811</v>
      </c>
      <c r="F3071" s="3">
        <f t="shared" si="384"/>
        <v>15906.135337197546</v>
      </c>
      <c r="G3071" s="36">
        <f t="shared" si="385"/>
        <v>3.0585135901668134E-4</v>
      </c>
      <c r="H3071" s="31">
        <f t="shared" si="386"/>
        <v>1.7597104254749364E-3</v>
      </c>
      <c r="I3071" s="37">
        <f t="shared" si="387"/>
        <v>3.995519256096992E-3</v>
      </c>
      <c r="J3071" s="37">
        <f t="shared" si="388"/>
        <v>-2.7863736373174002E-3</v>
      </c>
      <c r="K3071" s="39">
        <f t="shared" si="389"/>
        <v>6.4367955818270641E-4</v>
      </c>
      <c r="L3071" s="36">
        <f>-(1-B3071/MAX(B$5:B3071))</f>
        <v>-9.7373150695331256E-3</v>
      </c>
      <c r="M3071" s="37">
        <f>-(1-C3071/MAX(C$5:C3071))</f>
        <v>-2.4548023471261282E-2</v>
      </c>
      <c r="N3071" s="37">
        <f>-(1-D3071/MAX(D$5:D3071))</f>
        <v>-9.9276219796670895E-2</v>
      </c>
      <c r="O3071" s="37">
        <f>-(1-E3071/MAX(E$5:E3071))</f>
        <v>-0.37347464721358525</v>
      </c>
      <c r="P3071" s="39">
        <f>-(1-F3071/MAX(F$5:F3071))</f>
        <v>-5.2890847612196978E-2</v>
      </c>
      <c r="Q3071" s="33">
        <f>IF(DatiStorici[[#This Row],[Calend]]="X",(DatiStorici[[#This Row],[Balanced]]*B$2/DatiStorici[[#This Row],[Bond 3Y]]),Q3070)</f>
        <v>32.796399059957402</v>
      </c>
      <c r="R3071" s="33">
        <f>IF(DatiStorici[[#This Row],[Calend]]="X",(DatiStorici[[#This Row],[Balanced]]*C$2/DatiStorici[[#This Row],[Bond 10Y]]),R3070)</f>
        <v>23.941825733422558</v>
      </c>
      <c r="S3071" s="33">
        <f>IF(DatiStorici[[#This Row],[Calend]]="X",(DatiStorici[[#This Row],[Balanced]]*D$2/DatiStorici[[#This Row],[SXXR]]),S3070)</f>
        <v>17.880885900344772</v>
      </c>
      <c r="T3071" s="33">
        <f>IF(DatiStorici[[#This Row],[Calend]]="X",(DatiStorici[[#This Row],[Balanced]]*E$2/DatiStorici[[#This Row],[Gold]]),T3070)</f>
        <v>35.294211792420029</v>
      </c>
      <c r="U3071" s="34">
        <f>SUMPRODUCT(DatiStorici[[#This Row],[Bond 3Y]:[Gold]],Q3070:T3070)</f>
        <v>16904.906390432883</v>
      </c>
      <c r="V3071" s="32">
        <f t="shared" si="390"/>
        <v>8.3174562089450633E-4</v>
      </c>
      <c r="W3071" s="32">
        <f>-(1-U3071/MAX(U$5:U3071))</f>
        <v>-5.0966471235043054E-2</v>
      </c>
      <c r="X3071" s="53" t="str">
        <f t="shared" si="391"/>
        <v/>
      </c>
    </row>
    <row r="3072" spans="1:24" x14ac:dyDescent="0.3">
      <c r="A3072" s="4">
        <v>43430</v>
      </c>
      <c r="B3072" s="1">
        <v>132.821393</v>
      </c>
      <c r="C3072" s="1">
        <v>183.174138</v>
      </c>
      <c r="D3072" s="1">
        <v>232.55184600000001</v>
      </c>
      <c r="E3072" s="1">
        <v>115.23054</v>
      </c>
      <c r="F3072" s="3">
        <f t="shared" si="384"/>
        <v>15959.656279846899</v>
      </c>
      <c r="G3072" s="36">
        <f t="shared" si="385"/>
        <v>7.2388784322700666E-4</v>
      </c>
      <c r="H3072" s="31">
        <f t="shared" si="386"/>
        <v>2.1168168637611192E-3</v>
      </c>
      <c r="I3072" s="37">
        <f t="shared" si="387"/>
        <v>1.2202323673894401E-2</v>
      </c>
      <c r="J3072" s="37">
        <f t="shared" si="388"/>
        <v>-2.3923086999283217E-4</v>
      </c>
      <c r="K3072" s="39">
        <f t="shared" si="389"/>
        <v>3.3591503779091666E-3</v>
      </c>
      <c r="L3072" s="36">
        <f>-(1-B3072/MAX(B$5:B3072))</f>
        <v>-9.0202164321316891E-3</v>
      </c>
      <c r="M3072" s="37">
        <f>-(1-C3072/MAX(C$5:C3072))</f>
        <v>-2.2480983276637501E-2</v>
      </c>
      <c r="N3072" s="37">
        <f>-(1-D3072/MAX(D$5:D3072))</f>
        <v>-8.8217965703121459E-2</v>
      </c>
      <c r="O3072" s="37">
        <f>-(1-E3072/MAX(E$5:E3072))</f>
        <v>-0.37362451349177006</v>
      </c>
      <c r="P3072" s="39">
        <f>-(1-F3072/MAX(F$5:F3072))</f>
        <v>-4.9704016018410457E-2</v>
      </c>
      <c r="Q3072" s="33">
        <f>IF(DatiStorici[[#This Row],[Calend]]="X",(DatiStorici[[#This Row],[Balanced]]*B$2/DatiStorici[[#This Row],[Bond 3Y]]),Q3071)</f>
        <v>32.796399059957402</v>
      </c>
      <c r="R3072" s="33">
        <f>IF(DatiStorici[[#This Row],[Calend]]="X",(DatiStorici[[#This Row],[Balanced]]*C$2/DatiStorici[[#This Row],[Bond 10Y]]),R3071)</f>
        <v>23.941825733422558</v>
      </c>
      <c r="S3072" s="33">
        <f>IF(DatiStorici[[#This Row],[Calend]]="X",(DatiStorici[[#This Row],[Balanced]]*D$2/DatiStorici[[#This Row],[SXXR]]),S3071)</f>
        <v>17.880885900344772</v>
      </c>
      <c r="T3072" s="33">
        <f>IF(DatiStorici[[#This Row],[Calend]]="X",(DatiStorici[[#This Row],[Balanced]]*E$2/DatiStorici[[#This Row],[Gold]]),T3071)</f>
        <v>35.294211792420029</v>
      </c>
      <c r="U3072" s="34">
        <f>SUMPRODUCT(DatiStorici[[#This Row],[Bond 3Y]:[Gold]],Q3071:T3071)</f>
        <v>16966.790807348803</v>
      </c>
      <c r="V3072" s="32">
        <f t="shared" si="390"/>
        <v>3.6540528460565682E-3</v>
      </c>
      <c r="W3072" s="32">
        <f>-(1-U3072/MAX(U$5:U3072))</f>
        <v>-4.7492309047755477E-2</v>
      </c>
      <c r="X3072" s="53" t="str">
        <f t="shared" si="391"/>
        <v/>
      </c>
    </row>
    <row r="3073" spans="1:24" x14ac:dyDescent="0.3">
      <c r="A3073" s="4">
        <v>43431</v>
      </c>
      <c r="B3073" s="1">
        <v>132.79460399999999</v>
      </c>
      <c r="C3073" s="1">
        <v>183.30467899999999</v>
      </c>
      <c r="D3073" s="1">
        <v>231.97134299999999</v>
      </c>
      <c r="E3073" s="1">
        <v>115.02198</v>
      </c>
      <c r="F3073" s="3">
        <f t="shared" si="384"/>
        <v>15945.341579393771</v>
      </c>
      <c r="G3073" s="36">
        <f t="shared" si="385"/>
        <v>-2.0171224921246289E-4</v>
      </c>
      <c r="H3073" s="31">
        <f t="shared" si="386"/>
        <v>7.1240682661904942E-4</v>
      </c>
      <c r="I3073" s="37">
        <f t="shared" si="387"/>
        <v>-2.4993512312618195E-3</v>
      </c>
      <c r="J3073" s="37">
        <f t="shared" si="388"/>
        <v>-1.8115767596191101E-3</v>
      </c>
      <c r="K3073" s="39">
        <f t="shared" si="389"/>
        <v>-8.9733285529782143E-4</v>
      </c>
      <c r="L3073" s="36">
        <f>-(1-B3073/MAX(B$5:B3073))</f>
        <v>-9.2200890341455066E-3</v>
      </c>
      <c r="M3073" s="37">
        <f>-(1-C3073/MAX(C$5:C3073))</f>
        <v>-2.1784343940127626E-2</v>
      </c>
      <c r="N3073" s="37">
        <f>-(1-D3073/MAX(D$5:D3073))</f>
        <v>-9.049398378407647E-2</v>
      </c>
      <c r="O3073" s="37">
        <f>-(1-E3073/MAX(E$5:E3073))</f>
        <v>-0.37475821356352335</v>
      </c>
      <c r="P3073" s="39">
        <f>-(1-F3073/MAX(F$5:F3073))</f>
        <v>-5.0556365349372134E-2</v>
      </c>
      <c r="Q3073" s="33">
        <f>IF(DatiStorici[[#This Row],[Calend]]="X",(DatiStorici[[#This Row],[Balanced]]*B$2/DatiStorici[[#This Row],[Bond 3Y]]),Q3072)</f>
        <v>32.796399059957402</v>
      </c>
      <c r="R3073" s="33">
        <f>IF(DatiStorici[[#This Row],[Calend]]="X",(DatiStorici[[#This Row],[Balanced]]*C$2/DatiStorici[[#This Row],[Bond 10Y]]),R3072)</f>
        <v>23.941825733422558</v>
      </c>
      <c r="S3073" s="33">
        <f>IF(DatiStorici[[#This Row],[Calend]]="X",(DatiStorici[[#This Row],[Balanced]]*D$2/DatiStorici[[#This Row],[SXXR]]),S3072)</f>
        <v>17.880885900344772</v>
      </c>
      <c r="T3073" s="33">
        <f>IF(DatiStorici[[#This Row],[Calend]]="X",(DatiStorici[[#This Row],[Balanced]]*E$2/DatiStorici[[#This Row],[Gold]]),T3072)</f>
        <v>35.294211792420029</v>
      </c>
      <c r="U3073" s="34">
        <f>SUMPRODUCT(DatiStorici[[#This Row],[Bond 3Y]:[Gold]],Q3072:T3072)</f>
        <v>16951.296745768217</v>
      </c>
      <c r="V3073" s="32">
        <f t="shared" si="390"/>
        <v>-9.1361652593514484E-4</v>
      </c>
      <c r="W3073" s="32">
        <f>-(1-U3073/MAX(U$5:U3073))</f>
        <v>-4.8362138409546396E-2</v>
      </c>
      <c r="X3073" s="53" t="str">
        <f t="shared" si="391"/>
        <v/>
      </c>
    </row>
    <row r="3074" spans="1:24" x14ac:dyDescent="0.3">
      <c r="A3074" s="4">
        <v>43432</v>
      </c>
      <c r="B3074" s="1">
        <v>132.75876</v>
      </c>
      <c r="C3074" s="1">
        <v>183.34612000000001</v>
      </c>
      <c r="D3074" s="1">
        <v>231.976596</v>
      </c>
      <c r="E3074" s="1">
        <v>114.27186</v>
      </c>
      <c r="F3074" s="3">
        <f t="shared" si="384"/>
        <v>15915.999705262017</v>
      </c>
      <c r="G3074" s="36">
        <f t="shared" si="385"/>
        <v>-2.6995704123464984E-4</v>
      </c>
      <c r="H3074" s="31">
        <f t="shared" si="386"/>
        <v>2.2605160163039484E-4</v>
      </c>
      <c r="I3074" s="37">
        <f t="shared" si="387"/>
        <v>2.2644782134652964E-5</v>
      </c>
      <c r="J3074" s="37">
        <f t="shared" si="388"/>
        <v>-6.5428942706682791E-3</v>
      </c>
      <c r="K3074" s="39">
        <f t="shared" si="389"/>
        <v>-1.8418485376727283E-3</v>
      </c>
      <c r="L3074" s="36">
        <f>-(1-B3074/MAX(B$5:B3074))</f>
        <v>-9.4875209482363498E-3</v>
      </c>
      <c r="M3074" s="37">
        <f>-(1-C3074/MAX(C$5:C3074))</f>
        <v>-2.1563191729371489E-2</v>
      </c>
      <c r="N3074" s="37">
        <f>-(1-D3074/MAX(D$5:D3074))</f>
        <v>-9.0473387985296361E-2</v>
      </c>
      <c r="O3074" s="37">
        <f>-(1-E3074/MAX(E$5:E3074))</f>
        <v>-0.37883575047291862</v>
      </c>
      <c r="P3074" s="39">
        <f>-(1-F3074/MAX(F$5:F3074))</f>
        <v>-5.2303487258577031E-2</v>
      </c>
      <c r="Q3074" s="33">
        <f>IF(DatiStorici[[#This Row],[Calend]]="X",(DatiStorici[[#This Row],[Balanced]]*B$2/DatiStorici[[#This Row],[Bond 3Y]]),Q3073)</f>
        <v>32.796399059957402</v>
      </c>
      <c r="R3074" s="33">
        <f>IF(DatiStorici[[#This Row],[Calend]]="X",(DatiStorici[[#This Row],[Balanced]]*C$2/DatiStorici[[#This Row],[Bond 10Y]]),R3073)</f>
        <v>23.941825733422558</v>
      </c>
      <c r="S3074" s="33">
        <f>IF(DatiStorici[[#This Row],[Calend]]="X",(DatiStorici[[#This Row],[Balanced]]*D$2/DatiStorici[[#This Row],[SXXR]]),S3073)</f>
        <v>17.880885900344772</v>
      </c>
      <c r="T3074" s="33">
        <f>IF(DatiStorici[[#This Row],[Calend]]="X",(DatiStorici[[#This Row],[Balanced]]*E$2/DatiStorici[[#This Row],[Gold]]),T3073)</f>
        <v>35.294211792420029</v>
      </c>
      <c r="U3074" s="34">
        <f>SUMPRODUCT(DatiStorici[[#This Row],[Bond 3Y]:[Gold]],Q3073:T3073)</f>
        <v>16924.732398984437</v>
      </c>
      <c r="V3074" s="32">
        <f t="shared" si="390"/>
        <v>-1.5683273925162816E-3</v>
      </c>
      <c r="W3074" s="32">
        <f>-(1-U3074/MAX(U$5:U3074))</f>
        <v>-4.9853448398805678E-2</v>
      </c>
      <c r="X3074" s="53" t="str">
        <f t="shared" si="391"/>
        <v/>
      </c>
    </row>
    <row r="3075" spans="1:24" x14ac:dyDescent="0.3">
      <c r="A3075" s="4">
        <v>43433</v>
      </c>
      <c r="B3075" s="1">
        <v>132.83220399999999</v>
      </c>
      <c r="C3075" s="1">
        <v>184.00493800000001</v>
      </c>
      <c r="D3075" s="1">
        <v>232.440867</v>
      </c>
      <c r="E3075" s="1">
        <v>115.49494</v>
      </c>
      <c r="F3075" s="3">
        <f t="shared" si="384"/>
        <v>15989.716475535206</v>
      </c>
      <c r="G3075" s="36">
        <f t="shared" si="385"/>
        <v>5.5306099850646801E-4</v>
      </c>
      <c r="H3075" s="31">
        <f t="shared" si="386"/>
        <v>3.5868616245514364E-3</v>
      </c>
      <c r="I3075" s="37">
        <f t="shared" si="387"/>
        <v>1.9993699274805368E-3</v>
      </c>
      <c r="J3075" s="37">
        <f t="shared" si="388"/>
        <v>1.0646373214103704E-2</v>
      </c>
      <c r="K3075" s="39">
        <f t="shared" si="389"/>
        <v>4.6209212811734197E-3</v>
      </c>
      <c r="L3075" s="36">
        <f>-(1-B3075/MAX(B$5:B3075))</f>
        <v>-8.9395556123784692E-3</v>
      </c>
      <c r="M3075" s="37">
        <f>-(1-C3075/MAX(C$5:C3075))</f>
        <v>-1.8047372680944251E-2</v>
      </c>
      <c r="N3075" s="37">
        <f>-(1-D3075/MAX(D$5:D3075))</f>
        <v>-8.8653088709559569E-2</v>
      </c>
      <c r="O3075" s="37">
        <f>-(1-E3075/MAX(E$5:E3075))</f>
        <v>-0.37218727577134658</v>
      </c>
      <c r="P3075" s="39">
        <f>-(1-F3075/MAX(F$5:F3075))</f>
        <v>-4.7914122631021461E-2</v>
      </c>
      <c r="Q3075" s="33">
        <f>IF(DatiStorici[[#This Row],[Calend]]="X",(DatiStorici[[#This Row],[Balanced]]*B$2/DatiStorici[[#This Row],[Bond 3Y]]),Q3074)</f>
        <v>32.796399059957402</v>
      </c>
      <c r="R3075" s="33">
        <f>IF(DatiStorici[[#This Row],[Calend]]="X",(DatiStorici[[#This Row],[Balanced]]*C$2/DatiStorici[[#This Row],[Bond 10Y]]),R3074)</f>
        <v>23.941825733422558</v>
      </c>
      <c r="S3075" s="33">
        <f>IF(DatiStorici[[#This Row],[Calend]]="X",(DatiStorici[[#This Row],[Balanced]]*D$2/DatiStorici[[#This Row],[SXXR]]),S3074)</f>
        <v>17.880885900344772</v>
      </c>
      <c r="T3075" s="33">
        <f>IF(DatiStorici[[#This Row],[Calend]]="X",(DatiStorici[[#This Row],[Balanced]]*E$2/DatiStorici[[#This Row],[Gold]]),T3074)</f>
        <v>35.294211792420029</v>
      </c>
      <c r="U3075" s="34">
        <f>SUMPRODUCT(DatiStorici[[#This Row],[Bond 3Y]:[Gold]],Q3074:T3074)</f>
        <v>16994.38362479995</v>
      </c>
      <c r="V3075" s="32">
        <f t="shared" si="390"/>
        <v>4.1069067758375769E-3</v>
      </c>
      <c r="W3075" s="32">
        <f>-(1-U3075/MAX(U$5:U3075))</f>
        <v>-4.5943261196828122E-2</v>
      </c>
      <c r="X3075" s="53" t="str">
        <f t="shared" si="391"/>
        <v/>
      </c>
    </row>
    <row r="3076" spans="1:24" x14ac:dyDescent="0.3">
      <c r="A3076" s="4">
        <v>43434</v>
      </c>
      <c r="B3076" s="1">
        <v>132.81426099999999</v>
      </c>
      <c r="C3076" s="1">
        <v>184.04974799999999</v>
      </c>
      <c r="D3076" s="1">
        <v>232.055398</v>
      </c>
      <c r="E3076" s="1">
        <v>114.6742</v>
      </c>
      <c r="F3076" s="3">
        <f t="shared" si="384"/>
        <v>15952.238700071</v>
      </c>
      <c r="G3076" s="36">
        <f t="shared" si="385"/>
        <v>-1.3508931901116351E-4</v>
      </c>
      <c r="H3076" s="31">
        <f t="shared" si="386"/>
        <v>2.4349642553605586E-4</v>
      </c>
      <c r="I3076" s="37">
        <f t="shared" si="387"/>
        <v>-1.6597295501942851E-3</v>
      </c>
      <c r="J3076" s="37">
        <f t="shared" si="388"/>
        <v>-7.1316552566638939E-3</v>
      </c>
      <c r="K3076" s="39">
        <f t="shared" si="389"/>
        <v>-2.346618574608167E-3</v>
      </c>
      <c r="L3076" s="36">
        <f>-(1-B3076/MAX(B$5:B3076))</f>
        <v>-9.0734282503244224E-3</v>
      </c>
      <c r="M3076" s="37">
        <f>-(1-C3076/MAX(C$5:C3076))</f>
        <v>-1.7808241613547771E-2</v>
      </c>
      <c r="N3076" s="37">
        <f>-(1-D3076/MAX(D$5:D3076))</f>
        <v>-9.0164423558212525E-2</v>
      </c>
      <c r="O3076" s="37">
        <f>-(1-E3076/MAX(E$5:E3076))</f>
        <v>-0.37664869213541785</v>
      </c>
      <c r="P3076" s="39">
        <f>-(1-F3076/MAX(F$5:F3076))</f>
        <v>-5.0145685697775666E-2</v>
      </c>
      <c r="Q3076" s="33">
        <f>IF(DatiStorici[[#This Row],[Calend]]="X",(DatiStorici[[#This Row],[Balanced]]*B$2/DatiStorici[[#This Row],[Bond 3Y]]),Q3075)</f>
        <v>32.796399059957402</v>
      </c>
      <c r="R3076" s="33">
        <f>IF(DatiStorici[[#This Row],[Calend]]="X",(DatiStorici[[#This Row],[Balanced]]*C$2/DatiStorici[[#This Row],[Bond 10Y]]),R3075)</f>
        <v>23.941825733422558</v>
      </c>
      <c r="S3076" s="33">
        <f>IF(DatiStorici[[#This Row],[Calend]]="X",(DatiStorici[[#This Row],[Balanced]]*D$2/DatiStorici[[#This Row],[SXXR]]),S3075)</f>
        <v>17.880885900344772</v>
      </c>
      <c r="T3076" s="33">
        <f>IF(DatiStorici[[#This Row],[Calend]]="X",(DatiStorici[[#This Row],[Balanced]]*E$2/DatiStorici[[#This Row],[Gold]]),T3075)</f>
        <v>35.294211792420029</v>
      </c>
      <c r="U3076" s="34">
        <f>SUMPRODUCT(DatiStorici[[#This Row],[Bond 3Y]:[Gold]],Q3075:T3075)</f>
        <v>16959.008093629101</v>
      </c>
      <c r="V3076" s="32">
        <f t="shared" si="390"/>
        <v>-2.0837708506152037E-3</v>
      </c>
      <c r="W3076" s="32">
        <f>-(1-U3076/MAX(U$5:U3076))</f>
        <v>-4.7929226951598847E-2</v>
      </c>
      <c r="X3076" s="53" t="str">
        <f t="shared" si="391"/>
        <v/>
      </c>
    </row>
    <row r="3077" spans="1:24" x14ac:dyDescent="0.3">
      <c r="A3077" s="4">
        <v>43437</v>
      </c>
      <c r="B3077" s="1">
        <v>132.95380299999999</v>
      </c>
      <c r="C3077" s="1">
        <v>184.22035</v>
      </c>
      <c r="D3077" s="1">
        <v>234.43913699999999</v>
      </c>
      <c r="E3077" s="1">
        <v>115.871</v>
      </c>
      <c r="F3077" s="3">
        <f t="shared" si="384"/>
        <v>16043.065056539868</v>
      </c>
      <c r="G3077" s="36">
        <f t="shared" si="385"/>
        <v>1.050103693594619E-3</v>
      </c>
      <c r="H3077" s="31">
        <f t="shared" si="386"/>
        <v>9.2650482963679294E-4</v>
      </c>
      <c r="I3077" s="37">
        <f t="shared" si="387"/>
        <v>1.0219882844423394E-2</v>
      </c>
      <c r="J3077" s="37">
        <f t="shared" si="388"/>
        <v>1.0382439111632211E-2</v>
      </c>
      <c r="K3077" s="39">
        <f t="shared" si="389"/>
        <v>5.6774957433796854E-3</v>
      </c>
      <c r="L3077" s="36">
        <f>-(1-B3077/MAX(B$5:B3077))</f>
        <v>-8.0323060497867749E-3</v>
      </c>
      <c r="M3077" s="37">
        <f>-(1-C3077/MAX(C$5:C3077))</f>
        <v>-1.6897814513347487E-2</v>
      </c>
      <c r="N3077" s="37">
        <f>-(1-D3077/MAX(D$5:D3077))</f>
        <v>-8.0818333935459008E-2</v>
      </c>
      <c r="O3077" s="37">
        <f>-(1-E3077/MAX(E$5:E3077))</f>
        <v>-0.37014307147050507</v>
      </c>
      <c r="P3077" s="39">
        <f>-(1-F3077/MAX(F$5:F3077))</f>
        <v>-4.4737554076480279E-2</v>
      </c>
      <c r="Q3077" s="33">
        <f>IF(DatiStorici[[#This Row],[Calend]]="X",(DatiStorici[[#This Row],[Balanced]]*B$2/DatiStorici[[#This Row],[Bond 3Y]]),Q3076)</f>
        <v>32.796399059957402</v>
      </c>
      <c r="R3077" s="33">
        <f>IF(DatiStorici[[#This Row],[Calend]]="X",(DatiStorici[[#This Row],[Balanced]]*C$2/DatiStorici[[#This Row],[Bond 10Y]]),R3076)</f>
        <v>23.941825733422558</v>
      </c>
      <c r="S3077" s="33">
        <f>IF(DatiStorici[[#This Row],[Calend]]="X",(DatiStorici[[#This Row],[Balanced]]*D$2/DatiStorici[[#This Row],[SXXR]]),S3076)</f>
        <v>17.880885900344772</v>
      </c>
      <c r="T3077" s="33">
        <f>IF(DatiStorici[[#This Row],[Calend]]="X",(DatiStorici[[#This Row],[Balanced]]*E$2/DatiStorici[[#This Row],[Gold]]),T3076)</f>
        <v>35.294211792420029</v>
      </c>
      <c r="U3077" s="34">
        <f>SUMPRODUCT(DatiStorici[[#This Row],[Bond 3Y]:[Gold]],Q3076:T3076)</f>
        <v>17052.532569848867</v>
      </c>
      <c r="V3077" s="32">
        <f t="shared" si="390"/>
        <v>5.4995869119376945E-3</v>
      </c>
      <c r="W3077" s="32">
        <f>-(1-U3077/MAX(U$5:U3077))</f>
        <v>-4.2678806650959356E-2</v>
      </c>
      <c r="X3077" s="53" t="str">
        <f t="shared" si="391"/>
        <v/>
      </c>
    </row>
    <row r="3078" spans="1:24" x14ac:dyDescent="0.3">
      <c r="A3078" s="4">
        <v>43438</v>
      </c>
      <c r="B3078" s="1">
        <v>132.96986899999999</v>
      </c>
      <c r="C3078" s="1">
        <v>184.51147399999999</v>
      </c>
      <c r="D3078" s="1">
        <v>232.69500199999999</v>
      </c>
      <c r="E3078" s="1">
        <v>116.81144999999999</v>
      </c>
      <c r="F3078" s="3">
        <f t="shared" si="384"/>
        <v>16061.686806630627</v>
      </c>
      <c r="G3078" s="36">
        <f t="shared" si="385"/>
        <v>1.2083166495649736E-4</v>
      </c>
      <c r="H3078" s="31">
        <f t="shared" si="386"/>
        <v>1.5790557882040103E-3</v>
      </c>
      <c r="I3078" s="37">
        <f t="shared" si="387"/>
        <v>-7.4674187096689833E-3</v>
      </c>
      <c r="J3078" s="37">
        <f t="shared" si="388"/>
        <v>8.083593077995721E-3</v>
      </c>
      <c r="K3078" s="39">
        <f t="shared" si="389"/>
        <v>1.1600620530236036E-3</v>
      </c>
      <c r="L3078" s="36">
        <f>-(1-B3078/MAX(B$5:B3078))</f>
        <v>-7.912437699943542E-3</v>
      </c>
      <c r="M3078" s="37">
        <f>-(1-C3078/MAX(C$5:C3078))</f>
        <v>-1.5344215029644337E-2</v>
      </c>
      <c r="N3078" s="37">
        <f>-(1-D3078/MAX(D$5:D3078))</f>
        <v>-8.7656684117329298E-2</v>
      </c>
      <c r="O3078" s="37">
        <f>-(1-E3078/MAX(E$5:E3078))</f>
        <v>-0.36503092996455833</v>
      </c>
      <c r="P3078" s="39">
        <f>-(1-F3078/MAX(F$5:F3078))</f>
        <v>-4.3628747344326424E-2</v>
      </c>
      <c r="Q3078" s="33">
        <f>IF(DatiStorici[[#This Row],[Calend]]="X",(DatiStorici[[#This Row],[Balanced]]*B$2/DatiStorici[[#This Row],[Bond 3Y]]),Q3077)</f>
        <v>32.796399059957402</v>
      </c>
      <c r="R3078" s="33">
        <f>IF(DatiStorici[[#This Row],[Calend]]="X",(DatiStorici[[#This Row],[Balanced]]*C$2/DatiStorici[[#This Row],[Bond 10Y]]),R3077)</f>
        <v>23.941825733422558</v>
      </c>
      <c r="S3078" s="33">
        <f>IF(DatiStorici[[#This Row],[Calend]]="X",(DatiStorici[[#This Row],[Balanced]]*D$2/DatiStorici[[#This Row],[SXXR]]),S3077)</f>
        <v>17.880885900344772</v>
      </c>
      <c r="T3078" s="33">
        <f>IF(DatiStorici[[#This Row],[Calend]]="X",(DatiStorici[[#This Row],[Balanced]]*E$2/DatiStorici[[#This Row],[Gold]]),T3077)</f>
        <v>35.294211792420029</v>
      </c>
      <c r="U3078" s="34">
        <f>SUMPRODUCT(DatiStorici[[#This Row],[Bond 3Y]:[Gold]],Q3077:T3077)</f>
        <v>17062.035279421365</v>
      </c>
      <c r="V3078" s="32">
        <f t="shared" si="390"/>
        <v>5.5710568342902129E-4</v>
      </c>
      <c r="W3078" s="32">
        <f>-(1-U3078/MAX(U$5:U3078))</f>
        <v>-4.2145328985355723E-2</v>
      </c>
      <c r="X3078" s="53" t="str">
        <f t="shared" si="391"/>
        <v/>
      </c>
    </row>
    <row r="3079" spans="1:24" x14ac:dyDescent="0.3">
      <c r="A3079" s="4">
        <v>43439</v>
      </c>
      <c r="B3079" s="1">
        <v>133.02024499999999</v>
      </c>
      <c r="C3079" s="1">
        <v>184.72208000000001</v>
      </c>
      <c r="D3079" s="1">
        <v>229.99145999999999</v>
      </c>
      <c r="E3079" s="1">
        <v>116.39570999999999</v>
      </c>
      <c r="F3079" s="3">
        <f t="shared" ref="F3079:F3142" si="392">SUMPRODUCT(B3079:E3079,B$3:E$3)</f>
        <v>16011.195021591444</v>
      </c>
      <c r="G3079" s="36">
        <f t="shared" ref="G3079:G3142" si="393">LN(B3079/B3078)</f>
        <v>3.7878099937441086E-4</v>
      </c>
      <c r="H3079" s="31">
        <f t="shared" ref="H3079:H3142" si="394">LN(C3079/C3078)</f>
        <v>1.1407740199019486E-3</v>
      </c>
      <c r="I3079" s="37">
        <f t="shared" ref="I3079:I3142" si="395">LN(D3079/D3078)</f>
        <v>-1.1686413980284917E-2</v>
      </c>
      <c r="J3079" s="37">
        <f t="shared" ref="J3079:J3142" si="396">LN(E3079/E3078)</f>
        <v>-3.5654174632899697E-3</v>
      </c>
      <c r="K3079" s="39">
        <f t="shared" ref="K3079:K3142" si="397">LN(F3079/F3078)</f>
        <v>-3.1485681281807616E-3</v>
      </c>
      <c r="L3079" s="36">
        <f>-(1-B3079/MAX(B$5:B3079))</f>
        <v>-7.536582602737818E-3</v>
      </c>
      <c r="M3079" s="37">
        <f>-(1-C3079/MAX(C$5:C3079))</f>
        <v>-1.4220304349436552E-2</v>
      </c>
      <c r="N3079" s="37">
        <f>-(1-D3079/MAX(D$5:D3079))</f>
        <v>-9.8256647381293472E-2</v>
      </c>
      <c r="O3079" s="37">
        <f>-(1-E3079/MAX(E$5:E3079))</f>
        <v>-0.3672908286403862</v>
      </c>
      <c r="P3079" s="39">
        <f>-(1-F3079/MAX(F$5:F3079))</f>
        <v>-4.6635211876234095E-2</v>
      </c>
      <c r="Q3079" s="33">
        <f>IF(DatiStorici[[#This Row],[Calend]]="X",(DatiStorici[[#This Row],[Balanced]]*B$2/DatiStorici[[#This Row],[Bond 3Y]]),Q3078)</f>
        <v>32.796399059957402</v>
      </c>
      <c r="R3079" s="33">
        <f>IF(DatiStorici[[#This Row],[Calend]]="X",(DatiStorici[[#This Row],[Balanced]]*C$2/DatiStorici[[#This Row],[Bond 10Y]]),R3078)</f>
        <v>23.941825733422558</v>
      </c>
      <c r="S3079" s="33">
        <f>IF(DatiStorici[[#This Row],[Calend]]="X",(DatiStorici[[#This Row],[Balanced]]*D$2/DatiStorici[[#This Row],[SXXR]]),S3078)</f>
        <v>17.880885900344772</v>
      </c>
      <c r="T3079" s="33">
        <f>IF(DatiStorici[[#This Row],[Calend]]="X",(DatiStorici[[#This Row],[Balanced]]*E$2/DatiStorici[[#This Row],[Gold]]),T3078)</f>
        <v>35.294211792420029</v>
      </c>
      <c r="U3079" s="34">
        <f>SUMPRODUCT(DatiStorici[[#This Row],[Bond 3Y]:[Gold]],Q3078:T3078)</f>
        <v>17005.714781331451</v>
      </c>
      <c r="V3079" s="32">
        <f t="shared" ref="V3079:V3142" si="398">LN(U3079/U3078)</f>
        <v>-3.3063850297302033E-3</v>
      </c>
      <c r="W3079" s="32">
        <f>-(1-U3079/MAX(U$5:U3079))</f>
        <v>-4.5307135375145635E-2</v>
      </c>
      <c r="X3079" s="53" t="str">
        <f t="shared" ref="X3079:X3142" si="399">IF(AND(MONTH(A3079)&lt;&gt;MONTH(A3078),MONTH(A3079)=X$2),"X","")</f>
        <v/>
      </c>
    </row>
    <row r="3080" spans="1:24" x14ac:dyDescent="0.3">
      <c r="A3080" s="4">
        <v>43440</v>
      </c>
      <c r="B3080" s="1">
        <v>132.883366</v>
      </c>
      <c r="C3080" s="1">
        <v>184.806005</v>
      </c>
      <c r="D3080" s="1">
        <v>222.900656</v>
      </c>
      <c r="E3080" s="1">
        <v>117.02064</v>
      </c>
      <c r="F3080" s="3">
        <f t="shared" si="392"/>
        <v>15927.918717444618</v>
      </c>
      <c r="G3080" s="36">
        <f t="shared" si="393"/>
        <v>-1.0295385728356901E-3</v>
      </c>
      <c r="H3080" s="31">
        <f t="shared" si="394"/>
        <v>4.5422799970929633E-4</v>
      </c>
      <c r="I3080" s="37">
        <f t="shared" si="395"/>
        <v>-3.1315994387791118E-2</v>
      </c>
      <c r="J3080" s="37">
        <f t="shared" si="396"/>
        <v>5.3546505476593561E-3</v>
      </c>
      <c r="K3080" s="39">
        <f t="shared" si="397"/>
        <v>-5.2147027960186866E-3</v>
      </c>
      <c r="L3080" s="36">
        <f>-(1-B3080/MAX(B$5:B3080))</f>
        <v>-8.5578361728985142E-3</v>
      </c>
      <c r="M3080" s="37">
        <f>-(1-C3080/MAX(C$5:C3080))</f>
        <v>-1.3772433900178571E-2</v>
      </c>
      <c r="N3080" s="37">
        <f>-(1-D3080/MAX(D$5:D3080))</f>
        <v>-0.12605805084089206</v>
      </c>
      <c r="O3080" s="37">
        <f>-(1-E3080/MAX(E$5:E3080))</f>
        <v>-0.36389380530973447</v>
      </c>
      <c r="P3080" s="39">
        <f>-(1-F3080/MAX(F$5:F3080))</f>
        <v>-5.1593785920932556E-2</v>
      </c>
      <c r="Q3080" s="33">
        <f>IF(DatiStorici[[#This Row],[Calend]]="X",(DatiStorici[[#This Row],[Balanced]]*B$2/DatiStorici[[#This Row],[Bond 3Y]]),Q3079)</f>
        <v>32.796399059957402</v>
      </c>
      <c r="R3080" s="33">
        <f>IF(DatiStorici[[#This Row],[Calend]]="X",(DatiStorici[[#This Row],[Balanced]]*C$2/DatiStorici[[#This Row],[Bond 10Y]]),R3079)</f>
        <v>23.941825733422558</v>
      </c>
      <c r="S3080" s="33">
        <f>IF(DatiStorici[[#This Row],[Calend]]="X",(DatiStorici[[#This Row],[Balanced]]*D$2/DatiStorici[[#This Row],[SXXR]]),S3079)</f>
        <v>17.880885900344772</v>
      </c>
      <c r="T3080" s="33">
        <f>IF(DatiStorici[[#This Row],[Calend]]="X",(DatiStorici[[#This Row],[Balanced]]*E$2/DatiStorici[[#This Row],[Gold]]),T3079)</f>
        <v>35.294211792420029</v>
      </c>
      <c r="U3080" s="34">
        <f>SUMPRODUCT(DatiStorici[[#This Row],[Bond 3Y]:[Gold]],Q3079:T3079)</f>
        <v>16898.501515258933</v>
      </c>
      <c r="V3080" s="32">
        <f t="shared" si="398"/>
        <v>-6.3245009119687438E-3</v>
      </c>
      <c r="W3080" s="32">
        <f>-(1-U3080/MAX(U$5:U3080))</f>
        <v>-5.1326037928122847E-2</v>
      </c>
      <c r="X3080" s="53" t="str">
        <f t="shared" si="399"/>
        <v/>
      </c>
    </row>
    <row r="3081" spans="1:24" x14ac:dyDescent="0.3">
      <c r="A3081" s="4">
        <v>43441</v>
      </c>
      <c r="B3081" s="1">
        <v>132.87776099999999</v>
      </c>
      <c r="C3081" s="1">
        <v>184.644181</v>
      </c>
      <c r="D3081" s="1">
        <v>224.28755899999999</v>
      </c>
      <c r="E3081" s="1">
        <v>117.08991</v>
      </c>
      <c r="F3081" s="3">
        <f t="shared" si="392"/>
        <v>15947.279016464705</v>
      </c>
      <c r="G3081" s="36">
        <f t="shared" si="393"/>
        <v>-4.2180736243196135E-5</v>
      </c>
      <c r="H3081" s="31">
        <f t="shared" si="394"/>
        <v>-8.760261409040377E-4</v>
      </c>
      <c r="I3081" s="37">
        <f t="shared" si="395"/>
        <v>6.2027906827110115E-3</v>
      </c>
      <c r="J3081" s="37">
        <f t="shared" si="396"/>
        <v>5.917717251229369E-4</v>
      </c>
      <c r="K3081" s="39">
        <f t="shared" si="397"/>
        <v>1.2147564738219686E-3</v>
      </c>
      <c r="L3081" s="36">
        <f>-(1-B3081/MAX(B$5:B3081))</f>
        <v>-8.5996550513295356E-3</v>
      </c>
      <c r="M3081" s="37">
        <f>-(1-C3081/MAX(C$5:C3081))</f>
        <v>-1.4636016713174937E-2</v>
      </c>
      <c r="N3081" s="37">
        <f>-(1-D3081/MAX(D$5:D3081))</f>
        <v>-0.12062032475759776</v>
      </c>
      <c r="O3081" s="37">
        <f>-(1-E3081/MAX(E$5:E3081))</f>
        <v>-0.36351726424735276</v>
      </c>
      <c r="P3081" s="39">
        <f>-(1-F3081/MAX(F$5:F3081))</f>
        <v>-5.0441003299247722E-2</v>
      </c>
      <c r="Q3081" s="33">
        <f>IF(DatiStorici[[#This Row],[Calend]]="X",(DatiStorici[[#This Row],[Balanced]]*B$2/DatiStorici[[#This Row],[Bond 3Y]]),Q3080)</f>
        <v>32.796399059957402</v>
      </c>
      <c r="R3081" s="33">
        <f>IF(DatiStorici[[#This Row],[Calend]]="X",(DatiStorici[[#This Row],[Balanced]]*C$2/DatiStorici[[#This Row],[Bond 10Y]]),R3080)</f>
        <v>23.941825733422558</v>
      </c>
      <c r="S3081" s="33">
        <f>IF(DatiStorici[[#This Row],[Calend]]="X",(DatiStorici[[#This Row],[Balanced]]*D$2/DatiStorici[[#This Row],[SXXR]]),S3080)</f>
        <v>17.880885900344772</v>
      </c>
      <c r="T3081" s="33">
        <f>IF(DatiStorici[[#This Row],[Calend]]="X",(DatiStorici[[#This Row],[Balanced]]*E$2/DatiStorici[[#This Row],[Gold]]),T3080)</f>
        <v>35.294211792420029</v>
      </c>
      <c r="U3081" s="34">
        <f>SUMPRODUCT(DatiStorici[[#This Row],[Bond 3Y]:[Gold]],Q3080:T3080)</f>
        <v>16921.687213783422</v>
      </c>
      <c r="V3081" s="32">
        <f t="shared" si="398"/>
        <v>1.3711160716808135E-3</v>
      </c>
      <c r="W3081" s="32">
        <f>-(1-U3081/MAX(U$5:U3081))</f>
        <v>-5.0024403670033912E-2</v>
      </c>
      <c r="X3081" s="53" t="str">
        <f t="shared" si="399"/>
        <v/>
      </c>
    </row>
    <row r="3082" spans="1:24" x14ac:dyDescent="0.3">
      <c r="A3082" s="4">
        <v>43444</v>
      </c>
      <c r="B3082" s="1">
        <v>132.89612500000001</v>
      </c>
      <c r="C3082" s="1">
        <v>184.78579300000001</v>
      </c>
      <c r="D3082" s="1">
        <v>220.09335899999999</v>
      </c>
      <c r="E3082" s="1">
        <v>117.27887</v>
      </c>
      <c r="F3082" s="3">
        <f t="shared" si="392"/>
        <v>15895.675389842469</v>
      </c>
      <c r="G3082" s="36">
        <f t="shared" si="393"/>
        <v>1.381926592233714E-4</v>
      </c>
      <c r="H3082" s="31">
        <f t="shared" si="394"/>
        <v>7.6665141922738352E-4</v>
      </c>
      <c r="I3082" s="37">
        <f t="shared" si="395"/>
        <v>-1.8877158665564456E-2</v>
      </c>
      <c r="J3082" s="37">
        <f t="shared" si="396"/>
        <v>1.6125018097025154E-3</v>
      </c>
      <c r="K3082" s="39">
        <f t="shared" si="397"/>
        <v>-3.2411359284250157E-3</v>
      </c>
      <c r="L3082" s="36">
        <f>-(1-B3082/MAX(B$5:B3082))</f>
        <v>-8.4626413343791285E-3</v>
      </c>
      <c r="M3082" s="37">
        <f>-(1-C3082/MAX(C$5:C3082))</f>
        <v>-1.3880296366909461E-2</v>
      </c>
      <c r="N3082" s="37">
        <f>-(1-D3082/MAX(D$5:D3082))</f>
        <v>-0.13706481347710664</v>
      </c>
      <c r="O3082" s="37">
        <f>-(1-E3082/MAX(E$5:E3082))</f>
        <v>-0.36249010676001825</v>
      </c>
      <c r="P3082" s="39">
        <f>-(1-F3082/MAX(F$5:F3082))</f>
        <v>-5.3513670923043599E-2</v>
      </c>
      <c r="Q3082" s="33">
        <f>IF(DatiStorici[[#This Row],[Calend]]="X",(DatiStorici[[#This Row],[Balanced]]*B$2/DatiStorici[[#This Row],[Bond 3Y]]),Q3081)</f>
        <v>32.796399059957402</v>
      </c>
      <c r="R3082" s="33">
        <f>IF(DatiStorici[[#This Row],[Calend]]="X",(DatiStorici[[#This Row],[Balanced]]*C$2/DatiStorici[[#This Row],[Bond 10Y]]),R3081)</f>
        <v>23.941825733422558</v>
      </c>
      <c r="S3082" s="33">
        <f>IF(DatiStorici[[#This Row],[Calend]]="X",(DatiStorici[[#This Row],[Balanced]]*D$2/DatiStorici[[#This Row],[SXXR]]),S3081)</f>
        <v>17.880885900344772</v>
      </c>
      <c r="T3082" s="33">
        <f>IF(DatiStorici[[#This Row],[Calend]]="X",(DatiStorici[[#This Row],[Balanced]]*E$2/DatiStorici[[#This Row],[Gold]]),T3081)</f>
        <v>35.294211792420029</v>
      </c>
      <c r="U3082" s="34">
        <f>SUMPRODUCT(DatiStorici[[#This Row],[Bond 3Y]:[Gold]],Q3081:T3081)</f>
        <v>16857.35311929859</v>
      </c>
      <c r="V3082" s="32">
        <f t="shared" si="398"/>
        <v>-3.8091178220429063E-3</v>
      </c>
      <c r="W3082" s="32">
        <f>-(1-U3082/MAX(U$5:U3082))</f>
        <v>-5.3636089608939175E-2</v>
      </c>
      <c r="X3082" s="53" t="str">
        <f t="shared" si="399"/>
        <v/>
      </c>
    </row>
    <row r="3083" spans="1:24" x14ac:dyDescent="0.3">
      <c r="A3083" s="4">
        <v>43445</v>
      </c>
      <c r="B3083" s="1">
        <v>132.92880299999999</v>
      </c>
      <c r="C3083" s="1">
        <v>184.74856500000001</v>
      </c>
      <c r="D3083" s="1">
        <v>223.460802</v>
      </c>
      <c r="E3083" s="1">
        <v>117.2728</v>
      </c>
      <c r="F3083" s="3">
        <f t="shared" si="392"/>
        <v>15945.957949486587</v>
      </c>
      <c r="G3083" s="36">
        <f t="shared" si="393"/>
        <v>2.4586106660837799E-4</v>
      </c>
      <c r="H3083" s="31">
        <f t="shared" si="394"/>
        <v>-2.0148600161260544E-4</v>
      </c>
      <c r="I3083" s="37">
        <f t="shared" si="395"/>
        <v>1.5184200693553536E-2</v>
      </c>
      <c r="J3083" s="37">
        <f t="shared" si="396"/>
        <v>-5.1758318338568967E-5</v>
      </c>
      <c r="K3083" s="39">
        <f t="shared" si="397"/>
        <v>3.1582928491675042E-3</v>
      </c>
      <c r="L3083" s="36">
        <f>-(1-B3083/MAX(B$5:B3083))</f>
        <v>-8.2188309312808405E-3</v>
      </c>
      <c r="M3083" s="37">
        <f>-(1-C3083/MAX(C$5:C3083))</f>
        <v>-1.407896566789224E-2</v>
      </c>
      <c r="N3083" s="37">
        <f>-(1-D3083/MAX(D$5:D3083))</f>
        <v>-0.12386184785145948</v>
      </c>
      <c r="O3083" s="37">
        <f>-(1-E3083/MAX(E$5:E3083))</f>
        <v>-0.36252310234611118</v>
      </c>
      <c r="P3083" s="39">
        <f>-(1-F3083/MAX(F$5:F3083))</f>
        <v>-5.0519664432160827E-2</v>
      </c>
      <c r="Q3083" s="33">
        <f>IF(DatiStorici[[#This Row],[Calend]]="X",(DatiStorici[[#This Row],[Balanced]]*B$2/DatiStorici[[#This Row],[Bond 3Y]]),Q3082)</f>
        <v>32.796399059957402</v>
      </c>
      <c r="R3083" s="33">
        <f>IF(DatiStorici[[#This Row],[Calend]]="X",(DatiStorici[[#This Row],[Balanced]]*C$2/DatiStorici[[#This Row],[Bond 10Y]]),R3082)</f>
        <v>23.941825733422558</v>
      </c>
      <c r="S3083" s="33">
        <f>IF(DatiStorici[[#This Row],[Calend]]="X",(DatiStorici[[#This Row],[Balanced]]*D$2/DatiStorici[[#This Row],[SXXR]]),S3082)</f>
        <v>17.880885900344772</v>
      </c>
      <c r="T3083" s="33">
        <f>IF(DatiStorici[[#This Row],[Calend]]="X",(DatiStorici[[#This Row],[Balanced]]*E$2/DatiStorici[[#This Row],[Gold]]),T3082)</f>
        <v>35.294211792420029</v>
      </c>
      <c r="U3083" s="34">
        <f>SUMPRODUCT(DatiStorici[[#This Row],[Bond 3Y]:[Gold]],Q3082:T3082)</f>
        <v>16917.532161932002</v>
      </c>
      <c r="V3083" s="32">
        <f t="shared" si="398"/>
        <v>3.563541715445E-3</v>
      </c>
      <c r="W3083" s="32">
        <f>-(1-U3083/MAX(U$5:U3083))</f>
        <v>-5.025766633530282E-2</v>
      </c>
      <c r="X3083" s="53" t="str">
        <f t="shared" si="399"/>
        <v/>
      </c>
    </row>
    <row r="3084" spans="1:24" x14ac:dyDescent="0.3">
      <c r="A3084" s="4">
        <v>43446</v>
      </c>
      <c r="B3084" s="1">
        <v>132.98037400000001</v>
      </c>
      <c r="C3084" s="1">
        <v>184.825818</v>
      </c>
      <c r="D3084" s="1">
        <v>227.23669799999999</v>
      </c>
      <c r="E3084" s="1">
        <v>117.31381</v>
      </c>
      <c r="F3084" s="3">
        <f t="shared" si="392"/>
        <v>16007.606793162253</v>
      </c>
      <c r="G3084" s="36">
        <f t="shared" si="393"/>
        <v>3.878843237260861E-4</v>
      </c>
      <c r="H3084" s="31">
        <f t="shared" si="394"/>
        <v>4.1806469646544787E-4</v>
      </c>
      <c r="I3084" s="37">
        <f t="shared" si="395"/>
        <v>1.6756180568933195E-2</v>
      </c>
      <c r="J3084" s="37">
        <f t="shared" si="396"/>
        <v>3.4963632764685801E-4</v>
      </c>
      <c r="K3084" s="39">
        <f t="shared" si="397"/>
        <v>3.8586568142965358E-3</v>
      </c>
      <c r="L3084" s="36">
        <f>-(1-B3084/MAX(B$5:B3084))</f>
        <v>-7.8340599447395132E-3</v>
      </c>
      <c r="M3084" s="37">
        <f>-(1-C3084/MAX(C$5:C3084))</f>
        <v>-1.3666700719229485E-2</v>
      </c>
      <c r="N3084" s="37">
        <f>-(1-D3084/MAX(D$5:D3084))</f>
        <v>-0.10905743242586252</v>
      </c>
      <c r="O3084" s="37">
        <f>-(1-E3084/MAX(E$5:E3084))</f>
        <v>-0.36230017829575345</v>
      </c>
      <c r="P3084" s="39">
        <f>-(1-F3084/MAX(F$5:F3084))</f>
        <v>-4.684886804815136E-2</v>
      </c>
      <c r="Q3084" s="33">
        <f>IF(DatiStorici[[#This Row],[Calend]]="X",(DatiStorici[[#This Row],[Balanced]]*B$2/DatiStorici[[#This Row],[Bond 3Y]]),Q3083)</f>
        <v>32.796399059957402</v>
      </c>
      <c r="R3084" s="33">
        <f>IF(DatiStorici[[#This Row],[Calend]]="X",(DatiStorici[[#This Row],[Balanced]]*C$2/DatiStorici[[#This Row],[Bond 10Y]]),R3083)</f>
        <v>23.941825733422558</v>
      </c>
      <c r="S3084" s="33">
        <f>IF(DatiStorici[[#This Row],[Calend]]="X",(DatiStorici[[#This Row],[Balanced]]*D$2/DatiStorici[[#This Row],[SXXR]]),S3083)</f>
        <v>17.880885900344772</v>
      </c>
      <c r="T3084" s="33">
        <f>IF(DatiStorici[[#This Row],[Calend]]="X",(DatiStorici[[#This Row],[Balanced]]*E$2/DatiStorici[[#This Row],[Gold]]),T3083)</f>
        <v>35.294211792420029</v>
      </c>
      <c r="U3084" s="34">
        <f>SUMPRODUCT(DatiStorici[[#This Row],[Bond 3Y]:[Gold]],Q3083:T3083)</f>
        <v>16990.036864064485</v>
      </c>
      <c r="V3084" s="32">
        <f t="shared" si="398"/>
        <v>4.2766152054552146E-3</v>
      </c>
      <c r="W3084" s="32">
        <f>-(1-U3084/MAX(U$5:U3084))</f>
        <v>-4.6187286309076536E-2</v>
      </c>
      <c r="X3084" s="53" t="str">
        <f t="shared" si="399"/>
        <v/>
      </c>
    </row>
    <row r="3085" spans="1:24" x14ac:dyDescent="0.3">
      <c r="A3085" s="4">
        <v>43447</v>
      </c>
      <c r="B3085" s="1">
        <v>133.02484200000001</v>
      </c>
      <c r="C3085" s="1">
        <v>184.93589299999999</v>
      </c>
      <c r="D3085" s="1">
        <v>226.86370500000001</v>
      </c>
      <c r="E3085" s="1">
        <v>117.02994</v>
      </c>
      <c r="F3085" s="3">
        <f t="shared" si="392"/>
        <v>15994.684329790247</v>
      </c>
      <c r="G3085" s="36">
        <f t="shared" si="393"/>
        <v>3.3433931170911659E-4</v>
      </c>
      <c r="H3085" s="31">
        <f t="shared" si="394"/>
        <v>5.953834590063555E-4</v>
      </c>
      <c r="I3085" s="37">
        <f t="shared" si="395"/>
        <v>-1.6427780350752187E-3</v>
      </c>
      <c r="J3085" s="37">
        <f t="shared" si="396"/>
        <v>-2.4226815423513816E-3</v>
      </c>
      <c r="K3085" s="39">
        <f t="shared" si="397"/>
        <v>-8.0759618270491386E-4</v>
      </c>
      <c r="L3085" s="36">
        <f>-(1-B3085/MAX(B$5:B3085))</f>
        <v>-7.5022844075285366E-3</v>
      </c>
      <c r="M3085" s="37">
        <f>-(1-C3085/MAX(C$5:C3085))</f>
        <v>-1.3079279334635263E-2</v>
      </c>
      <c r="N3085" s="37">
        <f>-(1-D3085/MAX(D$5:D3085))</f>
        <v>-0.1105198517623166</v>
      </c>
      <c r="O3085" s="37">
        <f>-(1-E3085/MAX(E$5:E3085))</f>
        <v>-0.36384325194059708</v>
      </c>
      <c r="P3085" s="39">
        <f>-(1-F3085/MAX(F$5:F3085))</f>
        <v>-4.7618318519404568E-2</v>
      </c>
      <c r="Q3085" s="33">
        <f>IF(DatiStorici[[#This Row],[Calend]]="X",(DatiStorici[[#This Row],[Balanced]]*B$2/DatiStorici[[#This Row],[Bond 3Y]]),Q3084)</f>
        <v>32.796399059957402</v>
      </c>
      <c r="R3085" s="33">
        <f>IF(DatiStorici[[#This Row],[Calend]]="X",(DatiStorici[[#This Row],[Balanced]]*C$2/DatiStorici[[#This Row],[Bond 10Y]]),R3084)</f>
        <v>23.941825733422558</v>
      </c>
      <c r="S3085" s="33">
        <f>IF(DatiStorici[[#This Row],[Calend]]="X",(DatiStorici[[#This Row],[Balanced]]*D$2/DatiStorici[[#This Row],[SXXR]]),S3084)</f>
        <v>17.880885900344772</v>
      </c>
      <c r="T3085" s="33">
        <f>IF(DatiStorici[[#This Row],[Calend]]="X",(DatiStorici[[#This Row],[Balanced]]*E$2/DatiStorici[[#This Row],[Gold]]),T3084)</f>
        <v>35.294211792420029</v>
      </c>
      <c r="U3085" s="34">
        <f>SUMPRODUCT(DatiStorici[[#This Row],[Bond 3Y]:[Gold]],Q3084:T3084)</f>
        <v>16977.442237629344</v>
      </c>
      <c r="V3085" s="32">
        <f t="shared" si="398"/>
        <v>-7.4156972171002017E-4</v>
      </c>
      <c r="W3085" s="32">
        <f>-(1-U3085/MAX(U$5:U3085))</f>
        <v>-4.6894342739509209E-2</v>
      </c>
      <c r="X3085" s="53" t="str">
        <f t="shared" si="399"/>
        <v/>
      </c>
    </row>
    <row r="3086" spans="1:24" x14ac:dyDescent="0.3">
      <c r="A3086" s="4">
        <v>43448</v>
      </c>
      <c r="B3086" s="1">
        <v>133.03288900000001</v>
      </c>
      <c r="C3086" s="1">
        <v>185.15428399999999</v>
      </c>
      <c r="D3086" s="1">
        <v>225.42623800000001</v>
      </c>
      <c r="E3086" s="1">
        <v>116.33172</v>
      </c>
      <c r="F3086" s="3">
        <f t="shared" si="392"/>
        <v>15951.249599779258</v>
      </c>
      <c r="G3086" s="36">
        <f t="shared" si="393"/>
        <v>6.04906309034468E-5</v>
      </c>
      <c r="H3086" s="31">
        <f t="shared" si="394"/>
        <v>1.1802043875886563E-3</v>
      </c>
      <c r="I3086" s="37">
        <f t="shared" si="395"/>
        <v>-6.3564174362074292E-3</v>
      </c>
      <c r="J3086" s="37">
        <f t="shared" si="396"/>
        <v>-5.9840342541784977E-3</v>
      </c>
      <c r="K3086" s="39">
        <f t="shared" si="397"/>
        <v>-2.7192666754565203E-3</v>
      </c>
      <c r="L3086" s="36">
        <f>-(1-B3086/MAX(B$5:B3086))</f>
        <v>-7.44224577867314E-3</v>
      </c>
      <c r="M3086" s="37">
        <f>-(1-C3086/MAX(C$5:C3086))</f>
        <v>-1.1913823567177295E-2</v>
      </c>
      <c r="N3086" s="37">
        <f>-(1-D3086/MAX(D$5:D3086))</f>
        <v>-0.11615582760184884</v>
      </c>
      <c r="O3086" s="37">
        <f>-(1-E3086/MAX(E$5:E3086))</f>
        <v>-0.3676386684351286</v>
      </c>
      <c r="P3086" s="39">
        <f>-(1-F3086/MAX(F$5:F3086))</f>
        <v>-5.0204580326739912E-2</v>
      </c>
      <c r="Q3086" s="33">
        <f>IF(DatiStorici[[#This Row],[Calend]]="X",(DatiStorici[[#This Row],[Balanced]]*B$2/DatiStorici[[#This Row],[Bond 3Y]]),Q3085)</f>
        <v>32.796399059957402</v>
      </c>
      <c r="R3086" s="33">
        <f>IF(DatiStorici[[#This Row],[Calend]]="X",(DatiStorici[[#This Row],[Balanced]]*C$2/DatiStorici[[#This Row],[Bond 10Y]]),R3085)</f>
        <v>23.941825733422558</v>
      </c>
      <c r="S3086" s="33">
        <f>IF(DatiStorici[[#This Row],[Calend]]="X",(DatiStorici[[#This Row],[Balanced]]*D$2/DatiStorici[[#This Row],[SXXR]]),S3085)</f>
        <v>17.880885900344772</v>
      </c>
      <c r="T3086" s="33">
        <f>IF(DatiStorici[[#This Row],[Calend]]="X",(DatiStorici[[#This Row],[Balanced]]*E$2/DatiStorici[[#This Row],[Gold]]),T3085)</f>
        <v>35.294211792420029</v>
      </c>
      <c r="U3086" s="34">
        <f>SUMPRODUCT(DatiStorici[[#This Row],[Bond 3Y]:[Gold]],Q3085:T3085)</f>
        <v>16932.588521546117</v>
      </c>
      <c r="V3086" s="32">
        <f t="shared" si="398"/>
        <v>-2.6454557095857982E-3</v>
      </c>
      <c r="W3086" s="32">
        <f>-(1-U3086/MAX(U$5:U3086))</f>
        <v>-4.9412409356948572E-2</v>
      </c>
      <c r="X3086" s="53" t="str">
        <f t="shared" si="399"/>
        <v/>
      </c>
    </row>
    <row r="3087" spans="1:24" x14ac:dyDescent="0.3">
      <c r="A3087" s="4">
        <v>43451</v>
      </c>
      <c r="B3087" s="1">
        <v>133.024562</v>
      </c>
      <c r="C3087" s="1">
        <v>185.05645699999999</v>
      </c>
      <c r="D3087" s="1">
        <v>222.88565700000001</v>
      </c>
      <c r="E3087" s="1">
        <v>116.92091000000001</v>
      </c>
      <c r="F3087" s="3">
        <f t="shared" si="392"/>
        <v>15933.586274208545</v>
      </c>
      <c r="G3087" s="36">
        <f t="shared" si="393"/>
        <v>-6.2595503124864829E-5</v>
      </c>
      <c r="H3087" s="31">
        <f t="shared" si="394"/>
        <v>-5.2849359266413207E-4</v>
      </c>
      <c r="I3087" s="37">
        <f t="shared" si="395"/>
        <v>-1.1334110139084976E-2</v>
      </c>
      <c r="J3087" s="37">
        <f t="shared" si="396"/>
        <v>5.0519580690015133E-3</v>
      </c>
      <c r="K3087" s="39">
        <f t="shared" si="397"/>
        <v>-1.1079453221835072E-3</v>
      </c>
      <c r="L3087" s="36">
        <f>-(1-B3087/MAX(B$5:B3087))</f>
        <v>-7.5043734862012546E-3</v>
      </c>
      <c r="M3087" s="37">
        <f>-(1-C3087/MAX(C$5:C3087))</f>
        <v>-1.2435882815786892E-2</v>
      </c>
      <c r="N3087" s="37">
        <f>-(1-D3087/MAX(D$5:D3087))</f>
        <v>-0.12611685845290477</v>
      </c>
      <c r="O3087" s="37">
        <f>-(1-E3087/MAX(E$5:E3087))</f>
        <v>-0.36443592224565668</v>
      </c>
      <c r="P3087" s="39">
        <f>-(1-F3087/MAX(F$5:F3087))</f>
        <v>-5.1256318976951487E-2</v>
      </c>
      <c r="Q3087" s="33">
        <f>IF(DatiStorici[[#This Row],[Calend]]="X",(DatiStorici[[#This Row],[Balanced]]*B$2/DatiStorici[[#This Row],[Bond 3Y]]),Q3086)</f>
        <v>32.796399059957402</v>
      </c>
      <c r="R3087" s="33">
        <f>IF(DatiStorici[[#This Row],[Calend]]="X",(DatiStorici[[#This Row],[Balanced]]*C$2/DatiStorici[[#This Row],[Bond 10Y]]),R3086)</f>
        <v>23.941825733422558</v>
      </c>
      <c r="S3087" s="33">
        <f>IF(DatiStorici[[#This Row],[Calend]]="X",(DatiStorici[[#This Row],[Balanced]]*D$2/DatiStorici[[#This Row],[SXXR]]),S3086)</f>
        <v>17.880885900344772</v>
      </c>
      <c r="T3087" s="33">
        <f>IF(DatiStorici[[#This Row],[Calend]]="X",(DatiStorici[[#This Row],[Balanced]]*E$2/DatiStorici[[#This Row],[Gold]]),T3086)</f>
        <v>35.294211792420029</v>
      </c>
      <c r="U3087" s="34">
        <f>SUMPRODUCT(DatiStorici[[#This Row],[Bond 3Y]:[Gold]],Q3086:T3086)</f>
        <v>16905.340426609509</v>
      </c>
      <c r="V3087" s="32">
        <f t="shared" si="398"/>
        <v>-1.610506415323044E-3</v>
      </c>
      <c r="W3087" s="32">
        <f>-(1-U3087/MAX(U$5:U3087))</f>
        <v>-5.0942104647331621E-2</v>
      </c>
      <c r="X3087" s="53" t="str">
        <f t="shared" si="399"/>
        <v/>
      </c>
    </row>
    <row r="3088" spans="1:24" x14ac:dyDescent="0.3">
      <c r="A3088" s="4">
        <v>43452</v>
      </c>
      <c r="B3088" s="1">
        <v>133.038037</v>
      </c>
      <c r="C3088" s="1">
        <v>185.261067</v>
      </c>
      <c r="D3088" s="1">
        <v>221.14405400000001</v>
      </c>
      <c r="E3088" s="1">
        <v>117.35741</v>
      </c>
      <c r="F3088" s="3">
        <f t="shared" si="392"/>
        <v>15930.115578167923</v>
      </c>
      <c r="G3088" s="36">
        <f t="shared" si="393"/>
        <v>1.0129195206059428E-4</v>
      </c>
      <c r="H3088" s="31">
        <f t="shared" si="394"/>
        <v>1.1050517869709683E-3</v>
      </c>
      <c r="I3088" s="37">
        <f t="shared" si="395"/>
        <v>-7.8445738561190182E-3</v>
      </c>
      <c r="J3088" s="37">
        <f t="shared" si="396"/>
        <v>3.7263414309042695E-3</v>
      </c>
      <c r="K3088" s="39">
        <f t="shared" si="397"/>
        <v>-2.1784638021202487E-4</v>
      </c>
      <c r="L3088" s="36">
        <f>-(1-B3088/MAX(B$5:B3088))</f>
        <v>-7.4038365750760393E-3</v>
      </c>
      <c r="M3088" s="37">
        <f>-(1-C3088/MAX(C$5:C3088))</f>
        <v>-1.1343970124423453E-2</v>
      </c>
      <c r="N3088" s="37">
        <f>-(1-D3088/MAX(D$5:D3088))</f>
        <v>-0.13294528124804161</v>
      </c>
      <c r="O3088" s="37">
        <f>-(1-E3088/MAX(E$5:E3088))</f>
        <v>-0.36206317540388333</v>
      </c>
      <c r="P3088" s="39">
        <f>-(1-F3088/MAX(F$5:F3088))</f>
        <v>-5.1462976842960084E-2</v>
      </c>
      <c r="Q3088" s="33">
        <f>IF(DatiStorici[[#This Row],[Calend]]="X",(DatiStorici[[#This Row],[Balanced]]*B$2/DatiStorici[[#This Row],[Bond 3Y]]),Q3087)</f>
        <v>32.796399059957402</v>
      </c>
      <c r="R3088" s="33">
        <f>IF(DatiStorici[[#This Row],[Calend]]="X",(DatiStorici[[#This Row],[Balanced]]*C$2/DatiStorici[[#This Row],[Bond 10Y]]),R3087)</f>
        <v>23.941825733422558</v>
      </c>
      <c r="S3088" s="33">
        <f>IF(DatiStorici[[#This Row],[Calend]]="X",(DatiStorici[[#This Row],[Balanced]]*D$2/DatiStorici[[#This Row],[SXXR]]),S3087)</f>
        <v>17.880885900344772</v>
      </c>
      <c r="T3088" s="33">
        <f>IF(DatiStorici[[#This Row],[Calend]]="X",(DatiStorici[[#This Row],[Balanced]]*E$2/DatiStorici[[#This Row],[Gold]]),T3087)</f>
        <v>35.294211792420029</v>
      </c>
      <c r="U3088" s="34">
        <f>SUMPRODUCT(DatiStorici[[#This Row],[Bond 3Y]:[Gold]],Q3087:T3087)</f>
        <v>16894.945613970856</v>
      </c>
      <c r="V3088" s="32">
        <f t="shared" si="398"/>
        <v>-6.1507248511931129E-4</v>
      </c>
      <c r="W3088" s="32">
        <f>-(1-U3088/MAX(U$5:U3088))</f>
        <v>-5.1525664561327678E-2</v>
      </c>
      <c r="X3088" s="53" t="str">
        <f t="shared" si="399"/>
        <v/>
      </c>
    </row>
    <row r="3089" spans="1:24" x14ac:dyDescent="0.3">
      <c r="A3089" s="4">
        <v>43453</v>
      </c>
      <c r="B3089" s="1">
        <v>133.13784200000001</v>
      </c>
      <c r="C3089" s="1">
        <v>185.61062999999999</v>
      </c>
      <c r="D3089" s="1">
        <v>221.83211900000001</v>
      </c>
      <c r="E3089" s="1">
        <v>118.17527</v>
      </c>
      <c r="F3089" s="3">
        <f t="shared" si="392"/>
        <v>15984.037634911054</v>
      </c>
      <c r="G3089" s="36">
        <f t="shared" si="393"/>
        <v>7.4991772396732794E-4</v>
      </c>
      <c r="H3089" s="31">
        <f t="shared" si="394"/>
        <v>1.8850891364520235E-3</v>
      </c>
      <c r="I3089" s="37">
        <f t="shared" si="395"/>
        <v>3.1065578480179747E-3</v>
      </c>
      <c r="J3089" s="37">
        <f t="shared" si="396"/>
        <v>6.9447966806704146E-3</v>
      </c>
      <c r="K3089" s="39">
        <f t="shared" si="397"/>
        <v>3.3791971664931422E-3</v>
      </c>
      <c r="L3089" s="36">
        <f>-(1-B3089/MAX(B$5:B3089))</f>
        <v>-6.6591919431755464E-3</v>
      </c>
      <c r="M3089" s="37">
        <f>-(1-C3089/MAX(C$5:C3089))</f>
        <v>-9.478507653717827E-3</v>
      </c>
      <c r="N3089" s="37">
        <f>-(1-D3089/MAX(D$5:D3089))</f>
        <v>-0.13024753742781625</v>
      </c>
      <c r="O3089" s="37">
        <f>-(1-E3089/MAX(E$5:E3089))</f>
        <v>-0.35761741427670635</v>
      </c>
      <c r="P3089" s="39">
        <f>-(1-F3089/MAX(F$5:F3089))</f>
        <v>-4.825226145708239E-2</v>
      </c>
      <c r="Q3089" s="33">
        <f>IF(DatiStorici[[#This Row],[Calend]]="X",(DatiStorici[[#This Row],[Balanced]]*B$2/DatiStorici[[#This Row],[Bond 3Y]]),Q3088)</f>
        <v>32.796399059957402</v>
      </c>
      <c r="R3089" s="33">
        <f>IF(DatiStorici[[#This Row],[Calend]]="X",(DatiStorici[[#This Row],[Balanced]]*C$2/DatiStorici[[#This Row],[Bond 10Y]]),R3088)</f>
        <v>23.941825733422558</v>
      </c>
      <c r="S3089" s="33">
        <f>IF(DatiStorici[[#This Row],[Calend]]="X",(DatiStorici[[#This Row],[Balanced]]*D$2/DatiStorici[[#This Row],[SXXR]]),S3088)</f>
        <v>17.880885900344772</v>
      </c>
      <c r="T3089" s="33">
        <f>IF(DatiStorici[[#This Row],[Calend]]="X",(DatiStorici[[#This Row],[Balanced]]*E$2/DatiStorici[[#This Row],[Gold]]),T3088)</f>
        <v>35.294211792420029</v>
      </c>
      <c r="U3089" s="34">
        <f>SUMPRODUCT(DatiStorici[[#This Row],[Bond 3Y]:[Gold]],Q3088:T3088)</f>
        <v>16947.756970821454</v>
      </c>
      <c r="V3089" s="32">
        <f t="shared" si="398"/>
        <v>3.1209918644108303E-3</v>
      </c>
      <c r="W3089" s="32">
        <f>-(1-U3089/MAX(U$5:U3089))</f>
        <v>-4.8560859717501126E-2</v>
      </c>
      <c r="X3089" s="53" t="str">
        <f t="shared" si="399"/>
        <v/>
      </c>
    </row>
    <row r="3090" spans="1:24" x14ac:dyDescent="0.3">
      <c r="A3090" s="4">
        <v>43454</v>
      </c>
      <c r="B3090" s="1">
        <v>133.17933199999999</v>
      </c>
      <c r="C3090" s="1">
        <v>185.985648</v>
      </c>
      <c r="D3090" s="1">
        <v>218.620048</v>
      </c>
      <c r="E3090" s="1">
        <v>118.62117000000001</v>
      </c>
      <c r="F3090" s="3">
        <f t="shared" si="392"/>
        <v>15963.822881922239</v>
      </c>
      <c r="G3090" s="36">
        <f t="shared" si="393"/>
        <v>3.115833628937612E-4</v>
      </c>
      <c r="H3090" s="31">
        <f t="shared" si="394"/>
        <v>2.0184170268724919E-3</v>
      </c>
      <c r="I3090" s="37">
        <f t="shared" si="395"/>
        <v>-1.4585592647716932E-2</v>
      </c>
      <c r="J3090" s="37">
        <f t="shared" si="396"/>
        <v>3.7661083674889774E-3</v>
      </c>
      <c r="K3090" s="39">
        <f t="shared" si="397"/>
        <v>-1.2654841582213513E-3</v>
      </c>
      <c r="L3090" s="36">
        <f>-(1-B3090/MAX(B$5:B3090))</f>
        <v>-6.3496352498481068E-3</v>
      </c>
      <c r="M3090" s="37">
        <f>-(1-C3090/MAX(C$5:C3090))</f>
        <v>-7.4772031539876993E-3</v>
      </c>
      <c r="N3090" s="37">
        <f>-(1-D3090/MAX(D$5:D3090))</f>
        <v>-0.14284132535537386</v>
      </c>
      <c r="O3090" s="37">
        <f>-(1-E3090/MAX(E$5:E3090))</f>
        <v>-0.35519357048118105</v>
      </c>
      <c r="P3090" s="39">
        <f>-(1-F3090/MAX(F$5:F3090))</f>
        <v>-4.9455921375918366E-2</v>
      </c>
      <c r="Q3090" s="33">
        <f>IF(DatiStorici[[#This Row],[Calend]]="X",(DatiStorici[[#This Row],[Balanced]]*B$2/DatiStorici[[#This Row],[Bond 3Y]]),Q3089)</f>
        <v>32.796399059957402</v>
      </c>
      <c r="R3090" s="33">
        <f>IF(DatiStorici[[#This Row],[Calend]]="X",(DatiStorici[[#This Row],[Balanced]]*C$2/DatiStorici[[#This Row],[Bond 10Y]]),R3089)</f>
        <v>23.941825733422558</v>
      </c>
      <c r="S3090" s="33">
        <f>IF(DatiStorici[[#This Row],[Calend]]="X",(DatiStorici[[#This Row],[Balanced]]*D$2/DatiStorici[[#This Row],[SXXR]]),S3089)</f>
        <v>17.880885900344772</v>
      </c>
      <c r="T3090" s="33">
        <f>IF(DatiStorici[[#This Row],[Calend]]="X",(DatiStorici[[#This Row],[Balanced]]*E$2/DatiStorici[[#This Row],[Gold]]),T3089)</f>
        <v>35.294211792420029</v>
      </c>
      <c r="U3090" s="34">
        <f>SUMPRODUCT(DatiStorici[[#This Row],[Bond 3Y]:[Gold]],Q3089:T3089)</f>
        <v>16916.399323004782</v>
      </c>
      <c r="V3090" s="32">
        <f t="shared" si="398"/>
        <v>-1.8519674021752464E-3</v>
      </c>
      <c r="W3090" s="32">
        <f>-(1-U3090/MAX(U$5:U3090))</f>
        <v>-5.0321263382206882E-2</v>
      </c>
      <c r="X3090" s="53" t="str">
        <f t="shared" si="399"/>
        <v/>
      </c>
    </row>
    <row r="3091" spans="1:24" x14ac:dyDescent="0.3">
      <c r="A3091" s="4">
        <v>43455</v>
      </c>
      <c r="B3091" s="1">
        <v>133.11160100000001</v>
      </c>
      <c r="C3091" s="1">
        <v>185.59992800000001</v>
      </c>
      <c r="D3091" s="1">
        <v>218.68469899999999</v>
      </c>
      <c r="E3091" s="1">
        <v>118.46913000000001</v>
      </c>
      <c r="F3091" s="3">
        <f t="shared" si="392"/>
        <v>15947.361005874551</v>
      </c>
      <c r="G3091" s="36">
        <f t="shared" si="393"/>
        <v>-5.0869926886001817E-4</v>
      </c>
      <c r="H3091" s="31">
        <f t="shared" si="394"/>
        <v>-2.0760770248026204E-3</v>
      </c>
      <c r="I3091" s="37">
        <f t="shared" si="395"/>
        <v>2.9567939024006837E-4</v>
      </c>
      <c r="J3091" s="37">
        <f t="shared" si="396"/>
        <v>-1.2825494829717123E-3</v>
      </c>
      <c r="K3091" s="39">
        <f t="shared" si="397"/>
        <v>-1.0317309170247192E-3</v>
      </c>
      <c r="L3091" s="36">
        <f>-(1-B3091/MAX(B$5:B3091))</f>
        <v>-6.8549759197868987E-3</v>
      </c>
      <c r="M3091" s="37">
        <f>-(1-C3091/MAX(C$5:C3091))</f>
        <v>-9.5356194743665412E-3</v>
      </c>
      <c r="N3091" s="37">
        <f>-(1-D3091/MAX(D$5:D3091))</f>
        <v>-0.14258784372831623</v>
      </c>
      <c r="O3091" s="37">
        <f>-(1-E3091/MAX(E$5:E3091))</f>
        <v>-0.35602003652888603</v>
      </c>
      <c r="P3091" s="39">
        <f>-(1-F3091/MAX(F$5:F3091))</f>
        <v>-5.0436121351570384E-2</v>
      </c>
      <c r="Q3091" s="33">
        <f>IF(DatiStorici[[#This Row],[Calend]]="X",(DatiStorici[[#This Row],[Balanced]]*B$2/DatiStorici[[#This Row],[Bond 3Y]]),Q3090)</f>
        <v>32.796399059957402</v>
      </c>
      <c r="R3091" s="33">
        <f>IF(DatiStorici[[#This Row],[Calend]]="X",(DatiStorici[[#This Row],[Balanced]]*C$2/DatiStorici[[#This Row],[Bond 10Y]]),R3090)</f>
        <v>23.941825733422558</v>
      </c>
      <c r="S3091" s="33">
        <f>IF(DatiStorici[[#This Row],[Calend]]="X",(DatiStorici[[#This Row],[Balanced]]*D$2/DatiStorici[[#This Row],[SXXR]]),S3090)</f>
        <v>17.880885900344772</v>
      </c>
      <c r="T3091" s="33">
        <f>IF(DatiStorici[[#This Row],[Calend]]="X",(DatiStorici[[#This Row],[Balanced]]*E$2/DatiStorici[[#This Row],[Gold]]),T3090)</f>
        <v>35.294211792420029</v>
      </c>
      <c r="U3091" s="34">
        <f>SUMPRODUCT(DatiStorici[[#This Row],[Bond 3Y]:[Gold]],Q3090:T3090)</f>
        <v>16900.73303427158</v>
      </c>
      <c r="V3091" s="32">
        <f t="shared" si="398"/>
        <v>-9.2652976535243577E-4</v>
      </c>
      <c r="W3091" s="32">
        <f>-(1-U3091/MAX(U$5:U3091))</f>
        <v>-5.1200761495697522E-2</v>
      </c>
      <c r="X3091" s="53" t="str">
        <f t="shared" si="399"/>
        <v/>
      </c>
    </row>
    <row r="3092" spans="1:24" x14ac:dyDescent="0.3">
      <c r="A3092" s="4">
        <v>43458</v>
      </c>
      <c r="B3092" s="1">
        <v>133.10394700000001</v>
      </c>
      <c r="C3092" s="1">
        <v>185.56492800000001</v>
      </c>
      <c r="D3092" s="1">
        <v>216.39488600000001</v>
      </c>
      <c r="E3092" s="1">
        <v>118.75688</v>
      </c>
      <c r="F3092" s="3">
        <f t="shared" si="392"/>
        <v>15923.188374979694</v>
      </c>
      <c r="G3092" s="36">
        <f t="shared" si="393"/>
        <v>-5.7502276329147951E-5</v>
      </c>
      <c r="H3092" s="31">
        <f t="shared" si="394"/>
        <v>-1.8859544236446868E-4</v>
      </c>
      <c r="I3092" s="37">
        <f t="shared" si="395"/>
        <v>-1.0526047284536768E-2</v>
      </c>
      <c r="J3092" s="37">
        <f t="shared" si="396"/>
        <v>2.4259577701777049E-3</v>
      </c>
      <c r="K3092" s="39">
        <f t="shared" si="397"/>
        <v>-1.5169261904604237E-3</v>
      </c>
      <c r="L3092" s="36">
        <f>-(1-B3092/MAX(B$5:B3092))</f>
        <v>-6.9120823775050688E-3</v>
      </c>
      <c r="M3092" s="37">
        <f>-(1-C3092/MAX(C$5:C3092))</f>
        <v>-9.722398928927567E-3</v>
      </c>
      <c r="N3092" s="37">
        <f>-(1-D3092/MAX(D$5:D3092))</f>
        <v>-0.15156567121586673</v>
      </c>
      <c r="O3092" s="37">
        <f>-(1-E3092/MAX(E$5:E3092))</f>
        <v>-0.35445587180100457</v>
      </c>
      <c r="P3092" s="39">
        <f>-(1-F3092/MAX(F$5:F3092))</f>
        <v>-5.1875447716678846E-2</v>
      </c>
      <c r="Q3092" s="33">
        <f>IF(DatiStorici[[#This Row],[Calend]]="X",(DatiStorici[[#This Row],[Balanced]]*B$2/DatiStorici[[#This Row],[Bond 3Y]]),Q3091)</f>
        <v>32.796399059957402</v>
      </c>
      <c r="R3092" s="33">
        <f>IF(DatiStorici[[#This Row],[Calend]]="X",(DatiStorici[[#This Row],[Balanced]]*C$2/DatiStorici[[#This Row],[Bond 10Y]]),R3091)</f>
        <v>23.941825733422558</v>
      </c>
      <c r="S3092" s="33">
        <f>IF(DatiStorici[[#This Row],[Calend]]="X",(DatiStorici[[#This Row],[Balanced]]*D$2/DatiStorici[[#This Row],[SXXR]]),S3091)</f>
        <v>17.880885900344772</v>
      </c>
      <c r="T3092" s="33">
        <f>IF(DatiStorici[[#This Row],[Calend]]="X",(DatiStorici[[#This Row],[Balanced]]*E$2/DatiStorici[[#This Row],[Gold]]),T3091)</f>
        <v>35.294211792420029</v>
      </c>
      <c r="U3092" s="34">
        <f>SUMPRODUCT(DatiStorici[[#This Row],[Bond 3Y]:[Gold]],Q3091:T3091)</f>
        <v>16868.85607118965</v>
      </c>
      <c r="V3092" s="32">
        <f t="shared" si="398"/>
        <v>-1.8879100039019361E-3</v>
      </c>
      <c r="W3092" s="32">
        <f>-(1-U3092/MAX(U$5:U3092))</f>
        <v>-5.2990319276217113E-2</v>
      </c>
      <c r="X3092" s="53" t="str">
        <f t="shared" si="399"/>
        <v/>
      </c>
    </row>
    <row r="3093" spans="1:24" x14ac:dyDescent="0.3">
      <c r="A3093" s="4">
        <v>43461</v>
      </c>
      <c r="B3093" s="1">
        <v>133.14474899999999</v>
      </c>
      <c r="C3093" s="1">
        <v>185.943769</v>
      </c>
      <c r="D3093" s="1">
        <v>214.105073</v>
      </c>
      <c r="E3093" s="1">
        <v>119.38827999999999</v>
      </c>
      <c r="F3093" s="3">
        <f t="shared" si="392"/>
        <v>15924.243599670761</v>
      </c>
      <c r="G3093" s="36">
        <f t="shared" si="393"/>
        <v>3.0649540022082832E-4</v>
      </c>
      <c r="H3093" s="31">
        <f t="shared" si="394"/>
        <v>2.0394738232159182E-3</v>
      </c>
      <c r="I3093" s="37">
        <f t="shared" si="395"/>
        <v>-1.063802468023088E-2</v>
      </c>
      <c r="J3093" s="37">
        <f t="shared" si="396"/>
        <v>5.3026606082254169E-3</v>
      </c>
      <c r="K3093" s="39">
        <f t="shared" si="397"/>
        <v>6.6267490094274701E-5</v>
      </c>
      <c r="L3093" s="36">
        <f>-(1-B3093/MAX(B$5:B3093))</f>
        <v>-6.6076588489164534E-3</v>
      </c>
      <c r="M3093" s="37">
        <f>-(1-C3093/MAX(C$5:C3093))</f>
        <v>-7.7006927762036659E-3</v>
      </c>
      <c r="N3093" s="37">
        <f>-(1-D3093/MAX(D$5:D3093))</f>
        <v>-0.16054349870341744</v>
      </c>
      <c r="O3093" s="37">
        <f>-(1-E3093/MAX(E$5:E3093))</f>
        <v>-0.35102367854580241</v>
      </c>
      <c r="P3093" s="39">
        <f>-(1-F3093/MAX(F$5:F3093))</f>
        <v>-5.1812615800468587E-2</v>
      </c>
      <c r="Q3093" s="33">
        <f>IF(DatiStorici[[#This Row],[Calend]]="X",(DatiStorici[[#This Row],[Balanced]]*B$2/DatiStorici[[#This Row],[Bond 3Y]]),Q3092)</f>
        <v>32.796399059957402</v>
      </c>
      <c r="R3093" s="33">
        <f>IF(DatiStorici[[#This Row],[Calend]]="X",(DatiStorici[[#This Row],[Balanced]]*C$2/DatiStorici[[#This Row],[Bond 10Y]]),R3092)</f>
        <v>23.941825733422558</v>
      </c>
      <c r="S3093" s="33">
        <f>IF(DatiStorici[[#This Row],[Calend]]="X",(DatiStorici[[#This Row],[Balanced]]*D$2/DatiStorici[[#This Row],[SXXR]]),S3092)</f>
        <v>17.880885900344772</v>
      </c>
      <c r="T3093" s="33">
        <f>IF(DatiStorici[[#This Row],[Calend]]="X",(DatiStorici[[#This Row],[Balanced]]*E$2/DatiStorici[[#This Row],[Gold]]),T3092)</f>
        <v>35.294211792420029</v>
      </c>
      <c r="U3093" s="34">
        <f>SUMPRODUCT(DatiStorici[[#This Row],[Bond 3Y]:[Gold]],Q3092:T3092)</f>
        <v>16860.605255406375</v>
      </c>
      <c r="V3093" s="32">
        <f t="shared" si="398"/>
        <v>-4.8923496690050222E-4</v>
      </c>
      <c r="W3093" s="32">
        <f>-(1-U3093/MAX(U$5:U3093))</f>
        <v>-5.3453516210713148E-2</v>
      </c>
      <c r="X3093" s="53" t="str">
        <f t="shared" si="399"/>
        <v/>
      </c>
    </row>
    <row r="3094" spans="1:24" x14ac:dyDescent="0.3">
      <c r="A3094" s="4">
        <v>43462</v>
      </c>
      <c r="B3094" s="1">
        <v>133.14592999999999</v>
      </c>
      <c r="C3094" s="1">
        <v>185.67805300000001</v>
      </c>
      <c r="D3094" s="1">
        <v>218.454464</v>
      </c>
      <c r="E3094" s="1">
        <v>120.42258</v>
      </c>
      <c r="F3094" s="3">
        <f t="shared" si="392"/>
        <v>16023.768455671528</v>
      </c>
      <c r="G3094" s="36">
        <f t="shared" si="393"/>
        <v>8.8700062986992295E-6</v>
      </c>
      <c r="H3094" s="31">
        <f t="shared" si="394"/>
        <v>-1.4300346726269944E-3</v>
      </c>
      <c r="I3094" s="37">
        <f t="shared" si="395"/>
        <v>2.0110700220589656E-2</v>
      </c>
      <c r="J3094" s="37">
        <f t="shared" si="396"/>
        <v>8.6260181324385871E-3</v>
      </c>
      <c r="K3094" s="39">
        <f t="shared" si="397"/>
        <v>6.2304457490653543E-3</v>
      </c>
      <c r="L3094" s="36">
        <f>-(1-B3094/MAX(B$5:B3094))</f>
        <v>-6.5988474135146857E-3</v>
      </c>
      <c r="M3094" s="37">
        <f>-(1-C3094/MAX(C$5:C3094))</f>
        <v>-9.1187010490072495E-3</v>
      </c>
      <c r="N3094" s="37">
        <f>-(1-D3094/MAX(D$5:D3094))</f>
        <v>-0.14349054194498112</v>
      </c>
      <c r="O3094" s="37">
        <f>-(1-E3094/MAX(E$5:E3094))</f>
        <v>-0.34540138287925903</v>
      </c>
      <c r="P3094" s="39">
        <f>-(1-F3094/MAX(F$5:F3094))</f>
        <v>-4.5886543878524755E-2</v>
      </c>
      <c r="Q3094" s="33">
        <f>IF(DatiStorici[[#This Row],[Calend]]="X",(DatiStorici[[#This Row],[Balanced]]*B$2/DatiStorici[[#This Row],[Bond 3Y]]),Q3093)</f>
        <v>32.796399059957402</v>
      </c>
      <c r="R3094" s="33">
        <f>IF(DatiStorici[[#This Row],[Calend]]="X",(DatiStorici[[#This Row],[Balanced]]*C$2/DatiStorici[[#This Row],[Bond 10Y]]),R3093)</f>
        <v>23.941825733422558</v>
      </c>
      <c r="S3094" s="33">
        <f>IF(DatiStorici[[#This Row],[Calend]]="X",(DatiStorici[[#This Row],[Balanced]]*D$2/DatiStorici[[#This Row],[SXXR]]),S3093)</f>
        <v>17.880885900344772</v>
      </c>
      <c r="T3094" s="33">
        <f>IF(DatiStorici[[#This Row],[Calend]]="X",(DatiStorici[[#This Row],[Balanced]]*E$2/DatiStorici[[#This Row],[Gold]]),T3093)</f>
        <v>35.294211792420029</v>
      </c>
      <c r="U3094" s="34">
        <f>SUMPRODUCT(DatiStorici[[#This Row],[Bond 3Y]:[Gold]],Q3093:T3093)</f>
        <v>16968.558029250969</v>
      </c>
      <c r="V3094" s="32">
        <f t="shared" si="398"/>
        <v>6.3822530503665365E-3</v>
      </c>
      <c r="W3094" s="32">
        <f>-(1-U3094/MAX(U$5:U3094))</f>
        <v>-4.7393098037697867E-2</v>
      </c>
      <c r="X3094" s="53" t="str">
        <f t="shared" si="399"/>
        <v/>
      </c>
    </row>
    <row r="3095" spans="1:24" x14ac:dyDescent="0.3">
      <c r="A3095" s="4">
        <v>43465</v>
      </c>
      <c r="B3095" s="1">
        <v>133.12812</v>
      </c>
      <c r="C3095" s="1">
        <v>185.67792900000001</v>
      </c>
      <c r="D3095" s="1">
        <v>218.76947000000001</v>
      </c>
      <c r="E3095" s="1">
        <v>120.66786999999999</v>
      </c>
      <c r="F3095" s="3">
        <f t="shared" si="392"/>
        <v>16037.738849529056</v>
      </c>
      <c r="G3095" s="36">
        <f t="shared" si="393"/>
        <v>-1.337719543196857E-4</v>
      </c>
      <c r="H3095" s="31">
        <f t="shared" si="394"/>
        <v>-6.6782282232534681E-7</v>
      </c>
      <c r="I3095" s="37">
        <f t="shared" si="395"/>
        <v>1.4409369204565205E-3</v>
      </c>
      <c r="J3095" s="37">
        <f t="shared" si="396"/>
        <v>2.0348386643822686E-3</v>
      </c>
      <c r="K3095" s="39">
        <f t="shared" si="397"/>
        <v>8.7147460714885898E-4</v>
      </c>
      <c r="L3095" s="36">
        <f>-(1-B3095/MAX(B$5:B3095))</f>
        <v>-6.7317277390910313E-3</v>
      </c>
      <c r="M3095" s="37">
        <f>-(1-C3095/MAX(C$5:C3095))</f>
        <v>-9.1193627819320389E-3</v>
      </c>
      <c r="N3095" s="37">
        <f>-(1-D3095/MAX(D$5:D3095))</f>
        <v>-0.14225547623195423</v>
      </c>
      <c r="O3095" s="37">
        <f>-(1-E3095/MAX(E$5:E3095))</f>
        <v>-0.34406802417864368</v>
      </c>
      <c r="P3095" s="39">
        <f>-(1-F3095/MAX(F$5:F3095))</f>
        <v>-4.5054695814590318E-2</v>
      </c>
      <c r="Q3095" s="33">
        <f>IF(DatiStorici[[#This Row],[Calend]]="X",(DatiStorici[[#This Row],[Balanced]]*B$2/DatiStorici[[#This Row],[Bond 3Y]]),Q3094)</f>
        <v>32.796399059957402</v>
      </c>
      <c r="R3095" s="33">
        <f>IF(DatiStorici[[#This Row],[Calend]]="X",(DatiStorici[[#This Row],[Balanced]]*C$2/DatiStorici[[#This Row],[Bond 10Y]]),R3094)</f>
        <v>23.941825733422558</v>
      </c>
      <c r="S3095" s="33">
        <f>IF(DatiStorici[[#This Row],[Calend]]="X",(DatiStorici[[#This Row],[Balanced]]*D$2/DatiStorici[[#This Row],[SXXR]]),S3094)</f>
        <v>17.880885900344772</v>
      </c>
      <c r="T3095" s="33">
        <f>IF(DatiStorici[[#This Row],[Calend]]="X",(DatiStorici[[#This Row],[Balanced]]*E$2/DatiStorici[[#This Row],[Gold]]),T3094)</f>
        <v>35.294211792420029</v>
      </c>
      <c r="U3095" s="34">
        <f>SUMPRODUCT(DatiStorici[[#This Row],[Bond 3Y]:[Gold]],Q3094:T3094)</f>
        <v>16982.260860151808</v>
      </c>
      <c r="V3095" s="32">
        <f t="shared" si="398"/>
        <v>8.0721656167051406E-4</v>
      </c>
      <c r="W3095" s="32">
        <f>-(1-U3095/MAX(U$5:U3095))</f>
        <v>-4.6623827527495498E-2</v>
      </c>
      <c r="X3095" s="53" t="str">
        <f t="shared" si="399"/>
        <v/>
      </c>
    </row>
    <row r="3096" spans="1:24" x14ac:dyDescent="0.3">
      <c r="A3096" s="4">
        <v>43467</v>
      </c>
      <c r="B3096" s="1">
        <v>133.157352</v>
      </c>
      <c r="C3096" s="1">
        <v>186.433289</v>
      </c>
      <c r="D3096" s="1">
        <v>219.084476</v>
      </c>
      <c r="E3096" s="1">
        <v>120.61108</v>
      </c>
      <c r="F3096" s="3">
        <f t="shared" si="392"/>
        <v>16060.084043389765</v>
      </c>
      <c r="G3096" s="36">
        <f t="shared" si="393"/>
        <v>2.1955384871632128E-4</v>
      </c>
      <c r="H3096" s="31">
        <f t="shared" si="394"/>
        <v>4.0598670557652232E-3</v>
      </c>
      <c r="I3096" s="37">
        <f t="shared" si="395"/>
        <v>1.4388636084011652E-3</v>
      </c>
      <c r="J3096" s="37">
        <f t="shared" si="396"/>
        <v>-4.7074144718133878E-4</v>
      </c>
      <c r="K3096" s="39">
        <f t="shared" si="397"/>
        <v>1.3923185721990531E-3</v>
      </c>
      <c r="L3096" s="36">
        <f>-(1-B3096/MAX(B$5:B3096))</f>
        <v>-6.5136279256575724E-3</v>
      </c>
      <c r="M3096" s="37">
        <f>-(1-C3096/MAX(C$5:C3096))</f>
        <v>-5.088341959155418E-3</v>
      </c>
      <c r="N3096" s="37">
        <f>-(1-D3096/MAX(D$5:D3096))</f>
        <v>-0.14102041051892733</v>
      </c>
      <c r="O3096" s="37">
        <f>-(1-E3096/MAX(E$5:E3096))</f>
        <v>-0.34437672588115065</v>
      </c>
      <c r="P3096" s="39">
        <f>-(1-F3096/MAX(F$5:F3096))</f>
        <v>-4.3724181697319842E-2</v>
      </c>
      <c r="Q3096" s="33">
        <f>IF(DatiStorici[[#This Row],[Calend]]="X",(DatiStorici[[#This Row],[Balanced]]*B$2/DatiStorici[[#This Row],[Bond 3Y]]),Q3095)</f>
        <v>31.926386779663805</v>
      </c>
      <c r="R3096" s="33">
        <f>IF(DatiStorici[[#This Row],[Calend]]="X",(DatiStorici[[#This Row],[Balanced]]*C$2/DatiStorici[[#This Row],[Bond 10Y]]),R3095)</f>
        <v>22.802972287357111</v>
      </c>
      <c r="S3096" s="33">
        <f>IF(DatiStorici[[#This Row],[Calend]]="X",(DatiStorici[[#This Row],[Balanced]]*D$2/DatiStorici[[#This Row],[SXXR]]),S3095)</f>
        <v>19.40453837773444</v>
      </c>
      <c r="T3096" s="33">
        <f>IF(DatiStorici[[#This Row],[Calend]]="X",(DatiStorici[[#This Row],[Balanced]]*E$2/DatiStorici[[#This Row],[Gold]]),T3095)</f>
        <v>35.247450918338842</v>
      </c>
      <c r="U3096" s="34">
        <f>SUMPRODUCT(DatiStorici[[#This Row],[Bond 3Y]:[Gold]],Q3095:T3095)</f>
        <v>17004.932490031359</v>
      </c>
      <c r="V3096" s="32">
        <f t="shared" si="398"/>
        <v>1.3341280057297782E-3</v>
      </c>
      <c r="W3096" s="32">
        <f>-(1-U3096/MAX(U$5:U3096))</f>
        <v>-4.5351052842412365E-2</v>
      </c>
      <c r="X3096" s="53" t="str">
        <f t="shared" si="399"/>
        <v>X</v>
      </c>
    </row>
    <row r="3097" spans="1:24" x14ac:dyDescent="0.3">
      <c r="A3097" s="4">
        <v>43468</v>
      </c>
      <c r="B3097" s="1">
        <v>133.024674</v>
      </c>
      <c r="C3097" s="1">
        <v>185.988461</v>
      </c>
      <c r="D3097" s="1">
        <v>216.94573399999999</v>
      </c>
      <c r="E3097" s="1">
        <v>120.55428999999999</v>
      </c>
      <c r="F3097" s="3">
        <f t="shared" si="392"/>
        <v>16011.13254560904</v>
      </c>
      <c r="G3097" s="36">
        <f t="shared" si="393"/>
        <v>-9.9689684522869079E-4</v>
      </c>
      <c r="H3097" s="31">
        <f t="shared" si="394"/>
        <v>-2.3888412077787088E-3</v>
      </c>
      <c r="I3097" s="37">
        <f t="shared" si="395"/>
        <v>-9.8101420655464962E-3</v>
      </c>
      <c r="J3097" s="37">
        <f t="shared" si="396"/>
        <v>-4.7096314905994405E-4</v>
      </c>
      <c r="K3097" s="39">
        <f t="shared" si="397"/>
        <v>-3.0526771978938569E-3</v>
      </c>
      <c r="L3097" s="36">
        <f>-(1-B3097/MAX(B$5:B3097))</f>
        <v>-7.503537854732123E-3</v>
      </c>
      <c r="M3097" s="37">
        <f>-(1-C3097/MAX(C$5:C3097))</f>
        <v>-7.4621914223969021E-3</v>
      </c>
      <c r="N3097" s="37">
        <f>-(1-D3097/MAX(D$5:D3097))</f>
        <v>-0.1494059235352212</v>
      </c>
      <c r="O3097" s="37">
        <f>-(1-E3097/MAX(E$5:E3097))</f>
        <v>-0.34468542758365772</v>
      </c>
      <c r="P3097" s="39">
        <f>-(1-F3097/MAX(F$5:F3097))</f>
        <v>-4.6638931923466465E-2</v>
      </c>
      <c r="Q3097" s="33">
        <f>IF(DatiStorici[[#This Row],[Calend]]="X",(DatiStorici[[#This Row],[Balanced]]*B$2/DatiStorici[[#This Row],[Bond 3Y]]),Q3096)</f>
        <v>31.926386779663805</v>
      </c>
      <c r="R3097" s="33">
        <f>IF(DatiStorici[[#This Row],[Calend]]="X",(DatiStorici[[#This Row],[Balanced]]*C$2/DatiStorici[[#This Row],[Bond 10Y]]),R3096)</f>
        <v>22.802972287357111</v>
      </c>
      <c r="S3097" s="33">
        <f>IF(DatiStorici[[#This Row],[Calend]]="X",(DatiStorici[[#This Row],[Balanced]]*D$2/DatiStorici[[#This Row],[SXXR]]),S3096)</f>
        <v>19.40453837773444</v>
      </c>
      <c r="T3097" s="33">
        <f>IF(DatiStorici[[#This Row],[Calend]]="X",(DatiStorici[[#This Row],[Balanced]]*E$2/DatiStorici[[#This Row],[Gold]]),T3096)</f>
        <v>35.247450918338842</v>
      </c>
      <c r="U3097" s="34">
        <f>SUMPRODUCT(DatiStorici[[#This Row],[Bond 3Y]:[Gold]],Q3096:T3096)</f>
        <v>16947.050156372839</v>
      </c>
      <c r="V3097" s="32">
        <f t="shared" si="398"/>
        <v>-3.4096618355793835E-3</v>
      </c>
      <c r="W3097" s="32">
        <f>-(1-U3097/MAX(U$5:U3097))</f>
        <v>-4.8600539949669175E-2</v>
      </c>
      <c r="X3097" s="53" t="str">
        <f t="shared" si="399"/>
        <v/>
      </c>
    </row>
    <row r="3098" spans="1:24" x14ac:dyDescent="0.3">
      <c r="A3098" s="4">
        <v>43469</v>
      </c>
      <c r="B3098" s="1">
        <v>133.04793000000001</v>
      </c>
      <c r="C3098" s="1">
        <v>185.42576</v>
      </c>
      <c r="D3098" s="1">
        <v>223.084226</v>
      </c>
      <c r="E3098" s="1">
        <v>120.4975</v>
      </c>
      <c r="F3098" s="3">
        <f t="shared" si="392"/>
        <v>16087.563886126141</v>
      </c>
      <c r="G3098" s="36">
        <f t="shared" si="393"/>
        <v>1.7480942952872747E-4</v>
      </c>
      <c r="H3098" s="31">
        <f t="shared" si="394"/>
        <v>-3.0300478479632579E-3</v>
      </c>
      <c r="I3098" s="37">
        <f t="shared" si="395"/>
        <v>2.7902146684465494E-2</v>
      </c>
      <c r="J3098" s="37">
        <f t="shared" si="396"/>
        <v>-4.7118505986353687E-4</v>
      </c>
      <c r="K3098" s="39">
        <f t="shared" si="397"/>
        <v>4.7622796851217713E-3</v>
      </c>
      <c r="L3098" s="36">
        <f>-(1-B3098/MAX(B$5:B3098))</f>
        <v>-7.33002494897117E-3</v>
      </c>
      <c r="M3098" s="37">
        <f>-(1-C3098/MAX(C$5:C3098))</f>
        <v>-1.04650767327088E-2</v>
      </c>
      <c r="N3098" s="37">
        <f>-(1-D3098/MAX(D$5:D3098))</f>
        <v>-0.12533831530271067</v>
      </c>
      <c r="O3098" s="37">
        <f>-(1-E3098/MAX(E$5:E3098))</f>
        <v>-0.34499412928616469</v>
      </c>
      <c r="P3098" s="39">
        <f>-(1-F3098/MAX(F$5:F3098))</f>
        <v>-4.2087931910048448E-2</v>
      </c>
      <c r="Q3098" s="33">
        <f>IF(DatiStorici[[#This Row],[Calend]]="X",(DatiStorici[[#This Row],[Balanced]]*B$2/DatiStorici[[#This Row],[Bond 3Y]]),Q3097)</f>
        <v>31.926386779663805</v>
      </c>
      <c r="R3098" s="33">
        <f>IF(DatiStorici[[#This Row],[Calend]]="X",(DatiStorici[[#This Row],[Balanced]]*C$2/DatiStorici[[#This Row],[Bond 10Y]]),R3097)</f>
        <v>22.802972287357111</v>
      </c>
      <c r="S3098" s="33">
        <f>IF(DatiStorici[[#This Row],[Calend]]="X",(DatiStorici[[#This Row],[Balanced]]*D$2/DatiStorici[[#This Row],[SXXR]]),S3097)</f>
        <v>19.40453837773444</v>
      </c>
      <c r="T3098" s="33">
        <f>IF(DatiStorici[[#This Row],[Calend]]="X",(DatiStorici[[#This Row],[Balanced]]*E$2/DatiStorici[[#This Row],[Gold]]),T3097)</f>
        <v>35.247450918338842</v>
      </c>
      <c r="U3098" s="34">
        <f>SUMPRODUCT(DatiStorici[[#This Row],[Bond 3Y]:[Gold]],Q3097:T3097)</f>
        <v>17052.074281972484</v>
      </c>
      <c r="V3098" s="32">
        <f t="shared" si="398"/>
        <v>6.1780684876906735E-3</v>
      </c>
      <c r="W3098" s="32">
        <f>-(1-U3098/MAX(U$5:U3098))</f>
        <v>-4.2704534717738829E-2</v>
      </c>
      <c r="X3098" s="53" t="str">
        <f t="shared" si="399"/>
        <v/>
      </c>
    </row>
    <row r="3099" spans="1:24" x14ac:dyDescent="0.3">
      <c r="A3099" s="4">
        <v>43472</v>
      </c>
      <c r="B3099" s="1">
        <v>133.01428899999999</v>
      </c>
      <c r="C3099" s="1">
        <v>185.197642</v>
      </c>
      <c r="D3099" s="1">
        <v>222.760974</v>
      </c>
      <c r="E3099" s="1">
        <v>121.65125</v>
      </c>
      <c r="F3099" s="3">
        <f t="shared" si="392"/>
        <v>16121.599749168621</v>
      </c>
      <c r="G3099" s="36">
        <f t="shared" si="393"/>
        <v>-2.5288070065518988E-4</v>
      </c>
      <c r="H3099" s="31">
        <f t="shared" si="394"/>
        <v>-1.2309963568171139E-3</v>
      </c>
      <c r="I3099" s="37">
        <f t="shared" si="395"/>
        <v>-1.4500640879006766E-3</v>
      </c>
      <c r="J3099" s="37">
        <f t="shared" si="396"/>
        <v>9.5293387294061813E-3</v>
      </c>
      <c r="K3099" s="39">
        <f t="shared" si="397"/>
        <v>2.1134280974520942E-3</v>
      </c>
      <c r="L3099" s="36">
        <f>-(1-B3099/MAX(B$5:B3099))</f>
        <v>-7.5810202905048918E-3</v>
      </c>
      <c r="M3099" s="37">
        <f>-(1-C3099/MAX(C$5:C3099))</f>
        <v>-1.1682441178867187E-2</v>
      </c>
      <c r="N3099" s="37">
        <f>-(1-D3099/MAX(D$5:D3099))</f>
        <v>-0.12660571167569212</v>
      </c>
      <c r="O3099" s="37">
        <f>-(1-E3099/MAX(E$5:E3099))</f>
        <v>-0.33872252179774298</v>
      </c>
      <c r="P3099" s="39">
        <f>-(1-F3099/MAX(F$5:F3099))</f>
        <v>-4.0061312827940787E-2</v>
      </c>
      <c r="Q3099" s="33">
        <f>IF(DatiStorici[[#This Row],[Calend]]="X",(DatiStorici[[#This Row],[Balanced]]*B$2/DatiStorici[[#This Row],[Bond 3Y]]),Q3098)</f>
        <v>31.926386779663805</v>
      </c>
      <c r="R3099" s="33">
        <f>IF(DatiStorici[[#This Row],[Calend]]="X",(DatiStorici[[#This Row],[Balanced]]*C$2/DatiStorici[[#This Row],[Bond 10Y]]),R3098)</f>
        <v>22.802972287357111</v>
      </c>
      <c r="S3099" s="33">
        <f>IF(DatiStorici[[#This Row],[Calend]]="X",(DatiStorici[[#This Row],[Balanced]]*D$2/DatiStorici[[#This Row],[SXXR]]),S3098)</f>
        <v>19.40453837773444</v>
      </c>
      <c r="T3099" s="33">
        <f>IF(DatiStorici[[#This Row],[Calend]]="X",(DatiStorici[[#This Row],[Balanced]]*E$2/DatiStorici[[#This Row],[Gold]]),T3098)</f>
        <v>35.247450918338842</v>
      </c>
      <c r="U3099" s="34">
        <f>SUMPRODUCT(DatiStorici[[#This Row],[Bond 3Y]:[Gold]],Q3098:T3098)</f>
        <v>17080.192668619933</v>
      </c>
      <c r="V3099" s="32">
        <f t="shared" si="398"/>
        <v>1.647613564552929E-3</v>
      </c>
      <c r="W3099" s="32">
        <f>-(1-U3099/MAX(U$5:U3099))</f>
        <v>-4.1125981658237221E-2</v>
      </c>
      <c r="X3099" s="53" t="str">
        <f t="shared" si="399"/>
        <v/>
      </c>
    </row>
    <row r="3100" spans="1:24" x14ac:dyDescent="0.3">
      <c r="A3100" s="4">
        <v>43473</v>
      </c>
      <c r="B3100" s="1">
        <v>132.97011699999999</v>
      </c>
      <c r="C3100" s="1">
        <v>184.89864299999999</v>
      </c>
      <c r="D3100" s="1">
        <v>224.69125099999999</v>
      </c>
      <c r="E3100" s="1">
        <v>121.10852</v>
      </c>
      <c r="F3100" s="3">
        <f t="shared" si="392"/>
        <v>16120.571381988106</v>
      </c>
      <c r="G3100" s="36">
        <f t="shared" si="393"/>
        <v>-3.3213977518724015E-4</v>
      </c>
      <c r="H3100" s="31">
        <f t="shared" si="394"/>
        <v>-1.615790685668278E-3</v>
      </c>
      <c r="I3100" s="37">
        <f t="shared" si="395"/>
        <v>8.6279109429976009E-3</v>
      </c>
      <c r="J3100" s="37">
        <f t="shared" si="396"/>
        <v>-4.4713413942377269E-3</v>
      </c>
      <c r="K3100" s="39">
        <f t="shared" si="397"/>
        <v>-6.3790194319225137E-5</v>
      </c>
      <c r="L3100" s="36">
        <f>-(1-B3100/MAX(B$5:B3100))</f>
        <v>-7.9105873731191156E-3</v>
      </c>
      <c r="M3100" s="37">
        <f>-(1-C3100/MAX(C$5:C3100))</f>
        <v>-1.3278066039846603E-2</v>
      </c>
      <c r="N3100" s="37">
        <f>-(1-D3100/MAX(D$5:D3100))</f>
        <v>-0.11903754173815284</v>
      </c>
      <c r="O3100" s="37">
        <f>-(1-E3100/MAX(E$5:E3100))</f>
        <v>-0.3416727185753734</v>
      </c>
      <c r="P3100" s="39">
        <f>-(1-F3100/MAX(F$5:F3100))</f>
        <v>-4.0122545550285604E-2</v>
      </c>
      <c r="Q3100" s="33">
        <f>IF(DatiStorici[[#This Row],[Calend]]="X",(DatiStorici[[#This Row],[Balanced]]*B$2/DatiStorici[[#This Row],[Bond 3Y]]),Q3099)</f>
        <v>31.926386779663805</v>
      </c>
      <c r="R3100" s="33">
        <f>IF(DatiStorici[[#This Row],[Calend]]="X",(DatiStorici[[#This Row],[Balanced]]*C$2/DatiStorici[[#This Row],[Bond 10Y]]),R3099)</f>
        <v>22.802972287357111</v>
      </c>
      <c r="S3100" s="33">
        <f>IF(DatiStorici[[#This Row],[Calend]]="X",(DatiStorici[[#This Row],[Balanced]]*D$2/DatiStorici[[#This Row],[SXXR]]),S3099)</f>
        <v>19.40453837773444</v>
      </c>
      <c r="T3100" s="33">
        <f>IF(DatiStorici[[#This Row],[Calend]]="X",(DatiStorici[[#This Row],[Balanced]]*E$2/DatiStorici[[#This Row],[Gold]]),T3099)</f>
        <v>35.247450918338842</v>
      </c>
      <c r="U3100" s="34">
        <f>SUMPRODUCT(DatiStorici[[#This Row],[Bond 3Y]:[Gold]],Q3099:T3099)</f>
        <v>17090.290635441404</v>
      </c>
      <c r="V3100" s="32">
        <f t="shared" si="398"/>
        <v>5.9103449170258256E-4</v>
      </c>
      <c r="W3100" s="32">
        <f>-(1-U3100/MAX(U$5:U3100))</f>
        <v>-4.0559086529414978E-2</v>
      </c>
      <c r="X3100" s="53" t="str">
        <f t="shared" si="399"/>
        <v/>
      </c>
    </row>
    <row r="3101" spans="1:24" x14ac:dyDescent="0.3">
      <c r="A3101" s="4">
        <v>43474</v>
      </c>
      <c r="B3101" s="1">
        <v>133.027424</v>
      </c>
      <c r="C3101" s="1">
        <v>185.286404</v>
      </c>
      <c r="D3101" s="1">
        <v>225.91697099999999</v>
      </c>
      <c r="E3101" s="1">
        <v>121.30951</v>
      </c>
      <c r="F3101" s="3">
        <f t="shared" si="392"/>
        <v>16158.169821294361</v>
      </c>
      <c r="G3101" s="36">
        <f t="shared" si="393"/>
        <v>4.3088368915901551E-4</v>
      </c>
      <c r="H3101" s="31">
        <f t="shared" si="394"/>
        <v>2.094958426663599E-3</v>
      </c>
      <c r="I3101" s="37">
        <f t="shared" si="395"/>
        <v>5.4403047404941764E-3</v>
      </c>
      <c r="J3101" s="37">
        <f t="shared" si="396"/>
        <v>1.6582103736635632E-3</v>
      </c>
      <c r="K3101" s="39">
        <f t="shared" si="397"/>
        <v>2.3296110634326898E-3</v>
      </c>
      <c r="L3101" s="36">
        <f>-(1-B3101/MAX(B$5:B3101))</f>
        <v>-7.4830201177679134E-3</v>
      </c>
      <c r="M3101" s="37">
        <f>-(1-C3101/MAX(C$5:C3101))</f>
        <v>-1.1208757808988778E-2</v>
      </c>
      <c r="N3101" s="37">
        <f>-(1-D3101/MAX(D$5:D3101))</f>
        <v>-0.11423177694074771</v>
      </c>
      <c r="O3101" s="37">
        <f>-(1-E3101/MAX(E$5:E3101))</f>
        <v>-0.34058016785892886</v>
      </c>
      <c r="P3101" s="39">
        <f>-(1-F3101/MAX(F$5:F3101))</f>
        <v>-3.7883797719492573E-2</v>
      </c>
      <c r="Q3101" s="33">
        <f>IF(DatiStorici[[#This Row],[Calend]]="X",(DatiStorici[[#This Row],[Balanced]]*B$2/DatiStorici[[#This Row],[Bond 3Y]]),Q3100)</f>
        <v>31.926386779663805</v>
      </c>
      <c r="R3101" s="33">
        <f>IF(DatiStorici[[#This Row],[Calend]]="X",(DatiStorici[[#This Row],[Balanced]]*C$2/DatiStorici[[#This Row],[Bond 10Y]]),R3100)</f>
        <v>22.802972287357111</v>
      </c>
      <c r="S3101" s="33">
        <f>IF(DatiStorici[[#This Row],[Calend]]="X",(DatiStorici[[#This Row],[Balanced]]*D$2/DatiStorici[[#This Row],[SXXR]]),S3100)</f>
        <v>19.40453837773444</v>
      </c>
      <c r="T3101" s="33">
        <f>IF(DatiStorici[[#This Row],[Calend]]="X",(DatiStorici[[#This Row],[Balanced]]*E$2/DatiStorici[[#This Row],[Gold]]),T3100)</f>
        <v>35.247450918338842</v>
      </c>
      <c r="U3101" s="34">
        <f>SUMPRODUCT(DatiStorici[[#This Row],[Bond 3Y]:[Gold]],Q3100:T3100)</f>
        <v>17131.831260166138</v>
      </c>
      <c r="V3101" s="32">
        <f t="shared" si="398"/>
        <v>2.4277071570253449E-3</v>
      </c>
      <c r="W3101" s="32">
        <f>-(1-U3101/MAX(U$5:U3101))</f>
        <v>-3.8227015309433177E-2</v>
      </c>
      <c r="X3101" s="53" t="str">
        <f t="shared" si="399"/>
        <v/>
      </c>
    </row>
    <row r="3102" spans="1:24" x14ac:dyDescent="0.3">
      <c r="A3102" s="4">
        <v>43475</v>
      </c>
      <c r="B3102" s="1">
        <v>133.03258400000001</v>
      </c>
      <c r="C3102" s="1">
        <v>185.62955700000001</v>
      </c>
      <c r="D3102" s="1">
        <v>226.67958200000001</v>
      </c>
      <c r="E3102" s="1">
        <v>121.61875999999999</v>
      </c>
      <c r="F3102" s="3">
        <f t="shared" si="392"/>
        <v>16190.654675819584</v>
      </c>
      <c r="G3102" s="36">
        <f t="shared" si="393"/>
        <v>3.8788242092012963E-5</v>
      </c>
      <c r="H3102" s="31">
        <f t="shared" si="394"/>
        <v>1.8503010599855453E-3</v>
      </c>
      <c r="I3102" s="37">
        <f t="shared" si="395"/>
        <v>3.3699404763949696E-3</v>
      </c>
      <c r="J3102" s="37">
        <f t="shared" si="396"/>
        <v>2.546020412133847E-3</v>
      </c>
      <c r="K3102" s="39">
        <f t="shared" si="397"/>
        <v>2.0084108742603655E-3</v>
      </c>
      <c r="L3102" s="36">
        <f>-(1-B3102/MAX(B$5:B3102))</f>
        <v>-7.4445213822273981E-3</v>
      </c>
      <c r="M3102" s="37">
        <f>-(1-C3102/MAX(C$5:C3102))</f>
        <v>-9.3775026612469281E-3</v>
      </c>
      <c r="N3102" s="37">
        <f>-(1-D3102/MAX(D$5:D3102))</f>
        <v>-0.11124175548567317</v>
      </c>
      <c r="O3102" s="37">
        <f>-(1-E3102/MAX(E$5:E3102))</f>
        <v>-0.33889913243895542</v>
      </c>
      <c r="P3102" s="39">
        <f>-(1-F3102/MAX(F$5:F3102))</f>
        <v>-3.5949531325890627E-2</v>
      </c>
      <c r="Q3102" s="33">
        <f>IF(DatiStorici[[#This Row],[Calend]]="X",(DatiStorici[[#This Row],[Balanced]]*B$2/DatiStorici[[#This Row],[Bond 3Y]]),Q3101)</f>
        <v>31.926386779663805</v>
      </c>
      <c r="R3102" s="33">
        <f>IF(DatiStorici[[#This Row],[Calend]]="X",(DatiStorici[[#This Row],[Balanced]]*C$2/DatiStorici[[#This Row],[Bond 10Y]]),R3101)</f>
        <v>22.802972287357111</v>
      </c>
      <c r="S3102" s="33">
        <f>IF(DatiStorici[[#This Row],[Calend]]="X",(DatiStorici[[#This Row],[Balanced]]*D$2/DatiStorici[[#This Row],[SXXR]]),S3101)</f>
        <v>19.40453837773444</v>
      </c>
      <c r="T3102" s="33">
        <f>IF(DatiStorici[[#This Row],[Calend]]="X",(DatiStorici[[#This Row],[Balanced]]*E$2/DatiStorici[[#This Row],[Gold]]),T3101)</f>
        <v>35.247450918338842</v>
      </c>
      <c r="U3102" s="34">
        <f>SUMPRODUCT(DatiStorici[[#This Row],[Bond 3Y]:[Gold]],Q3101:T3101)</f>
        <v>17165.519297284525</v>
      </c>
      <c r="V3102" s="32">
        <f t="shared" si="398"/>
        <v>1.9644694068050353E-3</v>
      </c>
      <c r="W3102" s="32">
        <f>-(1-U3102/MAX(U$5:U3102))</f>
        <v>-3.6335784680571415E-2</v>
      </c>
      <c r="X3102" s="53" t="str">
        <f t="shared" si="399"/>
        <v/>
      </c>
    </row>
    <row r="3103" spans="1:24" x14ac:dyDescent="0.3">
      <c r="A3103" s="4">
        <v>43476</v>
      </c>
      <c r="B3103" s="1">
        <v>133.06088800000001</v>
      </c>
      <c r="C3103" s="1">
        <v>185.87524400000001</v>
      </c>
      <c r="D3103" s="1">
        <v>226.88738699999999</v>
      </c>
      <c r="E3103" s="1">
        <v>121.33963</v>
      </c>
      <c r="F3103" s="3">
        <f t="shared" si="392"/>
        <v>16189.690832786206</v>
      </c>
      <c r="G3103" s="36">
        <f t="shared" si="393"/>
        <v>2.127372753190737E-4</v>
      </c>
      <c r="H3103" s="31">
        <f t="shared" si="394"/>
        <v>1.3226587390324906E-3</v>
      </c>
      <c r="I3103" s="37">
        <f t="shared" si="395"/>
        <v>9.1631458524478687E-4</v>
      </c>
      <c r="J3103" s="37">
        <f t="shared" si="396"/>
        <v>-2.2977607219928095E-3</v>
      </c>
      <c r="K3103" s="39">
        <f t="shared" si="397"/>
        <v>-5.9532597229840017E-5</v>
      </c>
      <c r="L3103" s="36">
        <f>-(1-B3103/MAX(B$5:B3103))</f>
        <v>-7.2333453723951724E-3</v>
      </c>
      <c r="M3103" s="37">
        <f>-(1-C3103/MAX(C$5:C3103))</f>
        <v>-8.0663802654548089E-3</v>
      </c>
      <c r="N3103" s="37">
        <f>-(1-D3103/MAX(D$5:D3103))</f>
        <v>-0.11042700011436102</v>
      </c>
      <c r="O3103" s="37">
        <f>-(1-E3103/MAX(E$5:E3103))</f>
        <v>-0.34041644017307737</v>
      </c>
      <c r="P3103" s="39">
        <f>-(1-F3103/MAX(F$5:F3103))</f>
        <v>-3.6006922045825118E-2</v>
      </c>
      <c r="Q3103" s="33">
        <f>IF(DatiStorici[[#This Row],[Calend]]="X",(DatiStorici[[#This Row],[Balanced]]*B$2/DatiStorici[[#This Row],[Bond 3Y]]),Q3102)</f>
        <v>31.926386779663805</v>
      </c>
      <c r="R3103" s="33">
        <f>IF(DatiStorici[[#This Row],[Calend]]="X",(DatiStorici[[#This Row],[Balanced]]*C$2/DatiStorici[[#This Row],[Bond 10Y]]),R3102)</f>
        <v>22.802972287357111</v>
      </c>
      <c r="S3103" s="33">
        <f>IF(DatiStorici[[#This Row],[Calend]]="X",(DatiStorici[[#This Row],[Balanced]]*D$2/DatiStorici[[#This Row],[SXXR]]),S3102)</f>
        <v>19.40453837773444</v>
      </c>
      <c r="T3103" s="33">
        <f>IF(DatiStorici[[#This Row],[Calend]]="X",(DatiStorici[[#This Row],[Balanced]]*E$2/DatiStorici[[#This Row],[Gold]]),T3102)</f>
        <v>35.247450918338842</v>
      </c>
      <c r="U3103" s="34">
        <f>SUMPRODUCT(DatiStorici[[#This Row],[Bond 3Y]:[Gold]],Q3102:T3102)</f>
        <v>17166.219074711051</v>
      </c>
      <c r="V3103" s="32">
        <f t="shared" si="398"/>
        <v>4.0765627364505439E-5</v>
      </c>
      <c r="W3103" s="32">
        <f>-(1-U3103/MAX(U$5:U3103))</f>
        <v>-3.6296499503528312E-2</v>
      </c>
      <c r="X3103" s="53" t="str">
        <f t="shared" si="399"/>
        <v/>
      </c>
    </row>
    <row r="3104" spans="1:24" x14ac:dyDescent="0.3">
      <c r="A3104" s="4">
        <v>43479</v>
      </c>
      <c r="B3104" s="1">
        <v>133.11965699999999</v>
      </c>
      <c r="C3104" s="1">
        <v>186.214707</v>
      </c>
      <c r="D3104" s="1">
        <v>225.78766999999999</v>
      </c>
      <c r="E3104" s="1">
        <v>121.69311</v>
      </c>
      <c r="F3104" s="3">
        <f t="shared" si="392"/>
        <v>16197.134328035039</v>
      </c>
      <c r="G3104" s="36">
        <f t="shared" si="393"/>
        <v>4.4157247446394892E-4</v>
      </c>
      <c r="H3104" s="31">
        <f t="shared" si="394"/>
        <v>1.8246291966125916E-3</v>
      </c>
      <c r="I3104" s="37">
        <f t="shared" si="395"/>
        <v>-4.8587574970603191E-3</v>
      </c>
      <c r="J3104" s="37">
        <f t="shared" si="396"/>
        <v>2.9089105381870299E-3</v>
      </c>
      <c r="K3104" s="39">
        <f t="shared" si="397"/>
        <v>4.596619361690129E-4</v>
      </c>
      <c r="L3104" s="36">
        <f>-(1-B3104/MAX(B$5:B3104))</f>
        <v>-6.7948701419744406E-3</v>
      </c>
      <c r="M3104" s="37">
        <f>-(1-C3104/MAX(C$5:C3104))</f>
        <v>-6.2548170087796118E-3</v>
      </c>
      <c r="N3104" s="37">
        <f>-(1-D3104/MAX(D$5:D3104))</f>
        <v>-0.11473873627409403</v>
      </c>
      <c r="O3104" s="37">
        <f>-(1-E3104/MAX(E$5:E3104))</f>
        <v>-0.33849497727816313</v>
      </c>
      <c r="P3104" s="39">
        <f>-(1-F3104/MAX(F$5:F3104))</f>
        <v>-3.5563709264940568E-2</v>
      </c>
      <c r="Q3104" s="33">
        <f>IF(DatiStorici[[#This Row],[Calend]]="X",(DatiStorici[[#This Row],[Balanced]]*B$2/DatiStorici[[#This Row],[Bond 3Y]]),Q3103)</f>
        <v>31.926386779663805</v>
      </c>
      <c r="R3104" s="33">
        <f>IF(DatiStorici[[#This Row],[Calend]]="X",(DatiStorici[[#This Row],[Balanced]]*C$2/DatiStorici[[#This Row],[Bond 10Y]]),R3103)</f>
        <v>22.802972287357111</v>
      </c>
      <c r="S3104" s="33">
        <f>IF(DatiStorici[[#This Row],[Calend]]="X",(DatiStorici[[#This Row],[Balanced]]*D$2/DatiStorici[[#This Row],[SXXR]]),S3103)</f>
        <v>19.40453837773444</v>
      </c>
      <c r="T3104" s="33">
        <f>IF(DatiStorici[[#This Row],[Calend]]="X",(DatiStorici[[#This Row],[Balanced]]*E$2/DatiStorici[[#This Row],[Gold]]),T3103)</f>
        <v>35.247450918338842</v>
      </c>
      <c r="U3104" s="34">
        <f>SUMPRODUCT(DatiStorici[[#This Row],[Bond 3Y]:[Gold]],Q3103:T3103)</f>
        <v>17166.955890136756</v>
      </c>
      <c r="V3104" s="32">
        <f t="shared" si="398"/>
        <v>4.2921484923737122E-5</v>
      </c>
      <c r="W3104" s="32">
        <f>-(1-U3104/MAX(U$5:U3104))</f>
        <v>-3.6255135030554886E-2</v>
      </c>
      <c r="X3104" s="53" t="str">
        <f t="shared" si="399"/>
        <v/>
      </c>
    </row>
    <row r="3105" spans="1:24" x14ac:dyDescent="0.3">
      <c r="A3105" s="4">
        <v>43480</v>
      </c>
      <c r="B3105" s="1">
        <v>133.15037599999999</v>
      </c>
      <c r="C3105" s="1">
        <v>186.414883</v>
      </c>
      <c r="D3105" s="1">
        <v>226.582606</v>
      </c>
      <c r="E3105" s="1">
        <v>121.84701</v>
      </c>
      <c r="F3105" s="3">
        <f t="shared" si="392"/>
        <v>16220.989307134696</v>
      </c>
      <c r="G3105" s="36">
        <f t="shared" si="393"/>
        <v>2.3073569181030767E-4</v>
      </c>
      <c r="H3105" s="31">
        <f t="shared" si="394"/>
        <v>1.0743967984708283E-3</v>
      </c>
      <c r="I3105" s="37">
        <f t="shared" si="395"/>
        <v>3.5145404569135843E-3</v>
      </c>
      <c r="J3105" s="37">
        <f t="shared" si="396"/>
        <v>1.2638576386168835E-3</v>
      </c>
      <c r="K3105" s="39">
        <f t="shared" si="397"/>
        <v>1.4717066091662328E-3</v>
      </c>
      <c r="L3105" s="36">
        <f>-(1-B3105/MAX(B$5:B3105))</f>
        <v>-6.5656758285898009E-3</v>
      </c>
      <c r="M3105" s="37">
        <f>-(1-C3105/MAX(C$5:C3105))</f>
        <v>-5.1865666060311177E-3</v>
      </c>
      <c r="N3105" s="37">
        <f>-(1-D3105/MAX(D$5:D3105))</f>
        <v>-0.1116219759658752</v>
      </c>
      <c r="O3105" s="37">
        <f>-(1-E3105/MAX(E$5:E3105))</f>
        <v>-0.33765840055663066</v>
      </c>
      <c r="P3105" s="39">
        <f>-(1-F3105/MAX(F$5:F3105))</f>
        <v>-3.4143297043093823E-2</v>
      </c>
      <c r="Q3105" s="33">
        <f>IF(DatiStorici[[#This Row],[Calend]]="X",(DatiStorici[[#This Row],[Balanced]]*B$2/DatiStorici[[#This Row],[Bond 3Y]]),Q3104)</f>
        <v>31.926386779663805</v>
      </c>
      <c r="R3105" s="33">
        <f>IF(DatiStorici[[#This Row],[Calend]]="X",(DatiStorici[[#This Row],[Balanced]]*C$2/DatiStorici[[#This Row],[Bond 10Y]]),R3104)</f>
        <v>22.802972287357111</v>
      </c>
      <c r="S3105" s="33">
        <f>IF(DatiStorici[[#This Row],[Calend]]="X",(DatiStorici[[#This Row],[Balanced]]*D$2/DatiStorici[[#This Row],[SXXR]]),S3104)</f>
        <v>19.40453837773444</v>
      </c>
      <c r="T3105" s="33">
        <f>IF(DatiStorici[[#This Row],[Calend]]="X",(DatiStorici[[#This Row],[Balanced]]*E$2/DatiStorici[[#This Row],[Gold]]),T3104)</f>
        <v>35.247450918338842</v>
      </c>
      <c r="U3105" s="34">
        <f>SUMPRODUCT(DatiStorici[[#This Row],[Bond 3Y]:[Gold]],Q3104:T3104)</f>
        <v>17193.351193409006</v>
      </c>
      <c r="V3105" s="32">
        <f t="shared" si="398"/>
        <v>1.5363837348829317E-3</v>
      </c>
      <c r="W3105" s="32">
        <f>-(1-U3105/MAX(U$5:U3105))</f>
        <v>-3.4773315064875465E-2</v>
      </c>
      <c r="X3105" s="53" t="str">
        <f t="shared" si="399"/>
        <v/>
      </c>
    </row>
    <row r="3106" spans="1:24" x14ac:dyDescent="0.3">
      <c r="A3106" s="4">
        <v>43481</v>
      </c>
      <c r="B3106" s="1">
        <v>133.21978200000001</v>
      </c>
      <c r="C3106" s="1">
        <v>186.561984</v>
      </c>
      <c r="D3106" s="1">
        <v>227.800409</v>
      </c>
      <c r="E3106" s="1">
        <v>121.64792</v>
      </c>
      <c r="F3106" s="3">
        <f t="shared" si="392"/>
        <v>16236.894694665578</v>
      </c>
      <c r="G3106" s="36">
        <f t="shared" si="393"/>
        <v>5.2112445396930603E-4</v>
      </c>
      <c r="H3106" s="31">
        <f t="shared" si="394"/>
        <v>7.8879426925490494E-4</v>
      </c>
      <c r="I3106" s="37">
        <f t="shared" si="395"/>
        <v>5.3602616104213106E-3</v>
      </c>
      <c r="J3106" s="37">
        <f t="shared" si="396"/>
        <v>-1.6352705525794823E-3</v>
      </c>
      <c r="K3106" s="39">
        <f t="shared" si="397"/>
        <v>9.8006319839728925E-4</v>
      </c>
      <c r="L3106" s="36">
        <f>-(1-B3106/MAX(B$5:B3106))</f>
        <v>-6.0478379915906988E-3</v>
      </c>
      <c r="M3106" s="37">
        <f>-(1-C3106/MAX(C$5:C3106))</f>
        <v>-4.4015539047347341E-3</v>
      </c>
      <c r="N3106" s="37">
        <f>-(1-D3106/MAX(D$5:D3106))</f>
        <v>-0.10684725189547217</v>
      </c>
      <c r="O3106" s="37">
        <f>-(1-E3106/MAX(E$5:E3106))</f>
        <v>-0.33874062316540188</v>
      </c>
      <c r="P3106" s="39">
        <f>-(1-F3106/MAX(F$5:F3106))</f>
        <v>-3.3196232417813998E-2</v>
      </c>
      <c r="Q3106" s="33">
        <f>IF(DatiStorici[[#This Row],[Calend]]="X",(DatiStorici[[#This Row],[Balanced]]*B$2/DatiStorici[[#This Row],[Bond 3Y]]),Q3105)</f>
        <v>31.926386779663805</v>
      </c>
      <c r="R3106" s="33">
        <f>IF(DatiStorici[[#This Row],[Calend]]="X",(DatiStorici[[#This Row],[Balanced]]*C$2/DatiStorici[[#This Row],[Bond 10Y]]),R3105)</f>
        <v>22.802972287357111</v>
      </c>
      <c r="S3106" s="33">
        <f>IF(DatiStorici[[#This Row],[Calend]]="X",(DatiStorici[[#This Row],[Balanced]]*D$2/DatiStorici[[#This Row],[SXXR]]),S3105)</f>
        <v>19.40453837773444</v>
      </c>
      <c r="T3106" s="33">
        <f>IF(DatiStorici[[#This Row],[Calend]]="X",(DatiStorici[[#This Row],[Balanced]]*E$2/DatiStorici[[#This Row],[Gold]]),T3105)</f>
        <v>35.247450918338842</v>
      </c>
      <c r="U3106" s="34">
        <f>SUMPRODUCT(DatiStorici[[#This Row],[Bond 3Y]:[Gold]],Q3105:T3105)</f>
        <v>17215.534906282966</v>
      </c>
      <c r="V3106" s="32">
        <f t="shared" si="398"/>
        <v>1.2894178488217997E-3</v>
      </c>
      <c r="W3106" s="32">
        <f>-(1-U3106/MAX(U$5:U3106))</f>
        <v>-3.3527931812011191E-2</v>
      </c>
      <c r="X3106" s="53" t="str">
        <f t="shared" si="399"/>
        <v/>
      </c>
    </row>
    <row r="3107" spans="1:24" x14ac:dyDescent="0.3">
      <c r="A3107" s="4">
        <v>43482</v>
      </c>
      <c r="B3107" s="1">
        <v>133.20085599999999</v>
      </c>
      <c r="C3107" s="1">
        <v>186.426695</v>
      </c>
      <c r="D3107" s="1">
        <v>227.91915499999999</v>
      </c>
      <c r="E3107" s="1">
        <v>121.49589</v>
      </c>
      <c r="F3107" s="3">
        <f t="shared" si="392"/>
        <v>16228.792334522392</v>
      </c>
      <c r="G3107" s="36">
        <f t="shared" si="393"/>
        <v>-1.4207608069657753E-4</v>
      </c>
      <c r="H3107" s="31">
        <f t="shared" si="394"/>
        <v>-7.2543223722356125E-4</v>
      </c>
      <c r="I3107" s="37">
        <f t="shared" si="395"/>
        <v>5.2113629551107574E-4</v>
      </c>
      <c r="J3107" s="37">
        <f t="shared" si="396"/>
        <v>-1.2505358027624742E-3</v>
      </c>
      <c r="K3107" s="39">
        <f t="shared" si="397"/>
        <v>-4.9913376569650199E-4</v>
      </c>
      <c r="L3107" s="36">
        <f>-(1-B3107/MAX(B$5:B3107))</f>
        <v>-6.1890447878770738E-3</v>
      </c>
      <c r="M3107" s="37">
        <f>-(1-C3107/MAX(C$5:C3107))</f>
        <v>-5.1235312083947049E-3</v>
      </c>
      <c r="N3107" s="37">
        <f>-(1-D3107/MAX(D$5:D3107))</f>
        <v>-0.10638167627735995</v>
      </c>
      <c r="O3107" s="37">
        <f>-(1-E3107/MAX(E$5:E3107))</f>
        <v>-0.33956703485464546</v>
      </c>
      <c r="P3107" s="39">
        <f>-(1-F3107/MAX(F$5:F3107))</f>
        <v>-3.3678676410957231E-2</v>
      </c>
      <c r="Q3107" s="33">
        <f>IF(DatiStorici[[#This Row],[Calend]]="X",(DatiStorici[[#This Row],[Balanced]]*B$2/DatiStorici[[#This Row],[Bond 3Y]]),Q3106)</f>
        <v>31.926386779663805</v>
      </c>
      <c r="R3107" s="33">
        <f>IF(DatiStorici[[#This Row],[Calend]]="X",(DatiStorici[[#This Row],[Balanced]]*C$2/DatiStorici[[#This Row],[Bond 10Y]]),R3106)</f>
        <v>22.802972287357111</v>
      </c>
      <c r="S3107" s="33">
        <f>IF(DatiStorici[[#This Row],[Calend]]="X",(DatiStorici[[#This Row],[Balanced]]*D$2/DatiStorici[[#This Row],[SXXR]]),S3106)</f>
        <v>19.40453837773444</v>
      </c>
      <c r="T3107" s="33">
        <f>IF(DatiStorici[[#This Row],[Calend]]="X",(DatiStorici[[#This Row],[Balanced]]*E$2/DatiStorici[[#This Row],[Gold]]),T3106)</f>
        <v>35.247450918338842</v>
      </c>
      <c r="U3107" s="34">
        <f>SUMPRODUCT(DatiStorici[[#This Row],[Bond 3Y]:[Gold]],Q3106:T3106)</f>
        <v>17208.791217520076</v>
      </c>
      <c r="V3107" s="32">
        <f t="shared" si="398"/>
        <v>-3.9179787136010147E-4</v>
      </c>
      <c r="W3107" s="32">
        <f>-(1-U3107/MAX(U$5:U3107))</f>
        <v>-3.3906519341319274E-2</v>
      </c>
      <c r="X3107" s="53" t="str">
        <f t="shared" si="399"/>
        <v/>
      </c>
    </row>
    <row r="3108" spans="1:24" x14ac:dyDescent="0.3">
      <c r="A3108" s="4">
        <v>43483</v>
      </c>
      <c r="B3108" s="1">
        <v>133.209205</v>
      </c>
      <c r="C3108" s="1">
        <v>186.464496</v>
      </c>
      <c r="D3108" s="1">
        <v>232.02577700000001</v>
      </c>
      <c r="E3108" s="1">
        <v>120.88263000000001</v>
      </c>
      <c r="F3108" s="3">
        <f t="shared" si="392"/>
        <v>16267.545696561683</v>
      </c>
      <c r="G3108" s="36">
        <f t="shared" si="393"/>
        <v>6.2677813078121632E-5</v>
      </c>
      <c r="H3108" s="31">
        <f t="shared" si="394"/>
        <v>2.0274547128934416E-4</v>
      </c>
      <c r="I3108" s="37">
        <f t="shared" si="395"/>
        <v>1.7857490511348103E-2</v>
      </c>
      <c r="J3108" s="37">
        <f t="shared" si="396"/>
        <v>-5.0603602056627549E-3</v>
      </c>
      <c r="K3108" s="39">
        <f t="shared" si="397"/>
        <v>2.3850921524424585E-3</v>
      </c>
      <c r="L3108" s="36">
        <f>-(1-B3108/MAX(B$5:B3108))</f>
        <v>-6.1267529384532171E-3</v>
      </c>
      <c r="M3108" s="37">
        <f>-(1-C3108/MAX(C$5:C3108))</f>
        <v>-4.9218040609130265E-3</v>
      </c>
      <c r="N3108" s="37">
        <f>-(1-D3108/MAX(D$5:D3108))</f>
        <v>-9.028056065238077E-2</v>
      </c>
      <c r="O3108" s="37">
        <f>-(1-E3108/MAX(E$5:E3108))</f>
        <v>-0.34290062186079884</v>
      </c>
      <c r="P3108" s="39">
        <f>-(1-F3108/MAX(F$5:F3108))</f>
        <v>-3.1371160279909494E-2</v>
      </c>
      <c r="Q3108" s="33">
        <f>IF(DatiStorici[[#This Row],[Calend]]="X",(DatiStorici[[#This Row],[Balanced]]*B$2/DatiStorici[[#This Row],[Bond 3Y]]),Q3107)</f>
        <v>31.926386779663805</v>
      </c>
      <c r="R3108" s="33">
        <f>IF(DatiStorici[[#This Row],[Calend]]="X",(DatiStorici[[#This Row],[Balanced]]*C$2/DatiStorici[[#This Row],[Bond 10Y]]),R3107)</f>
        <v>22.802972287357111</v>
      </c>
      <c r="S3108" s="33">
        <f>IF(DatiStorici[[#This Row],[Calend]]="X",(DatiStorici[[#This Row],[Balanced]]*D$2/DatiStorici[[#This Row],[SXXR]]),S3107)</f>
        <v>19.40453837773444</v>
      </c>
      <c r="T3108" s="33">
        <f>IF(DatiStorici[[#This Row],[Calend]]="X",(DatiStorici[[#This Row],[Balanced]]*E$2/DatiStorici[[#This Row],[Gold]]),T3107)</f>
        <v>35.247450918338842</v>
      </c>
      <c r="U3108" s="34">
        <f>SUMPRODUCT(DatiStorici[[#This Row],[Bond 3Y]:[Gold]],Q3107:T3107)</f>
        <v>17267.990998530404</v>
      </c>
      <c r="V3108" s="32">
        <f t="shared" si="398"/>
        <v>3.4341858715840512E-3</v>
      </c>
      <c r="W3108" s="32">
        <f>-(1-U3108/MAX(U$5:U3108))</f>
        <v>-3.058307135664784E-2</v>
      </c>
      <c r="X3108" s="53" t="str">
        <f t="shared" si="399"/>
        <v/>
      </c>
    </row>
    <row r="3109" spans="1:24" x14ac:dyDescent="0.3">
      <c r="A3109" s="4">
        <v>43486</v>
      </c>
      <c r="B3109" s="1">
        <v>133.18031500000001</v>
      </c>
      <c r="C3109" s="1">
        <v>186.32934599999999</v>
      </c>
      <c r="D3109" s="1">
        <v>231.60620900000001</v>
      </c>
      <c r="E3109" s="1">
        <v>120.44071</v>
      </c>
      <c r="F3109" s="3">
        <f t="shared" si="392"/>
        <v>16239.66932881605</v>
      </c>
      <c r="G3109" s="36">
        <f t="shared" si="393"/>
        <v>-2.1690042546152827E-4</v>
      </c>
      <c r="H3109" s="31">
        <f t="shared" si="394"/>
        <v>-7.2506565664206245E-4</v>
      </c>
      <c r="I3109" s="37">
        <f t="shared" si="395"/>
        <v>-1.8099187597262769E-3</v>
      </c>
      <c r="J3109" s="37">
        <f t="shared" si="396"/>
        <v>-3.6624761946600546E-3</v>
      </c>
      <c r="K3109" s="39">
        <f t="shared" si="397"/>
        <v>-1.7150884538789917E-3</v>
      </c>
      <c r="L3109" s="36">
        <f>-(1-B3109/MAX(B$5:B3109))</f>
        <v>-6.342301091507685E-3</v>
      </c>
      <c r="M3109" s="37">
        <f>-(1-C3109/MAX(C$5:C3109))</f>
        <v>-5.6430395833106939E-3</v>
      </c>
      <c r="N3109" s="37">
        <f>-(1-D3109/MAX(D$5:D3109))</f>
        <v>-9.1925589798121821E-2</v>
      </c>
      <c r="O3109" s="37">
        <f>-(1-E3109/MAX(E$5:E3109))</f>
        <v>-0.34530283098867176</v>
      </c>
      <c r="P3109" s="39">
        <f>-(1-F3109/MAX(F$5:F3109))</f>
        <v>-3.3031020608488171E-2</v>
      </c>
      <c r="Q3109" s="33">
        <f>IF(DatiStorici[[#This Row],[Calend]]="X",(DatiStorici[[#This Row],[Balanced]]*B$2/DatiStorici[[#This Row],[Bond 3Y]]),Q3108)</f>
        <v>31.926386779663805</v>
      </c>
      <c r="R3109" s="33">
        <f>IF(DatiStorici[[#This Row],[Calend]]="X",(DatiStorici[[#This Row],[Balanced]]*C$2/DatiStorici[[#This Row],[Bond 10Y]]),R3108)</f>
        <v>22.802972287357111</v>
      </c>
      <c r="S3109" s="33">
        <f>IF(DatiStorici[[#This Row],[Calend]]="X",(DatiStorici[[#This Row],[Balanced]]*D$2/DatiStorici[[#This Row],[SXXR]]),S3108)</f>
        <v>19.40453837773444</v>
      </c>
      <c r="T3109" s="33">
        <f>IF(DatiStorici[[#This Row],[Calend]]="X",(DatiStorici[[#This Row],[Balanced]]*E$2/DatiStorici[[#This Row],[Gold]]),T3108)</f>
        <v>35.247450918338842</v>
      </c>
      <c r="U3109" s="34">
        <f>SUMPRODUCT(DatiStorici[[#This Row],[Bond 3Y]:[Gold]],Q3108:T3108)</f>
        <v>17240.2687466438</v>
      </c>
      <c r="V3109" s="32">
        <f t="shared" si="398"/>
        <v>-1.606702746244075E-3</v>
      </c>
      <c r="W3109" s="32">
        <f>-(1-U3109/MAX(U$5:U3109))</f>
        <v>-3.2139385596172021E-2</v>
      </c>
      <c r="X3109" s="53" t="str">
        <f t="shared" si="399"/>
        <v/>
      </c>
    </row>
    <row r="3110" spans="1:24" x14ac:dyDescent="0.3">
      <c r="A3110" s="4">
        <v>43487</v>
      </c>
      <c r="B3110" s="1">
        <v>133.19947400000001</v>
      </c>
      <c r="C3110" s="1">
        <v>186.64878999999999</v>
      </c>
      <c r="D3110" s="1">
        <v>230.779607</v>
      </c>
      <c r="E3110" s="1">
        <v>120.67932999999999</v>
      </c>
      <c r="F3110" s="3">
        <f t="shared" si="392"/>
        <v>16245.206588414558</v>
      </c>
      <c r="G3110" s="36">
        <f t="shared" si="393"/>
        <v>1.4384724986061934E-4</v>
      </c>
      <c r="H3110" s="31">
        <f t="shared" si="394"/>
        <v>1.7129372865339219E-3</v>
      </c>
      <c r="I3110" s="37">
        <f t="shared" si="395"/>
        <v>-3.5753816486533098E-3</v>
      </c>
      <c r="J3110" s="37">
        <f t="shared" si="396"/>
        <v>1.9792637550920728E-3</v>
      </c>
      <c r="K3110" s="39">
        <f t="shared" si="397"/>
        <v>3.4091308621560045E-4</v>
      </c>
      <c r="L3110" s="36">
        <f>-(1-B3110/MAX(B$5:B3110))</f>
        <v>-6.1993558833258744E-3</v>
      </c>
      <c r="M3110" s="37">
        <f>-(1-C3110/MAX(C$5:C3110))</f>
        <v>-3.9383088380884335E-3</v>
      </c>
      <c r="N3110" s="37">
        <f>-(1-D3110/MAX(D$5:D3110))</f>
        <v>-9.5166505172811555E-2</v>
      </c>
      <c r="O3110" s="37">
        <f>-(1-E3110/MAX(E$5:E3110))</f>
        <v>-0.3440057293818356</v>
      </c>
      <c r="P3110" s="39">
        <f>-(1-F3110/MAX(F$5:F3110))</f>
        <v>-3.2701312031658047E-2</v>
      </c>
      <c r="Q3110" s="33">
        <f>IF(DatiStorici[[#This Row],[Calend]]="X",(DatiStorici[[#This Row],[Balanced]]*B$2/DatiStorici[[#This Row],[Bond 3Y]]),Q3109)</f>
        <v>31.926386779663805</v>
      </c>
      <c r="R3110" s="33">
        <f>IF(DatiStorici[[#This Row],[Calend]]="X",(DatiStorici[[#This Row],[Balanced]]*C$2/DatiStorici[[#This Row],[Bond 10Y]]),R3109)</f>
        <v>22.802972287357111</v>
      </c>
      <c r="S3110" s="33">
        <f>IF(DatiStorici[[#This Row],[Calend]]="X",(DatiStorici[[#This Row],[Balanced]]*D$2/DatiStorici[[#This Row],[SXXR]]),S3109)</f>
        <v>19.40453837773444</v>
      </c>
      <c r="T3110" s="33">
        <f>IF(DatiStorici[[#This Row],[Calend]]="X",(DatiStorici[[#This Row],[Balanced]]*E$2/DatiStorici[[#This Row],[Gold]]),T3109)</f>
        <v>35.247450918338842</v>
      </c>
      <c r="U3110" s="34">
        <f>SUMPRODUCT(DatiStorici[[#This Row],[Bond 3Y]:[Gold]],Q3109:T3109)</f>
        <v>17240.535613473498</v>
      </c>
      <c r="V3110" s="32">
        <f t="shared" si="398"/>
        <v>1.5479153381414048E-5</v>
      </c>
      <c r="W3110" s="32">
        <f>-(1-U3110/MAX(U$5:U3110))</f>
        <v>-3.2124403817317515E-2</v>
      </c>
      <c r="X3110" s="53" t="str">
        <f t="shared" si="399"/>
        <v/>
      </c>
    </row>
    <row r="3111" spans="1:24" x14ac:dyDescent="0.3">
      <c r="A3111" s="4">
        <v>43488</v>
      </c>
      <c r="B3111" s="1">
        <v>133.19796099999999</v>
      </c>
      <c r="C3111" s="1">
        <v>186.724388</v>
      </c>
      <c r="D3111" s="1">
        <v>230.64832699999999</v>
      </c>
      <c r="E3111" s="1">
        <v>120.46144</v>
      </c>
      <c r="F3111" s="3">
        <f t="shared" si="392"/>
        <v>16236.514630993723</v>
      </c>
      <c r="G3111" s="36">
        <f t="shared" si="393"/>
        <v>-1.1358968227566358E-5</v>
      </c>
      <c r="H3111" s="31">
        <f t="shared" si="394"/>
        <v>4.049460726557621E-4</v>
      </c>
      <c r="I3111" s="37">
        <f t="shared" si="395"/>
        <v>-5.6901628128201264E-4</v>
      </c>
      <c r="J3111" s="37">
        <f t="shared" si="396"/>
        <v>-1.8071606829429758E-3</v>
      </c>
      <c r="K3111" s="39">
        <f t="shared" si="397"/>
        <v>-5.3519070430979295E-4</v>
      </c>
      <c r="L3111" s="36">
        <f>-(1-B3111/MAX(B$5:B3111))</f>
        <v>-6.2106443691540836E-3</v>
      </c>
      <c r="M3111" s="37">
        <f>-(1-C3111/MAX(C$5:C3111))</f>
        <v>-3.5348758893483101E-3</v>
      </c>
      <c r="N3111" s="37">
        <f>-(1-D3111/MAX(D$5:D3111))</f>
        <v>-9.5681223707716256E-2</v>
      </c>
      <c r="O3111" s="37">
        <f>-(1-E3111/MAX(E$5:E3111))</f>
        <v>-0.34519014589811048</v>
      </c>
      <c r="P3111" s="39">
        <f>-(1-F3111/MAX(F$5:F3111))</f>
        <v>-3.3218862791218551E-2</v>
      </c>
      <c r="Q3111" s="33">
        <f>IF(DatiStorici[[#This Row],[Calend]]="X",(DatiStorici[[#This Row],[Balanced]]*B$2/DatiStorici[[#This Row],[Bond 3Y]]),Q3110)</f>
        <v>31.926386779663805</v>
      </c>
      <c r="R3111" s="33">
        <f>IF(DatiStorici[[#This Row],[Calend]]="X",(DatiStorici[[#This Row],[Balanced]]*C$2/DatiStorici[[#This Row],[Bond 10Y]]),R3110)</f>
        <v>22.802972287357111</v>
      </c>
      <c r="S3111" s="33">
        <f>IF(DatiStorici[[#This Row],[Calend]]="X",(DatiStorici[[#This Row],[Balanced]]*D$2/DatiStorici[[#This Row],[SXXR]]),S3110)</f>
        <v>19.40453837773444</v>
      </c>
      <c r="T3111" s="33">
        <f>IF(DatiStorici[[#This Row],[Calend]]="X",(DatiStorici[[#This Row],[Balanced]]*E$2/DatiStorici[[#This Row],[Gold]]),T3110)</f>
        <v>35.247450918338842</v>
      </c>
      <c r="U3111" s="34">
        <f>SUMPRODUCT(DatiStorici[[#This Row],[Bond 3Y]:[Gold]],Q3110:T3110)</f>
        <v>17231.983673070452</v>
      </c>
      <c r="V3111" s="32">
        <f t="shared" si="398"/>
        <v>-4.9615988361047291E-4</v>
      </c>
      <c r="W3111" s="32">
        <f>-(1-U3111/MAX(U$5:U3111))</f>
        <v>-3.2604505746961054E-2</v>
      </c>
      <c r="X3111" s="53" t="str">
        <f t="shared" si="399"/>
        <v/>
      </c>
    </row>
    <row r="3112" spans="1:24" x14ac:dyDescent="0.3">
      <c r="A3112" s="4">
        <v>43489</v>
      </c>
      <c r="B3112" s="1">
        <v>133.243199</v>
      </c>
      <c r="C3112" s="1">
        <v>187.64249799999999</v>
      </c>
      <c r="D3112" s="1">
        <v>231.16816900000001</v>
      </c>
      <c r="E3112" s="1">
        <v>120.82711999999999</v>
      </c>
      <c r="F3112" s="3">
        <f t="shared" si="392"/>
        <v>16283.119509748232</v>
      </c>
      <c r="G3112" s="36">
        <f t="shared" si="393"/>
        <v>3.395721624594045E-4</v>
      </c>
      <c r="H3112" s="31">
        <f t="shared" si="394"/>
        <v>4.9048774075770192E-3</v>
      </c>
      <c r="I3112" s="37">
        <f t="shared" si="395"/>
        <v>2.2512934209285608E-3</v>
      </c>
      <c r="J3112" s="37">
        <f t="shared" si="396"/>
        <v>3.03106189509128E-3</v>
      </c>
      <c r="K3112" s="39">
        <f t="shared" si="397"/>
        <v>2.8662629142459689E-3</v>
      </c>
      <c r="L3112" s="36">
        <f>-(1-B3112/MAX(B$5:B3112))</f>
        <v>-5.8731238655929108E-3</v>
      </c>
      <c r="M3112" s="37">
        <f>-(1-C3112/MAX(C$5:C3112))</f>
        <v>0</v>
      </c>
      <c r="N3112" s="37">
        <f>-(1-D3112/MAX(D$5:D3112))</f>
        <v>-9.3643043386098967E-2</v>
      </c>
      <c r="O3112" s="37">
        <f>-(1-E3112/MAX(E$5:E3112))</f>
        <v>-0.34320236568024176</v>
      </c>
      <c r="P3112" s="39">
        <f>-(1-F3112/MAX(F$5:F3112))</f>
        <v>-3.0443838797106326E-2</v>
      </c>
      <c r="Q3112" s="33">
        <f>IF(DatiStorici[[#This Row],[Calend]]="X",(DatiStorici[[#This Row],[Balanced]]*B$2/DatiStorici[[#This Row],[Bond 3Y]]),Q3111)</f>
        <v>31.926386779663805</v>
      </c>
      <c r="R3112" s="33">
        <f>IF(DatiStorici[[#This Row],[Calend]]="X",(DatiStorici[[#This Row],[Balanced]]*C$2/DatiStorici[[#This Row],[Bond 10Y]]),R3111)</f>
        <v>22.802972287357111</v>
      </c>
      <c r="S3112" s="33">
        <f>IF(DatiStorici[[#This Row],[Calend]]="X",(DatiStorici[[#This Row],[Balanced]]*D$2/DatiStorici[[#This Row],[SXXR]]),S3111)</f>
        <v>19.40453837773444</v>
      </c>
      <c r="T3112" s="33">
        <f>IF(DatiStorici[[#This Row],[Calend]]="X",(DatiStorici[[#This Row],[Balanced]]*E$2/DatiStorici[[#This Row],[Gold]]),T3111)</f>
        <v>35.247450918338842</v>
      </c>
      <c r="U3112" s="34">
        <f>SUMPRODUCT(DatiStorici[[#This Row],[Bond 3Y]:[Gold]],Q3111:T3111)</f>
        <v>17277.340177733513</v>
      </c>
      <c r="V3112" s="32">
        <f t="shared" si="398"/>
        <v>2.6286536923331109E-3</v>
      </c>
      <c r="W3112" s="32">
        <f>-(1-U3112/MAX(U$5:U3112))</f>
        <v>-3.0058212814088603E-2</v>
      </c>
      <c r="X3112" s="53" t="str">
        <f t="shared" si="399"/>
        <v/>
      </c>
    </row>
    <row r="3113" spans="1:24" x14ac:dyDescent="0.3">
      <c r="A3113" s="4">
        <v>43490</v>
      </c>
      <c r="B3113" s="1">
        <v>133.23327499999999</v>
      </c>
      <c r="C3113" s="1">
        <v>187.600854</v>
      </c>
      <c r="D3113" s="1">
        <v>232.574646</v>
      </c>
      <c r="E3113" s="1">
        <v>121.78577</v>
      </c>
      <c r="F3113" s="3">
        <f t="shared" si="392"/>
        <v>16340.788247673139</v>
      </c>
      <c r="G3113" s="36">
        <f t="shared" si="393"/>
        <v>-7.448312307376308E-5</v>
      </c>
      <c r="H3113" s="31">
        <f t="shared" si="394"/>
        <v>-2.2195729757237668E-4</v>
      </c>
      <c r="I3113" s="37">
        <f t="shared" si="395"/>
        <v>6.0657815796275431E-3</v>
      </c>
      <c r="J3113" s="37">
        <f t="shared" si="396"/>
        <v>7.9027539653842918E-3</v>
      </c>
      <c r="K3113" s="39">
        <f t="shared" si="397"/>
        <v>3.5353703437210979E-3</v>
      </c>
      <c r="L3113" s="36">
        <f>-(1-B3113/MAX(B$5:B3113))</f>
        <v>-5.9471667825508057E-3</v>
      </c>
      <c r="M3113" s="37">
        <f>-(1-C3113/MAX(C$5:C3113))</f>
        <v>-2.2193266687375868E-4</v>
      </c>
      <c r="N3113" s="37">
        <f>-(1-D3113/MAX(D$5:D3113))</f>
        <v>-8.8128572173293507E-2</v>
      </c>
      <c r="O3113" s="37">
        <f>-(1-E3113/MAX(E$5:E3113))</f>
        <v>-0.33799129177447762</v>
      </c>
      <c r="P3113" s="39">
        <f>-(1-F3113/MAX(F$5:F3113))</f>
        <v>-2.7010032386091787E-2</v>
      </c>
      <c r="Q3113" s="33">
        <f>IF(DatiStorici[[#This Row],[Calend]]="X",(DatiStorici[[#This Row],[Balanced]]*B$2/DatiStorici[[#This Row],[Bond 3Y]]),Q3112)</f>
        <v>31.926386779663805</v>
      </c>
      <c r="R3113" s="33">
        <f>IF(DatiStorici[[#This Row],[Calend]]="X",(DatiStorici[[#This Row],[Balanced]]*C$2/DatiStorici[[#This Row],[Bond 10Y]]),R3112)</f>
        <v>22.802972287357111</v>
      </c>
      <c r="S3113" s="33">
        <f>IF(DatiStorici[[#This Row],[Calend]]="X",(DatiStorici[[#This Row],[Balanced]]*D$2/DatiStorici[[#This Row],[SXXR]]),S3112)</f>
        <v>19.40453837773444</v>
      </c>
      <c r="T3113" s="33">
        <f>IF(DatiStorici[[#This Row],[Calend]]="X",(DatiStorici[[#This Row],[Balanced]]*E$2/DatiStorici[[#This Row],[Gold]]),T3112)</f>
        <v>35.247450918338842</v>
      </c>
      <c r="U3113" s="34">
        <f>SUMPRODUCT(DatiStorici[[#This Row],[Bond 3Y]:[Gold]],Q3112:T3112)</f>
        <v>17337.155739039943</v>
      </c>
      <c r="V3113" s="32">
        <f t="shared" si="398"/>
        <v>3.4561023791805476E-3</v>
      </c>
      <c r="W3113" s="32">
        <f>-(1-U3113/MAX(U$5:U3113))</f>
        <v>-2.6700195211943001E-2</v>
      </c>
      <c r="X3113" s="53" t="str">
        <f t="shared" si="399"/>
        <v/>
      </c>
    </row>
    <row r="3114" spans="1:24" x14ac:dyDescent="0.3">
      <c r="A3114" s="4">
        <v>43493</v>
      </c>
      <c r="B3114" s="1">
        <v>133.21417199999999</v>
      </c>
      <c r="C3114" s="1">
        <v>187.44858500000001</v>
      </c>
      <c r="D3114" s="1">
        <v>230.31715800000001</v>
      </c>
      <c r="E3114" s="1">
        <v>122.55800000000001</v>
      </c>
      <c r="F3114" s="3">
        <f t="shared" si="392"/>
        <v>16332.958433087668</v>
      </c>
      <c r="G3114" s="36">
        <f t="shared" si="393"/>
        <v>-1.4339037771098352E-4</v>
      </c>
      <c r="H3114" s="31">
        <f t="shared" si="394"/>
        <v>-8.1199432678707214E-4</v>
      </c>
      <c r="I3114" s="37">
        <f t="shared" si="395"/>
        <v>-9.7539246899677953E-3</v>
      </c>
      <c r="J3114" s="37">
        <f t="shared" si="396"/>
        <v>6.3208697410137085E-3</v>
      </c>
      <c r="K3114" s="39">
        <f t="shared" si="397"/>
        <v>-4.7927253717483536E-4</v>
      </c>
      <c r="L3114" s="36">
        <f>-(1-B3114/MAX(B$5:B3114))</f>
        <v>-6.0896941749980504E-3</v>
      </c>
      <c r="M3114" s="37">
        <f>-(1-C3114/MAX(C$5:C3114))</f>
        <v>-1.0334172805565034E-3</v>
      </c>
      <c r="N3114" s="37">
        <f>-(1-D3114/MAX(D$5:D3114))</f>
        <v>-9.6979660807699708E-2</v>
      </c>
      <c r="O3114" s="37">
        <f>-(1-E3114/MAX(E$5:E3114))</f>
        <v>-0.33379356830684259</v>
      </c>
      <c r="P3114" s="39">
        <f>-(1-F3114/MAX(F$5:F3114))</f>
        <v>-2.7476248025415484E-2</v>
      </c>
      <c r="Q3114" s="33">
        <f>IF(DatiStorici[[#This Row],[Calend]]="X",(DatiStorici[[#This Row],[Balanced]]*B$2/DatiStorici[[#This Row],[Bond 3Y]]),Q3113)</f>
        <v>31.926386779663805</v>
      </c>
      <c r="R3114" s="33">
        <f>IF(DatiStorici[[#This Row],[Calend]]="X",(DatiStorici[[#This Row],[Balanced]]*C$2/DatiStorici[[#This Row],[Bond 10Y]]),R3113)</f>
        <v>22.802972287357111</v>
      </c>
      <c r="S3114" s="33">
        <f>IF(DatiStorici[[#This Row],[Calend]]="X",(DatiStorici[[#This Row],[Balanced]]*D$2/DatiStorici[[#This Row],[SXXR]]),S3113)</f>
        <v>19.40453837773444</v>
      </c>
      <c r="T3114" s="33">
        <f>IF(DatiStorici[[#This Row],[Calend]]="X",(DatiStorici[[#This Row],[Balanced]]*E$2/DatiStorici[[#This Row],[Gold]]),T3113)</f>
        <v>35.247450918338842</v>
      </c>
      <c r="U3114" s="34">
        <f>SUMPRODUCT(DatiStorici[[#This Row],[Bond 3Y]:[Gold]],Q3113:T3113)</f>
        <v>17316.487289975463</v>
      </c>
      <c r="V3114" s="32">
        <f t="shared" si="398"/>
        <v>-1.1928587997490922E-3</v>
      </c>
      <c r="W3114" s="32">
        <f>-(1-U3114/MAX(U$5:U3114))</f>
        <v>-2.7860512264089698E-2</v>
      </c>
      <c r="X3114" s="53" t="str">
        <f t="shared" si="399"/>
        <v/>
      </c>
    </row>
    <row r="3115" spans="1:24" x14ac:dyDescent="0.3">
      <c r="A3115" s="4">
        <v>43494</v>
      </c>
      <c r="B3115" s="1">
        <v>133.22741199999999</v>
      </c>
      <c r="C3115" s="1">
        <v>187.59501499999999</v>
      </c>
      <c r="D3115" s="1">
        <v>232.16761199999999</v>
      </c>
      <c r="E3115" s="1">
        <v>123.06480999999999</v>
      </c>
      <c r="F3115" s="3">
        <f t="shared" si="392"/>
        <v>16384.818786033909</v>
      </c>
      <c r="G3115" s="36">
        <f t="shared" si="393"/>
        <v>9.9383886044649672E-5</v>
      </c>
      <c r="H3115" s="31">
        <f t="shared" si="394"/>
        <v>7.8086925061792182E-4</v>
      </c>
      <c r="I3115" s="37">
        <f t="shared" si="395"/>
        <v>8.0022694571222595E-3</v>
      </c>
      <c r="J3115" s="37">
        <f t="shared" si="396"/>
        <v>4.1267398516193253E-3</v>
      </c>
      <c r="K3115" s="39">
        <f t="shared" si="397"/>
        <v>3.1701662390910216E-3</v>
      </c>
      <c r="L3115" s="36">
        <f>-(1-B3115/MAX(B$5:B3115))</f>
        <v>-5.9909105977588029E-3</v>
      </c>
      <c r="M3115" s="37">
        <f>-(1-C3115/MAX(C$5:C3115))</f>
        <v>-2.5305035109901564E-4</v>
      </c>
      <c r="N3115" s="37">
        <f>-(1-D3115/MAX(D$5:D3115))</f>
        <v>-8.9724458402242191E-2</v>
      </c>
      <c r="O3115" s="37">
        <f>-(1-E3115/MAX(E$5:E3115))</f>
        <v>-0.33103862712269794</v>
      </c>
      <c r="P3115" s="39">
        <f>-(1-F3115/MAX(F$5:F3115))</f>
        <v>-2.4388293982513298E-2</v>
      </c>
      <c r="Q3115" s="33">
        <f>IF(DatiStorici[[#This Row],[Calend]]="X",(DatiStorici[[#This Row],[Balanced]]*B$2/DatiStorici[[#This Row],[Bond 3Y]]),Q3114)</f>
        <v>31.926386779663805</v>
      </c>
      <c r="R3115" s="33">
        <f>IF(DatiStorici[[#This Row],[Calend]]="X",(DatiStorici[[#This Row],[Balanced]]*C$2/DatiStorici[[#This Row],[Bond 10Y]]),R3114)</f>
        <v>22.802972287357111</v>
      </c>
      <c r="S3115" s="33">
        <f>IF(DatiStorici[[#This Row],[Calend]]="X",(DatiStorici[[#This Row],[Balanced]]*D$2/DatiStorici[[#This Row],[SXXR]]),S3114)</f>
        <v>19.40453837773444</v>
      </c>
      <c r="T3115" s="33">
        <f>IF(DatiStorici[[#This Row],[Calend]]="X",(DatiStorici[[#This Row],[Balanced]]*E$2/DatiStorici[[#This Row],[Gold]]),T3114)</f>
        <v>35.247450918338842</v>
      </c>
      <c r="U3115" s="34">
        <f>SUMPRODUCT(DatiStorici[[#This Row],[Bond 3Y]:[Gold]],Q3114:T3114)</f>
        <v>17374.020000827619</v>
      </c>
      <c r="V3115" s="32">
        <f t="shared" si="398"/>
        <v>3.3169168220842466E-3</v>
      </c>
      <c r="W3115" s="32">
        <f>-(1-U3115/MAX(U$5:U3115))</f>
        <v>-2.463065281746557E-2</v>
      </c>
      <c r="X3115" s="53" t="str">
        <f t="shared" si="399"/>
        <v/>
      </c>
    </row>
    <row r="3116" spans="1:24" x14ac:dyDescent="0.3">
      <c r="A3116" s="4">
        <v>43495</v>
      </c>
      <c r="B3116" s="1">
        <v>133.22379000000001</v>
      </c>
      <c r="C3116" s="1">
        <v>187.64247700000001</v>
      </c>
      <c r="D3116" s="1">
        <v>233.033796</v>
      </c>
      <c r="E3116" s="1">
        <v>123.35984999999999</v>
      </c>
      <c r="F3116" s="3">
        <f t="shared" si="392"/>
        <v>16410.598008465397</v>
      </c>
      <c r="G3116" s="36">
        <f t="shared" si="393"/>
        <v>-2.7186966866841649E-5</v>
      </c>
      <c r="H3116" s="31">
        <f t="shared" si="394"/>
        <v>2.529704587895582E-4</v>
      </c>
      <c r="I3116" s="37">
        <f t="shared" si="395"/>
        <v>3.7239139267014345E-3</v>
      </c>
      <c r="J3116" s="37">
        <f t="shared" si="396"/>
        <v>2.394566688079869E-3</v>
      </c>
      <c r="K3116" s="39">
        <f t="shared" si="397"/>
        <v>1.5721238063614632E-3</v>
      </c>
      <c r="L3116" s="36">
        <f>-(1-B3116/MAX(B$5:B3116))</f>
        <v>-6.0179343225895687E-3</v>
      </c>
      <c r="M3116" s="37">
        <f>-(1-C3116/MAX(C$5:C3116))</f>
        <v>-1.1191494575513161E-7</v>
      </c>
      <c r="N3116" s="37">
        <f>-(1-D3116/MAX(D$5:D3116))</f>
        <v>-8.6328351154848382E-2</v>
      </c>
      <c r="O3116" s="37">
        <f>-(1-E3116/MAX(E$5:E3116))</f>
        <v>-0.32943483507642801</v>
      </c>
      <c r="P3116" s="39">
        <f>-(1-F3116/MAX(F$5:F3116))</f>
        <v>-2.2853305313757066E-2</v>
      </c>
      <c r="Q3116" s="33">
        <f>IF(DatiStorici[[#This Row],[Calend]]="X",(DatiStorici[[#This Row],[Balanced]]*B$2/DatiStorici[[#This Row],[Bond 3Y]]),Q3115)</f>
        <v>31.926386779663805</v>
      </c>
      <c r="R3116" s="33">
        <f>IF(DatiStorici[[#This Row],[Calend]]="X",(DatiStorici[[#This Row],[Balanced]]*C$2/DatiStorici[[#This Row],[Bond 10Y]]),R3115)</f>
        <v>22.802972287357111</v>
      </c>
      <c r="S3116" s="33">
        <f>IF(DatiStorici[[#This Row],[Calend]]="X",(DatiStorici[[#This Row],[Balanced]]*D$2/DatiStorici[[#This Row],[SXXR]]),S3115)</f>
        <v>19.40453837773444</v>
      </c>
      <c r="T3116" s="33">
        <f>IF(DatiStorici[[#This Row],[Calend]]="X",(DatiStorici[[#This Row],[Balanced]]*E$2/DatiStorici[[#This Row],[Gold]]),T3115)</f>
        <v>35.247450918338842</v>
      </c>
      <c r="U3116" s="34">
        <f>SUMPRODUCT(DatiStorici[[#This Row],[Bond 3Y]:[Gold]],Q3115:T3115)</f>
        <v>17402.193946714531</v>
      </c>
      <c r="V3116" s="32">
        <f t="shared" si="398"/>
        <v>1.6203001334956274E-3</v>
      </c>
      <c r="W3116" s="32">
        <f>-(1-U3116/MAX(U$5:U3116))</f>
        <v>-2.3048980688276988E-2</v>
      </c>
      <c r="X3116" s="53" t="str">
        <f t="shared" si="399"/>
        <v/>
      </c>
    </row>
    <row r="3117" spans="1:24" x14ac:dyDescent="0.3">
      <c r="A3117" s="4">
        <v>43496</v>
      </c>
      <c r="B3117" s="1">
        <v>133.21074400000001</v>
      </c>
      <c r="C3117" s="1">
        <v>188.193691</v>
      </c>
      <c r="D3117" s="1">
        <v>233.23038600000001</v>
      </c>
      <c r="E3117" s="1">
        <v>124.53958</v>
      </c>
      <c r="F3117" s="3">
        <f t="shared" si="392"/>
        <v>16473.71873557839</v>
      </c>
      <c r="G3117" s="36">
        <f t="shared" si="393"/>
        <v>-9.7930248114385082E-5</v>
      </c>
      <c r="H3117" s="31">
        <f t="shared" si="394"/>
        <v>2.9332695581528699E-3</v>
      </c>
      <c r="I3117" s="37">
        <f t="shared" si="395"/>
        <v>8.4325590186245668E-4</v>
      </c>
      <c r="J3117" s="37">
        <f t="shared" si="396"/>
        <v>9.5178831671761215E-3</v>
      </c>
      <c r="K3117" s="39">
        <f t="shared" si="397"/>
        <v>3.8389609931724642E-3</v>
      </c>
      <c r="L3117" s="36">
        <f>-(1-B3117/MAX(B$5:B3117))</f>
        <v>-6.1152704667484237E-3</v>
      </c>
      <c r="M3117" s="37">
        <f>-(1-C3117/MAX(C$5:C3117))</f>
        <v>0</v>
      </c>
      <c r="N3117" s="37">
        <f>-(1-D3117/MAX(D$5:D3117))</f>
        <v>-8.5557567206212548E-2</v>
      </c>
      <c r="O3117" s="37">
        <f>-(1-E3117/MAX(E$5:E3117))</f>
        <v>-0.32302200430519012</v>
      </c>
      <c r="P3117" s="39">
        <f>-(1-F3117/MAX(F$5:F3117))</f>
        <v>-1.9094867636297752E-2</v>
      </c>
      <c r="Q3117" s="33">
        <f>IF(DatiStorici[[#This Row],[Calend]]="X",(DatiStorici[[#This Row],[Balanced]]*B$2/DatiStorici[[#This Row],[Bond 3Y]]),Q3116)</f>
        <v>31.926386779663805</v>
      </c>
      <c r="R3117" s="33">
        <f>IF(DatiStorici[[#This Row],[Calend]]="X",(DatiStorici[[#This Row],[Balanced]]*C$2/DatiStorici[[#This Row],[Bond 10Y]]),R3116)</f>
        <v>22.802972287357111</v>
      </c>
      <c r="S3117" s="33">
        <f>IF(DatiStorici[[#This Row],[Calend]]="X",(DatiStorici[[#This Row],[Balanced]]*D$2/DatiStorici[[#This Row],[SXXR]]),S3116)</f>
        <v>19.40453837773444</v>
      </c>
      <c r="T3117" s="33">
        <f>IF(DatiStorici[[#This Row],[Calend]]="X",(DatiStorici[[#This Row],[Balanced]]*E$2/DatiStorici[[#This Row],[Gold]]),T3116)</f>
        <v>35.247450918338842</v>
      </c>
      <c r="U3117" s="34">
        <f>SUMPRODUCT(DatiStorici[[#This Row],[Bond 3Y]:[Gold]],Q3116:T3116)</f>
        <v>17459.743966110575</v>
      </c>
      <c r="V3117" s="32">
        <f t="shared" si="398"/>
        <v>3.3015991146110144E-3</v>
      </c>
      <c r="W3117" s="32">
        <f>-(1-U3117/MAX(U$5:U3117))</f>
        <v>-1.9818149548104125E-2</v>
      </c>
      <c r="X3117" s="53" t="str">
        <f t="shared" si="399"/>
        <v/>
      </c>
    </row>
    <row r="3118" spans="1:24" x14ac:dyDescent="0.3">
      <c r="A3118" s="4">
        <v>43497</v>
      </c>
      <c r="B3118" s="1">
        <v>133.09309999999999</v>
      </c>
      <c r="C3118" s="1">
        <v>187.66251600000001</v>
      </c>
      <c r="D3118" s="1">
        <v>233.90261799999999</v>
      </c>
      <c r="E3118" s="1">
        <v>124.1099</v>
      </c>
      <c r="F3118" s="3">
        <f t="shared" si="392"/>
        <v>16450.531770541173</v>
      </c>
      <c r="G3118" s="36">
        <f t="shared" si="393"/>
        <v>-8.8353217802626183E-4</v>
      </c>
      <c r="H3118" s="31">
        <f t="shared" si="394"/>
        <v>-2.826481743480466E-3</v>
      </c>
      <c r="I3118" s="37">
        <f t="shared" si="395"/>
        <v>2.878120185403676E-3</v>
      </c>
      <c r="J3118" s="37">
        <f t="shared" si="396"/>
        <v>-3.4561136238899707E-3</v>
      </c>
      <c r="K3118" s="39">
        <f t="shared" si="397"/>
        <v>-1.4085039758921958E-3</v>
      </c>
      <c r="L3118" s="36">
        <f>-(1-B3118/MAX(B$5:B3118))</f>
        <v>-6.9930117930878666E-3</v>
      </c>
      <c r="M3118" s="37">
        <f>-(1-C3118/MAX(C$5:C3118))</f>
        <v>-2.8224910047595086E-3</v>
      </c>
      <c r="N3118" s="37">
        <f>-(1-D3118/MAX(D$5:D3118))</f>
        <v>-8.2921900919222802E-2</v>
      </c>
      <c r="O3118" s="37">
        <f>-(1-E3118/MAX(E$5:E3118))</f>
        <v>-0.32535767867626275</v>
      </c>
      <c r="P3118" s="39">
        <f>-(1-F3118/MAX(F$5:F3118))</f>
        <v>-2.0475503871140388E-2</v>
      </c>
      <c r="Q3118" s="33">
        <f>IF(DatiStorici[[#This Row],[Calend]]="X",(DatiStorici[[#This Row],[Balanced]]*B$2/DatiStorici[[#This Row],[Bond 3Y]]),Q3117)</f>
        <v>31.926386779663805</v>
      </c>
      <c r="R3118" s="33">
        <f>IF(DatiStorici[[#This Row],[Calend]]="X",(DatiStorici[[#This Row],[Balanced]]*C$2/DatiStorici[[#This Row],[Bond 10Y]]),R3117)</f>
        <v>22.802972287357111</v>
      </c>
      <c r="S3118" s="33">
        <f>IF(DatiStorici[[#This Row],[Calend]]="X",(DatiStorici[[#This Row],[Balanced]]*D$2/DatiStorici[[#This Row],[SXXR]]),S3117)</f>
        <v>19.40453837773444</v>
      </c>
      <c r="T3118" s="33">
        <f>IF(DatiStorici[[#This Row],[Calend]]="X",(DatiStorici[[#This Row],[Balanced]]*E$2/DatiStorici[[#This Row],[Gold]]),T3117)</f>
        <v>35.247450918338842</v>
      </c>
      <c r="U3118" s="34">
        <f>SUMPRODUCT(DatiStorici[[#This Row],[Bond 3Y]:[Gold]],Q3117:T3117)</f>
        <v>17441.774876391682</v>
      </c>
      <c r="V3118" s="32">
        <f t="shared" si="398"/>
        <v>-1.0297025403208885E-3</v>
      </c>
      <c r="W3118" s="32">
        <f>-(1-U3118/MAX(U$5:U3118))</f>
        <v>-2.0826925830607745E-2</v>
      </c>
      <c r="X3118" s="53" t="str">
        <f t="shared" si="399"/>
        <v/>
      </c>
    </row>
    <row r="3119" spans="1:24" x14ac:dyDescent="0.3">
      <c r="A3119" s="4">
        <v>43500</v>
      </c>
      <c r="B3119" s="1">
        <v>133.05524600000001</v>
      </c>
      <c r="C3119" s="1">
        <v>187.37520900000001</v>
      </c>
      <c r="D3119" s="1">
        <v>234.034558</v>
      </c>
      <c r="E3119" s="1">
        <v>123.48913</v>
      </c>
      <c r="F3119" s="3">
        <f t="shared" si="392"/>
        <v>16419.824305783877</v>
      </c>
      <c r="G3119" s="36">
        <f t="shared" si="393"/>
        <v>-2.8445790345235162E-4</v>
      </c>
      <c r="H3119" s="31">
        <f t="shared" si="394"/>
        <v>-1.5321501654483247E-3</v>
      </c>
      <c r="I3119" s="37">
        <f t="shared" si="395"/>
        <v>5.639218692747545E-4</v>
      </c>
      <c r="J3119" s="37">
        <f t="shared" si="396"/>
        <v>-5.0143274042114203E-3</v>
      </c>
      <c r="K3119" s="39">
        <f t="shared" si="397"/>
        <v>-1.8683992116841578E-3</v>
      </c>
      <c r="L3119" s="36">
        <f>-(1-B3119/MAX(B$5:B3119))</f>
        <v>-7.2754403076507046E-3</v>
      </c>
      <c r="M3119" s="37">
        <f>-(1-C3119/MAX(C$5:C3119))</f>
        <v>-4.3491468584884174E-3</v>
      </c>
      <c r="N3119" s="37">
        <f>-(1-D3119/MAX(D$5:D3119))</f>
        <v>-8.2404594676875664E-2</v>
      </c>
      <c r="O3119" s="37">
        <f>-(1-E3119/MAX(E$5:E3119))</f>
        <v>-0.32873208888695615</v>
      </c>
      <c r="P3119" s="39">
        <f>-(1-F3119/MAX(F$5:F3119))</f>
        <v>-2.2303938013168989E-2</v>
      </c>
      <c r="Q3119" s="33">
        <f>IF(DatiStorici[[#This Row],[Calend]]="X",(DatiStorici[[#This Row],[Balanced]]*B$2/DatiStorici[[#This Row],[Bond 3Y]]),Q3118)</f>
        <v>31.926386779663805</v>
      </c>
      <c r="R3119" s="33">
        <f>IF(DatiStorici[[#This Row],[Calend]]="X",(DatiStorici[[#This Row],[Balanced]]*C$2/DatiStorici[[#This Row],[Bond 10Y]]),R3118)</f>
        <v>22.802972287357111</v>
      </c>
      <c r="S3119" s="33">
        <f>IF(DatiStorici[[#This Row],[Calend]]="X",(DatiStorici[[#This Row],[Balanced]]*D$2/DatiStorici[[#This Row],[SXXR]]),S3118)</f>
        <v>19.40453837773444</v>
      </c>
      <c r="T3119" s="33">
        <f>IF(DatiStorici[[#This Row],[Calend]]="X",(DatiStorici[[#This Row],[Balanced]]*E$2/DatiStorici[[#This Row],[Gold]]),T3118)</f>
        <v>35.247450918338842</v>
      </c>
      <c r="U3119" s="34">
        <f>SUMPRODUCT(DatiStorici[[#This Row],[Bond 3Y]:[Gold]],Q3118:T3118)</f>
        <v>17414.694556074544</v>
      </c>
      <c r="V3119" s="32">
        <f t="shared" si="398"/>
        <v>-1.5538192023757038E-3</v>
      </c>
      <c r="W3119" s="32">
        <f>-(1-U3119/MAX(U$5:U3119))</f>
        <v>-2.2347202332416938E-2</v>
      </c>
      <c r="X3119" s="53" t="str">
        <f t="shared" si="399"/>
        <v/>
      </c>
    </row>
    <row r="3120" spans="1:24" x14ac:dyDescent="0.3">
      <c r="A3120" s="4">
        <v>43501</v>
      </c>
      <c r="B3120" s="1">
        <v>133.03211999999999</v>
      </c>
      <c r="C3120" s="1">
        <v>187.324209</v>
      </c>
      <c r="D3120" s="1">
        <v>237.32645199999999</v>
      </c>
      <c r="E3120" s="1">
        <v>123.68062</v>
      </c>
      <c r="F3120" s="3">
        <f t="shared" si="392"/>
        <v>16475.036013775498</v>
      </c>
      <c r="G3120" s="36">
        <f t="shared" si="393"/>
        <v>-1.738226087611196E-4</v>
      </c>
      <c r="H3120" s="31">
        <f t="shared" si="394"/>
        <v>-2.7221819872132777E-4</v>
      </c>
      <c r="I3120" s="37">
        <f t="shared" si="395"/>
        <v>1.3967839727286097E-2</v>
      </c>
      <c r="J3120" s="37">
        <f t="shared" si="396"/>
        <v>1.5494617631102525E-3</v>
      </c>
      <c r="K3120" s="39">
        <f t="shared" si="397"/>
        <v>3.3568623974360324E-3</v>
      </c>
      <c r="L3120" s="36">
        <f>-(1-B3120/MAX(B$5:B3120))</f>
        <v>-7.4479832840280702E-3</v>
      </c>
      <c r="M3120" s="37">
        <f>-(1-C3120/MAX(C$5:C3120))</f>
        <v>-4.6201442534011816E-3</v>
      </c>
      <c r="N3120" s="37">
        <f>-(1-D3120/MAX(D$5:D3120))</f>
        <v>-6.9497839217236401E-2</v>
      </c>
      <c r="O3120" s="37">
        <f>-(1-E3120/MAX(E$5:E3120))</f>
        <v>-0.32769117870887776</v>
      </c>
      <c r="P3120" s="39">
        <f>-(1-F3120/MAX(F$5:F3120))</f>
        <v>-1.9016432101186753E-2</v>
      </c>
      <c r="Q3120" s="33">
        <f>IF(DatiStorici[[#This Row],[Calend]]="X",(DatiStorici[[#This Row],[Balanced]]*B$2/DatiStorici[[#This Row],[Bond 3Y]]),Q3119)</f>
        <v>31.926386779663805</v>
      </c>
      <c r="R3120" s="33">
        <f>IF(DatiStorici[[#This Row],[Calend]]="X",(DatiStorici[[#This Row],[Balanced]]*C$2/DatiStorici[[#This Row],[Bond 10Y]]),R3119)</f>
        <v>22.802972287357111</v>
      </c>
      <c r="S3120" s="33">
        <f>IF(DatiStorici[[#This Row],[Calend]]="X",(DatiStorici[[#This Row],[Balanced]]*D$2/DatiStorici[[#This Row],[SXXR]]),S3119)</f>
        <v>19.40453837773444</v>
      </c>
      <c r="T3120" s="33">
        <f>IF(DatiStorici[[#This Row],[Calend]]="X",(DatiStorici[[#This Row],[Balanced]]*E$2/DatiStorici[[#This Row],[Gold]]),T3119)</f>
        <v>35.247450918338842</v>
      </c>
      <c r="U3120" s="34">
        <f>SUMPRODUCT(DatiStorici[[#This Row],[Bond 3Y]:[Gold]],Q3119:T3119)</f>
        <v>17483.420492702007</v>
      </c>
      <c r="V3120" s="32">
        <f t="shared" si="398"/>
        <v>3.9386669095104118E-3</v>
      </c>
      <c r="W3120" s="32">
        <f>-(1-U3120/MAX(U$5:U3120))</f>
        <v>-1.8488960432174961E-2</v>
      </c>
      <c r="X3120" s="53" t="str">
        <f t="shared" si="399"/>
        <v/>
      </c>
    </row>
    <row r="3121" spans="1:24" x14ac:dyDescent="0.3">
      <c r="A3121" s="4">
        <v>43502</v>
      </c>
      <c r="B3121" s="1">
        <v>133.00059899999999</v>
      </c>
      <c r="C3121" s="1">
        <v>187.26103499999999</v>
      </c>
      <c r="D3121" s="1">
        <v>237.67477299999999</v>
      </c>
      <c r="E3121" s="1">
        <v>123.50978000000001</v>
      </c>
      <c r="F3121" s="3">
        <f t="shared" si="392"/>
        <v>16471.160299298397</v>
      </c>
      <c r="G3121" s="36">
        <f t="shared" si="393"/>
        <v>-2.3697085280328622E-4</v>
      </c>
      <c r="H3121" s="31">
        <f t="shared" si="394"/>
        <v>-3.3730106356757354E-4</v>
      </c>
      <c r="I3121" s="37">
        <f t="shared" si="395"/>
        <v>1.4666112174132756E-3</v>
      </c>
      <c r="J3121" s="37">
        <f t="shared" si="396"/>
        <v>-1.3822545471099694E-3</v>
      </c>
      <c r="K3121" s="39">
        <f t="shared" si="397"/>
        <v>-2.3527538403214998E-4</v>
      </c>
      <c r="L3121" s="36">
        <f>-(1-B3121/MAX(B$5:B3121))</f>
        <v>-7.6831613156109757E-3</v>
      </c>
      <c r="M3121" s="37">
        <f>-(1-C3121/MAX(C$5:C3121))</f>
        <v>-4.9558303205818888E-3</v>
      </c>
      <c r="N3121" s="37">
        <f>-(1-D3121/MAX(D$5:D3121))</f>
        <v>-6.8132153089901504E-2</v>
      </c>
      <c r="O3121" s="37">
        <f>-(1-E3121/MAX(E$5:E3121))</f>
        <v>-0.32861983866408639</v>
      </c>
      <c r="P3121" s="39">
        <f>-(1-F3121/MAX(F$5:F3121))</f>
        <v>-1.9247206238051984E-2</v>
      </c>
      <c r="Q3121" s="33">
        <f>IF(DatiStorici[[#This Row],[Calend]]="X",(DatiStorici[[#This Row],[Balanced]]*B$2/DatiStorici[[#This Row],[Bond 3Y]]),Q3120)</f>
        <v>31.926386779663805</v>
      </c>
      <c r="R3121" s="33">
        <f>IF(DatiStorici[[#This Row],[Calend]]="X",(DatiStorici[[#This Row],[Balanced]]*C$2/DatiStorici[[#This Row],[Bond 10Y]]),R3120)</f>
        <v>22.802972287357111</v>
      </c>
      <c r="S3121" s="33">
        <f>IF(DatiStorici[[#This Row],[Calend]]="X",(DatiStorici[[#This Row],[Balanced]]*D$2/DatiStorici[[#This Row],[SXXR]]),S3120)</f>
        <v>19.40453837773444</v>
      </c>
      <c r="T3121" s="33">
        <f>IF(DatiStorici[[#This Row],[Calend]]="X",(DatiStorici[[#This Row],[Balanced]]*E$2/DatiStorici[[#This Row],[Gold]]),T3120)</f>
        <v>35.247450918338842</v>
      </c>
      <c r="U3121" s="34">
        <f>SUMPRODUCT(DatiStorici[[#This Row],[Bond 3Y]:[Gold]],Q3120:T3120)</f>
        <v>17481.710919790428</v>
      </c>
      <c r="V3121" s="32">
        <f t="shared" si="398"/>
        <v>-9.778730088396468E-5</v>
      </c>
      <c r="W3121" s="32">
        <f>-(1-U3121/MAX(U$5:U3121))</f>
        <v>-1.8584935054896001E-2</v>
      </c>
      <c r="X3121" s="53" t="str">
        <f t="shared" si="399"/>
        <v/>
      </c>
    </row>
    <row r="3122" spans="1:24" x14ac:dyDescent="0.3">
      <c r="A3122" s="4">
        <v>43503</v>
      </c>
      <c r="B3122" s="1">
        <v>132.922057</v>
      </c>
      <c r="C3122" s="1">
        <v>187.42808400000001</v>
      </c>
      <c r="D3122" s="1">
        <v>234.13813099999999</v>
      </c>
      <c r="E3122" s="1">
        <v>123.28248000000001</v>
      </c>
      <c r="F3122" s="3">
        <f t="shared" si="392"/>
        <v>16411.282821946617</v>
      </c>
      <c r="G3122" s="36">
        <f t="shared" si="393"/>
        <v>-5.9071313039143949E-4</v>
      </c>
      <c r="H3122" s="31">
        <f t="shared" si="394"/>
        <v>8.9166726545904696E-4</v>
      </c>
      <c r="I3122" s="37">
        <f t="shared" si="395"/>
        <v>-1.4991994542935032E-2</v>
      </c>
      <c r="J3122" s="37">
        <f t="shared" si="396"/>
        <v>-1.842035599259675E-3</v>
      </c>
      <c r="K3122" s="39">
        <f t="shared" si="397"/>
        <v>-3.6419157368149302E-3</v>
      </c>
      <c r="L3122" s="36">
        <f>-(1-B3122/MAX(B$5:B3122))</f>
        <v>-8.2691628053030986E-3</v>
      </c>
      <c r="M3122" s="37">
        <f>-(1-C3122/MAX(C$5:C3122))</f>
        <v>-4.0681863240569216E-3</v>
      </c>
      <c r="N3122" s="37">
        <f>-(1-D3122/MAX(D$5:D3122))</f>
        <v>-8.1998508884556398E-2</v>
      </c>
      <c r="O3122" s="37">
        <f>-(1-E3122/MAX(E$5:E3122))</f>
        <v>-0.32985540649257461</v>
      </c>
      <c r="P3122" s="39">
        <f>-(1-F3122/MAX(F$5:F3122))</f>
        <v>-2.2812529028255035E-2</v>
      </c>
      <c r="Q3122" s="33">
        <f>IF(DatiStorici[[#This Row],[Calend]]="X",(DatiStorici[[#This Row],[Balanced]]*B$2/DatiStorici[[#This Row],[Bond 3Y]]),Q3121)</f>
        <v>31.926386779663805</v>
      </c>
      <c r="R3122" s="33">
        <f>IF(DatiStorici[[#This Row],[Calend]]="X",(DatiStorici[[#This Row],[Balanced]]*C$2/DatiStorici[[#This Row],[Bond 10Y]]),R3121)</f>
        <v>22.802972287357111</v>
      </c>
      <c r="S3122" s="33">
        <f>IF(DatiStorici[[#This Row],[Calend]]="X",(DatiStorici[[#This Row],[Balanced]]*D$2/DatiStorici[[#This Row],[SXXR]]),S3121)</f>
        <v>19.40453837773444</v>
      </c>
      <c r="T3122" s="33">
        <f>IF(DatiStorici[[#This Row],[Calend]]="X",(DatiStorici[[#This Row],[Balanced]]*E$2/DatiStorici[[#This Row],[Gold]]),T3121)</f>
        <v>35.247450918338842</v>
      </c>
      <c r="U3122" s="34">
        <f>SUMPRODUCT(DatiStorici[[#This Row],[Bond 3Y]:[Gold]],Q3121:T3121)</f>
        <v>17406.373920226564</v>
      </c>
      <c r="V3122" s="32">
        <f t="shared" si="398"/>
        <v>-4.3187877470287203E-3</v>
      </c>
      <c r="W3122" s="32">
        <f>-(1-U3122/MAX(U$5:U3122))</f>
        <v>-2.2814318932651179E-2</v>
      </c>
      <c r="X3122" s="53" t="str">
        <f t="shared" si="399"/>
        <v/>
      </c>
    </row>
    <row r="3123" spans="1:24" x14ac:dyDescent="0.3">
      <c r="A3123" s="4">
        <v>43504</v>
      </c>
      <c r="B3123" s="1">
        <v>132.83410699999999</v>
      </c>
      <c r="C3123" s="1">
        <v>187.482135</v>
      </c>
      <c r="D3123" s="1">
        <v>232.83390700000001</v>
      </c>
      <c r="E3123" s="1">
        <v>123.73747</v>
      </c>
      <c r="F3123" s="3">
        <f t="shared" si="392"/>
        <v>16408.805367554771</v>
      </c>
      <c r="G3123" s="36">
        <f t="shared" si="393"/>
        <v>-6.618849541405262E-4</v>
      </c>
      <c r="H3123" s="31">
        <f t="shared" si="394"/>
        <v>2.8834103545451027E-4</v>
      </c>
      <c r="I3123" s="37">
        <f t="shared" si="395"/>
        <v>-5.5858907389955536E-3</v>
      </c>
      <c r="J3123" s="37">
        <f t="shared" si="396"/>
        <v>3.6838361803761565E-3</v>
      </c>
      <c r="K3123" s="39">
        <f t="shared" si="397"/>
        <v>-1.5097183055982232E-4</v>
      </c>
      <c r="L3123" s="36">
        <f>-(1-B3123/MAX(B$5:B3123))</f>
        <v>-8.9253573383991647E-3</v>
      </c>
      <c r="M3123" s="37">
        <f>-(1-C3123/MAX(C$5:C3123))</f>
        <v>-3.7809769085191958E-3</v>
      </c>
      <c r="N3123" s="37">
        <f>-(1-D3123/MAX(D$5:D3123))</f>
        <v>-8.7112069719927243E-2</v>
      </c>
      <c r="O3123" s="37">
        <f>-(1-E3123/MAX(E$5:E3123))</f>
        <v>-0.32738215085560218</v>
      </c>
      <c r="P3123" s="39">
        <f>-(1-F3123/MAX(F$5:F3123))</f>
        <v>-2.2960045673838581E-2</v>
      </c>
      <c r="Q3123" s="33">
        <f>IF(DatiStorici[[#This Row],[Calend]]="X",(DatiStorici[[#This Row],[Balanced]]*B$2/DatiStorici[[#This Row],[Bond 3Y]]),Q3122)</f>
        <v>31.926386779663805</v>
      </c>
      <c r="R3123" s="33">
        <f>IF(DatiStorici[[#This Row],[Calend]]="X",(DatiStorici[[#This Row],[Balanced]]*C$2/DatiStorici[[#This Row],[Bond 10Y]]),R3122)</f>
        <v>22.802972287357111</v>
      </c>
      <c r="S3123" s="33">
        <f>IF(DatiStorici[[#This Row],[Calend]]="X",(DatiStorici[[#This Row],[Balanced]]*D$2/DatiStorici[[#This Row],[SXXR]]),S3122)</f>
        <v>19.40453837773444</v>
      </c>
      <c r="T3123" s="33">
        <f>IF(DatiStorici[[#This Row],[Calend]]="X",(DatiStorici[[#This Row],[Balanced]]*E$2/DatiStorici[[#This Row],[Gold]]),T3122)</f>
        <v>35.247450918338842</v>
      </c>
      <c r="U3123" s="34">
        <f>SUMPRODUCT(DatiStorici[[#This Row],[Bond 3Y]:[Gold]],Q3122:T3122)</f>
        <v>17395.527890996571</v>
      </c>
      <c r="V3123" s="32">
        <f t="shared" si="398"/>
        <v>-6.2330097015782498E-4</v>
      </c>
      <c r="W3123" s="32">
        <f>-(1-U3123/MAX(U$5:U3123))</f>
        <v>-2.342320993479563E-2</v>
      </c>
      <c r="X3123" s="53" t="str">
        <f t="shared" si="399"/>
        <v/>
      </c>
    </row>
    <row r="3124" spans="1:24" x14ac:dyDescent="0.3">
      <c r="A3124" s="4">
        <v>43507</v>
      </c>
      <c r="B3124" s="1">
        <v>132.904144</v>
      </c>
      <c r="C3124" s="1">
        <v>187.48003700000001</v>
      </c>
      <c r="D3124" s="1">
        <v>234.81432100000001</v>
      </c>
      <c r="E3124" s="1">
        <v>122.93797000000001</v>
      </c>
      <c r="F3124" s="3">
        <f t="shared" si="392"/>
        <v>16408.740480648037</v>
      </c>
      <c r="G3124" s="36">
        <f t="shared" si="393"/>
        <v>5.2711268594636085E-4</v>
      </c>
      <c r="H3124" s="31">
        <f t="shared" si="394"/>
        <v>-1.1190462167538574E-5</v>
      </c>
      <c r="I3124" s="37">
        <f t="shared" si="395"/>
        <v>8.4697245509047052E-3</v>
      </c>
      <c r="J3124" s="37">
        <f t="shared" si="396"/>
        <v>-6.4822245743605175E-3</v>
      </c>
      <c r="K3124" s="39">
        <f t="shared" si="397"/>
        <v>-3.9544033568841547E-6</v>
      </c>
      <c r="L3124" s="36">
        <f>-(1-B3124/MAX(B$5:B3124))</f>
        <v>-8.4028116133911812E-3</v>
      </c>
      <c r="M3124" s="37">
        <f>-(1-C3124/MAX(C$5:C3124))</f>
        <v>-3.7921249974314231E-3</v>
      </c>
      <c r="N3124" s="37">
        <f>-(1-D3124/MAX(D$5:D3124))</f>
        <v>-7.9347324194449786E-2</v>
      </c>
      <c r="O3124" s="37">
        <f>-(1-E3124/MAX(E$5:E3124))</f>
        <v>-0.33172810984757883</v>
      </c>
      <c r="P3124" s="39">
        <f>-(1-F3124/MAX(F$5:F3124))</f>
        <v>-2.2963909276274674E-2</v>
      </c>
      <c r="Q3124" s="33">
        <f>IF(DatiStorici[[#This Row],[Calend]]="X",(DatiStorici[[#This Row],[Balanced]]*B$2/DatiStorici[[#This Row],[Bond 3Y]]),Q3123)</f>
        <v>31.926386779663805</v>
      </c>
      <c r="R3124" s="33">
        <f>IF(DatiStorici[[#This Row],[Calend]]="X",(DatiStorici[[#This Row],[Balanced]]*C$2/DatiStorici[[#This Row],[Bond 10Y]]),R3123)</f>
        <v>22.802972287357111</v>
      </c>
      <c r="S3124" s="33">
        <f>IF(DatiStorici[[#This Row],[Calend]]="X",(DatiStorici[[#This Row],[Balanced]]*D$2/DatiStorici[[#This Row],[SXXR]]),S3123)</f>
        <v>19.40453837773444</v>
      </c>
      <c r="T3124" s="33">
        <f>IF(DatiStorici[[#This Row],[Calend]]="X",(DatiStorici[[#This Row],[Balanced]]*E$2/DatiStorici[[#This Row],[Gold]]),T3123)</f>
        <v>35.247450918338842</v>
      </c>
      <c r="U3124" s="34">
        <f>SUMPRODUCT(DatiStorici[[#This Row],[Bond 3Y]:[Gold]],Q3123:T3123)</f>
        <v>17407.964761169191</v>
      </c>
      <c r="V3124" s="32">
        <f t="shared" si="398"/>
        <v>7.1469095508869956E-4</v>
      </c>
      <c r="W3124" s="32">
        <f>-(1-U3124/MAX(U$5:U3124))</f>
        <v>-2.2725009867068935E-2</v>
      </c>
      <c r="X3124" s="53" t="str">
        <f t="shared" si="399"/>
        <v/>
      </c>
    </row>
    <row r="3125" spans="1:24" x14ac:dyDescent="0.3">
      <c r="A3125" s="4">
        <v>43508</v>
      </c>
      <c r="B3125" s="1">
        <v>132.963584</v>
      </c>
      <c r="C3125" s="1">
        <v>187.49755400000001</v>
      </c>
      <c r="D3125" s="1">
        <v>235.89424700000001</v>
      </c>
      <c r="E3125" s="1">
        <v>123.27531</v>
      </c>
      <c r="F3125" s="3">
        <f t="shared" si="392"/>
        <v>16440.202022031612</v>
      </c>
      <c r="G3125" s="36">
        <f t="shared" si="393"/>
        <v>4.4713964675204243E-4</v>
      </c>
      <c r="H3125" s="31">
        <f t="shared" si="394"/>
        <v>9.3429583170784127E-5</v>
      </c>
      <c r="I3125" s="37">
        <f t="shared" si="395"/>
        <v>4.588520236054475E-3</v>
      </c>
      <c r="J3125" s="37">
        <f t="shared" si="396"/>
        <v>2.7402275871242546E-3</v>
      </c>
      <c r="K3125" s="39">
        <f t="shared" si="397"/>
        <v>1.9155290007301447E-3</v>
      </c>
      <c r="L3125" s="36">
        <f>-(1-B3125/MAX(B$5:B3125))</f>
        <v>-7.9593300551510371E-3</v>
      </c>
      <c r="M3125" s="37">
        <f>-(1-C3125/MAX(C$5:C3125))</f>
        <v>-3.6990453627905318E-3</v>
      </c>
      <c r="N3125" s="37">
        <f>-(1-D3125/MAX(D$5:D3125))</f>
        <v>-7.511318397106892E-2</v>
      </c>
      <c r="O3125" s="37">
        <f>-(1-E3125/MAX(E$5:E3125))</f>
        <v>-0.32989438150942574</v>
      </c>
      <c r="P3125" s="39">
        <f>-(1-F3125/MAX(F$5:F3125))</f>
        <v>-2.1090574669160644E-2</v>
      </c>
      <c r="Q3125" s="33">
        <f>IF(DatiStorici[[#This Row],[Calend]]="X",(DatiStorici[[#This Row],[Balanced]]*B$2/DatiStorici[[#This Row],[Bond 3Y]]),Q3124)</f>
        <v>31.926386779663805</v>
      </c>
      <c r="R3125" s="33">
        <f>IF(DatiStorici[[#This Row],[Calend]]="X",(DatiStorici[[#This Row],[Balanced]]*C$2/DatiStorici[[#This Row],[Bond 10Y]]),R3124)</f>
        <v>22.802972287357111</v>
      </c>
      <c r="S3125" s="33">
        <f>IF(DatiStorici[[#This Row],[Calend]]="X",(DatiStorici[[#This Row],[Balanced]]*D$2/DatiStorici[[#This Row],[SXXR]]),S3124)</f>
        <v>19.40453837773444</v>
      </c>
      <c r="T3125" s="33">
        <f>IF(DatiStorici[[#This Row],[Calend]]="X",(DatiStorici[[#This Row],[Balanced]]*E$2/DatiStorici[[#This Row],[Gold]]),T3124)</f>
        <v>35.247450918338842</v>
      </c>
      <c r="U3125" s="34">
        <f>SUMPRODUCT(DatiStorici[[#This Row],[Bond 3Y]:[Gold]],Q3124:T3124)</f>
        <v>17443.107745869835</v>
      </c>
      <c r="V3125" s="32">
        <f t="shared" si="398"/>
        <v>2.0167526611952593E-3</v>
      </c>
      <c r="W3125" s="32">
        <f>-(1-U3125/MAX(U$5:U3125))</f>
        <v>-2.0752099162241855E-2</v>
      </c>
      <c r="X3125" s="53" t="str">
        <f t="shared" si="399"/>
        <v/>
      </c>
    </row>
    <row r="3126" spans="1:24" x14ac:dyDescent="0.3">
      <c r="A3126" s="4">
        <v>43509</v>
      </c>
      <c r="B3126" s="1">
        <v>133.009503</v>
      </c>
      <c r="C3126" s="1">
        <v>187.72402399999999</v>
      </c>
      <c r="D3126" s="1">
        <v>237.32645199999999</v>
      </c>
      <c r="E3126" s="1">
        <v>123.53736000000001</v>
      </c>
      <c r="F3126" s="3">
        <f t="shared" si="392"/>
        <v>16478.950170223725</v>
      </c>
      <c r="G3126" s="36">
        <f t="shared" si="393"/>
        <v>3.4529057788646936E-4</v>
      </c>
      <c r="H3126" s="31">
        <f t="shared" si="394"/>
        <v>1.2071268859710682E-3</v>
      </c>
      <c r="I3126" s="37">
        <f t="shared" si="395"/>
        <v>6.0530292775579989E-3</v>
      </c>
      <c r="J3126" s="37">
        <f t="shared" si="396"/>
        <v>2.1234736326003673E-3</v>
      </c>
      <c r="K3126" s="39">
        <f t="shared" si="397"/>
        <v>2.3541411917863656E-3</v>
      </c>
      <c r="L3126" s="36">
        <f>-(1-B3126/MAX(B$5:B3126))</f>
        <v>-7.6167286138181245E-3</v>
      </c>
      <c r="M3126" s="37">
        <f>-(1-C3126/MAX(C$5:C3126))</f>
        <v>-2.495657519146155E-3</v>
      </c>
      <c r="N3126" s="37">
        <f>-(1-D3126/MAX(D$5:D3126))</f>
        <v>-6.9497839217236401E-2</v>
      </c>
      <c r="O3126" s="37">
        <f>-(1-E3126/MAX(E$5:E3126))</f>
        <v>-0.32846991802744008</v>
      </c>
      <c r="P3126" s="39">
        <f>-(1-F3126/MAX(F$5:F3126))</f>
        <v>-1.878336898953803E-2</v>
      </c>
      <c r="Q3126" s="33">
        <f>IF(DatiStorici[[#This Row],[Calend]]="X",(DatiStorici[[#This Row],[Balanced]]*B$2/DatiStorici[[#This Row],[Bond 3Y]]),Q3125)</f>
        <v>31.926386779663805</v>
      </c>
      <c r="R3126" s="33">
        <f>IF(DatiStorici[[#This Row],[Calend]]="X",(DatiStorici[[#This Row],[Balanced]]*C$2/DatiStorici[[#This Row],[Bond 10Y]]),R3125)</f>
        <v>22.802972287357111</v>
      </c>
      <c r="S3126" s="33">
        <f>IF(DatiStorici[[#This Row],[Calend]]="X",(DatiStorici[[#This Row],[Balanced]]*D$2/DatiStorici[[#This Row],[SXXR]]),S3125)</f>
        <v>19.40453837773444</v>
      </c>
      <c r="T3126" s="33">
        <f>IF(DatiStorici[[#This Row],[Calend]]="X",(DatiStorici[[#This Row],[Balanced]]*E$2/DatiStorici[[#This Row],[Gold]]),T3125)</f>
        <v>35.247450918338842</v>
      </c>
      <c r="U3126" s="34">
        <f>SUMPRODUCT(DatiStorici[[#This Row],[Bond 3Y]:[Gold]],Q3125:T3125)</f>
        <v>17486.765834158719</v>
      </c>
      <c r="V3126" s="32">
        <f t="shared" si="398"/>
        <v>2.4997577459326503E-3</v>
      </c>
      <c r="W3126" s="32">
        <f>-(1-U3126/MAX(U$5:U3126))</f>
        <v>-1.8301154529304919E-2</v>
      </c>
      <c r="X3126" s="53" t="str">
        <f t="shared" si="399"/>
        <v/>
      </c>
    </row>
    <row r="3127" spans="1:24" x14ac:dyDescent="0.3">
      <c r="A3127" s="4">
        <v>43510</v>
      </c>
      <c r="B3127" s="1">
        <v>133.00411600000001</v>
      </c>
      <c r="C3127" s="1">
        <v>187.96674300000001</v>
      </c>
      <c r="D3127" s="1">
        <v>236.69710000000001</v>
      </c>
      <c r="E3127" s="1">
        <v>123.40888</v>
      </c>
      <c r="F3127" s="3">
        <f t="shared" si="392"/>
        <v>16470.427541893238</v>
      </c>
      <c r="G3127" s="36">
        <f t="shared" si="393"/>
        <v>-4.050168574804135E-5</v>
      </c>
      <c r="H3127" s="31">
        <f t="shared" si="394"/>
        <v>1.292121367304619E-3</v>
      </c>
      <c r="I3127" s="37">
        <f t="shared" si="395"/>
        <v>-2.6553632921356915E-3</v>
      </c>
      <c r="J3127" s="37">
        <f t="shared" si="396"/>
        <v>-1.0405504582098612E-3</v>
      </c>
      <c r="K3127" s="39">
        <f t="shared" si="397"/>
        <v>-5.1731650867682351E-4</v>
      </c>
      <c r="L3127" s="36">
        <f>-(1-B3127/MAX(B$5:B3127))</f>
        <v>-7.656920995282257E-3</v>
      </c>
      <c r="M3127" s="37">
        <f>-(1-C3127/MAX(C$5:C3127))</f>
        <v>-1.2059277800124946E-3</v>
      </c>
      <c r="N3127" s="37">
        <f>-(1-D3127/MAX(D$5:D3127))</f>
        <v>-7.1965382935847866E-2</v>
      </c>
      <c r="O3127" s="37">
        <f>-(1-E3127/MAX(E$5:E3127))</f>
        <v>-0.32916831553999693</v>
      </c>
      <c r="P3127" s="39">
        <f>-(1-F3127/MAX(F$5:F3127))</f>
        <v>-1.9290837279168804E-2</v>
      </c>
      <c r="Q3127" s="33">
        <f>IF(DatiStorici[[#This Row],[Calend]]="X",(DatiStorici[[#This Row],[Balanced]]*B$2/DatiStorici[[#This Row],[Bond 3Y]]),Q3126)</f>
        <v>31.926386779663805</v>
      </c>
      <c r="R3127" s="33">
        <f>IF(DatiStorici[[#This Row],[Calend]]="X",(DatiStorici[[#This Row],[Balanced]]*C$2/DatiStorici[[#This Row],[Bond 10Y]]),R3126)</f>
        <v>22.802972287357111</v>
      </c>
      <c r="S3127" s="33">
        <f>IF(DatiStorici[[#This Row],[Calend]]="X",(DatiStorici[[#This Row],[Balanced]]*D$2/DatiStorici[[#This Row],[SXXR]]),S3126)</f>
        <v>19.40453837773444</v>
      </c>
      <c r="T3127" s="33">
        <f>IF(DatiStorici[[#This Row],[Calend]]="X",(DatiStorici[[#This Row],[Balanced]]*E$2/DatiStorici[[#This Row],[Gold]]),T3126)</f>
        <v>35.247450918338842</v>
      </c>
      <c r="U3127" s="34">
        <f>SUMPRODUCT(DatiStorici[[#This Row],[Bond 3Y]:[Gold]],Q3126:T3126)</f>
        <v>17475.387683812663</v>
      </c>
      <c r="V3127" s="32">
        <f t="shared" si="398"/>
        <v>-6.5088386171076491E-4</v>
      </c>
      <c r="W3127" s="32">
        <f>-(1-U3127/MAX(U$5:U3127))</f>
        <v>-1.893991856173094E-2</v>
      </c>
      <c r="X3127" s="53" t="str">
        <f t="shared" si="399"/>
        <v/>
      </c>
    </row>
    <row r="3128" spans="1:24" x14ac:dyDescent="0.3">
      <c r="A3128" s="4">
        <v>43511</v>
      </c>
      <c r="B3128" s="1">
        <v>133.02619799999999</v>
      </c>
      <c r="C3128" s="1">
        <v>187.86929799999999</v>
      </c>
      <c r="D3128" s="1">
        <v>240.04045099999999</v>
      </c>
      <c r="E3128" s="1">
        <v>123.88735</v>
      </c>
      <c r="F3128" s="3">
        <f t="shared" si="392"/>
        <v>16537.672113330696</v>
      </c>
      <c r="G3128" s="36">
        <f t="shared" si="393"/>
        <v>1.6601115653828205E-4</v>
      </c>
      <c r="H3128" s="31">
        <f t="shared" si="394"/>
        <v>-5.1855059948095533E-4</v>
      </c>
      <c r="I3128" s="37">
        <f t="shared" si="395"/>
        <v>1.4026190323708778E-2</v>
      </c>
      <c r="J3128" s="37">
        <f t="shared" si="396"/>
        <v>3.8696149718697201E-3</v>
      </c>
      <c r="K3128" s="39">
        <f t="shared" si="397"/>
        <v>4.0744341641690265E-3</v>
      </c>
      <c r="L3128" s="36">
        <f>-(1-B3128/MAX(B$5:B3128))</f>
        <v>-7.4921672979563203E-3</v>
      </c>
      <c r="M3128" s="37">
        <f>-(1-C3128/MAX(C$5:C3128))</f>
        <v>-1.7237187829002298E-3</v>
      </c>
      <c r="N3128" s="37">
        <f>-(1-D3128/MAX(D$5:D3128))</f>
        <v>-5.8856876473385777E-2</v>
      </c>
      <c r="O3128" s="37">
        <f>-(1-E3128/MAX(E$5:E3128))</f>
        <v>-0.32656742623556778</v>
      </c>
      <c r="P3128" s="39">
        <f>-(1-F3128/MAX(F$5:F3128))</f>
        <v>-1.5286850911224725E-2</v>
      </c>
      <c r="Q3128" s="33">
        <f>IF(DatiStorici[[#This Row],[Calend]]="X",(DatiStorici[[#This Row],[Balanced]]*B$2/DatiStorici[[#This Row],[Bond 3Y]]),Q3127)</f>
        <v>31.926386779663805</v>
      </c>
      <c r="R3128" s="33">
        <f>IF(DatiStorici[[#This Row],[Calend]]="X",(DatiStorici[[#This Row],[Balanced]]*C$2/DatiStorici[[#This Row],[Bond 10Y]]),R3127)</f>
        <v>22.802972287357111</v>
      </c>
      <c r="S3128" s="33">
        <f>IF(DatiStorici[[#This Row],[Calend]]="X",(DatiStorici[[#This Row],[Balanced]]*D$2/DatiStorici[[#This Row],[SXXR]]),S3127)</f>
        <v>19.40453837773444</v>
      </c>
      <c r="T3128" s="33">
        <f>IF(DatiStorici[[#This Row],[Calend]]="X",(DatiStorici[[#This Row],[Balanced]]*E$2/DatiStorici[[#This Row],[Gold]]),T3127)</f>
        <v>35.247450918338842</v>
      </c>
      <c r="U3128" s="34">
        <f>SUMPRODUCT(DatiStorici[[#This Row],[Bond 3Y]:[Gold]],Q3127:T3127)</f>
        <v>17555.611677281624</v>
      </c>
      <c r="V3128" s="32">
        <f t="shared" si="398"/>
        <v>4.5801795653719994E-3</v>
      </c>
      <c r="W3128" s="32">
        <f>-(1-U3128/MAX(U$5:U3128))</f>
        <v>-1.4436181134556914E-2</v>
      </c>
      <c r="X3128" s="53" t="str">
        <f t="shared" si="399"/>
        <v/>
      </c>
    </row>
    <row r="3129" spans="1:24" x14ac:dyDescent="0.3">
      <c r="A3129" s="4">
        <v>43514</v>
      </c>
      <c r="B3129" s="1">
        <v>133.09689599999999</v>
      </c>
      <c r="C3129" s="1">
        <v>187.98223100000001</v>
      </c>
      <c r="D3129" s="1">
        <v>240.58470199999999</v>
      </c>
      <c r="E3129" s="1">
        <v>124.72519</v>
      </c>
      <c r="F3129" s="3">
        <f t="shared" si="392"/>
        <v>16583.509075699032</v>
      </c>
      <c r="G3129" s="36">
        <f t="shared" si="393"/>
        <v>5.3131804985830674E-4</v>
      </c>
      <c r="H3129" s="31">
        <f t="shared" si="394"/>
        <v>6.0094475975219655E-4</v>
      </c>
      <c r="I3129" s="37">
        <f t="shared" si="395"/>
        <v>2.2647638361489898E-3</v>
      </c>
      <c r="J3129" s="37">
        <f t="shared" si="396"/>
        <v>6.740152141125417E-3</v>
      </c>
      <c r="K3129" s="39">
        <f t="shared" si="397"/>
        <v>2.7678355653730923E-3</v>
      </c>
      <c r="L3129" s="36">
        <f>-(1-B3129/MAX(B$5:B3129))</f>
        <v>-6.964689855081807E-3</v>
      </c>
      <c r="M3129" s="37">
        <f>-(1-C3129/MAX(C$5:C3129))</f>
        <v>-1.1236295907496308E-3</v>
      </c>
      <c r="N3129" s="37">
        <f>-(1-D3129/MAX(D$5:D3129))</f>
        <v>-5.6722994104857483E-2</v>
      </c>
      <c r="O3129" s="37">
        <f>-(1-E3129/MAX(E$5:E3129))</f>
        <v>-0.32201305690243742</v>
      </c>
      <c r="P3129" s="39">
        <f>-(1-F3129/MAX(F$5:F3129))</f>
        <v>-1.2557551451840454E-2</v>
      </c>
      <c r="Q3129" s="33">
        <f>IF(DatiStorici[[#This Row],[Calend]]="X",(DatiStorici[[#This Row],[Balanced]]*B$2/DatiStorici[[#This Row],[Bond 3Y]]),Q3128)</f>
        <v>31.926386779663805</v>
      </c>
      <c r="R3129" s="33">
        <f>IF(DatiStorici[[#This Row],[Calend]]="X",(DatiStorici[[#This Row],[Balanced]]*C$2/DatiStorici[[#This Row],[Bond 10Y]]),R3128)</f>
        <v>22.802972287357111</v>
      </c>
      <c r="S3129" s="33">
        <f>IF(DatiStorici[[#This Row],[Calend]]="X",(DatiStorici[[#This Row],[Balanced]]*D$2/DatiStorici[[#This Row],[SXXR]]),S3128)</f>
        <v>19.40453837773444</v>
      </c>
      <c r="T3129" s="33">
        <f>IF(DatiStorici[[#This Row],[Calend]]="X",(DatiStorici[[#This Row],[Balanced]]*E$2/DatiStorici[[#This Row],[Gold]]),T3128)</f>
        <v>35.247450918338842</v>
      </c>
      <c r="U3129" s="34">
        <f>SUMPRODUCT(DatiStorici[[#This Row],[Bond 3Y]:[Gold]],Q3128:T3128)</f>
        <v>17600.536680737539</v>
      </c>
      <c r="V3129" s="32">
        <f t="shared" si="398"/>
        <v>2.5557423101022657E-3</v>
      </c>
      <c r="W3129" s="32">
        <f>-(1-U3129/MAX(U$5:U3129))</f>
        <v>-1.1914112477396266E-2</v>
      </c>
      <c r="X3129" s="53" t="str">
        <f t="shared" si="399"/>
        <v/>
      </c>
    </row>
    <row r="3130" spans="1:24" x14ac:dyDescent="0.3">
      <c r="A3130" s="4">
        <v>43515</v>
      </c>
      <c r="B3130" s="1">
        <v>133.07225299999999</v>
      </c>
      <c r="C3130" s="1">
        <v>188.03426200000001</v>
      </c>
      <c r="D3130" s="1">
        <v>240.06683899999999</v>
      </c>
      <c r="E3130" s="1">
        <v>125.53767000000001</v>
      </c>
      <c r="F3130" s="3">
        <f t="shared" si="392"/>
        <v>16608.472483561505</v>
      </c>
      <c r="G3130" s="36">
        <f t="shared" si="393"/>
        <v>-1.8516796678349519E-4</v>
      </c>
      <c r="H3130" s="31">
        <f t="shared" si="394"/>
        <v>2.7674850066793696E-4</v>
      </c>
      <c r="I3130" s="37">
        <f t="shared" si="395"/>
        <v>-2.1548384066618497E-3</v>
      </c>
      <c r="J3130" s="37">
        <f t="shared" si="396"/>
        <v>6.4930357982654532E-3</v>
      </c>
      <c r="K3130" s="39">
        <f t="shared" si="397"/>
        <v>1.5041833235950347E-3</v>
      </c>
      <c r="L3130" s="36">
        <f>-(1-B3130/MAX(B$5:B3130))</f>
        <v>-7.148551161268113E-3</v>
      </c>
      <c r="M3130" s="37">
        <f>-(1-C3130/MAX(C$5:C3130))</f>
        <v>-8.4715379752020592E-4</v>
      </c>
      <c r="N3130" s="37">
        <f>-(1-D3130/MAX(D$5:D3130))</f>
        <v>-5.8753415224916394E-2</v>
      </c>
      <c r="O3130" s="37">
        <f>-(1-E3130/MAX(E$5:E3130))</f>
        <v>-0.31759654062751408</v>
      </c>
      <c r="P3130" s="39">
        <f>-(1-F3130/MAX(F$5:F3130))</f>
        <v>-1.1071139349835613E-2</v>
      </c>
      <c r="Q3130" s="33">
        <f>IF(DatiStorici[[#This Row],[Calend]]="X",(DatiStorici[[#This Row],[Balanced]]*B$2/DatiStorici[[#This Row],[Bond 3Y]]),Q3129)</f>
        <v>31.926386779663805</v>
      </c>
      <c r="R3130" s="33">
        <f>IF(DatiStorici[[#This Row],[Calend]]="X",(DatiStorici[[#This Row],[Balanced]]*C$2/DatiStorici[[#This Row],[Bond 10Y]]),R3129)</f>
        <v>22.802972287357111</v>
      </c>
      <c r="S3130" s="33">
        <f>IF(DatiStorici[[#This Row],[Calend]]="X",(DatiStorici[[#This Row],[Balanced]]*D$2/DatiStorici[[#This Row],[SXXR]]),S3129)</f>
        <v>19.40453837773444</v>
      </c>
      <c r="T3130" s="33">
        <f>IF(DatiStorici[[#This Row],[Calend]]="X",(DatiStorici[[#This Row],[Balanced]]*E$2/DatiStorici[[#This Row],[Gold]]),T3129)</f>
        <v>35.247450918338842</v>
      </c>
      <c r="U3130" s="34">
        <f>SUMPRODUCT(DatiStorici[[#This Row],[Bond 3Y]:[Gold]],Q3129:T3129)</f>
        <v>17619.525336703438</v>
      </c>
      <c r="V3130" s="32">
        <f t="shared" si="398"/>
        <v>1.0782864491459205E-3</v>
      </c>
      <c r="W3130" s="32">
        <f>-(1-U3130/MAX(U$5:U3130))</f>
        <v>-1.0848098223213865E-2</v>
      </c>
      <c r="X3130" s="53" t="str">
        <f t="shared" si="399"/>
        <v/>
      </c>
    </row>
    <row r="3131" spans="1:24" x14ac:dyDescent="0.3">
      <c r="A3131" s="4">
        <v>43516</v>
      </c>
      <c r="B3131" s="1">
        <v>133.017357</v>
      </c>
      <c r="C3131" s="1">
        <v>187.90281200000001</v>
      </c>
      <c r="D3131" s="1">
        <v>241.68375900000001</v>
      </c>
      <c r="E3131" s="1">
        <v>126.43951</v>
      </c>
      <c r="F3131" s="3">
        <f t="shared" si="392"/>
        <v>16663.682446325598</v>
      </c>
      <c r="G3131" s="36">
        <f t="shared" si="393"/>
        <v>-4.1261288465054631E-4</v>
      </c>
      <c r="H3131" s="31">
        <f t="shared" si="394"/>
        <v>-6.9931919168527042E-4</v>
      </c>
      <c r="I3131" s="37">
        <f t="shared" si="395"/>
        <v>6.7127101795293811E-3</v>
      </c>
      <c r="J3131" s="37">
        <f t="shared" si="396"/>
        <v>7.1581390884284364E-3</v>
      </c>
      <c r="K3131" s="39">
        <f t="shared" si="397"/>
        <v>3.318691774107005E-3</v>
      </c>
      <c r="L3131" s="36">
        <f>-(1-B3131/MAX(B$5:B3131))</f>
        <v>-7.5581299570478544E-3</v>
      </c>
      <c r="M3131" s="37">
        <f>-(1-C3131/MAX(C$5:C3131))</f>
        <v>-1.5456362987215089E-3</v>
      </c>
      <c r="N3131" s="37">
        <f>-(1-D3131/MAX(D$5:D3131))</f>
        <v>-5.2413845652566793E-2</v>
      </c>
      <c r="O3131" s="37">
        <f>-(1-E3131/MAX(E$5:E3131))</f>
        <v>-0.31269427714117981</v>
      </c>
      <c r="P3131" s="39">
        <f>-(1-F3131/MAX(F$5:F3131))</f>
        <v>-7.7837373550481148E-3</v>
      </c>
      <c r="Q3131" s="33">
        <f>IF(DatiStorici[[#This Row],[Calend]]="X",(DatiStorici[[#This Row],[Balanced]]*B$2/DatiStorici[[#This Row],[Bond 3Y]]),Q3130)</f>
        <v>31.926386779663805</v>
      </c>
      <c r="R3131" s="33">
        <f>IF(DatiStorici[[#This Row],[Calend]]="X",(DatiStorici[[#This Row],[Balanced]]*C$2/DatiStorici[[#This Row],[Bond 10Y]]),R3130)</f>
        <v>22.802972287357111</v>
      </c>
      <c r="S3131" s="33">
        <f>IF(DatiStorici[[#This Row],[Calend]]="X",(DatiStorici[[#This Row],[Balanced]]*D$2/DatiStorici[[#This Row],[SXXR]]),S3130)</f>
        <v>19.40453837773444</v>
      </c>
      <c r="T3131" s="33">
        <f>IF(DatiStorici[[#This Row],[Calend]]="X",(DatiStorici[[#This Row],[Balanced]]*E$2/DatiStorici[[#This Row],[Gold]]),T3130)</f>
        <v>35.247450918338842</v>
      </c>
      <c r="U3131" s="34">
        <f>SUMPRODUCT(DatiStorici[[#This Row],[Bond 3Y]:[Gold]],Q3130:T3130)</f>
        <v>17677.938402397529</v>
      </c>
      <c r="V3131" s="32">
        <f t="shared" si="398"/>
        <v>3.3097629591642623E-3</v>
      </c>
      <c r="W3131" s="32">
        <f>-(1-U3131/MAX(U$5:U3131))</f>
        <v>-7.5688160680038585E-3</v>
      </c>
      <c r="X3131" s="53" t="str">
        <f t="shared" si="399"/>
        <v/>
      </c>
    </row>
    <row r="3132" spans="1:24" x14ac:dyDescent="0.3">
      <c r="A3132" s="4">
        <v>43517</v>
      </c>
      <c r="B3132" s="1">
        <v>133.00754900000001</v>
      </c>
      <c r="C3132" s="1">
        <v>187.723265</v>
      </c>
      <c r="D3132" s="1">
        <v>241.17909</v>
      </c>
      <c r="E3132" s="1">
        <v>125.26187</v>
      </c>
      <c r="F3132" s="3">
        <f t="shared" si="392"/>
        <v>16604.855508768913</v>
      </c>
      <c r="G3132" s="36">
        <f t="shared" si="393"/>
        <v>-7.3737456781128441E-5</v>
      </c>
      <c r="H3132" s="31">
        <f t="shared" si="394"/>
        <v>-9.5598801397496101E-4</v>
      </c>
      <c r="I3132" s="37">
        <f t="shared" si="395"/>
        <v>-2.0903210292749592E-3</v>
      </c>
      <c r="J3132" s="37">
        <f t="shared" si="396"/>
        <v>-9.357506050387935E-3</v>
      </c>
      <c r="K3132" s="39">
        <f t="shared" si="397"/>
        <v>-3.5364943868248654E-3</v>
      </c>
      <c r="L3132" s="36">
        <f>-(1-B3132/MAX(B$5:B3132))</f>
        <v>-7.6313073985555535E-3</v>
      </c>
      <c r="M3132" s="37">
        <f>-(1-C3132/MAX(C$5:C3132))</f>
        <v>-2.4996905980233519E-3</v>
      </c>
      <c r="N3132" s="37">
        <f>-(1-D3132/MAX(D$5:D3132))</f>
        <v>-5.4392536148391013E-2</v>
      </c>
      <c r="O3132" s="37">
        <f>-(1-E3132/MAX(E$5:E3132))</f>
        <v>-0.31909574699397703</v>
      </c>
      <c r="P3132" s="39">
        <f>-(1-F3132/MAX(F$5:F3132))</f>
        <v>-1.1286507184787298E-2</v>
      </c>
      <c r="Q3132" s="33">
        <f>IF(DatiStorici[[#This Row],[Calend]]="X",(DatiStorici[[#This Row],[Balanced]]*B$2/DatiStorici[[#This Row],[Bond 3Y]]),Q3131)</f>
        <v>31.926386779663805</v>
      </c>
      <c r="R3132" s="33">
        <f>IF(DatiStorici[[#This Row],[Calend]]="X",(DatiStorici[[#This Row],[Balanced]]*C$2/DatiStorici[[#This Row],[Bond 10Y]]),R3131)</f>
        <v>22.802972287357111</v>
      </c>
      <c r="S3132" s="33">
        <f>IF(DatiStorici[[#This Row],[Calend]]="X",(DatiStorici[[#This Row],[Balanced]]*D$2/DatiStorici[[#This Row],[SXXR]]),S3131)</f>
        <v>19.40453837773444</v>
      </c>
      <c r="T3132" s="33">
        <f>IF(DatiStorici[[#This Row],[Calend]]="X",(DatiStorici[[#This Row],[Balanced]]*E$2/DatiStorici[[#This Row],[Gold]]),T3131)</f>
        <v>35.247450918338842</v>
      </c>
      <c r="U3132" s="34">
        <f>SUMPRODUCT(DatiStorici[[#This Row],[Bond 3Y]:[Gold]],Q3131:T3131)</f>
        <v>17622.229386052688</v>
      </c>
      <c r="V3132" s="32">
        <f t="shared" si="398"/>
        <v>-3.1563058242496805E-3</v>
      </c>
      <c r="W3132" s="32">
        <f>-(1-U3132/MAX(U$5:U3132))</f>
        <v>-1.0696294158961561E-2</v>
      </c>
      <c r="X3132" s="53" t="str">
        <f t="shared" si="399"/>
        <v/>
      </c>
    </row>
    <row r="3133" spans="1:24" x14ac:dyDescent="0.3">
      <c r="A3133" s="4">
        <v>43518</v>
      </c>
      <c r="B3133" s="1">
        <v>132.97988000000001</v>
      </c>
      <c r="C3133" s="1">
        <v>188.05713800000001</v>
      </c>
      <c r="D3133" s="1">
        <v>241.720043</v>
      </c>
      <c r="E3133" s="1">
        <v>125.05341</v>
      </c>
      <c r="F3133" s="3">
        <f t="shared" si="392"/>
        <v>16612.541638642484</v>
      </c>
      <c r="G3133" s="36">
        <f t="shared" si="393"/>
        <v>-2.0804742693158332E-4</v>
      </c>
      <c r="H3133" s="31">
        <f t="shared" si="394"/>
        <v>1.7769584852598862E-3</v>
      </c>
      <c r="I3133" s="37">
        <f t="shared" si="395"/>
        <v>2.2404398323047224E-3</v>
      </c>
      <c r="J3133" s="37">
        <f t="shared" si="396"/>
        <v>-1.6655798894236237E-3</v>
      </c>
      <c r="K3133" s="39">
        <f t="shared" si="397"/>
        <v>4.6277737997560062E-4</v>
      </c>
      <c r="L3133" s="36">
        <f>-(1-B3133/MAX(B$5:B3133))</f>
        <v>-7.8377456763978337E-3</v>
      </c>
      <c r="M3133" s="37">
        <f>-(1-C3133/MAX(C$5:C3133))</f>
        <v>-7.2559818171580304E-4</v>
      </c>
      <c r="N3133" s="37">
        <f>-(1-D3133/MAX(D$5:D3133))</f>
        <v>-5.2271584475536925E-2</v>
      </c>
      <c r="O3133" s="37">
        <f>-(1-E3133/MAX(E$5:E3133))</f>
        <v>-0.32022890348111588</v>
      </c>
      <c r="P3133" s="39">
        <f>-(1-F3133/MAX(F$5:F3133))</f>
        <v>-1.0828847055825763E-2</v>
      </c>
      <c r="Q3133" s="33">
        <f>IF(DatiStorici[[#This Row],[Calend]]="X",(DatiStorici[[#This Row],[Balanced]]*B$2/DatiStorici[[#This Row],[Bond 3Y]]),Q3132)</f>
        <v>31.926386779663805</v>
      </c>
      <c r="R3133" s="33">
        <f>IF(DatiStorici[[#This Row],[Calend]]="X",(DatiStorici[[#This Row],[Balanced]]*C$2/DatiStorici[[#This Row],[Bond 10Y]]),R3132)</f>
        <v>22.802972287357111</v>
      </c>
      <c r="S3133" s="33">
        <f>IF(DatiStorici[[#This Row],[Calend]]="X",(DatiStorici[[#This Row],[Balanced]]*D$2/DatiStorici[[#This Row],[SXXR]]),S3132)</f>
        <v>19.40453837773444</v>
      </c>
      <c r="T3133" s="33">
        <f>IF(DatiStorici[[#This Row],[Calend]]="X",(DatiStorici[[#This Row],[Balanced]]*E$2/DatiStorici[[#This Row],[Gold]]),T3132)</f>
        <v>35.247450918338842</v>
      </c>
      <c r="U3133" s="34">
        <f>SUMPRODUCT(DatiStorici[[#This Row],[Bond 3Y]:[Gold]],Q3132:T3132)</f>
        <v>17632.108571253993</v>
      </c>
      <c r="V3133" s="32">
        <f t="shared" si="398"/>
        <v>5.6045219013120746E-4</v>
      </c>
      <c r="W3133" s="32">
        <f>-(1-U3133/MAX(U$5:U3133))</f>
        <v>-1.0141681327847429E-2</v>
      </c>
      <c r="X3133" s="53" t="str">
        <f t="shared" si="399"/>
        <v/>
      </c>
    </row>
    <row r="3134" spans="1:24" x14ac:dyDescent="0.3">
      <c r="A3134" s="4">
        <v>43521</v>
      </c>
      <c r="B3134" s="1">
        <v>133.085655</v>
      </c>
      <c r="C3134" s="1">
        <v>188.24495300000001</v>
      </c>
      <c r="D3134" s="1">
        <v>242.33290199999999</v>
      </c>
      <c r="E3134" s="1">
        <v>125.23721999999999</v>
      </c>
      <c r="F3134" s="3">
        <f t="shared" si="392"/>
        <v>16636.377078798425</v>
      </c>
      <c r="G3134" s="36">
        <f t="shared" si="393"/>
        <v>7.9510490204981867E-4</v>
      </c>
      <c r="H3134" s="31">
        <f t="shared" si="394"/>
        <v>9.982140417891818E-4</v>
      </c>
      <c r="I3134" s="37">
        <f t="shared" si="395"/>
        <v>2.5321995612389877E-3</v>
      </c>
      <c r="J3134" s="37">
        <f t="shared" si="396"/>
        <v>1.46877278661485E-3</v>
      </c>
      <c r="K3134" s="39">
        <f t="shared" si="397"/>
        <v>1.4337575571484566E-3</v>
      </c>
      <c r="L3134" s="36">
        <f>-(1-B3134/MAX(B$5:B3134))</f>
        <v>-7.0485589027966533E-3</v>
      </c>
      <c r="M3134" s="37">
        <f>-(1-C3134/MAX(C$5:C3134))</f>
        <v>0</v>
      </c>
      <c r="N3134" s="37">
        <f>-(1-D3134/MAX(D$5:D3134))</f>
        <v>-4.9868705997603291E-2</v>
      </c>
      <c r="O3134" s="37">
        <f>-(1-E3134/MAX(E$5:E3134))</f>
        <v>-0.31922974060142206</v>
      </c>
      <c r="P3134" s="39">
        <f>-(1-F3134/MAX(F$5:F3134))</f>
        <v>-9.4095982537556466E-3</v>
      </c>
      <c r="Q3134" s="33">
        <f>IF(DatiStorici[[#This Row],[Calend]]="X",(DatiStorici[[#This Row],[Balanced]]*B$2/DatiStorici[[#This Row],[Bond 3Y]]),Q3133)</f>
        <v>31.926386779663805</v>
      </c>
      <c r="R3134" s="33">
        <f>IF(DatiStorici[[#This Row],[Calend]]="X",(DatiStorici[[#This Row],[Balanced]]*C$2/DatiStorici[[#This Row],[Bond 10Y]]),R3133)</f>
        <v>22.802972287357111</v>
      </c>
      <c r="S3134" s="33">
        <f>IF(DatiStorici[[#This Row],[Calend]]="X",(DatiStorici[[#This Row],[Balanced]]*D$2/DatiStorici[[#This Row],[SXXR]]),S3133)</f>
        <v>19.40453837773444</v>
      </c>
      <c r="T3134" s="33">
        <f>IF(DatiStorici[[#This Row],[Calend]]="X",(DatiStorici[[#This Row],[Balanced]]*E$2/DatiStorici[[#This Row],[Gold]]),T3133)</f>
        <v>35.247450918338842</v>
      </c>
      <c r="U3134" s="34">
        <f>SUMPRODUCT(DatiStorici[[#This Row],[Bond 3Y]:[Gold]],Q3133:T3133)</f>
        <v>17658.139404994701</v>
      </c>
      <c r="V3134" s="32">
        <f t="shared" si="398"/>
        <v>1.4752425927538389E-3</v>
      </c>
      <c r="W3134" s="32">
        <f>-(1-U3134/MAX(U$5:U3134))</f>
        <v>-8.6803225110001492E-3</v>
      </c>
      <c r="X3134" s="53" t="str">
        <f t="shared" si="399"/>
        <v/>
      </c>
    </row>
    <row r="3135" spans="1:24" x14ac:dyDescent="0.3">
      <c r="A3135" s="4">
        <v>43522</v>
      </c>
      <c r="B3135" s="1">
        <v>133.129772</v>
      </c>
      <c r="C3135" s="1">
        <v>188.40066899999999</v>
      </c>
      <c r="D3135" s="1">
        <v>243.27825000000001</v>
      </c>
      <c r="E3135" s="1">
        <v>124.67122999999999</v>
      </c>
      <c r="F3135" s="3">
        <f t="shared" si="392"/>
        <v>16633.306846334192</v>
      </c>
      <c r="G3135" s="36">
        <f t="shared" si="393"/>
        <v>3.3143834601189089E-4</v>
      </c>
      <c r="H3135" s="31">
        <f t="shared" si="394"/>
        <v>8.2685686372756771E-4</v>
      </c>
      <c r="I3135" s="37">
        <f t="shared" si="395"/>
        <v>3.8934410394322327E-3</v>
      </c>
      <c r="J3135" s="37">
        <f t="shared" si="396"/>
        <v>-4.529586476234161E-3</v>
      </c>
      <c r="K3135" s="39">
        <f t="shared" si="397"/>
        <v>-1.8456637459244438E-4</v>
      </c>
      <c r="L3135" s="36">
        <f>-(1-B3135/MAX(B$5:B3135))</f>
        <v>-6.7194021749218402E-3</v>
      </c>
      <c r="M3135" s="37">
        <f>-(1-C3135/MAX(C$5:C3135))</f>
        <v>0</v>
      </c>
      <c r="N3135" s="37">
        <f>-(1-D3135/MAX(D$5:D3135))</f>
        <v>-4.6162215004801221E-2</v>
      </c>
      <c r="O3135" s="37">
        <f>-(1-E3135/MAX(E$5:E3135))</f>
        <v>-0.32230637516035754</v>
      </c>
      <c r="P3135" s="39">
        <f>-(1-F3135/MAX(F$5:F3135))</f>
        <v>-9.5924110618443859E-3</v>
      </c>
      <c r="Q3135" s="33">
        <f>IF(DatiStorici[[#This Row],[Calend]]="X",(DatiStorici[[#This Row],[Balanced]]*B$2/DatiStorici[[#This Row],[Bond 3Y]]),Q3134)</f>
        <v>31.926386779663805</v>
      </c>
      <c r="R3135" s="33">
        <f>IF(DatiStorici[[#This Row],[Calend]]="X",(DatiStorici[[#This Row],[Balanced]]*C$2/DatiStorici[[#This Row],[Bond 10Y]]),R3134)</f>
        <v>22.802972287357111</v>
      </c>
      <c r="S3135" s="33">
        <f>IF(DatiStorici[[#This Row],[Calend]]="X",(DatiStorici[[#This Row],[Balanced]]*D$2/DatiStorici[[#This Row],[SXXR]]),S3134)</f>
        <v>19.40453837773444</v>
      </c>
      <c r="T3135" s="33">
        <f>IF(DatiStorici[[#This Row],[Calend]]="X",(DatiStorici[[#This Row],[Balanced]]*E$2/DatiStorici[[#This Row],[Gold]]),T3134)</f>
        <v>35.247450918338842</v>
      </c>
      <c r="U3135" s="34">
        <f>SUMPRODUCT(DatiStorici[[#This Row],[Bond 3Y]:[Gold]],Q3134:T3134)</f>
        <v>17661.493025834003</v>
      </c>
      <c r="V3135" s="32">
        <f t="shared" si="398"/>
        <v>1.8990123161370849E-4</v>
      </c>
      <c r="W3135" s="32">
        <f>-(1-U3135/MAX(U$5:U3135))</f>
        <v>-8.4920518074685925E-3</v>
      </c>
      <c r="X3135" s="53" t="str">
        <f t="shared" si="399"/>
        <v/>
      </c>
    </row>
    <row r="3136" spans="1:24" x14ac:dyDescent="0.3">
      <c r="A3136" s="4">
        <v>43523</v>
      </c>
      <c r="B3136" s="1">
        <v>133.04983200000001</v>
      </c>
      <c r="C3136" s="1">
        <v>187.77755099999999</v>
      </c>
      <c r="D3136" s="1">
        <v>242.61129500000001</v>
      </c>
      <c r="E3136" s="1">
        <v>124.46279</v>
      </c>
      <c r="F3136" s="3">
        <f t="shared" si="392"/>
        <v>16597.302687118819</v>
      </c>
      <c r="G3136" s="36">
        <f t="shared" si="393"/>
        <v>-6.0064709092713035E-4</v>
      </c>
      <c r="H3136" s="31">
        <f t="shared" si="394"/>
        <v>-3.3128902035093198E-3</v>
      </c>
      <c r="I3136" s="37">
        <f t="shared" si="395"/>
        <v>-2.7452964392718233E-3</v>
      </c>
      <c r="J3136" s="37">
        <f t="shared" si="396"/>
        <v>-1.6733166240065723E-3</v>
      </c>
      <c r="K3136" s="39">
        <f t="shared" si="397"/>
        <v>-2.1669282513453246E-3</v>
      </c>
      <c r="L3136" s="36">
        <f>-(1-B3136/MAX(B$5:B3136))</f>
        <v>-7.3158341359870205E-3</v>
      </c>
      <c r="M3136" s="37">
        <f>-(1-C3136/MAX(C$5:C3136))</f>
        <v>-3.3074086377050671E-3</v>
      </c>
      <c r="N3136" s="37">
        <f>-(1-D3136/MAX(D$5:D3136))</f>
        <v>-4.8777191394558495E-2</v>
      </c>
      <c r="O3136" s="37">
        <f>-(1-E3136/MAX(E$5:E3136))</f>
        <v>-0.32343942293057337</v>
      </c>
      <c r="P3136" s="39">
        <f>-(1-F3136/MAX(F$5:F3136))</f>
        <v>-1.1736229657249075E-2</v>
      </c>
      <c r="Q3136" s="33">
        <f>IF(DatiStorici[[#This Row],[Calend]]="X",(DatiStorici[[#This Row],[Balanced]]*B$2/DatiStorici[[#This Row],[Bond 3Y]]),Q3135)</f>
        <v>31.926386779663805</v>
      </c>
      <c r="R3136" s="33">
        <f>IF(DatiStorici[[#This Row],[Calend]]="X",(DatiStorici[[#This Row],[Balanced]]*C$2/DatiStorici[[#This Row],[Bond 10Y]]),R3135)</f>
        <v>22.802972287357111</v>
      </c>
      <c r="S3136" s="33">
        <f>IF(DatiStorici[[#This Row],[Calend]]="X",(DatiStorici[[#This Row],[Balanced]]*D$2/DatiStorici[[#This Row],[SXXR]]),S3135)</f>
        <v>19.40453837773444</v>
      </c>
      <c r="T3136" s="33">
        <f>IF(DatiStorici[[#This Row],[Calend]]="X",(DatiStorici[[#This Row],[Balanced]]*E$2/DatiStorici[[#This Row],[Gold]]),T3135)</f>
        <v>35.247450918338842</v>
      </c>
      <c r="U3136" s="34">
        <f>SUMPRODUCT(DatiStorici[[#This Row],[Bond 3Y]:[Gold]],Q3135:T3135)</f>
        <v>17624.44295542594</v>
      </c>
      <c r="V3136" s="32">
        <f t="shared" si="398"/>
        <v>-2.0999915685122085E-3</v>
      </c>
      <c r="W3136" s="32">
        <f>-(1-U3136/MAX(U$5:U3136))</f>
        <v>-1.0572025410886532E-2</v>
      </c>
      <c r="X3136" s="53" t="str">
        <f t="shared" si="399"/>
        <v/>
      </c>
    </row>
    <row r="3137" spans="1:24" x14ac:dyDescent="0.3">
      <c r="A3137" s="4">
        <v>43524</v>
      </c>
      <c r="B3137" s="1">
        <v>133.06135800000001</v>
      </c>
      <c r="C3137" s="1">
        <v>187.718909</v>
      </c>
      <c r="D3137" s="1">
        <v>242.88177099999999</v>
      </c>
      <c r="E3137" s="1">
        <v>124.11322</v>
      </c>
      <c r="F3137" s="3">
        <f t="shared" si="392"/>
        <v>16586.38406415192</v>
      </c>
      <c r="G3137" s="36">
        <f t="shared" si="393"/>
        <v>8.6625444102607436E-5</v>
      </c>
      <c r="H3137" s="31">
        <f t="shared" si="394"/>
        <v>-3.1234382596705086E-4</v>
      </c>
      <c r="I3137" s="37">
        <f t="shared" si="395"/>
        <v>1.1142323008306678E-3</v>
      </c>
      <c r="J3137" s="37">
        <f t="shared" si="396"/>
        <v>-2.8125821992466692E-3</v>
      </c>
      <c r="K3137" s="39">
        <f t="shared" si="397"/>
        <v>-6.5807174728801606E-4</v>
      </c>
      <c r="L3137" s="36">
        <f>-(1-B3137/MAX(B$5:B3137))</f>
        <v>-7.229838704623015E-3</v>
      </c>
      <c r="M3137" s="37">
        <f>-(1-C3137/MAX(C$5:C3137))</f>
        <v>-3.6186708020660152E-3</v>
      </c>
      <c r="N3137" s="37">
        <f>-(1-D3137/MAX(D$5:D3137))</f>
        <v>-4.7716717518516027E-2</v>
      </c>
      <c r="O3137" s="37">
        <f>-(1-E3137/MAX(E$5:E3137))</f>
        <v>-0.32533963166706525</v>
      </c>
      <c r="P3137" s="39">
        <f>-(1-F3137/MAX(F$5:F3137))</f>
        <v>-1.2386364182336296E-2</v>
      </c>
      <c r="Q3137" s="33">
        <f>IF(DatiStorici[[#This Row],[Calend]]="X",(DatiStorici[[#This Row],[Balanced]]*B$2/DatiStorici[[#This Row],[Bond 3Y]]),Q3136)</f>
        <v>31.926386779663805</v>
      </c>
      <c r="R3137" s="33">
        <f>IF(DatiStorici[[#This Row],[Calend]]="X",(DatiStorici[[#This Row],[Balanced]]*C$2/DatiStorici[[#This Row],[Bond 10Y]]),R3136)</f>
        <v>22.802972287357111</v>
      </c>
      <c r="S3137" s="33">
        <f>IF(DatiStorici[[#This Row],[Calend]]="X",(DatiStorici[[#This Row],[Balanced]]*D$2/DatiStorici[[#This Row],[SXXR]]),S3136)</f>
        <v>19.40453837773444</v>
      </c>
      <c r="T3137" s="33">
        <f>IF(DatiStorici[[#This Row],[Calend]]="X",(DatiStorici[[#This Row],[Balanced]]*E$2/DatiStorici[[#This Row],[Gold]]),T3136)</f>
        <v>35.247450918338842</v>
      </c>
      <c r="U3137" s="34">
        <f>SUMPRODUCT(DatiStorici[[#This Row],[Bond 3Y]:[Gold]],Q3136:T3136)</f>
        <v>17616.400737563821</v>
      </c>
      <c r="V3137" s="32">
        <f t="shared" si="398"/>
        <v>-4.5641461207857645E-4</v>
      </c>
      <c r="W3137" s="32">
        <f>-(1-U3137/MAX(U$5:U3137))</f>
        <v>-1.1023511755768323E-2</v>
      </c>
      <c r="X3137" s="53" t="str">
        <f t="shared" si="399"/>
        <v/>
      </c>
    </row>
    <row r="3138" spans="1:24" x14ac:dyDescent="0.3">
      <c r="A3138" s="4">
        <v>43525</v>
      </c>
      <c r="B3138" s="1">
        <v>133.06132199999999</v>
      </c>
      <c r="C3138" s="1">
        <v>187.57856899999999</v>
      </c>
      <c r="D3138" s="1">
        <v>243.81458499999999</v>
      </c>
      <c r="E3138" s="1">
        <v>123.43437</v>
      </c>
      <c r="F3138" s="3">
        <f t="shared" si="392"/>
        <v>16570.088324419215</v>
      </c>
      <c r="G3138" s="36">
        <f t="shared" si="393"/>
        <v>-2.7055191250191239E-7</v>
      </c>
      <c r="H3138" s="31">
        <f t="shared" si="394"/>
        <v>-7.4788675527108603E-4</v>
      </c>
      <c r="I3138" s="37">
        <f t="shared" si="395"/>
        <v>3.8332530363846379E-3</v>
      </c>
      <c r="J3138" s="37">
        <f t="shared" si="396"/>
        <v>-5.4846157194010344E-3</v>
      </c>
      <c r="K3138" s="39">
        <f t="shared" si="397"/>
        <v>-9.8295987907413666E-4</v>
      </c>
      <c r="L3138" s="36">
        <f>-(1-B3138/MAX(B$5:B3138))</f>
        <v>-7.2301073004525929E-3</v>
      </c>
      <c r="M3138" s="37">
        <f>-(1-C3138/MAX(C$5:C3138))</f>
        <v>-4.3635726155516474E-3</v>
      </c>
      <c r="N3138" s="37">
        <f>-(1-D3138/MAX(D$5:D3138))</f>
        <v>-4.4059369442506213E-2</v>
      </c>
      <c r="O3138" s="37">
        <f>-(1-E3138/MAX(E$5:E3138))</f>
        <v>-0.32902975582179117</v>
      </c>
      <c r="P3138" s="39">
        <f>-(1-F3138/MAX(F$5:F3138))</f>
        <v>-1.3356671797516761E-2</v>
      </c>
      <c r="Q3138" s="33">
        <f>IF(DatiStorici[[#This Row],[Calend]]="X",(DatiStorici[[#This Row],[Balanced]]*B$2/DatiStorici[[#This Row],[Bond 3Y]]),Q3137)</f>
        <v>31.926386779663805</v>
      </c>
      <c r="R3138" s="33">
        <f>IF(DatiStorici[[#This Row],[Calend]]="X",(DatiStorici[[#This Row],[Balanced]]*C$2/DatiStorici[[#This Row],[Bond 10Y]]),R3137)</f>
        <v>22.802972287357111</v>
      </c>
      <c r="S3138" s="33">
        <f>IF(DatiStorici[[#This Row],[Calend]]="X",(DatiStorici[[#This Row],[Balanced]]*D$2/DatiStorici[[#This Row],[SXXR]]),S3137)</f>
        <v>19.40453837773444</v>
      </c>
      <c r="T3138" s="33">
        <f>IF(DatiStorici[[#This Row],[Calend]]="X",(DatiStorici[[#This Row],[Balanced]]*E$2/DatiStorici[[#This Row],[Gold]]),T3137)</f>
        <v>35.247450918338842</v>
      </c>
      <c r="U3138" s="34">
        <f>SUMPRODUCT(DatiStorici[[#This Row],[Bond 3Y]:[Gold]],Q3137:T3137)</f>
        <v>17607.372512089463</v>
      </c>
      <c r="V3138" s="32">
        <f t="shared" si="398"/>
        <v>-5.1262115549472191E-4</v>
      </c>
      <c r="W3138" s="32">
        <f>-(1-U3138/MAX(U$5:U3138))</f>
        <v>-1.1530352106287167E-2</v>
      </c>
      <c r="X3138" s="53" t="str">
        <f t="shared" si="399"/>
        <v/>
      </c>
    </row>
    <row r="3139" spans="1:24" x14ac:dyDescent="0.3">
      <c r="A3139" s="4">
        <v>43528</v>
      </c>
      <c r="B3139" s="1">
        <v>133.07583500000001</v>
      </c>
      <c r="C3139" s="1">
        <v>187.87844699999999</v>
      </c>
      <c r="D3139" s="1">
        <v>244.529698</v>
      </c>
      <c r="E3139" s="1">
        <v>120.93219000000001</v>
      </c>
      <c r="F3139" s="3">
        <f t="shared" si="392"/>
        <v>16490.108982347883</v>
      </c>
      <c r="G3139" s="36">
        <f t="shared" si="393"/>
        <v>1.0906406439451725E-4</v>
      </c>
      <c r="H3139" s="31">
        <f t="shared" si="394"/>
        <v>1.5974029035934552E-3</v>
      </c>
      <c r="I3139" s="37">
        <f t="shared" si="395"/>
        <v>2.9287268676932159E-3</v>
      </c>
      <c r="J3139" s="37">
        <f t="shared" si="396"/>
        <v>-2.0479622528505232E-2</v>
      </c>
      <c r="K3139" s="39">
        <f t="shared" si="397"/>
        <v>-4.838416259728643E-3</v>
      </c>
      <c r="L3139" s="36">
        <f>-(1-B3139/MAX(B$5:B3139))</f>
        <v>-7.121825876247434E-3</v>
      </c>
      <c r="M3139" s="37">
        <f>-(1-C3139/MAX(C$5:C3139))</f>
        <v>-2.7718691381080074E-3</v>
      </c>
      <c r="N3139" s="37">
        <f>-(1-D3139/MAX(D$5:D3139))</f>
        <v>-4.1255576666369143E-2</v>
      </c>
      <c r="O3139" s="37">
        <f>-(1-E3139/MAX(E$5:E3139))</f>
        <v>-0.34263122132591151</v>
      </c>
      <c r="P3139" s="39">
        <f>-(1-F3139/MAX(F$5:F3139))</f>
        <v>-1.8118932728402259E-2</v>
      </c>
      <c r="Q3139" s="33">
        <f>IF(DatiStorici[[#This Row],[Calend]]="X",(DatiStorici[[#This Row],[Balanced]]*B$2/DatiStorici[[#This Row],[Bond 3Y]]),Q3138)</f>
        <v>31.926386779663805</v>
      </c>
      <c r="R3139" s="33">
        <f>IF(DatiStorici[[#This Row],[Calend]]="X",(DatiStorici[[#This Row],[Balanced]]*C$2/DatiStorici[[#This Row],[Bond 10Y]]),R3138)</f>
        <v>22.802972287357111</v>
      </c>
      <c r="S3139" s="33">
        <f>IF(DatiStorici[[#This Row],[Calend]]="X",(DatiStorici[[#This Row],[Balanced]]*D$2/DatiStorici[[#This Row],[SXXR]]),S3138)</f>
        <v>19.40453837773444</v>
      </c>
      <c r="T3139" s="33">
        <f>IF(DatiStorici[[#This Row],[Calend]]="X",(DatiStorici[[#This Row],[Balanced]]*E$2/DatiStorici[[#This Row],[Gold]]),T3138)</f>
        <v>35.247450918338842</v>
      </c>
      <c r="U3139" s="34">
        <f>SUMPRODUCT(DatiStorici[[#This Row],[Bond 3Y]:[Gold]],Q3138:T3138)</f>
        <v>17540.354940378456</v>
      </c>
      <c r="V3139" s="32">
        <f t="shared" si="398"/>
        <v>-3.8134842726002915E-3</v>
      </c>
      <c r="W3139" s="32">
        <f>-(1-U3139/MAX(U$5:U3139))</f>
        <v>-1.5292687200088695E-2</v>
      </c>
      <c r="X3139" s="53" t="str">
        <f t="shared" si="399"/>
        <v/>
      </c>
    </row>
    <row r="3140" spans="1:24" x14ac:dyDescent="0.3">
      <c r="A3140" s="4">
        <v>43529</v>
      </c>
      <c r="B3140" s="1">
        <v>133.11067499999999</v>
      </c>
      <c r="C3140" s="1">
        <v>188.01883799999999</v>
      </c>
      <c r="D3140" s="1">
        <v>244.88923299999999</v>
      </c>
      <c r="E3140" s="1">
        <v>120.78026</v>
      </c>
      <c r="F3140" s="3">
        <f t="shared" si="392"/>
        <v>16493.939938355023</v>
      </c>
      <c r="G3140" s="36">
        <f t="shared" si="393"/>
        <v>2.6177134370128379E-4</v>
      </c>
      <c r="H3140" s="31">
        <f t="shared" si="394"/>
        <v>7.4696472749283087E-4</v>
      </c>
      <c r="I3140" s="37">
        <f t="shared" si="395"/>
        <v>1.4692323565866949E-3</v>
      </c>
      <c r="J3140" s="37">
        <f t="shared" si="396"/>
        <v>-1.2571137316953424E-3</v>
      </c>
      <c r="K3140" s="39">
        <f t="shared" si="397"/>
        <v>2.3229143478264961E-4</v>
      </c>
      <c r="L3140" s="36">
        <f>-(1-B3140/MAX(B$5:B3140))</f>
        <v>-6.8618848013975997E-3</v>
      </c>
      <c r="M3140" s="37">
        <f>-(1-C3140/MAX(C$5:C3140))</f>
        <v>-2.0266966249467E-3</v>
      </c>
      <c r="N3140" s="37">
        <f>-(1-D3140/MAX(D$5:D3140))</f>
        <v>-3.9845923037126751E-2</v>
      </c>
      <c r="O3140" s="37">
        <f>-(1-E3140/MAX(E$5:E3140))</f>
        <v>-0.34345708943054076</v>
      </c>
      <c r="P3140" s="39">
        <f>-(1-F3140/MAX(F$5:F3140))</f>
        <v>-1.7890823673635703E-2</v>
      </c>
      <c r="Q3140" s="33">
        <f>IF(DatiStorici[[#This Row],[Calend]]="X",(DatiStorici[[#This Row],[Balanced]]*B$2/DatiStorici[[#This Row],[Bond 3Y]]),Q3139)</f>
        <v>31.926386779663805</v>
      </c>
      <c r="R3140" s="33">
        <f>IF(DatiStorici[[#This Row],[Calend]]="X",(DatiStorici[[#This Row],[Balanced]]*C$2/DatiStorici[[#This Row],[Bond 10Y]]),R3139)</f>
        <v>22.802972287357111</v>
      </c>
      <c r="S3140" s="33">
        <f>IF(DatiStorici[[#This Row],[Calend]]="X",(DatiStorici[[#This Row],[Balanced]]*D$2/DatiStorici[[#This Row],[SXXR]]),S3139)</f>
        <v>19.40453837773444</v>
      </c>
      <c r="T3140" s="33">
        <f>IF(DatiStorici[[#This Row],[Calend]]="X",(DatiStorici[[#This Row],[Balanced]]*E$2/DatiStorici[[#This Row],[Gold]]),T3139)</f>
        <v>35.247450918338842</v>
      </c>
      <c r="U3140" s="34">
        <f>SUMPRODUCT(DatiStorici[[#This Row],[Bond 3Y]:[Gold]],Q3139:T3139)</f>
        <v>17546.290053263867</v>
      </c>
      <c r="V3140" s="32">
        <f t="shared" si="398"/>
        <v>3.3831179601769002E-4</v>
      </c>
      <c r="W3140" s="32">
        <f>-(1-U3140/MAX(U$5:U3140))</f>
        <v>-1.495949274191366E-2</v>
      </c>
      <c r="X3140" s="53" t="str">
        <f t="shared" si="399"/>
        <v/>
      </c>
    </row>
    <row r="3141" spans="1:24" x14ac:dyDescent="0.3">
      <c r="A3141" s="4">
        <v>43530</v>
      </c>
      <c r="B3141" s="1">
        <v>133.19070600000001</v>
      </c>
      <c r="C3141" s="1">
        <v>188.77724699999999</v>
      </c>
      <c r="D3141" s="1">
        <v>244.781702</v>
      </c>
      <c r="E3141" s="1">
        <v>120.97171</v>
      </c>
      <c r="F3141" s="3">
        <f t="shared" si="392"/>
        <v>16521.050708851217</v>
      </c>
      <c r="G3141" s="36">
        <f t="shared" si="393"/>
        <v>6.0105585715618227E-4</v>
      </c>
      <c r="H3141" s="31">
        <f t="shared" si="394"/>
        <v>4.0255727401349254E-3</v>
      </c>
      <c r="I3141" s="37">
        <f t="shared" si="395"/>
        <v>-4.3919699554352965E-4</v>
      </c>
      <c r="J3141" s="37">
        <f t="shared" si="396"/>
        <v>1.5838550562593486E-3</v>
      </c>
      <c r="K3141" s="39">
        <f t="shared" si="397"/>
        <v>1.6423313203151779E-3</v>
      </c>
      <c r="L3141" s="36">
        <f>-(1-B3141/MAX(B$5:B3141))</f>
        <v>-6.2647738897635419E-3</v>
      </c>
      <c r="M3141" s="37">
        <f>-(1-C3141/MAX(C$5:C3141))</f>
        <v>0</v>
      </c>
      <c r="N3141" s="37">
        <f>-(1-D3141/MAX(D$5:D3141))</f>
        <v>-4.0267527232562661E-2</v>
      </c>
      <c r="O3141" s="37">
        <f>-(1-E3141/MAX(E$5:E3141))</f>
        <v>-0.34241639668630819</v>
      </c>
      <c r="P3141" s="39">
        <f>-(1-F3141/MAX(F$5:F3141))</f>
        <v>-1.6276549789948636E-2</v>
      </c>
      <c r="Q3141" s="33">
        <f>IF(DatiStorici[[#This Row],[Calend]]="X",(DatiStorici[[#This Row],[Balanced]]*B$2/DatiStorici[[#This Row],[Bond 3Y]]),Q3140)</f>
        <v>31.926386779663805</v>
      </c>
      <c r="R3141" s="33">
        <f>IF(DatiStorici[[#This Row],[Calend]]="X",(DatiStorici[[#This Row],[Balanced]]*C$2/DatiStorici[[#This Row],[Bond 10Y]]),R3140)</f>
        <v>22.802972287357111</v>
      </c>
      <c r="S3141" s="33">
        <f>IF(DatiStorici[[#This Row],[Calend]]="X",(DatiStorici[[#This Row],[Balanced]]*D$2/DatiStorici[[#This Row],[SXXR]]),S3140)</f>
        <v>19.40453837773444</v>
      </c>
      <c r="T3141" s="33">
        <f>IF(DatiStorici[[#This Row],[Calend]]="X",(DatiStorici[[#This Row],[Balanced]]*E$2/DatiStorici[[#This Row],[Gold]]),T3140)</f>
        <v>35.247450918338842</v>
      </c>
      <c r="U3141" s="34">
        <f>SUMPRODUCT(DatiStorici[[#This Row],[Bond 3Y]:[Gold]],Q3140:T3140)</f>
        <v>17570.800668395736</v>
      </c>
      <c r="V3141" s="32">
        <f t="shared" si="398"/>
        <v>1.3959367708639501E-3</v>
      </c>
      <c r="W3141" s="32">
        <f>-(1-U3141/MAX(U$5:U3141))</f>
        <v>-1.3583478285899786E-2</v>
      </c>
      <c r="X3141" s="53" t="str">
        <f t="shared" si="399"/>
        <v/>
      </c>
    </row>
    <row r="3142" spans="1:24" x14ac:dyDescent="0.3">
      <c r="A3142" s="4">
        <v>43531</v>
      </c>
      <c r="B3142" s="1">
        <v>133.35359199999999</v>
      </c>
      <c r="C3142" s="1">
        <v>190.04236399999999</v>
      </c>
      <c r="D3142" s="1">
        <v>244.01447300000001</v>
      </c>
      <c r="E3142" s="1">
        <v>120.91856</v>
      </c>
      <c r="F3142" s="3">
        <f t="shared" si="392"/>
        <v>16543.464632747982</v>
      </c>
      <c r="G3142" s="36">
        <f t="shared" si="393"/>
        <v>1.2222060010184182E-3</v>
      </c>
      <c r="H3142" s="31">
        <f t="shared" si="394"/>
        <v>6.6792830499288868E-3</v>
      </c>
      <c r="I3142" s="37">
        <f t="shared" si="395"/>
        <v>-3.1392620045953695E-3</v>
      </c>
      <c r="J3142" s="37">
        <f t="shared" si="396"/>
        <v>-4.3945546759993804E-4</v>
      </c>
      <c r="K3142" s="39">
        <f t="shared" si="397"/>
        <v>1.355769295177863E-3</v>
      </c>
      <c r="L3142" s="36">
        <f>-(1-B3142/MAX(B$5:B3142))</f>
        <v>-5.049482215882195E-3</v>
      </c>
      <c r="M3142" s="37">
        <f>-(1-C3142/MAX(C$5:C3142))</f>
        <v>0</v>
      </c>
      <c r="N3142" s="37">
        <f>-(1-D3142/MAX(D$5:D3142))</f>
        <v>-4.3275654798196173E-2</v>
      </c>
      <c r="O3142" s="37">
        <f>-(1-E3142/MAX(E$5:E3142))</f>
        <v>-0.34270531190885178</v>
      </c>
      <c r="P3142" s="39">
        <f>-(1-F3142/MAX(F$5:F3142))</f>
        <v>-1.494194323634368E-2</v>
      </c>
      <c r="Q3142" s="33">
        <f>IF(DatiStorici[[#This Row],[Calend]]="X",(DatiStorici[[#This Row],[Balanced]]*B$2/DatiStorici[[#This Row],[Bond 3Y]]),Q3141)</f>
        <v>31.926386779663805</v>
      </c>
      <c r="R3142" s="33">
        <f>IF(DatiStorici[[#This Row],[Calend]]="X",(DatiStorici[[#This Row],[Balanced]]*C$2/DatiStorici[[#This Row],[Bond 10Y]]),R3141)</f>
        <v>22.802972287357111</v>
      </c>
      <c r="S3142" s="33">
        <f>IF(DatiStorici[[#This Row],[Calend]]="X",(DatiStorici[[#This Row],[Balanced]]*D$2/DatiStorici[[#This Row],[SXXR]]),S3141)</f>
        <v>19.40453837773444</v>
      </c>
      <c r="T3142" s="33">
        <f>IF(DatiStorici[[#This Row],[Calend]]="X",(DatiStorici[[#This Row],[Balanced]]*E$2/DatiStorici[[#This Row],[Gold]]),T3141)</f>
        <v>35.247450918338842</v>
      </c>
      <c r="U3142" s="34">
        <f>SUMPRODUCT(DatiStorici[[#This Row],[Bond 3Y]:[Gold]],Q3141:T3141)</f>
        <v>17588.088331132669</v>
      </c>
      <c r="V3142" s="32">
        <f t="shared" si="398"/>
        <v>9.8340218488584597E-4</v>
      </c>
      <c r="W3142" s="32">
        <f>-(1-U3142/MAX(U$5:U3142))</f>
        <v>-1.2612956995074143E-2</v>
      </c>
      <c r="X3142" s="53" t="str">
        <f t="shared" si="399"/>
        <v/>
      </c>
    </row>
    <row r="3143" spans="1:24" x14ac:dyDescent="0.3">
      <c r="A3143" s="4">
        <v>43532</v>
      </c>
      <c r="B3143" s="1">
        <v>133.311128</v>
      </c>
      <c r="C3143" s="1">
        <v>190.00783899999999</v>
      </c>
      <c r="D3143" s="1">
        <v>241.847364</v>
      </c>
      <c r="E3143" s="1">
        <v>121.99433000000001</v>
      </c>
      <c r="F3143" s="3">
        <f t="shared" ref="F3143:F3206" si="400">SUMPRODUCT(B3143:E3143,B$3:E$3)</f>
        <v>16551.370699679333</v>
      </c>
      <c r="G3143" s="36">
        <f t="shared" ref="G3143:G3206" si="401">LN(B3143/B3142)</f>
        <v>-3.1848232761293654E-4</v>
      </c>
      <c r="H3143" s="31">
        <f t="shared" ref="H3143:H3206" si="402">LN(C3143/C3142)</f>
        <v>-1.8168652363532693E-4</v>
      </c>
      <c r="I3143" s="37">
        <f t="shared" ref="I3143:I3206" si="403">LN(D3143/D3142)</f>
        <v>-8.9207392160380421E-3</v>
      </c>
      <c r="J3143" s="37">
        <f t="shared" ref="J3143:J3206" si="404">LN(E3143/E3142)</f>
        <v>8.857307103024013E-3</v>
      </c>
      <c r="K3143" s="39">
        <f t="shared" ref="K3143:K3206" si="405">LN(F3143/F3142)</f>
        <v>4.7778253025498911E-4</v>
      </c>
      <c r="L3143" s="36">
        <f>-(1-B3143/MAX(B$5:B3143))</f>
        <v>-5.366305918592662E-3</v>
      </c>
      <c r="M3143" s="37">
        <f>-(1-C3143/MAX(C$5:C3143))</f>
        <v>-1.8167001963842466E-4</v>
      </c>
      <c r="N3143" s="37">
        <f>-(1-D3143/MAX(D$5:D3143))</f>
        <v>-5.1772388264517799E-2</v>
      </c>
      <c r="O3143" s="37">
        <f>-(1-E3143/MAX(E$5:E3143))</f>
        <v>-0.33685759170272445</v>
      </c>
      <c r="P3143" s="39">
        <f>-(1-F3143/MAX(F$5:F3143))</f>
        <v>-1.4471187254998408E-2</v>
      </c>
      <c r="Q3143" s="33">
        <f>IF(DatiStorici[[#This Row],[Calend]]="X",(DatiStorici[[#This Row],[Balanced]]*B$2/DatiStorici[[#This Row],[Bond 3Y]]),Q3142)</f>
        <v>31.926386779663805</v>
      </c>
      <c r="R3143" s="33">
        <f>IF(DatiStorici[[#This Row],[Calend]]="X",(DatiStorici[[#This Row],[Balanced]]*C$2/DatiStorici[[#This Row],[Bond 10Y]]),R3142)</f>
        <v>22.802972287357111</v>
      </c>
      <c r="S3143" s="33">
        <f>IF(DatiStorici[[#This Row],[Calend]]="X",(DatiStorici[[#This Row],[Balanced]]*D$2/DatiStorici[[#This Row],[SXXR]]),S3142)</f>
        <v>19.40453837773444</v>
      </c>
      <c r="T3143" s="33">
        <f>IF(DatiStorici[[#This Row],[Calend]]="X",(DatiStorici[[#This Row],[Balanced]]*E$2/DatiStorici[[#This Row],[Gold]]),T3142)</f>
        <v>35.247450918338842</v>
      </c>
      <c r="U3143" s="34">
        <f>SUMPRODUCT(DatiStorici[[#This Row],[Bond 3Y]:[Gold]],Q3142:T3142)</f>
        <v>17581.811736941425</v>
      </c>
      <c r="V3143" s="32">
        <f t="shared" ref="V3143:V3206" si="406">LN(U3143/U3142)</f>
        <v>-3.56929888667971E-4</v>
      </c>
      <c r="W3143" s="32">
        <f>-(1-U3143/MAX(U$5:U3143))</f>
        <v>-1.2965322053854478E-2</v>
      </c>
      <c r="X3143" s="53" t="str">
        <f t="shared" ref="X3143:X3206" si="407">IF(AND(MONTH(A3143)&lt;&gt;MONTH(A3142),MONTH(A3143)=X$2),"X","")</f>
        <v/>
      </c>
    </row>
    <row r="3144" spans="1:24" x14ac:dyDescent="0.3">
      <c r="A3144" s="4">
        <v>43535</v>
      </c>
      <c r="B3144" s="1">
        <v>133.25076100000001</v>
      </c>
      <c r="C3144" s="1">
        <v>189.93096399999999</v>
      </c>
      <c r="D3144" s="1">
        <v>243.74465699999999</v>
      </c>
      <c r="E3144" s="1">
        <v>121.61377</v>
      </c>
      <c r="F3144" s="3">
        <f t="shared" si="400"/>
        <v>16561.466328171613</v>
      </c>
      <c r="G3144" s="36">
        <f t="shared" si="401"/>
        <v>-4.5293047148233472E-4</v>
      </c>
      <c r="H3144" s="31">
        <f t="shared" si="402"/>
        <v>-4.0467043872368465E-4</v>
      </c>
      <c r="I3144" s="37">
        <f t="shared" si="403"/>
        <v>7.8143897458745285E-3</v>
      </c>
      <c r="J3144" s="37">
        <f t="shared" si="404"/>
        <v>-3.124364990939355E-3</v>
      </c>
      <c r="K3144" s="39">
        <f t="shared" si="405"/>
        <v>6.0977129785650861E-4</v>
      </c>
      <c r="L3144" s="36">
        <f>-(1-B3144/MAX(B$5:B3144))</f>
        <v>-5.8167038194385512E-3</v>
      </c>
      <c r="M3144" s="37">
        <f>-(1-C3144/MAX(C$5:C3144))</f>
        <v>-5.8618508871000063E-4</v>
      </c>
      <c r="N3144" s="37">
        <f>-(1-D3144/MAX(D$5:D3144))</f>
        <v>-4.4333540966796425E-2</v>
      </c>
      <c r="O3144" s="37">
        <f>-(1-E3144/MAX(E$5:E3144))</f>
        <v>-0.33892625731121306</v>
      </c>
      <c r="P3144" s="39">
        <f>-(1-F3144/MAX(F$5:F3144))</f>
        <v>-1.3870056814357379E-2</v>
      </c>
      <c r="Q3144" s="33">
        <f>IF(DatiStorici[[#This Row],[Calend]]="X",(DatiStorici[[#This Row],[Balanced]]*B$2/DatiStorici[[#This Row],[Bond 3Y]]),Q3143)</f>
        <v>31.926386779663805</v>
      </c>
      <c r="R3144" s="33">
        <f>IF(DatiStorici[[#This Row],[Calend]]="X",(DatiStorici[[#This Row],[Balanced]]*C$2/DatiStorici[[#This Row],[Bond 10Y]]),R3143)</f>
        <v>22.802972287357111</v>
      </c>
      <c r="S3144" s="33">
        <f>IF(DatiStorici[[#This Row],[Calend]]="X",(DatiStorici[[#This Row],[Balanced]]*D$2/DatiStorici[[#This Row],[SXXR]]),S3143)</f>
        <v>19.40453837773444</v>
      </c>
      <c r="T3144" s="33">
        <f>IF(DatiStorici[[#This Row],[Calend]]="X",(DatiStorici[[#This Row],[Balanced]]*E$2/DatiStorici[[#This Row],[Gold]]),T3143)</f>
        <v>35.247450918338842</v>
      </c>
      <c r="U3144" s="34">
        <f>SUMPRODUCT(DatiStorici[[#This Row],[Bond 3Y]:[Gold]],Q3143:T3143)</f>
        <v>17601.533783166928</v>
      </c>
      <c r="V3144" s="32">
        <f t="shared" si="406"/>
        <v>1.1211013620009793E-3</v>
      </c>
      <c r="W3144" s="32">
        <f>-(1-U3144/MAX(U$5:U3144))</f>
        <v>-1.1858135613919685E-2</v>
      </c>
      <c r="X3144" s="53" t="str">
        <f t="shared" si="407"/>
        <v/>
      </c>
    </row>
    <row r="3145" spans="1:24" x14ac:dyDescent="0.3">
      <c r="A3145" s="4">
        <v>43536</v>
      </c>
      <c r="B3145" s="1">
        <v>133.24444399999999</v>
      </c>
      <c r="C3145" s="1">
        <v>189.851159</v>
      </c>
      <c r="D3145" s="1">
        <v>243.594245</v>
      </c>
      <c r="E3145" s="1">
        <v>122.01687</v>
      </c>
      <c r="F3145" s="3">
        <f t="shared" si="400"/>
        <v>16572.925691127562</v>
      </c>
      <c r="G3145" s="36">
        <f t="shared" si="401"/>
        <v>-4.7407982452826492E-5</v>
      </c>
      <c r="H3145" s="31">
        <f t="shared" si="402"/>
        <v>-4.2026728664435522E-4</v>
      </c>
      <c r="I3145" s="37">
        <f t="shared" si="403"/>
        <v>-6.1727887578315701E-4</v>
      </c>
      <c r="J3145" s="37">
        <f t="shared" si="404"/>
        <v>3.3091106096986081E-3</v>
      </c>
      <c r="K3145" s="39">
        <f t="shared" si="405"/>
        <v>6.9168997615267009E-4</v>
      </c>
      <c r="L3145" s="36">
        <f>-(1-B3145/MAX(B$5:B3145))</f>
        <v>-5.86383492649456E-3</v>
      </c>
      <c r="M3145" s="37">
        <f>-(1-C3145/MAX(C$5:C3145))</f>
        <v>-1.0061177727719306E-3</v>
      </c>
      <c r="N3145" s="37">
        <f>-(1-D3145/MAX(D$5:D3145))</f>
        <v>-4.4923271651379548E-2</v>
      </c>
      <c r="O3145" s="37">
        <f>-(1-E3145/MAX(E$5:E3145))</f>
        <v>-0.33673506773064299</v>
      </c>
      <c r="P3145" s="39">
        <f>-(1-F3145/MAX(F$5:F3145))</f>
        <v>-1.3187724663521694E-2</v>
      </c>
      <c r="Q3145" s="33">
        <f>IF(DatiStorici[[#This Row],[Calend]]="X",(DatiStorici[[#This Row],[Balanced]]*B$2/DatiStorici[[#This Row],[Bond 3Y]]),Q3144)</f>
        <v>31.926386779663805</v>
      </c>
      <c r="R3145" s="33">
        <f>IF(DatiStorici[[#This Row],[Calend]]="X",(DatiStorici[[#This Row],[Balanced]]*C$2/DatiStorici[[#This Row],[Bond 10Y]]),R3144)</f>
        <v>22.802972287357111</v>
      </c>
      <c r="S3145" s="33">
        <f>IF(DatiStorici[[#This Row],[Calend]]="X",(DatiStorici[[#This Row],[Balanced]]*D$2/DatiStorici[[#This Row],[SXXR]]),S3144)</f>
        <v>19.40453837773444</v>
      </c>
      <c r="T3145" s="33">
        <f>IF(DatiStorici[[#This Row],[Calend]]="X",(DatiStorici[[#This Row],[Balanced]]*E$2/DatiStorici[[#This Row],[Gold]]),T3144)</f>
        <v>35.247450918338842</v>
      </c>
      <c r="U3145" s="34">
        <f>SUMPRODUCT(DatiStorici[[#This Row],[Bond 3Y]:[Gold]],Q3144:T3144)</f>
        <v>17610.801885016961</v>
      </c>
      <c r="V3145" s="32">
        <f t="shared" si="406"/>
        <v>5.2641222958864831E-4</v>
      </c>
      <c r="W3145" s="32">
        <f>-(1-U3145/MAX(U$5:U3145))</f>
        <v>-1.1337828715996423E-2</v>
      </c>
      <c r="X3145" s="53" t="str">
        <f t="shared" si="407"/>
        <v/>
      </c>
    </row>
    <row r="3146" spans="1:24" x14ac:dyDescent="0.3">
      <c r="A3146" s="4">
        <v>43537</v>
      </c>
      <c r="B3146" s="1">
        <v>133.22614300000001</v>
      </c>
      <c r="C3146" s="1">
        <v>189.71608599999999</v>
      </c>
      <c r="D3146" s="1">
        <v>245.130683</v>
      </c>
      <c r="E3146" s="1">
        <v>122.94676</v>
      </c>
      <c r="F3146" s="3">
        <f t="shared" si="400"/>
        <v>16628.84288729628</v>
      </c>
      <c r="G3146" s="36">
        <f t="shared" si="401"/>
        <v>-1.373584997487889E-4</v>
      </c>
      <c r="H3146" s="31">
        <f t="shared" si="402"/>
        <v>-7.1172108489889056E-4</v>
      </c>
      <c r="I3146" s="37">
        <f t="shared" si="403"/>
        <v>6.2875575755869184E-3</v>
      </c>
      <c r="J3146" s="37">
        <f t="shared" si="404"/>
        <v>7.5921022771312553E-3</v>
      </c>
      <c r="K3146" s="39">
        <f t="shared" si="405"/>
        <v>3.3683295457396338E-3</v>
      </c>
      <c r="L3146" s="36">
        <f>-(1-B3146/MAX(B$5:B3146))</f>
        <v>-6.0003786007433169E-3</v>
      </c>
      <c r="M3146" s="37">
        <f>-(1-C3146/MAX(C$5:C3146))</f>
        <v>-1.71686982382524E-3</v>
      </c>
      <c r="N3146" s="37">
        <f>-(1-D3146/MAX(D$5:D3146))</f>
        <v>-3.8899253397785327E-2</v>
      </c>
      <c r="O3146" s="37">
        <f>-(1-E3146/MAX(E$5:E3146))</f>
        <v>-0.33168032875997477</v>
      </c>
      <c r="P3146" s="39">
        <f>-(1-F3146/MAX(F$5:F3146))</f>
        <v>-9.8582114194463166E-3</v>
      </c>
      <c r="Q3146" s="33">
        <f>IF(DatiStorici[[#This Row],[Calend]]="X",(DatiStorici[[#This Row],[Balanced]]*B$2/DatiStorici[[#This Row],[Bond 3Y]]),Q3145)</f>
        <v>31.926386779663805</v>
      </c>
      <c r="R3146" s="33">
        <f>IF(DatiStorici[[#This Row],[Calend]]="X",(DatiStorici[[#This Row],[Balanced]]*C$2/DatiStorici[[#This Row],[Bond 10Y]]),R3145)</f>
        <v>22.802972287357111</v>
      </c>
      <c r="S3146" s="33">
        <f>IF(DatiStorici[[#This Row],[Calend]]="X",(DatiStorici[[#This Row],[Balanced]]*D$2/DatiStorici[[#This Row],[SXXR]]),S3145)</f>
        <v>19.40453837773444</v>
      </c>
      <c r="T3146" s="33">
        <f>IF(DatiStorici[[#This Row],[Calend]]="X",(DatiStorici[[#This Row],[Balanced]]*E$2/DatiStorici[[#This Row],[Gold]]),T3145)</f>
        <v>35.247450918338842</v>
      </c>
      <c r="U3146" s="34">
        <f>SUMPRODUCT(DatiStorici[[#This Row],[Bond 3Y]:[Gold]],Q3145:T3145)</f>
        <v>17669.727656607196</v>
      </c>
      <c r="V3146" s="32">
        <f t="shared" si="406"/>
        <v>3.3404162096671189E-3</v>
      </c>
      <c r="W3146" s="32">
        <f>-(1-U3146/MAX(U$5:U3146))</f>
        <v>-8.0297634918595762E-3</v>
      </c>
      <c r="X3146" s="53" t="str">
        <f t="shared" si="407"/>
        <v/>
      </c>
    </row>
    <row r="3147" spans="1:24" x14ac:dyDescent="0.3">
      <c r="A3147" s="4">
        <v>43538</v>
      </c>
      <c r="B3147" s="1">
        <v>133.29020499999999</v>
      </c>
      <c r="C3147" s="1">
        <v>189.80138700000001</v>
      </c>
      <c r="D3147" s="1">
        <v>247.08075099999999</v>
      </c>
      <c r="E3147" s="1">
        <v>121.87291999999999</v>
      </c>
      <c r="F3147" s="3">
        <f t="shared" si="400"/>
        <v>16619.566642222635</v>
      </c>
      <c r="G3147" s="36">
        <f t="shared" si="401"/>
        <v>4.8073599773136686E-4</v>
      </c>
      <c r="H3147" s="31">
        <f t="shared" si="402"/>
        <v>4.4952344756165122E-4</v>
      </c>
      <c r="I3147" s="37">
        <f t="shared" si="403"/>
        <v>7.923741986941497E-3</v>
      </c>
      <c r="J3147" s="37">
        <f t="shared" si="404"/>
        <v>-8.7725536335883786E-3</v>
      </c>
      <c r="K3147" s="39">
        <f t="shared" si="405"/>
        <v>-5.5799633399582736E-4</v>
      </c>
      <c r="L3147" s="36">
        <f>-(1-B3147/MAX(B$5:B3147))</f>
        <v>-5.5224123224126842E-3</v>
      </c>
      <c r="M3147" s="37">
        <f>-(1-C3147/MAX(C$5:C3147))</f>
        <v>-1.2680172721908356E-3</v>
      </c>
      <c r="N3147" s="37">
        <f>-(1-D3147/MAX(D$5:D3147))</f>
        <v>-3.1253487523894008E-2</v>
      </c>
      <c r="O3147" s="37">
        <f>-(1-E3147/MAX(E$5:E3147))</f>
        <v>-0.33751755778304449</v>
      </c>
      <c r="P3147" s="39">
        <f>-(1-F3147/MAX(F$5:F3147))</f>
        <v>-1.0410552791048633E-2</v>
      </c>
      <c r="Q3147" s="33">
        <f>IF(DatiStorici[[#This Row],[Calend]]="X",(DatiStorici[[#This Row],[Balanced]]*B$2/DatiStorici[[#This Row],[Bond 3Y]]),Q3146)</f>
        <v>31.926386779663805</v>
      </c>
      <c r="R3147" s="33">
        <f>IF(DatiStorici[[#This Row],[Calend]]="X",(DatiStorici[[#This Row],[Balanced]]*C$2/DatiStorici[[#This Row],[Bond 10Y]]),R3146)</f>
        <v>22.802972287357111</v>
      </c>
      <c r="S3147" s="33">
        <f>IF(DatiStorici[[#This Row],[Calend]]="X",(DatiStorici[[#This Row],[Balanced]]*D$2/DatiStorici[[#This Row],[SXXR]]),S3146)</f>
        <v>19.40453837773444</v>
      </c>
      <c r="T3147" s="33">
        <f>IF(DatiStorici[[#This Row],[Calend]]="X",(DatiStorici[[#This Row],[Balanced]]*E$2/DatiStorici[[#This Row],[Gold]]),T3146)</f>
        <v>35.247450918338842</v>
      </c>
      <c r="U3147" s="34">
        <f>SUMPRODUCT(DatiStorici[[#This Row],[Bond 3Y]:[Gold]],Q3146:T3146)</f>
        <v>17673.708087787203</v>
      </c>
      <c r="V3147" s="32">
        <f t="shared" si="406"/>
        <v>2.2524302535962526E-4</v>
      </c>
      <c r="W3147" s="32">
        <f>-(1-U3147/MAX(U$5:U3147))</f>
        <v>-7.8063039493148079E-3</v>
      </c>
      <c r="X3147" s="53" t="str">
        <f t="shared" si="407"/>
        <v/>
      </c>
    </row>
    <row r="3148" spans="1:24" x14ac:dyDescent="0.3">
      <c r="A3148" s="4">
        <v>43539</v>
      </c>
      <c r="B3148" s="1">
        <v>133.27969300000001</v>
      </c>
      <c r="C3148" s="1">
        <v>189.84170700000001</v>
      </c>
      <c r="D3148" s="1">
        <v>248.77522099999999</v>
      </c>
      <c r="E3148" s="1">
        <v>121.8715</v>
      </c>
      <c r="F3148" s="3">
        <f t="shared" si="400"/>
        <v>16645.762602758594</v>
      </c>
      <c r="G3148" s="36">
        <f t="shared" si="401"/>
        <v>-7.8868620082741343E-5</v>
      </c>
      <c r="H3148" s="31">
        <f t="shared" si="402"/>
        <v>2.1241002820194074E-4</v>
      </c>
      <c r="I3148" s="37">
        <f t="shared" si="403"/>
        <v>6.8345515293052701E-3</v>
      </c>
      <c r="J3148" s="37">
        <f t="shared" si="404"/>
        <v>-1.1651548782238437E-5</v>
      </c>
      <c r="K3148" s="39">
        <f t="shared" si="405"/>
        <v>1.5749710912545266E-3</v>
      </c>
      <c r="L3148" s="36">
        <f>-(1-B3148/MAX(B$5:B3148))</f>
        <v>-5.6008423045831313E-3</v>
      </c>
      <c r="M3148" s="37">
        <f>-(1-C3148/MAX(C$5:C3148))</f>
        <v>-1.0558540515733794E-3</v>
      </c>
      <c r="N3148" s="37">
        <f>-(1-D3148/MAX(D$5:D3148))</f>
        <v>-2.4609862327063636E-2</v>
      </c>
      <c r="O3148" s="37">
        <f>-(1-E3148/MAX(E$5:E3148))</f>
        <v>-0.33752527668456878</v>
      </c>
      <c r="P3148" s="39">
        <f>-(1-F3148/MAX(F$5:F3148))</f>
        <v>-8.850750019776199E-3</v>
      </c>
      <c r="Q3148" s="33">
        <f>IF(DatiStorici[[#This Row],[Calend]]="X",(DatiStorici[[#This Row],[Balanced]]*B$2/DatiStorici[[#This Row],[Bond 3Y]]),Q3147)</f>
        <v>31.926386779663805</v>
      </c>
      <c r="R3148" s="33">
        <f>IF(DatiStorici[[#This Row],[Calend]]="X",(DatiStorici[[#This Row],[Balanced]]*C$2/DatiStorici[[#This Row],[Bond 10Y]]),R3147)</f>
        <v>22.802972287357111</v>
      </c>
      <c r="S3148" s="33">
        <f>IF(DatiStorici[[#This Row],[Calend]]="X",(DatiStorici[[#This Row],[Balanced]]*D$2/DatiStorici[[#This Row],[SXXR]]),S3147)</f>
        <v>19.40453837773444</v>
      </c>
      <c r="T3148" s="33">
        <f>IF(DatiStorici[[#This Row],[Calend]]="X",(DatiStorici[[#This Row],[Balanced]]*E$2/DatiStorici[[#This Row],[Gold]]),T3147)</f>
        <v>35.247450918338842</v>
      </c>
      <c r="U3148" s="34">
        <f>SUMPRODUCT(DatiStorici[[#This Row],[Bond 3Y]:[Gold]],Q3147:T3147)</f>
        <v>17707.12225021662</v>
      </c>
      <c r="V3148" s="32">
        <f t="shared" si="406"/>
        <v>1.8888291792161359E-3</v>
      </c>
      <c r="W3148" s="32">
        <f>-(1-U3148/MAX(U$5:U3148))</f>
        <v>-5.9304485172456678E-3</v>
      </c>
      <c r="X3148" s="53" t="str">
        <f t="shared" si="407"/>
        <v/>
      </c>
    </row>
    <row r="3149" spans="1:24" x14ac:dyDescent="0.3">
      <c r="A3149" s="4">
        <v>43542</v>
      </c>
      <c r="B3149" s="1">
        <v>133.319998</v>
      </c>
      <c r="C3149" s="1">
        <v>190.24529200000001</v>
      </c>
      <c r="D3149" s="1">
        <v>249.43506500000001</v>
      </c>
      <c r="E3149" s="1">
        <v>122.81261000000001</v>
      </c>
      <c r="F3149" s="3">
        <f t="shared" si="400"/>
        <v>16704.020151466095</v>
      </c>
      <c r="G3149" s="36">
        <f t="shared" si="401"/>
        <v>3.0236344352751364E-4</v>
      </c>
      <c r="H3149" s="31">
        <f t="shared" si="402"/>
        <v>2.1236461796285649E-3</v>
      </c>
      <c r="I3149" s="37">
        <f t="shared" si="403"/>
        <v>2.6488589431239453E-3</v>
      </c>
      <c r="J3149" s="37">
        <f t="shared" si="404"/>
        <v>7.6924867805544745E-3</v>
      </c>
      <c r="K3149" s="39">
        <f t="shared" si="405"/>
        <v>3.4937323817229135E-3</v>
      </c>
      <c r="L3149" s="36">
        <f>-(1-B3149/MAX(B$5:B3149))</f>
        <v>-5.3001268906385235E-3</v>
      </c>
      <c r="M3149" s="37">
        <f>-(1-C3149/MAX(C$5:C3149))</f>
        <v>0</v>
      </c>
      <c r="N3149" s="37">
        <f>-(1-D3149/MAX(D$5:D3149))</f>
        <v>-2.2022766524613546E-2</v>
      </c>
      <c r="O3149" s="37">
        <f>-(1-E3149/MAX(E$5:E3149))</f>
        <v>-0.33240954752016694</v>
      </c>
      <c r="P3149" s="39">
        <f>-(1-F3149/MAX(F$5:F3149))</f>
        <v>-5.3818836731206465E-3</v>
      </c>
      <c r="Q3149" s="33">
        <f>IF(DatiStorici[[#This Row],[Calend]]="X",(DatiStorici[[#This Row],[Balanced]]*B$2/DatiStorici[[#This Row],[Bond 3Y]]),Q3148)</f>
        <v>31.926386779663805</v>
      </c>
      <c r="R3149" s="33">
        <f>IF(DatiStorici[[#This Row],[Calend]]="X",(DatiStorici[[#This Row],[Balanced]]*C$2/DatiStorici[[#This Row],[Bond 10Y]]),R3148)</f>
        <v>22.802972287357111</v>
      </c>
      <c r="S3149" s="33">
        <f>IF(DatiStorici[[#This Row],[Calend]]="X",(DatiStorici[[#This Row],[Balanced]]*D$2/DatiStorici[[#This Row],[SXXR]]),S3148)</f>
        <v>19.40453837773444</v>
      </c>
      <c r="T3149" s="33">
        <f>IF(DatiStorici[[#This Row],[Calend]]="X",(DatiStorici[[#This Row],[Balanced]]*E$2/DatiStorici[[#This Row],[Gold]]),T3148)</f>
        <v>35.247450918338842</v>
      </c>
      <c r="U3149" s="34">
        <f>SUMPRODUCT(DatiStorici[[#This Row],[Bond 3Y]:[Gold]],Q3148:T3148)</f>
        <v>17763.587677561442</v>
      </c>
      <c r="V3149" s="32">
        <f t="shared" si="406"/>
        <v>3.1837803729555044E-3</v>
      </c>
      <c r="W3149" s="32">
        <f>-(1-U3149/MAX(U$5:U3149))</f>
        <v>-2.7605058669506466E-3</v>
      </c>
      <c r="X3149" s="53" t="str">
        <f t="shared" si="407"/>
        <v/>
      </c>
    </row>
    <row r="3150" spans="1:24" x14ac:dyDescent="0.3">
      <c r="A3150" s="4">
        <v>43543</v>
      </c>
      <c r="B3150" s="1">
        <v>133.27572599999999</v>
      </c>
      <c r="C3150" s="1">
        <v>189.862065</v>
      </c>
      <c r="D3150" s="1">
        <v>250.92550600000001</v>
      </c>
      <c r="E3150" s="1">
        <v>123.00870999999999</v>
      </c>
      <c r="F3150" s="3">
        <f t="shared" si="400"/>
        <v>16723.380149239951</v>
      </c>
      <c r="G3150" s="36">
        <f t="shared" si="401"/>
        <v>-3.3212836082073007E-4</v>
      </c>
      <c r="H3150" s="31">
        <f t="shared" si="402"/>
        <v>-2.0164152194920601E-3</v>
      </c>
      <c r="I3150" s="37">
        <f t="shared" si="403"/>
        <v>5.9574854397528004E-3</v>
      </c>
      <c r="J3150" s="37">
        <f t="shared" si="404"/>
        <v>1.5954681359453212E-3</v>
      </c>
      <c r="K3150" s="39">
        <f t="shared" si="405"/>
        <v>1.1583311752846929E-3</v>
      </c>
      <c r="L3150" s="36">
        <f>-(1-B3150/MAX(B$5:B3150))</f>
        <v>-5.6304400727786863E-3</v>
      </c>
      <c r="M3150" s="37">
        <f>-(1-C3150/MAX(C$5:C3150))</f>
        <v>-2.0143836200687826E-3</v>
      </c>
      <c r="N3150" s="37">
        <f>-(1-D3150/MAX(D$5:D3150))</f>
        <v>-1.6179091875909712E-2</v>
      </c>
      <c r="O3150" s="37">
        <f>-(1-E3150/MAX(E$5:E3150))</f>
        <v>-0.33134357809136572</v>
      </c>
      <c r="P3150" s="39">
        <f>-(1-F3150/MAX(F$5:F3150))</f>
        <v>-4.2291189887321279E-3</v>
      </c>
      <c r="Q3150" s="33">
        <f>IF(DatiStorici[[#This Row],[Calend]]="X",(DatiStorici[[#This Row],[Balanced]]*B$2/DatiStorici[[#This Row],[Bond 3Y]]),Q3149)</f>
        <v>31.926386779663805</v>
      </c>
      <c r="R3150" s="33">
        <f>IF(DatiStorici[[#This Row],[Calend]]="X",(DatiStorici[[#This Row],[Balanced]]*C$2/DatiStorici[[#This Row],[Bond 10Y]]),R3149)</f>
        <v>22.802972287357111</v>
      </c>
      <c r="S3150" s="33">
        <f>IF(DatiStorici[[#This Row],[Calend]]="X",(DatiStorici[[#This Row],[Balanced]]*D$2/DatiStorici[[#This Row],[SXXR]]),S3149)</f>
        <v>19.40453837773444</v>
      </c>
      <c r="T3150" s="33">
        <f>IF(DatiStorici[[#This Row],[Calend]]="X",(DatiStorici[[#This Row],[Balanced]]*E$2/DatiStorici[[#This Row],[Gold]]),T3149)</f>
        <v>35.247450918338842</v>
      </c>
      <c r="U3150" s="34">
        <f>SUMPRODUCT(DatiStorici[[#This Row],[Bond 3Y]:[Gold]],Q3149:T3149)</f>
        <v>17789.268862614499</v>
      </c>
      <c r="V3150" s="32">
        <f t="shared" si="406"/>
        <v>1.4446765756003033E-3</v>
      </c>
      <c r="W3150" s="32">
        <f>-(1-U3150/MAX(U$5:U3150))</f>
        <v>-1.3187761636993534E-3</v>
      </c>
      <c r="X3150" s="53" t="str">
        <f t="shared" si="407"/>
        <v/>
      </c>
    </row>
    <row r="3151" spans="1:24" x14ac:dyDescent="0.3">
      <c r="A3151" s="4">
        <v>43544</v>
      </c>
      <c r="B3151" s="1">
        <v>133.266434</v>
      </c>
      <c r="C3151" s="1">
        <v>189.974887</v>
      </c>
      <c r="D3151" s="1">
        <v>248.66999000000001</v>
      </c>
      <c r="E3151" s="1">
        <v>122.63102000000001</v>
      </c>
      <c r="F3151" s="3">
        <f t="shared" si="400"/>
        <v>16677.180224648175</v>
      </c>
      <c r="G3151" s="36">
        <f t="shared" si="401"/>
        <v>-6.9722553488351716E-5</v>
      </c>
      <c r="H3151" s="31">
        <f t="shared" si="402"/>
        <v>5.940549107918998E-4</v>
      </c>
      <c r="I3151" s="37">
        <f t="shared" si="403"/>
        <v>-9.0294301790315966E-3</v>
      </c>
      <c r="J3151" s="37">
        <f t="shared" si="404"/>
        <v>-3.0751564304205793E-3</v>
      </c>
      <c r="K3151" s="39">
        <f t="shared" si="405"/>
        <v>-2.7664179007101299E-3</v>
      </c>
      <c r="L3151" s="36">
        <f>-(1-B3151/MAX(B$5:B3151))</f>
        <v>-5.6997676407323228E-3</v>
      </c>
      <c r="M3151" s="37">
        <f>-(1-C3151/MAX(C$5:C3151))</f>
        <v>-1.4213492337040723E-3</v>
      </c>
      <c r="N3151" s="37">
        <f>-(1-D3151/MAX(D$5:D3151))</f>
        <v>-2.5022448754139615E-2</v>
      </c>
      <c r="O3151" s="37">
        <f>-(1-E3151/MAX(E$5:E3151))</f>
        <v>-0.33339664282142156</v>
      </c>
      <c r="P3151" s="39">
        <f>-(1-F3151/MAX(F$5:F3151))</f>
        <v>-6.9800305390802508E-3</v>
      </c>
      <c r="Q3151" s="33">
        <f>IF(DatiStorici[[#This Row],[Calend]]="X",(DatiStorici[[#This Row],[Balanced]]*B$2/DatiStorici[[#This Row],[Bond 3Y]]),Q3150)</f>
        <v>31.926386779663805</v>
      </c>
      <c r="R3151" s="33">
        <f>IF(DatiStorici[[#This Row],[Calend]]="X",(DatiStorici[[#This Row],[Balanced]]*C$2/DatiStorici[[#This Row],[Bond 10Y]]),R3150)</f>
        <v>22.802972287357111</v>
      </c>
      <c r="S3151" s="33">
        <f>IF(DatiStorici[[#This Row],[Calend]]="X",(DatiStorici[[#This Row],[Balanced]]*D$2/DatiStorici[[#This Row],[SXXR]]),S3150)</f>
        <v>19.40453837773444</v>
      </c>
      <c r="T3151" s="33">
        <f>IF(DatiStorici[[#This Row],[Calend]]="X",(DatiStorici[[#This Row],[Balanced]]*E$2/DatiStorici[[#This Row],[Gold]]),T3150)</f>
        <v>35.247450918338842</v>
      </c>
      <c r="U3151" s="34">
        <f>SUMPRODUCT(DatiStorici[[#This Row],[Bond 3Y]:[Gold]],Q3150:T3150)</f>
        <v>17734.465023047007</v>
      </c>
      <c r="V3151" s="32">
        <f t="shared" si="406"/>
        <v>-3.085479877900317E-3</v>
      </c>
      <c r="W3151" s="32">
        <f>-(1-U3151/MAX(U$5:U3151))</f>
        <v>-4.3954380542402527E-3</v>
      </c>
      <c r="X3151" s="53" t="str">
        <f t="shared" si="407"/>
        <v/>
      </c>
    </row>
    <row r="3152" spans="1:24" x14ac:dyDescent="0.3">
      <c r="A3152" s="4">
        <v>43545</v>
      </c>
      <c r="B3152" s="1">
        <v>133.303698</v>
      </c>
      <c r="C3152" s="1">
        <v>190.74772300000001</v>
      </c>
      <c r="D3152" s="1">
        <v>248.636236</v>
      </c>
      <c r="E3152" s="1">
        <v>123.18456</v>
      </c>
      <c r="F3152" s="3">
        <f t="shared" si="400"/>
        <v>16718.991488889224</v>
      </c>
      <c r="G3152" s="36">
        <f t="shared" si="401"/>
        <v>2.7958121161689544E-4</v>
      </c>
      <c r="H3152" s="31">
        <f t="shared" si="402"/>
        <v>4.0598432623219433E-3</v>
      </c>
      <c r="I3152" s="37">
        <f t="shared" si="403"/>
        <v>-1.357473455474101E-4</v>
      </c>
      <c r="J3152" s="37">
        <f t="shared" si="404"/>
        <v>4.5037091272972811E-3</v>
      </c>
      <c r="K3152" s="39">
        <f t="shared" si="405"/>
        <v>2.5039568274699557E-3</v>
      </c>
      <c r="L3152" s="36">
        <f>-(1-B3152/MAX(B$5:B3152))</f>
        <v>-5.4217411133726801E-3</v>
      </c>
      <c r="M3152" s="37">
        <f>-(1-C3152/MAX(C$5:C3152))</f>
        <v>0</v>
      </c>
      <c r="N3152" s="37">
        <f>-(1-D3152/MAX(D$5:D3152))</f>
        <v>-2.515479038597368E-2</v>
      </c>
      <c r="O3152" s="37">
        <f>-(1-E3152/MAX(E$5:E3152))</f>
        <v>-0.33038768454697653</v>
      </c>
      <c r="P3152" s="39">
        <f>-(1-F3152/MAX(F$5:F3152))</f>
        <v>-4.4904357886196289E-3</v>
      </c>
      <c r="Q3152" s="33">
        <f>IF(DatiStorici[[#This Row],[Calend]]="X",(DatiStorici[[#This Row],[Balanced]]*B$2/DatiStorici[[#This Row],[Bond 3Y]]),Q3151)</f>
        <v>31.926386779663805</v>
      </c>
      <c r="R3152" s="33">
        <f>IF(DatiStorici[[#This Row],[Calend]]="X",(DatiStorici[[#This Row],[Balanced]]*C$2/DatiStorici[[#This Row],[Bond 10Y]]),R3151)</f>
        <v>22.802972287357111</v>
      </c>
      <c r="S3152" s="33">
        <f>IF(DatiStorici[[#This Row],[Calend]]="X",(DatiStorici[[#This Row],[Balanced]]*D$2/DatiStorici[[#This Row],[SXXR]]),S3151)</f>
        <v>19.40453837773444</v>
      </c>
      <c r="T3152" s="33">
        <f>IF(DatiStorici[[#This Row],[Calend]]="X",(DatiStorici[[#This Row],[Balanced]]*E$2/DatiStorici[[#This Row],[Gold]]),T3151)</f>
        <v>35.247450918338842</v>
      </c>
      <c r="U3152" s="34">
        <f>SUMPRODUCT(DatiStorici[[#This Row],[Bond 3Y]:[Gold]],Q3151:T3151)</f>
        <v>17772.133579007572</v>
      </c>
      <c r="V3152" s="32">
        <f t="shared" si="406"/>
        <v>2.1217785749940302E-3</v>
      </c>
      <c r="W3152" s="32">
        <f>-(1-U3152/MAX(U$5:U3152))</f>
        <v>-2.2807429615204766E-3</v>
      </c>
      <c r="X3152" s="53" t="str">
        <f t="shared" si="407"/>
        <v/>
      </c>
    </row>
    <row r="3153" spans="1:24" x14ac:dyDescent="0.3">
      <c r="A3153" s="4">
        <v>43546</v>
      </c>
      <c r="B3153" s="1">
        <v>133.30015900000001</v>
      </c>
      <c r="C3153" s="1">
        <v>191.304272</v>
      </c>
      <c r="D3153" s="1">
        <v>245.63880900000001</v>
      </c>
      <c r="E3153" s="1">
        <v>123.34303</v>
      </c>
      <c r="F3153" s="3">
        <f t="shared" si="400"/>
        <v>16694.153798675448</v>
      </c>
      <c r="G3153" s="36">
        <f t="shared" si="401"/>
        <v>-2.6548753195231306E-5</v>
      </c>
      <c r="H3153" s="31">
        <f t="shared" si="402"/>
        <v>2.9134746106016054E-3</v>
      </c>
      <c r="I3153" s="37">
        <f t="shared" si="403"/>
        <v>-1.2128727821480639E-2</v>
      </c>
      <c r="J3153" s="37">
        <f t="shared" si="404"/>
        <v>1.2856169309629372E-3</v>
      </c>
      <c r="K3153" s="39">
        <f t="shared" si="405"/>
        <v>-1.4867019895836785E-3</v>
      </c>
      <c r="L3153" s="36">
        <f>-(1-B3153/MAX(B$5:B3153))</f>
        <v>-5.4481455755968078E-3</v>
      </c>
      <c r="M3153" s="37">
        <f>-(1-C3153/MAX(C$5:C3153))</f>
        <v>0</v>
      </c>
      <c r="N3153" s="37">
        <f>-(1-D3153/MAX(D$5:D3153))</f>
        <v>-3.690700880403941E-2</v>
      </c>
      <c r="O3153" s="37">
        <f>-(1-E3153/MAX(E$5:E3153))</f>
        <v>-0.32952626600856694</v>
      </c>
      <c r="P3153" s="39">
        <f>-(1-F3153/MAX(F$5:F3153))</f>
        <v>-5.9693622045560168E-3</v>
      </c>
      <c r="Q3153" s="33">
        <f>IF(DatiStorici[[#This Row],[Calend]]="X",(DatiStorici[[#This Row],[Balanced]]*B$2/DatiStorici[[#This Row],[Bond 3Y]]),Q3152)</f>
        <v>31.926386779663805</v>
      </c>
      <c r="R3153" s="33">
        <f>IF(DatiStorici[[#This Row],[Calend]]="X",(DatiStorici[[#This Row],[Balanced]]*C$2/DatiStorici[[#This Row],[Bond 10Y]]),R3152)</f>
        <v>22.802972287357111</v>
      </c>
      <c r="S3153" s="33">
        <f>IF(DatiStorici[[#This Row],[Calend]]="X",(DatiStorici[[#This Row],[Balanced]]*D$2/DatiStorici[[#This Row],[SXXR]]),S3152)</f>
        <v>19.40453837773444</v>
      </c>
      <c r="T3153" s="33">
        <f>IF(DatiStorici[[#This Row],[Calend]]="X",(DatiStorici[[#This Row],[Balanced]]*E$2/DatiStorici[[#This Row],[Gold]]),T3152)</f>
        <v>35.247450918338842</v>
      </c>
      <c r="U3153" s="34">
        <f>SUMPRODUCT(DatiStorici[[#This Row],[Bond 3Y]:[Gold]],Q3152:T3152)</f>
        <v>17732.133539239385</v>
      </c>
      <c r="V3153" s="32">
        <f t="shared" si="406"/>
        <v>-2.2532534784520048E-3</v>
      </c>
      <c r="W3153" s="32">
        <f>-(1-U3153/MAX(U$5:U3153))</f>
        <v>-4.5263264634454181E-3</v>
      </c>
      <c r="X3153" s="53" t="str">
        <f t="shared" si="407"/>
        <v/>
      </c>
    </row>
    <row r="3154" spans="1:24" x14ac:dyDescent="0.3">
      <c r="A3154" s="4">
        <v>43549</v>
      </c>
      <c r="B3154" s="1">
        <v>133.25386599999999</v>
      </c>
      <c r="C3154" s="1">
        <v>190.994539</v>
      </c>
      <c r="D3154" s="1">
        <v>244.525611</v>
      </c>
      <c r="E3154" s="1">
        <v>124.1147</v>
      </c>
      <c r="F3154" s="3">
        <f t="shared" si="400"/>
        <v>16698.857955515999</v>
      </c>
      <c r="G3154" s="36">
        <f t="shared" si="401"/>
        <v>-3.4734422386193406E-4</v>
      </c>
      <c r="H3154" s="31">
        <f t="shared" si="402"/>
        <v>-1.6203715986429356E-3</v>
      </c>
      <c r="I3154" s="37">
        <f t="shared" si="403"/>
        <v>-4.5421489951306777E-3</v>
      </c>
      <c r="J3154" s="37">
        <f t="shared" si="404"/>
        <v>6.2368025549074122E-3</v>
      </c>
      <c r="K3154" s="39">
        <f t="shared" si="405"/>
        <v>2.8174498941860418E-4</v>
      </c>
      <c r="L3154" s="36">
        <f>-(1-B3154/MAX(B$5:B3154))</f>
        <v>-5.793537429157114E-3</v>
      </c>
      <c r="M3154" s="37">
        <f>-(1-C3154/MAX(C$5:C3154))</f>
        <v>-1.6190595053726664E-3</v>
      </c>
      <c r="N3154" s="37">
        <f>-(1-D3154/MAX(D$5:D3154))</f>
        <v>-4.1271600848667767E-2</v>
      </c>
      <c r="O3154" s="37">
        <f>-(1-E3154/MAX(E$5:E3154))</f>
        <v>-0.32533158661477246</v>
      </c>
      <c r="P3154" s="39">
        <f>-(1-F3154/MAX(F$5:F3154))</f>
        <v>-5.6892595961282044E-3</v>
      </c>
      <c r="Q3154" s="33">
        <f>IF(DatiStorici[[#This Row],[Calend]]="X",(DatiStorici[[#This Row],[Balanced]]*B$2/DatiStorici[[#This Row],[Bond 3Y]]),Q3153)</f>
        <v>31.926386779663805</v>
      </c>
      <c r="R3154" s="33">
        <f>IF(DatiStorici[[#This Row],[Calend]]="X",(DatiStorici[[#This Row],[Balanced]]*C$2/DatiStorici[[#This Row],[Bond 10Y]]),R3153)</f>
        <v>22.802972287357111</v>
      </c>
      <c r="S3154" s="33">
        <f>IF(DatiStorici[[#This Row],[Calend]]="X",(DatiStorici[[#This Row],[Balanced]]*D$2/DatiStorici[[#This Row],[SXXR]]),S3153)</f>
        <v>19.40453837773444</v>
      </c>
      <c r="T3154" s="33">
        <f>IF(DatiStorici[[#This Row],[Calend]]="X",(DatiStorici[[#This Row],[Balanced]]*E$2/DatiStorici[[#This Row],[Gold]]),T3153)</f>
        <v>35.247450918338842</v>
      </c>
      <c r="U3154" s="34">
        <f>SUMPRODUCT(DatiStorici[[#This Row],[Bond 3Y]:[Gold]],Q3153:T3153)</f>
        <v>17729.19104513785</v>
      </c>
      <c r="V3154" s="32">
        <f t="shared" si="406"/>
        <v>-1.659551154829205E-4</v>
      </c>
      <c r="W3154" s="32">
        <f>-(1-U3154/MAX(U$5:U3154))</f>
        <v>-4.6915167044354611E-3</v>
      </c>
      <c r="X3154" s="53" t="str">
        <f t="shared" si="407"/>
        <v/>
      </c>
    </row>
    <row r="3155" spans="1:24" x14ac:dyDescent="0.3">
      <c r="A3155" s="4">
        <v>43550</v>
      </c>
      <c r="B3155" s="1">
        <v>133.28441799999999</v>
      </c>
      <c r="C3155" s="1">
        <v>191.05395899999999</v>
      </c>
      <c r="D3155" s="1">
        <v>246.41447400000001</v>
      </c>
      <c r="E3155" s="1">
        <v>123.80757</v>
      </c>
      <c r="F3155" s="3">
        <f t="shared" si="400"/>
        <v>16717.418100999013</v>
      </c>
      <c r="G3155" s="36">
        <f t="shared" si="401"/>
        <v>2.2925037015551474E-4</v>
      </c>
      <c r="H3155" s="31">
        <f t="shared" si="402"/>
        <v>3.1105998735849968E-4</v>
      </c>
      <c r="I3155" s="37">
        <f t="shared" si="403"/>
        <v>7.6949199217978921E-3</v>
      </c>
      <c r="J3155" s="37">
        <f t="shared" si="404"/>
        <v>-2.477632663769669E-3</v>
      </c>
      <c r="K3155" s="39">
        <f t="shared" si="405"/>
        <v>1.1108447488396942E-3</v>
      </c>
      <c r="L3155" s="36">
        <f>-(1-B3155/MAX(B$5:B3155))</f>
        <v>-5.5655891019809056E-3</v>
      </c>
      <c r="M3155" s="37">
        <f>-(1-C3155/MAX(C$5:C3155))</f>
        <v>-1.3084548368057503E-3</v>
      </c>
      <c r="N3155" s="37">
        <f>-(1-D3155/MAX(D$5:D3155))</f>
        <v>-3.3865805632369517E-2</v>
      </c>
      <c r="O3155" s="37">
        <f>-(1-E3155/MAX(E$5:E3155))</f>
        <v>-0.32700109804092103</v>
      </c>
      <c r="P3155" s="39">
        <f>-(1-F3155/MAX(F$5:F3155))</f>
        <v>-4.5841210263900534E-3</v>
      </c>
      <c r="Q3155" s="33">
        <f>IF(DatiStorici[[#This Row],[Calend]]="X",(DatiStorici[[#This Row],[Balanced]]*B$2/DatiStorici[[#This Row],[Bond 3Y]]),Q3154)</f>
        <v>31.926386779663805</v>
      </c>
      <c r="R3155" s="33">
        <f>IF(DatiStorici[[#This Row],[Calend]]="X",(DatiStorici[[#This Row],[Balanced]]*C$2/DatiStorici[[#This Row],[Bond 10Y]]),R3154)</f>
        <v>22.802972287357111</v>
      </c>
      <c r="S3155" s="33">
        <f>IF(DatiStorici[[#This Row],[Calend]]="X",(DatiStorici[[#This Row],[Balanced]]*D$2/DatiStorici[[#This Row],[SXXR]]),S3154)</f>
        <v>19.40453837773444</v>
      </c>
      <c r="T3155" s="33">
        <f>IF(DatiStorici[[#This Row],[Calend]]="X",(DatiStorici[[#This Row],[Balanced]]*E$2/DatiStorici[[#This Row],[Gold]]),T3154)</f>
        <v>35.247450918338842</v>
      </c>
      <c r="U3155" s="34">
        <f>SUMPRODUCT(DatiStorici[[#This Row],[Bond 3Y]:[Gold]],Q3154:T3154)</f>
        <v>17757.348377693295</v>
      </c>
      <c r="V3155" s="32">
        <f t="shared" si="406"/>
        <v>1.5869306459618102E-3</v>
      </c>
      <c r="W3155" s="32">
        <f>-(1-U3155/MAX(U$5:U3155))</f>
        <v>-3.1107772398959455E-3</v>
      </c>
      <c r="X3155" s="53" t="str">
        <f t="shared" si="407"/>
        <v/>
      </c>
    </row>
    <row r="3156" spans="1:24" x14ac:dyDescent="0.3">
      <c r="A3156" s="4">
        <v>43551</v>
      </c>
      <c r="B3156" s="1">
        <v>133.36880300000001</v>
      </c>
      <c r="C3156" s="1">
        <v>191.94736</v>
      </c>
      <c r="D3156" s="1">
        <v>246.54485399999999</v>
      </c>
      <c r="E3156" s="1">
        <v>123.18536</v>
      </c>
      <c r="F3156" s="3">
        <f t="shared" si="400"/>
        <v>16719.541800244748</v>
      </c>
      <c r="G3156" s="36">
        <f t="shared" si="401"/>
        <v>6.3291943371641035E-4</v>
      </c>
      <c r="H3156" s="31">
        <f t="shared" si="402"/>
        <v>4.6652717683600157E-3</v>
      </c>
      <c r="I3156" s="37">
        <f t="shared" si="403"/>
        <v>5.2896860099607148E-4</v>
      </c>
      <c r="J3156" s="37">
        <f t="shared" si="404"/>
        <v>-5.0382925227965029E-3</v>
      </c>
      <c r="K3156" s="39">
        <f t="shared" si="405"/>
        <v>1.270270535876064E-4</v>
      </c>
      <c r="L3156" s="36">
        <f>-(1-B3156/MAX(B$5:B3156))</f>
        <v>-4.9359930169857735E-3</v>
      </c>
      <c r="M3156" s="37">
        <f>-(1-C3156/MAX(C$5:C3156))</f>
        <v>0</v>
      </c>
      <c r="N3156" s="37">
        <f>-(1-D3156/MAX(D$5:D3156))</f>
        <v>-3.3354615789431885E-2</v>
      </c>
      <c r="O3156" s="37">
        <f>-(1-E3156/MAX(E$5:E3156))</f>
        <v>-0.33038333587006152</v>
      </c>
      <c r="P3156" s="39">
        <f>-(1-F3156/MAX(F$5:F3156))</f>
        <v>-4.457668248898039E-3</v>
      </c>
      <c r="Q3156" s="33">
        <f>IF(DatiStorici[[#This Row],[Calend]]="X",(DatiStorici[[#This Row],[Balanced]]*B$2/DatiStorici[[#This Row],[Bond 3Y]]),Q3155)</f>
        <v>31.926386779663805</v>
      </c>
      <c r="R3156" s="33">
        <f>IF(DatiStorici[[#This Row],[Calend]]="X",(DatiStorici[[#This Row],[Balanced]]*C$2/DatiStorici[[#This Row],[Bond 10Y]]),R3155)</f>
        <v>22.802972287357111</v>
      </c>
      <c r="S3156" s="33">
        <f>IF(DatiStorici[[#This Row],[Calend]]="X",(DatiStorici[[#This Row],[Balanced]]*D$2/DatiStorici[[#This Row],[SXXR]]),S3155)</f>
        <v>19.40453837773444</v>
      </c>
      <c r="T3156" s="33">
        <f>IF(DatiStorici[[#This Row],[Calend]]="X",(DatiStorici[[#This Row],[Balanced]]*E$2/DatiStorici[[#This Row],[Gold]]),T3155)</f>
        <v>35.247450918338842</v>
      </c>
      <c r="U3156" s="34">
        <f>SUMPRODUCT(DatiStorici[[#This Row],[Bond 3Y]:[Gold]],Q3155:T3155)</f>
        <v>17761.013331363982</v>
      </c>
      <c r="V3156" s="32">
        <f t="shared" si="406"/>
        <v>2.0636952310546064E-4</v>
      </c>
      <c r="W3156" s="32">
        <f>-(1-U3156/MAX(U$5:U3156))</f>
        <v>-2.9050284569971385E-3</v>
      </c>
      <c r="X3156" s="53" t="str">
        <f t="shared" si="407"/>
        <v/>
      </c>
    </row>
    <row r="3157" spans="1:24" x14ac:dyDescent="0.3">
      <c r="A3157" s="4">
        <v>43552</v>
      </c>
      <c r="B3157" s="1">
        <v>133.311894</v>
      </c>
      <c r="C3157" s="1">
        <v>191.558808</v>
      </c>
      <c r="D3157" s="1">
        <v>246.34696700000001</v>
      </c>
      <c r="E3157" s="1">
        <v>121.81542</v>
      </c>
      <c r="F3157" s="3">
        <f t="shared" si="400"/>
        <v>16651.291021744346</v>
      </c>
      <c r="G3157" s="36">
        <f t="shared" si="401"/>
        <v>-4.2679505119090318E-4</v>
      </c>
      <c r="H3157" s="31">
        <f t="shared" si="402"/>
        <v>-2.0263149089586028E-3</v>
      </c>
      <c r="I3157" s="37">
        <f t="shared" si="403"/>
        <v>-8.0296325563202907E-4</v>
      </c>
      <c r="J3157" s="37">
        <f t="shared" si="404"/>
        <v>-1.1183264621815571E-2</v>
      </c>
      <c r="K3157" s="39">
        <f t="shared" si="405"/>
        <v>-4.0904507254926831E-3</v>
      </c>
      <c r="L3157" s="36">
        <f>-(1-B3157/MAX(B$5:B3157))</f>
        <v>-5.360590796223641E-3</v>
      </c>
      <c r="M3157" s="37">
        <f>-(1-C3157/MAX(C$5:C3157))</f>
        <v>-2.0242633188599646E-3</v>
      </c>
      <c r="N3157" s="37">
        <f>-(1-D3157/MAX(D$5:D3157))</f>
        <v>-3.4130484975268716E-2</v>
      </c>
      <c r="O3157" s="37">
        <f>-(1-E3157/MAX(E$5:E3157))</f>
        <v>-0.33783011893631365</v>
      </c>
      <c r="P3157" s="39">
        <f>-(1-F3157/MAX(F$5:F3157))</f>
        <v>-8.5215678451849852E-3</v>
      </c>
      <c r="Q3157" s="33">
        <f>IF(DatiStorici[[#This Row],[Calend]]="X",(DatiStorici[[#This Row],[Balanced]]*B$2/DatiStorici[[#This Row],[Bond 3Y]]),Q3156)</f>
        <v>31.926386779663805</v>
      </c>
      <c r="R3157" s="33">
        <f>IF(DatiStorici[[#This Row],[Calend]]="X",(DatiStorici[[#This Row],[Balanced]]*C$2/DatiStorici[[#This Row],[Bond 10Y]]),R3156)</f>
        <v>22.802972287357111</v>
      </c>
      <c r="S3157" s="33">
        <f>IF(DatiStorici[[#This Row],[Calend]]="X",(DatiStorici[[#This Row],[Balanced]]*D$2/DatiStorici[[#This Row],[SXXR]]),S3156)</f>
        <v>19.40453837773444</v>
      </c>
      <c r="T3157" s="33">
        <f>IF(DatiStorici[[#This Row],[Calend]]="X",(DatiStorici[[#This Row],[Balanced]]*E$2/DatiStorici[[#This Row],[Gold]]),T3156)</f>
        <v>35.247450918338842</v>
      </c>
      <c r="U3157" s="34">
        <f>SUMPRODUCT(DatiStorici[[#This Row],[Bond 3Y]:[Gold]],Q3156:T3156)</f>
        <v>17698.209493333514</v>
      </c>
      <c r="V3157" s="32">
        <f t="shared" si="406"/>
        <v>-3.5423169883262075E-3</v>
      </c>
      <c r="W3157" s="32">
        <f>-(1-U3157/MAX(U$5:U3157))</f>
        <v>-6.4308065151216232E-3</v>
      </c>
      <c r="X3157" s="53" t="str">
        <f t="shared" si="407"/>
        <v/>
      </c>
    </row>
    <row r="3158" spans="1:24" x14ac:dyDescent="0.3">
      <c r="A3158" s="4">
        <v>43553</v>
      </c>
      <c r="B3158" s="1">
        <v>133.30086499999999</v>
      </c>
      <c r="C3158" s="1">
        <v>191.452731</v>
      </c>
      <c r="D3158" s="1">
        <v>248.00948299999999</v>
      </c>
      <c r="E3158" s="1">
        <v>121.83752</v>
      </c>
      <c r="F3158" s="3">
        <f t="shared" si="400"/>
        <v>16674.214602292079</v>
      </c>
      <c r="G3158" s="36">
        <f t="shared" si="401"/>
        <v>-8.2734225081109822E-5</v>
      </c>
      <c r="H3158" s="31">
        <f t="shared" si="402"/>
        <v>-5.5391021894083228E-4</v>
      </c>
      <c r="I3158" s="37">
        <f t="shared" si="403"/>
        <v>6.7260061745489435E-3</v>
      </c>
      <c r="J3158" s="37">
        <f t="shared" si="404"/>
        <v>1.8140556859780281E-4</v>
      </c>
      <c r="K3158" s="39">
        <f t="shared" si="405"/>
        <v>1.375738116137327E-3</v>
      </c>
      <c r="L3158" s="36">
        <f>-(1-B3158/MAX(B$5:B3158))</f>
        <v>-5.4428781129436388E-3</v>
      </c>
      <c r="M3158" s="37">
        <f>-(1-C3158/MAX(C$5:C3158))</f>
        <v>-2.5768992081995901E-3</v>
      </c>
      <c r="N3158" s="37">
        <f>-(1-D3158/MAX(D$5:D3158))</f>
        <v>-2.7612144026338603E-2</v>
      </c>
      <c r="O3158" s="37">
        <f>-(1-E3158/MAX(E$5:E3158))</f>
        <v>-0.33770998673653541</v>
      </c>
      <c r="P3158" s="39">
        <f>-(1-F3158/MAX(F$5:F3158))</f>
        <v>-7.1566144808385967E-3</v>
      </c>
      <c r="Q3158" s="33">
        <f>IF(DatiStorici[[#This Row],[Calend]]="X",(DatiStorici[[#This Row],[Balanced]]*B$2/DatiStorici[[#This Row],[Bond 3Y]]),Q3157)</f>
        <v>31.926386779663805</v>
      </c>
      <c r="R3158" s="33">
        <f>IF(DatiStorici[[#This Row],[Calend]]="X",(DatiStorici[[#This Row],[Balanced]]*C$2/DatiStorici[[#This Row],[Bond 10Y]]),R3157)</f>
        <v>22.802972287357111</v>
      </c>
      <c r="S3158" s="33">
        <f>IF(DatiStorici[[#This Row],[Calend]]="X",(DatiStorici[[#This Row],[Balanced]]*D$2/DatiStorici[[#This Row],[SXXR]]),S3157)</f>
        <v>19.40453837773444</v>
      </c>
      <c r="T3158" s="33">
        <f>IF(DatiStorici[[#This Row],[Calend]]="X",(DatiStorici[[#This Row],[Balanced]]*E$2/DatiStorici[[#This Row],[Gold]]),T3157)</f>
        <v>35.247450918338842</v>
      </c>
      <c r="U3158" s="34">
        <f>SUMPRODUCT(DatiStorici[[#This Row],[Bond 3Y]:[Gold]],Q3157:T3157)</f>
        <v>17728.477830513286</v>
      </c>
      <c r="V3158" s="32">
        <f t="shared" si="406"/>
        <v>1.7087877434466448E-3</v>
      </c>
      <c r="W3158" s="32">
        <f>-(1-U3158/MAX(U$5:U3158))</f>
        <v>-4.7315562394842914E-3</v>
      </c>
      <c r="X3158" s="53" t="str">
        <f t="shared" si="407"/>
        <v/>
      </c>
    </row>
    <row r="3159" spans="1:24" x14ac:dyDescent="0.3">
      <c r="A3159" s="4">
        <v>43556</v>
      </c>
      <c r="B3159" s="1">
        <v>133.27742699999999</v>
      </c>
      <c r="C3159" s="1">
        <v>190.81897599999999</v>
      </c>
      <c r="D3159" s="1">
        <v>251.02477999999999</v>
      </c>
      <c r="E3159" s="1">
        <v>121.65456</v>
      </c>
      <c r="F3159" s="3">
        <f t="shared" si="400"/>
        <v>16695.734520315884</v>
      </c>
      <c r="G3159" s="36">
        <f t="shared" si="401"/>
        <v>-1.7584327579378016E-4</v>
      </c>
      <c r="H3159" s="31">
        <f t="shared" si="402"/>
        <v>-3.3157336471664957E-3</v>
      </c>
      <c r="I3159" s="37">
        <f t="shared" si="403"/>
        <v>1.2084676021225588E-2</v>
      </c>
      <c r="J3159" s="37">
        <f t="shared" si="404"/>
        <v>-1.5028007024558247E-3</v>
      </c>
      <c r="K3159" s="39">
        <f t="shared" si="405"/>
        <v>1.2897784727201561E-3</v>
      </c>
      <c r="L3159" s="36">
        <f>-(1-B3159/MAX(B$5:B3159))</f>
        <v>-5.6177489198419028E-3</v>
      </c>
      <c r="M3159" s="37">
        <f>-(1-C3159/MAX(C$5:C3159))</f>
        <v>-5.878611719379756E-3</v>
      </c>
      <c r="N3159" s="37">
        <f>-(1-D3159/MAX(D$5:D3159))</f>
        <v>-1.5789861468885724E-2</v>
      </c>
      <c r="O3159" s="37">
        <f>-(1-E3159/MAX(E$5:E3159))</f>
        <v>-0.33870452914700699</v>
      </c>
      <c r="P3159" s="39">
        <f>-(1-F3159/MAX(F$5:F3159))</f>
        <v>-5.8752402886225186E-3</v>
      </c>
      <c r="Q3159" s="33">
        <f>IF(DatiStorici[[#This Row],[Calend]]="X",(DatiStorici[[#This Row],[Balanced]]*B$2/DatiStorici[[#This Row],[Bond 3Y]]),Q3158)</f>
        <v>31.926386779663805</v>
      </c>
      <c r="R3159" s="33">
        <f>IF(DatiStorici[[#This Row],[Calend]]="X",(DatiStorici[[#This Row],[Balanced]]*C$2/DatiStorici[[#This Row],[Bond 10Y]]),R3158)</f>
        <v>22.802972287357111</v>
      </c>
      <c r="S3159" s="33">
        <f>IF(DatiStorici[[#This Row],[Calend]]="X",(DatiStorici[[#This Row],[Balanced]]*D$2/DatiStorici[[#This Row],[SXXR]]),S3158)</f>
        <v>19.40453837773444</v>
      </c>
      <c r="T3159" s="33">
        <f>IF(DatiStorici[[#This Row],[Calend]]="X",(DatiStorici[[#This Row],[Balanced]]*E$2/DatiStorici[[#This Row],[Gold]]),T3158)</f>
        <v>35.247450918338842</v>
      </c>
      <c r="U3159" s="34">
        <f>SUMPRODUCT(DatiStorici[[#This Row],[Bond 3Y]:[Gold]],Q3158:T3158)</f>
        <v>17765.339614894721</v>
      </c>
      <c r="V3159" s="32">
        <f t="shared" si="406"/>
        <v>2.0770827308603575E-3</v>
      </c>
      <c r="W3159" s="32">
        <f>-(1-U3159/MAX(U$5:U3159))</f>
        <v>-2.6621529254331477E-3</v>
      </c>
      <c r="X3159" s="53" t="str">
        <f t="shared" si="407"/>
        <v/>
      </c>
    </row>
    <row r="3160" spans="1:24" x14ac:dyDescent="0.3">
      <c r="A3160" s="4">
        <v>43557</v>
      </c>
      <c r="B3160" s="1">
        <v>133.26443599999999</v>
      </c>
      <c r="C3160" s="1">
        <v>191.09279699999999</v>
      </c>
      <c r="D3160" s="1">
        <v>251.911632</v>
      </c>
      <c r="E3160" s="1">
        <v>121.35218</v>
      </c>
      <c r="F3160" s="3">
        <f t="shared" si="400"/>
        <v>16703.761782878519</v>
      </c>
      <c r="G3160" s="36">
        <f t="shared" si="401"/>
        <v>-9.7478121178180463E-5</v>
      </c>
      <c r="H3160" s="31">
        <f t="shared" si="402"/>
        <v>1.4339492326646375E-3</v>
      </c>
      <c r="I3160" s="37">
        <f t="shared" si="403"/>
        <v>3.5266999884402701E-3</v>
      </c>
      <c r="J3160" s="37">
        <f t="shared" si="404"/>
        <v>-2.488656537375272E-3</v>
      </c>
      <c r="K3160" s="39">
        <f t="shared" si="405"/>
        <v>4.8068166323981875E-4</v>
      </c>
      <c r="L3160" s="36">
        <f>-(1-B3160/MAX(B$5:B3160))</f>
        <v>-5.714674709261458E-3</v>
      </c>
      <c r="M3160" s="37">
        <f>-(1-C3160/MAX(C$5:C3160))</f>
        <v>-4.4520695674065136E-3</v>
      </c>
      <c r="N3160" s="37">
        <f>-(1-D3160/MAX(D$5:D3160))</f>
        <v>-1.2312719770856462E-2</v>
      </c>
      <c r="O3160" s="37">
        <f>-(1-E3160/MAX(E$5:E3160))</f>
        <v>-0.34034822030397249</v>
      </c>
      <c r="P3160" s="39">
        <f>-(1-F3160/MAX(F$5:F3160))</f>
        <v>-5.3972678785731976E-3</v>
      </c>
      <c r="Q3160" s="33">
        <f>IF(DatiStorici[[#This Row],[Calend]]="X",(DatiStorici[[#This Row],[Balanced]]*B$2/DatiStorici[[#This Row],[Bond 3Y]]),Q3159)</f>
        <v>31.926386779663805</v>
      </c>
      <c r="R3160" s="33">
        <f>IF(DatiStorici[[#This Row],[Calend]]="X",(DatiStorici[[#This Row],[Balanced]]*C$2/DatiStorici[[#This Row],[Bond 10Y]]),R3159)</f>
        <v>22.802972287357111</v>
      </c>
      <c r="S3160" s="33">
        <f>IF(DatiStorici[[#This Row],[Calend]]="X",(DatiStorici[[#This Row],[Balanced]]*D$2/DatiStorici[[#This Row],[SXXR]]),S3159)</f>
        <v>19.40453837773444</v>
      </c>
      <c r="T3160" s="33">
        <f>IF(DatiStorici[[#This Row],[Calend]]="X",(DatiStorici[[#This Row],[Balanced]]*E$2/DatiStorici[[#This Row],[Gold]]),T3159)</f>
        <v>35.247450918338842</v>
      </c>
      <c r="U3160" s="34">
        <f>SUMPRODUCT(DatiStorici[[#This Row],[Bond 3Y]:[Gold]],Q3159:T3159)</f>
        <v>17777.719621339449</v>
      </c>
      <c r="V3160" s="32">
        <f t="shared" si="406"/>
        <v>6.9662022411136131E-4</v>
      </c>
      <c r="W3160" s="32">
        <f>-(1-U3160/MAX(U$5:U3160))</f>
        <v>-1.9671451607630175E-3</v>
      </c>
      <c r="X3160" s="53" t="str">
        <f t="shared" si="407"/>
        <v/>
      </c>
    </row>
    <row r="3161" spans="1:24" x14ac:dyDescent="0.3">
      <c r="A3161" s="4">
        <v>43558</v>
      </c>
      <c r="B3161" s="1">
        <v>133.219616</v>
      </c>
      <c r="C3161" s="1">
        <v>190.56902500000001</v>
      </c>
      <c r="D3161" s="1">
        <v>254.475561</v>
      </c>
      <c r="E3161" s="1">
        <v>121.36488</v>
      </c>
      <c r="F3161" s="3">
        <f t="shared" si="400"/>
        <v>16728.465345068995</v>
      </c>
      <c r="G3161" s="36">
        <f t="shared" si="401"/>
        <v>-3.3638035812069147E-4</v>
      </c>
      <c r="H3161" s="31">
        <f t="shared" si="402"/>
        <v>-2.7446933312220267E-3</v>
      </c>
      <c r="I3161" s="37">
        <f t="shared" si="403"/>
        <v>1.0126444527905931E-2</v>
      </c>
      <c r="J3161" s="37">
        <f t="shared" si="404"/>
        <v>1.0464859793192152E-4</v>
      </c>
      <c r="K3161" s="39">
        <f t="shared" si="405"/>
        <v>1.4778295560113125E-3</v>
      </c>
      <c r="L3161" s="36">
        <f>-(1-B3161/MAX(B$5:B3161))</f>
        <v>-6.049076516803864E-3</v>
      </c>
      <c r="M3161" s="37">
        <f>-(1-C3161/MAX(C$5:C3161))</f>
        <v>-7.1807968601391714E-3</v>
      </c>
      <c r="N3161" s="37">
        <f>-(1-D3161/MAX(D$5:D3161))</f>
        <v>-2.2601468086416165E-3</v>
      </c>
      <c r="O3161" s="37">
        <f>-(1-E3161/MAX(E$5:E3161))</f>
        <v>-0.34027918505794608</v>
      </c>
      <c r="P3161" s="39">
        <f>-(1-F3161/MAX(F$5:F3161))</f>
        <v>-3.9263279329997403E-3</v>
      </c>
      <c r="Q3161" s="33">
        <f>IF(DatiStorici[[#This Row],[Calend]]="X",(DatiStorici[[#This Row],[Balanced]]*B$2/DatiStorici[[#This Row],[Bond 3Y]]),Q3160)</f>
        <v>31.926386779663805</v>
      </c>
      <c r="R3161" s="33">
        <f>IF(DatiStorici[[#This Row],[Calend]]="X",(DatiStorici[[#This Row],[Balanced]]*C$2/DatiStorici[[#This Row],[Bond 10Y]]),R3160)</f>
        <v>22.802972287357111</v>
      </c>
      <c r="S3161" s="33">
        <f>IF(DatiStorici[[#This Row],[Calend]]="X",(DatiStorici[[#This Row],[Balanced]]*D$2/DatiStorici[[#This Row],[SXXR]]),S3160)</f>
        <v>19.40453837773444</v>
      </c>
      <c r="T3161" s="33">
        <f>IF(DatiStorici[[#This Row],[Calend]]="X",(DatiStorici[[#This Row],[Balanced]]*E$2/DatiStorici[[#This Row],[Gold]]),T3160)</f>
        <v>35.247450918338842</v>
      </c>
      <c r="U3161" s="34">
        <f>SUMPRODUCT(DatiStorici[[#This Row],[Bond 3Y]:[Gold]],Q3160:T3160)</f>
        <v>17814.544623588037</v>
      </c>
      <c r="V3161" s="32">
        <f t="shared" si="406"/>
        <v>2.069270734516957E-3</v>
      </c>
      <c r="W3161" s="32">
        <f>-(1-U3161/MAX(U$5:U3161))</f>
        <v>0</v>
      </c>
      <c r="X3161" s="53" t="str">
        <f t="shared" si="407"/>
        <v/>
      </c>
    </row>
    <row r="3162" spans="1:24" x14ac:dyDescent="0.3">
      <c r="A3162" s="4">
        <v>43559</v>
      </c>
      <c r="B3162" s="1">
        <v>133.219572</v>
      </c>
      <c r="C3162" s="1">
        <v>190.918982</v>
      </c>
      <c r="D3162" s="1">
        <v>253.941464</v>
      </c>
      <c r="E3162" s="1">
        <v>120.67692</v>
      </c>
      <c r="F3162" s="3">
        <f t="shared" si="400"/>
        <v>16702.156381856097</v>
      </c>
      <c r="G3162" s="36">
        <f t="shared" si="401"/>
        <v>-3.3028174520663485E-7</v>
      </c>
      <c r="H3162" s="31">
        <f t="shared" si="402"/>
        <v>1.8346951502776925E-3</v>
      </c>
      <c r="I3162" s="37">
        <f t="shared" si="403"/>
        <v>-2.1010201083309084E-3</v>
      </c>
      <c r="J3162" s="37">
        <f t="shared" si="404"/>
        <v>-5.6846532510843274E-3</v>
      </c>
      <c r="K3162" s="39">
        <f t="shared" si="405"/>
        <v>-1.5739443232056659E-3</v>
      </c>
      <c r="L3162" s="36">
        <f>-(1-B3162/MAX(B$5:B3162))</f>
        <v>-6.0494048005952372E-3</v>
      </c>
      <c r="M3162" s="37">
        <f>-(1-C3162/MAX(C$5:C3162))</f>
        <v>-5.3576042931771095E-3</v>
      </c>
      <c r="N3162" s="37">
        <f>-(1-D3162/MAX(D$5:D3162))</f>
        <v>-4.3542176902456875E-3</v>
      </c>
      <c r="O3162" s="37">
        <f>-(1-E3162/MAX(E$5:E3162))</f>
        <v>-0.34401882977104215</v>
      </c>
      <c r="P3162" s="39">
        <f>-(1-F3162/MAX(F$5:F3162))</f>
        <v>-5.4928592946749122E-3</v>
      </c>
      <c r="Q3162" s="33">
        <f>IF(DatiStorici[[#This Row],[Calend]]="X",(DatiStorici[[#This Row],[Balanced]]*B$2/DatiStorici[[#This Row],[Bond 3Y]]),Q3161)</f>
        <v>31.926386779663805</v>
      </c>
      <c r="R3162" s="33">
        <f>IF(DatiStorici[[#This Row],[Calend]]="X",(DatiStorici[[#This Row],[Balanced]]*C$2/DatiStorici[[#This Row],[Bond 10Y]]),R3161)</f>
        <v>22.802972287357111</v>
      </c>
      <c r="S3162" s="33">
        <f>IF(DatiStorici[[#This Row],[Calend]]="X",(DatiStorici[[#This Row],[Balanced]]*D$2/DatiStorici[[#This Row],[SXXR]]),S3161)</f>
        <v>19.40453837773444</v>
      </c>
      <c r="T3162" s="33">
        <f>IF(DatiStorici[[#This Row],[Calend]]="X",(DatiStorici[[#This Row],[Balanced]]*E$2/DatiStorici[[#This Row],[Gold]]),T3161)</f>
        <v>35.247450918338842</v>
      </c>
      <c r="U3162" s="34">
        <f>SUMPRODUCT(DatiStorici[[#This Row],[Bond 3Y]:[Gold]],Q3161:T3161)</f>
        <v>17787.910536532072</v>
      </c>
      <c r="V3162" s="32">
        <f t="shared" si="406"/>
        <v>-1.4961941194651905E-3</v>
      </c>
      <c r="W3162" s="32">
        <f>-(1-U3162/MAX(U$5:U3162))</f>
        <v>-1.4950753790641258E-3</v>
      </c>
      <c r="X3162" s="53" t="str">
        <f t="shared" si="407"/>
        <v/>
      </c>
    </row>
    <row r="3163" spans="1:24" x14ac:dyDescent="0.3">
      <c r="A3163" s="4">
        <v>43560</v>
      </c>
      <c r="B3163" s="1">
        <v>133.232607</v>
      </c>
      <c r="C3163" s="1">
        <v>190.98225600000001</v>
      </c>
      <c r="D3163" s="1">
        <v>254.27436499999999</v>
      </c>
      <c r="E3163" s="1">
        <v>121.17395999999999</v>
      </c>
      <c r="F3163" s="3">
        <f t="shared" si="400"/>
        <v>16728.691764111532</v>
      </c>
      <c r="G3163" s="36">
        <f t="shared" si="401"/>
        <v>9.7841196565326963E-5</v>
      </c>
      <c r="H3163" s="31">
        <f t="shared" si="402"/>
        <v>3.3136316033086479E-4</v>
      </c>
      <c r="I3163" s="37">
        <f t="shared" si="403"/>
        <v>1.3100774459083285E-3</v>
      </c>
      <c r="J3163" s="37">
        <f t="shared" si="404"/>
        <v>4.1103071427745592E-3</v>
      </c>
      <c r="K3163" s="39">
        <f t="shared" si="405"/>
        <v>1.5874791876175818E-3</v>
      </c>
      <c r="L3163" s="36">
        <f>-(1-B3163/MAX(B$5:B3163))</f>
        <v>-5.9521507273843088E-3</v>
      </c>
      <c r="M3163" s="37">
        <f>-(1-C3163/MAX(C$5:C3163))</f>
        <v>-5.0279618328691322E-3</v>
      </c>
      <c r="N3163" s="37">
        <f>-(1-D3163/MAX(D$5:D3163))</f>
        <v>-3.0489898186102371E-3</v>
      </c>
      <c r="O3163" s="37">
        <f>-(1-E3163/MAX(E$5:E3163))</f>
        <v>-0.34131699680372252</v>
      </c>
      <c r="P3163" s="39">
        <f>-(1-F3163/MAX(F$5:F3163))</f>
        <v>-3.9128461196669129E-3</v>
      </c>
      <c r="Q3163" s="33">
        <f>IF(DatiStorici[[#This Row],[Calend]]="X",(DatiStorici[[#This Row],[Balanced]]*B$2/DatiStorici[[#This Row],[Bond 3Y]]),Q3162)</f>
        <v>31.926386779663805</v>
      </c>
      <c r="R3163" s="33">
        <f>IF(DatiStorici[[#This Row],[Calend]]="X",(DatiStorici[[#This Row],[Balanced]]*C$2/DatiStorici[[#This Row],[Bond 10Y]]),R3162)</f>
        <v>22.802972287357111</v>
      </c>
      <c r="S3163" s="33">
        <f>IF(DatiStorici[[#This Row],[Calend]]="X",(DatiStorici[[#This Row],[Balanced]]*D$2/DatiStorici[[#This Row],[SXXR]]),S3162)</f>
        <v>19.40453837773444</v>
      </c>
      <c r="T3163" s="33">
        <f>IF(DatiStorici[[#This Row],[Calend]]="X",(DatiStorici[[#This Row],[Balanced]]*E$2/DatiStorici[[#This Row],[Gold]]),T3162)</f>
        <v>35.247450918338842</v>
      </c>
      <c r="U3163" s="34">
        <f>SUMPRODUCT(DatiStorici[[#This Row],[Bond 3Y]:[Gold]],Q3162:T3162)</f>
        <v>17813.748715487192</v>
      </c>
      <c r="V3163" s="32">
        <f t="shared" si="406"/>
        <v>1.4515156896901451E-3</v>
      </c>
      <c r="W3163" s="32">
        <f>-(1-U3163/MAX(U$5:U3163))</f>
        <v>-4.467743170888383E-5</v>
      </c>
      <c r="X3163" s="53" t="str">
        <f t="shared" si="407"/>
        <v/>
      </c>
    </row>
    <row r="3164" spans="1:24" x14ac:dyDescent="0.3">
      <c r="A3164" s="4">
        <v>43563</v>
      </c>
      <c r="B3164" s="1">
        <v>133.23019400000001</v>
      </c>
      <c r="C3164" s="1">
        <v>190.99157600000001</v>
      </c>
      <c r="D3164" s="1">
        <v>253.83226199999999</v>
      </c>
      <c r="E3164" s="1">
        <v>122.25592</v>
      </c>
      <c r="F3164" s="3">
        <f t="shared" si="400"/>
        <v>16764.890733646342</v>
      </c>
      <c r="G3164" s="36">
        <f t="shared" si="401"/>
        <v>-1.8111346056524792E-5</v>
      </c>
      <c r="H3164" s="31">
        <f t="shared" si="402"/>
        <v>4.8799154397919571E-5</v>
      </c>
      <c r="I3164" s="37">
        <f t="shared" si="403"/>
        <v>-1.7401981713102122E-3</v>
      </c>
      <c r="J3164" s="37">
        <f t="shared" si="404"/>
        <v>8.8893534742061266E-3</v>
      </c>
      <c r="K3164" s="39">
        <f t="shared" si="405"/>
        <v>2.1615474326499781E-3</v>
      </c>
      <c r="L3164" s="36">
        <f>-(1-B3164/MAX(B$5:B3164))</f>
        <v>-5.9701541089459687E-3</v>
      </c>
      <c r="M3164" s="37">
        <f>-(1-C3164/MAX(C$5:C3164))</f>
        <v>-4.9794068540457426E-3</v>
      </c>
      <c r="N3164" s="37">
        <f>-(1-D3164/MAX(D$5:D3164))</f>
        <v>-4.7823734904335335E-3</v>
      </c>
      <c r="O3164" s="37">
        <f>-(1-E3164/MAX(E$5:E3164))</f>
        <v>-0.33543562870996502</v>
      </c>
      <c r="P3164" s="39">
        <f>-(1-F3164/MAX(F$5:F3164))</f>
        <v>-1.7574278092713502E-3</v>
      </c>
      <c r="Q3164" s="33">
        <f>IF(DatiStorici[[#This Row],[Calend]]="X",(DatiStorici[[#This Row],[Balanced]]*B$2/DatiStorici[[#This Row],[Bond 3Y]]),Q3163)</f>
        <v>31.926386779663805</v>
      </c>
      <c r="R3164" s="33">
        <f>IF(DatiStorici[[#This Row],[Calend]]="X",(DatiStorici[[#This Row],[Balanced]]*C$2/DatiStorici[[#This Row],[Bond 10Y]]),R3163)</f>
        <v>22.802972287357111</v>
      </c>
      <c r="S3164" s="33">
        <f>IF(DatiStorici[[#This Row],[Calend]]="X",(DatiStorici[[#This Row],[Balanced]]*D$2/DatiStorici[[#This Row],[SXXR]]),S3163)</f>
        <v>19.40453837773444</v>
      </c>
      <c r="T3164" s="33">
        <f>IF(DatiStorici[[#This Row],[Calend]]="X",(DatiStorici[[#This Row],[Balanced]]*E$2/DatiStorici[[#This Row],[Gold]]),T3163)</f>
        <v>35.247450918338842</v>
      </c>
      <c r="U3164" s="34">
        <f>SUMPRODUCT(DatiStorici[[#This Row],[Bond 3Y]:[Gold]],Q3163:T3163)</f>
        <v>17843.441728182806</v>
      </c>
      <c r="V3164" s="32">
        <f t="shared" si="406"/>
        <v>1.6654716308090467E-3</v>
      </c>
      <c r="W3164" s="32">
        <f>-(1-U3164/MAX(U$5:U3164))</f>
        <v>0</v>
      </c>
      <c r="X3164" s="53" t="str">
        <f t="shared" si="407"/>
        <v/>
      </c>
    </row>
    <row r="3165" spans="1:24" x14ac:dyDescent="0.3">
      <c r="A3165" s="4">
        <v>43564</v>
      </c>
      <c r="B3165" s="1">
        <v>133.25569999999999</v>
      </c>
      <c r="C3165" s="1">
        <v>191.23986400000001</v>
      </c>
      <c r="D3165" s="1">
        <v>252.65619100000001</v>
      </c>
      <c r="E3165" s="1">
        <v>122.53662</v>
      </c>
      <c r="F3165" s="3">
        <f t="shared" si="400"/>
        <v>16765.185562495037</v>
      </c>
      <c r="G3165" s="36">
        <f t="shared" si="401"/>
        <v>1.9142476695503224E-4</v>
      </c>
      <c r="H3165" s="31">
        <f t="shared" si="402"/>
        <v>1.2991502474077642E-3</v>
      </c>
      <c r="I3165" s="37">
        <f t="shared" si="403"/>
        <v>-4.6440273484056422E-3</v>
      </c>
      <c r="J3165" s="37">
        <f t="shared" si="404"/>
        <v>2.2933715466140806E-3</v>
      </c>
      <c r="K3165" s="39">
        <f t="shared" si="405"/>
        <v>1.7585933661280923E-5</v>
      </c>
      <c r="L3165" s="36">
        <f>-(1-B3165/MAX(B$5:B3165))</f>
        <v>-5.7798539638507229E-3</v>
      </c>
      <c r="M3165" s="37">
        <f>-(1-C3165/MAX(C$5:C3165))</f>
        <v>-3.6858855469540375E-3</v>
      </c>
      <c r="N3165" s="37">
        <f>-(1-D3165/MAX(D$5:D3165))</f>
        <v>-9.3934760351002122E-3</v>
      </c>
      <c r="O3165" s="37">
        <f>-(1-E3165/MAX(E$5:E3165))</f>
        <v>-0.33390978669739735</v>
      </c>
      <c r="P3165" s="39">
        <f>-(1-F3165/MAX(F$5:F3165))</f>
        <v>-1.7398726272571663E-3</v>
      </c>
      <c r="Q3165" s="33">
        <f>IF(DatiStorici[[#This Row],[Calend]]="X",(DatiStorici[[#This Row],[Balanced]]*B$2/DatiStorici[[#This Row],[Bond 3Y]]),Q3164)</f>
        <v>31.926386779663805</v>
      </c>
      <c r="R3165" s="33">
        <f>IF(DatiStorici[[#This Row],[Calend]]="X",(DatiStorici[[#This Row],[Balanced]]*C$2/DatiStorici[[#This Row],[Bond 10Y]]),R3164)</f>
        <v>22.802972287357111</v>
      </c>
      <c r="S3165" s="33">
        <f>IF(DatiStorici[[#This Row],[Calend]]="X",(DatiStorici[[#This Row],[Balanced]]*D$2/DatiStorici[[#This Row],[SXXR]]),S3164)</f>
        <v>19.40453837773444</v>
      </c>
      <c r="T3165" s="33">
        <f>IF(DatiStorici[[#This Row],[Calend]]="X",(DatiStorici[[#This Row],[Balanced]]*E$2/DatiStorici[[#This Row],[Gold]]),T3164)</f>
        <v>35.247450918338842</v>
      </c>
      <c r="U3165" s="34">
        <f>SUMPRODUCT(DatiStorici[[#This Row],[Bond 3Y]:[Gold]],Q3164:T3164)</f>
        <v>17836.99059160563</v>
      </c>
      <c r="V3165" s="32">
        <f t="shared" si="406"/>
        <v>-3.6160641718977697E-4</v>
      </c>
      <c r="W3165" s="32">
        <f>-(1-U3165/MAX(U$5:U3165))</f>
        <v>-3.6154104546914922E-4</v>
      </c>
      <c r="X3165" s="53" t="str">
        <f t="shared" si="407"/>
        <v/>
      </c>
    </row>
    <row r="3166" spans="1:24" x14ac:dyDescent="0.3">
      <c r="A3166" s="4">
        <v>43565</v>
      </c>
      <c r="B3166" s="1">
        <v>133.30038300000001</v>
      </c>
      <c r="C3166" s="1">
        <v>191.69891899999999</v>
      </c>
      <c r="D3166" s="1">
        <v>253.369643</v>
      </c>
      <c r="E3166" s="1">
        <v>122.76559</v>
      </c>
      <c r="F3166" s="3">
        <f t="shared" si="400"/>
        <v>16797.674724592627</v>
      </c>
      <c r="G3166" s="36">
        <f t="shared" si="401"/>
        <v>3.3526153232486708E-4</v>
      </c>
      <c r="H3166" s="31">
        <f t="shared" si="402"/>
        <v>2.3975384070439648E-3</v>
      </c>
      <c r="I3166" s="37">
        <f t="shared" si="403"/>
        <v>2.8198262808310057E-3</v>
      </c>
      <c r="J3166" s="37">
        <f t="shared" si="404"/>
        <v>1.8668406330176162E-3</v>
      </c>
      <c r="K3166" s="39">
        <f t="shared" si="405"/>
        <v>1.9360192765215606E-3</v>
      </c>
      <c r="L3166" s="36">
        <f>-(1-B3166/MAX(B$5:B3166))</f>
        <v>-5.4464743126586557E-3</v>
      </c>
      <c r="M3166" s="37">
        <f>-(1-C3166/MAX(C$5:C3166))</f>
        <v>-1.2943184006282138E-3</v>
      </c>
      <c r="N3166" s="37">
        <f>-(1-D3166/MAX(D$5:D3166))</f>
        <v>-6.5961956560265378E-3</v>
      </c>
      <c r="O3166" s="37">
        <f>-(1-E3166/MAX(E$5:E3166))</f>
        <v>-0.33266514100584899</v>
      </c>
      <c r="P3166" s="39">
        <f>-(1-F3166/MAX(F$5:F3166))</f>
        <v>0</v>
      </c>
      <c r="Q3166" s="33">
        <f>IF(DatiStorici[[#This Row],[Calend]]="X",(DatiStorici[[#This Row],[Balanced]]*B$2/DatiStorici[[#This Row],[Bond 3Y]]),Q3165)</f>
        <v>31.926386779663805</v>
      </c>
      <c r="R3166" s="33">
        <f>IF(DatiStorici[[#This Row],[Calend]]="X",(DatiStorici[[#This Row],[Balanced]]*C$2/DatiStorici[[#This Row],[Bond 10Y]]),R3165)</f>
        <v>22.802972287357111</v>
      </c>
      <c r="S3166" s="33">
        <f>IF(DatiStorici[[#This Row],[Calend]]="X",(DatiStorici[[#This Row],[Balanced]]*D$2/DatiStorici[[#This Row],[SXXR]]),S3165)</f>
        <v>19.40453837773444</v>
      </c>
      <c r="T3166" s="33">
        <f>IF(DatiStorici[[#This Row],[Calend]]="X",(DatiStorici[[#This Row],[Balanced]]*E$2/DatiStorici[[#This Row],[Gold]]),T3165)</f>
        <v>35.247450918338842</v>
      </c>
      <c r="U3166" s="34">
        <f>SUMPRODUCT(DatiStorici[[#This Row],[Bond 3Y]:[Gold]],Q3165:T3165)</f>
        <v>17870.79979234092</v>
      </c>
      <c r="V3166" s="32">
        <f t="shared" si="406"/>
        <v>1.8936602055142015E-3</v>
      </c>
      <c r="W3166" s="32">
        <f>-(1-U3166/MAX(U$5:U3166))</f>
        <v>0</v>
      </c>
      <c r="X3166" s="53" t="str">
        <f t="shared" si="407"/>
        <v/>
      </c>
    </row>
    <row r="3167" spans="1:24" x14ac:dyDescent="0.3">
      <c r="A3167" s="4">
        <v>43566</v>
      </c>
      <c r="B3167" s="1">
        <v>133.32325499999999</v>
      </c>
      <c r="C3167" s="1">
        <v>191.81263799999999</v>
      </c>
      <c r="D3167" s="1">
        <v>253.627095</v>
      </c>
      <c r="E3167" s="1">
        <v>122.1388</v>
      </c>
      <c r="F3167" s="3">
        <f t="shared" si="400"/>
        <v>16780.270436093062</v>
      </c>
      <c r="G3167" s="36">
        <f t="shared" si="401"/>
        <v>1.715676841531091E-4</v>
      </c>
      <c r="H3167" s="31">
        <f t="shared" si="402"/>
        <v>5.9304081588800459E-4</v>
      </c>
      <c r="I3167" s="37">
        <f t="shared" si="403"/>
        <v>1.0155963651535293E-3</v>
      </c>
      <c r="J3167" s="37">
        <f t="shared" si="404"/>
        <v>-5.1186617645145351E-3</v>
      </c>
      <c r="K3167" s="39">
        <f t="shared" si="405"/>
        <v>-1.0366500972525451E-3</v>
      </c>
      <c r="L3167" s="36">
        <f>-(1-B3167/MAX(B$5:B3167))</f>
        <v>-5.2758264290775347E-3</v>
      </c>
      <c r="M3167" s="37">
        <f>-(1-C3167/MAX(C$5:C3167))</f>
        <v>-7.0186951255812868E-4</v>
      </c>
      <c r="N3167" s="37">
        <f>-(1-D3167/MAX(D$5:D3167))</f>
        <v>-5.5867858735137998E-3</v>
      </c>
      <c r="O3167" s="37">
        <f>-(1-E3167/MAX(E$5:E3167))</f>
        <v>-0.3360722750103281</v>
      </c>
      <c r="P3167" s="39">
        <f>-(1-F3167/MAX(F$5:F3167))</f>
        <v>-1.0361129611639042E-3</v>
      </c>
      <c r="Q3167" s="33">
        <f>IF(DatiStorici[[#This Row],[Calend]]="X",(DatiStorici[[#This Row],[Balanced]]*B$2/DatiStorici[[#This Row],[Bond 3Y]]),Q3166)</f>
        <v>31.926386779663805</v>
      </c>
      <c r="R3167" s="33">
        <f>IF(DatiStorici[[#This Row],[Calend]]="X",(DatiStorici[[#This Row],[Balanced]]*C$2/DatiStorici[[#This Row],[Bond 10Y]]),R3166)</f>
        <v>22.802972287357111</v>
      </c>
      <c r="S3167" s="33">
        <f>IF(DatiStorici[[#This Row],[Calend]]="X",(DatiStorici[[#This Row],[Balanced]]*D$2/DatiStorici[[#This Row],[SXXR]]),S3166)</f>
        <v>19.40453837773444</v>
      </c>
      <c r="T3167" s="33">
        <f>IF(DatiStorici[[#This Row],[Calend]]="X",(DatiStorici[[#This Row],[Balanced]]*E$2/DatiStorici[[#This Row],[Gold]]),T3166)</f>
        <v>35.247450918338842</v>
      </c>
      <c r="U3167" s="34">
        <f>SUMPRODUCT(DatiStorici[[#This Row],[Bond 3Y]:[Gold]],Q3166:T3166)</f>
        <v>17857.026131318209</v>
      </c>
      <c r="V3167" s="32">
        <f t="shared" si="406"/>
        <v>-7.710327370325995E-4</v>
      </c>
      <c r="W3167" s="32">
        <f>-(1-U3167/MAX(U$5:U3167))</f>
        <v>-7.7073556767248697E-4</v>
      </c>
      <c r="X3167" s="53" t="str">
        <f t="shared" si="407"/>
        <v/>
      </c>
    </row>
    <row r="3168" spans="1:24" x14ac:dyDescent="0.3">
      <c r="A3168" s="4">
        <v>43567</v>
      </c>
      <c r="B3168" s="1">
        <v>133.285562</v>
      </c>
      <c r="C3168" s="1">
        <v>190.97494399999999</v>
      </c>
      <c r="D3168" s="1">
        <v>254.07647800000001</v>
      </c>
      <c r="E3168" s="1">
        <v>121.71420000000001</v>
      </c>
      <c r="F3168" s="3">
        <f t="shared" si="400"/>
        <v>16748.1444375026</v>
      </c>
      <c r="G3168" s="36">
        <f t="shared" si="401"/>
        <v>-2.82758842526419E-4</v>
      </c>
      <c r="H3168" s="31">
        <f t="shared" si="402"/>
        <v>-4.3768156370045767E-3</v>
      </c>
      <c r="I3168" s="37">
        <f t="shared" si="403"/>
        <v>1.7702578483009979E-3</v>
      </c>
      <c r="J3168" s="37">
        <f t="shared" si="404"/>
        <v>-3.4824294070995732E-3</v>
      </c>
      <c r="K3168" s="39">
        <f t="shared" si="405"/>
        <v>-1.9163451981340258E-3</v>
      </c>
      <c r="L3168" s="36">
        <f>-(1-B3168/MAX(B$5:B3168))</f>
        <v>-5.5570537234036488E-3</v>
      </c>
      <c r="M3168" s="37">
        <f>-(1-C3168/MAX(C$5:C3168))</f>
        <v>-5.0660556102465337E-3</v>
      </c>
      <c r="N3168" s="37">
        <f>-(1-D3168/MAX(D$5:D3168))</f>
        <v>-3.8248590044471786E-3</v>
      </c>
      <c r="O3168" s="37">
        <f>-(1-E3168/MAX(E$5:E3168))</f>
        <v>-0.33838033528299016</v>
      </c>
      <c r="P3168" s="39">
        <f>-(1-F3168/MAX(F$5:F3168))</f>
        <v>-2.9486394933884164E-3</v>
      </c>
      <c r="Q3168" s="33">
        <f>IF(DatiStorici[[#This Row],[Calend]]="X",(DatiStorici[[#This Row],[Balanced]]*B$2/DatiStorici[[#This Row],[Bond 3Y]]),Q3167)</f>
        <v>31.926386779663805</v>
      </c>
      <c r="R3168" s="33">
        <f>IF(DatiStorici[[#This Row],[Calend]]="X",(DatiStorici[[#This Row],[Balanced]]*C$2/DatiStorici[[#This Row],[Bond 10Y]]),R3167)</f>
        <v>22.802972287357111</v>
      </c>
      <c r="S3168" s="33">
        <f>IF(DatiStorici[[#This Row],[Calend]]="X",(DatiStorici[[#This Row],[Balanced]]*D$2/DatiStorici[[#This Row],[SXXR]]),S3167)</f>
        <v>19.40453837773444</v>
      </c>
      <c r="T3168" s="33">
        <f>IF(DatiStorici[[#This Row],[Calend]]="X",(DatiStorici[[#This Row],[Balanced]]*E$2/DatiStorici[[#This Row],[Gold]]),T3167)</f>
        <v>35.247450918338842</v>
      </c>
      <c r="U3168" s="34">
        <f>SUMPRODUCT(DatiStorici[[#This Row],[Bond 3Y]:[Gold]],Q3167:T3167)</f>
        <v>17830.474818963914</v>
      </c>
      <c r="V3168" s="32">
        <f t="shared" si="406"/>
        <v>-1.4879897188795508E-3</v>
      </c>
      <c r="W3168" s="32">
        <f>-(1-U3168/MAX(U$5:U3168))</f>
        <v>-2.2564727849667676E-3</v>
      </c>
      <c r="X3168" s="53" t="str">
        <f t="shared" si="407"/>
        <v/>
      </c>
    </row>
    <row r="3169" spans="1:24" x14ac:dyDescent="0.3">
      <c r="A3169" s="4">
        <v>43570</v>
      </c>
      <c r="B3169" s="1">
        <v>133.25451799999999</v>
      </c>
      <c r="C3169" s="1">
        <v>190.72516400000001</v>
      </c>
      <c r="D3169" s="1">
        <v>254.64300399999999</v>
      </c>
      <c r="E3169" s="1">
        <v>120.89654</v>
      </c>
      <c r="F3169" s="3">
        <f t="shared" si="400"/>
        <v>16717.327383529526</v>
      </c>
      <c r="G3169" s="36">
        <f t="shared" si="401"/>
        <v>-2.3294057794518363E-4</v>
      </c>
      <c r="H3169" s="31">
        <f t="shared" si="402"/>
        <v>-1.3087763425726267E-3</v>
      </c>
      <c r="I3169" s="37">
        <f t="shared" si="403"/>
        <v>2.2272637641870268E-3</v>
      </c>
      <c r="J3169" s="37">
        <f t="shared" si="404"/>
        <v>-6.7405350303128709E-3</v>
      </c>
      <c r="K3169" s="39">
        <f t="shared" si="405"/>
        <v>-1.8417228867225505E-3</v>
      </c>
      <c r="L3169" s="36">
        <f>-(1-B3169/MAX(B$5:B3169))</f>
        <v>-5.7886728602477566E-3</v>
      </c>
      <c r="M3169" s="37">
        <f>-(1-C3169/MAX(C$5:C3169))</f>
        <v>-6.3673498817592433E-3</v>
      </c>
      <c r="N3169" s="37">
        <f>-(1-D3169/MAX(D$5:D3169))</f>
        <v>-1.6036415097382406E-3</v>
      </c>
      <c r="O3169" s="37">
        <f>-(1-E3169/MAX(E$5:E3169))</f>
        <v>-0.34282500924093839</v>
      </c>
      <c r="P3169" s="39">
        <f>-(1-F3169/MAX(F$5:F3169))</f>
        <v>-4.7832418701064805E-3</v>
      </c>
      <c r="Q3169" s="33">
        <f>IF(DatiStorici[[#This Row],[Calend]]="X",(DatiStorici[[#This Row],[Balanced]]*B$2/DatiStorici[[#This Row],[Bond 3Y]]),Q3168)</f>
        <v>31.926386779663805</v>
      </c>
      <c r="R3169" s="33">
        <f>IF(DatiStorici[[#This Row],[Calend]]="X",(DatiStorici[[#This Row],[Balanced]]*C$2/DatiStorici[[#This Row],[Bond 10Y]]),R3168)</f>
        <v>22.802972287357111</v>
      </c>
      <c r="S3169" s="33">
        <f>IF(DatiStorici[[#This Row],[Calend]]="X",(DatiStorici[[#This Row],[Balanced]]*D$2/DatiStorici[[#This Row],[SXXR]]),S3168)</f>
        <v>19.40453837773444</v>
      </c>
      <c r="T3169" s="33">
        <f>IF(DatiStorici[[#This Row],[Calend]]="X",(DatiStorici[[#This Row],[Balanced]]*E$2/DatiStorici[[#This Row],[Gold]]),T3168)</f>
        <v>35.247450918338842</v>
      </c>
      <c r="U3169" s="34">
        <f>SUMPRODUCT(DatiStorici[[#This Row],[Bond 3Y]:[Gold]],Q3168:T3168)</f>
        <v>17805.960714585886</v>
      </c>
      <c r="V3169" s="32">
        <f t="shared" si="406"/>
        <v>-1.3757890135577616E-3</v>
      </c>
      <c r="W3169" s="32">
        <f>-(1-U3169/MAX(U$5:U3169))</f>
        <v>-3.6282135387596393E-3</v>
      </c>
      <c r="X3169" s="53" t="str">
        <f t="shared" si="407"/>
        <v/>
      </c>
    </row>
    <row r="3170" spans="1:24" x14ac:dyDescent="0.3">
      <c r="A3170" s="4">
        <v>43571</v>
      </c>
      <c r="B3170" s="1">
        <v>133.23802599999999</v>
      </c>
      <c r="C3170" s="1">
        <v>190.63026199999999</v>
      </c>
      <c r="D3170" s="1">
        <v>255.38028199999999</v>
      </c>
      <c r="E3170" s="1">
        <v>120.02061</v>
      </c>
      <c r="F3170" s="3">
        <f t="shared" si="400"/>
        <v>16691.061330901841</v>
      </c>
      <c r="G3170" s="36">
        <f t="shared" si="401"/>
        <v>-1.2377081755087443E-4</v>
      </c>
      <c r="H3170" s="31">
        <f t="shared" si="402"/>
        <v>-4.9770893758871611E-4</v>
      </c>
      <c r="I3170" s="37">
        <f t="shared" si="403"/>
        <v>2.8911562816851103E-3</v>
      </c>
      <c r="J3170" s="37">
        <f t="shared" si="404"/>
        <v>-7.2716604833862383E-3</v>
      </c>
      <c r="K3170" s="39">
        <f t="shared" si="405"/>
        <v>-1.5724229183355378E-3</v>
      </c>
      <c r="L3170" s="36">
        <f>-(1-B3170/MAX(B$5:B3170))</f>
        <v>-5.9117195940716627E-3</v>
      </c>
      <c r="M3170" s="37">
        <f>-(1-C3170/MAX(C$5:C3170))</f>
        <v>-6.8617666843659997E-3</v>
      </c>
      <c r="N3170" s="37">
        <f>-(1-D3170/MAX(D$5:D3170))</f>
        <v>0</v>
      </c>
      <c r="O3170" s="37">
        <f>-(1-E3170/MAX(E$5:E3170))</f>
        <v>-0.3475864299536866</v>
      </c>
      <c r="P3170" s="39">
        <f>-(1-F3170/MAX(F$5:F3170))</f>
        <v>-6.3469138103203759E-3</v>
      </c>
      <c r="Q3170" s="33">
        <f>IF(DatiStorici[[#This Row],[Calend]]="X",(DatiStorici[[#This Row],[Balanced]]*B$2/DatiStorici[[#This Row],[Bond 3Y]]),Q3169)</f>
        <v>31.926386779663805</v>
      </c>
      <c r="R3170" s="33">
        <f>IF(DatiStorici[[#This Row],[Calend]]="X",(DatiStorici[[#This Row],[Balanced]]*C$2/DatiStorici[[#This Row],[Bond 10Y]]),R3169)</f>
        <v>22.802972287357111</v>
      </c>
      <c r="S3170" s="33">
        <f>IF(DatiStorici[[#This Row],[Calend]]="X",(DatiStorici[[#This Row],[Balanced]]*D$2/DatiStorici[[#This Row],[SXXR]]),S3169)</f>
        <v>19.40453837773444</v>
      </c>
      <c r="T3170" s="33">
        <f>IF(DatiStorici[[#This Row],[Calend]]="X",(DatiStorici[[#This Row],[Balanced]]*E$2/DatiStorici[[#This Row],[Gold]]),T3169)</f>
        <v>35.247450918338842</v>
      </c>
      <c r="U3170" s="34">
        <f>SUMPRODUCT(DatiStorici[[#This Row],[Bond 3Y]:[Gold]],Q3169:T3169)</f>
        <v>17786.70237650226</v>
      </c>
      <c r="V3170" s="32">
        <f t="shared" si="406"/>
        <v>-1.0821522353480248E-3</v>
      </c>
      <c r="W3170" s="32">
        <f>-(1-U3170/MAX(U$5:U3170))</f>
        <v>-4.7058563027885247E-3</v>
      </c>
      <c r="X3170" s="53" t="str">
        <f t="shared" si="407"/>
        <v/>
      </c>
    </row>
    <row r="3171" spans="1:24" x14ac:dyDescent="0.3">
      <c r="A3171" s="4">
        <v>43572</v>
      </c>
      <c r="B3171" s="1">
        <v>133.21685299999999</v>
      </c>
      <c r="C3171" s="1">
        <v>190.37291500000001</v>
      </c>
      <c r="D3171" s="1">
        <v>255.63905800000001</v>
      </c>
      <c r="E3171" s="1">
        <v>119.9722</v>
      </c>
      <c r="F3171" s="3">
        <f t="shared" si="400"/>
        <v>16686.006544111569</v>
      </c>
      <c r="G3171" s="36">
        <f t="shared" si="401"/>
        <v>-1.589237181472208E-4</v>
      </c>
      <c r="H3171" s="31">
        <f t="shared" si="402"/>
        <v>-1.3508918280553095E-3</v>
      </c>
      <c r="I3171" s="37">
        <f t="shared" si="403"/>
        <v>1.0127836731954444E-3</v>
      </c>
      <c r="J3171" s="37">
        <f t="shared" si="404"/>
        <v>-4.0342875819143086E-4</v>
      </c>
      <c r="K3171" s="39">
        <f t="shared" si="405"/>
        <v>-3.0288980732786854E-4</v>
      </c>
      <c r="L3171" s="36">
        <f>-(1-B3171/MAX(B$5:B3171))</f>
        <v>-6.0696912467066433E-3</v>
      </c>
      <c r="M3171" s="37">
        <f>-(1-C3171/MAX(C$5:C3171))</f>
        <v>-8.2024832224835142E-3</v>
      </c>
      <c r="N3171" s="37">
        <f>-(1-D3171/MAX(D$5:D3171))</f>
        <v>0</v>
      </c>
      <c r="O3171" s="37">
        <f>-(1-E3171/MAX(E$5:E3171))</f>
        <v>-0.34784957926550841</v>
      </c>
      <c r="P3171" s="39">
        <f>-(1-F3171/MAX(F$5:F3171))</f>
        <v>-6.6478356267709593E-3</v>
      </c>
      <c r="Q3171" s="33">
        <f>IF(DatiStorici[[#This Row],[Calend]]="X",(DatiStorici[[#This Row],[Balanced]]*B$2/DatiStorici[[#This Row],[Bond 3Y]]),Q3170)</f>
        <v>31.926386779663805</v>
      </c>
      <c r="R3171" s="33">
        <f>IF(DatiStorici[[#This Row],[Calend]]="X",(DatiStorici[[#This Row],[Balanced]]*C$2/DatiStorici[[#This Row],[Bond 10Y]]),R3170)</f>
        <v>22.802972287357111</v>
      </c>
      <c r="S3171" s="33">
        <f>IF(DatiStorici[[#This Row],[Calend]]="X",(DatiStorici[[#This Row],[Balanced]]*D$2/DatiStorici[[#This Row],[SXXR]]),S3170)</f>
        <v>19.40453837773444</v>
      </c>
      <c r="T3171" s="33">
        <f>IF(DatiStorici[[#This Row],[Calend]]="X",(DatiStorici[[#This Row],[Balanced]]*E$2/DatiStorici[[#This Row],[Gold]]),T3170)</f>
        <v>35.247450918338842</v>
      </c>
      <c r="U3171" s="34">
        <f>SUMPRODUCT(DatiStorici[[#This Row],[Bond 3Y]:[Gold]],Q3170:T3170)</f>
        <v>17783.47322233002</v>
      </c>
      <c r="V3171" s="32">
        <f t="shared" si="406"/>
        <v>-1.8156526509914252E-4</v>
      </c>
      <c r="W3171" s="32">
        <f>-(1-U3171/MAX(U$5:U3171))</f>
        <v>-4.8865507434271427E-3</v>
      </c>
      <c r="X3171" s="53" t="str">
        <f t="shared" si="407"/>
        <v/>
      </c>
    </row>
    <row r="3172" spans="1:24" x14ac:dyDescent="0.3">
      <c r="A3172" s="4">
        <v>43573</v>
      </c>
      <c r="B3172" s="1">
        <v>133.24952200000001</v>
      </c>
      <c r="C3172" s="1">
        <v>191.15689599999999</v>
      </c>
      <c r="D3172" s="1">
        <v>256.26845800000001</v>
      </c>
      <c r="E3172" s="1">
        <v>119.95668999999999</v>
      </c>
      <c r="F3172" s="3">
        <f t="shared" si="400"/>
        <v>16715.51889989019</v>
      </c>
      <c r="G3172" s="36">
        <f t="shared" si="401"/>
        <v>2.4520167067009337E-4</v>
      </c>
      <c r="H3172" s="31">
        <f t="shared" si="402"/>
        <v>4.1096767844258815E-3</v>
      </c>
      <c r="I3172" s="37">
        <f t="shared" si="403"/>
        <v>2.4590391720620839E-3</v>
      </c>
      <c r="J3172" s="37">
        <f t="shared" si="404"/>
        <v>-1.2928830722814001E-4</v>
      </c>
      <c r="K3172" s="39">
        <f t="shared" si="405"/>
        <v>1.7671266845606162E-3</v>
      </c>
      <c r="L3172" s="36">
        <f>-(1-B3172/MAX(B$5:B3172))</f>
        <v>-5.8259479925653057E-3</v>
      </c>
      <c r="M3172" s="37">
        <f>-(1-C3172/MAX(C$5:C3172))</f>
        <v>-4.118129053715669E-3</v>
      </c>
      <c r="N3172" s="37">
        <f>-(1-D3172/MAX(D$5:D3172))</f>
        <v>0</v>
      </c>
      <c r="O3172" s="37">
        <f>-(1-E3172/MAX(E$5:E3172))</f>
        <v>-0.34793388923919899</v>
      </c>
      <c r="P3172" s="39">
        <f>-(1-F3172/MAX(F$5:F3172))</f>
        <v>-4.8909046073000173E-3</v>
      </c>
      <c r="Q3172" s="33">
        <f>IF(DatiStorici[[#This Row],[Calend]]="X",(DatiStorici[[#This Row],[Balanced]]*B$2/DatiStorici[[#This Row],[Bond 3Y]]),Q3171)</f>
        <v>31.926386779663805</v>
      </c>
      <c r="R3172" s="33">
        <f>IF(DatiStorici[[#This Row],[Calend]]="X",(DatiStorici[[#This Row],[Balanced]]*C$2/DatiStorici[[#This Row],[Bond 10Y]]),R3171)</f>
        <v>22.802972287357111</v>
      </c>
      <c r="S3172" s="33">
        <f>IF(DatiStorici[[#This Row],[Calend]]="X",(DatiStorici[[#This Row],[Balanced]]*D$2/DatiStorici[[#This Row],[SXXR]]),S3171)</f>
        <v>19.40453837773444</v>
      </c>
      <c r="T3172" s="33">
        <f>IF(DatiStorici[[#This Row],[Calend]]="X",(DatiStorici[[#This Row],[Balanced]]*E$2/DatiStorici[[#This Row],[Gold]]),T3171)</f>
        <v>35.247450918338842</v>
      </c>
      <c r="U3172" s="34">
        <f>SUMPRODUCT(DatiStorici[[#This Row],[Bond 3Y]:[Gold]],Q3171:T3171)</f>
        <v>17814.05985096774</v>
      </c>
      <c r="V3172" s="32">
        <f t="shared" si="406"/>
        <v>1.7184694288759224E-3</v>
      </c>
      <c r="W3172" s="32">
        <f>-(1-U3172/MAX(U$5:U3172))</f>
        <v>-3.1750085073135592E-3</v>
      </c>
      <c r="X3172" s="53" t="str">
        <f t="shared" si="407"/>
        <v/>
      </c>
    </row>
    <row r="3173" spans="1:24" x14ac:dyDescent="0.3">
      <c r="A3173" s="4">
        <v>43578</v>
      </c>
      <c r="B3173" s="1">
        <v>133.17243999999999</v>
      </c>
      <c r="C3173" s="1">
        <v>190.51992000000001</v>
      </c>
      <c r="D3173" s="1">
        <v>256.97727800000001</v>
      </c>
      <c r="E3173" s="1">
        <v>119.36673999999999</v>
      </c>
      <c r="F3173" s="3">
        <f t="shared" si="400"/>
        <v>16684.883745065592</v>
      </c>
      <c r="G3173" s="36">
        <f t="shared" si="401"/>
        <v>-5.7864600629884083E-4</v>
      </c>
      <c r="H3173" s="31">
        <f t="shared" si="402"/>
        <v>-3.3377798423418589E-3</v>
      </c>
      <c r="I3173" s="37">
        <f t="shared" si="403"/>
        <v>2.7621094572403814E-3</v>
      </c>
      <c r="J3173" s="37">
        <f t="shared" si="404"/>
        <v>-4.9301582796627613E-3</v>
      </c>
      <c r="K3173" s="39">
        <f t="shared" si="405"/>
        <v>-1.8344188087245986E-3</v>
      </c>
      <c r="L3173" s="36">
        <f>-(1-B3173/MAX(B$5:B3173))</f>
        <v>-6.4010564291784311E-3</v>
      </c>
      <c r="M3173" s="37">
        <f>-(1-C3173/MAX(C$5:C3173))</f>
        <v>-7.4366222072550503E-3</v>
      </c>
      <c r="N3173" s="37">
        <f>-(1-D3173/MAX(D$5:D3173))</f>
        <v>0</v>
      </c>
      <c r="O3173" s="37">
        <f>-(1-E3173/MAX(E$5:E3173))</f>
        <v>-0.3511407666717401</v>
      </c>
      <c r="P3173" s="39">
        <f>-(1-F3173/MAX(F$5:F3173))</f>
        <v>-6.7146781549415335E-3</v>
      </c>
      <c r="Q3173" s="33">
        <f>IF(DatiStorici[[#This Row],[Calend]]="X",(DatiStorici[[#This Row],[Balanced]]*B$2/DatiStorici[[#This Row],[Bond 3Y]]),Q3172)</f>
        <v>31.926386779663805</v>
      </c>
      <c r="R3173" s="33">
        <f>IF(DatiStorici[[#This Row],[Calend]]="X",(DatiStorici[[#This Row],[Balanced]]*C$2/DatiStorici[[#This Row],[Bond 10Y]]),R3172)</f>
        <v>22.802972287357111</v>
      </c>
      <c r="S3173" s="33">
        <f>IF(DatiStorici[[#This Row],[Calend]]="X",(DatiStorici[[#This Row],[Balanced]]*D$2/DatiStorici[[#This Row],[SXXR]]),S3172)</f>
        <v>19.40453837773444</v>
      </c>
      <c r="T3173" s="33">
        <f>IF(DatiStorici[[#This Row],[Calend]]="X",(DatiStorici[[#This Row],[Balanced]]*E$2/DatiStorici[[#This Row],[Gold]]),T3172)</f>
        <v>35.247450918338842</v>
      </c>
      <c r="U3173" s="34">
        <f>SUMPRODUCT(DatiStorici[[#This Row],[Bond 3Y]:[Gold]],Q3172:T3172)</f>
        <v>17790.03404636991</v>
      </c>
      <c r="V3173" s="32">
        <f t="shared" si="406"/>
        <v>-1.3496093069473335E-3</v>
      </c>
      <c r="W3173" s="32">
        <f>-(1-U3173/MAX(U$5:U3173))</f>
        <v>-4.5194253704092802E-3</v>
      </c>
      <c r="X3173" s="53" t="str">
        <f t="shared" si="407"/>
        <v/>
      </c>
    </row>
    <row r="3174" spans="1:24" x14ac:dyDescent="0.3">
      <c r="A3174" s="4">
        <v>43579</v>
      </c>
      <c r="B3174" s="1">
        <v>133.207831</v>
      </c>
      <c r="C3174" s="1">
        <v>191.28116600000001</v>
      </c>
      <c r="D3174" s="1">
        <v>256.74960800000002</v>
      </c>
      <c r="E3174" s="1">
        <v>119.5675</v>
      </c>
      <c r="F3174" s="3">
        <f t="shared" si="400"/>
        <v>16709.52426611173</v>
      </c>
      <c r="G3174" s="36">
        <f t="shared" si="401"/>
        <v>2.6571787824500472E-4</v>
      </c>
      <c r="H3174" s="31">
        <f t="shared" si="402"/>
        <v>3.9876628781669258E-3</v>
      </c>
      <c r="I3174" s="37">
        <f t="shared" si="403"/>
        <v>-8.863465047650351E-4</v>
      </c>
      <c r="J3174" s="37">
        <f t="shared" si="404"/>
        <v>1.6804627687079425E-3</v>
      </c>
      <c r="K3174" s="39">
        <f t="shared" si="405"/>
        <v>1.4757276433633984E-3</v>
      </c>
      <c r="L3174" s="36">
        <f>-(1-B3174/MAX(B$5:B3174))</f>
        <v>-6.1370043459401113E-3</v>
      </c>
      <c r="M3174" s="37">
        <f>-(1-C3174/MAX(C$5:C3174))</f>
        <v>-3.4707119701984368E-3</v>
      </c>
      <c r="N3174" s="37">
        <f>-(1-D3174/MAX(D$5:D3174))</f>
        <v>-8.8595381572986742E-4</v>
      </c>
      <c r="O3174" s="37">
        <f>-(1-E3174/MAX(E$5:E3174))</f>
        <v>-0.35004946619990873</v>
      </c>
      <c r="P3174" s="39">
        <f>-(1-F3174/MAX(F$5:F3174))</f>
        <v>-5.2477774409954714E-3</v>
      </c>
      <c r="Q3174" s="33">
        <f>IF(DatiStorici[[#This Row],[Calend]]="X",(DatiStorici[[#This Row],[Balanced]]*B$2/DatiStorici[[#This Row],[Bond 3Y]]),Q3173)</f>
        <v>31.926386779663805</v>
      </c>
      <c r="R3174" s="33">
        <f>IF(DatiStorici[[#This Row],[Calend]]="X",(DatiStorici[[#This Row],[Balanced]]*C$2/DatiStorici[[#This Row],[Bond 10Y]]),R3173)</f>
        <v>22.802972287357111</v>
      </c>
      <c r="S3174" s="33">
        <f>IF(DatiStorici[[#This Row],[Calend]]="X",(DatiStorici[[#This Row],[Balanced]]*D$2/DatiStorici[[#This Row],[SXXR]]),S3173)</f>
        <v>19.40453837773444</v>
      </c>
      <c r="T3174" s="33">
        <f>IF(DatiStorici[[#This Row],[Calend]]="X",(DatiStorici[[#This Row],[Balanced]]*E$2/DatiStorici[[#This Row],[Gold]]),T3173)</f>
        <v>35.247450918338842</v>
      </c>
      <c r="U3174" s="34">
        <f>SUMPRODUCT(DatiStorici[[#This Row],[Bond 3Y]:[Gold]],Q3173:T3173)</f>
        <v>17811.181071560197</v>
      </c>
      <c r="V3174" s="32">
        <f t="shared" si="406"/>
        <v>1.1879947135152457E-3</v>
      </c>
      <c r="W3174" s="32">
        <f>-(1-U3174/MAX(U$5:U3174))</f>
        <v>-3.3360969555640274E-3</v>
      </c>
      <c r="X3174" s="53" t="str">
        <f t="shared" si="407"/>
        <v/>
      </c>
    </row>
    <row r="3175" spans="1:24" x14ac:dyDescent="0.3">
      <c r="A3175" s="4">
        <v>43580</v>
      </c>
      <c r="B3175" s="1">
        <v>133.17939100000001</v>
      </c>
      <c r="C3175" s="1">
        <v>190.95660100000001</v>
      </c>
      <c r="D3175" s="1">
        <v>256.382293</v>
      </c>
      <c r="E3175" s="1">
        <v>120.42643</v>
      </c>
      <c r="F3175" s="3">
        <f t="shared" si="400"/>
        <v>16728.955839163835</v>
      </c>
      <c r="G3175" s="36">
        <f t="shared" si="401"/>
        <v>-2.1352375609096192E-4</v>
      </c>
      <c r="H3175" s="31">
        <f t="shared" si="402"/>
        <v>-1.6982365743256956E-3</v>
      </c>
      <c r="I3175" s="37">
        <f t="shared" si="403"/>
        <v>-1.4316594311250914E-3</v>
      </c>
      <c r="J3175" s="37">
        <f t="shared" si="404"/>
        <v>7.1579615982064193E-3</v>
      </c>
      <c r="K3175" s="39">
        <f t="shared" si="405"/>
        <v>1.1622283775000876E-3</v>
      </c>
      <c r="L3175" s="36">
        <f>-(1-B3175/MAX(B$5:B3175))</f>
        <v>-6.3491950511276318E-3</v>
      </c>
      <c r="M3175" s="37">
        <f>-(1-C3175/MAX(C$5:C3175))</f>
        <v>-5.1616182686753387E-3</v>
      </c>
      <c r="N3175" s="37">
        <f>-(1-D3175/MAX(D$5:D3175))</f>
        <v>-2.3153214347613194E-3</v>
      </c>
      <c r="O3175" s="37">
        <f>-(1-E3175/MAX(E$5:E3175))</f>
        <v>-0.34538045487160529</v>
      </c>
      <c r="P3175" s="39">
        <f>-(1-F3175/MAX(F$5:F3175))</f>
        <v>-4.0909760758841562E-3</v>
      </c>
      <c r="Q3175" s="33">
        <f>IF(DatiStorici[[#This Row],[Calend]]="X",(DatiStorici[[#This Row],[Balanced]]*B$2/DatiStorici[[#This Row],[Bond 3Y]]),Q3174)</f>
        <v>31.926386779663805</v>
      </c>
      <c r="R3175" s="33">
        <f>IF(DatiStorici[[#This Row],[Calend]]="X",(DatiStorici[[#This Row],[Balanced]]*C$2/DatiStorici[[#This Row],[Bond 10Y]]),R3174)</f>
        <v>22.802972287357111</v>
      </c>
      <c r="S3175" s="33">
        <f>IF(DatiStorici[[#This Row],[Calend]]="X",(DatiStorici[[#This Row],[Balanced]]*D$2/DatiStorici[[#This Row],[SXXR]]),S3174)</f>
        <v>19.40453837773444</v>
      </c>
      <c r="T3175" s="33">
        <f>IF(DatiStorici[[#This Row],[Calend]]="X",(DatiStorici[[#This Row],[Balanced]]*E$2/DatiStorici[[#This Row],[Gold]]),T3174)</f>
        <v>35.247450918338842</v>
      </c>
      <c r="U3175" s="34">
        <f>SUMPRODUCT(DatiStorici[[#This Row],[Bond 3Y]:[Gold]],Q3174:T3174)</f>
        <v>17826.019553422811</v>
      </c>
      <c r="V3175" s="32">
        <f t="shared" si="406"/>
        <v>8.3275243060039819E-4</v>
      </c>
      <c r="W3175" s="32">
        <f>-(1-U3175/MAX(U$5:U3175))</f>
        <v>-2.5057769903114036E-3</v>
      </c>
      <c r="X3175" s="53" t="str">
        <f t="shared" si="407"/>
        <v/>
      </c>
    </row>
    <row r="3176" spans="1:24" x14ac:dyDescent="0.3">
      <c r="A3176" s="4">
        <v>43581</v>
      </c>
      <c r="B3176" s="1">
        <v>133.24803199999999</v>
      </c>
      <c r="C3176" s="1">
        <v>191.56547599999999</v>
      </c>
      <c r="D3176" s="1">
        <v>257.04412300000001</v>
      </c>
      <c r="E3176" s="1">
        <v>120.74471</v>
      </c>
      <c r="F3176" s="3">
        <f t="shared" si="400"/>
        <v>16768.575535329954</v>
      </c>
      <c r="G3176" s="36">
        <f t="shared" si="401"/>
        <v>5.1526979276974097E-4</v>
      </c>
      <c r="H3176" s="31">
        <f t="shared" si="402"/>
        <v>3.1834790765407194E-3</v>
      </c>
      <c r="I3176" s="37">
        <f t="shared" si="403"/>
        <v>2.5780923846131353E-3</v>
      </c>
      <c r="J3176" s="37">
        <f t="shared" si="404"/>
        <v>2.6394549926719215E-3</v>
      </c>
      <c r="K3176" s="39">
        <f t="shared" si="405"/>
        <v>2.3655304146616434E-3</v>
      </c>
      <c r="L3176" s="36">
        <f>-(1-B3176/MAX(B$5:B3176))</f>
        <v>-5.8370648755025067E-3</v>
      </c>
      <c r="M3176" s="37">
        <f>-(1-C3176/MAX(C$5:C3176))</f>
        <v>-1.9895246280022816E-3</v>
      </c>
      <c r="N3176" s="37">
        <f>-(1-D3176/MAX(D$5:D3176))</f>
        <v>0</v>
      </c>
      <c r="O3176" s="37">
        <f>-(1-E3176/MAX(E$5:E3176))</f>
        <v>-0.34365033376095322</v>
      </c>
      <c r="P3176" s="39">
        <f>-(1-F3176/MAX(F$5:F3176))</f>
        <v>-1.7323343700703653E-3</v>
      </c>
      <c r="Q3176" s="33">
        <f>IF(DatiStorici[[#This Row],[Calend]]="X",(DatiStorici[[#This Row],[Balanced]]*B$2/DatiStorici[[#This Row],[Bond 3Y]]),Q3175)</f>
        <v>31.926386779663805</v>
      </c>
      <c r="R3176" s="33">
        <f>IF(DatiStorici[[#This Row],[Calend]]="X",(DatiStorici[[#This Row],[Balanced]]*C$2/DatiStorici[[#This Row],[Bond 10Y]]),R3175)</f>
        <v>22.802972287357111</v>
      </c>
      <c r="S3176" s="33">
        <f>IF(DatiStorici[[#This Row],[Calend]]="X",(DatiStorici[[#This Row],[Balanced]]*D$2/DatiStorici[[#This Row],[SXXR]]),S3175)</f>
        <v>19.40453837773444</v>
      </c>
      <c r="T3176" s="33">
        <f>IF(DatiStorici[[#This Row],[Calend]]="X",(DatiStorici[[#This Row],[Balanced]]*E$2/DatiStorici[[#This Row],[Gold]]),T3175)</f>
        <v>35.247450918338842</v>
      </c>
      <c r="U3176" s="34">
        <f>SUMPRODUCT(DatiStorici[[#This Row],[Bond 3Y]:[Gold]],Q3175:T3175)</f>
        <v>17866.156236602044</v>
      </c>
      <c r="V3176" s="32">
        <f t="shared" si="406"/>
        <v>2.2490475410457005E-3</v>
      </c>
      <c r="W3176" s="32">
        <f>-(1-U3176/MAX(U$5:U3176))</f>
        <v>-2.5984039846194129E-4</v>
      </c>
      <c r="X3176" s="53" t="str">
        <f t="shared" si="407"/>
        <v/>
      </c>
    </row>
    <row r="3177" spans="1:24" x14ac:dyDescent="0.3">
      <c r="A3177" s="4">
        <v>43584</v>
      </c>
      <c r="B3177" s="1">
        <v>133.24569099999999</v>
      </c>
      <c r="C3177" s="1">
        <v>191.489735</v>
      </c>
      <c r="D3177" s="1">
        <v>257.40151100000003</v>
      </c>
      <c r="E3177" s="1">
        <v>120.29859</v>
      </c>
      <c r="F3177" s="3">
        <f t="shared" si="400"/>
        <v>16754.381122412804</v>
      </c>
      <c r="G3177" s="36">
        <f t="shared" si="401"/>
        <v>-1.7568894109101548E-5</v>
      </c>
      <c r="H3177" s="31">
        <f t="shared" si="402"/>
        <v>-3.9545735868899018E-4</v>
      </c>
      <c r="I3177" s="37">
        <f t="shared" si="403"/>
        <v>1.3894104016970979E-3</v>
      </c>
      <c r="J3177" s="37">
        <f t="shared" si="404"/>
        <v>-3.7015798355163462E-3</v>
      </c>
      <c r="K3177" s="39">
        <f t="shared" si="405"/>
        <v>-8.4684736554492567E-4</v>
      </c>
      <c r="L3177" s="36">
        <f>-(1-B3177/MAX(B$5:B3177))</f>
        <v>-5.854531065405677E-3</v>
      </c>
      <c r="M3177" s="37">
        <f>-(1-C3177/MAX(C$5:C3177))</f>
        <v>-2.3841171871288314E-3</v>
      </c>
      <c r="N3177" s="37">
        <f>-(1-D3177/MAX(D$5:D3177))</f>
        <v>0</v>
      </c>
      <c r="O3177" s="37">
        <f>-(1-E3177/MAX(E$5:E3177))</f>
        <v>-0.34607537344263006</v>
      </c>
      <c r="P3177" s="39">
        <f>-(1-F3177/MAX(F$5:F3177))</f>
        <v>-2.5773568597824426E-3</v>
      </c>
      <c r="Q3177" s="33">
        <f>IF(DatiStorici[[#This Row],[Calend]]="X",(DatiStorici[[#This Row],[Balanced]]*B$2/DatiStorici[[#This Row],[Bond 3Y]]),Q3176)</f>
        <v>31.926386779663805</v>
      </c>
      <c r="R3177" s="33">
        <f>IF(DatiStorici[[#This Row],[Calend]]="X",(DatiStorici[[#This Row],[Balanced]]*C$2/DatiStorici[[#This Row],[Bond 10Y]]),R3176)</f>
        <v>22.802972287357111</v>
      </c>
      <c r="S3177" s="33">
        <f>IF(DatiStorici[[#This Row],[Calend]]="X",(DatiStorici[[#This Row],[Balanced]]*D$2/DatiStorici[[#This Row],[SXXR]]),S3176)</f>
        <v>19.40453837773444</v>
      </c>
      <c r="T3177" s="33">
        <f>IF(DatiStorici[[#This Row],[Calend]]="X",(DatiStorici[[#This Row],[Balanced]]*E$2/DatiStorici[[#This Row],[Gold]]),T3176)</f>
        <v>35.247450918338842</v>
      </c>
      <c r="U3177" s="34">
        <f>SUMPRODUCT(DatiStorici[[#This Row],[Bond 3Y]:[Gold]],Q3176:T3176)</f>
        <v>17855.564733364627</v>
      </c>
      <c r="V3177" s="32">
        <f t="shared" si="406"/>
        <v>-5.9300074353630142E-4</v>
      </c>
      <c r="W3177" s="32">
        <f>-(1-U3177/MAX(U$5:U3177))</f>
        <v>-8.5251131193486707E-4</v>
      </c>
      <c r="X3177" s="53" t="str">
        <f t="shared" si="407"/>
        <v/>
      </c>
    </row>
    <row r="3178" spans="1:24" x14ac:dyDescent="0.3">
      <c r="A3178" s="4">
        <v>43585</v>
      </c>
      <c r="B3178" s="1">
        <v>133.267494</v>
      </c>
      <c r="C3178" s="1">
        <v>191.418836</v>
      </c>
      <c r="D3178" s="1">
        <v>257.502771</v>
      </c>
      <c r="E3178" s="1">
        <v>120.56044</v>
      </c>
      <c r="F3178" s="3">
        <f t="shared" si="400"/>
        <v>16764.97513694768</v>
      </c>
      <c r="G3178" s="36">
        <f t="shared" si="401"/>
        <v>1.6361667096234677E-4</v>
      </c>
      <c r="H3178" s="31">
        <f t="shared" si="402"/>
        <v>-3.7031817086295292E-4</v>
      </c>
      <c r="I3178" s="37">
        <f t="shared" si="403"/>
        <v>3.9331582527169282E-4</v>
      </c>
      <c r="J3178" s="37">
        <f t="shared" si="404"/>
        <v>2.1743017329257618E-3</v>
      </c>
      <c r="K3178" s="39">
        <f t="shared" si="405"/>
        <v>6.3211326647539124E-4</v>
      </c>
      <c r="L3178" s="36">
        <f>-(1-B3178/MAX(B$5:B3178))</f>
        <v>-5.6918589857569701E-3</v>
      </c>
      <c r="M3178" s="37">
        <f>-(1-C3178/MAX(C$5:C3178))</f>
        <v>-2.7534840802186933E-3</v>
      </c>
      <c r="N3178" s="37">
        <f>-(1-D3178/MAX(D$5:D3178))</f>
        <v>0</v>
      </c>
      <c r="O3178" s="37">
        <f>-(1-E3178/MAX(E$5:E3178))</f>
        <v>-0.34465199712987327</v>
      </c>
      <c r="P3178" s="39">
        <f>-(1-F3178/MAX(F$5:F3178))</f>
        <v>-1.946673464099935E-3</v>
      </c>
      <c r="Q3178" s="33">
        <f>IF(DatiStorici[[#This Row],[Calend]]="X",(DatiStorici[[#This Row],[Balanced]]*B$2/DatiStorici[[#This Row],[Bond 3Y]]),Q3177)</f>
        <v>31.926386779663805</v>
      </c>
      <c r="R3178" s="33">
        <f>IF(DatiStorici[[#This Row],[Calend]]="X",(DatiStorici[[#This Row],[Balanced]]*C$2/DatiStorici[[#This Row],[Bond 10Y]]),R3177)</f>
        <v>22.802972287357111</v>
      </c>
      <c r="S3178" s="33">
        <f>IF(DatiStorici[[#This Row],[Calend]]="X",(DatiStorici[[#This Row],[Balanced]]*D$2/DatiStorici[[#This Row],[SXXR]]),S3177)</f>
        <v>19.40453837773444</v>
      </c>
      <c r="T3178" s="33">
        <f>IF(DatiStorici[[#This Row],[Calend]]="X",(DatiStorici[[#This Row],[Balanced]]*E$2/DatiStorici[[#This Row],[Gold]]),T3177)</f>
        <v>35.247450918338842</v>
      </c>
      <c r="U3178" s="34">
        <f>SUMPRODUCT(DatiStorici[[#This Row],[Bond 3Y]:[Gold]],Q3177:T3177)</f>
        <v>17865.838565022481</v>
      </c>
      <c r="V3178" s="32">
        <f t="shared" si="406"/>
        <v>5.7521995176496423E-4</v>
      </c>
      <c r="W3178" s="32">
        <f>-(1-U3178/MAX(U$5:U3178))</f>
        <v>-2.7761641202905807E-4</v>
      </c>
      <c r="X3178" s="53" t="str">
        <f t="shared" si="407"/>
        <v/>
      </c>
    </row>
    <row r="3179" spans="1:24" x14ac:dyDescent="0.3">
      <c r="A3179" s="4">
        <v>43586</v>
      </c>
      <c r="B3179" s="1">
        <v>133.26768799999999</v>
      </c>
      <c r="C3179" s="1">
        <v>191.426299</v>
      </c>
      <c r="D3179" s="1">
        <v>256.79659850000002</v>
      </c>
      <c r="E3179" s="1">
        <v>120.70005999999999</v>
      </c>
      <c r="F3179" s="3">
        <f t="shared" si="400"/>
        <v>16760.052348563644</v>
      </c>
      <c r="G3179" s="36">
        <f t="shared" si="401"/>
        <v>1.4557177670352773E-6</v>
      </c>
      <c r="H3179" s="31">
        <f t="shared" si="402"/>
        <v>3.8987043682609421E-5</v>
      </c>
      <c r="I3179" s="37">
        <f t="shared" si="403"/>
        <v>-2.746155199368485E-3</v>
      </c>
      <c r="J3179" s="37">
        <f t="shared" si="404"/>
        <v>1.1574212569941732E-3</v>
      </c>
      <c r="K3179" s="39">
        <f t="shared" si="405"/>
        <v>-2.9367841213823984E-4</v>
      </c>
      <c r="L3179" s="36">
        <f>-(1-B3179/MAX(B$5:B3179))</f>
        <v>-5.6904115526766885E-3</v>
      </c>
      <c r="M3179" s="37">
        <f>-(1-C3179/MAX(C$5:C3179))</f>
        <v>-2.7146036288282493E-3</v>
      </c>
      <c r="N3179" s="37">
        <f>-(1-D3179/MAX(D$5:D3179))</f>
        <v>-2.7423879644385973E-3</v>
      </c>
      <c r="O3179" s="37">
        <f>-(1-E3179/MAX(E$5:E3179))</f>
        <v>-0.34389304429127443</v>
      </c>
      <c r="P3179" s="39">
        <f>-(1-F3179/MAX(F$5:F3179))</f>
        <v>-2.2397371449217607E-3</v>
      </c>
      <c r="Q3179" s="33">
        <f>IF(DatiStorici[[#This Row],[Calend]]="X",(DatiStorici[[#This Row],[Balanced]]*B$2/DatiStorici[[#This Row],[Bond 3Y]]),Q3178)</f>
        <v>31.926386779663805</v>
      </c>
      <c r="R3179" s="33">
        <f>IF(DatiStorici[[#This Row],[Calend]]="X",(DatiStorici[[#This Row],[Balanced]]*C$2/DatiStorici[[#This Row],[Bond 10Y]]),R3178)</f>
        <v>22.802972287357111</v>
      </c>
      <c r="S3179" s="33">
        <f>IF(DatiStorici[[#This Row],[Calend]]="X",(DatiStorici[[#This Row],[Balanced]]*D$2/DatiStorici[[#This Row],[SXXR]]),S3178)</f>
        <v>19.40453837773444</v>
      </c>
      <c r="T3179" s="33">
        <f>IF(DatiStorici[[#This Row],[Calend]]="X",(DatiStorici[[#This Row],[Balanced]]*E$2/DatiStorici[[#This Row],[Gold]]),T3178)</f>
        <v>35.247450918338842</v>
      </c>
      <c r="U3179" s="34">
        <f>SUMPRODUCT(DatiStorici[[#This Row],[Bond 3Y]:[Gold]],Q3178:T3178)</f>
        <v>17857.233235043364</v>
      </c>
      <c r="V3179" s="32">
        <f t="shared" si="406"/>
        <v>-4.8177996526881355E-4</v>
      </c>
      <c r="W3179" s="32">
        <f>-(1-U3179/MAX(U$5:U3179))</f>
        <v>-7.5914662215459394E-4</v>
      </c>
      <c r="X3179" s="53" t="str">
        <f t="shared" si="407"/>
        <v/>
      </c>
    </row>
    <row r="3180" spans="1:24" x14ac:dyDescent="0.3">
      <c r="A3180" s="4">
        <v>43587</v>
      </c>
      <c r="B3180" s="1">
        <v>133.29305299999999</v>
      </c>
      <c r="C3180" s="1">
        <v>191.53555800000001</v>
      </c>
      <c r="D3180" s="1">
        <v>256.09042599999998</v>
      </c>
      <c r="E3180" s="1">
        <v>119.49054</v>
      </c>
      <c r="F3180" s="3">
        <f t="shared" si="400"/>
        <v>16705.117172408238</v>
      </c>
      <c r="G3180" s="36">
        <f t="shared" si="401"/>
        <v>1.9031309698043752E-4</v>
      </c>
      <c r="H3180" s="31">
        <f t="shared" si="402"/>
        <v>5.705999225109218E-4</v>
      </c>
      <c r="I3180" s="37">
        <f t="shared" si="403"/>
        <v>-2.7537173393231132E-3</v>
      </c>
      <c r="J3180" s="37">
        <f t="shared" si="404"/>
        <v>-1.007142014553168E-2</v>
      </c>
      <c r="K3180" s="39">
        <f t="shared" si="405"/>
        <v>-3.2831284757833864E-3</v>
      </c>
      <c r="L3180" s="36">
        <f>-(1-B3180/MAX(B$5:B3180))</f>
        <v>-5.5011634079128457E-3</v>
      </c>
      <c r="M3180" s="37">
        <f>-(1-C3180/MAX(C$5:C3180))</f>
        <v>-2.1453902778344469E-3</v>
      </c>
      <c r="N3180" s="37">
        <f>-(1-D3180/MAX(D$5:D3180))</f>
        <v>-5.4847759288773057E-3</v>
      </c>
      <c r="O3180" s="37">
        <f>-(1-E3180/MAX(E$5:E3180))</f>
        <v>-0.35046780891913643</v>
      </c>
      <c r="P3180" s="39">
        <f>-(1-F3180/MAX(F$5:F3180))</f>
        <v>-5.5101407606661379E-3</v>
      </c>
      <c r="Q3180" s="33">
        <f>IF(DatiStorici[[#This Row],[Calend]]="X",(DatiStorici[[#This Row],[Balanced]]*B$2/DatiStorici[[#This Row],[Bond 3Y]]),Q3179)</f>
        <v>31.926386779663805</v>
      </c>
      <c r="R3180" s="33">
        <f>IF(DatiStorici[[#This Row],[Calend]]="X",(DatiStorici[[#This Row],[Balanced]]*C$2/DatiStorici[[#This Row],[Bond 10Y]]),R3179)</f>
        <v>22.802972287357111</v>
      </c>
      <c r="S3180" s="33">
        <f>IF(DatiStorici[[#This Row],[Calend]]="X",(DatiStorici[[#This Row],[Balanced]]*D$2/DatiStorici[[#This Row],[SXXR]]),S3179)</f>
        <v>19.40453837773444</v>
      </c>
      <c r="T3180" s="33">
        <f>IF(DatiStorici[[#This Row],[Calend]]="X",(DatiStorici[[#This Row],[Balanced]]*E$2/DatiStorici[[#This Row],[Gold]]),T3179)</f>
        <v>35.247450918338842</v>
      </c>
      <c r="U3180" s="34">
        <f>SUMPRODUCT(DatiStorici[[#This Row],[Bond 3Y]:[Gold]],Q3179:T3179)</f>
        <v>17804.199029580876</v>
      </c>
      <c r="V3180" s="32">
        <f t="shared" si="406"/>
        <v>-2.9743193804745291E-3</v>
      </c>
      <c r="W3180" s="32">
        <f>-(1-U3180/MAX(U$5:U3180))</f>
        <v>-3.7267925069917052E-3</v>
      </c>
      <c r="X3180" s="53" t="str">
        <f t="shared" si="407"/>
        <v/>
      </c>
    </row>
    <row r="3181" spans="1:24" x14ac:dyDescent="0.3">
      <c r="A3181" s="4">
        <v>43588</v>
      </c>
      <c r="B3181" s="1">
        <v>133.315855</v>
      </c>
      <c r="C3181" s="1">
        <v>191.58490499999999</v>
      </c>
      <c r="D3181" s="1">
        <v>257.166561</v>
      </c>
      <c r="E3181" s="1">
        <v>120.20367</v>
      </c>
      <c r="F3181" s="3">
        <f t="shared" si="400"/>
        <v>16751.24457634463</v>
      </c>
      <c r="G3181" s="36">
        <f t="shared" si="401"/>
        <v>1.7105204943573184E-4</v>
      </c>
      <c r="H3181" s="31">
        <f t="shared" si="402"/>
        <v>2.5760566212757748E-4</v>
      </c>
      <c r="I3181" s="37">
        <f t="shared" si="403"/>
        <v>4.1933635748938151E-3</v>
      </c>
      <c r="J3181" s="37">
        <f t="shared" si="404"/>
        <v>5.9503490228458612E-3</v>
      </c>
      <c r="K3181" s="39">
        <f t="shared" si="405"/>
        <v>2.7574685801628955E-3</v>
      </c>
      <c r="L3181" s="36">
        <f>-(1-B3181/MAX(B$5:B3181))</f>
        <v>-5.3310377939996823E-3</v>
      </c>
      <c r="M3181" s="37">
        <f>-(1-C3181/MAX(C$5:C3181))</f>
        <v>-1.888304168392918E-3</v>
      </c>
      <c r="N3181" s="37">
        <f>-(1-D3181/MAX(D$5:D3181))</f>
        <v>-1.3056558525345041E-3</v>
      </c>
      <c r="O3181" s="37">
        <f>-(1-E3181/MAX(E$5:E3181))</f>
        <v>-0.34659134395860058</v>
      </c>
      <c r="P3181" s="39">
        <f>-(1-F3181/MAX(F$5:F3181))</f>
        <v>-2.764081874976454E-3</v>
      </c>
      <c r="Q3181" s="33">
        <f>IF(DatiStorici[[#This Row],[Calend]]="X",(DatiStorici[[#This Row],[Balanced]]*B$2/DatiStorici[[#This Row],[Bond 3Y]]),Q3180)</f>
        <v>31.926386779663805</v>
      </c>
      <c r="R3181" s="33">
        <f>IF(DatiStorici[[#This Row],[Calend]]="X",(DatiStorici[[#This Row],[Balanced]]*C$2/DatiStorici[[#This Row],[Bond 10Y]]),R3180)</f>
        <v>22.802972287357111</v>
      </c>
      <c r="S3181" s="33">
        <f>IF(DatiStorici[[#This Row],[Calend]]="X",(DatiStorici[[#This Row],[Balanced]]*D$2/DatiStorici[[#This Row],[SXXR]]),S3180)</f>
        <v>19.40453837773444</v>
      </c>
      <c r="T3181" s="33">
        <f>IF(DatiStorici[[#This Row],[Calend]]="X",(DatiStorici[[#This Row],[Balanced]]*E$2/DatiStorici[[#This Row],[Gold]]),T3180)</f>
        <v>35.247450918338842</v>
      </c>
      <c r="U3181" s="34">
        <f>SUMPRODUCT(DatiStorici[[#This Row],[Bond 3Y]:[Gold]],Q3180:T3180)</f>
        <v>17852.070190906205</v>
      </c>
      <c r="V3181" s="32">
        <f t="shared" si="406"/>
        <v>2.6851485662724136E-3</v>
      </c>
      <c r="W3181" s="32">
        <f>-(1-U3181/MAX(U$5:U3181))</f>
        <v>-1.0480561391965626E-3</v>
      </c>
      <c r="X3181" s="53" t="str">
        <f t="shared" si="407"/>
        <v/>
      </c>
    </row>
    <row r="3182" spans="1:24" x14ac:dyDescent="0.3">
      <c r="A3182" s="4">
        <v>43591</v>
      </c>
      <c r="B3182" s="1">
        <v>133.3158085</v>
      </c>
      <c r="C3182" s="1">
        <v>191.779563</v>
      </c>
      <c r="D3182" s="1">
        <v>255.09040100000001</v>
      </c>
      <c r="E3182" s="1">
        <v>120.19946</v>
      </c>
      <c r="F3182" s="3">
        <f t="shared" si="400"/>
        <v>16724.773311745448</v>
      </c>
      <c r="G3182" s="36">
        <f t="shared" si="401"/>
        <v>-3.4879578357806034E-7</v>
      </c>
      <c r="H3182" s="31">
        <f t="shared" si="402"/>
        <v>1.0155245620159213E-3</v>
      </c>
      <c r="I3182" s="37">
        <f t="shared" si="403"/>
        <v>-8.1059761883672636E-3</v>
      </c>
      <c r="J3182" s="37">
        <f t="shared" si="404"/>
        <v>-3.5024502388367183E-5</v>
      </c>
      <c r="K3182" s="39">
        <f t="shared" si="405"/>
        <v>-1.5815065104270367E-3</v>
      </c>
      <c r="L3182" s="36">
        <f>-(1-B3182/MAX(B$5:B3182))</f>
        <v>-5.3313847302792761E-3</v>
      </c>
      <c r="M3182" s="37">
        <f>-(1-C3182/MAX(C$5:C3182))</f>
        <v>-8.7418238000258608E-4</v>
      </c>
      <c r="N3182" s="37">
        <f>-(1-D3182/MAX(D$5:D3182))</f>
        <v>-9.3683263703596698E-3</v>
      </c>
      <c r="O3182" s="37">
        <f>-(1-E3182/MAX(E$5:E3182))</f>
        <v>-0.34661422887086601</v>
      </c>
      <c r="P3182" s="39">
        <f>-(1-F3182/MAX(F$5:F3182))</f>
        <v>-4.3399705043964953E-3</v>
      </c>
      <c r="Q3182" s="33">
        <f>IF(DatiStorici[[#This Row],[Calend]]="X",(DatiStorici[[#This Row],[Balanced]]*B$2/DatiStorici[[#This Row],[Bond 3Y]]),Q3181)</f>
        <v>31.926386779663805</v>
      </c>
      <c r="R3182" s="33">
        <f>IF(DatiStorici[[#This Row],[Calend]]="X",(DatiStorici[[#This Row],[Balanced]]*C$2/DatiStorici[[#This Row],[Bond 10Y]]),R3181)</f>
        <v>22.802972287357111</v>
      </c>
      <c r="S3182" s="33">
        <f>IF(DatiStorici[[#This Row],[Calend]]="X",(DatiStorici[[#This Row],[Balanced]]*D$2/DatiStorici[[#This Row],[SXXR]]),S3181)</f>
        <v>19.40453837773444</v>
      </c>
      <c r="T3182" s="33">
        <f>IF(DatiStorici[[#This Row],[Calend]]="X",(DatiStorici[[#This Row],[Balanced]]*E$2/DatiStorici[[#This Row],[Gold]]),T3181)</f>
        <v>35.247450918338842</v>
      </c>
      <c r="U3182" s="34">
        <f>SUMPRODUCT(DatiStorici[[#This Row],[Bond 3Y]:[Gold]],Q3181:T3181)</f>
        <v>17816.072169142048</v>
      </c>
      <c r="V3182" s="32">
        <f t="shared" si="406"/>
        <v>-2.0184978305349305E-3</v>
      </c>
      <c r="W3182" s="32">
        <f>-(1-U3182/MAX(U$5:U3182))</f>
        <v>-3.0624048075524879E-3</v>
      </c>
      <c r="X3182" s="53" t="str">
        <f t="shared" si="407"/>
        <v/>
      </c>
    </row>
    <row r="3183" spans="1:24" x14ac:dyDescent="0.3">
      <c r="A3183" s="79">
        <v>43592</v>
      </c>
      <c r="B3183" s="1">
        <v>133.31576200000001</v>
      </c>
      <c r="C3183" s="1">
        <v>191.974221</v>
      </c>
      <c r="D3183" s="1">
        <v>251.68661</v>
      </c>
      <c r="E3183" s="1">
        <v>120.44719000000001</v>
      </c>
      <c r="F3183" s="3">
        <f t="shared" si="400"/>
        <v>16688.266642614424</v>
      </c>
      <c r="G3183" s="36">
        <f t="shared" si="401"/>
        <v>-3.4879590525854629E-7</v>
      </c>
      <c r="H3183" s="31">
        <f t="shared" si="402"/>
        <v>1.0144943180294009E-3</v>
      </c>
      <c r="I3183" s="37">
        <f t="shared" si="403"/>
        <v>-1.3433293584467597E-2</v>
      </c>
      <c r="J3183" s="37">
        <f t="shared" si="404"/>
        <v>2.058870027980914E-3</v>
      </c>
      <c r="K3183" s="39">
        <f t="shared" si="405"/>
        <v>-2.1851758300041506E-3</v>
      </c>
      <c r="L3183" s="36">
        <f>-(1-B3183/MAX(B$5:B3183))</f>
        <v>-5.3317316665587589E-3</v>
      </c>
      <c r="M3183" s="37">
        <f>-(1-C3183/MAX(C$5:C3183))</f>
        <v>0</v>
      </c>
      <c r="N3183" s="37">
        <f>-(1-D3183/MAX(D$5:D3183))</f>
        <v>-2.2586789949534114E-2</v>
      </c>
      <c r="O3183" s="37">
        <f>-(1-E3183/MAX(E$5:E3183))</f>
        <v>-0.34526760670565981</v>
      </c>
      <c r="P3183" s="39">
        <f>-(1-F3183/MAX(F$5:F3183))</f>
        <v>-6.5132873312533368E-3</v>
      </c>
      <c r="Q3183" s="33">
        <f>IF(DatiStorici[[#This Row],[Calend]]="X",(DatiStorici[[#This Row],[Balanced]]*B$2/DatiStorici[[#This Row],[Bond 3Y]]),Q3182)</f>
        <v>31.926386779663805</v>
      </c>
      <c r="R3183" s="33">
        <f>IF(DatiStorici[[#This Row],[Calend]]="X",(DatiStorici[[#This Row],[Balanced]]*C$2/DatiStorici[[#This Row],[Bond 10Y]]),R3182)</f>
        <v>22.802972287357111</v>
      </c>
      <c r="S3183" s="33">
        <f>IF(DatiStorici[[#This Row],[Calend]]="X",(DatiStorici[[#This Row],[Balanced]]*D$2/DatiStorici[[#This Row],[SXXR]]),S3182)</f>
        <v>19.40453837773444</v>
      </c>
      <c r="T3183" s="33">
        <f>IF(DatiStorici[[#This Row],[Calend]]="X",(DatiStorici[[#This Row],[Balanced]]*E$2/DatiStorici[[#This Row],[Gold]]),T3182)</f>
        <v>35.247450918338842</v>
      </c>
      <c r="U3183" s="34">
        <f>SUMPRODUCT(DatiStorici[[#This Row],[Bond 3Y]:[Gold]],Q3182:T3182)</f>
        <v>17763.192323471289</v>
      </c>
      <c r="V3183" s="32">
        <f t="shared" si="406"/>
        <v>-2.9725113973702037E-3</v>
      </c>
      <c r="W3183" s="32">
        <f>-(1-U3183/MAX(U$5:U3183))</f>
        <v>-6.0214131499447543E-3</v>
      </c>
      <c r="X3183" s="53" t="str">
        <f t="shared" si="407"/>
        <v/>
      </c>
    </row>
    <row r="3184" spans="1:24" x14ac:dyDescent="0.3">
      <c r="A3184" s="79">
        <v>43593</v>
      </c>
      <c r="B3184" s="1">
        <v>133.29621399999999</v>
      </c>
      <c r="C3184" s="1">
        <v>191.972827</v>
      </c>
      <c r="D3184" s="1">
        <v>252.130698</v>
      </c>
      <c r="E3184" s="1">
        <v>120.82183000000001</v>
      </c>
      <c r="F3184" s="3">
        <f t="shared" si="400"/>
        <v>16709.205472372509</v>
      </c>
      <c r="G3184" s="36">
        <f t="shared" si="401"/>
        <v>-1.4664007467570593E-4</v>
      </c>
      <c r="H3184" s="31">
        <f t="shared" si="402"/>
        <v>-7.2614179860250106E-6</v>
      </c>
      <c r="I3184" s="37">
        <f t="shared" si="403"/>
        <v>1.762893445538951E-3</v>
      </c>
      <c r="J3184" s="37">
        <f t="shared" si="404"/>
        <v>3.1055814882947588E-3</v>
      </c>
      <c r="K3184" s="39">
        <f t="shared" si="405"/>
        <v>1.2539172084351639E-3</v>
      </c>
      <c r="L3184" s="36">
        <f>-(1-B3184/MAX(B$5:B3184))</f>
        <v>-5.4775792018967318E-3</v>
      </c>
      <c r="M3184" s="37">
        <f>-(1-C3184/MAX(C$5:C3184))</f>
        <v>-7.2613916219932406E-6</v>
      </c>
      <c r="N3184" s="37">
        <f>-(1-D3184/MAX(D$5:D3184))</f>
        <v>-2.0862194915952981E-2</v>
      </c>
      <c r="O3184" s="37">
        <f>-(1-E3184/MAX(E$5:E3184))</f>
        <v>-0.34323112130634248</v>
      </c>
      <c r="P3184" s="39">
        <f>-(1-F3184/MAX(F$5:F3184))</f>
        <v>-5.2667558855985508E-3</v>
      </c>
      <c r="Q3184" s="33">
        <f>IF(DatiStorici[[#This Row],[Calend]]="X",(DatiStorici[[#This Row],[Balanced]]*B$2/DatiStorici[[#This Row],[Bond 3Y]]),Q3183)</f>
        <v>31.926386779663805</v>
      </c>
      <c r="R3184" s="33">
        <f>IF(DatiStorici[[#This Row],[Calend]]="X",(DatiStorici[[#This Row],[Balanced]]*C$2/DatiStorici[[#This Row],[Bond 10Y]]),R3183)</f>
        <v>22.802972287357111</v>
      </c>
      <c r="S3184" s="33">
        <f>IF(DatiStorici[[#This Row],[Calend]]="X",(DatiStorici[[#This Row],[Balanced]]*D$2/DatiStorici[[#This Row],[SXXR]]),S3183)</f>
        <v>19.40453837773444</v>
      </c>
      <c r="T3184" s="33">
        <f>IF(DatiStorici[[#This Row],[Calend]]="X",(DatiStorici[[#This Row],[Balanced]]*E$2/DatiStorici[[#This Row],[Gold]]),T3183)</f>
        <v>35.247450918338842</v>
      </c>
      <c r="U3184" s="34">
        <f>SUMPRODUCT(DatiStorici[[#This Row],[Bond 3Y]:[Gold]],Q3183:T3183)</f>
        <v>17784.35886677029</v>
      </c>
      <c r="V3184" s="32">
        <f t="shared" si="406"/>
        <v>1.190886296908221E-3</v>
      </c>
      <c r="W3184" s="32">
        <f>-(1-U3184/MAX(U$5:U3184))</f>
        <v>-4.8369925562972149E-3</v>
      </c>
      <c r="X3184" s="53" t="str">
        <f t="shared" si="407"/>
        <v/>
      </c>
    </row>
    <row r="3185" spans="1:24" x14ac:dyDescent="0.3">
      <c r="A3185" s="79">
        <v>43594</v>
      </c>
      <c r="B3185" s="1">
        <v>133.24723399999999</v>
      </c>
      <c r="C3185" s="1">
        <v>191.67291499999999</v>
      </c>
      <c r="D3185" s="1">
        <v>248.30532099999999</v>
      </c>
      <c r="E3185" s="1">
        <v>120.90503</v>
      </c>
      <c r="F3185" s="3">
        <f t="shared" si="400"/>
        <v>16646.137747654182</v>
      </c>
      <c r="G3185" s="36">
        <f t="shared" si="401"/>
        <v>-3.6751982401992571E-4</v>
      </c>
      <c r="H3185" s="31">
        <f t="shared" si="402"/>
        <v>-1.563484372487387E-3</v>
      </c>
      <c r="I3185" s="37">
        <f t="shared" si="403"/>
        <v>-1.5288473913226706E-2</v>
      </c>
      <c r="J3185" s="37">
        <f t="shared" si="404"/>
        <v>6.8838029241327463E-4</v>
      </c>
      <c r="K3185" s="39">
        <f t="shared" si="405"/>
        <v>-3.7815710340294894E-3</v>
      </c>
      <c r="L3185" s="36">
        <f>-(1-B3185/MAX(B$5:B3185))</f>
        <v>-5.8430187497198194E-3</v>
      </c>
      <c r="M3185" s="37">
        <f>-(1-C3185/MAX(C$5:C3185))</f>
        <v>-1.569512814952434E-3</v>
      </c>
      <c r="N3185" s="37">
        <f>-(1-D3185/MAX(D$5:D3185))</f>
        <v>-3.5717868061311053E-2</v>
      </c>
      <c r="O3185" s="37">
        <f>-(1-E3185/MAX(E$5:E3185))</f>
        <v>-0.34277885890717752</v>
      </c>
      <c r="P3185" s="39">
        <f>-(1-F3185/MAX(F$5:F3185))</f>
        <v>-9.0213067834078453E-3</v>
      </c>
      <c r="Q3185" s="33">
        <f>IF(DatiStorici[[#This Row],[Calend]]="X",(DatiStorici[[#This Row],[Balanced]]*B$2/DatiStorici[[#This Row],[Bond 3Y]]),Q3184)</f>
        <v>31.926386779663805</v>
      </c>
      <c r="R3185" s="33">
        <f>IF(DatiStorici[[#This Row],[Calend]]="X",(DatiStorici[[#This Row],[Balanced]]*C$2/DatiStorici[[#This Row],[Bond 10Y]]),R3184)</f>
        <v>22.802972287357111</v>
      </c>
      <c r="S3185" s="33">
        <f>IF(DatiStorici[[#This Row],[Calend]]="X",(DatiStorici[[#This Row],[Balanced]]*D$2/DatiStorici[[#This Row],[SXXR]]),S3184)</f>
        <v>19.40453837773444</v>
      </c>
      <c r="T3185" s="33">
        <f>IF(DatiStorici[[#This Row],[Calend]]="X",(DatiStorici[[#This Row],[Balanced]]*E$2/DatiStorici[[#This Row],[Gold]]),T3184)</f>
        <v>35.247450918338842</v>
      </c>
      <c r="U3185" s="34">
        <f>SUMPRODUCT(DatiStorici[[#This Row],[Bond 3Y]:[Gold]],Q3184:T3184)</f>
        <v>17704.659140431777</v>
      </c>
      <c r="V3185" s="32">
        <f t="shared" si="406"/>
        <v>-4.4915224371277311E-3</v>
      </c>
      <c r="W3185" s="32">
        <f>-(1-U3185/MAX(U$5:U3185))</f>
        <v>-9.2967664480437806E-3</v>
      </c>
      <c r="X3185" s="53" t="str">
        <f t="shared" si="407"/>
        <v/>
      </c>
    </row>
    <row r="3186" spans="1:24" x14ac:dyDescent="0.3">
      <c r="A3186" s="79">
        <v>43595</v>
      </c>
      <c r="B3186" s="1">
        <v>133.223446</v>
      </c>
      <c r="C3186" s="1">
        <v>191.64473699999999</v>
      </c>
      <c r="D3186" s="1">
        <v>249.148493</v>
      </c>
      <c r="E3186" s="1">
        <v>120.99763</v>
      </c>
      <c r="F3186" s="3">
        <f t="shared" si="400"/>
        <v>16661.173496150772</v>
      </c>
      <c r="G3186" s="36">
        <f t="shared" si="401"/>
        <v>-1.7854121934304766E-4</v>
      </c>
      <c r="H3186" s="31">
        <f t="shared" si="402"/>
        <v>-1.4702166677549381E-4</v>
      </c>
      <c r="I3186" s="37">
        <f t="shared" si="403"/>
        <v>3.3899541373814705E-3</v>
      </c>
      <c r="J3186" s="37">
        <f t="shared" si="404"/>
        <v>7.6559724083270536E-4</v>
      </c>
      <c r="K3186" s="39">
        <f t="shared" si="405"/>
        <v>9.0284979222011444E-4</v>
      </c>
      <c r="L3186" s="36">
        <f>-(1-B3186/MAX(B$5:B3186))</f>
        <v>-6.0205009049589808E-3</v>
      </c>
      <c r="M3186" s="37">
        <f>-(1-C3186/MAX(C$5:C3186))</f>
        <v>-1.716292939144215E-3</v>
      </c>
      <c r="N3186" s="37">
        <f>-(1-D3186/MAX(D$5:D3186))</f>
        <v>-3.2443448928943686E-2</v>
      </c>
      <c r="O3186" s="37">
        <f>-(1-E3186/MAX(E$5:E3186))</f>
        <v>-0.34227549955426062</v>
      </c>
      <c r="P3186" s="39">
        <f>-(1-F3186/MAX(F$5:F3186))</f>
        <v>-8.1261978624940223E-3</v>
      </c>
      <c r="Q3186" s="33">
        <f>IF(DatiStorici[[#This Row],[Calend]]="X",(DatiStorici[[#This Row],[Balanced]]*B$2/DatiStorici[[#This Row],[Bond 3Y]]),Q3185)</f>
        <v>31.926386779663805</v>
      </c>
      <c r="R3186" s="33">
        <f>IF(DatiStorici[[#This Row],[Calend]]="X",(DatiStorici[[#This Row],[Balanced]]*C$2/DatiStorici[[#This Row],[Bond 10Y]]),R3185)</f>
        <v>22.802972287357111</v>
      </c>
      <c r="S3186" s="33">
        <f>IF(DatiStorici[[#This Row],[Calend]]="X",(DatiStorici[[#This Row],[Balanced]]*D$2/DatiStorici[[#This Row],[SXXR]]),S3185)</f>
        <v>19.40453837773444</v>
      </c>
      <c r="T3186" s="33">
        <f>IF(DatiStorici[[#This Row],[Calend]]="X",(DatiStorici[[#This Row],[Balanced]]*E$2/DatiStorici[[#This Row],[Gold]]),T3185)</f>
        <v>35.247450918338842</v>
      </c>
      <c r="U3186" s="34">
        <f>SUMPRODUCT(DatiStorici[[#This Row],[Bond 3Y]:[Gold]],Q3185:T3185)</f>
        <v>17722.88241077802</v>
      </c>
      <c r="V3186" s="32">
        <f t="shared" si="406"/>
        <v>1.0287629993814228E-3</v>
      </c>
      <c r="W3186" s="32">
        <f>-(1-U3186/MAX(U$5:U3186))</f>
        <v>-8.2770431811504119E-3</v>
      </c>
      <c r="X3186" s="53" t="str">
        <f t="shared" si="407"/>
        <v/>
      </c>
    </row>
    <row r="3187" spans="1:24" x14ac:dyDescent="0.3">
      <c r="A3187" s="79">
        <v>43598</v>
      </c>
      <c r="B3187" s="1">
        <v>133.21595600000001</v>
      </c>
      <c r="C3187" s="1">
        <v>191.707122</v>
      </c>
      <c r="D3187" s="1">
        <v>246.17356699999999</v>
      </c>
      <c r="E3187" s="1">
        <v>121.79243</v>
      </c>
      <c r="F3187" s="3">
        <f t="shared" si="400"/>
        <v>16649.162554023889</v>
      </c>
      <c r="G3187" s="36">
        <f t="shared" si="401"/>
        <v>-5.6222915572806513E-5</v>
      </c>
      <c r="H3187" s="31">
        <f t="shared" si="402"/>
        <v>3.2547123007805408E-4</v>
      </c>
      <c r="I3187" s="37">
        <f t="shared" si="403"/>
        <v>-1.2012232089328716E-2</v>
      </c>
      <c r="J3187" s="37">
        <f t="shared" si="404"/>
        <v>6.5472436489572494E-3</v>
      </c>
      <c r="K3187" s="39">
        <f t="shared" si="405"/>
        <v>-7.2115409639384831E-4</v>
      </c>
      <c r="L3187" s="36">
        <f>-(1-B3187/MAX(B$5:B3187))</f>
        <v>-6.0763837594545178E-3</v>
      </c>
      <c r="M3187" s="37">
        <f>-(1-C3187/MAX(C$5:C3187))</f>
        <v>-1.391327432447298E-3</v>
      </c>
      <c r="N3187" s="37">
        <f>-(1-D3187/MAX(D$5:D3187))</f>
        <v>-4.3996435284962443E-2</v>
      </c>
      <c r="O3187" s="37">
        <f>-(1-E3187/MAX(E$5:E3187))</f>
        <v>-0.33795508903915983</v>
      </c>
      <c r="P3187" s="39">
        <f>-(1-F3187/MAX(F$5:F3187))</f>
        <v>-8.8412338614527464E-3</v>
      </c>
      <c r="Q3187" s="33">
        <f>IF(DatiStorici[[#This Row],[Calend]]="X",(DatiStorici[[#This Row],[Balanced]]*B$2/DatiStorici[[#This Row],[Bond 3Y]]),Q3186)</f>
        <v>31.926386779663805</v>
      </c>
      <c r="R3187" s="33">
        <f>IF(DatiStorici[[#This Row],[Calend]]="X",(DatiStorici[[#This Row],[Balanced]]*C$2/DatiStorici[[#This Row],[Bond 10Y]]),R3186)</f>
        <v>22.802972287357111</v>
      </c>
      <c r="S3187" s="33">
        <f>IF(DatiStorici[[#This Row],[Calend]]="X",(DatiStorici[[#This Row],[Balanced]]*D$2/DatiStorici[[#This Row],[SXXR]]),S3186)</f>
        <v>19.40453837773444</v>
      </c>
      <c r="T3187" s="33">
        <f>IF(DatiStorici[[#This Row],[Calend]]="X",(DatiStorici[[#This Row],[Balanced]]*E$2/DatiStorici[[#This Row],[Gold]]),T3186)</f>
        <v>35.247450918338842</v>
      </c>
      <c r="U3187" s="34">
        <f>SUMPRODUCT(DatiStorici[[#This Row],[Bond 3Y]:[Gold]],Q3186:T3186)</f>
        <v>17694.35345381916</v>
      </c>
      <c r="V3187" s="32">
        <f t="shared" si="406"/>
        <v>-1.6110214381632559E-3</v>
      </c>
      <c r="W3187" s="32">
        <f>-(1-U3187/MAX(U$5:U3187))</f>
        <v>-9.8734438621701504E-3</v>
      </c>
      <c r="X3187" s="53" t="str">
        <f t="shared" si="407"/>
        <v/>
      </c>
    </row>
    <row r="3188" spans="1:24" x14ac:dyDescent="0.3">
      <c r="A3188" s="79">
        <v>43599</v>
      </c>
      <c r="B3188" s="1">
        <v>133.16934499999999</v>
      </c>
      <c r="C3188" s="1">
        <v>191.72095300000001</v>
      </c>
      <c r="D3188" s="1">
        <v>248.693815</v>
      </c>
      <c r="E3188" s="1">
        <v>122.05422</v>
      </c>
      <c r="F3188" s="3">
        <f t="shared" si="400"/>
        <v>16696.600440195016</v>
      </c>
      <c r="G3188" s="36">
        <f t="shared" si="401"/>
        <v>-3.4995174509051396E-4</v>
      </c>
      <c r="H3188" s="31">
        <f t="shared" si="402"/>
        <v>7.2143908637875583E-5</v>
      </c>
      <c r="I3188" s="37">
        <f t="shared" si="403"/>
        <v>1.0185637124975014E-2</v>
      </c>
      <c r="J3188" s="37">
        <f t="shared" si="404"/>
        <v>2.1471699576630005E-3</v>
      </c>
      <c r="K3188" s="39">
        <f t="shared" si="405"/>
        <v>2.8452141389666077E-3</v>
      </c>
      <c r="L3188" s="36">
        <f>-(1-B3188/MAX(B$5:B3188))</f>
        <v>-6.4241482095073188E-3</v>
      </c>
      <c r="M3188" s="37">
        <f>-(1-C3188/MAX(C$5:C3188))</f>
        <v>-1.319281300795061E-3</v>
      </c>
      <c r="N3188" s="37">
        <f>-(1-D3188/MAX(D$5:D3188))</f>
        <v>-3.4209169733555922E-2</v>
      </c>
      <c r="O3188" s="37">
        <f>-(1-E3188/MAX(E$5:E3188))</f>
        <v>-0.33653203887717165</v>
      </c>
      <c r="P3188" s="39">
        <f>-(1-F3188/MAX(F$5:F3188))</f>
        <v>-6.0171592827448217E-3</v>
      </c>
      <c r="Q3188" s="33">
        <f>IF(DatiStorici[[#This Row],[Calend]]="X",(DatiStorici[[#This Row],[Balanced]]*B$2/DatiStorici[[#This Row],[Bond 3Y]]),Q3187)</f>
        <v>31.926386779663805</v>
      </c>
      <c r="R3188" s="33">
        <f>IF(DatiStorici[[#This Row],[Calend]]="X",(DatiStorici[[#This Row],[Balanced]]*C$2/DatiStorici[[#This Row],[Bond 10Y]]),R3187)</f>
        <v>22.802972287357111</v>
      </c>
      <c r="S3188" s="33">
        <f>IF(DatiStorici[[#This Row],[Calend]]="X",(DatiStorici[[#This Row],[Balanced]]*D$2/DatiStorici[[#This Row],[SXXR]]),S3187)</f>
        <v>19.40453837773444</v>
      </c>
      <c r="T3188" s="33">
        <f>IF(DatiStorici[[#This Row],[Calend]]="X",(DatiStorici[[#This Row],[Balanced]]*E$2/DatiStorici[[#This Row],[Gold]]),T3187)</f>
        <v>35.247450918338842</v>
      </c>
      <c r="U3188" s="34">
        <f>SUMPRODUCT(DatiStorici[[#This Row],[Bond 3Y]:[Gold]],Q3187:T3187)</f>
        <v>17751.312400128005</v>
      </c>
      <c r="V3188" s="32">
        <f t="shared" si="406"/>
        <v>3.2138764480235636E-3</v>
      </c>
      <c r="W3188" s="32">
        <f>-(1-U3188/MAX(U$5:U3188))</f>
        <v>-6.6861804508674405E-3</v>
      </c>
      <c r="X3188" s="53" t="str">
        <f t="shared" si="407"/>
        <v/>
      </c>
    </row>
    <row r="3189" spans="1:24" x14ac:dyDescent="0.3">
      <c r="A3189" s="79">
        <v>43600</v>
      </c>
      <c r="B3189" s="1">
        <v>133.15792099999999</v>
      </c>
      <c r="C3189" s="1">
        <v>191.964921</v>
      </c>
      <c r="D3189" s="1">
        <v>249.88444699999999</v>
      </c>
      <c r="E3189" s="1">
        <v>122.1186</v>
      </c>
      <c r="F3189" s="3">
        <f t="shared" si="400"/>
        <v>16722.945724996567</v>
      </c>
      <c r="G3189" s="36">
        <f t="shared" si="401"/>
        <v>-8.5789188456643413E-5</v>
      </c>
      <c r="H3189" s="31">
        <f t="shared" si="402"/>
        <v>1.2717071407197685E-3</v>
      </c>
      <c r="I3189" s="37">
        <f t="shared" si="403"/>
        <v>4.7761178297070252E-3</v>
      </c>
      <c r="J3189" s="37">
        <f t="shared" si="404"/>
        <v>5.2733143264590068E-4</v>
      </c>
      <c r="K3189" s="39">
        <f t="shared" si="405"/>
        <v>1.5766396185474978E-3</v>
      </c>
      <c r="L3189" s="36">
        <f>-(1-B3189/MAX(B$5:B3189))</f>
        <v>-6.5093826193548532E-3</v>
      </c>
      <c r="M3189" s="37">
        <f>-(1-C3189/MAX(C$5:C3189))</f>
        <v>-4.8444004364545101E-5</v>
      </c>
      <c r="N3189" s="37">
        <f>-(1-D3189/MAX(D$5:D3189))</f>
        <v>-2.9585405898408745E-2</v>
      </c>
      <c r="O3189" s="37">
        <f>-(1-E3189/MAX(E$5:E3189))</f>
        <v>-0.33618207910243303</v>
      </c>
      <c r="P3189" s="39">
        <f>-(1-F3189/MAX(F$5:F3189))</f>
        <v>-4.4487704888493962E-3</v>
      </c>
      <c r="Q3189" s="33">
        <f>IF(DatiStorici[[#This Row],[Calend]]="X",(DatiStorici[[#This Row],[Balanced]]*B$2/DatiStorici[[#This Row],[Bond 3Y]]),Q3188)</f>
        <v>31.926386779663805</v>
      </c>
      <c r="R3189" s="33">
        <f>IF(DatiStorici[[#This Row],[Calend]]="X",(DatiStorici[[#This Row],[Balanced]]*C$2/DatiStorici[[#This Row],[Bond 10Y]]),R3188)</f>
        <v>22.802972287357111</v>
      </c>
      <c r="S3189" s="33">
        <f>IF(DatiStorici[[#This Row],[Calend]]="X",(DatiStorici[[#This Row],[Balanced]]*D$2/DatiStorici[[#This Row],[SXXR]]),S3188)</f>
        <v>19.40453837773444</v>
      </c>
      <c r="T3189" s="33">
        <f>IF(DatiStorici[[#This Row],[Calend]]="X",(DatiStorici[[#This Row],[Balanced]]*E$2/DatiStorici[[#This Row],[Gold]]),T3188)</f>
        <v>35.247450918338842</v>
      </c>
      <c r="U3189" s="34">
        <f>SUMPRODUCT(DatiStorici[[#This Row],[Bond 3Y]:[Gold]],Q3188:T3188)</f>
        <v>17781.883763856316</v>
      </c>
      <c r="V3189" s="32">
        <f t="shared" si="406"/>
        <v>1.7207217234504921E-3</v>
      </c>
      <c r="W3189" s="32">
        <f>-(1-U3189/MAX(U$5:U3189))</f>
        <v>-4.9754923964125952E-3</v>
      </c>
      <c r="X3189" s="53" t="str">
        <f t="shared" si="407"/>
        <v/>
      </c>
    </row>
    <row r="3190" spans="1:24" x14ac:dyDescent="0.3">
      <c r="A3190" s="79">
        <v>43601</v>
      </c>
      <c r="B3190" s="1">
        <v>133.184461</v>
      </c>
      <c r="C3190" s="1">
        <v>192.30988300000001</v>
      </c>
      <c r="D3190" s="1">
        <v>253.32794799999999</v>
      </c>
      <c r="E3190" s="1">
        <v>121.42157</v>
      </c>
      <c r="F3190" s="3">
        <f t="shared" si="400"/>
        <v>16756.645474120909</v>
      </c>
      <c r="G3190" s="36">
        <f t="shared" si="401"/>
        <v>1.9929235361303485E-4</v>
      </c>
      <c r="H3190" s="31">
        <f t="shared" si="402"/>
        <v>1.7953927193392002E-3</v>
      </c>
      <c r="I3190" s="37">
        <f t="shared" si="403"/>
        <v>1.3686287482225154E-2</v>
      </c>
      <c r="J3190" s="37">
        <f t="shared" si="404"/>
        <v>-5.7241637241388383E-3</v>
      </c>
      <c r="K3190" s="39">
        <f t="shared" si="405"/>
        <v>2.0131524489290266E-3</v>
      </c>
      <c r="L3190" s="36">
        <f>-(1-B3190/MAX(B$5:B3190))</f>
        <v>-6.311367805160728E-3</v>
      </c>
      <c r="M3190" s="37">
        <f>-(1-C3190/MAX(C$5:C3190))</f>
        <v>0</v>
      </c>
      <c r="N3190" s="37">
        <f>-(1-D3190/MAX(D$5:D3190))</f>
        <v>-1.6212730386501395E-2</v>
      </c>
      <c r="O3190" s="37">
        <f>-(1-E3190/MAX(E$5:E3190))</f>
        <v>-0.33997102694005343</v>
      </c>
      <c r="P3190" s="39">
        <f>-(1-F3190/MAX(F$5:F3190))</f>
        <v>-2.4425553622400287E-3</v>
      </c>
      <c r="Q3190" s="33">
        <f>IF(DatiStorici[[#This Row],[Calend]]="X",(DatiStorici[[#This Row],[Balanced]]*B$2/DatiStorici[[#This Row],[Bond 3Y]]),Q3189)</f>
        <v>31.926386779663805</v>
      </c>
      <c r="R3190" s="33">
        <f>IF(DatiStorici[[#This Row],[Calend]]="X",(DatiStorici[[#This Row],[Balanced]]*C$2/DatiStorici[[#This Row],[Bond 10Y]]),R3189)</f>
        <v>22.802972287357111</v>
      </c>
      <c r="S3190" s="33">
        <f>IF(DatiStorici[[#This Row],[Calend]]="X",(DatiStorici[[#This Row],[Balanced]]*D$2/DatiStorici[[#This Row],[SXXR]]),S3189)</f>
        <v>19.40453837773444</v>
      </c>
      <c r="T3190" s="33">
        <f>IF(DatiStorici[[#This Row],[Calend]]="X",(DatiStorici[[#This Row],[Balanced]]*E$2/DatiStorici[[#This Row],[Gold]]),T3189)</f>
        <v>35.247450918338842</v>
      </c>
      <c r="U3190" s="34">
        <f>SUMPRODUCT(DatiStorici[[#This Row],[Bond 3Y]:[Gold]],Q3189:T3189)</f>
        <v>17832.848265682296</v>
      </c>
      <c r="V3190" s="32">
        <f t="shared" si="406"/>
        <v>2.861991861750506E-3</v>
      </c>
      <c r="W3190" s="32">
        <f>-(1-U3190/MAX(U$5:U3190))</f>
        <v>-2.1236613413849748E-3</v>
      </c>
      <c r="X3190" s="53" t="str">
        <f t="shared" si="407"/>
        <v/>
      </c>
    </row>
    <row r="3191" spans="1:24" x14ac:dyDescent="0.3">
      <c r="A3191" s="79">
        <v>43602</v>
      </c>
      <c r="B3191" s="1">
        <v>133.22322</v>
      </c>
      <c r="C3191" s="1">
        <v>192.494113</v>
      </c>
      <c r="D3191" s="1">
        <v>252.49669</v>
      </c>
      <c r="E3191" s="1">
        <v>120.39555</v>
      </c>
      <c r="F3191" s="3">
        <f t="shared" si="400"/>
        <v>16709.29476208664</v>
      </c>
      <c r="G3191" s="36">
        <f t="shared" si="401"/>
        <v>2.9097509597308545E-4</v>
      </c>
      <c r="H3191" s="31">
        <f t="shared" si="402"/>
        <v>9.5752651215202293E-4</v>
      </c>
      <c r="I3191" s="37">
        <f t="shared" si="403"/>
        <v>-3.2867467729770167E-3</v>
      </c>
      <c r="J3191" s="37">
        <f t="shared" si="404"/>
        <v>-8.4859678843977743E-3</v>
      </c>
      <c r="K3191" s="39">
        <f t="shared" si="405"/>
        <v>-2.8297871386587267E-3</v>
      </c>
      <c r="L3191" s="36">
        <f>-(1-B3191/MAX(B$5:B3191))</f>
        <v>-6.022187089887665E-3</v>
      </c>
      <c r="M3191" s="37">
        <f>-(1-C3191/MAX(C$5:C3191))</f>
        <v>0</v>
      </c>
      <c r="N3191" s="37">
        <f>-(1-D3191/MAX(D$5:D3191))</f>
        <v>-1.9440882055595465E-2</v>
      </c>
      <c r="O3191" s="37">
        <f>-(1-E3191/MAX(E$5:E3191))</f>
        <v>-0.3455483138005262</v>
      </c>
      <c r="P3191" s="39">
        <f>-(1-F3191/MAX(F$5:F3191))</f>
        <v>-5.2614402859340048E-3</v>
      </c>
      <c r="Q3191" s="33">
        <f>IF(DatiStorici[[#This Row],[Calend]]="X",(DatiStorici[[#This Row],[Balanced]]*B$2/DatiStorici[[#This Row],[Bond 3Y]]),Q3190)</f>
        <v>31.926386779663805</v>
      </c>
      <c r="R3191" s="33">
        <f>IF(DatiStorici[[#This Row],[Calend]]="X",(DatiStorici[[#This Row],[Balanced]]*C$2/DatiStorici[[#This Row],[Bond 10Y]]),R3190)</f>
        <v>22.802972287357111</v>
      </c>
      <c r="S3191" s="33">
        <f>IF(DatiStorici[[#This Row],[Calend]]="X",(DatiStorici[[#This Row],[Balanced]]*D$2/DatiStorici[[#This Row],[SXXR]]),S3190)</f>
        <v>19.40453837773444</v>
      </c>
      <c r="T3191" s="33">
        <f>IF(DatiStorici[[#This Row],[Calend]]="X",(DatiStorici[[#This Row],[Balanced]]*E$2/DatiStorici[[#This Row],[Gold]]),T3190)</f>
        <v>35.247450918338842</v>
      </c>
      <c r="U3191" s="34">
        <f>SUMPRODUCT(DatiStorici[[#This Row],[Bond 3Y]:[Gold]],Q3190:T3190)</f>
        <v>17785.991924737958</v>
      </c>
      <c r="V3191" s="32">
        <f t="shared" si="406"/>
        <v>-2.6309878548833208E-3</v>
      </c>
      <c r="W3191" s="32">
        <f>-(1-U3191/MAX(U$5:U3191))</f>
        <v>-4.7456111975082704E-3</v>
      </c>
      <c r="X3191" s="53" t="str">
        <f t="shared" si="407"/>
        <v/>
      </c>
    </row>
    <row r="3192" spans="1:24" x14ac:dyDescent="0.3">
      <c r="A3192" s="79">
        <v>43605</v>
      </c>
      <c r="B3192" s="1">
        <v>133.195562</v>
      </c>
      <c r="C3192" s="1">
        <v>192.17400900000001</v>
      </c>
      <c r="D3192" s="1">
        <v>250.08961500000001</v>
      </c>
      <c r="E3192" s="1">
        <v>120.02005</v>
      </c>
      <c r="F3192" s="3">
        <f t="shared" si="400"/>
        <v>16649.486791370779</v>
      </c>
      <c r="G3192" s="36">
        <f t="shared" si="401"/>
        <v>-2.0762800499070884E-4</v>
      </c>
      <c r="H3192" s="31">
        <f t="shared" si="402"/>
        <v>-1.6643129782872139E-3</v>
      </c>
      <c r="I3192" s="37">
        <f t="shared" si="403"/>
        <v>-9.5788260877911098E-3</v>
      </c>
      <c r="J3192" s="37">
        <f t="shared" si="404"/>
        <v>-3.1237599002739225E-3</v>
      </c>
      <c r="K3192" s="39">
        <f t="shared" si="405"/>
        <v>-3.585744563366191E-3</v>
      </c>
      <c r="L3192" s="36">
        <f>-(1-B3192/MAX(B$5:B3192))</f>
        <v>-6.2285432967821297E-3</v>
      </c>
      <c r="M3192" s="37">
        <f>-(1-C3192/MAX(C$5:C3192))</f>
        <v>-1.6629287774633239E-3</v>
      </c>
      <c r="N3192" s="37">
        <f>-(1-D3192/MAX(D$5:D3192))</f>
        <v>-2.8788645540439584E-2</v>
      </c>
      <c r="O3192" s="37">
        <f>-(1-E3192/MAX(E$5:E3192))</f>
        <v>-0.34758947402752716</v>
      </c>
      <c r="P3192" s="39">
        <f>-(1-F3192/MAX(F$5:F3192))</f>
        <v>-8.8219313477295724E-3</v>
      </c>
      <c r="Q3192" s="33">
        <f>IF(DatiStorici[[#This Row],[Calend]]="X",(DatiStorici[[#This Row],[Balanced]]*B$2/DatiStorici[[#This Row],[Bond 3Y]]),Q3191)</f>
        <v>31.926386779663805</v>
      </c>
      <c r="R3192" s="33">
        <f>IF(DatiStorici[[#This Row],[Calend]]="X",(DatiStorici[[#This Row],[Balanced]]*C$2/DatiStorici[[#This Row],[Bond 10Y]]),R3191)</f>
        <v>22.802972287357111</v>
      </c>
      <c r="S3192" s="33">
        <f>IF(DatiStorici[[#This Row],[Calend]]="X",(DatiStorici[[#This Row],[Balanced]]*D$2/DatiStorici[[#This Row],[SXXR]]),S3191)</f>
        <v>19.40453837773444</v>
      </c>
      <c r="T3192" s="33">
        <f>IF(DatiStorici[[#This Row],[Calend]]="X",(DatiStorici[[#This Row],[Balanced]]*E$2/DatiStorici[[#This Row],[Gold]]),T3191)</f>
        <v>35.247450918338842</v>
      </c>
      <c r="U3192" s="34">
        <f>SUMPRODUCT(DatiStorici[[#This Row],[Bond 3Y]:[Gold]],Q3191:T3191)</f>
        <v>17717.865985055912</v>
      </c>
      <c r="V3192" s="32">
        <f t="shared" si="406"/>
        <v>-3.8376687664004585E-3</v>
      </c>
      <c r="W3192" s="32">
        <f>-(1-U3192/MAX(U$5:U3192))</f>
        <v>-8.5577483415461009E-3</v>
      </c>
      <c r="X3192" s="53" t="str">
        <f t="shared" si="407"/>
        <v/>
      </c>
    </row>
    <row r="3193" spans="1:24" x14ac:dyDescent="0.3">
      <c r="A3193" s="79">
        <v>43606</v>
      </c>
      <c r="B3193" s="1">
        <v>133.21799999999999</v>
      </c>
      <c r="C3193" s="1">
        <v>192.16614899999999</v>
      </c>
      <c r="D3193" s="1">
        <v>251.54166900000001</v>
      </c>
      <c r="E3193" s="1">
        <v>119.48287999999999</v>
      </c>
      <c r="F3193" s="3">
        <f t="shared" si="400"/>
        <v>16650.499153839464</v>
      </c>
      <c r="G3193" s="36">
        <f t="shared" si="401"/>
        <v>1.6844487859092778E-4</v>
      </c>
      <c r="H3193" s="31">
        <f t="shared" si="402"/>
        <v>-4.0901268511872052E-5</v>
      </c>
      <c r="I3193" s="37">
        <f t="shared" si="403"/>
        <v>5.7893440938012871E-3</v>
      </c>
      <c r="J3193" s="37">
        <f t="shared" si="404"/>
        <v>-4.4857146484843392E-3</v>
      </c>
      <c r="K3193" s="39">
        <f t="shared" si="405"/>
        <v>6.0802576353223182E-5</v>
      </c>
      <c r="L3193" s="36">
        <f>-(1-B3193/MAX(B$5:B3193))</f>
        <v>-6.0611334851436993E-3</v>
      </c>
      <c r="M3193" s="37">
        <f>-(1-C3193/MAX(C$5:C3193))</f>
        <v>-1.7037611950242448E-3</v>
      </c>
      <c r="N3193" s="37">
        <f>-(1-D3193/MAX(D$5:D3193))</f>
        <v>-2.3149661562282708E-2</v>
      </c>
      <c r="O3193" s="37">
        <f>-(1-E3193/MAX(E$5:E3193))</f>
        <v>-0.35050944750059798</v>
      </c>
      <c r="P3193" s="39">
        <f>-(1-F3193/MAX(F$5:F3193))</f>
        <v>-8.7616633353240214E-3</v>
      </c>
      <c r="Q3193" s="33">
        <f>IF(DatiStorici[[#This Row],[Calend]]="X",(DatiStorici[[#This Row],[Balanced]]*B$2/DatiStorici[[#This Row],[Bond 3Y]]),Q3192)</f>
        <v>31.926386779663805</v>
      </c>
      <c r="R3193" s="33">
        <f>IF(DatiStorici[[#This Row],[Calend]]="X",(DatiStorici[[#This Row],[Balanced]]*C$2/DatiStorici[[#This Row],[Bond 10Y]]),R3192)</f>
        <v>22.802972287357111</v>
      </c>
      <c r="S3193" s="33">
        <f>IF(DatiStorici[[#This Row],[Calend]]="X",(DatiStorici[[#This Row],[Balanced]]*D$2/DatiStorici[[#This Row],[SXXR]]),S3192)</f>
        <v>19.40453837773444</v>
      </c>
      <c r="T3193" s="33">
        <f>IF(DatiStorici[[#This Row],[Calend]]="X",(DatiStorici[[#This Row],[Balanced]]*E$2/DatiStorici[[#This Row],[Gold]]),T3192)</f>
        <v>35.247450918338842</v>
      </c>
      <c r="U3193" s="34">
        <f>SUMPRODUCT(DatiStorici[[#This Row],[Bond 3Y]:[Gold]],Q3192:T3192)</f>
        <v>17727.645682320035</v>
      </c>
      <c r="V3193" s="32">
        <f t="shared" si="406"/>
        <v>5.5181584647768015E-4</v>
      </c>
      <c r="W3193" s="32">
        <f>-(1-U3193/MAX(U$5:U3193))</f>
        <v>-8.0105038210006585E-3</v>
      </c>
      <c r="X3193" s="53" t="str">
        <f t="shared" si="407"/>
        <v/>
      </c>
    </row>
    <row r="3194" spans="1:24" x14ac:dyDescent="0.3">
      <c r="A3194" s="79">
        <v>43607</v>
      </c>
      <c r="B3194" s="1">
        <v>133.23237499999999</v>
      </c>
      <c r="C3194" s="1">
        <v>192.35982100000001</v>
      </c>
      <c r="D3194" s="1">
        <v>251.356357</v>
      </c>
      <c r="E3194" s="1">
        <v>119.73057</v>
      </c>
      <c r="F3194" s="3">
        <f t="shared" si="400"/>
        <v>16662.738866261665</v>
      </c>
      <c r="G3194" s="36">
        <f t="shared" si="401"/>
        <v>1.0790001713402463E-4</v>
      </c>
      <c r="H3194" s="31">
        <f t="shared" si="402"/>
        <v>1.0073286669129754E-3</v>
      </c>
      <c r="I3194" s="37">
        <f t="shared" si="403"/>
        <v>-7.3697647955152444E-4</v>
      </c>
      <c r="J3194" s="37">
        <f t="shared" si="404"/>
        <v>2.0708709189917454E-3</v>
      </c>
      <c r="K3194" s="39">
        <f t="shared" si="405"/>
        <v>7.348257750009158E-4</v>
      </c>
      <c r="L3194" s="36">
        <f>-(1-B3194/MAX(B$5:B3194))</f>
        <v>-5.9538816782845894E-3</v>
      </c>
      <c r="M3194" s="37">
        <f>-(1-C3194/MAX(C$5:C3194))</f>
        <v>-6.976421143850553E-4</v>
      </c>
      <c r="N3194" s="37">
        <f>-(1-D3194/MAX(D$5:D3194))</f>
        <v>-2.3869312070431969E-2</v>
      </c>
      <c r="O3194" s="37">
        <f>-(1-E3194/MAX(E$5:E3194))</f>
        <v>-0.34916304276923749</v>
      </c>
      <c r="P3194" s="39">
        <f>-(1-F3194/MAX(F$5:F3194))</f>
        <v>-8.0330081718638091E-3</v>
      </c>
      <c r="Q3194" s="33">
        <f>IF(DatiStorici[[#This Row],[Calend]]="X",(DatiStorici[[#This Row],[Balanced]]*B$2/DatiStorici[[#This Row],[Bond 3Y]]),Q3193)</f>
        <v>31.926386779663805</v>
      </c>
      <c r="R3194" s="33">
        <f>IF(DatiStorici[[#This Row],[Calend]]="X",(DatiStorici[[#This Row],[Balanced]]*C$2/DatiStorici[[#This Row],[Bond 10Y]]),R3193)</f>
        <v>22.802972287357111</v>
      </c>
      <c r="S3194" s="33">
        <f>IF(DatiStorici[[#This Row],[Calend]]="X",(DatiStorici[[#This Row],[Balanced]]*D$2/DatiStorici[[#This Row],[SXXR]]),S3193)</f>
        <v>19.40453837773444</v>
      </c>
      <c r="T3194" s="33">
        <f>IF(DatiStorici[[#This Row],[Calend]]="X",(DatiStorici[[#This Row],[Balanced]]*E$2/DatiStorici[[#This Row],[Gold]]),T3193)</f>
        <v>35.247450918338842</v>
      </c>
      <c r="U3194" s="34">
        <f>SUMPRODUCT(DatiStorici[[#This Row],[Bond 3Y]:[Gold]],Q3193:T3193)</f>
        <v>17737.655468680936</v>
      </c>
      <c r="V3194" s="32">
        <f t="shared" si="406"/>
        <v>5.6448338527143906E-4</v>
      </c>
      <c r="W3194" s="32">
        <f>-(1-U3194/MAX(U$5:U3194))</f>
        <v>-7.4503841577950869E-3</v>
      </c>
      <c r="X3194" s="53" t="str">
        <f t="shared" si="407"/>
        <v/>
      </c>
    </row>
    <row r="3195" spans="1:24" x14ac:dyDescent="0.3">
      <c r="A3195" s="79">
        <v>43608</v>
      </c>
      <c r="B3195" s="1">
        <v>133.23644899999999</v>
      </c>
      <c r="C3195" s="1">
        <v>192.659987</v>
      </c>
      <c r="D3195" s="1">
        <v>247.905576</v>
      </c>
      <c r="E3195" s="1">
        <v>120.65501</v>
      </c>
      <c r="F3195" s="3">
        <f t="shared" si="400"/>
        <v>16654.988284036139</v>
      </c>
      <c r="G3195" s="36">
        <f t="shared" si="401"/>
        <v>3.0577685893375017E-5</v>
      </c>
      <c r="H3195" s="31">
        <f t="shared" si="402"/>
        <v>1.5592239909542793E-3</v>
      </c>
      <c r="I3195" s="37">
        <f t="shared" si="403"/>
        <v>-1.3823749516175175E-2</v>
      </c>
      <c r="J3195" s="37">
        <f t="shared" si="404"/>
        <v>7.6913478524013859E-3</v>
      </c>
      <c r="K3195" s="39">
        <f t="shared" si="405"/>
        <v>-4.652527665149826E-4</v>
      </c>
      <c r="L3195" s="36">
        <f>-(1-B3195/MAX(B$5:B3195))</f>
        <v>-5.923485583596344E-3</v>
      </c>
      <c r="M3195" s="37">
        <f>-(1-C3195/MAX(C$5:C3195))</f>
        <v>0</v>
      </c>
      <c r="N3195" s="37">
        <f>-(1-D3195/MAX(D$5:D3195))</f>
        <v>-3.7270259122764937E-2</v>
      </c>
      <c r="O3195" s="37">
        <f>-(1-E3195/MAX(E$5:E3195))</f>
        <v>-0.34413792916005304</v>
      </c>
      <c r="P3195" s="39">
        <f>-(1-F3195/MAX(F$5:F3195))</f>
        <v>-8.4944162150960567E-3</v>
      </c>
      <c r="Q3195" s="33">
        <f>IF(DatiStorici[[#This Row],[Calend]]="X",(DatiStorici[[#This Row],[Balanced]]*B$2/DatiStorici[[#This Row],[Bond 3Y]]),Q3194)</f>
        <v>31.926386779663805</v>
      </c>
      <c r="R3195" s="33">
        <f>IF(DatiStorici[[#This Row],[Calend]]="X",(DatiStorici[[#This Row],[Balanced]]*C$2/DatiStorici[[#This Row],[Bond 10Y]]),R3194)</f>
        <v>22.802972287357111</v>
      </c>
      <c r="S3195" s="33">
        <f>IF(DatiStorici[[#This Row],[Calend]]="X",(DatiStorici[[#This Row],[Balanced]]*D$2/DatiStorici[[#This Row],[SXXR]]),S3194)</f>
        <v>19.40453837773444</v>
      </c>
      <c r="T3195" s="33">
        <f>IF(DatiStorici[[#This Row],[Calend]]="X",(DatiStorici[[#This Row],[Balanced]]*E$2/DatiStorici[[#This Row],[Gold]]),T3194)</f>
        <v>35.247450918338842</v>
      </c>
      <c r="U3195" s="34">
        <f>SUMPRODUCT(DatiStorici[[#This Row],[Bond 3Y]:[Gold]],Q3194:T3194)</f>
        <v>17710.253554939576</v>
      </c>
      <c r="V3195" s="32">
        <f t="shared" si="406"/>
        <v>-1.5460386778348787E-3</v>
      </c>
      <c r="W3195" s="32">
        <f>-(1-U3195/MAX(U$5:U3195))</f>
        <v>-8.9837186509218458E-3</v>
      </c>
      <c r="X3195" s="53" t="str">
        <f t="shared" si="407"/>
        <v/>
      </c>
    </row>
    <row r="3196" spans="1:24" x14ac:dyDescent="0.3">
      <c r="A3196" s="79">
        <v>43609</v>
      </c>
      <c r="B3196" s="1">
        <v>133.31177600000001</v>
      </c>
      <c r="C3196" s="1">
        <v>193.06993199999999</v>
      </c>
      <c r="D3196" s="1">
        <v>249.341747</v>
      </c>
      <c r="E3196" s="1">
        <v>120.54550999999999</v>
      </c>
      <c r="F3196" s="3">
        <f t="shared" si="400"/>
        <v>16684.513173456551</v>
      </c>
      <c r="G3196" s="36">
        <f t="shared" si="401"/>
        <v>5.6520355373079832E-4</v>
      </c>
      <c r="H3196" s="31">
        <f t="shared" si="402"/>
        <v>2.1255553907073141E-3</v>
      </c>
      <c r="I3196" s="37">
        <f t="shared" si="403"/>
        <v>5.7765016605517694E-3</v>
      </c>
      <c r="J3196" s="37">
        <f t="shared" si="404"/>
        <v>-9.079583039252869E-4</v>
      </c>
      <c r="K3196" s="39">
        <f t="shared" si="405"/>
        <v>1.7711660851572372E-3</v>
      </c>
      <c r="L3196" s="36">
        <f>-(1-B3196/MAX(B$5:B3196))</f>
        <v>-5.3614711936641468E-3</v>
      </c>
      <c r="M3196" s="37">
        <f>-(1-C3196/MAX(C$5:C3196))</f>
        <v>0</v>
      </c>
      <c r="N3196" s="37">
        <f>-(1-D3196/MAX(D$5:D3196))</f>
        <v>-3.1692956034247821E-2</v>
      </c>
      <c r="O3196" s="37">
        <f>-(1-E3196/MAX(E$5:E3196))</f>
        <v>-0.34473315431280038</v>
      </c>
      <c r="P3196" s="39">
        <f>-(1-F3196/MAX(F$5:F3196))</f>
        <v>-6.7367390422438111E-3</v>
      </c>
      <c r="Q3196" s="33">
        <f>IF(DatiStorici[[#This Row],[Calend]]="X",(DatiStorici[[#This Row],[Balanced]]*B$2/DatiStorici[[#This Row],[Bond 3Y]]),Q3195)</f>
        <v>31.926386779663805</v>
      </c>
      <c r="R3196" s="33">
        <f>IF(DatiStorici[[#This Row],[Calend]]="X",(DatiStorici[[#This Row],[Balanced]]*C$2/DatiStorici[[#This Row],[Bond 10Y]]),R3195)</f>
        <v>22.802972287357111</v>
      </c>
      <c r="S3196" s="33">
        <f>IF(DatiStorici[[#This Row],[Calend]]="X",(DatiStorici[[#This Row],[Balanced]]*D$2/DatiStorici[[#This Row],[SXXR]]),S3195)</f>
        <v>19.40453837773444</v>
      </c>
      <c r="T3196" s="33">
        <f>IF(DatiStorici[[#This Row],[Calend]]="X",(DatiStorici[[#This Row],[Balanced]]*E$2/DatiStorici[[#This Row],[Gold]]),T3195)</f>
        <v>35.247450918338842</v>
      </c>
      <c r="U3196" s="34">
        <f>SUMPRODUCT(DatiStorici[[#This Row],[Bond 3Y]:[Gold]],Q3195:T3195)</f>
        <v>17746.0150777618</v>
      </c>
      <c r="V3196" s="32">
        <f t="shared" si="406"/>
        <v>2.017219314267868E-3</v>
      </c>
      <c r="W3196" s="32">
        <f>-(1-U3196/MAX(U$5:U3196))</f>
        <v>-6.9826038022428039E-3</v>
      </c>
      <c r="X3196" s="53" t="str">
        <f t="shared" si="407"/>
        <v/>
      </c>
    </row>
    <row r="3197" spans="1:24" x14ac:dyDescent="0.3">
      <c r="A3197" s="79">
        <v>43612</v>
      </c>
      <c r="B3197" s="1">
        <v>133.25686999999999</v>
      </c>
      <c r="C3197" s="1">
        <v>193.05152050000001</v>
      </c>
      <c r="D3197" s="1">
        <v>249.987031</v>
      </c>
      <c r="E3197" s="1">
        <v>120.54130000000001</v>
      </c>
      <c r="F3197" s="3">
        <f t="shared" si="400"/>
        <v>16692.232855880589</v>
      </c>
      <c r="G3197" s="36">
        <f t="shared" si="401"/>
        <v>-4.1194642806180215E-4</v>
      </c>
      <c r="H3197" s="31">
        <f t="shared" si="402"/>
        <v>-9.5366366694850653E-5</v>
      </c>
      <c r="I3197" s="37">
        <f t="shared" si="403"/>
        <v>2.5846071272041223E-3</v>
      </c>
      <c r="J3197" s="37">
        <f t="shared" si="404"/>
        <v>-3.492517902918216E-5</v>
      </c>
      <c r="K3197" s="39">
        <f t="shared" si="405"/>
        <v>4.6257850030723797E-4</v>
      </c>
      <c r="L3197" s="36">
        <f>-(1-B3197/MAX(B$5:B3197))</f>
        <v>-5.7711245993967708E-3</v>
      </c>
      <c r="M3197" s="37">
        <f>-(1-C3197/MAX(C$5:C3197))</f>
        <v>-9.5361819467454367E-5</v>
      </c>
      <c r="N3197" s="37">
        <f>-(1-D3197/MAX(D$5:D3197))</f>
        <v>-2.918702571942422E-2</v>
      </c>
      <c r="O3197" s="37">
        <f>-(1-E3197/MAX(E$5:E3197))</f>
        <v>-0.3447560392250657</v>
      </c>
      <c r="P3197" s="39">
        <f>-(1-F3197/MAX(F$5:F3197))</f>
        <v>-6.2771705275174172E-3</v>
      </c>
      <c r="Q3197" s="33">
        <f>IF(DatiStorici[[#This Row],[Calend]]="X",(DatiStorici[[#This Row],[Balanced]]*B$2/DatiStorici[[#This Row],[Bond 3Y]]),Q3196)</f>
        <v>31.926386779663805</v>
      </c>
      <c r="R3197" s="33">
        <f>IF(DatiStorici[[#This Row],[Calend]]="X",(DatiStorici[[#This Row],[Balanced]]*C$2/DatiStorici[[#This Row],[Bond 10Y]]),R3196)</f>
        <v>22.802972287357111</v>
      </c>
      <c r="S3197" s="33">
        <f>IF(DatiStorici[[#This Row],[Calend]]="X",(DatiStorici[[#This Row],[Balanced]]*D$2/DatiStorici[[#This Row],[SXXR]]),S3196)</f>
        <v>19.40453837773444</v>
      </c>
      <c r="T3197" s="33">
        <f>IF(DatiStorici[[#This Row],[Calend]]="X",(DatiStorici[[#This Row],[Balanced]]*E$2/DatiStorici[[#This Row],[Gold]]),T3196)</f>
        <v>35.247450918338842</v>
      </c>
      <c r="U3197" s="34">
        <f>SUMPRODUCT(DatiStorici[[#This Row],[Bond 3Y]:[Gold]],Q3196:T3196)</f>
        <v>17756.215337019177</v>
      </c>
      <c r="V3197" s="32">
        <f t="shared" si="406"/>
        <v>5.7462640622160904E-4</v>
      </c>
      <c r="W3197" s="32">
        <f>-(1-U3197/MAX(U$5:U3197))</f>
        <v>-6.4118258082019874E-3</v>
      </c>
      <c r="X3197" s="53" t="str">
        <f t="shared" si="407"/>
        <v/>
      </c>
    </row>
    <row r="3198" spans="1:24" x14ac:dyDescent="0.3">
      <c r="A3198" s="79">
        <v>43613</v>
      </c>
      <c r="B3198" s="1">
        <v>133.201964</v>
      </c>
      <c r="C3198" s="1">
        <v>193.033109</v>
      </c>
      <c r="D3198" s="1">
        <v>249.44565399999999</v>
      </c>
      <c r="E3198" s="1">
        <v>120.14514</v>
      </c>
      <c r="F3198" s="3">
        <f t="shared" si="400"/>
        <v>16666.642304174769</v>
      </c>
      <c r="G3198" s="36">
        <f t="shared" si="401"/>
        <v>-4.1211619785958432E-4</v>
      </c>
      <c r="H3198" s="31">
        <f t="shared" si="402"/>
        <v>-9.5375462306335033E-5</v>
      </c>
      <c r="I3198" s="37">
        <f t="shared" si="403"/>
        <v>-2.1679686904885268E-3</v>
      </c>
      <c r="J3198" s="37">
        <f t="shared" si="404"/>
        <v>-3.291920872292995E-3</v>
      </c>
      <c r="K3198" s="39">
        <f t="shared" si="405"/>
        <v>-1.5342577711591025E-3</v>
      </c>
      <c r="L3198" s="36">
        <f>-(1-B3198/MAX(B$5:B3198))</f>
        <v>-6.1807780051291727E-3</v>
      </c>
      <c r="M3198" s="37">
        <f>-(1-C3198/MAX(C$5:C3198))</f>
        <v>-1.9072363893513078E-4</v>
      </c>
      <c r="N3198" s="37">
        <f>-(1-D3198/MAX(D$5:D3198))</f>
        <v>-3.1289438046474438E-2</v>
      </c>
      <c r="O3198" s="37">
        <f>-(1-E3198/MAX(E$5:E3198))</f>
        <v>-0.34690950403339782</v>
      </c>
      <c r="P3198" s="39">
        <f>-(1-F3198/MAX(F$5:F3198))</f>
        <v>-7.8006285135417963E-3</v>
      </c>
      <c r="Q3198" s="33">
        <f>IF(DatiStorici[[#This Row],[Calend]]="X",(DatiStorici[[#This Row],[Balanced]]*B$2/DatiStorici[[#This Row],[Bond 3Y]]),Q3197)</f>
        <v>31.926386779663805</v>
      </c>
      <c r="R3198" s="33">
        <f>IF(DatiStorici[[#This Row],[Calend]]="X",(DatiStorici[[#This Row],[Balanced]]*C$2/DatiStorici[[#This Row],[Bond 10Y]]),R3197)</f>
        <v>22.802972287357111</v>
      </c>
      <c r="S3198" s="33">
        <f>IF(DatiStorici[[#This Row],[Calend]]="X",(DatiStorici[[#This Row],[Balanced]]*D$2/DatiStorici[[#This Row],[SXXR]]),S3197)</f>
        <v>19.40453837773444</v>
      </c>
      <c r="T3198" s="33">
        <f>IF(DatiStorici[[#This Row],[Calend]]="X",(DatiStorici[[#This Row],[Balanced]]*E$2/DatiStorici[[#This Row],[Gold]]),T3197)</f>
        <v>35.247450918338842</v>
      </c>
      <c r="U3198" s="34">
        <f>SUMPRODUCT(DatiStorici[[#This Row],[Bond 3Y]:[Gold]],Q3197:T3197)</f>
        <v>17729.573748973253</v>
      </c>
      <c r="V3198" s="32">
        <f t="shared" si="406"/>
        <v>-1.5015358957861443E-3</v>
      </c>
      <c r="W3198" s="32">
        <f>-(1-U3198/MAX(U$5:U3198))</f>
        <v>-7.9026146008414067E-3</v>
      </c>
      <c r="X3198" s="53" t="str">
        <f t="shared" si="407"/>
        <v/>
      </c>
    </row>
    <row r="3199" spans="1:24" x14ac:dyDescent="0.3">
      <c r="A3199" s="79">
        <v>43614</v>
      </c>
      <c r="B3199" s="1">
        <v>133.239845</v>
      </c>
      <c r="C3199" s="1">
        <v>193.49459100000001</v>
      </c>
      <c r="D3199" s="1">
        <v>245.98560800000001</v>
      </c>
      <c r="E3199" s="1">
        <v>120.4586</v>
      </c>
      <c r="F3199" s="3">
        <f t="shared" si="400"/>
        <v>16639.573684409814</v>
      </c>
      <c r="G3199" s="36">
        <f t="shared" si="401"/>
        <v>2.8434726815132331E-4</v>
      </c>
      <c r="H3199" s="31">
        <f t="shared" si="402"/>
        <v>2.3878351759602868E-3</v>
      </c>
      <c r="I3199" s="37">
        <f t="shared" si="403"/>
        <v>-1.3968041670259128E-2</v>
      </c>
      <c r="J3199" s="37">
        <f t="shared" si="404"/>
        <v>2.6056135066377995E-3</v>
      </c>
      <c r="K3199" s="39">
        <f t="shared" si="405"/>
        <v>-1.6254398718824549E-3</v>
      </c>
      <c r="L3199" s="36">
        <f>-(1-B3199/MAX(B$5:B3199))</f>
        <v>-5.8981480436941514E-3</v>
      </c>
      <c r="M3199" s="37">
        <f>-(1-C3199/MAX(C$5:C3199))</f>
        <v>0</v>
      </c>
      <c r="N3199" s="37">
        <f>-(1-D3199/MAX(D$5:D3199))</f>
        <v>-4.4726365294142756E-2</v>
      </c>
      <c r="O3199" s="37">
        <f>-(1-E3199/MAX(E$5:E3199))</f>
        <v>-0.34520558370115895</v>
      </c>
      <c r="P3199" s="39">
        <f>-(1-F3199/MAX(F$5:F3199))</f>
        <v>-9.4120789201463939E-3</v>
      </c>
      <c r="Q3199" s="33">
        <f>IF(DatiStorici[[#This Row],[Calend]]="X",(DatiStorici[[#This Row],[Balanced]]*B$2/DatiStorici[[#This Row],[Bond 3Y]]),Q3198)</f>
        <v>31.926386779663805</v>
      </c>
      <c r="R3199" s="33">
        <f>IF(DatiStorici[[#This Row],[Calend]]="X",(DatiStorici[[#This Row],[Balanced]]*C$2/DatiStorici[[#This Row],[Bond 10Y]]),R3198)</f>
        <v>22.802972287357111</v>
      </c>
      <c r="S3199" s="33">
        <f>IF(DatiStorici[[#This Row],[Calend]]="X",(DatiStorici[[#This Row],[Balanced]]*D$2/DatiStorici[[#This Row],[SXXR]]),S3198)</f>
        <v>19.40453837773444</v>
      </c>
      <c r="T3199" s="33">
        <f>IF(DatiStorici[[#This Row],[Calend]]="X",(DatiStorici[[#This Row],[Balanced]]*E$2/DatiStorici[[#This Row],[Gold]]),T3198)</f>
        <v>35.247450918338842</v>
      </c>
      <c r="U3199" s="34">
        <f>SUMPRODUCT(DatiStorici[[#This Row],[Bond 3Y]:[Gold]],Q3198:T3198)</f>
        <v>17685.214384257106</v>
      </c>
      <c r="V3199" s="32">
        <f t="shared" si="406"/>
        <v>-2.5051336039669191E-3</v>
      </c>
      <c r="W3199" s="32">
        <f>-(1-U3199/MAX(U$5:U3199))</f>
        <v>-1.0384840647330917E-2</v>
      </c>
      <c r="X3199" s="53" t="str">
        <f t="shared" si="407"/>
        <v/>
      </c>
    </row>
    <row r="3200" spans="1:24" x14ac:dyDescent="0.3">
      <c r="A3200" s="79">
        <v>43615</v>
      </c>
      <c r="B3200" s="1">
        <v>133.23775499999999</v>
      </c>
      <c r="C3200" s="1">
        <v>193.34730099999999</v>
      </c>
      <c r="D3200" s="1">
        <v>247.099467</v>
      </c>
      <c r="E3200" s="1">
        <v>120.3914</v>
      </c>
      <c r="F3200" s="3">
        <f t="shared" si="400"/>
        <v>16649.898741581303</v>
      </c>
      <c r="G3200" s="36">
        <f t="shared" si="401"/>
        <v>-1.568612146049411E-5</v>
      </c>
      <c r="H3200" s="31">
        <f t="shared" si="402"/>
        <v>-7.6149977633547595E-4</v>
      </c>
      <c r="I3200" s="37">
        <f t="shared" si="403"/>
        <v>4.5179258148966128E-3</v>
      </c>
      <c r="J3200" s="37">
        <f t="shared" si="404"/>
        <v>-5.5802368066252964E-4</v>
      </c>
      <c r="K3200" s="39">
        <f t="shared" si="405"/>
        <v>6.2031968367957902E-4</v>
      </c>
      <c r="L3200" s="36">
        <f>-(1-B3200/MAX(B$5:B3200))</f>
        <v>-5.9137415237870972E-3</v>
      </c>
      <c r="M3200" s="37">
        <f>-(1-C3200/MAX(C$5:C3200))</f>
        <v>-7.6120990896344498E-4</v>
      </c>
      <c r="N3200" s="37">
        <f>-(1-D3200/MAX(D$5:D3200))</f>
        <v>-4.040074582343034E-2</v>
      </c>
      <c r="O3200" s="37">
        <f>-(1-E3200/MAX(E$5:E3200))</f>
        <v>-0.34557087256202301</v>
      </c>
      <c r="P3200" s="39">
        <f>-(1-F3200/MAX(F$5:F3200))</f>
        <v>-8.7974071074833349E-3</v>
      </c>
      <c r="Q3200" s="33">
        <f>IF(DatiStorici[[#This Row],[Calend]]="X",(DatiStorici[[#This Row],[Balanced]]*B$2/DatiStorici[[#This Row],[Bond 3Y]]),Q3199)</f>
        <v>31.926386779663805</v>
      </c>
      <c r="R3200" s="33">
        <f>IF(DatiStorici[[#This Row],[Calend]]="X",(DatiStorici[[#This Row],[Balanced]]*C$2/DatiStorici[[#This Row],[Bond 10Y]]),R3199)</f>
        <v>22.802972287357111</v>
      </c>
      <c r="S3200" s="33">
        <f>IF(DatiStorici[[#This Row],[Calend]]="X",(DatiStorici[[#This Row],[Balanced]]*D$2/DatiStorici[[#This Row],[SXXR]]),S3199)</f>
        <v>19.40453837773444</v>
      </c>
      <c r="T3200" s="33">
        <f>IF(DatiStorici[[#This Row],[Calend]]="X",(DatiStorici[[#This Row],[Balanced]]*E$2/DatiStorici[[#This Row],[Gold]]),T3199)</f>
        <v>35.247450918338842</v>
      </c>
      <c r="U3200" s="34">
        <f>SUMPRODUCT(DatiStorici[[#This Row],[Bond 3Y]:[Gold]],Q3199:T3199)</f>
        <v>17701.034299331703</v>
      </c>
      <c r="V3200" s="32">
        <f t="shared" si="406"/>
        <v>8.9412790092595058E-4</v>
      </c>
      <c r="W3200" s="32">
        <f>-(1-U3200/MAX(U$5:U3200))</f>
        <v>-9.4996024230530329E-3</v>
      </c>
      <c r="X3200" s="53" t="str">
        <f t="shared" si="407"/>
        <v/>
      </c>
    </row>
    <row r="3201" spans="1:24" x14ac:dyDescent="0.3">
      <c r="A3201" s="79">
        <v>43616</v>
      </c>
      <c r="B3201" s="1">
        <v>133.25031799999999</v>
      </c>
      <c r="C3201" s="1">
        <v>193.72082599999999</v>
      </c>
      <c r="D3201" s="1">
        <v>245.13846599999999</v>
      </c>
      <c r="E3201" s="1">
        <v>121.76218</v>
      </c>
      <c r="F3201" s="3">
        <f t="shared" si="400"/>
        <v>16684.230424628604</v>
      </c>
      <c r="G3201" s="36">
        <f t="shared" si="401"/>
        <v>9.4285645641668177E-5</v>
      </c>
      <c r="H3201" s="31">
        <f t="shared" si="402"/>
        <v>1.9300225975361033E-3</v>
      </c>
      <c r="I3201" s="37">
        <f t="shared" si="403"/>
        <v>-7.9677377260398228E-3</v>
      </c>
      <c r="J3201" s="37">
        <f t="shared" si="404"/>
        <v>1.1321696274536927E-2</v>
      </c>
      <c r="K3201" s="39">
        <f t="shared" si="405"/>
        <v>2.0598525322324539E-3</v>
      </c>
      <c r="L3201" s="36">
        <f>-(1-B3201/MAX(B$5:B3201))</f>
        <v>-5.8200090403387472E-3</v>
      </c>
      <c r="M3201" s="37">
        <f>-(1-C3201/MAX(C$5:C3201))</f>
        <v>0</v>
      </c>
      <c r="N3201" s="37">
        <f>-(1-D3201/MAX(D$5:D3201))</f>
        <v>-4.8016201736330033E-2</v>
      </c>
      <c r="O3201" s="37">
        <f>-(1-E3201/MAX(E$5:E3201))</f>
        <v>-0.33811952338501006</v>
      </c>
      <c r="P3201" s="39">
        <f>-(1-F3201/MAX(F$5:F3201))</f>
        <v>-6.7535716594115947E-3</v>
      </c>
      <c r="Q3201" s="33">
        <f>IF(DatiStorici[[#This Row],[Calend]]="X",(DatiStorici[[#This Row],[Balanced]]*B$2/DatiStorici[[#This Row],[Bond 3Y]]),Q3200)</f>
        <v>31.926386779663805</v>
      </c>
      <c r="R3201" s="33">
        <f>IF(DatiStorici[[#This Row],[Calend]]="X",(DatiStorici[[#This Row],[Balanced]]*C$2/DatiStorici[[#This Row],[Bond 10Y]]),R3200)</f>
        <v>22.802972287357111</v>
      </c>
      <c r="S3201" s="33">
        <f>IF(DatiStorici[[#This Row],[Calend]]="X",(DatiStorici[[#This Row],[Balanced]]*D$2/DatiStorici[[#This Row],[SXXR]]),S3200)</f>
        <v>19.40453837773444</v>
      </c>
      <c r="T3201" s="33">
        <f>IF(DatiStorici[[#This Row],[Calend]]="X",(DatiStorici[[#This Row],[Balanced]]*E$2/DatiStorici[[#This Row],[Gold]]),T3200)</f>
        <v>35.247450918338842</v>
      </c>
      <c r="U3201" s="34">
        <f>SUMPRODUCT(DatiStorici[[#This Row],[Bond 3Y]:[Gold]],Q3200:T3200)</f>
        <v>17720.217052359018</v>
      </c>
      <c r="V3201" s="32">
        <f t="shared" si="406"/>
        <v>1.083121243358041E-3</v>
      </c>
      <c r="W3201" s="32">
        <f>-(1-U3201/MAX(U$5:U3201))</f>
        <v>-8.4261891874833905E-3</v>
      </c>
      <c r="X3201" s="53" t="str">
        <f t="shared" si="407"/>
        <v/>
      </c>
    </row>
    <row r="3202" spans="1:24" x14ac:dyDescent="0.3">
      <c r="A3202" s="79">
        <v>43619</v>
      </c>
      <c r="B3202" s="1">
        <v>133.24033600000001</v>
      </c>
      <c r="C3202" s="1">
        <v>194.008759</v>
      </c>
      <c r="D3202" s="1">
        <v>246.09017700000001</v>
      </c>
      <c r="E3202" s="1">
        <v>123.78322</v>
      </c>
      <c r="F3202" s="3">
        <f t="shared" si="400"/>
        <v>16785.302374302362</v>
      </c>
      <c r="G3202" s="36">
        <f t="shared" si="401"/>
        <v>-7.4914447128409447E-5</v>
      </c>
      <c r="H3202" s="31">
        <f t="shared" si="402"/>
        <v>1.4852261166979537E-3</v>
      </c>
      <c r="I3202" s="37">
        <f t="shared" si="403"/>
        <v>3.8748236868153848E-3</v>
      </c>
      <c r="J3202" s="37">
        <f t="shared" si="404"/>
        <v>1.6462011841794039E-2</v>
      </c>
      <c r="K3202" s="39">
        <f t="shared" si="405"/>
        <v>6.0396574710570618E-3</v>
      </c>
      <c r="L3202" s="36">
        <f>-(1-B3202/MAX(B$5:B3202))</f>
        <v>-5.894484695021518E-3</v>
      </c>
      <c r="M3202" s="37">
        <f>-(1-C3202/MAX(C$5:C3202))</f>
        <v>0</v>
      </c>
      <c r="N3202" s="37">
        <f>-(1-D3202/MAX(D$5:D3202))</f>
        <v>-4.4320276460248165E-2</v>
      </c>
      <c r="O3202" s="37">
        <f>-(1-E3202/MAX(E$5:E3202))</f>
        <v>-0.32713346089452289</v>
      </c>
      <c r="P3202" s="39">
        <f>-(1-F3202/MAX(F$5:F3202))</f>
        <v>-7.3655136756223261E-4</v>
      </c>
      <c r="Q3202" s="33">
        <f>IF(DatiStorici[[#This Row],[Calend]]="X",(DatiStorici[[#This Row],[Balanced]]*B$2/DatiStorici[[#This Row],[Bond 3Y]]),Q3201)</f>
        <v>31.926386779663805</v>
      </c>
      <c r="R3202" s="33">
        <f>IF(DatiStorici[[#This Row],[Calend]]="X",(DatiStorici[[#This Row],[Balanced]]*C$2/DatiStorici[[#This Row],[Bond 10Y]]),R3201)</f>
        <v>22.802972287357111</v>
      </c>
      <c r="S3202" s="33">
        <f>IF(DatiStorici[[#This Row],[Calend]]="X",(DatiStorici[[#This Row],[Balanced]]*D$2/DatiStorici[[#This Row],[SXXR]]),S3201)</f>
        <v>19.40453837773444</v>
      </c>
      <c r="T3202" s="33">
        <f>IF(DatiStorici[[#This Row],[Calend]]="X",(DatiStorici[[#This Row],[Balanced]]*E$2/DatiStorici[[#This Row],[Gold]]),T3201)</f>
        <v>35.247450918338842</v>
      </c>
      <c r="U3202" s="34">
        <f>SUMPRODUCT(DatiStorici[[#This Row],[Bond 3Y]:[Gold]],Q3201:T3201)</f>
        <v>17816.168112213807</v>
      </c>
      <c r="V3202" s="32">
        <f t="shared" si="406"/>
        <v>5.4001718287456585E-3</v>
      </c>
      <c r="W3202" s="32">
        <f>-(1-U3202/MAX(U$5:U3202))</f>
        <v>-3.0570361014579106E-3</v>
      </c>
      <c r="X3202" s="53" t="str">
        <f t="shared" si="407"/>
        <v/>
      </c>
    </row>
    <row r="3203" spans="1:24" x14ac:dyDescent="0.3">
      <c r="A3203" s="79">
        <v>43620</v>
      </c>
      <c r="B3203" s="1">
        <v>133.28975399999999</v>
      </c>
      <c r="C3203" s="1">
        <v>194.32058499999999</v>
      </c>
      <c r="D3203" s="1">
        <v>247.572676</v>
      </c>
      <c r="E3203" s="1">
        <v>124.45374</v>
      </c>
      <c r="F3203" s="3">
        <f t="shared" si="400"/>
        <v>16843.164945686298</v>
      </c>
      <c r="G3203" s="36">
        <f t="shared" si="401"/>
        <v>3.7082492686872154E-4</v>
      </c>
      <c r="H3203" s="31">
        <f t="shared" si="402"/>
        <v>1.6059876588759132E-3</v>
      </c>
      <c r="I3203" s="37">
        <f t="shared" si="403"/>
        <v>6.0061373773148746E-3</v>
      </c>
      <c r="J3203" s="37">
        <f t="shared" si="404"/>
        <v>5.4022707233716558E-3</v>
      </c>
      <c r="K3203" s="39">
        <f t="shared" si="405"/>
        <v>3.4412884736197652E-3</v>
      </c>
      <c r="L3203" s="36">
        <f>-(1-B3203/MAX(B$5:B3203))</f>
        <v>-5.5257772312747866E-3</v>
      </c>
      <c r="M3203" s="37">
        <f>-(1-C3203/MAX(C$5:C3203))</f>
        <v>0</v>
      </c>
      <c r="N3203" s="37">
        <f>-(1-D3203/MAX(D$5:D3203))</f>
        <v>-3.8563060744693844E-2</v>
      </c>
      <c r="O3203" s="37">
        <f>-(1-E3203/MAX(E$5:E3203))</f>
        <v>-0.32348861733817491</v>
      </c>
      <c r="P3203" s="39">
        <f>-(1-F3203/MAX(F$5:F3203))</f>
        <v>0</v>
      </c>
      <c r="Q3203" s="33">
        <f>IF(DatiStorici[[#This Row],[Calend]]="X",(DatiStorici[[#This Row],[Balanced]]*B$2/DatiStorici[[#This Row],[Bond 3Y]]),Q3202)</f>
        <v>31.926386779663805</v>
      </c>
      <c r="R3203" s="33">
        <f>IF(DatiStorici[[#This Row],[Calend]]="X",(DatiStorici[[#This Row],[Balanced]]*C$2/DatiStorici[[#This Row],[Bond 10Y]]),R3202)</f>
        <v>22.802972287357111</v>
      </c>
      <c r="S3203" s="33">
        <f>IF(DatiStorici[[#This Row],[Calend]]="X",(DatiStorici[[#This Row],[Balanced]]*D$2/DatiStorici[[#This Row],[SXXR]]),S3202)</f>
        <v>19.40453837773444</v>
      </c>
      <c r="T3203" s="33">
        <f>IF(DatiStorici[[#This Row],[Calend]]="X",(DatiStorici[[#This Row],[Balanced]]*E$2/DatiStorici[[#This Row],[Gold]]),T3202)</f>
        <v>35.247450918338842</v>
      </c>
      <c r="U3203" s="34">
        <f>SUMPRODUCT(DatiStorici[[#This Row],[Bond 3Y]:[Gold]],Q3202:T3202)</f>
        <v>17877.257739562381</v>
      </c>
      <c r="V3203" s="32">
        <f t="shared" si="406"/>
        <v>3.4230217772637165E-3</v>
      </c>
      <c r="W3203" s="32">
        <f>-(1-U3203/MAX(U$5:U3203))</f>
        <v>0</v>
      </c>
      <c r="X3203" s="53" t="str">
        <f t="shared" si="407"/>
        <v/>
      </c>
    </row>
    <row r="3204" spans="1:24" x14ac:dyDescent="0.3">
      <c r="A3204" s="79">
        <v>43621</v>
      </c>
      <c r="B3204" s="1">
        <v>133.30195499999999</v>
      </c>
      <c r="C3204" s="1">
        <v>194.647065</v>
      </c>
      <c r="D3204" s="1">
        <v>248.51512099999999</v>
      </c>
      <c r="E3204" s="1">
        <v>125.46727</v>
      </c>
      <c r="F3204" s="3">
        <f t="shared" si="400"/>
        <v>16905.884119499857</v>
      </c>
      <c r="G3204" s="36">
        <f t="shared" si="401"/>
        <v>9.1533229253657161E-5</v>
      </c>
      <c r="H3204" s="31">
        <f t="shared" si="402"/>
        <v>1.6787004095037375E-3</v>
      </c>
      <c r="I3204" s="37">
        <f t="shared" si="403"/>
        <v>3.7995134711398854E-3</v>
      </c>
      <c r="J3204" s="37">
        <f t="shared" si="404"/>
        <v>8.11084715383408E-3</v>
      </c>
      <c r="K3204" s="39">
        <f t="shared" si="405"/>
        <v>3.7168007842710471E-3</v>
      </c>
      <c r="L3204" s="36">
        <f>-(1-B3204/MAX(B$5:B3204))</f>
        <v>-5.4347456281104156E-3</v>
      </c>
      <c r="M3204" s="37">
        <f>-(1-C3204/MAX(C$5:C3204))</f>
        <v>0</v>
      </c>
      <c r="N3204" s="37">
        <f>-(1-D3204/MAX(D$5:D3204))</f>
        <v>-3.4903119547400885E-2</v>
      </c>
      <c r="O3204" s="37">
        <f>-(1-E3204/MAX(E$5:E3204))</f>
        <v>-0.3179792241960383</v>
      </c>
      <c r="P3204" s="39">
        <f>-(1-F3204/MAX(F$5:F3204))</f>
        <v>0</v>
      </c>
      <c r="Q3204" s="33">
        <f>IF(DatiStorici[[#This Row],[Calend]]="X",(DatiStorici[[#This Row],[Balanced]]*B$2/DatiStorici[[#This Row],[Bond 3Y]]),Q3203)</f>
        <v>31.926386779663805</v>
      </c>
      <c r="R3204" s="33">
        <f>IF(DatiStorici[[#This Row],[Calend]]="X",(DatiStorici[[#This Row],[Balanced]]*C$2/DatiStorici[[#This Row],[Bond 10Y]]),R3203)</f>
        <v>22.802972287357111</v>
      </c>
      <c r="S3204" s="33">
        <f>IF(DatiStorici[[#This Row],[Calend]]="X",(DatiStorici[[#This Row],[Balanced]]*D$2/DatiStorici[[#This Row],[SXXR]]),S3203)</f>
        <v>19.40453837773444</v>
      </c>
      <c r="T3204" s="33">
        <f>IF(DatiStorici[[#This Row],[Calend]]="X",(DatiStorici[[#This Row],[Balanced]]*E$2/DatiStorici[[#This Row],[Gold]]),T3203)</f>
        <v>35.247450918338842</v>
      </c>
      <c r="U3204" s="34">
        <f>SUMPRODUCT(DatiStorici[[#This Row],[Bond 3Y]:[Gold]],Q3203:T3203)</f>
        <v>17939.10404690052</v>
      </c>
      <c r="V3204" s="32">
        <f t="shared" si="406"/>
        <v>3.4535260267983185E-3</v>
      </c>
      <c r="W3204" s="32">
        <f>-(1-U3204/MAX(U$5:U3204))</f>
        <v>0</v>
      </c>
      <c r="X3204" s="53" t="str">
        <f t="shared" si="407"/>
        <v/>
      </c>
    </row>
    <row r="3205" spans="1:24" x14ac:dyDescent="0.3">
      <c r="A3205" s="79">
        <v>43622</v>
      </c>
      <c r="B3205" s="1">
        <v>133.30929399999999</v>
      </c>
      <c r="C3205" s="1">
        <v>194.98342299999999</v>
      </c>
      <c r="D3205" s="1">
        <v>248.51710700000001</v>
      </c>
      <c r="E3205" s="1">
        <v>125.50809</v>
      </c>
      <c r="F3205" s="3">
        <f t="shared" si="400"/>
        <v>16916.221247526963</v>
      </c>
      <c r="G3205" s="36">
        <f t="shared" si="401"/>
        <v>5.5053941117412309E-5</v>
      </c>
      <c r="H3205" s="31">
        <f t="shared" si="402"/>
        <v>1.7265490967233435E-3</v>
      </c>
      <c r="I3205" s="37">
        <f t="shared" si="403"/>
        <v>7.9914335053619331E-6</v>
      </c>
      <c r="J3205" s="37">
        <f t="shared" si="404"/>
        <v>3.2529089995083396E-4</v>
      </c>
      <c r="K3205" s="39">
        <f t="shared" si="405"/>
        <v>6.1126462925929998E-4</v>
      </c>
      <c r="L3205" s="36">
        <f>-(1-B3205/MAX(B$5:B3205))</f>
        <v>-5.3799893838990531E-3</v>
      </c>
      <c r="M3205" s="37">
        <f>-(1-C3205/MAX(C$5:C3205))</f>
        <v>0</v>
      </c>
      <c r="N3205" s="37">
        <f>-(1-D3205/MAX(D$5:D3205))</f>
        <v>-3.4895407009037482E-2</v>
      </c>
      <c r="O3205" s="37">
        <f>-(1-E3205/MAX(E$5:E3205))</f>
        <v>-0.31775733295644804</v>
      </c>
      <c r="P3205" s="39">
        <f>-(1-F3205/MAX(F$5:F3205))</f>
        <v>0</v>
      </c>
      <c r="Q3205" s="33">
        <f>IF(DatiStorici[[#This Row],[Calend]]="X",(DatiStorici[[#This Row],[Balanced]]*B$2/DatiStorici[[#This Row],[Bond 3Y]]),Q3204)</f>
        <v>31.926386779663805</v>
      </c>
      <c r="R3205" s="33">
        <f>IF(DatiStorici[[#This Row],[Calend]]="X",(DatiStorici[[#This Row],[Balanced]]*C$2/DatiStorici[[#This Row],[Bond 10Y]]),R3204)</f>
        <v>22.802972287357111</v>
      </c>
      <c r="S3205" s="33">
        <f>IF(DatiStorici[[#This Row],[Calend]]="X",(DatiStorici[[#This Row],[Balanced]]*D$2/DatiStorici[[#This Row],[SXXR]]),S3204)</f>
        <v>19.40453837773444</v>
      </c>
      <c r="T3205" s="33">
        <f>IF(DatiStorici[[#This Row],[Calend]]="X",(DatiStorici[[#This Row],[Balanced]]*E$2/DatiStorici[[#This Row],[Gold]]),T3204)</f>
        <v>35.247450918338842</v>
      </c>
      <c r="U3205" s="34">
        <f>SUMPRODUCT(DatiStorici[[#This Row],[Bond 3Y]:[Gold]],Q3204:T3204)</f>
        <v>17948.485655165437</v>
      </c>
      <c r="V3205" s="32">
        <f t="shared" si="406"/>
        <v>5.228330214711623E-4</v>
      </c>
      <c r="W3205" s="32">
        <f>-(1-U3205/MAX(U$5:U3205))</f>
        <v>0</v>
      </c>
      <c r="X3205" s="53" t="str">
        <f t="shared" si="407"/>
        <v/>
      </c>
    </row>
    <row r="3206" spans="1:24" x14ac:dyDescent="0.3">
      <c r="A3206" s="79">
        <v>43623</v>
      </c>
      <c r="B3206" s="1">
        <v>133.426447</v>
      </c>
      <c r="C3206" s="1">
        <v>195.78744</v>
      </c>
      <c r="D3206" s="1">
        <v>250.83086399999999</v>
      </c>
      <c r="E3206" s="1">
        <v>125.99061</v>
      </c>
      <c r="F3206" s="3">
        <f t="shared" si="400"/>
        <v>16993.307591370914</v>
      </c>
      <c r="G3206" s="36">
        <f t="shared" si="401"/>
        <v>8.7842002045868182E-4</v>
      </c>
      <c r="H3206" s="31">
        <f t="shared" si="402"/>
        <v>4.1150362562715429E-3</v>
      </c>
      <c r="I3206" s="37">
        <f t="shared" si="403"/>
        <v>9.2671791746659713E-3</v>
      </c>
      <c r="J3206" s="37">
        <f t="shared" si="404"/>
        <v>3.837161719279406E-3</v>
      </c>
      <c r="K3206" s="39">
        <f t="shared" si="405"/>
        <v>4.5465967398882418E-3</v>
      </c>
      <c r="L3206" s="36">
        <f>-(1-B3206/MAX(B$5:B3206))</f>
        <v>-4.5059114062322436E-3</v>
      </c>
      <c r="M3206" s="37">
        <f>-(1-C3206/MAX(C$5:C3206))</f>
        <v>0</v>
      </c>
      <c r="N3206" s="37">
        <f>-(1-D3206/MAX(D$5:D3206))</f>
        <v>-2.5910039624389092E-2</v>
      </c>
      <c r="O3206" s="37">
        <f>-(1-E3206/MAX(E$5:E3206))</f>
        <v>-0.3151344284751364</v>
      </c>
      <c r="P3206" s="39">
        <f>-(1-F3206/MAX(F$5:F3206))</f>
        <v>0</v>
      </c>
      <c r="Q3206" s="33">
        <f>IF(DatiStorici[[#This Row],[Calend]]="X",(DatiStorici[[#This Row],[Balanced]]*B$2/DatiStorici[[#This Row],[Bond 3Y]]),Q3205)</f>
        <v>31.926386779663805</v>
      </c>
      <c r="R3206" s="33">
        <f>IF(DatiStorici[[#This Row],[Calend]]="X",(DatiStorici[[#This Row],[Balanced]]*C$2/DatiStorici[[#This Row],[Bond 10Y]]),R3205)</f>
        <v>22.802972287357111</v>
      </c>
      <c r="S3206" s="33">
        <f>IF(DatiStorici[[#This Row],[Calend]]="X",(DatiStorici[[#This Row],[Balanced]]*D$2/DatiStorici[[#This Row],[SXXR]]),S3205)</f>
        <v>19.40453837773444</v>
      </c>
      <c r="T3206" s="33">
        <f>IF(DatiStorici[[#This Row],[Calend]]="X",(DatiStorici[[#This Row],[Balanced]]*E$2/DatiStorici[[#This Row],[Gold]]),T3205)</f>
        <v>35.247450918338842</v>
      </c>
      <c r="U3206" s="34">
        <f>SUMPRODUCT(DatiStorici[[#This Row],[Bond 3Y]:[Gold]],Q3205:T3205)</f>
        <v>18032.464891045762</v>
      </c>
      <c r="V3206" s="32">
        <f t="shared" si="406"/>
        <v>4.6679916510671765E-3</v>
      </c>
      <c r="W3206" s="32">
        <f>-(1-U3206/MAX(U$5:U3206))</f>
        <v>0</v>
      </c>
      <c r="X3206" s="53" t="str">
        <f t="shared" si="407"/>
        <v/>
      </c>
    </row>
    <row r="3207" spans="1:24" x14ac:dyDescent="0.3">
      <c r="A3207" s="79">
        <v>43626</v>
      </c>
      <c r="B3207" s="1">
        <v>133.380977</v>
      </c>
      <c r="C3207" s="1">
        <v>195.17360600000001</v>
      </c>
      <c r="D3207" s="1">
        <v>251.99469199999999</v>
      </c>
      <c r="E3207" s="1">
        <v>124.85382</v>
      </c>
      <c r="F3207" s="3">
        <f t="shared" ref="F3207:F3270" si="408">SUMPRODUCT(B3207:E3207,B$3:E$3)</f>
        <v>16949.31582330427</v>
      </c>
      <c r="G3207" s="36">
        <f t="shared" ref="G3207:G3270" si="409">LN(B3207/B3206)</f>
        <v>-3.4084509162836114E-4</v>
      </c>
      <c r="H3207" s="31">
        <f t="shared" ref="H3207:H3270" si="410">LN(C3207/C3206)</f>
        <v>-3.140131277367991E-3</v>
      </c>
      <c r="I3207" s="37">
        <f t="shared" ref="I3207:I3270" si="411">LN(D3207/D3206)</f>
        <v>4.629160409330319E-3</v>
      </c>
      <c r="J3207" s="37">
        <f t="shared" ref="J3207:J3270" si="412">LN(E3207/E3206)</f>
        <v>-9.0637673911456232E-3</v>
      </c>
      <c r="K3207" s="39">
        <f t="shared" ref="K3207:K3270" si="413">LN(F3207/F3206)</f>
        <v>-2.5921268466119955E-3</v>
      </c>
      <c r="L3207" s="36">
        <f>-(1-B3207/MAX(B$5:B3207))</f>
        <v>-4.8451628606934749E-3</v>
      </c>
      <c r="M3207" s="37">
        <f>-(1-C3207/MAX(C$5:C3207))</f>
        <v>-3.1352062216043475E-3</v>
      </c>
      <c r="N3207" s="37">
        <f>-(1-D3207/MAX(D$5:D3207))</f>
        <v>-2.1390367872973326E-2</v>
      </c>
      <c r="O3207" s="37">
        <f>-(1-E3207/MAX(E$5:E3207))</f>
        <v>-0.32131384401295904</v>
      </c>
      <c r="P3207" s="39">
        <f>-(1-F3207/MAX(F$5:F3207))</f>
        <v>-2.5887701867399748E-3</v>
      </c>
      <c r="Q3207" s="33">
        <f>IF(DatiStorici[[#This Row],[Calend]]="X",(DatiStorici[[#This Row],[Balanced]]*B$2/DatiStorici[[#This Row],[Bond 3Y]]),Q3206)</f>
        <v>31.926386779663805</v>
      </c>
      <c r="R3207" s="33">
        <f>IF(DatiStorici[[#This Row],[Calend]]="X",(DatiStorici[[#This Row],[Balanced]]*C$2/DatiStorici[[#This Row],[Bond 10Y]]),R3206)</f>
        <v>22.802972287357111</v>
      </c>
      <c r="S3207" s="33">
        <f>IF(DatiStorici[[#This Row],[Calend]]="X",(DatiStorici[[#This Row],[Balanced]]*D$2/DatiStorici[[#This Row],[SXXR]]),S3206)</f>
        <v>19.40453837773444</v>
      </c>
      <c r="T3207" s="33">
        <f>IF(DatiStorici[[#This Row],[Calend]]="X",(DatiStorici[[#This Row],[Balanced]]*E$2/DatiStorici[[#This Row],[Gold]]),T3206)</f>
        <v>35.247450918338842</v>
      </c>
      <c r="U3207" s="34">
        <f>SUMPRODUCT(DatiStorici[[#This Row],[Bond 3Y]:[Gold]],Q3206:T3206)</f>
        <v>17999.530553909477</v>
      </c>
      <c r="V3207" s="32">
        <f t="shared" ref="V3207:V3270" si="414">LN(U3207/U3206)</f>
        <v>-1.8280611940175136E-3</v>
      </c>
      <c r="W3207" s="32">
        <f>-(1-U3207/MAX(U$5:U3207))</f>
        <v>-1.8263913078593319E-3</v>
      </c>
      <c r="X3207" s="53" t="str">
        <f t="shared" ref="X3207:X3270" si="415">IF(AND(MONTH(A3207)&lt;&gt;MONTH(A3206),MONTH(A3207)=X$2),"X","")</f>
        <v/>
      </c>
    </row>
    <row r="3208" spans="1:24" x14ac:dyDescent="0.3">
      <c r="A3208" s="79">
        <v>43627</v>
      </c>
      <c r="B3208" s="1">
        <v>133.376385</v>
      </c>
      <c r="C3208" s="1">
        <v>195.52262300000001</v>
      </c>
      <c r="D3208" s="1">
        <v>253.15852000000001</v>
      </c>
      <c r="E3208" s="1">
        <v>124.44828</v>
      </c>
      <c r="F3208" s="3">
        <f t="shared" si="408"/>
        <v>16959.552236491094</v>
      </c>
      <c r="G3208" s="36">
        <f t="shared" si="409"/>
        <v>-3.4428290683541463E-5</v>
      </c>
      <c r="H3208" s="31">
        <f t="shared" si="410"/>
        <v>1.7866417279450062E-3</v>
      </c>
      <c r="I3208" s="37">
        <f t="shared" si="411"/>
        <v>4.6078299872649641E-3</v>
      </c>
      <c r="J3208" s="37">
        <f t="shared" si="412"/>
        <v>-3.2534050672497314E-3</v>
      </c>
      <c r="K3208" s="39">
        <f t="shared" si="413"/>
        <v>6.0376025998430552E-4</v>
      </c>
      <c r="L3208" s="36">
        <f>-(1-B3208/MAX(B$5:B3208))</f>
        <v>-4.879423750926315E-3</v>
      </c>
      <c r="M3208" s="37">
        <f>-(1-C3208/MAX(C$5:C3208))</f>
        <v>-1.3525739955535521E-3</v>
      </c>
      <c r="N3208" s="37">
        <f>-(1-D3208/MAX(D$5:D3208))</f>
        <v>-1.6870696121557449E-2</v>
      </c>
      <c r="O3208" s="37">
        <f>-(1-E3208/MAX(E$5:E3208))</f>
        <v>-0.32351829705812007</v>
      </c>
      <c r="P3208" s="39">
        <f>-(1-F3208/MAX(F$5:F3208))</f>
        <v>-1.9863910953369368E-3</v>
      </c>
      <c r="Q3208" s="33">
        <f>IF(DatiStorici[[#This Row],[Calend]]="X",(DatiStorici[[#This Row],[Balanced]]*B$2/DatiStorici[[#This Row],[Bond 3Y]]),Q3207)</f>
        <v>31.926386779663805</v>
      </c>
      <c r="R3208" s="33">
        <f>IF(DatiStorici[[#This Row],[Calend]]="X",(DatiStorici[[#This Row],[Balanced]]*C$2/DatiStorici[[#This Row],[Bond 10Y]]),R3207)</f>
        <v>22.802972287357111</v>
      </c>
      <c r="S3208" s="33">
        <f>IF(DatiStorici[[#This Row],[Calend]]="X",(DatiStorici[[#This Row],[Balanced]]*D$2/DatiStorici[[#This Row],[SXXR]]),S3207)</f>
        <v>19.40453837773444</v>
      </c>
      <c r="T3208" s="33">
        <f>IF(DatiStorici[[#This Row],[Calend]]="X",(DatiStorici[[#This Row],[Balanced]]*E$2/DatiStorici[[#This Row],[Gold]]),T3207)</f>
        <v>35.247450918338842</v>
      </c>
      <c r="U3208" s="34">
        <f>SUMPRODUCT(DatiStorici[[#This Row],[Bond 3Y]:[Gold]],Q3207:T3207)</f>
        <v>18015.631866765863</v>
      </c>
      <c r="V3208" s="32">
        <f t="shared" si="414"/>
        <v>8.9414084773783151E-4</v>
      </c>
      <c r="W3208" s="32">
        <f>-(1-U3208/MAX(U$5:U3208))</f>
        <v>-9.3348437840334864E-4</v>
      </c>
      <c r="X3208" s="53" t="str">
        <f t="shared" si="415"/>
        <v/>
      </c>
    </row>
    <row r="3209" spans="1:24" x14ac:dyDescent="0.3">
      <c r="A3209" s="79">
        <v>43628</v>
      </c>
      <c r="B3209" s="1">
        <v>133.35271299999999</v>
      </c>
      <c r="C3209" s="1">
        <v>195.31319199999999</v>
      </c>
      <c r="D3209" s="1">
        <v>252.39013499999999</v>
      </c>
      <c r="E3209" s="1">
        <v>125.2033</v>
      </c>
      <c r="F3209" s="3">
        <f t="shared" si="408"/>
        <v>16971.884791840755</v>
      </c>
      <c r="G3209" s="36">
        <f t="shared" si="409"/>
        <v>-1.7749844497394178E-4</v>
      </c>
      <c r="H3209" s="31">
        <f t="shared" si="410"/>
        <v>-1.0717084361643861E-3</v>
      </c>
      <c r="I3209" s="37">
        <f t="shared" si="411"/>
        <v>-3.0398086676122582E-3</v>
      </c>
      <c r="J3209" s="37">
        <f t="shared" si="412"/>
        <v>6.048608239591028E-3</v>
      </c>
      <c r="K3209" s="39">
        <f t="shared" si="413"/>
        <v>7.2691032109289955E-4</v>
      </c>
      <c r="L3209" s="36">
        <f>-(1-B3209/MAX(B$5:B3209))</f>
        <v>-5.0560404307155027E-3</v>
      </c>
      <c r="M3209" s="37">
        <f>-(1-C3209/MAX(C$5:C3209))</f>
        <v>-2.4222595688467852E-3</v>
      </c>
      <c r="N3209" s="37">
        <f>-(1-D3209/MAX(D$5:D3209))</f>
        <v>-1.9854683427853348E-2</v>
      </c>
      <c r="O3209" s="37">
        <f>-(1-E3209/MAX(E$5:E3209))</f>
        <v>-0.31941412450262008</v>
      </c>
      <c r="P3209" s="39">
        <f>-(1-F3209/MAX(F$5:F3209))</f>
        <v>-1.2606609640277711E-3</v>
      </c>
      <c r="Q3209" s="33">
        <f>IF(DatiStorici[[#This Row],[Calend]]="X",(DatiStorici[[#This Row],[Balanced]]*B$2/DatiStorici[[#This Row],[Bond 3Y]]),Q3208)</f>
        <v>31.926386779663805</v>
      </c>
      <c r="R3209" s="33">
        <f>IF(DatiStorici[[#This Row],[Calend]]="X",(DatiStorici[[#This Row],[Balanced]]*C$2/DatiStorici[[#This Row],[Bond 10Y]]),R3208)</f>
        <v>22.802972287357111</v>
      </c>
      <c r="S3209" s="33">
        <f>IF(DatiStorici[[#This Row],[Calend]]="X",(DatiStorici[[#This Row],[Balanced]]*D$2/DatiStorici[[#This Row],[SXXR]]),S3208)</f>
        <v>19.40453837773444</v>
      </c>
      <c r="T3209" s="33">
        <f>IF(DatiStorici[[#This Row],[Calend]]="X",(DatiStorici[[#This Row],[Balanced]]*E$2/DatiStorici[[#This Row],[Gold]]),T3208)</f>
        <v>35.247450918338842</v>
      </c>
      <c r="U3209" s="34">
        <f>SUMPRODUCT(DatiStorici[[#This Row],[Bond 3Y]:[Gold]],Q3208:T3208)</f>
        <v>18021.802830219887</v>
      </c>
      <c r="V3209" s="32">
        <f t="shared" si="414"/>
        <v>3.4247518261086698E-4</v>
      </c>
      <c r="W3209" s="32">
        <f>-(1-U3209/MAX(U$5:U3209))</f>
        <v>-5.9127029445482648E-4</v>
      </c>
      <c r="X3209" s="53" t="str">
        <f t="shared" si="415"/>
        <v/>
      </c>
    </row>
    <row r="3210" spans="1:24" x14ac:dyDescent="0.3">
      <c r="A3210" s="79">
        <v>43629</v>
      </c>
      <c r="B3210" s="1">
        <v>133.352743</v>
      </c>
      <c r="C3210" s="1">
        <v>195.51360600000001</v>
      </c>
      <c r="D3210" s="1">
        <v>252.849445</v>
      </c>
      <c r="E3210" s="1">
        <v>126.089855</v>
      </c>
      <c r="F3210" s="3">
        <f t="shared" si="408"/>
        <v>17018.835712584969</v>
      </c>
      <c r="G3210" s="36">
        <f t="shared" si="409"/>
        <v>2.2496727637117579E-7</v>
      </c>
      <c r="H3210" s="31">
        <f t="shared" si="410"/>
        <v>1.0255899472221516E-3</v>
      </c>
      <c r="I3210" s="37">
        <f t="shared" si="411"/>
        <v>1.8181874291498738E-3</v>
      </c>
      <c r="J3210" s="37">
        <f t="shared" si="412"/>
        <v>7.0559715661190382E-3</v>
      </c>
      <c r="K3210" s="39">
        <f t="shared" si="413"/>
        <v>2.7625746031580824E-3</v>
      </c>
      <c r="L3210" s="36">
        <f>-(1-B3210/MAX(B$5:B3210))</f>
        <v>-5.0558166008576322E-3</v>
      </c>
      <c r="M3210" s="37">
        <f>-(1-C3210/MAX(C$5:C3210))</f>
        <v>-1.3986290438242621E-3</v>
      </c>
      <c r="N3210" s="37">
        <f>-(1-D3210/MAX(D$5:D3210))</f>
        <v>-1.8070974467299994E-2</v>
      </c>
      <c r="O3210" s="37">
        <f>-(1-E3210/MAX(E$5:E3210))</f>
        <v>-0.31459494792459397</v>
      </c>
      <c r="P3210" s="39">
        <f>-(1-F3210/MAX(F$5:F3210))</f>
        <v>0</v>
      </c>
      <c r="Q3210" s="33">
        <f>IF(DatiStorici[[#This Row],[Calend]]="X",(DatiStorici[[#This Row],[Balanced]]*B$2/DatiStorici[[#This Row],[Bond 3Y]]),Q3209)</f>
        <v>31.926386779663805</v>
      </c>
      <c r="R3210" s="33">
        <f>IF(DatiStorici[[#This Row],[Calend]]="X",(DatiStorici[[#This Row],[Balanced]]*C$2/DatiStorici[[#This Row],[Bond 10Y]]),R3209)</f>
        <v>22.802972287357111</v>
      </c>
      <c r="S3210" s="33">
        <f>IF(DatiStorici[[#This Row],[Calend]]="X",(DatiStorici[[#This Row],[Balanced]]*D$2/DatiStorici[[#This Row],[SXXR]]),S3209)</f>
        <v>19.40453837773444</v>
      </c>
      <c r="T3210" s="33">
        <f>IF(DatiStorici[[#This Row],[Calend]]="X",(DatiStorici[[#This Row],[Balanced]]*E$2/DatiStorici[[#This Row],[Gold]]),T3209)</f>
        <v>35.247450918338842</v>
      </c>
      <c r="U3210" s="34">
        <f>SUMPRODUCT(DatiStorici[[#This Row],[Bond 3Y]:[Gold]],Q3209:T3209)</f>
        <v>18066.535325270677</v>
      </c>
      <c r="V3210" s="32">
        <f t="shared" si="414"/>
        <v>2.4790566840462054E-3</v>
      </c>
      <c r="W3210" s="32">
        <f>-(1-U3210/MAX(U$5:U3210))</f>
        <v>0</v>
      </c>
      <c r="X3210" s="53" t="str">
        <f t="shared" si="415"/>
        <v/>
      </c>
    </row>
    <row r="3211" spans="1:24" x14ac:dyDescent="0.3">
      <c r="A3211" s="79">
        <v>43630</v>
      </c>
      <c r="B3211" s="1">
        <v>133.41597999999999</v>
      </c>
      <c r="C3211" s="1">
        <v>195.92228</v>
      </c>
      <c r="D3211" s="1">
        <v>251.83750699999999</v>
      </c>
      <c r="E3211" s="1">
        <v>126.97641</v>
      </c>
      <c r="F3211" s="3">
        <f t="shared" si="408"/>
        <v>17050.487198978837</v>
      </c>
      <c r="G3211" s="36">
        <f t="shared" si="409"/>
        <v>4.7409606698493824E-4</v>
      </c>
      <c r="H3211" s="31">
        <f t="shared" si="410"/>
        <v>2.088077067553748E-3</v>
      </c>
      <c r="I3211" s="37">
        <f t="shared" si="411"/>
        <v>-4.0101665085948545E-3</v>
      </c>
      <c r="J3211" s="37">
        <f t="shared" si="412"/>
        <v>7.0065334615614077E-3</v>
      </c>
      <c r="K3211" s="39">
        <f t="shared" si="413"/>
        <v>1.8580642522404303E-3</v>
      </c>
      <c r="L3211" s="36">
        <f>-(1-B3211/MAX(B$5:B3211))</f>
        <v>-4.5840056436161625E-3</v>
      </c>
      <c r="M3211" s="37">
        <f>-(1-C3211/MAX(C$5:C3211))</f>
        <v>0</v>
      </c>
      <c r="N3211" s="37">
        <f>-(1-D3211/MAX(D$5:D3211))</f>
        <v>-2.2000788488602319E-2</v>
      </c>
      <c r="O3211" s="37">
        <f>-(1-E3211/MAX(E$5:E3211))</f>
        <v>-0.30977577134656775</v>
      </c>
      <c r="P3211" s="39">
        <f>-(1-F3211/MAX(F$5:F3211))</f>
        <v>0</v>
      </c>
      <c r="Q3211" s="33">
        <f>IF(DatiStorici[[#This Row],[Calend]]="X",(DatiStorici[[#This Row],[Balanced]]*B$2/DatiStorici[[#This Row],[Bond 3Y]]),Q3210)</f>
        <v>31.926386779663805</v>
      </c>
      <c r="R3211" s="33">
        <f>IF(DatiStorici[[#This Row],[Calend]]="X",(DatiStorici[[#This Row],[Balanced]]*C$2/DatiStorici[[#This Row],[Bond 10Y]]),R3210)</f>
        <v>22.802972287357111</v>
      </c>
      <c r="S3211" s="33">
        <f>IF(DatiStorici[[#This Row],[Calend]]="X",(DatiStorici[[#This Row],[Balanced]]*D$2/DatiStorici[[#This Row],[SXXR]]),S3210)</f>
        <v>19.40453837773444</v>
      </c>
      <c r="T3211" s="33">
        <f>IF(DatiStorici[[#This Row],[Calend]]="X",(DatiStorici[[#This Row],[Balanced]]*E$2/DatiStorici[[#This Row],[Gold]]),T3210)</f>
        <v>35.247450918338842</v>
      </c>
      <c r="U3211" s="34">
        <f>SUMPRODUCT(DatiStorici[[#This Row],[Bond 3Y]:[Gold]],Q3210:T3210)</f>
        <v>18089.485850180045</v>
      </c>
      <c r="V3211" s="32">
        <f t="shared" si="414"/>
        <v>1.2695273011619497E-3</v>
      </c>
      <c r="W3211" s="32">
        <f>-(1-U3211/MAX(U$5:U3211))</f>
        <v>0</v>
      </c>
      <c r="X3211" s="53" t="str">
        <f t="shared" si="415"/>
        <v/>
      </c>
    </row>
    <row r="3212" spans="1:24" x14ac:dyDescent="0.3">
      <c r="A3212" s="79">
        <v>43633</v>
      </c>
      <c r="B3212" s="1">
        <v>133.403749</v>
      </c>
      <c r="C3212" s="1">
        <v>195.774833</v>
      </c>
      <c r="D3212" s="1">
        <v>251.634353</v>
      </c>
      <c r="E3212" s="1">
        <v>126.03700000000001</v>
      </c>
      <c r="F3212" s="3">
        <f t="shared" si="408"/>
        <v>17006.344958554775</v>
      </c>
      <c r="G3212" s="36">
        <f t="shared" si="409"/>
        <v>-9.1679877304336952E-5</v>
      </c>
      <c r="H3212" s="31">
        <f t="shared" si="410"/>
        <v>-7.5286236263081706E-4</v>
      </c>
      <c r="I3212" s="37">
        <f t="shared" si="411"/>
        <v>-8.0701237612617748E-4</v>
      </c>
      <c r="J3212" s="37">
        <f t="shared" si="412"/>
        <v>-7.4258065356198567E-3</v>
      </c>
      <c r="K3212" s="39">
        <f t="shared" si="413"/>
        <v>-2.5922707631198315E-3</v>
      </c>
      <c r="L3212" s="36">
        <f>-(1-B3212/MAX(B$5:B3212))</f>
        <v>-4.6752610766381819E-3</v>
      </c>
      <c r="M3212" s="37">
        <f>-(1-C3212/MAX(C$5:C3212))</f>
        <v>-7.5257903286951588E-4</v>
      </c>
      <c r="N3212" s="37">
        <f>-(1-D3212/MAX(D$5:D3212))</f>
        <v>-2.2789727571514096E-2</v>
      </c>
      <c r="O3212" s="37">
        <f>-(1-E3212/MAX(E$5:E3212))</f>
        <v>-0.31488225957252503</v>
      </c>
      <c r="P3212" s="39">
        <f>-(1-F3212/MAX(F$5:F3212))</f>
        <v>-2.5889137306707166E-3</v>
      </c>
      <c r="Q3212" s="33">
        <f>IF(DatiStorici[[#This Row],[Calend]]="X",(DatiStorici[[#This Row],[Balanced]]*B$2/DatiStorici[[#This Row],[Bond 3Y]]),Q3211)</f>
        <v>31.926386779663805</v>
      </c>
      <c r="R3212" s="33">
        <f>IF(DatiStorici[[#This Row],[Calend]]="X",(DatiStorici[[#This Row],[Balanced]]*C$2/DatiStorici[[#This Row],[Bond 10Y]]),R3211)</f>
        <v>22.802972287357111</v>
      </c>
      <c r="S3212" s="33">
        <f>IF(DatiStorici[[#This Row],[Calend]]="X",(DatiStorici[[#This Row],[Balanced]]*D$2/DatiStorici[[#This Row],[SXXR]]),S3211)</f>
        <v>19.40453837773444</v>
      </c>
      <c r="T3212" s="33">
        <f>IF(DatiStorici[[#This Row],[Calend]]="X",(DatiStorici[[#This Row],[Balanced]]*E$2/DatiStorici[[#This Row],[Gold]]),T3211)</f>
        <v>35.247450918338842</v>
      </c>
      <c r="U3212" s="34">
        <f>SUMPRODUCT(DatiStorici[[#This Row],[Bond 3Y]:[Gold]],Q3211:T3211)</f>
        <v>18048.679211231705</v>
      </c>
      <c r="V3212" s="32">
        <f t="shared" si="414"/>
        <v>-2.258369024691639E-3</v>
      </c>
      <c r="W3212" s="32">
        <f>-(1-U3212/MAX(U$5:U3212))</f>
        <v>-2.2558208279829239E-3</v>
      </c>
      <c r="X3212" s="53" t="str">
        <f t="shared" si="415"/>
        <v/>
      </c>
    </row>
    <row r="3213" spans="1:24" x14ac:dyDescent="0.3">
      <c r="A3213" s="79">
        <v>43634</v>
      </c>
      <c r="B3213" s="1">
        <v>133.59182100000001</v>
      </c>
      <c r="C3213" s="1">
        <v>197.66104999999999</v>
      </c>
      <c r="D3213" s="1">
        <v>255.89094900000001</v>
      </c>
      <c r="E3213" s="1">
        <v>126.04022999999999</v>
      </c>
      <c r="F3213" s="3">
        <f t="shared" si="408"/>
        <v>17122.905154727629</v>
      </c>
      <c r="G3213" s="36">
        <f t="shared" si="409"/>
        <v>1.4088026337360201E-3</v>
      </c>
      <c r="H3213" s="31">
        <f t="shared" si="410"/>
        <v>9.5885074695199104E-3</v>
      </c>
      <c r="I3213" s="37">
        <f t="shared" si="411"/>
        <v>1.6774319593755593E-2</v>
      </c>
      <c r="J3213" s="37">
        <f t="shared" si="412"/>
        <v>2.5627066753932027E-5</v>
      </c>
      <c r="K3213" s="39">
        <f t="shared" si="413"/>
        <v>6.8305426562080837E-3</v>
      </c>
      <c r="L3213" s="36">
        <f>-(1-B3213/MAX(B$5:B3213))</f>
        <v>-3.2720567761443942E-3</v>
      </c>
      <c r="M3213" s="37">
        <f>-(1-C3213/MAX(C$5:C3213))</f>
        <v>0</v>
      </c>
      <c r="N3213" s="37">
        <f>-(1-D3213/MAX(D$5:D3213))</f>
        <v>-6.2594355538022617E-3</v>
      </c>
      <c r="O3213" s="37">
        <f>-(1-E3213/MAX(E$5:E3213))</f>
        <v>-0.31486470178948056</v>
      </c>
      <c r="P3213" s="39">
        <f>-(1-F3213/MAX(F$5:F3213))</f>
        <v>0</v>
      </c>
      <c r="Q3213" s="33">
        <f>IF(DatiStorici[[#This Row],[Calend]]="X",(DatiStorici[[#This Row],[Balanced]]*B$2/DatiStorici[[#This Row],[Bond 3Y]]),Q3212)</f>
        <v>31.926386779663805</v>
      </c>
      <c r="R3213" s="33">
        <f>IF(DatiStorici[[#This Row],[Calend]]="X",(DatiStorici[[#This Row],[Balanced]]*C$2/DatiStorici[[#This Row],[Bond 10Y]]),R3212)</f>
        <v>22.802972287357111</v>
      </c>
      <c r="S3213" s="33">
        <f>IF(DatiStorici[[#This Row],[Calend]]="X",(DatiStorici[[#This Row],[Balanced]]*D$2/DatiStorici[[#This Row],[SXXR]]),S3212)</f>
        <v>19.40453837773444</v>
      </c>
      <c r="T3213" s="33">
        <f>IF(DatiStorici[[#This Row],[Calend]]="X",(DatiStorici[[#This Row],[Balanced]]*E$2/DatiStorici[[#This Row],[Gold]]),T3212)</f>
        <v>35.247450918338842</v>
      </c>
      <c r="U3213" s="34">
        <f>SUMPRODUCT(DatiStorici[[#This Row],[Bond 3Y]:[Gold]],Q3212:T3212)</f>
        <v>18180.406154332046</v>
      </c>
      <c r="V3213" s="32">
        <f t="shared" si="414"/>
        <v>7.2719210135475613E-3</v>
      </c>
      <c r="W3213" s="32">
        <f>-(1-U3213/MAX(U$5:U3213))</f>
        <v>0</v>
      </c>
      <c r="X3213" s="53" t="str">
        <f t="shared" si="415"/>
        <v/>
      </c>
    </row>
    <row r="3214" spans="1:24" x14ac:dyDescent="0.3">
      <c r="A3214" s="79">
        <v>43635</v>
      </c>
      <c r="B3214" s="1">
        <v>133.54597999999999</v>
      </c>
      <c r="C3214" s="1">
        <v>197.05682400000001</v>
      </c>
      <c r="D3214" s="1">
        <v>255.89899</v>
      </c>
      <c r="E3214" s="1">
        <v>126.29246000000001</v>
      </c>
      <c r="F3214" s="3">
        <f t="shared" si="408"/>
        <v>17116.544485475533</v>
      </c>
      <c r="G3214" s="36">
        <f t="shared" si="409"/>
        <v>-3.4320115145356151E-4</v>
      </c>
      <c r="H3214" s="31">
        <f t="shared" si="410"/>
        <v>-3.0615612403641886E-3</v>
      </c>
      <c r="I3214" s="37">
        <f t="shared" si="411"/>
        <v>3.1423048355934647E-5</v>
      </c>
      <c r="J3214" s="37">
        <f t="shared" si="412"/>
        <v>1.9991867403966134E-3</v>
      </c>
      <c r="K3214" s="39">
        <f t="shared" si="413"/>
        <v>-3.7154039519355741E-4</v>
      </c>
      <c r="L3214" s="36">
        <f>-(1-B3214/MAX(B$5:B3214))</f>
        <v>-3.6140762598472209E-3</v>
      </c>
      <c r="M3214" s="37">
        <f>-(1-C3214/MAX(C$5:C3214))</f>
        <v>-3.0568794408406541E-3</v>
      </c>
      <c r="N3214" s="37">
        <f>-(1-D3214/MAX(D$5:D3214))</f>
        <v>-6.2282087053735502E-3</v>
      </c>
      <c r="O3214" s="37">
        <f>-(1-E3214/MAX(E$5:E3214))</f>
        <v>-0.31349361831662714</v>
      </c>
      <c r="P3214" s="39">
        <f>-(1-F3214/MAX(F$5:F3214))</f>
        <v>-3.7147138260817947E-4</v>
      </c>
      <c r="Q3214" s="33">
        <f>IF(DatiStorici[[#This Row],[Calend]]="X",(DatiStorici[[#This Row],[Balanced]]*B$2/DatiStorici[[#This Row],[Bond 3Y]]),Q3213)</f>
        <v>31.926386779663805</v>
      </c>
      <c r="R3214" s="33">
        <f>IF(DatiStorici[[#This Row],[Calend]]="X",(DatiStorici[[#This Row],[Balanced]]*C$2/DatiStorici[[#This Row],[Bond 10Y]]),R3213)</f>
        <v>22.802972287357111</v>
      </c>
      <c r="S3214" s="33">
        <f>IF(DatiStorici[[#This Row],[Calend]]="X",(DatiStorici[[#This Row],[Balanced]]*D$2/DatiStorici[[#This Row],[SXXR]]),S3213)</f>
        <v>19.40453837773444</v>
      </c>
      <c r="T3214" s="33">
        <f>IF(DatiStorici[[#This Row],[Calend]]="X",(DatiStorici[[#This Row],[Balanced]]*E$2/DatiStorici[[#This Row],[Gold]]),T3213)</f>
        <v>35.247450918338842</v>
      </c>
      <c r="U3214" s="34">
        <f>SUMPRODUCT(DatiStorici[[#This Row],[Bond 3Y]:[Gold]],Q3213:T3213)</f>
        <v>18174.210964540609</v>
      </c>
      <c r="V3214" s="32">
        <f t="shared" si="414"/>
        <v>-3.408199751436772E-4</v>
      </c>
      <c r="W3214" s="32">
        <f>-(1-U3214/MAX(U$5:U3214))</f>
        <v>-3.4076190261356221E-4</v>
      </c>
      <c r="X3214" s="53" t="str">
        <f t="shared" si="415"/>
        <v/>
      </c>
    </row>
    <row r="3215" spans="1:24" x14ac:dyDescent="0.3">
      <c r="A3215" s="79">
        <v>43636</v>
      </c>
      <c r="B3215" s="1">
        <v>133.58544699999999</v>
      </c>
      <c r="C3215" s="1">
        <v>197.406689</v>
      </c>
      <c r="D3215" s="1">
        <v>256.85710899999998</v>
      </c>
      <c r="E3215" s="1">
        <v>129.62198000000001</v>
      </c>
      <c r="F3215" s="3">
        <f t="shared" si="408"/>
        <v>17272.108972191072</v>
      </c>
      <c r="G3215" s="36">
        <f t="shared" si="409"/>
        <v>2.9548751137524639E-4</v>
      </c>
      <c r="H3215" s="31">
        <f t="shared" si="410"/>
        <v>1.7738780911870757E-3</v>
      </c>
      <c r="I3215" s="37">
        <f t="shared" si="411"/>
        <v>3.7371378594035819E-3</v>
      </c>
      <c r="J3215" s="37">
        <f t="shared" si="412"/>
        <v>2.6022039858038078E-2</v>
      </c>
      <c r="K3215" s="39">
        <f t="shared" si="413"/>
        <v>9.0474928352410645E-3</v>
      </c>
      <c r="L3215" s="36">
        <f>-(1-B3215/MAX(B$5:B3215))</f>
        <v>-3.3196131599302348E-3</v>
      </c>
      <c r="M3215" s="37">
        <f>-(1-C3215/MAX(C$5:C3215))</f>
        <v>-1.2868544409735394E-3</v>
      </c>
      <c r="N3215" s="37">
        <f>-(1-D3215/MAX(D$5:D3215))</f>
        <v>-2.5073982601919731E-3</v>
      </c>
      <c r="O3215" s="37">
        <f>-(1-E3215/MAX(E$5:E3215))</f>
        <v>-0.29539485986388636</v>
      </c>
      <c r="P3215" s="39">
        <f>-(1-F3215/MAX(F$5:F3215))</f>
        <v>0</v>
      </c>
      <c r="Q3215" s="33">
        <f>IF(DatiStorici[[#This Row],[Calend]]="X",(DatiStorici[[#This Row],[Balanced]]*B$2/DatiStorici[[#This Row],[Bond 3Y]]),Q3214)</f>
        <v>31.926386779663805</v>
      </c>
      <c r="R3215" s="33">
        <f>IF(DatiStorici[[#This Row],[Calend]]="X",(DatiStorici[[#This Row],[Balanced]]*C$2/DatiStorici[[#This Row],[Bond 10Y]]),R3214)</f>
        <v>22.802972287357111</v>
      </c>
      <c r="S3215" s="33">
        <f>IF(DatiStorici[[#This Row],[Calend]]="X",(DatiStorici[[#This Row],[Balanced]]*D$2/DatiStorici[[#This Row],[SXXR]]),S3214)</f>
        <v>19.40453837773444</v>
      </c>
      <c r="T3215" s="33">
        <f>IF(DatiStorici[[#This Row],[Calend]]="X",(DatiStorici[[#This Row],[Balanced]]*E$2/DatiStorici[[#This Row],[Gold]]),T3214)</f>
        <v>35.247450918338842</v>
      </c>
      <c r="U3215" s="34">
        <f>SUMPRODUCT(DatiStorici[[#This Row],[Bond 3Y]:[Gold]],Q3214:T3214)</f>
        <v>18319.397914834521</v>
      </c>
      <c r="V3215" s="32">
        <f t="shared" si="414"/>
        <v>7.9568845481680691E-3</v>
      </c>
      <c r="W3215" s="32">
        <f>-(1-U3215/MAX(U$5:U3215))</f>
        <v>0</v>
      </c>
      <c r="X3215" s="53" t="str">
        <f t="shared" si="415"/>
        <v/>
      </c>
    </row>
    <row r="3216" spans="1:24" x14ac:dyDescent="0.3">
      <c r="A3216" s="79">
        <v>43637</v>
      </c>
      <c r="B3216" s="1">
        <v>133.53037499999999</v>
      </c>
      <c r="C3216" s="1">
        <v>196.72732199999999</v>
      </c>
      <c r="D3216" s="1">
        <v>255.92377999999999</v>
      </c>
      <c r="E3216" s="1">
        <v>131.27888999999999</v>
      </c>
      <c r="F3216" s="3">
        <f t="shared" si="408"/>
        <v>17304.858166734601</v>
      </c>
      <c r="G3216" s="36">
        <f t="shared" si="409"/>
        <v>-4.1234547896087454E-4</v>
      </c>
      <c r="H3216" s="31">
        <f t="shared" si="410"/>
        <v>-3.4473943068543552E-3</v>
      </c>
      <c r="I3216" s="37">
        <f t="shared" si="411"/>
        <v>-3.6402683902340251E-3</v>
      </c>
      <c r="J3216" s="37">
        <f t="shared" si="412"/>
        <v>1.2701623232490425E-2</v>
      </c>
      <c r="K3216" s="39">
        <f t="shared" si="413"/>
        <v>1.8942785933047171E-3</v>
      </c>
      <c r="L3216" s="36">
        <f>-(1-B3216/MAX(B$5:B3216))</f>
        <v>-3.730505090875802E-3</v>
      </c>
      <c r="M3216" s="37">
        <f>-(1-C3216/MAX(C$5:C3216))</f>
        <v>-4.7238846500107234E-3</v>
      </c>
      <c r="N3216" s="37">
        <f>-(1-D3216/MAX(D$5:D3216))</f>
        <v>-6.1319378966994131E-3</v>
      </c>
      <c r="O3216" s="37">
        <f>-(1-E3216/MAX(E$5:E3216))</f>
        <v>-0.28638815202974499</v>
      </c>
      <c r="P3216" s="39">
        <f>-(1-F3216/MAX(F$5:F3216))</f>
        <v>0</v>
      </c>
      <c r="Q3216" s="33">
        <f>IF(DatiStorici[[#This Row],[Calend]]="X",(DatiStorici[[#This Row],[Balanced]]*B$2/DatiStorici[[#This Row],[Bond 3Y]]),Q3215)</f>
        <v>31.926386779663805</v>
      </c>
      <c r="R3216" s="33">
        <f>IF(DatiStorici[[#This Row],[Calend]]="X",(DatiStorici[[#This Row],[Balanced]]*C$2/DatiStorici[[#This Row],[Bond 10Y]]),R3215)</f>
        <v>22.802972287357111</v>
      </c>
      <c r="S3216" s="33">
        <f>IF(DatiStorici[[#This Row],[Calend]]="X",(DatiStorici[[#This Row],[Balanced]]*D$2/DatiStorici[[#This Row],[SXXR]]),S3215)</f>
        <v>19.40453837773444</v>
      </c>
      <c r="T3216" s="33">
        <f>IF(DatiStorici[[#This Row],[Calend]]="X",(DatiStorici[[#This Row],[Balanced]]*E$2/DatiStorici[[#This Row],[Gold]]),T3215)</f>
        <v>35.247450918338842</v>
      </c>
      <c r="U3216" s="34">
        <f>SUMPRODUCT(DatiStorici[[#This Row],[Bond 3Y]:[Gold]],Q3215:T3215)</f>
        <v>18342.439113489396</v>
      </c>
      <c r="V3216" s="32">
        <f t="shared" si="414"/>
        <v>1.2569583826759826E-3</v>
      </c>
      <c r="W3216" s="32">
        <f>-(1-U3216/MAX(U$5:U3216))</f>
        <v>0</v>
      </c>
      <c r="X3216" s="53" t="str">
        <f t="shared" si="415"/>
        <v/>
      </c>
    </row>
    <row r="3217" spans="1:24" x14ac:dyDescent="0.3">
      <c r="A3217" s="79">
        <v>43640</v>
      </c>
      <c r="B3217" s="1">
        <v>133.536022</v>
      </c>
      <c r="C3217" s="1">
        <v>197.12224499999999</v>
      </c>
      <c r="D3217" s="1">
        <v>255.30803700000001</v>
      </c>
      <c r="E3217" s="1">
        <v>132.07765000000001</v>
      </c>
      <c r="F3217" s="3">
        <f t="shared" si="408"/>
        <v>17337.237272468883</v>
      </c>
      <c r="G3217" s="36">
        <f t="shared" si="409"/>
        <v>4.2289109107599774E-5</v>
      </c>
      <c r="H3217" s="31">
        <f t="shared" si="410"/>
        <v>2.0054516518466453E-3</v>
      </c>
      <c r="I3217" s="37">
        <f t="shared" si="411"/>
        <v>-2.4088614099038422E-3</v>
      </c>
      <c r="J3217" s="37">
        <f t="shared" si="412"/>
        <v>6.0660156706134347E-3</v>
      </c>
      <c r="K3217" s="39">
        <f t="shared" si="413"/>
        <v>1.8693508434036157E-3</v>
      </c>
      <c r="L3217" s="36">
        <f>-(1-B3217/MAX(B$5:B3217))</f>
        <v>-3.6883728506438285E-3</v>
      </c>
      <c r="M3217" s="37">
        <f>-(1-C3217/MAX(C$5:C3217))</f>
        <v>-2.7259037630327221E-3</v>
      </c>
      <c r="N3217" s="37">
        <f>-(1-D3217/MAX(D$5:D3217))</f>
        <v>-8.5231471159585848E-3</v>
      </c>
      <c r="O3217" s="37">
        <f>-(1-E3217/MAX(E$5:E3217))</f>
        <v>-0.28204621556391463</v>
      </c>
      <c r="P3217" s="39">
        <f>-(1-F3217/MAX(F$5:F3217))</f>
        <v>0</v>
      </c>
      <c r="Q3217" s="33">
        <f>IF(DatiStorici[[#This Row],[Calend]]="X",(DatiStorici[[#This Row],[Balanced]]*B$2/DatiStorici[[#This Row],[Bond 3Y]]),Q3216)</f>
        <v>31.926386779663805</v>
      </c>
      <c r="R3217" s="33">
        <f>IF(DatiStorici[[#This Row],[Calend]]="X",(DatiStorici[[#This Row],[Balanced]]*C$2/DatiStorici[[#This Row],[Bond 10Y]]),R3216)</f>
        <v>22.802972287357111</v>
      </c>
      <c r="S3217" s="33">
        <f>IF(DatiStorici[[#This Row],[Calend]]="X",(DatiStorici[[#This Row],[Balanced]]*D$2/DatiStorici[[#This Row],[SXXR]]),S3216)</f>
        <v>19.40453837773444</v>
      </c>
      <c r="T3217" s="33">
        <f>IF(DatiStorici[[#This Row],[Calend]]="X",(DatiStorici[[#This Row],[Balanced]]*E$2/DatiStorici[[#This Row],[Gold]]),T3216)</f>
        <v>35.247450918338842</v>
      </c>
      <c r="U3217" s="34">
        <f>SUMPRODUCT(DatiStorici[[#This Row],[Bond 3Y]:[Gold]],Q3216:T3216)</f>
        <v>18367.830865241394</v>
      </c>
      <c r="V3217" s="32">
        <f t="shared" si="414"/>
        <v>1.3833597963745304E-3</v>
      </c>
      <c r="W3217" s="32">
        <f>-(1-U3217/MAX(U$5:U3217))</f>
        <v>0</v>
      </c>
      <c r="X3217" s="53" t="str">
        <f t="shared" si="415"/>
        <v/>
      </c>
    </row>
    <row r="3218" spans="1:24" x14ac:dyDescent="0.3">
      <c r="A3218" s="79">
        <v>43641</v>
      </c>
      <c r="B3218" s="1">
        <v>133.53683000000001</v>
      </c>
      <c r="C3218" s="1">
        <v>197.47306800000001</v>
      </c>
      <c r="D3218" s="1">
        <v>255.06348299999999</v>
      </c>
      <c r="E3218" s="1">
        <v>134.49081000000001</v>
      </c>
      <c r="F3218" s="3">
        <f t="shared" si="408"/>
        <v>17437.637459747166</v>
      </c>
      <c r="G3218" s="36">
        <f t="shared" si="409"/>
        <v>6.0507834769257659E-6</v>
      </c>
      <c r="H3218" s="31">
        <f t="shared" si="410"/>
        <v>1.7781412037990263E-3</v>
      </c>
      <c r="I3218" s="37">
        <f t="shared" si="411"/>
        <v>-9.5833724701861961E-4</v>
      </c>
      <c r="J3218" s="37">
        <f t="shared" si="412"/>
        <v>1.8105862363476524E-2</v>
      </c>
      <c r="K3218" s="39">
        <f t="shared" si="413"/>
        <v>5.774310735480276E-3</v>
      </c>
      <c r="L3218" s="36">
        <f>-(1-B3218/MAX(B$5:B3218))</f>
        <v>-3.6823443664739663E-3</v>
      </c>
      <c r="M3218" s="37">
        <f>-(1-C3218/MAX(C$5:C3218))</f>
        <v>-9.5103208244606829E-4</v>
      </c>
      <c r="N3218" s="37">
        <f>-(1-D3218/MAX(D$5:D3218))</f>
        <v>-9.4728611677735719E-3</v>
      </c>
      <c r="O3218" s="37">
        <f>-(1-E3218/MAX(E$5:E3218))</f>
        <v>-0.26892864908351632</v>
      </c>
      <c r="P3218" s="39">
        <f>-(1-F3218/MAX(F$5:F3218))</f>
        <v>0</v>
      </c>
      <c r="Q3218" s="33">
        <f>IF(DatiStorici[[#This Row],[Calend]]="X",(DatiStorici[[#This Row],[Balanced]]*B$2/DatiStorici[[#This Row],[Bond 3Y]]),Q3217)</f>
        <v>31.926386779663805</v>
      </c>
      <c r="R3218" s="33">
        <f>IF(DatiStorici[[#This Row],[Calend]]="X",(DatiStorici[[#This Row],[Balanced]]*C$2/DatiStorici[[#This Row],[Bond 10Y]]),R3217)</f>
        <v>22.802972287357111</v>
      </c>
      <c r="S3218" s="33">
        <f>IF(DatiStorici[[#This Row],[Calend]]="X",(DatiStorici[[#This Row],[Balanced]]*D$2/DatiStorici[[#This Row],[SXXR]]),S3217)</f>
        <v>19.40453837773444</v>
      </c>
      <c r="T3218" s="33">
        <f>IF(DatiStorici[[#This Row],[Calend]]="X",(DatiStorici[[#This Row],[Balanced]]*E$2/DatiStorici[[#This Row],[Gold]]),T3217)</f>
        <v>35.247450918338842</v>
      </c>
      <c r="U3218" s="34">
        <f>SUMPRODUCT(DatiStorici[[#This Row],[Bond 3Y]:[Gold]],Q3217:T3217)</f>
        <v>18456.168750088349</v>
      </c>
      <c r="V3218" s="32">
        <f t="shared" si="414"/>
        <v>4.7978522282572898E-3</v>
      </c>
      <c r="W3218" s="32">
        <f>-(1-U3218/MAX(U$5:U3218))</f>
        <v>0</v>
      </c>
      <c r="X3218" s="53" t="str">
        <f t="shared" si="415"/>
        <v/>
      </c>
    </row>
    <row r="3219" spans="1:24" x14ac:dyDescent="0.3">
      <c r="A3219" s="79">
        <v>43642</v>
      </c>
      <c r="B3219" s="1">
        <v>133.53859800000001</v>
      </c>
      <c r="C3219" s="1">
        <v>197.24522099999999</v>
      </c>
      <c r="D3219" s="1">
        <v>254.267506</v>
      </c>
      <c r="E3219" s="1">
        <v>131.91014000000001</v>
      </c>
      <c r="F3219" s="3">
        <f t="shared" si="408"/>
        <v>17318.154583065134</v>
      </c>
      <c r="G3219" s="36">
        <f t="shared" si="409"/>
        <v>1.3239705451466142E-5</v>
      </c>
      <c r="H3219" s="31">
        <f t="shared" si="410"/>
        <v>-1.1544791901277073E-3</v>
      </c>
      <c r="I3219" s="37">
        <f t="shared" si="411"/>
        <v>-3.1255810669259957E-3</v>
      </c>
      <c r="J3219" s="37">
        <f t="shared" si="412"/>
        <v>-1.9374936379982364E-2</v>
      </c>
      <c r="K3219" s="39">
        <f t="shared" si="413"/>
        <v>-6.8755934110279896E-3</v>
      </c>
      <c r="L3219" s="36">
        <f>-(1-B3219/MAX(B$5:B3219))</f>
        <v>-3.6691533268546905E-3</v>
      </c>
      <c r="M3219" s="37">
        <f>-(1-C3219/MAX(C$5:C3219))</f>
        <v>-2.1037478046382896E-3</v>
      </c>
      <c r="N3219" s="37">
        <f>-(1-D3219/MAX(D$5:D3219))</f>
        <v>-1.2564000719044732E-2</v>
      </c>
      <c r="O3219" s="37">
        <f>-(1-E3219/MAX(E$5:E3219))</f>
        <v>-0.28295677415146436</v>
      </c>
      <c r="P3219" s="39">
        <f>-(1-F3219/MAX(F$5:F3219))</f>
        <v>-6.8520105982157187E-3</v>
      </c>
      <c r="Q3219" s="33">
        <f>IF(DatiStorici[[#This Row],[Calend]]="X",(DatiStorici[[#This Row],[Balanced]]*B$2/DatiStorici[[#This Row],[Bond 3Y]]),Q3218)</f>
        <v>31.926386779663805</v>
      </c>
      <c r="R3219" s="33">
        <f>IF(DatiStorici[[#This Row],[Calend]]="X",(DatiStorici[[#This Row],[Balanced]]*C$2/DatiStorici[[#This Row],[Bond 10Y]]),R3218)</f>
        <v>22.802972287357111</v>
      </c>
      <c r="S3219" s="33">
        <f>IF(DatiStorici[[#This Row],[Calend]]="X",(DatiStorici[[#This Row],[Balanced]]*D$2/DatiStorici[[#This Row],[SXXR]]),S3218)</f>
        <v>19.40453837773444</v>
      </c>
      <c r="T3219" s="33">
        <f>IF(DatiStorici[[#This Row],[Calend]]="X",(DatiStorici[[#This Row],[Balanced]]*E$2/DatiStorici[[#This Row],[Gold]]),T3218)</f>
        <v>35.247450918338842</v>
      </c>
      <c r="U3219" s="34">
        <f>SUMPRODUCT(DatiStorici[[#This Row],[Bond 3Y]:[Gold]],Q3218:T3218)</f>
        <v>18344.622001707696</v>
      </c>
      <c r="V3219" s="32">
        <f t="shared" si="414"/>
        <v>-6.0622115839031234E-3</v>
      </c>
      <c r="W3219" s="32">
        <f>-(1-U3219/MAX(U$5:U3219))</f>
        <v>-6.043873454512072E-3</v>
      </c>
      <c r="X3219" s="53" t="str">
        <f t="shared" si="415"/>
        <v/>
      </c>
    </row>
    <row r="3220" spans="1:24" x14ac:dyDescent="0.3">
      <c r="A3220" s="79">
        <v>43643</v>
      </c>
      <c r="B3220" s="1">
        <v>133.551568</v>
      </c>
      <c r="C3220" s="1">
        <v>197.30956599999999</v>
      </c>
      <c r="D3220" s="1">
        <v>254.34120799999999</v>
      </c>
      <c r="E3220" s="1">
        <v>131.77237</v>
      </c>
      <c r="F3220" s="3">
        <f t="shared" si="408"/>
        <v>17315.778860614482</v>
      </c>
      <c r="G3220" s="36">
        <f t="shared" si="409"/>
        <v>9.7120760411683997E-5</v>
      </c>
      <c r="H3220" s="31">
        <f t="shared" si="410"/>
        <v>3.2616509894452169E-4</v>
      </c>
      <c r="I3220" s="37">
        <f t="shared" si="411"/>
        <v>2.8981808013566152E-4</v>
      </c>
      <c r="J3220" s="37">
        <f t="shared" si="412"/>
        <v>-1.0449689100473934E-3</v>
      </c>
      <c r="K3220" s="39">
        <f t="shared" si="413"/>
        <v>-1.3719044983674859E-4</v>
      </c>
      <c r="L3220" s="36">
        <f>-(1-B3220/MAX(B$5:B3220))</f>
        <v>-3.5723842183356114E-3</v>
      </c>
      <c r="M3220" s="37">
        <f>-(1-C3220/MAX(C$5:C3220))</f>
        <v>-1.7782157890995354E-3</v>
      </c>
      <c r="N3220" s="37">
        <f>-(1-D3220/MAX(D$5:D3220))</f>
        <v>-1.2277782439863549E-2</v>
      </c>
      <c r="O3220" s="37">
        <f>-(1-E3220/MAX(E$5:E3220))</f>
        <v>-0.28370567067469721</v>
      </c>
      <c r="P3220" s="39">
        <f>-(1-F3220/MAX(F$5:F3220))</f>
        <v>-6.9882516719355081E-3</v>
      </c>
      <c r="Q3220" s="33">
        <f>IF(DatiStorici[[#This Row],[Calend]]="X",(DatiStorici[[#This Row],[Balanced]]*B$2/DatiStorici[[#This Row],[Bond 3Y]]),Q3219)</f>
        <v>31.926386779663805</v>
      </c>
      <c r="R3220" s="33">
        <f>IF(DatiStorici[[#This Row],[Calend]]="X",(DatiStorici[[#This Row],[Balanced]]*C$2/DatiStorici[[#This Row],[Bond 10Y]]),R3219)</f>
        <v>22.802972287357111</v>
      </c>
      <c r="S3220" s="33">
        <f>IF(DatiStorici[[#This Row],[Calend]]="X",(DatiStorici[[#This Row],[Balanced]]*D$2/DatiStorici[[#This Row],[SXXR]]),S3219)</f>
        <v>19.40453837773444</v>
      </c>
      <c r="T3220" s="33">
        <f>IF(DatiStorici[[#This Row],[Calend]]="X",(DatiStorici[[#This Row],[Balanced]]*E$2/DatiStorici[[#This Row],[Gold]]),T3219)</f>
        <v>35.247450918338842</v>
      </c>
      <c r="U3220" s="34">
        <f>SUMPRODUCT(DatiStorici[[#This Row],[Bond 3Y]:[Gold]],Q3219:T3219)</f>
        <v>18343.077456170555</v>
      </c>
      <c r="V3220" s="32">
        <f t="shared" si="414"/>
        <v>-8.4199639709038154E-5</v>
      </c>
      <c r="W3220" s="32">
        <f>-(1-U3220/MAX(U$5:U3220))</f>
        <v>-6.1275606789872317E-3</v>
      </c>
      <c r="X3220" s="53" t="str">
        <f t="shared" si="415"/>
        <v/>
      </c>
    </row>
    <row r="3221" spans="1:24" x14ac:dyDescent="0.3">
      <c r="A3221" s="79">
        <v>43644</v>
      </c>
      <c r="B3221" s="1">
        <v>133.590034</v>
      </c>
      <c r="C3221" s="1">
        <v>197.55650199999999</v>
      </c>
      <c r="D3221" s="1">
        <v>256.126124</v>
      </c>
      <c r="E3221" s="1">
        <v>132.38153</v>
      </c>
      <c r="F3221" s="3">
        <f t="shared" si="408"/>
        <v>17373.857451017546</v>
      </c>
      <c r="G3221" s="36">
        <f t="shared" si="409"/>
        <v>2.8798210370728429E-4</v>
      </c>
      <c r="H3221" s="31">
        <f t="shared" si="410"/>
        <v>1.2507331077678708E-3</v>
      </c>
      <c r="I3221" s="37">
        <f t="shared" si="411"/>
        <v>6.9932909024498112E-3</v>
      </c>
      <c r="J3221" s="37">
        <f t="shared" si="412"/>
        <v>4.6121679811806267E-3</v>
      </c>
      <c r="K3221" s="39">
        <f t="shared" si="413"/>
        <v>3.3484723879698979E-3</v>
      </c>
      <c r="L3221" s="36">
        <f>-(1-B3221/MAX(B$5:B3221))</f>
        <v>-3.2853895746736139E-3</v>
      </c>
      <c r="M3221" s="37">
        <f>-(1-C3221/MAX(C$5:C3221))</f>
        <v>-5.2892565328366281E-4</v>
      </c>
      <c r="N3221" s="37">
        <f>-(1-D3221/MAX(D$5:D3221))</f>
        <v>-5.3461444110051159E-3</v>
      </c>
      <c r="O3221" s="37">
        <f>-(1-E3221/MAX(E$5:E3221))</f>
        <v>-0.28039437063773343</v>
      </c>
      <c r="P3221" s="39">
        <f>-(1-F3221/MAX(F$5:F3221))</f>
        <v>-3.6576060763304774E-3</v>
      </c>
      <c r="Q3221" s="33">
        <f>IF(DatiStorici[[#This Row],[Calend]]="X",(DatiStorici[[#This Row],[Balanced]]*B$2/DatiStorici[[#This Row],[Bond 3Y]]),Q3220)</f>
        <v>31.926386779663805</v>
      </c>
      <c r="R3221" s="33">
        <f>IF(DatiStorici[[#This Row],[Calend]]="X",(DatiStorici[[#This Row],[Balanced]]*C$2/DatiStorici[[#This Row],[Bond 10Y]]),R3220)</f>
        <v>22.802972287357111</v>
      </c>
      <c r="S3221" s="33">
        <f>IF(DatiStorici[[#This Row],[Calend]]="X",(DatiStorici[[#This Row],[Balanced]]*D$2/DatiStorici[[#This Row],[SXXR]]),S3220)</f>
        <v>19.40453837773444</v>
      </c>
      <c r="T3221" s="33">
        <f>IF(DatiStorici[[#This Row],[Calend]]="X",(DatiStorici[[#This Row],[Balanced]]*E$2/DatiStorici[[#This Row],[Gold]]),T3220)</f>
        <v>35.247450918338842</v>
      </c>
      <c r="U3221" s="34">
        <f>SUMPRODUCT(DatiStorici[[#This Row],[Bond 3Y]:[Gold]],Q3220:T3220)</f>
        <v>18406.04321955362</v>
      </c>
      <c r="V3221" s="32">
        <f t="shared" si="414"/>
        <v>3.4267935581621996E-3</v>
      </c>
      <c r="W3221" s="32">
        <f>-(1-U3221/MAX(U$5:U3221))</f>
        <v>-2.7159228555758697E-3</v>
      </c>
      <c r="X3221" s="53" t="str">
        <f t="shared" si="415"/>
        <v/>
      </c>
    </row>
    <row r="3222" spans="1:24" x14ac:dyDescent="0.3">
      <c r="A3222" s="79">
        <v>43647</v>
      </c>
      <c r="B3222" s="1">
        <v>133.694671</v>
      </c>
      <c r="C3222" s="1">
        <v>198.530733</v>
      </c>
      <c r="D3222" s="1">
        <v>258.12544500000001</v>
      </c>
      <c r="E3222" s="1">
        <v>130.60122999999999</v>
      </c>
      <c r="F3222" s="3">
        <f t="shared" si="408"/>
        <v>17360.966914430184</v>
      </c>
      <c r="G3222" s="36">
        <f t="shared" si="409"/>
        <v>7.829629109938305E-4</v>
      </c>
      <c r="H3222" s="31">
        <f t="shared" si="410"/>
        <v>4.9192848370722547E-3</v>
      </c>
      <c r="I3222" s="37">
        <f t="shared" si="411"/>
        <v>7.7756926531346244E-3</v>
      </c>
      <c r="J3222" s="37">
        <f t="shared" si="412"/>
        <v>-1.3539497392668059E-2</v>
      </c>
      <c r="K3222" s="39">
        <f t="shared" si="413"/>
        <v>-7.4222555689481987E-4</v>
      </c>
      <c r="L3222" s="36">
        <f>-(1-B3222/MAX(B$5:B3222))</f>
        <v>-2.504693413677983E-3</v>
      </c>
      <c r="M3222" s="37">
        <f>-(1-C3222/MAX(C$5:C3222))</f>
        <v>0</v>
      </c>
      <c r="N3222" s="37">
        <f>-(1-D3222/MAX(D$5:D3222))</f>
        <v>0</v>
      </c>
      <c r="O3222" s="37">
        <f>-(1-E3222/MAX(E$5:E3222))</f>
        <v>-0.29007180752755979</v>
      </c>
      <c r="P3222" s="39">
        <f>-(1-F3222/MAX(F$5:F3222))</f>
        <v>-4.3968424905017622E-3</v>
      </c>
      <c r="Q3222" s="33">
        <f>IF(DatiStorici[[#This Row],[Calend]]="X",(DatiStorici[[#This Row],[Balanced]]*B$2/DatiStorici[[#This Row],[Bond 3Y]]),Q3221)</f>
        <v>31.926386779663805</v>
      </c>
      <c r="R3222" s="33">
        <f>IF(DatiStorici[[#This Row],[Calend]]="X",(DatiStorici[[#This Row],[Balanced]]*C$2/DatiStorici[[#This Row],[Bond 10Y]]),R3221)</f>
        <v>22.802972287357111</v>
      </c>
      <c r="S3222" s="33">
        <f>IF(DatiStorici[[#This Row],[Calend]]="X",(DatiStorici[[#This Row],[Balanced]]*D$2/DatiStorici[[#This Row],[SXXR]]),S3221)</f>
        <v>19.40453837773444</v>
      </c>
      <c r="T3222" s="33">
        <f>IF(DatiStorici[[#This Row],[Calend]]="X",(DatiStorici[[#This Row],[Balanced]]*E$2/DatiStorici[[#This Row],[Gold]]),T3221)</f>
        <v>35.247450918338842</v>
      </c>
      <c r="U3222" s="34">
        <f>SUMPRODUCT(DatiStorici[[#This Row],[Bond 3Y]:[Gold]],Q3221:T3221)</f>
        <v>18407.644127585561</v>
      </c>
      <c r="V3222" s="32">
        <f t="shared" si="414"/>
        <v>8.6973522530180646E-5</v>
      </c>
      <c r="W3222" s="32">
        <f>-(1-U3222/MAX(U$5:U3222))</f>
        <v>-2.6291817743894219E-3</v>
      </c>
      <c r="X3222" s="53" t="str">
        <f t="shared" si="415"/>
        <v/>
      </c>
    </row>
    <row r="3223" spans="1:24" x14ac:dyDescent="0.3">
      <c r="A3223" s="79">
        <v>43648</v>
      </c>
      <c r="B3223" s="1">
        <v>133.72897699999999</v>
      </c>
      <c r="C3223" s="1">
        <v>198.87401199999999</v>
      </c>
      <c r="D3223" s="1">
        <v>259.074184</v>
      </c>
      <c r="E3223" s="1">
        <v>130.68896000000001</v>
      </c>
      <c r="F3223" s="3">
        <f t="shared" si="408"/>
        <v>17388.237536734163</v>
      </c>
      <c r="G3223" s="36">
        <f t="shared" si="409"/>
        <v>2.5656669067770596E-4</v>
      </c>
      <c r="H3223" s="31">
        <f t="shared" si="410"/>
        <v>1.727604361541708E-3</v>
      </c>
      <c r="I3223" s="37">
        <f t="shared" si="411"/>
        <v>3.6687577134806395E-3</v>
      </c>
      <c r="J3223" s="37">
        <f t="shared" si="412"/>
        <v>6.7151394621205217E-4</v>
      </c>
      <c r="K3223" s="39">
        <f t="shared" si="413"/>
        <v>1.569568474054498E-3</v>
      </c>
      <c r="L3223" s="36">
        <f>-(1-B3223/MAX(B$5:B3223))</f>
        <v>-2.2487365102967782E-3</v>
      </c>
      <c r="M3223" s="37">
        <f>-(1-C3223/MAX(C$5:C3223))</f>
        <v>0</v>
      </c>
      <c r="N3223" s="37">
        <f>-(1-D3223/MAX(D$5:D3223))</f>
        <v>0</v>
      </c>
      <c r="O3223" s="37">
        <f>-(1-E3223/MAX(E$5:E3223))</f>
        <v>-0.28959492074536319</v>
      </c>
      <c r="P3223" s="39">
        <f>-(1-F3223/MAX(F$5:F3223))</f>
        <v>-2.8329481632496378E-3</v>
      </c>
      <c r="Q3223" s="33">
        <f>IF(DatiStorici[[#This Row],[Calend]]="X",(DatiStorici[[#This Row],[Balanced]]*B$2/DatiStorici[[#This Row],[Bond 3Y]]),Q3222)</f>
        <v>31.926386779663805</v>
      </c>
      <c r="R3223" s="33">
        <f>IF(DatiStorici[[#This Row],[Calend]]="X",(DatiStorici[[#This Row],[Balanced]]*C$2/DatiStorici[[#This Row],[Bond 10Y]]),R3222)</f>
        <v>22.802972287357111</v>
      </c>
      <c r="S3223" s="33">
        <f>IF(DatiStorici[[#This Row],[Calend]]="X",(DatiStorici[[#This Row],[Balanced]]*D$2/DatiStorici[[#This Row],[SXXR]]),S3222)</f>
        <v>19.40453837773444</v>
      </c>
      <c r="T3223" s="33">
        <f>IF(DatiStorici[[#This Row],[Calend]]="X",(DatiStorici[[#This Row],[Balanced]]*E$2/DatiStorici[[#This Row],[Gold]]),T3222)</f>
        <v>35.247450918338842</v>
      </c>
      <c r="U3223" s="34">
        <f>SUMPRODUCT(DatiStorici[[#This Row],[Bond 3Y]:[Gold]],Q3222:T3222)</f>
        <v>18438.06927693927</v>
      </c>
      <c r="V3223" s="32">
        <f t="shared" si="414"/>
        <v>1.651489601238022E-3</v>
      </c>
      <c r="W3223" s="32">
        <f>-(1-U3223/MAX(U$5:U3223))</f>
        <v>-9.8067336694629414E-4</v>
      </c>
      <c r="X3223" s="53" t="str">
        <f t="shared" si="415"/>
        <v/>
      </c>
    </row>
    <row r="3224" spans="1:24" x14ac:dyDescent="0.3">
      <c r="A3224" s="79">
        <v>43649</v>
      </c>
      <c r="B3224" s="1">
        <v>133.784943</v>
      </c>
      <c r="C3224" s="1">
        <v>199.939909</v>
      </c>
      <c r="D3224" s="1">
        <v>261.29795999999999</v>
      </c>
      <c r="E3224" s="1">
        <v>132.79658000000001</v>
      </c>
      <c r="F3224" s="3">
        <f t="shared" si="408"/>
        <v>17533.185398696864</v>
      </c>
      <c r="G3224" s="36">
        <f t="shared" si="409"/>
        <v>4.1841561602852349E-4</v>
      </c>
      <c r="H3224" s="31">
        <f t="shared" si="410"/>
        <v>5.3453477014683368E-3</v>
      </c>
      <c r="I3224" s="37">
        <f t="shared" si="411"/>
        <v>8.5469199796001302E-3</v>
      </c>
      <c r="J3224" s="37">
        <f t="shared" si="412"/>
        <v>1.5998334884033898E-2</v>
      </c>
      <c r="K3224" s="39">
        <f t="shared" si="413"/>
        <v>8.3014197122472308E-3</v>
      </c>
      <c r="L3224" s="36">
        <f>-(1-B3224/MAX(B$5:B3224))</f>
        <v>-1.8311744495889126E-3</v>
      </c>
      <c r="M3224" s="37">
        <f>-(1-C3224/MAX(C$5:C3224))</f>
        <v>0</v>
      </c>
      <c r="N3224" s="37">
        <f>-(1-D3224/MAX(D$5:D3224))</f>
        <v>0</v>
      </c>
      <c r="O3224" s="37">
        <f>-(1-E3224/MAX(E$5:E3224))</f>
        <v>-0.27813822269574473</v>
      </c>
      <c r="P3224" s="39">
        <f>-(1-F3224/MAX(F$5:F3224))</f>
        <v>0</v>
      </c>
      <c r="Q3224" s="33">
        <f>IF(DatiStorici[[#This Row],[Calend]]="X",(DatiStorici[[#This Row],[Balanced]]*B$2/DatiStorici[[#This Row],[Bond 3Y]]),Q3223)</f>
        <v>31.926386779663805</v>
      </c>
      <c r="R3224" s="33">
        <f>IF(DatiStorici[[#This Row],[Calend]]="X",(DatiStorici[[#This Row],[Balanced]]*C$2/DatiStorici[[#This Row],[Bond 10Y]]),R3223)</f>
        <v>22.802972287357111</v>
      </c>
      <c r="S3224" s="33">
        <f>IF(DatiStorici[[#This Row],[Calend]]="X",(DatiStorici[[#This Row],[Balanced]]*D$2/DatiStorici[[#This Row],[SXXR]]),S3223)</f>
        <v>19.40453837773444</v>
      </c>
      <c r="T3224" s="33">
        <f>IF(DatiStorici[[#This Row],[Calend]]="X",(DatiStorici[[#This Row],[Balanced]]*E$2/DatiStorici[[#This Row],[Gold]]),T3223)</f>
        <v>35.247450918338842</v>
      </c>
      <c r="U3224" s="34">
        <f>SUMPRODUCT(DatiStorici[[#This Row],[Bond 3Y]:[Gold]],Q3223:T3223)</f>
        <v>18581.601268093953</v>
      </c>
      <c r="V3224" s="32">
        <f t="shared" si="414"/>
        <v>7.7544023631050847E-3</v>
      </c>
      <c r="W3224" s="32">
        <f>-(1-U3224/MAX(U$5:U3224))</f>
        <v>0</v>
      </c>
      <c r="X3224" s="53" t="str">
        <f t="shared" si="415"/>
        <v/>
      </c>
    </row>
    <row r="3225" spans="1:24" x14ac:dyDescent="0.3">
      <c r="A3225" s="79">
        <v>43650</v>
      </c>
      <c r="B3225" s="1">
        <v>133.73537999999999</v>
      </c>
      <c r="C3225" s="1">
        <v>199.910224</v>
      </c>
      <c r="D3225" s="1">
        <v>261.58070500000002</v>
      </c>
      <c r="E3225" s="1">
        <v>132.92655999999999</v>
      </c>
      <c r="F3225" s="3">
        <f t="shared" si="408"/>
        <v>17540.590276083669</v>
      </c>
      <c r="G3225" s="36">
        <f t="shared" si="409"/>
        <v>-3.705363391556449E-4</v>
      </c>
      <c r="H3225" s="31">
        <f t="shared" si="410"/>
        <v>-1.4848063113952713E-4</v>
      </c>
      <c r="I3225" s="37">
        <f t="shared" si="411"/>
        <v>1.0814938397186288E-3</v>
      </c>
      <c r="J3225" s="37">
        <f t="shared" si="412"/>
        <v>9.7831156418597067E-4</v>
      </c>
      <c r="K3225" s="39">
        <f t="shared" si="413"/>
        <v>4.2224581496355689E-4</v>
      </c>
      <c r="L3225" s="36">
        <f>-(1-B3225/MAX(B$5:B3225))</f>
        <v>-2.2009637576484442E-3</v>
      </c>
      <c r="M3225" s="37">
        <f>-(1-C3225/MAX(C$5:C3225))</f>
        <v>-1.4846960843617474E-4</v>
      </c>
      <c r="N3225" s="37">
        <f>-(1-D3225/MAX(D$5:D3225))</f>
        <v>0</v>
      </c>
      <c r="O3225" s="37">
        <f>-(1-E3225/MAX(E$5:E3225))</f>
        <v>-0.27743167141397229</v>
      </c>
      <c r="P3225" s="39">
        <f>-(1-F3225/MAX(F$5:F3225))</f>
        <v>0</v>
      </c>
      <c r="Q3225" s="33">
        <f>IF(DatiStorici[[#This Row],[Calend]]="X",(DatiStorici[[#This Row],[Balanced]]*B$2/DatiStorici[[#This Row],[Bond 3Y]]),Q3224)</f>
        <v>31.926386779663805</v>
      </c>
      <c r="R3225" s="33">
        <f>IF(DatiStorici[[#This Row],[Calend]]="X",(DatiStorici[[#This Row],[Balanced]]*C$2/DatiStorici[[#This Row],[Bond 10Y]]),R3224)</f>
        <v>22.802972287357111</v>
      </c>
      <c r="S3225" s="33">
        <f>IF(DatiStorici[[#This Row],[Calend]]="X",(DatiStorici[[#This Row],[Balanced]]*D$2/DatiStorici[[#This Row],[SXXR]]),S3224)</f>
        <v>19.40453837773444</v>
      </c>
      <c r="T3225" s="33">
        <f>IF(DatiStorici[[#This Row],[Calend]]="X",(DatiStorici[[#This Row],[Balanced]]*E$2/DatiStorici[[#This Row],[Gold]]),T3224)</f>
        <v>35.247450918338842</v>
      </c>
      <c r="U3225" s="34">
        <f>SUMPRODUCT(DatiStorici[[#This Row],[Bond 3Y]:[Gold]],Q3224:T3224)</f>
        <v>18589.409994227623</v>
      </c>
      <c r="V3225" s="32">
        <f t="shared" si="414"/>
        <v>4.2015140203922408E-4</v>
      </c>
      <c r="W3225" s="32">
        <f>-(1-U3225/MAX(U$5:U3225))</f>
        <v>0</v>
      </c>
      <c r="X3225" s="53" t="str">
        <f t="shared" si="415"/>
        <v/>
      </c>
    </row>
    <row r="3226" spans="1:24" x14ac:dyDescent="0.3">
      <c r="A3226" s="79">
        <v>43651</v>
      </c>
      <c r="B3226" s="1">
        <v>133.660729</v>
      </c>
      <c r="C3226" s="1">
        <v>199.023663</v>
      </c>
      <c r="D3226" s="1">
        <v>259.69729699999999</v>
      </c>
      <c r="E3226" s="1">
        <v>130.45891</v>
      </c>
      <c r="F3226" s="3">
        <f t="shared" si="408"/>
        <v>17390.642143755103</v>
      </c>
      <c r="G3226" s="36">
        <f t="shared" si="409"/>
        <v>-5.5835518488732037E-4</v>
      </c>
      <c r="H3226" s="31">
        <f t="shared" si="410"/>
        <v>-4.4446585681993797E-3</v>
      </c>
      <c r="I3226" s="37">
        <f t="shared" si="411"/>
        <v>-7.2261487662827984E-3</v>
      </c>
      <c r="J3226" s="37">
        <f t="shared" si="412"/>
        <v>-1.873848398116721E-2</v>
      </c>
      <c r="K3226" s="39">
        <f t="shared" si="413"/>
        <v>-8.5853857984292889E-3</v>
      </c>
      <c r="L3226" s="36">
        <f>-(1-B3226/MAX(B$5:B3226))</f>
        <v>-2.7579345147847878E-3</v>
      </c>
      <c r="M3226" s="37">
        <f>-(1-C3226/MAX(C$5:C3226))</f>
        <v>-4.5826068671462883E-3</v>
      </c>
      <c r="N3226" s="37">
        <f>-(1-D3226/MAX(D$5:D3226))</f>
        <v>-7.2001029280811535E-3</v>
      </c>
      <c r="O3226" s="37">
        <f>-(1-E3226/MAX(E$5:E3226))</f>
        <v>-0.29084543715074684</v>
      </c>
      <c r="P3226" s="39">
        <f>-(1-F3226/MAX(F$5:F3226))</f>
        <v>-8.5486366176067419E-3</v>
      </c>
      <c r="Q3226" s="33">
        <f>IF(DatiStorici[[#This Row],[Calend]]="X",(DatiStorici[[#This Row],[Balanced]]*B$2/DatiStorici[[#This Row],[Bond 3Y]]),Q3225)</f>
        <v>31.926386779663805</v>
      </c>
      <c r="R3226" s="33">
        <f>IF(DatiStorici[[#This Row],[Calend]]="X",(DatiStorici[[#This Row],[Balanced]]*C$2/DatiStorici[[#This Row],[Bond 10Y]]),R3225)</f>
        <v>22.802972287357111</v>
      </c>
      <c r="S3226" s="33">
        <f>IF(DatiStorici[[#This Row],[Calend]]="X",(DatiStorici[[#This Row],[Balanced]]*D$2/DatiStorici[[#This Row],[SXXR]]),S3225)</f>
        <v>19.40453837773444</v>
      </c>
      <c r="T3226" s="33">
        <f>IF(DatiStorici[[#This Row],[Calend]]="X",(DatiStorici[[#This Row],[Balanced]]*E$2/DatiStorici[[#This Row],[Gold]]),T3225)</f>
        <v>35.247450918338842</v>
      </c>
      <c r="U3226" s="34">
        <f>SUMPRODUCT(DatiStorici[[#This Row],[Bond 3Y]:[Gold]],Q3225:T3225)</f>
        <v>18443.285396538507</v>
      </c>
      <c r="V3226" s="32">
        <f t="shared" si="414"/>
        <v>-7.8916943268078615E-3</v>
      </c>
      <c r="W3226" s="32">
        <f>-(1-U3226/MAX(U$5:U3226))</f>
        <v>-7.8606366600386668E-3</v>
      </c>
      <c r="X3226" s="53" t="str">
        <f t="shared" si="415"/>
        <v/>
      </c>
    </row>
    <row r="3227" spans="1:24" x14ac:dyDescent="0.3">
      <c r="A3227" s="79">
        <v>43654</v>
      </c>
      <c r="B3227" s="1">
        <v>133.66157799999999</v>
      </c>
      <c r="C3227" s="1">
        <v>198.92348100000001</v>
      </c>
      <c r="D3227" s="1">
        <v>259.56329399999998</v>
      </c>
      <c r="E3227" s="1">
        <v>131.53</v>
      </c>
      <c r="F3227" s="3">
        <f t="shared" si="408"/>
        <v>17428.35535683409</v>
      </c>
      <c r="G3227" s="36">
        <f t="shared" si="409"/>
        <v>6.3518829349082407E-6</v>
      </c>
      <c r="H3227" s="31">
        <f t="shared" si="410"/>
        <v>-5.0349401234247475E-4</v>
      </c>
      <c r="I3227" s="37">
        <f t="shared" si="411"/>
        <v>-5.1613007147992013E-4</v>
      </c>
      <c r="J3227" s="37">
        <f t="shared" si="412"/>
        <v>8.1766511989976847E-3</v>
      </c>
      <c r="K3227" s="39">
        <f t="shared" si="413"/>
        <v>2.1662443225796465E-3</v>
      </c>
      <c r="L3227" s="36">
        <f>-(1-B3227/MAX(B$5:B3227))</f>
        <v>-2.7516001298093506E-3</v>
      </c>
      <c r="M3227" s="37">
        <f>-(1-C3227/MAX(C$5:C3227))</f>
        <v>-5.0836674132925808E-3</v>
      </c>
      <c r="N3227" s="37">
        <f>-(1-D3227/MAX(D$5:D3227))</f>
        <v>-7.7123845965627602E-3</v>
      </c>
      <c r="O3227" s="37">
        <f>-(1-E3227/MAX(E$5:E3227))</f>
        <v>-0.28502315670457268</v>
      </c>
      <c r="P3227" s="39">
        <f>-(1-F3227/MAX(F$5:F3227))</f>
        <v>-6.3985828004095024E-3</v>
      </c>
      <c r="Q3227" s="33">
        <f>IF(DatiStorici[[#This Row],[Calend]]="X",(DatiStorici[[#This Row],[Balanced]]*B$2/DatiStorici[[#This Row],[Bond 3Y]]),Q3226)</f>
        <v>31.926386779663805</v>
      </c>
      <c r="R3227" s="33">
        <f>IF(DatiStorici[[#This Row],[Calend]]="X",(DatiStorici[[#This Row],[Balanced]]*C$2/DatiStorici[[#This Row],[Bond 10Y]]),R3226)</f>
        <v>22.802972287357111</v>
      </c>
      <c r="S3227" s="33">
        <f>IF(DatiStorici[[#This Row],[Calend]]="X",(DatiStorici[[#This Row],[Balanced]]*D$2/DatiStorici[[#This Row],[SXXR]]),S3226)</f>
        <v>19.40453837773444</v>
      </c>
      <c r="T3227" s="33">
        <f>IF(DatiStorici[[#This Row],[Calend]]="X",(DatiStorici[[#This Row],[Balanced]]*E$2/DatiStorici[[#This Row],[Gold]]),T3226)</f>
        <v>35.247450918338842</v>
      </c>
      <c r="U3227" s="34">
        <f>SUMPRODUCT(DatiStorici[[#This Row],[Bond 3Y]:[Gold]],Q3226:T3226)</f>
        <v>18476.180980519086</v>
      </c>
      <c r="V3227" s="32">
        <f t="shared" si="414"/>
        <v>1.7820188596368311E-3</v>
      </c>
      <c r="W3227" s="32">
        <f>-(1-U3227/MAX(U$5:U3227))</f>
        <v>-6.0910493524913845E-3</v>
      </c>
      <c r="X3227" s="53" t="str">
        <f t="shared" si="415"/>
        <v/>
      </c>
    </row>
    <row r="3228" spans="1:24" x14ac:dyDescent="0.3">
      <c r="A3228" s="79">
        <v>43655</v>
      </c>
      <c r="B3228" s="1">
        <v>133.64428899999999</v>
      </c>
      <c r="C3228" s="1">
        <v>198.77085500000001</v>
      </c>
      <c r="D3228" s="1">
        <v>258.25542799999999</v>
      </c>
      <c r="E3228" s="1">
        <v>130.72525999999999</v>
      </c>
      <c r="F3228" s="3">
        <f t="shared" si="408"/>
        <v>17372.649973795164</v>
      </c>
      <c r="G3228" s="36">
        <f t="shared" si="409"/>
        <v>-1.2935743025886673E-4</v>
      </c>
      <c r="H3228" s="31">
        <f t="shared" si="410"/>
        <v>-7.6755434351049722E-4</v>
      </c>
      <c r="I3228" s="37">
        <f t="shared" si="411"/>
        <v>-5.0514542078976135E-3</v>
      </c>
      <c r="J3228" s="37">
        <f t="shared" si="412"/>
        <v>-6.1370935004579257E-3</v>
      </c>
      <c r="K3228" s="39">
        <f t="shared" si="413"/>
        <v>-3.2013690458438646E-3</v>
      </c>
      <c r="L3228" s="36">
        <f>-(1-B3228/MAX(B$5:B3228))</f>
        <v>-2.8805932768554143E-3</v>
      </c>
      <c r="M3228" s="37">
        <f>-(1-C3228/MAX(C$5:C3228))</f>
        <v>-5.8470267684276322E-3</v>
      </c>
      <c r="N3228" s="37">
        <f>-(1-D3228/MAX(D$5:D3228))</f>
        <v>-1.2712241141792258E-2</v>
      </c>
      <c r="O3228" s="37">
        <f>-(1-E3228/MAX(E$5:E3228))</f>
        <v>-0.28939759953034294</v>
      </c>
      <c r="P3228" s="39">
        <f>-(1-F3228/MAX(F$5:F3228))</f>
        <v>-9.5743814572472052E-3</v>
      </c>
      <c r="Q3228" s="33">
        <f>IF(DatiStorici[[#This Row],[Calend]]="X",(DatiStorici[[#This Row],[Balanced]]*B$2/DatiStorici[[#This Row],[Bond 3Y]]),Q3227)</f>
        <v>31.926386779663805</v>
      </c>
      <c r="R3228" s="33">
        <f>IF(DatiStorici[[#This Row],[Calend]]="X",(DatiStorici[[#This Row],[Balanced]]*C$2/DatiStorici[[#This Row],[Bond 10Y]]),R3227)</f>
        <v>22.802972287357111</v>
      </c>
      <c r="S3228" s="33">
        <f>IF(DatiStorici[[#This Row],[Calend]]="X",(DatiStorici[[#This Row],[Balanced]]*D$2/DatiStorici[[#This Row],[SXXR]]),S3227)</f>
        <v>19.40453837773444</v>
      </c>
      <c r="T3228" s="33">
        <f>IF(DatiStorici[[#This Row],[Calend]]="X",(DatiStorici[[#This Row],[Balanced]]*E$2/DatiStorici[[#This Row],[Gold]]),T3227)</f>
        <v>35.247450918338842</v>
      </c>
      <c r="U3228" s="34">
        <f>SUMPRODUCT(DatiStorici[[#This Row],[Bond 3Y]:[Gold]],Q3227:T3227)</f>
        <v>18418.405109127765</v>
      </c>
      <c r="V3228" s="32">
        <f t="shared" si="414"/>
        <v>-3.1319456181613872E-3</v>
      </c>
      <c r="W3228" s="32">
        <f>-(1-U3228/MAX(U$5:U3228))</f>
        <v>-9.1990485525338395E-3</v>
      </c>
      <c r="X3228" s="53" t="str">
        <f t="shared" si="415"/>
        <v/>
      </c>
    </row>
    <row r="3229" spans="1:24" x14ac:dyDescent="0.3">
      <c r="A3229" s="79">
        <v>43656</v>
      </c>
      <c r="B3229" s="1">
        <v>133.62791100000001</v>
      </c>
      <c r="C3229" s="1">
        <v>198.37943899999999</v>
      </c>
      <c r="D3229" s="1">
        <v>257.74420700000002</v>
      </c>
      <c r="E3229" s="1">
        <v>132.29724999999999</v>
      </c>
      <c r="F3229" s="3">
        <f t="shared" si="408"/>
        <v>17416.645510923634</v>
      </c>
      <c r="G3229" s="36">
        <f t="shared" si="409"/>
        <v>-1.2255670451674901E-4</v>
      </c>
      <c r="H3229" s="31">
        <f t="shared" si="410"/>
        <v>-1.9711234393881014E-3</v>
      </c>
      <c r="I3229" s="37">
        <f t="shared" si="411"/>
        <v>-1.9814787941291236E-3</v>
      </c>
      <c r="J3229" s="37">
        <f t="shared" si="412"/>
        <v>1.1953415832432028E-2</v>
      </c>
      <c r="K3229" s="39">
        <f t="shared" si="413"/>
        <v>2.5292584957132347E-3</v>
      </c>
      <c r="L3229" s="36">
        <f>-(1-B3229/MAX(B$5:B3229))</f>
        <v>-3.0027894572195457E-3</v>
      </c>
      <c r="M3229" s="37">
        <f>-(1-C3229/MAX(C$5:C3229))</f>
        <v>-7.8046949596241033E-3</v>
      </c>
      <c r="N3229" s="37">
        <f>-(1-D3229/MAX(D$5:D3229))</f>
        <v>-1.4666594005853795E-2</v>
      </c>
      <c r="O3229" s="37">
        <f>-(1-E3229/MAX(E$5:E3229))</f>
        <v>-0.2808525037507339</v>
      </c>
      <c r="P3229" s="39">
        <f>-(1-F3229/MAX(F$5:F3229))</f>
        <v>-7.0661684247326217E-3</v>
      </c>
      <c r="Q3229" s="33">
        <f>IF(DatiStorici[[#This Row],[Calend]]="X",(DatiStorici[[#This Row],[Balanced]]*B$2/DatiStorici[[#This Row],[Bond 3Y]]),Q3228)</f>
        <v>31.926386779663805</v>
      </c>
      <c r="R3229" s="33">
        <f>IF(DatiStorici[[#This Row],[Calend]]="X",(DatiStorici[[#This Row],[Balanced]]*C$2/DatiStorici[[#This Row],[Bond 10Y]]),R3228)</f>
        <v>22.802972287357111</v>
      </c>
      <c r="S3229" s="33">
        <f>IF(DatiStorici[[#This Row],[Calend]]="X",(DatiStorici[[#This Row],[Balanced]]*D$2/DatiStorici[[#This Row],[SXXR]]),S3228)</f>
        <v>19.40453837773444</v>
      </c>
      <c r="T3229" s="33">
        <f>IF(DatiStorici[[#This Row],[Calend]]="X",(DatiStorici[[#This Row],[Balanced]]*E$2/DatiStorici[[#This Row],[Gold]]),T3228)</f>
        <v>35.247450918338842</v>
      </c>
      <c r="U3229" s="34">
        <f>SUMPRODUCT(DatiStorici[[#This Row],[Bond 3Y]:[Gold]],Q3228:T3228)</f>
        <v>18454.445403419377</v>
      </c>
      <c r="V3229" s="32">
        <f t="shared" si="414"/>
        <v>1.9548423985504826E-3</v>
      </c>
      <c r="W3229" s="32">
        <f>-(1-U3229/MAX(U$5:U3229))</f>
        <v>-7.2602944821893445E-3</v>
      </c>
      <c r="X3229" s="53" t="str">
        <f t="shared" si="415"/>
        <v/>
      </c>
    </row>
    <row r="3230" spans="1:24" x14ac:dyDescent="0.3">
      <c r="A3230" s="79">
        <v>43657</v>
      </c>
      <c r="B3230" s="1">
        <v>133.62898799999999</v>
      </c>
      <c r="C3230" s="1">
        <v>197.85721000000001</v>
      </c>
      <c r="D3230" s="1">
        <v>257.45208100000002</v>
      </c>
      <c r="E3230" s="1">
        <v>132.80767</v>
      </c>
      <c r="F3230" s="3">
        <f t="shared" si="408"/>
        <v>17419.186763691323</v>
      </c>
      <c r="G3230" s="36">
        <f t="shared" si="409"/>
        <v>8.0596609779194503E-6</v>
      </c>
      <c r="H3230" s="31">
        <f t="shared" si="410"/>
        <v>-2.6359464915615954E-3</v>
      </c>
      <c r="I3230" s="37">
        <f t="shared" si="411"/>
        <v>-1.1340377953467636E-3</v>
      </c>
      <c r="J3230" s="37">
        <f t="shared" si="412"/>
        <v>3.8507065859534478E-3</v>
      </c>
      <c r="K3230" s="39">
        <f t="shared" si="413"/>
        <v>1.4589878330816566E-4</v>
      </c>
      <c r="L3230" s="36">
        <f>-(1-B3230/MAX(B$5:B3230))</f>
        <v>-2.9947539653250033E-3</v>
      </c>
      <c r="M3230" s="37">
        <f>-(1-C3230/MAX(C$5:C3230))</f>
        <v>-1.0416624726982349E-2</v>
      </c>
      <c r="N3230" s="37">
        <f>-(1-D3230/MAX(D$5:D3230))</f>
        <v>-1.578336597877128E-2</v>
      </c>
      <c r="O3230" s="37">
        <f>-(1-E3230/MAX(E$5:E3230))</f>
        <v>-0.27807793916200996</v>
      </c>
      <c r="P3230" s="39">
        <f>-(1-F3230/MAX(F$5:F3230))</f>
        <v>-6.9212900182656911E-3</v>
      </c>
      <c r="Q3230" s="33">
        <f>IF(DatiStorici[[#This Row],[Calend]]="X",(DatiStorici[[#This Row],[Balanced]]*B$2/DatiStorici[[#This Row],[Bond 3Y]]),Q3229)</f>
        <v>31.926386779663805</v>
      </c>
      <c r="R3230" s="33">
        <f>IF(DatiStorici[[#This Row],[Calend]]="X",(DatiStorici[[#This Row],[Balanced]]*C$2/DatiStorici[[#This Row],[Bond 10Y]]),R3229)</f>
        <v>22.802972287357111</v>
      </c>
      <c r="S3230" s="33">
        <f>IF(DatiStorici[[#This Row],[Calend]]="X",(DatiStorici[[#This Row],[Balanced]]*D$2/DatiStorici[[#This Row],[SXXR]]),S3229)</f>
        <v>19.40453837773444</v>
      </c>
      <c r="T3230" s="33">
        <f>IF(DatiStorici[[#This Row],[Calend]]="X",(DatiStorici[[#This Row],[Balanced]]*E$2/DatiStorici[[#This Row],[Gold]]),T3229)</f>
        <v>35.247450918338842</v>
      </c>
      <c r="U3230" s="34">
        <f>SUMPRODUCT(DatiStorici[[#This Row],[Bond 3Y]:[Gold]],Q3229:T3229)</f>
        <v>18454.893848442887</v>
      </c>
      <c r="V3230" s="32">
        <f t="shared" si="414"/>
        <v>2.4299813143315186E-5</v>
      </c>
      <c r="W3230" s="32">
        <f>-(1-U3230/MAX(U$5:U3230))</f>
        <v>-7.2361707997459224E-3</v>
      </c>
      <c r="X3230" s="53" t="str">
        <f t="shared" si="415"/>
        <v/>
      </c>
    </row>
    <row r="3231" spans="1:24" x14ac:dyDescent="0.3">
      <c r="A3231" s="79">
        <v>43658</v>
      </c>
      <c r="B3231" s="1">
        <v>133.61815300000001</v>
      </c>
      <c r="C3231" s="1">
        <v>197.32496800000001</v>
      </c>
      <c r="D3231" s="1">
        <v>257.55526300000002</v>
      </c>
      <c r="E3231" s="1">
        <v>132.22839999999999</v>
      </c>
      <c r="F3231" s="3">
        <f t="shared" si="408"/>
        <v>17384.149044564576</v>
      </c>
      <c r="G3231" s="36">
        <f t="shared" si="409"/>
        <v>-8.1085993776291076E-5</v>
      </c>
      <c r="H3231" s="31">
        <f t="shared" si="410"/>
        <v>-2.6936554908059697E-3</v>
      </c>
      <c r="I3231" s="37">
        <f t="shared" si="411"/>
        <v>4.0070108740274194E-4</v>
      </c>
      <c r="J3231" s="37">
        <f t="shared" si="412"/>
        <v>-4.371261031654557E-3</v>
      </c>
      <c r="K3231" s="39">
        <f t="shared" si="413"/>
        <v>-2.0134696947940837E-3</v>
      </c>
      <c r="L3231" s="36">
        <f>-(1-B3231/MAX(B$5:B3231))</f>
        <v>-3.0755938489643864E-3</v>
      </c>
      <c r="M3231" s="37">
        <f>-(1-C3231/MAX(C$5:C3231))</f>
        <v>-1.3078634541140999E-2</v>
      </c>
      <c r="N3231" s="37">
        <f>-(1-D3231/MAX(D$5:D3231))</f>
        <v>-1.5388910279143131E-2</v>
      </c>
      <c r="O3231" s="37">
        <f>-(1-E3231/MAX(E$5:E3231))</f>
        <v>-0.2812267617577352</v>
      </c>
      <c r="P3231" s="39">
        <f>-(1-F3231/MAX(F$5:F3231))</f>
        <v>-8.9188122552750215E-3</v>
      </c>
      <c r="Q3231" s="33">
        <f>IF(DatiStorici[[#This Row],[Calend]]="X",(DatiStorici[[#This Row],[Balanced]]*B$2/DatiStorici[[#This Row],[Bond 3Y]]),Q3230)</f>
        <v>31.926386779663805</v>
      </c>
      <c r="R3231" s="33">
        <f>IF(DatiStorici[[#This Row],[Calend]]="X",(DatiStorici[[#This Row],[Balanced]]*C$2/DatiStorici[[#This Row],[Bond 10Y]]),R3230)</f>
        <v>22.802972287357111</v>
      </c>
      <c r="S3231" s="33">
        <f>IF(DatiStorici[[#This Row],[Calend]]="X",(DatiStorici[[#This Row],[Balanced]]*D$2/DatiStorici[[#This Row],[SXXR]]),S3230)</f>
        <v>19.40453837773444</v>
      </c>
      <c r="T3231" s="33">
        <f>IF(DatiStorici[[#This Row],[Calend]]="X",(DatiStorici[[#This Row],[Balanced]]*E$2/DatiStorici[[#This Row],[Gold]]),T3230)</f>
        <v>35.247450918338842</v>
      </c>
      <c r="U3231" s="34">
        <f>SUMPRODUCT(DatiStorici[[#This Row],[Bond 3Y]:[Gold]],Q3230:T3230)</f>
        <v>18423.995634651386</v>
      </c>
      <c r="V3231" s="32">
        <f t="shared" si="414"/>
        <v>-1.6756589720749186E-3</v>
      </c>
      <c r="W3231" s="32">
        <f>-(1-U3231/MAX(U$5:U3231))</f>
        <v>-8.8983114379423967E-3</v>
      </c>
      <c r="X3231" s="53" t="str">
        <f t="shared" si="415"/>
        <v/>
      </c>
    </row>
    <row r="3232" spans="1:24" x14ac:dyDescent="0.3">
      <c r="A3232" s="79">
        <v>43661</v>
      </c>
      <c r="B3232" s="1">
        <v>133.679294</v>
      </c>
      <c r="C3232" s="1">
        <v>198.10614799999999</v>
      </c>
      <c r="D3232" s="1">
        <v>258.15358600000002</v>
      </c>
      <c r="E3232" s="1">
        <v>132.67465999999999</v>
      </c>
      <c r="F3232" s="3">
        <f t="shared" si="408"/>
        <v>17432.038382472081</v>
      </c>
      <c r="G3232" s="36">
        <f t="shared" si="409"/>
        <v>4.5747538371586008E-4</v>
      </c>
      <c r="H3232" s="31">
        <f t="shared" si="410"/>
        <v>3.9510346283856855E-3</v>
      </c>
      <c r="I3232" s="37">
        <f t="shared" si="411"/>
        <v>2.32039170791269E-3</v>
      </c>
      <c r="J3232" s="37">
        <f t="shared" si="412"/>
        <v>3.3692356906148205E-3</v>
      </c>
      <c r="K3232" s="39">
        <f t="shared" si="413"/>
        <v>2.7509828989575771E-3</v>
      </c>
      <c r="L3232" s="36">
        <f>-(1-B3232/MAX(B$5:B3232))</f>
        <v>-2.6194211377873478E-3</v>
      </c>
      <c r="M3232" s="37">
        <f>-(1-C3232/MAX(C$5:C3232))</f>
        <v>-9.1715606412524631E-3</v>
      </c>
      <c r="N3232" s="37">
        <f>-(1-D3232/MAX(D$5:D3232))</f>
        <v>-1.3101574139422922E-2</v>
      </c>
      <c r="O3232" s="37">
        <f>-(1-E3232/MAX(E$5:E3232))</f>
        <v>-0.27880096105759833</v>
      </c>
      <c r="P3232" s="39">
        <f>-(1-F3232/MAX(F$5:F3232))</f>
        <v>-6.1886112099429624E-3</v>
      </c>
      <c r="Q3232" s="33">
        <f>IF(DatiStorici[[#This Row],[Calend]]="X",(DatiStorici[[#This Row],[Balanced]]*B$2/DatiStorici[[#This Row],[Bond 3Y]]),Q3231)</f>
        <v>31.926386779663805</v>
      </c>
      <c r="R3232" s="33">
        <f>IF(DatiStorici[[#This Row],[Calend]]="X",(DatiStorici[[#This Row],[Balanced]]*C$2/DatiStorici[[#This Row],[Bond 10Y]]),R3231)</f>
        <v>22.802972287357111</v>
      </c>
      <c r="S3232" s="33">
        <f>IF(DatiStorici[[#This Row],[Calend]]="X",(DatiStorici[[#This Row],[Balanced]]*D$2/DatiStorici[[#This Row],[SXXR]]),S3231)</f>
        <v>19.40453837773444</v>
      </c>
      <c r="T3232" s="33">
        <f>IF(DatiStorici[[#This Row],[Calend]]="X",(DatiStorici[[#This Row],[Balanced]]*E$2/DatiStorici[[#This Row],[Gold]]),T3231)</f>
        <v>35.247450918338842</v>
      </c>
      <c r="U3232" s="34">
        <f>SUMPRODUCT(DatiStorici[[#This Row],[Bond 3Y]:[Gold]],Q3231:T3231)</f>
        <v>18471.100580819519</v>
      </c>
      <c r="V3232" s="32">
        <f t="shared" si="414"/>
        <v>2.5534543391472452E-3</v>
      </c>
      <c r="W3232" s="32">
        <f>-(1-U3232/MAX(U$5:U3232))</f>
        <v>-6.3643447234119632E-3</v>
      </c>
      <c r="X3232" s="53" t="str">
        <f t="shared" si="415"/>
        <v/>
      </c>
    </row>
    <row r="3233" spans="1:24" x14ac:dyDescent="0.3">
      <c r="A3233" s="79">
        <v>43662</v>
      </c>
      <c r="B3233" s="1">
        <v>133.71310099999999</v>
      </c>
      <c r="C3233" s="1">
        <v>198.33562800000001</v>
      </c>
      <c r="D3233" s="1">
        <v>259.04939400000001</v>
      </c>
      <c r="E3233" s="1">
        <v>132.43358000000001</v>
      </c>
      <c r="F3233" s="3">
        <f t="shared" si="408"/>
        <v>17442.650682031395</v>
      </c>
      <c r="G3233" s="36">
        <f t="shared" si="409"/>
        <v>2.5286433580237722E-4</v>
      </c>
      <c r="H3233" s="31">
        <f t="shared" si="410"/>
        <v>1.1576985046619773E-3</v>
      </c>
      <c r="I3233" s="37">
        <f t="shared" si="411"/>
        <v>3.4640515635928231E-3</v>
      </c>
      <c r="J3233" s="37">
        <f t="shared" si="412"/>
        <v>-1.8187293345028591E-3</v>
      </c>
      <c r="K3233" s="39">
        <f t="shared" si="413"/>
        <v>6.0859610058409432E-4</v>
      </c>
      <c r="L3233" s="36">
        <f>-(1-B3233/MAX(B$5:B3233))</f>
        <v>-2.3671872710406827E-3</v>
      </c>
      <c r="M3233" s="37">
        <f>-(1-C3233/MAX(C$5:C3233))</f>
        <v>-8.0238157955747624E-3</v>
      </c>
      <c r="N3233" s="37">
        <f>-(1-D3233/MAX(D$5:D3233))</f>
        <v>-9.6769790417072787E-3</v>
      </c>
      <c r="O3233" s="37">
        <f>-(1-E3233/MAX(E$5:E3233))</f>
        <v>-0.28011143484594803</v>
      </c>
      <c r="P3233" s="39">
        <f>-(1-F3233/MAX(F$5:F3233))</f>
        <v>-5.5835973881570578E-3</v>
      </c>
      <c r="Q3233" s="33">
        <f>IF(DatiStorici[[#This Row],[Calend]]="X",(DatiStorici[[#This Row],[Balanced]]*B$2/DatiStorici[[#This Row],[Bond 3Y]]),Q3232)</f>
        <v>31.926386779663805</v>
      </c>
      <c r="R3233" s="33">
        <f>IF(DatiStorici[[#This Row],[Calend]]="X",(DatiStorici[[#This Row],[Balanced]]*C$2/DatiStorici[[#This Row],[Bond 10Y]]),R3232)</f>
        <v>22.802972287357111</v>
      </c>
      <c r="S3233" s="33">
        <f>IF(DatiStorici[[#This Row],[Calend]]="X",(DatiStorici[[#This Row],[Balanced]]*D$2/DatiStorici[[#This Row],[SXXR]]),S3232)</f>
        <v>19.40453837773444</v>
      </c>
      <c r="T3233" s="33">
        <f>IF(DatiStorici[[#This Row],[Calend]]="X",(DatiStorici[[#This Row],[Balanced]]*E$2/DatiStorici[[#This Row],[Gold]]),T3232)</f>
        <v>35.247450918338842</v>
      </c>
      <c r="U3233" s="34">
        <f>SUMPRODUCT(DatiStorici[[#This Row],[Bond 3Y]:[Gold]],Q3232:T3232)</f>
        <v>18486.298027505574</v>
      </c>
      <c r="V3233" s="32">
        <f t="shared" si="414"/>
        <v>8.2243058845869309E-4</v>
      </c>
      <c r="W3233" s="32">
        <f>-(1-U3233/MAX(U$5:U3233))</f>
        <v>-5.5468122309457746E-3</v>
      </c>
      <c r="X3233" s="53" t="str">
        <f t="shared" si="415"/>
        <v/>
      </c>
    </row>
    <row r="3234" spans="1:24" x14ac:dyDescent="0.3">
      <c r="A3234" s="79">
        <v>43663</v>
      </c>
      <c r="B3234" s="1">
        <v>133.72682800000001</v>
      </c>
      <c r="C3234" s="1">
        <v>198.843142</v>
      </c>
      <c r="D3234" s="1">
        <v>258.09261400000003</v>
      </c>
      <c r="E3234" s="1">
        <v>132.47900999999999</v>
      </c>
      <c r="F3234" s="3">
        <f t="shared" si="408"/>
        <v>17443.237638130799</v>
      </c>
      <c r="G3234" s="36">
        <f t="shared" si="409"/>
        <v>1.0265482841986582E-4</v>
      </c>
      <c r="H3234" s="31">
        <f t="shared" si="410"/>
        <v>2.5555961927042825E-3</v>
      </c>
      <c r="I3234" s="37">
        <f t="shared" si="411"/>
        <v>-3.700264441415432E-3</v>
      </c>
      <c r="J3234" s="37">
        <f t="shared" si="412"/>
        <v>3.4298105986838479E-4</v>
      </c>
      <c r="K3234" s="39">
        <f t="shared" si="413"/>
        <v>3.3650058962135743E-5</v>
      </c>
      <c r="L3234" s="36">
        <f>-(1-B3234/MAX(B$5:B3234))</f>
        <v>-2.2647701891097549E-3</v>
      </c>
      <c r="M3234" s="37">
        <f>-(1-C3234/MAX(C$5:C3234))</f>
        <v>-5.4854831408370774E-3</v>
      </c>
      <c r="N3234" s="37">
        <f>-(1-D3234/MAX(D$5:D3234))</f>
        <v>-1.3334664726131096E-2</v>
      </c>
      <c r="O3234" s="37">
        <f>-(1-E3234/MAX(E$5:E3234))</f>
        <v>-0.27986448435563482</v>
      </c>
      <c r="P3234" s="39">
        <f>-(1-F3234/MAX(F$5:F3234))</f>
        <v>-5.5501346545679953E-3</v>
      </c>
      <c r="Q3234" s="33">
        <f>IF(DatiStorici[[#This Row],[Calend]]="X",(DatiStorici[[#This Row],[Balanced]]*B$2/DatiStorici[[#This Row],[Bond 3Y]]),Q3233)</f>
        <v>31.926386779663805</v>
      </c>
      <c r="R3234" s="33">
        <f>IF(DatiStorici[[#This Row],[Calend]]="X",(DatiStorici[[#This Row],[Balanced]]*C$2/DatiStorici[[#This Row],[Bond 10Y]]),R3233)</f>
        <v>22.802972287357111</v>
      </c>
      <c r="S3234" s="33">
        <f>IF(DatiStorici[[#This Row],[Calend]]="X",(DatiStorici[[#This Row],[Balanced]]*D$2/DatiStorici[[#This Row],[SXXR]]),S3233)</f>
        <v>19.40453837773444</v>
      </c>
      <c r="T3234" s="33">
        <f>IF(DatiStorici[[#This Row],[Calend]]="X",(DatiStorici[[#This Row],[Balanced]]*E$2/DatiStorici[[#This Row],[Gold]]),T3233)</f>
        <v>35.247450918338842</v>
      </c>
      <c r="U3234" s="34">
        <f>SUMPRODUCT(DatiStorici[[#This Row],[Bond 3Y]:[Gold]],Q3233:T3233)</f>
        <v>18481.344526160512</v>
      </c>
      <c r="V3234" s="32">
        <f t="shared" si="414"/>
        <v>-2.6799119622075403E-4</v>
      </c>
      <c r="W3234" s="32">
        <f>-(1-U3234/MAX(U$5:U3234))</f>
        <v>-5.8132812230548003E-3</v>
      </c>
      <c r="X3234" s="53" t="str">
        <f t="shared" si="415"/>
        <v/>
      </c>
    </row>
    <row r="3235" spans="1:24" x14ac:dyDescent="0.3">
      <c r="A3235" s="79">
        <v>43664</v>
      </c>
      <c r="B3235" s="1">
        <v>133.72967600000001</v>
      </c>
      <c r="C3235" s="1">
        <v>199.306971</v>
      </c>
      <c r="D3235" s="1">
        <v>257.51640300000003</v>
      </c>
      <c r="E3235" s="1">
        <v>133.14438000000001</v>
      </c>
      <c r="F3235" s="3">
        <f t="shared" si="408"/>
        <v>17472.625947293684</v>
      </c>
      <c r="G3235" s="36">
        <f t="shared" si="409"/>
        <v>2.1296920863953976E-5</v>
      </c>
      <c r="H3235" s="31">
        <f t="shared" si="410"/>
        <v>2.3299212768320811E-3</v>
      </c>
      <c r="I3235" s="37">
        <f t="shared" si="411"/>
        <v>-2.2350704540674703E-3</v>
      </c>
      <c r="J3235" s="37">
        <f t="shared" si="412"/>
        <v>5.0098855501666218E-3</v>
      </c>
      <c r="K3235" s="39">
        <f t="shared" si="413"/>
        <v>1.6833790194504818E-3</v>
      </c>
      <c r="L3235" s="36">
        <f>-(1-B3235/MAX(B$5:B3235))</f>
        <v>-2.2435212746100275E-3</v>
      </c>
      <c r="M3235" s="37">
        <f>-(1-C3235/MAX(C$5:C3235))</f>
        <v>-3.1656411327064538E-3</v>
      </c>
      <c r="N3235" s="37">
        <f>-(1-D3235/MAX(D$5:D3235))</f>
        <v>-1.5537468637069396E-2</v>
      </c>
      <c r="O3235" s="37">
        <f>-(1-E3235/MAX(E$5:E3235))</f>
        <v>-0.27624763540692732</v>
      </c>
      <c r="P3235" s="39">
        <f>-(1-F3235/MAX(F$5:F3235))</f>
        <v>-3.8746888058067697E-3</v>
      </c>
      <c r="Q3235" s="33">
        <f>IF(DatiStorici[[#This Row],[Calend]]="X",(DatiStorici[[#This Row],[Balanced]]*B$2/DatiStorici[[#This Row],[Bond 3Y]]),Q3234)</f>
        <v>31.926386779663805</v>
      </c>
      <c r="R3235" s="33">
        <f>IF(DatiStorici[[#This Row],[Calend]]="X",(DatiStorici[[#This Row],[Balanced]]*C$2/DatiStorici[[#This Row],[Bond 10Y]]),R3234)</f>
        <v>22.802972287357111</v>
      </c>
      <c r="S3235" s="33">
        <f>IF(DatiStorici[[#This Row],[Calend]]="X",(DatiStorici[[#This Row],[Balanced]]*D$2/DatiStorici[[#This Row],[SXXR]]),S3234)</f>
        <v>19.40453837773444</v>
      </c>
      <c r="T3235" s="33">
        <f>IF(DatiStorici[[#This Row],[Calend]]="X",(DatiStorici[[#This Row],[Balanced]]*E$2/DatiStorici[[#This Row],[Gold]]),T3234)</f>
        <v>35.247450918338842</v>
      </c>
      <c r="U3235" s="34">
        <f>SUMPRODUCT(DatiStorici[[#This Row],[Bond 3Y]:[Gold]],Q3234:T3234)</f>
        <v>18504.283620297498</v>
      </c>
      <c r="V3235" s="32">
        <f t="shared" si="414"/>
        <v>1.2404330129241745E-3</v>
      </c>
      <c r="W3235" s="32">
        <f>-(1-U3235/MAX(U$5:U3235))</f>
        <v>-4.5792940150632955E-3</v>
      </c>
      <c r="X3235" s="53" t="str">
        <f t="shared" si="415"/>
        <v/>
      </c>
    </row>
    <row r="3236" spans="1:24" x14ac:dyDescent="0.3">
      <c r="A3236" s="79">
        <v>43665</v>
      </c>
      <c r="B3236" s="1">
        <v>133.72883300000001</v>
      </c>
      <c r="C3236" s="1">
        <v>199.33409800000001</v>
      </c>
      <c r="D3236" s="1">
        <v>257.82728900000001</v>
      </c>
      <c r="E3236" s="1">
        <v>135.2328</v>
      </c>
      <c r="F3236" s="3">
        <f t="shared" si="408"/>
        <v>17560.337578425522</v>
      </c>
      <c r="G3236" s="36">
        <f t="shared" si="409"/>
        <v>-6.3037814961463998E-6</v>
      </c>
      <c r="H3236" s="31">
        <f t="shared" si="410"/>
        <v>1.360973675387177E-4</v>
      </c>
      <c r="I3236" s="37">
        <f t="shared" si="411"/>
        <v>1.2065192318788532E-3</v>
      </c>
      <c r="J3236" s="37">
        <f t="shared" si="412"/>
        <v>1.556363440256954E-2</v>
      </c>
      <c r="K3236" s="39">
        <f t="shared" si="413"/>
        <v>5.0073876473691152E-3</v>
      </c>
      <c r="L3236" s="36">
        <f>-(1-B3236/MAX(B$5:B3236))</f>
        <v>-2.2498108936139793E-3</v>
      </c>
      <c r="M3236" s="37">
        <f>-(1-C3236/MAX(C$5:C3236))</f>
        <v>-3.0299653682446248E-3</v>
      </c>
      <c r="N3236" s="37">
        <f>-(1-D3236/MAX(D$5:D3236))</f>
        <v>-1.4348978836187576E-2</v>
      </c>
      <c r="O3236" s="37">
        <f>-(1-E3236/MAX(E$5:E3236))</f>
        <v>-0.26489530560327024</v>
      </c>
      <c r="P3236" s="39">
        <f>-(1-F3236/MAX(F$5:F3236))</f>
        <v>0</v>
      </c>
      <c r="Q3236" s="33">
        <f>IF(DatiStorici[[#This Row],[Calend]]="X",(DatiStorici[[#This Row],[Balanced]]*B$2/DatiStorici[[#This Row],[Bond 3Y]]),Q3235)</f>
        <v>31.926386779663805</v>
      </c>
      <c r="R3236" s="33">
        <f>IF(DatiStorici[[#This Row],[Calend]]="X",(DatiStorici[[#This Row],[Balanced]]*C$2/DatiStorici[[#This Row],[Bond 10Y]]),R3235)</f>
        <v>22.802972287357111</v>
      </c>
      <c r="S3236" s="33">
        <f>IF(DatiStorici[[#This Row],[Calend]]="X",(DatiStorici[[#This Row],[Balanced]]*D$2/DatiStorici[[#This Row],[SXXR]]),S3235)</f>
        <v>19.40453837773444</v>
      </c>
      <c r="T3236" s="33">
        <f>IF(DatiStorici[[#This Row],[Calend]]="X",(DatiStorici[[#This Row],[Balanced]]*E$2/DatiStorici[[#This Row],[Gold]]),T3235)</f>
        <v>35.247450918338842</v>
      </c>
      <c r="U3236" s="34">
        <f>SUMPRODUCT(DatiStorici[[#This Row],[Bond 3Y]:[Gold]],Q3235:T3235)</f>
        <v>18584.519363347659</v>
      </c>
      <c r="V3236" s="32">
        <f t="shared" si="414"/>
        <v>4.3266895539811976E-3</v>
      </c>
      <c r="W3236" s="32">
        <f>-(1-U3236/MAX(U$5:U3236))</f>
        <v>-2.6308693398457983E-4</v>
      </c>
      <c r="X3236" s="53" t="str">
        <f t="shared" si="415"/>
        <v/>
      </c>
    </row>
    <row r="3237" spans="1:24" x14ac:dyDescent="0.3">
      <c r="A3237" s="79">
        <v>43668</v>
      </c>
      <c r="B3237" s="1">
        <v>133.71049400000001</v>
      </c>
      <c r="C3237" s="1">
        <v>199.31529900000001</v>
      </c>
      <c r="D3237" s="1">
        <v>258.18507599999998</v>
      </c>
      <c r="E3237" s="1">
        <v>134.10561999999999</v>
      </c>
      <c r="F3237" s="3">
        <f t="shared" si="408"/>
        <v>17520.334424749562</v>
      </c>
      <c r="G3237" s="36">
        <f t="shared" si="409"/>
        <v>-1.3714512547167597E-4</v>
      </c>
      <c r="H3237" s="31">
        <f t="shared" si="410"/>
        <v>-9.4313450141478118E-5</v>
      </c>
      <c r="I3237" s="37">
        <f t="shared" si="411"/>
        <v>1.386738309407092E-3</v>
      </c>
      <c r="J3237" s="37">
        <f t="shared" si="412"/>
        <v>-8.3700393030857589E-3</v>
      </c>
      <c r="K3237" s="39">
        <f t="shared" si="413"/>
        <v>-2.280638809394297E-3</v>
      </c>
      <c r="L3237" s="36">
        <f>-(1-B3237/MAX(B$5:B3237))</f>
        <v>-2.3866380856827352E-3</v>
      </c>
      <c r="M3237" s="37">
        <f>-(1-C3237/MAX(C$5:C3237))</f>
        <v>-3.1239886180001175E-3</v>
      </c>
      <c r="N3237" s="37">
        <f>-(1-D3237/MAX(D$5:D3237))</f>
        <v>-1.2981190642482709E-2</v>
      </c>
      <c r="O3237" s="37">
        <f>-(1-E3237/MAX(E$5:E3237))</f>
        <v>-0.2710224826596509</v>
      </c>
      <c r="P3237" s="39">
        <f>-(1-F3237/MAX(F$5:F3237))</f>
        <v>-2.2780401286309759E-3</v>
      </c>
      <c r="Q3237" s="33">
        <f>IF(DatiStorici[[#This Row],[Calend]]="X",(DatiStorici[[#This Row],[Balanced]]*B$2/DatiStorici[[#This Row],[Bond 3Y]]),Q3236)</f>
        <v>31.926386779663805</v>
      </c>
      <c r="R3237" s="33">
        <f>IF(DatiStorici[[#This Row],[Calend]]="X",(DatiStorici[[#This Row],[Balanced]]*C$2/DatiStorici[[#This Row],[Bond 10Y]]),R3236)</f>
        <v>22.802972287357111</v>
      </c>
      <c r="S3237" s="33">
        <f>IF(DatiStorici[[#This Row],[Calend]]="X",(DatiStorici[[#This Row],[Balanced]]*D$2/DatiStorici[[#This Row],[SXXR]]),S3236)</f>
        <v>19.40453837773444</v>
      </c>
      <c r="T3237" s="33">
        <f>IF(DatiStorici[[#This Row],[Calend]]="X",(DatiStorici[[#This Row],[Balanced]]*E$2/DatiStorici[[#This Row],[Gold]]),T3236)</f>
        <v>35.247450918338842</v>
      </c>
      <c r="U3237" s="34">
        <f>SUMPRODUCT(DatiStorici[[#This Row],[Bond 3Y]:[Gold]],Q3236:T3236)</f>
        <v>18550.717662110896</v>
      </c>
      <c r="V3237" s="32">
        <f t="shared" si="414"/>
        <v>-1.8204655889909323E-3</v>
      </c>
      <c r="W3237" s="32">
        <f>-(1-U3237/MAX(U$5:U3237))</f>
        <v>-2.0814179755431761E-3</v>
      </c>
      <c r="X3237" s="53" t="str">
        <f t="shared" si="415"/>
        <v/>
      </c>
    </row>
    <row r="3238" spans="1:24" x14ac:dyDescent="0.3">
      <c r="A3238" s="79">
        <v>43669</v>
      </c>
      <c r="B3238" s="1">
        <v>133.747477</v>
      </c>
      <c r="C3238" s="1">
        <v>199.57409899999999</v>
      </c>
      <c r="D3238" s="1">
        <v>260.70365800000002</v>
      </c>
      <c r="E3238" s="1">
        <v>133.89742000000001</v>
      </c>
      <c r="F3238" s="3">
        <f t="shared" si="408"/>
        <v>17557.476343206363</v>
      </c>
      <c r="G3238" s="36">
        <f t="shared" si="409"/>
        <v>2.7655186418584955E-4</v>
      </c>
      <c r="H3238" s="31">
        <f t="shared" si="410"/>
        <v>1.2976029827364076E-3</v>
      </c>
      <c r="I3238" s="37">
        <f t="shared" si="411"/>
        <v>9.7076757076643653E-3</v>
      </c>
      <c r="J3238" s="37">
        <f t="shared" si="412"/>
        <v>-1.5537140316270674E-3</v>
      </c>
      <c r="K3238" s="39">
        <f t="shared" si="413"/>
        <v>2.1176881637831315E-3</v>
      </c>
      <c r="L3238" s="36">
        <f>-(1-B3238/MAX(B$5:B3238))</f>
        <v>-2.1107080979910764E-3</v>
      </c>
      <c r="M3238" s="37">
        <f>-(1-C3238/MAX(C$5:C3238))</f>
        <v>-1.8295997123816132E-3</v>
      </c>
      <c r="N3238" s="37">
        <f>-(1-D3238/MAX(D$5:D3238))</f>
        <v>-3.3528734468393218E-3</v>
      </c>
      <c r="O3238" s="37">
        <f>-(1-E3238/MAX(E$5:E3238))</f>
        <v>-0.27215422582679216</v>
      </c>
      <c r="P3238" s="39">
        <f>-(1-F3238/MAX(F$5:F3238))</f>
        <v>-1.629373698758263E-4</v>
      </c>
      <c r="Q3238" s="33">
        <f>IF(DatiStorici[[#This Row],[Calend]]="X",(DatiStorici[[#This Row],[Balanced]]*B$2/DatiStorici[[#This Row],[Bond 3Y]]),Q3237)</f>
        <v>31.926386779663805</v>
      </c>
      <c r="R3238" s="33">
        <f>IF(DatiStorici[[#This Row],[Calend]]="X",(DatiStorici[[#This Row],[Balanced]]*C$2/DatiStorici[[#This Row],[Bond 10Y]]),R3237)</f>
        <v>22.802972287357111</v>
      </c>
      <c r="S3238" s="33">
        <f>IF(DatiStorici[[#This Row],[Calend]]="X",(DatiStorici[[#This Row],[Balanced]]*D$2/DatiStorici[[#This Row],[SXXR]]),S3237)</f>
        <v>19.40453837773444</v>
      </c>
      <c r="T3238" s="33">
        <f>IF(DatiStorici[[#This Row],[Calend]]="X",(DatiStorici[[#This Row],[Balanced]]*E$2/DatiStorici[[#This Row],[Gold]]),T3237)</f>
        <v>35.247450918338842</v>
      </c>
      <c r="U3238" s="34">
        <f>SUMPRODUCT(DatiStorici[[#This Row],[Bond 3Y]:[Gold]],Q3237:T3237)</f>
        <v>18599.33320669641</v>
      </c>
      <c r="V3238" s="32">
        <f t="shared" si="414"/>
        <v>2.6172546847194407E-3</v>
      </c>
      <c r="W3238" s="32">
        <f>-(1-U3238/MAX(U$5:U3238))</f>
        <v>0</v>
      </c>
      <c r="X3238" s="53" t="str">
        <f t="shared" si="415"/>
        <v/>
      </c>
    </row>
    <row r="3239" spans="1:24" x14ac:dyDescent="0.3">
      <c r="A3239" s="79">
        <v>43670</v>
      </c>
      <c r="B3239" s="1">
        <v>133.796423</v>
      </c>
      <c r="C3239" s="1">
        <v>200.24519699999999</v>
      </c>
      <c r="D3239" s="1">
        <v>260.83431000000002</v>
      </c>
      <c r="E3239" s="1">
        <v>134.02735000000001</v>
      </c>
      <c r="F3239" s="3">
        <f t="shared" si="408"/>
        <v>17582.765857532315</v>
      </c>
      <c r="G3239" s="36">
        <f t="shared" si="409"/>
        <v>3.6589135873453521E-4</v>
      </c>
      <c r="H3239" s="31">
        <f t="shared" si="410"/>
        <v>3.3570097139363907E-3</v>
      </c>
      <c r="I3239" s="37">
        <f t="shared" si="411"/>
        <v>5.0102585333954822E-4</v>
      </c>
      <c r="J3239" s="37">
        <f t="shared" si="412"/>
        <v>9.6989920107400855E-4</v>
      </c>
      <c r="K3239" s="39">
        <f t="shared" si="413"/>
        <v>1.439348001505344E-3</v>
      </c>
      <c r="L3239" s="36">
        <f>-(1-B3239/MAX(B$5:B3239))</f>
        <v>-1.7455222240068125E-3</v>
      </c>
      <c r="M3239" s="37">
        <f>-(1-C3239/MAX(C$5:C3239))</f>
        <v>0</v>
      </c>
      <c r="N3239" s="37">
        <f>-(1-D3239/MAX(D$5:D3239))</f>
        <v>-2.8534023562633015E-3</v>
      </c>
      <c r="O3239" s="37">
        <f>-(1-E3239/MAX(E$5:E3239))</f>
        <v>-0.27144794633732683</v>
      </c>
      <c r="P3239" s="39">
        <f>-(1-F3239/MAX(F$5:F3239))</f>
        <v>0</v>
      </c>
      <c r="Q3239" s="33">
        <f>IF(DatiStorici[[#This Row],[Calend]]="X",(DatiStorici[[#This Row],[Balanced]]*B$2/DatiStorici[[#This Row],[Bond 3Y]]),Q3238)</f>
        <v>31.926386779663805</v>
      </c>
      <c r="R3239" s="33">
        <f>IF(DatiStorici[[#This Row],[Calend]]="X",(DatiStorici[[#This Row],[Balanced]]*C$2/DatiStorici[[#This Row],[Bond 10Y]]),R3238)</f>
        <v>22.802972287357111</v>
      </c>
      <c r="S3239" s="33">
        <f>IF(DatiStorici[[#This Row],[Calend]]="X",(DatiStorici[[#This Row],[Balanced]]*D$2/DatiStorici[[#This Row],[SXXR]]),S3238)</f>
        <v>19.40453837773444</v>
      </c>
      <c r="T3239" s="33">
        <f>IF(DatiStorici[[#This Row],[Calend]]="X",(DatiStorici[[#This Row],[Balanced]]*E$2/DatiStorici[[#This Row],[Gold]]),T3238)</f>
        <v>35.247450918338842</v>
      </c>
      <c r="U3239" s="34">
        <f>SUMPRODUCT(DatiStorici[[#This Row],[Bond 3Y]:[Gold]],Q3238:T3238)</f>
        <v>18623.313847765778</v>
      </c>
      <c r="V3239" s="32">
        <f t="shared" si="414"/>
        <v>1.2884975295847855E-3</v>
      </c>
      <c r="W3239" s="32">
        <f>-(1-U3239/MAX(U$5:U3239))</f>
        <v>0</v>
      </c>
      <c r="X3239" s="53" t="str">
        <f t="shared" si="415"/>
        <v/>
      </c>
    </row>
    <row r="3240" spans="1:24" x14ac:dyDescent="0.3">
      <c r="A3240" s="79">
        <v>43671</v>
      </c>
      <c r="B3240" s="1">
        <v>133.75857500000001</v>
      </c>
      <c r="C3240" s="1">
        <v>199.96312</v>
      </c>
      <c r="D3240" s="1">
        <v>259.39780100000002</v>
      </c>
      <c r="E3240" s="1">
        <v>133.00671</v>
      </c>
      <c r="F3240" s="3">
        <f t="shared" si="408"/>
        <v>17512.824956660839</v>
      </c>
      <c r="G3240" s="36">
        <f t="shared" si="409"/>
        <v>-2.8291753497688087E-4</v>
      </c>
      <c r="H3240" s="31">
        <f t="shared" si="410"/>
        <v>-1.4096510978305152E-3</v>
      </c>
      <c r="I3240" s="37">
        <f t="shared" si="411"/>
        <v>-5.5225835569269544E-3</v>
      </c>
      <c r="J3240" s="37">
        <f t="shared" si="412"/>
        <v>-7.64430552508032E-3</v>
      </c>
      <c r="K3240" s="39">
        <f t="shared" si="413"/>
        <v>-3.9857424730456352E-3</v>
      </c>
      <c r="L3240" s="36">
        <f>-(1-B3240/MAX(B$5:B3240))</f>
        <v>-2.0279059725981652E-3</v>
      </c>
      <c r="M3240" s="37">
        <f>-(1-C3240/MAX(C$5:C3240))</f>
        <v>-1.4086580064139875E-3</v>
      </c>
      <c r="N3240" s="37">
        <f>-(1-D3240/MAX(D$5:D3240))</f>
        <v>-8.3450497619845798E-3</v>
      </c>
      <c r="O3240" s="37">
        <f>-(1-E3240/MAX(E$5:E3240))</f>
        <v>-0.27699598834554584</v>
      </c>
      <c r="P3240" s="39">
        <f>-(1-F3240/MAX(F$5:F3240))</f>
        <v>-3.9778099440204162E-3</v>
      </c>
      <c r="Q3240" s="33">
        <f>IF(DatiStorici[[#This Row],[Calend]]="X",(DatiStorici[[#This Row],[Balanced]]*B$2/DatiStorici[[#This Row],[Bond 3Y]]),Q3239)</f>
        <v>31.926386779663805</v>
      </c>
      <c r="R3240" s="33">
        <f>IF(DatiStorici[[#This Row],[Calend]]="X",(DatiStorici[[#This Row],[Balanced]]*C$2/DatiStorici[[#This Row],[Bond 10Y]]),R3239)</f>
        <v>22.802972287357111</v>
      </c>
      <c r="S3240" s="33">
        <f>IF(DatiStorici[[#This Row],[Calend]]="X",(DatiStorici[[#This Row],[Balanced]]*D$2/DatiStorici[[#This Row],[SXXR]]),S3239)</f>
        <v>19.40453837773444</v>
      </c>
      <c r="T3240" s="33">
        <f>IF(DatiStorici[[#This Row],[Calend]]="X",(DatiStorici[[#This Row],[Balanced]]*E$2/DatiStorici[[#This Row],[Gold]]),T3239)</f>
        <v>35.247450918338842</v>
      </c>
      <c r="U3240" s="34">
        <f>SUMPRODUCT(DatiStorici[[#This Row],[Bond 3Y]:[Gold]],Q3239:T3239)</f>
        <v>18551.823551539284</v>
      </c>
      <c r="V3240" s="32">
        <f t="shared" si="414"/>
        <v>-3.8461396167547121E-3</v>
      </c>
      <c r="W3240" s="32">
        <f>-(1-U3240/MAX(U$5:U3240))</f>
        <v>-3.8387526951907391E-3</v>
      </c>
      <c r="X3240" s="53" t="str">
        <f t="shared" si="415"/>
        <v/>
      </c>
    </row>
    <row r="3241" spans="1:24" x14ac:dyDescent="0.3">
      <c r="A3241" s="79">
        <v>43672</v>
      </c>
      <c r="B3241" s="1">
        <v>133.716351</v>
      </c>
      <c r="C3241" s="1">
        <v>199.91856899999999</v>
      </c>
      <c r="D3241" s="1">
        <v>260.204497</v>
      </c>
      <c r="E3241" s="1">
        <v>133.40903</v>
      </c>
      <c r="F3241" s="3">
        <f t="shared" si="408"/>
        <v>17538.657921050293</v>
      </c>
      <c r="G3241" s="36">
        <f t="shared" si="409"/>
        <v>-3.1572305473415093E-4</v>
      </c>
      <c r="H3241" s="31">
        <f t="shared" si="410"/>
        <v>-2.2282090633231636E-4</v>
      </c>
      <c r="I3241" s="37">
        <f t="shared" si="411"/>
        <v>3.1050541971899153E-3</v>
      </c>
      <c r="J3241" s="37">
        <f t="shared" si="412"/>
        <v>3.0202442680453165E-3</v>
      </c>
      <c r="K3241" s="39">
        <f t="shared" si="413"/>
        <v>1.4740014941342276E-3</v>
      </c>
      <c r="L3241" s="36">
        <f>-(1-B3241/MAX(B$5:B3241))</f>
        <v>-2.3429390364463343E-3</v>
      </c>
      <c r="M3241" s="37">
        <f>-(1-C3241/MAX(C$5:C3241))</f>
        <v>-1.631140246524887E-3</v>
      </c>
      <c r="N3241" s="37">
        <f>-(1-D3241/MAX(D$5:D3241))</f>
        <v>-5.261121992923834E-3</v>
      </c>
      <c r="O3241" s="37">
        <f>-(1-E3241/MAX(E$5:E3241))</f>
        <v>-0.27480903872496787</v>
      </c>
      <c r="P3241" s="39">
        <f>-(1-F3241/MAX(F$5:F3241))</f>
        <v>-2.508589196910993E-3</v>
      </c>
      <c r="Q3241" s="33">
        <f>IF(DatiStorici[[#This Row],[Calend]]="X",(DatiStorici[[#This Row],[Balanced]]*B$2/DatiStorici[[#This Row],[Bond 3Y]]),Q3240)</f>
        <v>31.926386779663805</v>
      </c>
      <c r="R3241" s="33">
        <f>IF(DatiStorici[[#This Row],[Calend]]="X",(DatiStorici[[#This Row],[Balanced]]*C$2/DatiStorici[[#This Row],[Bond 10Y]]),R3240)</f>
        <v>22.802972287357111</v>
      </c>
      <c r="S3241" s="33">
        <f>IF(DatiStorici[[#This Row],[Calend]]="X",(DatiStorici[[#This Row],[Balanced]]*D$2/DatiStorici[[#This Row],[SXXR]]),S3240)</f>
        <v>19.40453837773444</v>
      </c>
      <c r="T3241" s="33">
        <f>IF(DatiStorici[[#This Row],[Calend]]="X",(DatiStorici[[#This Row],[Balanced]]*E$2/DatiStorici[[#This Row],[Gold]]),T3240)</f>
        <v>35.247450918338842</v>
      </c>
      <c r="U3241" s="34">
        <f>SUMPRODUCT(DatiStorici[[#This Row],[Bond 3Y]:[Gold]],Q3240:T3240)</f>
        <v>18579.293914510155</v>
      </c>
      <c r="V3241" s="32">
        <f t="shared" si="414"/>
        <v>1.4796413282101961E-3</v>
      </c>
      <c r="W3241" s="32">
        <f>-(1-U3241/MAX(U$5:U3241))</f>
        <v>-2.3637003390190037E-3</v>
      </c>
      <c r="X3241" s="53" t="str">
        <f t="shared" si="415"/>
        <v/>
      </c>
    </row>
    <row r="3242" spans="1:24" x14ac:dyDescent="0.3">
      <c r="A3242" s="79">
        <v>43675</v>
      </c>
      <c r="B3242" s="1">
        <v>133.720122</v>
      </c>
      <c r="C3242" s="1">
        <v>200.10294500000001</v>
      </c>
      <c r="D3242" s="1">
        <v>260.28757899999999</v>
      </c>
      <c r="E3242" s="1">
        <v>133.27755999999999</v>
      </c>
      <c r="F3242" s="3">
        <f t="shared" si="408"/>
        <v>17539.483714894763</v>
      </c>
      <c r="G3242" s="36">
        <f t="shared" si="409"/>
        <v>2.8201089835914813E-5</v>
      </c>
      <c r="H3242" s="31">
        <f t="shared" si="410"/>
        <v>9.218304846296693E-4</v>
      </c>
      <c r="I3242" s="37">
        <f t="shared" si="411"/>
        <v>3.192440559098444E-4</v>
      </c>
      <c r="J3242" s="37">
        <f t="shared" si="412"/>
        <v>-9.8595141698105721E-4</v>
      </c>
      <c r="K3242" s="39">
        <f t="shared" si="413"/>
        <v>4.7083101105765622E-5</v>
      </c>
      <c r="L3242" s="36">
        <f>-(1-B3242/MAX(B$5:B3242))</f>
        <v>-2.314803623321815E-3</v>
      </c>
      <c r="M3242" s="37">
        <f>-(1-C3242/MAX(C$5:C3242))</f>
        <v>-7.1038907365150727E-4</v>
      </c>
      <c r="N3242" s="37">
        <f>-(1-D3242/MAX(D$5:D3242))</f>
        <v>-4.9435068232576151E-3</v>
      </c>
      <c r="O3242" s="37">
        <f>-(1-E3242/MAX(E$5:E3242))</f>
        <v>-0.27552368941749472</v>
      </c>
      <c r="P3242" s="39">
        <f>-(1-F3242/MAX(F$5:F3242))</f>
        <v>-2.4616231023181223E-3</v>
      </c>
      <c r="Q3242" s="33">
        <f>IF(DatiStorici[[#This Row],[Calend]]="X",(DatiStorici[[#This Row],[Balanced]]*B$2/DatiStorici[[#This Row],[Bond 3Y]]),Q3241)</f>
        <v>31.926386779663805</v>
      </c>
      <c r="R3242" s="33">
        <f>IF(DatiStorici[[#This Row],[Calend]]="X",(DatiStorici[[#This Row],[Balanced]]*C$2/DatiStorici[[#This Row],[Bond 10Y]]),R3241)</f>
        <v>22.802972287357111</v>
      </c>
      <c r="S3242" s="33">
        <f>IF(DatiStorici[[#This Row],[Calend]]="X",(DatiStorici[[#This Row],[Balanced]]*D$2/DatiStorici[[#This Row],[SXXR]]),S3241)</f>
        <v>19.40453837773444</v>
      </c>
      <c r="T3242" s="33">
        <f>IF(DatiStorici[[#This Row],[Calend]]="X",(DatiStorici[[#This Row],[Balanced]]*E$2/DatiStorici[[#This Row],[Gold]]),T3241)</f>
        <v>35.247450918338842</v>
      </c>
      <c r="U3242" s="34">
        <f>SUMPRODUCT(DatiStorici[[#This Row],[Bond 3Y]:[Gold]],Q3241:T3241)</f>
        <v>18580.596815218418</v>
      </c>
      <c r="V3242" s="32">
        <f t="shared" si="414"/>
        <v>7.0124033370849563E-5</v>
      </c>
      <c r="W3242" s="32">
        <f>-(1-U3242/MAX(U$5:U3242))</f>
        <v>-2.2937396049137471E-3</v>
      </c>
      <c r="X3242" s="53" t="str">
        <f t="shared" si="415"/>
        <v/>
      </c>
    </row>
    <row r="3243" spans="1:24" x14ac:dyDescent="0.3">
      <c r="A3243" s="79">
        <v>43676</v>
      </c>
      <c r="B3243" s="1">
        <v>133.70955699999999</v>
      </c>
      <c r="C3243" s="1">
        <v>200.135347</v>
      </c>
      <c r="D3243" s="1">
        <v>256.468501</v>
      </c>
      <c r="E3243" s="1">
        <v>133.91936000000001</v>
      </c>
      <c r="F3243" s="3">
        <f t="shared" si="408"/>
        <v>17507.904373438923</v>
      </c>
      <c r="G3243" s="36">
        <f t="shared" si="409"/>
        <v>-7.9011424947377342E-5</v>
      </c>
      <c r="H3243" s="31">
        <f t="shared" si="410"/>
        <v>1.619135435985734E-4</v>
      </c>
      <c r="I3243" s="37">
        <f t="shared" si="411"/>
        <v>-1.4781238893311467E-2</v>
      </c>
      <c r="J3243" s="37">
        <f t="shared" si="412"/>
        <v>4.8039568292027801E-3</v>
      </c>
      <c r="K3243" s="39">
        <f t="shared" si="413"/>
        <v>-1.8020943485158726E-3</v>
      </c>
      <c r="L3243" s="36">
        <f>-(1-B3243/MAX(B$5:B3243))</f>
        <v>-2.3936290382412517E-3</v>
      </c>
      <c r="M3243" s="37">
        <f>-(1-C3243/MAX(C$5:C3243))</f>
        <v>-5.4857745227210319E-4</v>
      </c>
      <c r="N3243" s="37">
        <f>-(1-D3243/MAX(D$5:D3243))</f>
        <v>-1.9543505703144337E-2</v>
      </c>
      <c r="O3243" s="37">
        <f>-(1-E3243/MAX(E$5:E3243))</f>
        <v>-0.27203496336239696</v>
      </c>
      <c r="P3243" s="39">
        <f>-(1-F3243/MAX(F$5:F3243))</f>
        <v>-4.2576625714049188E-3</v>
      </c>
      <c r="Q3243" s="33">
        <f>IF(DatiStorici[[#This Row],[Calend]]="X",(DatiStorici[[#This Row],[Balanced]]*B$2/DatiStorici[[#This Row],[Bond 3Y]]),Q3242)</f>
        <v>31.926386779663805</v>
      </c>
      <c r="R3243" s="33">
        <f>IF(DatiStorici[[#This Row],[Calend]]="X",(DatiStorici[[#This Row],[Balanced]]*C$2/DatiStorici[[#This Row],[Bond 10Y]]),R3242)</f>
        <v>22.802972287357111</v>
      </c>
      <c r="S3243" s="33">
        <f>IF(DatiStorici[[#This Row],[Calend]]="X",(DatiStorici[[#This Row],[Balanced]]*D$2/DatiStorici[[#This Row],[SXXR]]),S3242)</f>
        <v>19.40453837773444</v>
      </c>
      <c r="T3243" s="33">
        <f>IF(DatiStorici[[#This Row],[Calend]]="X",(DatiStorici[[#This Row],[Balanced]]*E$2/DatiStorici[[#This Row],[Gold]]),T3242)</f>
        <v>35.247450918338842</v>
      </c>
      <c r="U3243" s="34">
        <f>SUMPRODUCT(DatiStorici[[#This Row],[Bond 3Y]:[Gold]],Q3242:T3242)</f>
        <v>18529.512743230978</v>
      </c>
      <c r="V3243" s="32">
        <f t="shared" si="414"/>
        <v>-2.7531098593733729E-3</v>
      </c>
      <c r="W3243" s="32">
        <f>-(1-U3243/MAX(U$5:U3243))</f>
        <v>-5.0367569006013468E-3</v>
      </c>
      <c r="X3243" s="53" t="str">
        <f t="shared" si="415"/>
        <v/>
      </c>
    </row>
    <row r="3244" spans="1:24" x14ac:dyDescent="0.3">
      <c r="A3244" s="79">
        <v>43677</v>
      </c>
      <c r="B3244" s="1">
        <v>133.754289</v>
      </c>
      <c r="C3244" s="1">
        <v>200.81227799999999</v>
      </c>
      <c r="D3244" s="1">
        <v>256.91473000000002</v>
      </c>
      <c r="E3244" s="1">
        <v>134.07275999999999</v>
      </c>
      <c r="F3244" s="3">
        <f t="shared" si="408"/>
        <v>17538.910575790534</v>
      </c>
      <c r="G3244" s="36">
        <f t="shared" si="409"/>
        <v>3.3449007098374254E-4</v>
      </c>
      <c r="H3244" s="31">
        <f t="shared" si="410"/>
        <v>3.3766587004335547E-3</v>
      </c>
      <c r="I3244" s="37">
        <f t="shared" si="411"/>
        <v>1.7383860065144814E-3</v>
      </c>
      <c r="J3244" s="37">
        <f t="shared" si="412"/>
        <v>1.1448099052591015E-3</v>
      </c>
      <c r="K3244" s="39">
        <f t="shared" si="413"/>
        <v>1.7694167350807365E-3</v>
      </c>
      <c r="L3244" s="36">
        <f>-(1-B3244/MAX(B$5:B3244))</f>
        <v>-2.0598837982815921E-3</v>
      </c>
      <c r="M3244" s="37">
        <f>-(1-C3244/MAX(C$5:C3244))</f>
        <v>0</v>
      </c>
      <c r="N3244" s="37">
        <f>-(1-D3244/MAX(D$5:D3244))</f>
        <v>-1.7837611531783315E-2</v>
      </c>
      <c r="O3244" s="37">
        <f>-(1-E3244/MAX(E$5:E3244))</f>
        <v>-0.27120110456393653</v>
      </c>
      <c r="P3244" s="39">
        <f>-(1-F3244/MAX(F$5:F3244))</f>
        <v>-2.4942197431920832E-3</v>
      </c>
      <c r="Q3244" s="33">
        <f>IF(DatiStorici[[#This Row],[Calend]]="X",(DatiStorici[[#This Row],[Balanced]]*B$2/DatiStorici[[#This Row],[Bond 3Y]]),Q3243)</f>
        <v>31.926386779663805</v>
      </c>
      <c r="R3244" s="33">
        <f>IF(DatiStorici[[#This Row],[Calend]]="X",(DatiStorici[[#This Row],[Balanced]]*C$2/DatiStorici[[#This Row],[Bond 10Y]]),R3243)</f>
        <v>22.802972287357111</v>
      </c>
      <c r="S3244" s="33">
        <f>IF(DatiStorici[[#This Row],[Calend]]="X",(DatiStorici[[#This Row],[Balanced]]*D$2/DatiStorici[[#This Row],[SXXR]]),S3243)</f>
        <v>19.40453837773444</v>
      </c>
      <c r="T3244" s="33">
        <f>IF(DatiStorici[[#This Row],[Calend]]="X",(DatiStorici[[#This Row],[Balanced]]*E$2/DatiStorici[[#This Row],[Gold]]),T3243)</f>
        <v>35.247450918338842</v>
      </c>
      <c r="U3244" s="34">
        <f>SUMPRODUCT(DatiStorici[[#This Row],[Bond 3Y]:[Gold]],Q3243:T3243)</f>
        <v>18560.442739924489</v>
      </c>
      <c r="V3244" s="32">
        <f t="shared" si="414"/>
        <v>1.667837206078118E-3</v>
      </c>
      <c r="W3244" s="32">
        <f>-(1-U3244/MAX(U$5:U3244))</f>
        <v>-3.3759355802743807E-3</v>
      </c>
      <c r="X3244" s="53" t="str">
        <f t="shared" si="415"/>
        <v/>
      </c>
    </row>
    <row r="3245" spans="1:24" x14ac:dyDescent="0.3">
      <c r="A3245" s="79">
        <v>43678</v>
      </c>
      <c r="B3245" s="1">
        <v>133.726326</v>
      </c>
      <c r="C3245" s="1">
        <v>200.935892</v>
      </c>
      <c r="D3245" s="1">
        <v>258.20450699999998</v>
      </c>
      <c r="E3245" s="1">
        <v>132.12242000000001</v>
      </c>
      <c r="F3245" s="3">
        <f t="shared" si="408"/>
        <v>17483.829815131176</v>
      </c>
      <c r="G3245" s="36">
        <f t="shared" si="409"/>
        <v>-2.0908431141354781E-4</v>
      </c>
      <c r="H3245" s="31">
        <f t="shared" si="410"/>
        <v>6.1538054498658441E-4</v>
      </c>
      <c r="I3245" s="37">
        <f t="shared" si="411"/>
        <v>5.0076937635702657E-3</v>
      </c>
      <c r="J3245" s="37">
        <f t="shared" si="412"/>
        <v>-1.465372062583903E-2</v>
      </c>
      <c r="K3245" s="39">
        <f t="shared" si="413"/>
        <v>-3.1454309661332969E-3</v>
      </c>
      <c r="L3245" s="36">
        <f>-(1-B3245/MAX(B$5:B3245))</f>
        <v>-2.2685156087303149E-3</v>
      </c>
      <c r="M3245" s="37">
        <f>-(1-C3245/MAX(C$5:C3245))</f>
        <v>0</v>
      </c>
      <c r="N3245" s="37">
        <f>-(1-D3245/MAX(D$5:D3245))</f>
        <v>-1.2906907640607646E-2</v>
      </c>
      <c r="O3245" s="37">
        <f>-(1-E3245/MAX(E$5:E3245))</f>
        <v>-0.28180285273205619</v>
      </c>
      <c r="P3245" s="39">
        <f>-(1-F3245/MAX(F$5:F3245))</f>
        <v>-5.6268759535779145E-3</v>
      </c>
      <c r="Q3245" s="33">
        <f>IF(DatiStorici[[#This Row],[Calend]]="X",(DatiStorici[[#This Row],[Balanced]]*B$2/DatiStorici[[#This Row],[Bond 3Y]]),Q3244)</f>
        <v>31.926386779663805</v>
      </c>
      <c r="R3245" s="33">
        <f>IF(DatiStorici[[#This Row],[Calend]]="X",(DatiStorici[[#This Row],[Balanced]]*C$2/DatiStorici[[#This Row],[Bond 10Y]]),R3244)</f>
        <v>22.802972287357111</v>
      </c>
      <c r="S3245" s="33">
        <f>IF(DatiStorici[[#This Row],[Calend]]="X",(DatiStorici[[#This Row],[Balanced]]*D$2/DatiStorici[[#This Row],[SXXR]]),S3244)</f>
        <v>19.40453837773444</v>
      </c>
      <c r="T3245" s="33">
        <f>IF(DatiStorici[[#This Row],[Calend]]="X",(DatiStorici[[#This Row],[Balanced]]*E$2/DatiStorici[[#This Row],[Gold]]),T3244)</f>
        <v>35.247450918338842</v>
      </c>
      <c r="U3245" s="34">
        <f>SUMPRODUCT(DatiStorici[[#This Row],[Bond 3Y]:[Gold]],Q3244:T3244)</f>
        <v>18518.651762858444</v>
      </c>
      <c r="V3245" s="32">
        <f t="shared" si="414"/>
        <v>-2.2541540090001248E-3</v>
      </c>
      <c r="W3245" s="32">
        <f>-(1-U3245/MAX(U$5:U3245))</f>
        <v>-5.6199495837787605E-3</v>
      </c>
      <c r="X3245" s="53" t="str">
        <f t="shared" si="415"/>
        <v/>
      </c>
    </row>
    <row r="3246" spans="1:24" x14ac:dyDescent="0.3">
      <c r="A3246" s="79">
        <v>43679</v>
      </c>
      <c r="B3246" s="1">
        <v>133.71804299999999</v>
      </c>
      <c r="C3246" s="1">
        <v>201.295244</v>
      </c>
      <c r="D3246" s="1">
        <v>251.85746700000001</v>
      </c>
      <c r="E3246" s="1">
        <v>135.40323000000001</v>
      </c>
      <c r="F3246" s="3">
        <f t="shared" si="408"/>
        <v>17526.640052445844</v>
      </c>
      <c r="G3246" s="36">
        <f t="shared" si="409"/>
        <v>-6.1941853804025753E-5</v>
      </c>
      <c r="H3246" s="31">
        <f t="shared" si="410"/>
        <v>1.7867940268382421E-3</v>
      </c>
      <c r="I3246" s="37">
        <f t="shared" si="411"/>
        <v>-2.4888613368574383E-2</v>
      </c>
      <c r="J3246" s="37">
        <f t="shared" si="412"/>
        <v>2.4528298400720273E-2</v>
      </c>
      <c r="K3246" s="39">
        <f t="shared" si="413"/>
        <v>2.445568929136911E-3</v>
      </c>
      <c r="L3246" s="36">
        <f>-(1-B3246/MAX(B$5:B3246))</f>
        <v>-2.3303150324669453E-3</v>
      </c>
      <c r="M3246" s="37">
        <f>-(1-C3246/MAX(C$5:C3246))</f>
        <v>0</v>
      </c>
      <c r="N3246" s="37">
        <f>-(1-D3246/MAX(D$5:D3246))</f>
        <v>-3.7171082630119812E-2</v>
      </c>
      <c r="O3246" s="37">
        <f>-(1-E3246/MAX(E$5:E3246))</f>
        <v>-0.26396887434498051</v>
      </c>
      <c r="P3246" s="39">
        <f>-(1-F3246/MAX(F$5:F3246))</f>
        <v>-3.192091934866248E-3</v>
      </c>
      <c r="Q3246" s="33">
        <f>IF(DatiStorici[[#This Row],[Calend]]="X",(DatiStorici[[#This Row],[Balanced]]*B$2/DatiStorici[[#This Row],[Bond 3Y]]),Q3245)</f>
        <v>31.926386779663805</v>
      </c>
      <c r="R3246" s="33">
        <f>IF(DatiStorici[[#This Row],[Calend]]="X",(DatiStorici[[#This Row],[Balanced]]*C$2/DatiStorici[[#This Row],[Bond 10Y]]),R3245)</f>
        <v>22.802972287357111</v>
      </c>
      <c r="S3246" s="33">
        <f>IF(DatiStorici[[#This Row],[Calend]]="X",(DatiStorici[[#This Row],[Balanced]]*D$2/DatiStorici[[#This Row],[SXXR]]),S3245)</f>
        <v>19.40453837773444</v>
      </c>
      <c r="T3246" s="33">
        <f>IF(DatiStorici[[#This Row],[Calend]]="X",(DatiStorici[[#This Row],[Balanced]]*E$2/DatiStorici[[#This Row],[Gold]]),T3245)</f>
        <v>35.247450918338842</v>
      </c>
      <c r="U3246" s="34">
        <f>SUMPRODUCT(DatiStorici[[#This Row],[Bond 3Y]:[Gold]],Q3245:T3245)</f>
        <v>18519.060418476533</v>
      </c>
      <c r="V3246" s="32">
        <f t="shared" si="414"/>
        <v>2.2067001120684482E-5</v>
      </c>
      <c r="W3246" s="32">
        <f>-(1-U3246/MAX(U$5:U3246))</f>
        <v>-5.5980063559822879E-3</v>
      </c>
      <c r="X3246" s="53" t="str">
        <f t="shared" si="415"/>
        <v/>
      </c>
    </row>
    <row r="3247" spans="1:24" x14ac:dyDescent="0.3">
      <c r="A3247" s="79">
        <v>43682</v>
      </c>
      <c r="B3247" s="1">
        <v>133.72902300000001</v>
      </c>
      <c r="C3247" s="1">
        <v>201.463132</v>
      </c>
      <c r="D3247" s="1">
        <v>246.07256899999999</v>
      </c>
      <c r="E3247" s="1">
        <v>137.60543999999999</v>
      </c>
      <c r="F3247" s="3">
        <f t="shared" si="408"/>
        <v>17530.993961892233</v>
      </c>
      <c r="G3247" s="36">
        <f t="shared" si="409"/>
        <v>8.2109706196587925E-5</v>
      </c>
      <c r="H3247" s="31">
        <f t="shared" si="410"/>
        <v>8.3369096574202703E-4</v>
      </c>
      <c r="I3247" s="37">
        <f t="shared" si="411"/>
        <v>-2.323683198792937E-2</v>
      </c>
      <c r="J3247" s="37">
        <f t="shared" si="412"/>
        <v>1.6133244164116059E-2</v>
      </c>
      <c r="K3247" s="39">
        <f t="shared" si="413"/>
        <v>2.483858133148489E-4</v>
      </c>
      <c r="L3247" s="36">
        <f>-(1-B3247/MAX(B$5:B3247))</f>
        <v>-2.2483933045146509E-3</v>
      </c>
      <c r="M3247" s="37">
        <f>-(1-C3247/MAX(C$5:C3247))</f>
        <v>0</v>
      </c>
      <c r="N3247" s="37">
        <f>-(1-D3247/MAX(D$5:D3247))</f>
        <v>-5.9286238256755386E-2</v>
      </c>
      <c r="O3247" s="37">
        <f>-(1-E3247/MAX(E$5:E3247))</f>
        <v>-0.25199799960861913</v>
      </c>
      <c r="P3247" s="39">
        <f>-(1-F3247/MAX(F$5:F3247))</f>
        <v>-2.9444682400694422E-3</v>
      </c>
      <c r="Q3247" s="33">
        <f>IF(DatiStorici[[#This Row],[Calend]]="X",(DatiStorici[[#This Row],[Balanced]]*B$2/DatiStorici[[#This Row],[Bond 3Y]]),Q3246)</f>
        <v>31.926386779663805</v>
      </c>
      <c r="R3247" s="33">
        <f>IF(DatiStorici[[#This Row],[Calend]]="X",(DatiStorici[[#This Row],[Balanced]]*C$2/DatiStorici[[#This Row],[Bond 10Y]]),R3246)</f>
        <v>22.802972287357111</v>
      </c>
      <c r="S3247" s="33">
        <f>IF(DatiStorici[[#This Row],[Calend]]="X",(DatiStorici[[#This Row],[Balanced]]*D$2/DatiStorici[[#This Row],[SXXR]]),S3246)</f>
        <v>19.40453837773444</v>
      </c>
      <c r="T3247" s="33">
        <f>IF(DatiStorici[[#This Row],[Calend]]="X",(DatiStorici[[#This Row],[Balanced]]*E$2/DatiStorici[[#This Row],[Gold]]),T3246)</f>
        <v>35.247450918338842</v>
      </c>
      <c r="U3247" s="34">
        <f>SUMPRODUCT(DatiStorici[[#This Row],[Bond 3Y]:[Gold]],Q3246:T3246)</f>
        <v>18488.608329249349</v>
      </c>
      <c r="V3247" s="32">
        <f t="shared" si="414"/>
        <v>-1.6457181514337317E-3</v>
      </c>
      <c r="W3247" s="32">
        <f>-(1-U3247/MAX(U$5:U3247))</f>
        <v>-7.2331658918258768E-3</v>
      </c>
      <c r="X3247" s="53" t="str">
        <f t="shared" si="415"/>
        <v/>
      </c>
    </row>
    <row r="3248" spans="1:24" x14ac:dyDescent="0.3">
      <c r="A3248" s="79">
        <v>43683</v>
      </c>
      <c r="B3248" s="1">
        <v>133.765984</v>
      </c>
      <c r="C3248" s="1">
        <v>201.866005</v>
      </c>
      <c r="D3248" s="1">
        <v>244.926176</v>
      </c>
      <c r="E3248" s="1">
        <v>137.60383999999999</v>
      </c>
      <c r="F3248" s="3">
        <f t="shared" si="408"/>
        <v>17524.797777569758</v>
      </c>
      <c r="G3248" s="36">
        <f t="shared" si="409"/>
        <v>2.7634908516411882E-4</v>
      </c>
      <c r="H3248" s="31">
        <f t="shared" si="410"/>
        <v>1.9977388045115045E-3</v>
      </c>
      <c r="I3248" s="37">
        <f t="shared" si="411"/>
        <v>-4.6696456755598486E-3</v>
      </c>
      <c r="J3248" s="37">
        <f t="shared" si="412"/>
        <v>-1.1627514886177459E-5</v>
      </c>
      <c r="K3248" s="39">
        <f t="shared" si="413"/>
        <v>-3.5350417603181145E-4</v>
      </c>
      <c r="L3248" s="36">
        <f>-(1-B3248/MAX(B$5:B3248))</f>
        <v>-1.9726274587186232E-3</v>
      </c>
      <c r="M3248" s="37">
        <f>-(1-C3248/MAX(C$5:C3248))</f>
        <v>0</v>
      </c>
      <c r="N3248" s="37">
        <f>-(1-D3248/MAX(D$5:D3248))</f>
        <v>-6.3668797742555294E-2</v>
      </c>
      <c r="O3248" s="37">
        <f>-(1-E3248/MAX(E$5:E3248))</f>
        <v>-0.25200669696244926</v>
      </c>
      <c r="P3248" s="39">
        <f>-(1-F3248/MAX(F$5:F3248))</f>
        <v>-3.2968692429993229E-3</v>
      </c>
      <c r="Q3248" s="33">
        <f>IF(DatiStorici[[#This Row],[Calend]]="X",(DatiStorici[[#This Row],[Balanced]]*B$2/DatiStorici[[#This Row],[Bond 3Y]]),Q3247)</f>
        <v>31.926386779663805</v>
      </c>
      <c r="R3248" s="33">
        <f>IF(DatiStorici[[#This Row],[Calend]]="X",(DatiStorici[[#This Row],[Balanced]]*C$2/DatiStorici[[#This Row],[Bond 10Y]]),R3247)</f>
        <v>22.802972287357111</v>
      </c>
      <c r="S3248" s="33">
        <f>IF(DatiStorici[[#This Row],[Calend]]="X",(DatiStorici[[#This Row],[Balanced]]*D$2/DatiStorici[[#This Row],[SXXR]]),S3247)</f>
        <v>19.40453837773444</v>
      </c>
      <c r="T3248" s="33">
        <f>IF(DatiStorici[[#This Row],[Calend]]="X",(DatiStorici[[#This Row],[Balanced]]*E$2/DatiStorici[[#This Row],[Gold]]),T3247)</f>
        <v>35.247450918338842</v>
      </c>
      <c r="U3248" s="34">
        <f>SUMPRODUCT(DatiStorici[[#This Row],[Bond 3Y]:[Gold]],Q3247:T3247)</f>
        <v>18476.673439399507</v>
      </c>
      <c r="V3248" s="32">
        <f t="shared" si="414"/>
        <v>-6.4573511649387003E-4</v>
      </c>
      <c r="W3248" s="32">
        <f>-(1-U3248/MAX(U$5:U3248))</f>
        <v>-7.8740233647441871E-3</v>
      </c>
      <c r="X3248" s="53" t="str">
        <f t="shared" si="415"/>
        <v/>
      </c>
    </row>
    <row r="3249" spans="1:24" x14ac:dyDescent="0.3">
      <c r="A3249" s="79">
        <v>43684</v>
      </c>
      <c r="B3249" s="1">
        <v>133.84936500000001</v>
      </c>
      <c r="C3249" s="1">
        <v>202.91978800000001</v>
      </c>
      <c r="D3249" s="1">
        <v>245.512438</v>
      </c>
      <c r="E3249" s="1">
        <v>141.43377000000001</v>
      </c>
      <c r="F3249" s="3">
        <f t="shared" si="408"/>
        <v>17713.411070902293</v>
      </c>
      <c r="G3249" s="36">
        <f t="shared" si="409"/>
        <v>6.2314066072581195E-4</v>
      </c>
      <c r="H3249" s="31">
        <f t="shared" si="410"/>
        <v>5.2066322425709409E-3</v>
      </c>
      <c r="I3249" s="37">
        <f t="shared" si="411"/>
        <v>2.3907672133040752E-3</v>
      </c>
      <c r="J3249" s="37">
        <f t="shared" si="412"/>
        <v>2.7452718886941875E-2</v>
      </c>
      <c r="K3249" s="39">
        <f t="shared" si="413"/>
        <v>1.0705146529987429E-2</v>
      </c>
      <c r="L3249" s="36">
        <f>-(1-B3249/MAX(B$5:B3249))</f>
        <v>-1.3505222129645E-3</v>
      </c>
      <c r="M3249" s="37">
        <f>-(1-C3249/MAX(C$5:C3249))</f>
        <v>0</v>
      </c>
      <c r="N3249" s="37">
        <f>-(1-D3249/MAX(D$5:D3249))</f>
        <v>-6.1427569743724098E-2</v>
      </c>
      <c r="O3249" s="37">
        <f>-(1-E3249/MAX(E$5:E3249))</f>
        <v>-0.23118778674088403</v>
      </c>
      <c r="P3249" s="39">
        <f>-(1-F3249/MAX(F$5:F3249))</f>
        <v>0</v>
      </c>
      <c r="Q3249" s="33">
        <f>IF(DatiStorici[[#This Row],[Calend]]="X",(DatiStorici[[#This Row],[Balanced]]*B$2/DatiStorici[[#This Row],[Bond 3Y]]),Q3248)</f>
        <v>31.926386779663805</v>
      </c>
      <c r="R3249" s="33">
        <f>IF(DatiStorici[[#This Row],[Calend]]="X",(DatiStorici[[#This Row],[Balanced]]*C$2/DatiStorici[[#This Row],[Bond 10Y]]),R3248)</f>
        <v>22.802972287357111</v>
      </c>
      <c r="S3249" s="33">
        <f>IF(DatiStorici[[#This Row],[Calend]]="X",(DatiStorici[[#This Row],[Balanced]]*D$2/DatiStorici[[#This Row],[SXXR]]),S3248)</f>
        <v>19.40453837773444</v>
      </c>
      <c r="T3249" s="33">
        <f>IF(DatiStorici[[#This Row],[Calend]]="X",(DatiStorici[[#This Row],[Balanced]]*E$2/DatiStorici[[#This Row],[Gold]]),T3248)</f>
        <v>35.247450918338842</v>
      </c>
      <c r="U3249" s="34">
        <f>SUMPRODUCT(DatiStorici[[#This Row],[Bond 3Y]:[Gold]],Q3248:T3248)</f>
        <v>18649.736291175548</v>
      </c>
      <c r="V3249" s="32">
        <f t="shared" si="414"/>
        <v>9.3229647869804821E-3</v>
      </c>
      <c r="W3249" s="32">
        <f>-(1-U3249/MAX(U$5:U3249))</f>
        <v>0</v>
      </c>
      <c r="X3249" s="53" t="str">
        <f t="shared" si="415"/>
        <v/>
      </c>
    </row>
    <row r="3250" spans="1:24" x14ac:dyDescent="0.3">
      <c r="A3250" s="79">
        <v>43685</v>
      </c>
      <c r="B3250" s="1">
        <v>133.74529899999999</v>
      </c>
      <c r="C3250" s="1">
        <v>202.05921799999999</v>
      </c>
      <c r="D3250" s="1">
        <v>249.920458</v>
      </c>
      <c r="E3250" s="1">
        <v>140.46485999999999</v>
      </c>
      <c r="F3250" s="3">
        <f t="shared" si="408"/>
        <v>17717.150850648726</v>
      </c>
      <c r="G3250" s="36">
        <f t="shared" si="409"/>
        <v>-7.7778834368894543E-4</v>
      </c>
      <c r="H3250" s="31">
        <f t="shared" si="410"/>
        <v>-4.2499550967311393E-3</v>
      </c>
      <c r="I3250" s="37">
        <f t="shared" si="411"/>
        <v>1.7795089333748713E-2</v>
      </c>
      <c r="J3250" s="37">
        <f t="shared" si="412"/>
        <v>-6.8742002432143788E-3</v>
      </c>
      <c r="K3250" s="39">
        <f t="shared" si="413"/>
        <v>2.111047388186394E-4</v>
      </c>
      <c r="L3250" s="36">
        <f>-(1-B3250/MAX(B$5:B3250))</f>
        <v>-2.1269581456668796E-3</v>
      </c>
      <c r="M3250" s="37">
        <f>-(1-C3250/MAX(C$5:C3250))</f>
        <v>-4.2409368178525364E-3</v>
      </c>
      <c r="N3250" s="37">
        <f>-(1-D3250/MAX(D$5:D3250))</f>
        <v>-4.457609746101121E-2</v>
      </c>
      <c r="O3250" s="37">
        <f>-(1-E3250/MAX(E$5:E3250))</f>
        <v>-0.23645463242808384</v>
      </c>
      <c r="P3250" s="39">
        <f>-(1-F3250/MAX(F$5:F3250))</f>
        <v>0</v>
      </c>
      <c r="Q3250" s="33">
        <f>IF(DatiStorici[[#This Row],[Calend]]="X",(DatiStorici[[#This Row],[Balanced]]*B$2/DatiStorici[[#This Row],[Bond 3Y]]),Q3249)</f>
        <v>31.926386779663805</v>
      </c>
      <c r="R3250" s="33">
        <f>IF(DatiStorici[[#This Row],[Calend]]="X",(DatiStorici[[#This Row],[Balanced]]*C$2/DatiStorici[[#This Row],[Bond 10Y]]),R3249)</f>
        <v>22.802972287357111</v>
      </c>
      <c r="S3250" s="33">
        <f>IF(DatiStorici[[#This Row],[Calend]]="X",(DatiStorici[[#This Row],[Balanced]]*D$2/DatiStorici[[#This Row],[SXXR]]),S3249)</f>
        <v>19.40453837773444</v>
      </c>
      <c r="T3250" s="33">
        <f>IF(DatiStorici[[#This Row],[Calend]]="X",(DatiStorici[[#This Row],[Balanced]]*E$2/DatiStorici[[#This Row],[Gold]]),T3249)</f>
        <v>35.247450918338842</v>
      </c>
      <c r="U3250" s="34">
        <f>SUMPRODUCT(DatiStorici[[#This Row],[Bond 3Y]:[Gold]],Q3249:T3249)</f>
        <v>18678.174271538133</v>
      </c>
      <c r="V3250" s="32">
        <f t="shared" si="414"/>
        <v>1.5236848479179593E-3</v>
      </c>
      <c r="W3250" s="32">
        <f>-(1-U3250/MAX(U$5:U3250))</f>
        <v>0</v>
      </c>
      <c r="X3250" s="53" t="str">
        <f t="shared" si="415"/>
        <v/>
      </c>
    </row>
    <row r="3251" spans="1:24" x14ac:dyDescent="0.3">
      <c r="A3251" s="79">
        <v>43686</v>
      </c>
      <c r="B3251" s="1">
        <v>133.49343300000001</v>
      </c>
      <c r="C3251" s="1">
        <v>201.143452</v>
      </c>
      <c r="D3251" s="1">
        <v>247.83202499999999</v>
      </c>
      <c r="E3251" s="1">
        <v>140.64634000000001</v>
      </c>
      <c r="F3251" s="3">
        <f t="shared" si="408"/>
        <v>17663.487987178032</v>
      </c>
      <c r="G3251" s="36">
        <f t="shared" si="409"/>
        <v>-1.884951875719996E-3</v>
      </c>
      <c r="H3251" s="31">
        <f t="shared" si="410"/>
        <v>-4.5424678098492906E-3</v>
      </c>
      <c r="I3251" s="37">
        <f t="shared" si="411"/>
        <v>-8.3915011033109093E-3</v>
      </c>
      <c r="J3251" s="37">
        <f t="shared" si="412"/>
        <v>1.2911618264382276E-3</v>
      </c>
      <c r="K3251" s="39">
        <f t="shared" si="413"/>
        <v>-3.0334615983978476E-3</v>
      </c>
      <c r="L3251" s="36">
        <f>-(1-B3251/MAX(B$5:B3251))</f>
        <v>-4.0061291777617747E-3</v>
      </c>
      <c r="M3251" s="37">
        <f>-(1-C3251/MAX(C$5:C3251))</f>
        <v>-8.7538825932541586E-3</v>
      </c>
      <c r="N3251" s="37">
        <f>-(1-D3251/MAX(D$5:D3251))</f>
        <v>-5.2559992909263054E-2</v>
      </c>
      <c r="O3251" s="37">
        <f>-(1-E3251/MAX(E$5:E3251))</f>
        <v>-0.23546813506990494</v>
      </c>
      <c r="P3251" s="39">
        <f>-(1-F3251/MAX(F$5:F3251))</f>
        <v>-3.0288653025003498E-3</v>
      </c>
      <c r="Q3251" s="33">
        <f>IF(DatiStorici[[#This Row],[Calend]]="X",(DatiStorici[[#This Row],[Balanced]]*B$2/DatiStorici[[#This Row],[Bond 3Y]]),Q3250)</f>
        <v>31.926386779663805</v>
      </c>
      <c r="R3251" s="33">
        <f>IF(DatiStorici[[#This Row],[Calend]]="X",(DatiStorici[[#This Row],[Balanced]]*C$2/DatiStorici[[#This Row],[Bond 10Y]]),R3250)</f>
        <v>22.802972287357111</v>
      </c>
      <c r="S3251" s="33">
        <f>IF(DatiStorici[[#This Row],[Calend]]="X",(DatiStorici[[#This Row],[Balanced]]*D$2/DatiStorici[[#This Row],[SXXR]]),S3250)</f>
        <v>19.40453837773444</v>
      </c>
      <c r="T3251" s="33">
        <f>IF(DatiStorici[[#This Row],[Calend]]="X",(DatiStorici[[#This Row],[Balanced]]*E$2/DatiStorici[[#This Row],[Gold]]),T3250)</f>
        <v>35.247450918338842</v>
      </c>
      <c r="U3251" s="34">
        <f>SUMPRODUCT(DatiStorici[[#This Row],[Bond 3Y]:[Gold]],Q3250:T3250)</f>
        <v>18615.122542580619</v>
      </c>
      <c r="V3251" s="32">
        <f t="shared" si="414"/>
        <v>-3.3814006494990497E-3</v>
      </c>
      <c r="W3251" s="32">
        <f>-(1-U3251/MAX(U$5:U3251))</f>
        <v>-3.3756901526287297E-3</v>
      </c>
      <c r="X3251" s="53" t="str">
        <f t="shared" si="415"/>
        <v/>
      </c>
    </row>
    <row r="3252" spans="1:24" x14ac:dyDescent="0.3">
      <c r="A3252" s="79">
        <v>43689</v>
      </c>
      <c r="B3252" s="1">
        <v>133.56367900000001</v>
      </c>
      <c r="C3252" s="1">
        <v>201.640795</v>
      </c>
      <c r="D3252" s="1">
        <v>247.058829</v>
      </c>
      <c r="E3252" s="1">
        <v>141.29875000000001</v>
      </c>
      <c r="F3252" s="3">
        <f t="shared" si="408"/>
        <v>17691.914112808056</v>
      </c>
      <c r="G3252" s="36">
        <f t="shared" si="409"/>
        <v>5.2607474928481862E-4</v>
      </c>
      <c r="H3252" s="31">
        <f t="shared" si="410"/>
        <v>2.469526832097872E-3</v>
      </c>
      <c r="I3252" s="37">
        <f t="shared" si="411"/>
        <v>-3.1247157746582795E-3</v>
      </c>
      <c r="J3252" s="37">
        <f t="shared" si="412"/>
        <v>4.6279306685475885E-3</v>
      </c>
      <c r="K3252" s="39">
        <f t="shared" si="413"/>
        <v>1.6080219749635182E-3</v>
      </c>
      <c r="L3252" s="36">
        <f>-(1-B3252/MAX(B$5:B3252))</f>
        <v>-3.4820241047446299E-3</v>
      </c>
      <c r="M3252" s="37">
        <f>-(1-C3252/MAX(C$5:C3252))</f>
        <v>-6.3029486311113603E-3</v>
      </c>
      <c r="N3252" s="37">
        <f>-(1-D3252/MAX(D$5:D3252))</f>
        <v>-5.551585312838736E-2</v>
      </c>
      <c r="O3252" s="37">
        <f>-(1-E3252/MAX(E$5:E3252))</f>
        <v>-0.23192173468722133</v>
      </c>
      <c r="P3252" s="39">
        <f>-(1-F3252/MAX(F$5:F3252))</f>
        <v>-1.4244241669222335E-3</v>
      </c>
      <c r="Q3252" s="33">
        <f>IF(DatiStorici[[#This Row],[Calend]]="X",(DatiStorici[[#This Row],[Balanced]]*B$2/DatiStorici[[#This Row],[Bond 3Y]]),Q3251)</f>
        <v>31.926386779663805</v>
      </c>
      <c r="R3252" s="33">
        <f>IF(DatiStorici[[#This Row],[Calend]]="X",(DatiStorici[[#This Row],[Balanced]]*C$2/DatiStorici[[#This Row],[Bond 10Y]]),R3251)</f>
        <v>22.802972287357111</v>
      </c>
      <c r="S3252" s="33">
        <f>IF(DatiStorici[[#This Row],[Calend]]="X",(DatiStorici[[#This Row],[Balanced]]*D$2/DatiStorici[[#This Row],[SXXR]]),S3251)</f>
        <v>19.40453837773444</v>
      </c>
      <c r="T3252" s="33">
        <f>IF(DatiStorici[[#This Row],[Calend]]="X",(DatiStorici[[#This Row],[Balanced]]*E$2/DatiStorici[[#This Row],[Gold]]),T3251)</f>
        <v>35.247450918338842</v>
      </c>
      <c r="U3252" s="34">
        <f>SUMPRODUCT(DatiStorici[[#This Row],[Bond 3Y]:[Gold]],Q3251:T3251)</f>
        <v>18636.698420190776</v>
      </c>
      <c r="V3252" s="32">
        <f t="shared" si="414"/>
        <v>1.1583798839976765E-3</v>
      </c>
      <c r="W3252" s="32">
        <f>-(1-U3252/MAX(U$5:U3252))</f>
        <v>-2.2205516847841889E-3</v>
      </c>
      <c r="X3252" s="53" t="str">
        <f t="shared" si="415"/>
        <v/>
      </c>
    </row>
    <row r="3253" spans="1:24" x14ac:dyDescent="0.3">
      <c r="A3253" s="79">
        <v>43690</v>
      </c>
      <c r="B3253" s="1">
        <v>133.65718000000001</v>
      </c>
      <c r="C3253" s="1">
        <v>202.241219</v>
      </c>
      <c r="D3253" s="1">
        <v>248.40689699999999</v>
      </c>
      <c r="E3253" s="1">
        <v>140.70551</v>
      </c>
      <c r="F3253" s="3">
        <f t="shared" si="408"/>
        <v>17706.305866283634</v>
      </c>
      <c r="G3253" s="36">
        <f t="shared" si="409"/>
        <v>6.9980318277331149E-4</v>
      </c>
      <c r="H3253" s="31">
        <f t="shared" si="410"/>
        <v>2.9732665556529486E-3</v>
      </c>
      <c r="I3253" s="37">
        <f t="shared" si="411"/>
        <v>5.4416330162463085E-3</v>
      </c>
      <c r="J3253" s="37">
        <f t="shared" si="412"/>
        <v>-4.2073185355735714E-3</v>
      </c>
      <c r="K3253" s="39">
        <f t="shared" si="413"/>
        <v>8.1313434839663779E-4</v>
      </c>
      <c r="L3253" s="36">
        <f>-(1-B3253/MAX(B$5:B3253))</f>
        <v>-2.7844135869616871E-3</v>
      </c>
      <c r="M3253" s="37">
        <f>-(1-C3253/MAX(C$5:C3253))</f>
        <v>-3.3440257684480557E-3</v>
      </c>
      <c r="N3253" s="37">
        <f>-(1-D3253/MAX(D$5:D3253))</f>
        <v>-5.0362307877410251E-2</v>
      </c>
      <c r="O3253" s="37">
        <f>-(1-E3253/MAX(E$5:E3253))</f>
        <v>-0.23514649605357563</v>
      </c>
      <c r="P3253" s="39">
        <f>-(1-F3253/MAX(F$5:F3253))</f>
        <v>-6.1211785441761535E-4</v>
      </c>
      <c r="Q3253" s="33">
        <f>IF(DatiStorici[[#This Row],[Calend]]="X",(DatiStorici[[#This Row],[Balanced]]*B$2/DatiStorici[[#This Row],[Bond 3Y]]),Q3252)</f>
        <v>31.926386779663805</v>
      </c>
      <c r="R3253" s="33">
        <f>IF(DatiStorici[[#This Row],[Calend]]="X",(DatiStorici[[#This Row],[Balanced]]*C$2/DatiStorici[[#This Row],[Bond 10Y]]),R3252)</f>
        <v>22.802972287357111</v>
      </c>
      <c r="S3253" s="33">
        <f>IF(DatiStorici[[#This Row],[Calend]]="X",(DatiStorici[[#This Row],[Balanced]]*D$2/DatiStorici[[#This Row],[SXXR]]),S3252)</f>
        <v>19.40453837773444</v>
      </c>
      <c r="T3253" s="33">
        <f>IF(DatiStorici[[#This Row],[Calend]]="X",(DatiStorici[[#This Row],[Balanced]]*E$2/DatiStorici[[#This Row],[Gold]]),T3252)</f>
        <v>35.247450918338842</v>
      </c>
      <c r="U3253" s="34">
        <f>SUMPRODUCT(DatiStorici[[#This Row],[Bond 3Y]:[Gold]],Q3252:T3252)</f>
        <v>18658.623460572726</v>
      </c>
      <c r="V3253" s="32">
        <f t="shared" si="414"/>
        <v>1.1757529793040629E-3</v>
      </c>
      <c r="W3253" s="32">
        <f>-(1-U3253/MAX(U$5:U3253))</f>
        <v>-1.0467195926744388E-3</v>
      </c>
      <c r="X3253" s="53" t="str">
        <f t="shared" si="415"/>
        <v/>
      </c>
    </row>
    <row r="3254" spans="1:24" x14ac:dyDescent="0.3">
      <c r="A3254" s="79">
        <v>43691</v>
      </c>
      <c r="B3254" s="1">
        <v>133.71858399999999</v>
      </c>
      <c r="C3254" s="1">
        <v>203.083123</v>
      </c>
      <c r="D3254" s="1">
        <v>244.237402</v>
      </c>
      <c r="E3254" s="1">
        <v>142.09832</v>
      </c>
      <c r="F3254" s="3">
        <f t="shared" si="408"/>
        <v>17721.347509001505</v>
      </c>
      <c r="G3254" s="36">
        <f t="shared" si="409"/>
        <v>4.5930865356584745E-4</v>
      </c>
      <c r="H3254" s="31">
        <f t="shared" si="410"/>
        <v>4.154229704622826E-3</v>
      </c>
      <c r="I3254" s="37">
        <f t="shared" si="411"/>
        <v>-1.6927404082582202E-2</v>
      </c>
      <c r="J3254" s="37">
        <f t="shared" si="412"/>
        <v>9.8500876833336262E-3</v>
      </c>
      <c r="K3254" s="39">
        <f t="shared" si="413"/>
        <v>8.4914704693254039E-4</v>
      </c>
      <c r="L3254" s="36">
        <f>-(1-B3254/MAX(B$5:B3254))</f>
        <v>-2.3262786340314534E-3</v>
      </c>
      <c r="M3254" s="37">
        <f>-(1-C3254/MAX(C$5:C3254))</f>
        <v>0</v>
      </c>
      <c r="N3254" s="37">
        <f>-(1-D3254/MAX(D$5:D3254))</f>
        <v>-6.6301920090015898E-2</v>
      </c>
      <c r="O3254" s="37">
        <f>-(1-E3254/MAX(E$5:E3254))</f>
        <v>-0.22757539518601466</v>
      </c>
      <c r="P3254" s="39">
        <f>-(1-F3254/MAX(F$5:F3254))</f>
        <v>0</v>
      </c>
      <c r="Q3254" s="33">
        <f>IF(DatiStorici[[#This Row],[Calend]]="X",(DatiStorici[[#This Row],[Balanced]]*B$2/DatiStorici[[#This Row],[Bond 3Y]]),Q3253)</f>
        <v>31.926386779663805</v>
      </c>
      <c r="R3254" s="33">
        <f>IF(DatiStorici[[#This Row],[Calend]]="X",(DatiStorici[[#This Row],[Balanced]]*C$2/DatiStorici[[#This Row],[Bond 10Y]]),R3253)</f>
        <v>22.802972287357111</v>
      </c>
      <c r="S3254" s="33">
        <f>IF(DatiStorici[[#This Row],[Calend]]="X",(DatiStorici[[#This Row],[Balanced]]*D$2/DatiStorici[[#This Row],[SXXR]]),S3253)</f>
        <v>19.40453837773444</v>
      </c>
      <c r="T3254" s="33">
        <f>IF(DatiStorici[[#This Row],[Calend]]="X",(DatiStorici[[#This Row],[Balanced]]*E$2/DatiStorici[[#This Row],[Gold]]),T3253)</f>
        <v>35.247450918338842</v>
      </c>
      <c r="U3254" s="34">
        <f>SUMPRODUCT(DatiStorici[[#This Row],[Bond 3Y]:[Gold]],Q3253:T3253)</f>
        <v>18647.96765837746</v>
      </c>
      <c r="V3254" s="32">
        <f t="shared" si="414"/>
        <v>-5.7125575751845173E-4</v>
      </c>
      <c r="W3254" s="32">
        <f>-(1-U3254/MAX(U$5:U3254))</f>
        <v>-1.6172144408514999E-3</v>
      </c>
      <c r="X3254" s="53" t="str">
        <f t="shared" si="415"/>
        <v/>
      </c>
    </row>
    <row r="3255" spans="1:24" x14ac:dyDescent="0.3">
      <c r="A3255" s="79">
        <v>43692</v>
      </c>
      <c r="B3255" s="1">
        <v>133.87399300000001</v>
      </c>
      <c r="C3255" s="1">
        <v>204.48619400000001</v>
      </c>
      <c r="D3255" s="1">
        <v>243.71479099999999</v>
      </c>
      <c r="E3255" s="1">
        <v>142.32203000000001</v>
      </c>
      <c r="F3255" s="3">
        <f t="shared" si="408"/>
        <v>17761.669113661294</v>
      </c>
      <c r="G3255" s="36">
        <f t="shared" si="409"/>
        <v>1.1615345927377771E-3</v>
      </c>
      <c r="H3255" s="31">
        <f t="shared" si="410"/>
        <v>6.8850940644022583E-3</v>
      </c>
      <c r="I3255" s="37">
        <f t="shared" si="411"/>
        <v>-2.1420590267939134E-3</v>
      </c>
      <c r="J3255" s="37">
        <f t="shared" si="412"/>
        <v>1.5730945140404416E-3</v>
      </c>
      <c r="K3255" s="39">
        <f t="shared" si="413"/>
        <v>2.2727279613598637E-3</v>
      </c>
      <c r="L3255" s="36">
        <f>-(1-B3255/MAX(B$5:B3255))</f>
        <v>-1.1667728217070739E-3</v>
      </c>
      <c r="M3255" s="37">
        <f>-(1-C3255/MAX(C$5:C3255))</f>
        <v>0</v>
      </c>
      <c r="N3255" s="37">
        <f>-(1-D3255/MAX(D$5:D3255))</f>
        <v>-6.829981592105594E-2</v>
      </c>
      <c r="O3255" s="37">
        <f>-(1-E3255/MAX(E$5:E3255))</f>
        <v>-0.22635934204518271</v>
      </c>
      <c r="P3255" s="39">
        <f>-(1-F3255/MAX(F$5:F3255))</f>
        <v>0</v>
      </c>
      <c r="Q3255" s="33">
        <f>IF(DatiStorici[[#This Row],[Calend]]="X",(DatiStorici[[#This Row],[Balanced]]*B$2/DatiStorici[[#This Row],[Bond 3Y]]),Q3254)</f>
        <v>31.926386779663805</v>
      </c>
      <c r="R3255" s="33">
        <f>IF(DatiStorici[[#This Row],[Calend]]="X",(DatiStorici[[#This Row],[Balanced]]*C$2/DatiStorici[[#This Row],[Bond 10Y]]),R3254)</f>
        <v>22.802972287357111</v>
      </c>
      <c r="S3255" s="33">
        <f>IF(DatiStorici[[#This Row],[Calend]]="X",(DatiStorici[[#This Row],[Balanced]]*D$2/DatiStorici[[#This Row],[SXXR]]),S3254)</f>
        <v>19.40453837773444</v>
      </c>
      <c r="T3255" s="33">
        <f>IF(DatiStorici[[#This Row],[Calend]]="X",(DatiStorici[[#This Row],[Balanced]]*E$2/DatiStorici[[#This Row],[Gold]]),T3254)</f>
        <v>35.247450918338842</v>
      </c>
      <c r="U3255" s="34">
        <f>SUMPRODUCT(DatiStorici[[#This Row],[Bond 3Y]:[Gold]],Q3254:T3254)</f>
        <v>18682.667677389512</v>
      </c>
      <c r="V3255" s="32">
        <f t="shared" si="414"/>
        <v>1.859064475806637E-3</v>
      </c>
      <c r="W3255" s="32">
        <f>-(1-U3255/MAX(U$5:U3255))</f>
        <v>0</v>
      </c>
      <c r="X3255" s="53" t="str">
        <f t="shared" si="415"/>
        <v/>
      </c>
    </row>
    <row r="3256" spans="1:24" x14ac:dyDescent="0.3">
      <c r="A3256" s="79">
        <v>43693</v>
      </c>
      <c r="B3256" s="1">
        <v>133.78027</v>
      </c>
      <c r="C3256" s="1">
        <v>203.74477300000001</v>
      </c>
      <c r="D3256" s="1">
        <v>246.757993</v>
      </c>
      <c r="E3256" s="1">
        <v>142.28281000000001</v>
      </c>
      <c r="F3256" s="3">
        <f t="shared" si="408"/>
        <v>17784.817042633706</v>
      </c>
      <c r="G3256" s="36">
        <f t="shared" si="409"/>
        <v>-7.0032887038772398E-4</v>
      </c>
      <c r="H3256" s="31">
        <f t="shared" si="410"/>
        <v>-3.6323643972683219E-3</v>
      </c>
      <c r="I3256" s="37">
        <f t="shared" si="411"/>
        <v>1.2409418634410453E-2</v>
      </c>
      <c r="J3256" s="37">
        <f t="shared" si="412"/>
        <v>-2.7561021273048061E-4</v>
      </c>
      <c r="K3256" s="39">
        <f t="shared" si="413"/>
        <v>1.3024034017145325E-3</v>
      </c>
      <c r="L3256" s="36">
        <f>-(1-B3256/MAX(B$5:B3256))</f>
        <v>-1.8660396804377477E-3</v>
      </c>
      <c r="M3256" s="37">
        <f>-(1-C3256/MAX(C$5:C3256))</f>
        <v>-3.6257753420751992E-3</v>
      </c>
      <c r="N3256" s="37">
        <f>-(1-D3256/MAX(D$5:D3256))</f>
        <v>-5.6665922664288382E-2</v>
      </c>
      <c r="O3256" s="37">
        <f>-(1-E3256/MAX(E$5:E3256))</f>
        <v>-0.22657253593094295</v>
      </c>
      <c r="P3256" s="39">
        <f>-(1-F3256/MAX(F$5:F3256))</f>
        <v>0</v>
      </c>
      <c r="Q3256" s="33">
        <f>IF(DatiStorici[[#This Row],[Calend]]="X",(DatiStorici[[#This Row],[Balanced]]*B$2/DatiStorici[[#This Row],[Bond 3Y]]),Q3255)</f>
        <v>31.926386779663805</v>
      </c>
      <c r="R3256" s="33">
        <f>IF(DatiStorici[[#This Row],[Calend]]="X",(DatiStorici[[#This Row],[Balanced]]*C$2/DatiStorici[[#This Row],[Bond 10Y]]),R3255)</f>
        <v>22.802972287357111</v>
      </c>
      <c r="S3256" s="33">
        <f>IF(DatiStorici[[#This Row],[Calend]]="X",(DatiStorici[[#This Row],[Balanced]]*D$2/DatiStorici[[#This Row],[SXXR]]),S3255)</f>
        <v>19.40453837773444</v>
      </c>
      <c r="T3256" s="33">
        <f>IF(DatiStorici[[#This Row],[Calend]]="X",(DatiStorici[[#This Row],[Balanced]]*E$2/DatiStorici[[#This Row],[Gold]]),T3255)</f>
        <v>35.247450918338842</v>
      </c>
      <c r="U3256" s="34">
        <f>SUMPRODUCT(DatiStorici[[#This Row],[Bond 3Y]:[Gold]],Q3255:T3255)</f>
        <v>18720.438363100278</v>
      </c>
      <c r="V3256" s="32">
        <f t="shared" si="414"/>
        <v>2.0196557210405302E-3</v>
      </c>
      <c r="W3256" s="32">
        <f>-(1-U3256/MAX(U$5:U3256))</f>
        <v>0</v>
      </c>
      <c r="X3256" s="53" t="str">
        <f t="shared" si="415"/>
        <v/>
      </c>
    </row>
    <row r="3257" spans="1:24" x14ac:dyDescent="0.3">
      <c r="A3257" s="79">
        <v>43696</v>
      </c>
      <c r="B3257" s="1">
        <v>133.74965499999999</v>
      </c>
      <c r="C3257" s="1">
        <v>203.22445200000001</v>
      </c>
      <c r="D3257" s="1">
        <v>249.590811</v>
      </c>
      <c r="E3257" s="1">
        <v>140.52663999999999</v>
      </c>
      <c r="F3257" s="3">
        <f t="shared" si="408"/>
        <v>17744.238102181545</v>
      </c>
      <c r="G3257" s="36">
        <f t="shared" si="409"/>
        <v>-2.2887159358824817E-4</v>
      </c>
      <c r="H3257" s="31">
        <f t="shared" si="410"/>
        <v>-2.5570546938094348E-3</v>
      </c>
      <c r="I3257" s="37">
        <f t="shared" si="411"/>
        <v>1.1414750014360058E-2</v>
      </c>
      <c r="J3257" s="37">
        <f t="shared" si="412"/>
        <v>-1.2419617333080026E-2</v>
      </c>
      <c r="K3257" s="39">
        <f t="shared" si="413"/>
        <v>-2.2842689135101168E-3</v>
      </c>
      <c r="L3257" s="36">
        <f>-(1-B3257/MAX(B$5:B3257))</f>
        <v>-2.0944580503153842E-3</v>
      </c>
      <c r="M3257" s="37">
        <f>-(1-C3257/MAX(C$5:C3257))</f>
        <v>-6.1703040939771192E-3</v>
      </c>
      <c r="N3257" s="37">
        <f>-(1-D3257/MAX(D$5:D3257))</f>
        <v>-4.5836308912769463E-2</v>
      </c>
      <c r="O3257" s="37">
        <f>-(1-E3257/MAX(E$5:E3257))</f>
        <v>-0.23611880585331924</v>
      </c>
      <c r="P3257" s="39">
        <f>-(1-F3257/MAX(F$5:F3257))</f>
        <v>-2.2816619566501384E-3</v>
      </c>
      <c r="Q3257" s="33">
        <f>IF(DatiStorici[[#This Row],[Calend]]="X",(DatiStorici[[#This Row],[Balanced]]*B$2/DatiStorici[[#This Row],[Bond 3Y]]),Q3256)</f>
        <v>31.926386779663805</v>
      </c>
      <c r="R3257" s="33">
        <f>IF(DatiStorici[[#This Row],[Calend]]="X",(DatiStorici[[#This Row],[Balanced]]*C$2/DatiStorici[[#This Row],[Bond 10Y]]),R3256)</f>
        <v>22.802972287357111</v>
      </c>
      <c r="S3257" s="33">
        <f>IF(DatiStorici[[#This Row],[Calend]]="X",(DatiStorici[[#This Row],[Balanced]]*D$2/DatiStorici[[#This Row],[SXXR]]),S3256)</f>
        <v>19.40453837773444</v>
      </c>
      <c r="T3257" s="33">
        <f>IF(DatiStorici[[#This Row],[Calend]]="X",(DatiStorici[[#This Row],[Balanced]]*E$2/DatiStorici[[#This Row],[Gold]]),T3256)</f>
        <v>35.247450918338842</v>
      </c>
      <c r="U3257" s="34">
        <f>SUMPRODUCT(DatiStorici[[#This Row],[Bond 3Y]:[Gold]],Q3256:T3256)</f>
        <v>18700.665081144365</v>
      </c>
      <c r="V3257" s="32">
        <f t="shared" si="414"/>
        <v>-1.0567985428674832E-3</v>
      </c>
      <c r="W3257" s="32">
        <f>-(1-U3257/MAX(U$5:U3257))</f>
        <v>-1.0562403279449351E-3</v>
      </c>
      <c r="X3257" s="53" t="str">
        <f t="shared" si="415"/>
        <v/>
      </c>
    </row>
    <row r="3258" spans="1:24" x14ac:dyDescent="0.3">
      <c r="A3258" s="79">
        <v>43697</v>
      </c>
      <c r="B3258" s="1">
        <v>133.82478699999999</v>
      </c>
      <c r="C3258" s="1">
        <v>204.08386400000001</v>
      </c>
      <c r="D3258" s="1">
        <v>247.88093599999999</v>
      </c>
      <c r="E3258" s="1">
        <v>141.27146999999999</v>
      </c>
      <c r="F3258" s="3">
        <f t="shared" si="408"/>
        <v>17771.506182516867</v>
      </c>
      <c r="G3258" s="36">
        <f t="shared" si="409"/>
        <v>5.6157831378023831E-4</v>
      </c>
      <c r="H3258" s="31">
        <f t="shared" si="410"/>
        <v>4.2199642954213945E-3</v>
      </c>
      <c r="I3258" s="37">
        <f t="shared" si="411"/>
        <v>-6.8742868063085116E-3</v>
      </c>
      <c r="J3258" s="37">
        <f t="shared" si="412"/>
        <v>5.2862791344226306E-3</v>
      </c>
      <c r="K3258" s="39">
        <f t="shared" si="413"/>
        <v>1.5355491623497387E-3</v>
      </c>
      <c r="L3258" s="36">
        <f>-(1-B3258/MAX(B$5:B3258))</f>
        <v>-1.5338985544590678E-3</v>
      </c>
      <c r="M3258" s="37">
        <f>-(1-C3258/MAX(C$5:C3258))</f>
        <v>-1.9675166921049314E-3</v>
      </c>
      <c r="N3258" s="37">
        <f>-(1-D3258/MAX(D$5:D3258))</f>
        <v>-5.2373010463443892E-2</v>
      </c>
      <c r="O3258" s="37">
        <f>-(1-E3258/MAX(E$5:E3258))</f>
        <v>-0.23207002457002457</v>
      </c>
      <c r="P3258" s="39">
        <f>-(1-F3258/MAX(F$5:F3258))</f>
        <v>-7.4843953046743739E-4</v>
      </c>
      <c r="Q3258" s="33">
        <f>IF(DatiStorici[[#This Row],[Calend]]="X",(DatiStorici[[#This Row],[Balanced]]*B$2/DatiStorici[[#This Row],[Bond 3Y]]),Q3257)</f>
        <v>31.926386779663805</v>
      </c>
      <c r="R3258" s="33">
        <f>IF(DatiStorici[[#This Row],[Calend]]="X",(DatiStorici[[#This Row],[Balanced]]*C$2/DatiStorici[[#This Row],[Bond 10Y]]),R3257)</f>
        <v>22.802972287357111</v>
      </c>
      <c r="S3258" s="33">
        <f>IF(DatiStorici[[#This Row],[Calend]]="X",(DatiStorici[[#This Row],[Balanced]]*D$2/DatiStorici[[#This Row],[SXXR]]),S3257)</f>
        <v>19.40453837773444</v>
      </c>
      <c r="T3258" s="33">
        <f>IF(DatiStorici[[#This Row],[Calend]]="X",(DatiStorici[[#This Row],[Balanced]]*E$2/DatiStorici[[#This Row],[Gold]]),T3257)</f>
        <v>35.247450918338842</v>
      </c>
      <c r="U3258" s="34">
        <f>SUMPRODUCT(DatiStorici[[#This Row],[Bond 3Y]:[Gold]],Q3257:T3257)</f>
        <v>18715.734946264194</v>
      </c>
      <c r="V3258" s="32">
        <f t="shared" si="414"/>
        <v>8.0552195954976561E-4</v>
      </c>
      <c r="W3258" s="32">
        <f>-(1-U3258/MAX(U$5:U3258))</f>
        <v>-2.5124501600104487E-4</v>
      </c>
      <c r="X3258" s="53" t="str">
        <f t="shared" si="415"/>
        <v/>
      </c>
    </row>
    <row r="3259" spans="1:24" x14ac:dyDescent="0.3">
      <c r="A3259" s="79">
        <v>43698</v>
      </c>
      <c r="B3259" s="1">
        <v>133.80810299999999</v>
      </c>
      <c r="C3259" s="1">
        <v>203.94528199999999</v>
      </c>
      <c r="D3259" s="1">
        <v>250.88862700000001</v>
      </c>
      <c r="E3259" s="1">
        <v>141.14776000000001</v>
      </c>
      <c r="F3259" s="3">
        <f t="shared" si="408"/>
        <v>17807.952356615628</v>
      </c>
      <c r="G3259" s="36">
        <f t="shared" si="409"/>
        <v>-1.246782487878562E-4</v>
      </c>
      <c r="H3259" s="31">
        <f t="shared" si="410"/>
        <v>-6.7927503065511919E-4</v>
      </c>
      <c r="I3259" s="37">
        <f t="shared" si="411"/>
        <v>1.2060589421300739E-2</v>
      </c>
      <c r="J3259" s="37">
        <f t="shared" si="412"/>
        <v>-8.7607354437111969E-4</v>
      </c>
      <c r="K3259" s="39">
        <f t="shared" si="413"/>
        <v>2.0487207137513193E-3</v>
      </c>
      <c r="L3259" s="36">
        <f>-(1-B3259/MAX(B$5:B3259))</f>
        <v>-1.6583777993729454E-3</v>
      </c>
      <c r="M3259" s="37">
        <f>-(1-C3259/MAX(C$5:C3259))</f>
        <v>-2.6452250365617269E-3</v>
      </c>
      <c r="N3259" s="37">
        <f>-(1-D3259/MAX(D$5:D3259))</f>
        <v>-4.0874872632520876E-2</v>
      </c>
      <c r="O3259" s="37">
        <f>-(1-E3259/MAX(E$5:E3259))</f>
        <v>-0.23274249309647532</v>
      </c>
      <c r="P3259" s="39">
        <f>-(1-F3259/MAX(F$5:F3259))</f>
        <v>0</v>
      </c>
      <c r="Q3259" s="33">
        <f>IF(DatiStorici[[#This Row],[Calend]]="X",(DatiStorici[[#This Row],[Balanced]]*B$2/DatiStorici[[#This Row],[Bond 3Y]]),Q3258)</f>
        <v>31.926386779663805</v>
      </c>
      <c r="R3259" s="33">
        <f>IF(DatiStorici[[#This Row],[Calend]]="X",(DatiStorici[[#This Row],[Balanced]]*C$2/DatiStorici[[#This Row],[Bond 10Y]]),R3258)</f>
        <v>22.802972287357111</v>
      </c>
      <c r="S3259" s="33">
        <f>IF(DatiStorici[[#This Row],[Calend]]="X",(DatiStorici[[#This Row],[Balanced]]*D$2/DatiStorici[[#This Row],[SXXR]]),S3258)</f>
        <v>19.40453837773444</v>
      </c>
      <c r="T3259" s="33">
        <f>IF(DatiStorici[[#This Row],[Calend]]="X",(DatiStorici[[#This Row],[Balanced]]*E$2/DatiStorici[[#This Row],[Gold]]),T3258)</f>
        <v>35.247450918338842</v>
      </c>
      <c r="U3259" s="34">
        <f>SUMPRODUCT(DatiStorici[[#This Row],[Bond 3Y]:[Gold]],Q3258:T3258)</f>
        <v>18766.044598206394</v>
      </c>
      <c r="V3259" s="32">
        <f t="shared" si="414"/>
        <v>2.6844873838198276E-3</v>
      </c>
      <c r="W3259" s="32">
        <f>-(1-U3259/MAX(U$5:U3259))</f>
        <v>0</v>
      </c>
      <c r="X3259" s="53" t="str">
        <f t="shared" si="415"/>
        <v/>
      </c>
    </row>
    <row r="3260" spans="1:24" x14ac:dyDescent="0.3">
      <c r="A3260" s="79">
        <v>43699</v>
      </c>
      <c r="B3260" s="1">
        <v>133.76720700000001</v>
      </c>
      <c r="C3260" s="1">
        <v>203.34001699999999</v>
      </c>
      <c r="D3260" s="1">
        <v>249.93787800000001</v>
      </c>
      <c r="E3260" s="1">
        <v>141.03344000000001</v>
      </c>
      <c r="F3260" s="3">
        <f t="shared" si="408"/>
        <v>17772.806971207505</v>
      </c>
      <c r="G3260" s="36">
        <f t="shared" si="409"/>
        <v>-3.0567842988519708E-4</v>
      </c>
      <c r="H3260" s="31">
        <f t="shared" si="410"/>
        <v>-2.9721939243019875E-3</v>
      </c>
      <c r="I3260" s="37">
        <f t="shared" si="411"/>
        <v>-3.7967245447452658E-3</v>
      </c>
      <c r="J3260" s="37">
        <f t="shared" si="412"/>
        <v>-8.1025955134107883E-4</v>
      </c>
      <c r="K3260" s="39">
        <f t="shared" si="413"/>
        <v>-1.9755282069448309E-3</v>
      </c>
      <c r="L3260" s="36">
        <f>-(1-B3260/MAX(B$5:B3260))</f>
        <v>-1.9635026615159035E-3</v>
      </c>
      <c r="M3260" s="37">
        <f>-(1-C3260/MAX(C$5:C3260))</f>
        <v>-5.6051559158073472E-3</v>
      </c>
      <c r="N3260" s="37">
        <f>-(1-D3260/MAX(D$5:D3260))</f>
        <v>-4.4509502335044249E-2</v>
      </c>
      <c r="O3260" s="37">
        <f>-(1-E3260/MAX(E$5:E3260))</f>
        <v>-0.23336391902763576</v>
      </c>
      <c r="P3260" s="39">
        <f>-(1-F3260/MAX(F$5:F3260))</f>
        <v>-1.9735781354484061E-3</v>
      </c>
      <c r="Q3260" s="33">
        <f>IF(DatiStorici[[#This Row],[Calend]]="X",(DatiStorici[[#This Row],[Balanced]]*B$2/DatiStorici[[#This Row],[Bond 3Y]]),Q3259)</f>
        <v>31.926386779663805</v>
      </c>
      <c r="R3260" s="33">
        <f>IF(DatiStorici[[#This Row],[Calend]]="X",(DatiStorici[[#This Row],[Balanced]]*C$2/DatiStorici[[#This Row],[Bond 10Y]]),R3259)</f>
        <v>22.802972287357111</v>
      </c>
      <c r="S3260" s="33">
        <f>IF(DatiStorici[[#This Row],[Calend]]="X",(DatiStorici[[#This Row],[Balanced]]*D$2/DatiStorici[[#This Row],[SXXR]]),S3259)</f>
        <v>19.40453837773444</v>
      </c>
      <c r="T3260" s="33">
        <f>IF(DatiStorici[[#This Row],[Calend]]="X",(DatiStorici[[#This Row],[Balanced]]*E$2/DatiStorici[[#This Row],[Gold]]),T3259)</f>
        <v>35.247450918338842</v>
      </c>
      <c r="U3260" s="34">
        <f>SUMPRODUCT(DatiStorici[[#This Row],[Bond 3Y]:[Gold]],Q3259:T3259)</f>
        <v>18728.458761624068</v>
      </c>
      <c r="V3260" s="32">
        <f t="shared" si="414"/>
        <v>-2.0048724908474803E-3</v>
      </c>
      <c r="W3260" s="32">
        <f>-(1-U3260/MAX(U$5:U3260))</f>
        <v>-2.0028640764243599E-3</v>
      </c>
      <c r="X3260" s="53" t="str">
        <f t="shared" si="415"/>
        <v/>
      </c>
    </row>
    <row r="3261" spans="1:24" x14ac:dyDescent="0.3">
      <c r="A3261" s="79">
        <v>43700</v>
      </c>
      <c r="B3261" s="1">
        <v>133.833742</v>
      </c>
      <c r="C3261" s="1">
        <v>203.67389399999999</v>
      </c>
      <c r="D3261" s="1">
        <v>247.97942800000001</v>
      </c>
      <c r="E3261" s="1">
        <v>141.19611</v>
      </c>
      <c r="F3261" s="3">
        <f t="shared" si="408"/>
        <v>17759.856780290927</v>
      </c>
      <c r="G3261" s="36">
        <f t="shared" si="409"/>
        <v>4.9727029459106537E-4</v>
      </c>
      <c r="H3261" s="31">
        <f t="shared" si="410"/>
        <v>1.6406175114212368E-3</v>
      </c>
      <c r="I3261" s="37">
        <f t="shared" si="411"/>
        <v>-7.8666078725844035E-3</v>
      </c>
      <c r="J3261" s="37">
        <f t="shared" si="412"/>
        <v>1.1527497245657757E-3</v>
      </c>
      <c r="K3261" s="39">
        <f t="shared" si="413"/>
        <v>-7.2891757176091101E-4</v>
      </c>
      <c r="L3261" s="36">
        <f>-(1-B3261/MAX(B$5:B3261))</f>
        <v>-1.467085341907759E-3</v>
      </c>
      <c r="M3261" s="37">
        <f>-(1-C3261/MAX(C$5:C3261))</f>
        <v>-3.9723953197545736E-3</v>
      </c>
      <c r="N3261" s="37">
        <f>-(1-D3261/MAX(D$5:D3261))</f>
        <v>-5.1996484220806716E-2</v>
      </c>
      <c r="O3261" s="37">
        <f>-(1-E3261/MAX(E$5:E3261))</f>
        <v>-0.23247966993542213</v>
      </c>
      <c r="P3261" s="39">
        <f>-(1-F3261/MAX(F$5:F3261))</f>
        <v>-2.7007920597245105E-3</v>
      </c>
      <c r="Q3261" s="33">
        <f>IF(DatiStorici[[#This Row],[Calend]]="X",(DatiStorici[[#This Row],[Balanced]]*B$2/DatiStorici[[#This Row],[Bond 3Y]]),Q3260)</f>
        <v>31.926386779663805</v>
      </c>
      <c r="R3261" s="33">
        <f>IF(DatiStorici[[#This Row],[Calend]]="X",(DatiStorici[[#This Row],[Balanced]]*C$2/DatiStorici[[#This Row],[Bond 10Y]]),R3260)</f>
        <v>22.802972287357111</v>
      </c>
      <c r="S3261" s="33">
        <f>IF(DatiStorici[[#This Row],[Calend]]="X",(DatiStorici[[#This Row],[Balanced]]*D$2/DatiStorici[[#This Row],[SXXR]]),S3260)</f>
        <v>19.40453837773444</v>
      </c>
      <c r="T3261" s="33">
        <f>IF(DatiStorici[[#This Row],[Calend]]="X",(DatiStorici[[#This Row],[Balanced]]*E$2/DatiStorici[[#This Row],[Gold]]),T3260)</f>
        <v>35.247450918338842</v>
      </c>
      <c r="U3261" s="34">
        <f>SUMPRODUCT(DatiStorici[[#This Row],[Bond 3Y]:[Gold]],Q3260:T3260)</f>
        <v>18705.927256401854</v>
      </c>
      <c r="V3261" s="32">
        <f t="shared" si="414"/>
        <v>-1.2037866966609892E-3</v>
      </c>
      <c r="W3261" s="32">
        <f>-(1-U3261/MAX(U$5:U3261))</f>
        <v>-3.2035169419925014E-3</v>
      </c>
      <c r="X3261" s="53" t="str">
        <f t="shared" si="415"/>
        <v/>
      </c>
    </row>
    <row r="3262" spans="1:24" x14ac:dyDescent="0.3">
      <c r="A3262" s="79">
        <v>43703</v>
      </c>
      <c r="B3262" s="1">
        <v>133.87698599999999</v>
      </c>
      <c r="C3262" s="1">
        <v>204.1417155</v>
      </c>
      <c r="D3262" s="1">
        <v>247.937217</v>
      </c>
      <c r="E3262" s="1">
        <v>141.19116</v>
      </c>
      <c r="F3262" s="3">
        <f t="shared" si="408"/>
        <v>17771.938643735375</v>
      </c>
      <c r="G3262" s="36">
        <f t="shared" si="409"/>
        <v>3.2306512853760703E-4</v>
      </c>
      <c r="H3262" s="31">
        <f t="shared" si="410"/>
        <v>2.294280524379539E-3</v>
      </c>
      <c r="I3262" s="37">
        <f t="shared" si="411"/>
        <v>-1.7023425419386497E-4</v>
      </c>
      <c r="J3262" s="37">
        <f t="shared" si="412"/>
        <v>-3.5058237579282353E-5</v>
      </c>
      <c r="K3262" s="39">
        <f t="shared" si="413"/>
        <v>6.8005929708314357E-4</v>
      </c>
      <c r="L3262" s="36">
        <f>-(1-B3262/MAX(B$5:B3262))</f>
        <v>-1.1444420628947682E-3</v>
      </c>
      <c r="M3262" s="37">
        <f>-(1-C3262/MAX(C$5:C3262))</f>
        <v>-1.6846051719267008E-3</v>
      </c>
      <c r="N3262" s="37">
        <f>-(1-D3262/MAX(D$5:D3262))</f>
        <v>-5.2157853156638678E-2</v>
      </c>
      <c r="O3262" s="37">
        <f>-(1-E3262/MAX(E$5:E3262))</f>
        <v>-0.23250657737383407</v>
      </c>
      <c r="P3262" s="39">
        <f>-(1-F3262/MAX(F$5:F3262))</f>
        <v>-2.0223387933129278E-3</v>
      </c>
      <c r="Q3262" s="33">
        <f>IF(DatiStorici[[#This Row],[Calend]]="X",(DatiStorici[[#This Row],[Balanced]]*B$2/DatiStorici[[#This Row],[Bond 3Y]]),Q3261)</f>
        <v>31.926386779663805</v>
      </c>
      <c r="R3262" s="33">
        <f>IF(DatiStorici[[#This Row],[Calend]]="X",(DatiStorici[[#This Row],[Balanced]]*C$2/DatiStorici[[#This Row],[Bond 10Y]]),R3261)</f>
        <v>22.802972287357111</v>
      </c>
      <c r="S3262" s="33">
        <f>IF(DatiStorici[[#This Row],[Calend]]="X",(DatiStorici[[#This Row],[Balanced]]*D$2/DatiStorici[[#This Row],[SXXR]]),S3261)</f>
        <v>19.40453837773444</v>
      </c>
      <c r="T3262" s="33">
        <f>IF(DatiStorici[[#This Row],[Calend]]="X",(DatiStorici[[#This Row],[Balanced]]*E$2/DatiStorici[[#This Row],[Gold]]),T3261)</f>
        <v>35.247450918338842</v>
      </c>
      <c r="U3262" s="34">
        <f>SUMPRODUCT(DatiStorici[[#This Row],[Bond 3Y]:[Gold]],Q3261:T3261)</f>
        <v>18716.982041920175</v>
      </c>
      <c r="V3262" s="32">
        <f t="shared" si="414"/>
        <v>5.9080312285450629E-4</v>
      </c>
      <c r="W3262" s="32">
        <f>-(1-U3262/MAX(U$5:U3262))</f>
        <v>-2.6144324676127262E-3</v>
      </c>
      <c r="X3262" s="53" t="str">
        <f t="shared" si="415"/>
        <v/>
      </c>
    </row>
    <row r="3263" spans="1:24" x14ac:dyDescent="0.3">
      <c r="A3263" s="79">
        <v>43704</v>
      </c>
      <c r="B3263" s="1">
        <v>133.92023</v>
      </c>
      <c r="C3263" s="1">
        <v>204.60953699999999</v>
      </c>
      <c r="D3263" s="1">
        <v>249.50236899999999</v>
      </c>
      <c r="E3263" s="1">
        <v>143.92636999999999</v>
      </c>
      <c r="F3263" s="3">
        <f t="shared" si="408"/>
        <v>17916.274683320102</v>
      </c>
      <c r="G3263" s="36">
        <f t="shared" si="409"/>
        <v>3.229607911673711E-4</v>
      </c>
      <c r="H3263" s="31">
        <f t="shared" si="410"/>
        <v>2.2890288477757036E-3</v>
      </c>
      <c r="I3263" s="37">
        <f t="shared" si="411"/>
        <v>6.2928532792663229E-3</v>
      </c>
      <c r="J3263" s="37">
        <f t="shared" si="412"/>
        <v>1.9187132496195743E-2</v>
      </c>
      <c r="K3263" s="39">
        <f t="shared" si="413"/>
        <v>8.0887673042757732E-3</v>
      </c>
      <c r="L3263" s="36">
        <f>-(1-B3263/MAX(B$5:B3263))</f>
        <v>-8.2179878388155547E-4</v>
      </c>
      <c r="M3263" s="37">
        <f>-(1-C3263/MAX(C$5:C3263))</f>
        <v>0</v>
      </c>
      <c r="N3263" s="37">
        <f>-(1-D3263/MAX(D$5:D3263))</f>
        <v>-4.6174414890425619E-2</v>
      </c>
      <c r="O3263" s="37">
        <f>-(1-E3263/MAX(E$5:E3263))</f>
        <v>-0.21763839664282147</v>
      </c>
      <c r="P3263" s="39">
        <f>-(1-F3263/MAX(F$5:F3263))</f>
        <v>0</v>
      </c>
      <c r="Q3263" s="33">
        <f>IF(DatiStorici[[#This Row],[Calend]]="X",(DatiStorici[[#This Row],[Balanced]]*B$2/DatiStorici[[#This Row],[Bond 3Y]]),Q3262)</f>
        <v>31.926386779663805</v>
      </c>
      <c r="R3263" s="33">
        <f>IF(DatiStorici[[#This Row],[Calend]]="X",(DatiStorici[[#This Row],[Balanced]]*C$2/DatiStorici[[#This Row],[Bond 10Y]]),R3262)</f>
        <v>22.802972287357111</v>
      </c>
      <c r="S3263" s="33">
        <f>IF(DatiStorici[[#This Row],[Calend]]="X",(DatiStorici[[#This Row],[Balanced]]*D$2/DatiStorici[[#This Row],[SXXR]]),S3262)</f>
        <v>19.40453837773444</v>
      </c>
      <c r="T3263" s="33">
        <f>IF(DatiStorici[[#This Row],[Calend]]="X",(DatiStorici[[#This Row],[Balanced]]*E$2/DatiStorici[[#This Row],[Gold]]),T3262)</f>
        <v>35.247450918338842</v>
      </c>
      <c r="U3263" s="34">
        <f>SUMPRODUCT(DatiStorici[[#This Row],[Bond 3Y]:[Gold]],Q3262:T3262)</f>
        <v>18855.810619567343</v>
      </c>
      <c r="V3263" s="32">
        <f t="shared" si="414"/>
        <v>7.3898797295599197E-3</v>
      </c>
      <c r="W3263" s="32">
        <f>-(1-U3263/MAX(U$5:U3263))</f>
        <v>0</v>
      </c>
      <c r="X3263" s="53" t="str">
        <f t="shared" si="415"/>
        <v/>
      </c>
    </row>
    <row r="3264" spans="1:24" x14ac:dyDescent="0.3">
      <c r="A3264" s="79">
        <v>43705</v>
      </c>
      <c r="B3264" s="1">
        <v>133.99343200000001</v>
      </c>
      <c r="C3264" s="1">
        <v>205.14023499999999</v>
      </c>
      <c r="D3264" s="1">
        <v>248.98712900000001</v>
      </c>
      <c r="E3264" s="1">
        <v>144.31900999999999</v>
      </c>
      <c r="F3264" s="3">
        <f t="shared" si="408"/>
        <v>17939.253299313816</v>
      </c>
      <c r="G3264" s="36">
        <f t="shared" si="409"/>
        <v>5.4645964132741935E-4</v>
      </c>
      <c r="H3264" s="31">
        <f t="shared" si="410"/>
        <v>2.5903531033348213E-3</v>
      </c>
      <c r="I3264" s="37">
        <f t="shared" si="411"/>
        <v>-2.0672057708342254E-3</v>
      </c>
      <c r="J3264" s="37">
        <f t="shared" si="412"/>
        <v>2.7243471714967905E-3</v>
      </c>
      <c r="K3264" s="39">
        <f t="shared" si="413"/>
        <v>1.2817336925393403E-3</v>
      </c>
      <c r="L3264" s="36">
        <f>-(1-B3264/MAX(B$5:B3264))</f>
        <v>-2.7563900887639381E-4</v>
      </c>
      <c r="M3264" s="37">
        <f>-(1-C3264/MAX(C$5:C3264))</f>
        <v>0</v>
      </c>
      <c r="N3264" s="37">
        <f>-(1-D3264/MAX(D$5:D3264))</f>
        <v>-4.8144132037567622E-2</v>
      </c>
      <c r="O3264" s="37">
        <f>-(1-E3264/MAX(E$5:E3264))</f>
        <v>-0.21550406601291561</v>
      </c>
      <c r="P3264" s="39">
        <f>-(1-F3264/MAX(F$5:F3264))</f>
        <v>0</v>
      </c>
      <c r="Q3264" s="33">
        <f>IF(DatiStorici[[#This Row],[Calend]]="X",(DatiStorici[[#This Row],[Balanced]]*B$2/DatiStorici[[#This Row],[Bond 3Y]]),Q3263)</f>
        <v>31.926386779663805</v>
      </c>
      <c r="R3264" s="33">
        <f>IF(DatiStorici[[#This Row],[Calend]]="X",(DatiStorici[[#This Row],[Balanced]]*C$2/DatiStorici[[#This Row],[Bond 10Y]]),R3263)</f>
        <v>22.802972287357111</v>
      </c>
      <c r="S3264" s="33">
        <f>IF(DatiStorici[[#This Row],[Calend]]="X",(DatiStorici[[#This Row],[Balanced]]*D$2/DatiStorici[[#This Row],[SXXR]]),S3263)</f>
        <v>19.40453837773444</v>
      </c>
      <c r="T3264" s="33">
        <f>IF(DatiStorici[[#This Row],[Calend]]="X",(DatiStorici[[#This Row],[Balanced]]*E$2/DatiStorici[[#This Row],[Gold]]),T3263)</f>
        <v>35.247450918338842</v>
      </c>
      <c r="U3264" s="34">
        <f>SUMPRODUCT(DatiStorici[[#This Row],[Bond 3Y]:[Gold]],Q3263:T3263)</f>
        <v>18874.090751494172</v>
      </c>
      <c r="V3264" s="32">
        <f t="shared" si="414"/>
        <v>9.6899979554212275E-4</v>
      </c>
      <c r="W3264" s="32">
        <f>-(1-U3264/MAX(U$5:U3264))</f>
        <v>0</v>
      </c>
      <c r="X3264" s="53" t="str">
        <f t="shared" si="415"/>
        <v/>
      </c>
    </row>
    <row r="3265" spans="1:24" x14ac:dyDescent="0.3">
      <c r="A3265" s="79">
        <v>43706</v>
      </c>
      <c r="B3265" s="1">
        <v>134.05581100000001</v>
      </c>
      <c r="C3265" s="1">
        <v>204.959394</v>
      </c>
      <c r="D3265" s="1">
        <v>251.59415200000001</v>
      </c>
      <c r="E3265" s="1">
        <v>144.60368</v>
      </c>
      <c r="F3265" s="3">
        <f t="shared" si="408"/>
        <v>17986.66065742743</v>
      </c>
      <c r="G3265" s="36">
        <f t="shared" si="409"/>
        <v>4.6542941459501696E-4</v>
      </c>
      <c r="H3265" s="31">
        <f t="shared" si="410"/>
        <v>-8.8193696815902847E-4</v>
      </c>
      <c r="I3265" s="37">
        <f t="shared" si="411"/>
        <v>1.0416076947271957E-2</v>
      </c>
      <c r="J3265" s="37">
        <f t="shared" si="412"/>
        <v>1.9705623820491435E-3</v>
      </c>
      <c r="K3265" s="39">
        <f t="shared" si="413"/>
        <v>2.6391749246898002E-3</v>
      </c>
      <c r="L3265" s="36">
        <f>-(1-B3265/MAX(B$5:B3265))</f>
        <v>0</v>
      </c>
      <c r="M3265" s="37">
        <f>-(1-C3265/MAX(C$5:C3265))</f>
        <v>-8.8154817605623492E-4</v>
      </c>
      <c r="N3265" s="37">
        <f>-(1-D3265/MAX(D$5:D3265))</f>
        <v>-3.8177712687180065E-2</v>
      </c>
      <c r="O3265" s="37">
        <f>-(1-E3265/MAX(E$5:E3265))</f>
        <v>-0.21395664369115697</v>
      </c>
      <c r="P3265" s="39">
        <f>-(1-F3265/MAX(F$5:F3265))</f>
        <v>0</v>
      </c>
      <c r="Q3265" s="33">
        <f>IF(DatiStorici[[#This Row],[Calend]]="X",(DatiStorici[[#This Row],[Balanced]]*B$2/DatiStorici[[#This Row],[Bond 3Y]]),Q3264)</f>
        <v>31.926386779663805</v>
      </c>
      <c r="R3265" s="33">
        <f>IF(DatiStorici[[#This Row],[Calend]]="X",(DatiStorici[[#This Row],[Balanced]]*C$2/DatiStorici[[#This Row],[Bond 10Y]]),R3264)</f>
        <v>22.802972287357111</v>
      </c>
      <c r="S3265" s="33">
        <f>IF(DatiStorici[[#This Row],[Calend]]="X",(DatiStorici[[#This Row],[Balanced]]*D$2/DatiStorici[[#This Row],[SXXR]]),S3264)</f>
        <v>19.40453837773444</v>
      </c>
      <c r="T3265" s="33">
        <f>IF(DatiStorici[[#This Row],[Calend]]="X",(DatiStorici[[#This Row],[Balanced]]*E$2/DatiStorici[[#This Row],[Gold]]),T3264)</f>
        <v>35.247450918338842</v>
      </c>
      <c r="U3265" s="34">
        <f>SUMPRODUCT(DatiStorici[[#This Row],[Bond 3Y]:[Gold]],Q3264:T3264)</f>
        <v>18932.580544971745</v>
      </c>
      <c r="V3265" s="32">
        <f t="shared" si="414"/>
        <v>3.0941544513666658E-3</v>
      </c>
      <c r="W3265" s="32">
        <f>-(1-U3265/MAX(U$5:U3265))</f>
        <v>0</v>
      </c>
      <c r="X3265" s="53" t="str">
        <f t="shared" si="415"/>
        <v/>
      </c>
    </row>
    <row r="3266" spans="1:24" x14ac:dyDescent="0.3">
      <c r="A3266" s="79">
        <v>43707</v>
      </c>
      <c r="B3266" s="1">
        <v>134.04241099999999</v>
      </c>
      <c r="C3266" s="1">
        <v>204.84724700000001</v>
      </c>
      <c r="D3266" s="1">
        <v>253.44405900000001</v>
      </c>
      <c r="E3266" s="1">
        <v>143.49414999999999</v>
      </c>
      <c r="F3266" s="3">
        <f t="shared" si="408"/>
        <v>17967.558697126624</v>
      </c>
      <c r="G3266" s="36">
        <f t="shared" si="409"/>
        <v>-9.9963363510656666E-5</v>
      </c>
      <c r="H3266" s="31">
        <f t="shared" si="410"/>
        <v>-5.4731666878730619E-4</v>
      </c>
      <c r="I3266" s="37">
        <f t="shared" si="411"/>
        <v>7.3258428098983645E-3</v>
      </c>
      <c r="J3266" s="37">
        <f t="shared" si="412"/>
        <v>-7.7024910985621009E-3</v>
      </c>
      <c r="K3266" s="39">
        <f t="shared" si="413"/>
        <v>-1.0625713722055921E-3</v>
      </c>
      <c r="L3266" s="36">
        <f>-(1-B3266/MAX(B$5:B3266))</f>
        <v>-9.9958367340113874E-5</v>
      </c>
      <c r="M3266" s="37">
        <f>-(1-C3266/MAX(C$5:C3266))</f>
        <v>-1.4282327403981609E-3</v>
      </c>
      <c r="N3266" s="37">
        <f>-(1-D3266/MAX(D$5:D3266))</f>
        <v>-3.1105681131947449E-2</v>
      </c>
      <c r="O3266" s="37">
        <f>-(1-E3266/MAX(E$5:E3266))</f>
        <v>-0.21998787806309938</v>
      </c>
      <c r="P3266" s="39">
        <f>-(1-F3266/MAX(F$5:F3266))</f>
        <v>-1.0620070431427431E-3</v>
      </c>
      <c r="Q3266" s="33">
        <f>IF(DatiStorici[[#This Row],[Calend]]="X",(DatiStorici[[#This Row],[Balanced]]*B$2/DatiStorici[[#This Row],[Bond 3Y]]),Q3265)</f>
        <v>31.926386779663805</v>
      </c>
      <c r="R3266" s="33">
        <f>IF(DatiStorici[[#This Row],[Calend]]="X",(DatiStorici[[#This Row],[Balanced]]*C$2/DatiStorici[[#This Row],[Bond 10Y]]),R3265)</f>
        <v>22.802972287357111</v>
      </c>
      <c r="S3266" s="33">
        <f>IF(DatiStorici[[#This Row],[Calend]]="X",(DatiStorici[[#This Row],[Balanced]]*D$2/DatiStorici[[#This Row],[SXXR]]),S3265)</f>
        <v>19.40453837773444</v>
      </c>
      <c r="T3266" s="33">
        <f>IF(DatiStorici[[#This Row],[Calend]]="X",(DatiStorici[[#This Row],[Balanced]]*E$2/DatiStorici[[#This Row],[Gold]]),T3265)</f>
        <v>35.247450918338842</v>
      </c>
      <c r="U3266" s="34">
        <f>SUMPRODUCT(DatiStorici[[#This Row],[Bond 3Y]:[Gold]],Q3265:T3265)</f>
        <v>18926.383933615103</v>
      </c>
      <c r="V3266" s="32">
        <f t="shared" si="414"/>
        <v>-3.2735239842505076E-4</v>
      </c>
      <c r="W3266" s="32">
        <f>-(1-U3266/MAX(U$5:U3266))</f>
        <v>-3.2729882447468661E-4</v>
      </c>
      <c r="X3266" s="53" t="str">
        <f t="shared" si="415"/>
        <v/>
      </c>
    </row>
    <row r="3267" spans="1:24" x14ac:dyDescent="0.3">
      <c r="A3267" s="79">
        <v>43710</v>
      </c>
      <c r="B3267" s="1">
        <v>134.06085200000001</v>
      </c>
      <c r="C3267" s="1">
        <v>204.78668200000001</v>
      </c>
      <c r="D3267" s="1">
        <v>254.24472600000001</v>
      </c>
      <c r="E3267" s="1">
        <v>143.25910999999999</v>
      </c>
      <c r="F3267" s="3">
        <f t="shared" si="408"/>
        <v>17969.255120278016</v>
      </c>
      <c r="G3267" s="36">
        <f t="shared" si="409"/>
        <v>1.3756639753478188E-4</v>
      </c>
      <c r="H3267" s="31">
        <f t="shared" si="410"/>
        <v>-2.9570304681140113E-4</v>
      </c>
      <c r="I3267" s="37">
        <f t="shared" si="411"/>
        <v>3.1541672278786173E-3</v>
      </c>
      <c r="J3267" s="37">
        <f t="shared" si="412"/>
        <v>-1.6393191319712809E-3</v>
      </c>
      <c r="K3267" s="39">
        <f t="shared" si="413"/>
        <v>9.4411438992486203E-5</v>
      </c>
      <c r="L3267" s="36">
        <f>-(1-B3267/MAX(B$5:B3267))</f>
        <v>0</v>
      </c>
      <c r="M3267" s="37">
        <f>-(1-C3267/MAX(C$5:C3267))</f>
        <v>-1.7234698010362148E-3</v>
      </c>
      <c r="N3267" s="37">
        <f>-(1-D3267/MAX(D$5:D3267))</f>
        <v>-2.8044801698963284E-2</v>
      </c>
      <c r="O3267" s="37">
        <f>-(1-E3267/MAX(E$5:E3267))</f>
        <v>-0.22126551934074057</v>
      </c>
      <c r="P3267" s="39">
        <f>-(1-F3267/MAX(F$5:F3267))</f>
        <v>-9.6769141759656119E-4</v>
      </c>
      <c r="Q3267" s="33">
        <f>IF(DatiStorici[[#This Row],[Calend]]="X",(DatiStorici[[#This Row],[Balanced]]*B$2/DatiStorici[[#This Row],[Bond 3Y]]),Q3266)</f>
        <v>31.926386779663805</v>
      </c>
      <c r="R3267" s="33">
        <f>IF(DatiStorici[[#This Row],[Calend]]="X",(DatiStorici[[#This Row],[Balanced]]*C$2/DatiStorici[[#This Row],[Bond 10Y]]),R3266)</f>
        <v>22.802972287357111</v>
      </c>
      <c r="S3267" s="33">
        <f>IF(DatiStorici[[#This Row],[Calend]]="X",(DatiStorici[[#This Row],[Balanced]]*D$2/DatiStorici[[#This Row],[SXXR]]),S3266)</f>
        <v>19.40453837773444</v>
      </c>
      <c r="T3267" s="33">
        <f>IF(DatiStorici[[#This Row],[Calend]]="X",(DatiStorici[[#This Row],[Balanced]]*E$2/DatiStorici[[#This Row],[Gold]]),T3266)</f>
        <v>35.247450918338842</v>
      </c>
      <c r="U3267" s="34">
        <f>SUMPRODUCT(DatiStorici[[#This Row],[Bond 3Y]:[Gold]],Q3266:T3266)</f>
        <v>18932.843638762562</v>
      </c>
      <c r="V3267" s="32">
        <f t="shared" si="414"/>
        <v>3.4124865320056183E-4</v>
      </c>
      <c r="W3267" s="32">
        <f>-(1-U3267/MAX(U$5:U3267))</f>
        <v>0</v>
      </c>
      <c r="X3267" s="53" t="str">
        <f t="shared" si="415"/>
        <v/>
      </c>
    </row>
    <row r="3268" spans="1:24" x14ac:dyDescent="0.3">
      <c r="A3268" s="79">
        <v>43711</v>
      </c>
      <c r="B3268" s="1">
        <v>134.091578</v>
      </c>
      <c r="C3268" s="1">
        <v>205.34877599999999</v>
      </c>
      <c r="D3268" s="1">
        <v>253.66985399999999</v>
      </c>
      <c r="E3268" s="1">
        <v>144.37461999999999</v>
      </c>
      <c r="F3268" s="3">
        <f t="shared" si="408"/>
        <v>18019.59354895656</v>
      </c>
      <c r="G3268" s="36">
        <f t="shared" si="409"/>
        <v>2.291681647969025E-4</v>
      </c>
      <c r="H3268" s="31">
        <f t="shared" si="410"/>
        <v>2.7410180756722814E-3</v>
      </c>
      <c r="I3268" s="37">
        <f t="shared" si="411"/>
        <v>-2.2636571900623188E-3</v>
      </c>
      <c r="J3268" s="37">
        <f t="shared" si="412"/>
        <v>7.756500551758686E-3</v>
      </c>
      <c r="K3268" s="39">
        <f t="shared" si="413"/>
        <v>2.797447729936182E-3</v>
      </c>
      <c r="L3268" s="36">
        <f>-(1-B3268/MAX(B$5:B3268))</f>
        <v>0</v>
      </c>
      <c r="M3268" s="37">
        <f>-(1-C3268/MAX(C$5:C3268))</f>
        <v>0</v>
      </c>
      <c r="N3268" s="37">
        <f>-(1-D3268/MAX(D$5:D3268))</f>
        <v>-3.0242486730816198E-2</v>
      </c>
      <c r="O3268" s="37">
        <f>-(1-E3268/MAX(E$5:E3268))</f>
        <v>-0.21520177860885825</v>
      </c>
      <c r="P3268" s="39">
        <f>-(1-F3268/MAX(F$5:F3268))</f>
        <v>0</v>
      </c>
      <c r="Q3268" s="33">
        <f>IF(DatiStorici[[#This Row],[Calend]]="X",(DatiStorici[[#This Row],[Balanced]]*B$2/DatiStorici[[#This Row],[Bond 3Y]]),Q3267)</f>
        <v>31.926386779663805</v>
      </c>
      <c r="R3268" s="33">
        <f>IF(DatiStorici[[#This Row],[Calend]]="X",(DatiStorici[[#This Row],[Balanced]]*C$2/DatiStorici[[#This Row],[Bond 10Y]]),R3267)</f>
        <v>22.802972287357111</v>
      </c>
      <c r="S3268" s="33">
        <f>IF(DatiStorici[[#This Row],[Calend]]="X",(DatiStorici[[#This Row],[Balanced]]*D$2/DatiStorici[[#This Row],[SXXR]]),S3267)</f>
        <v>19.40453837773444</v>
      </c>
      <c r="T3268" s="33">
        <f>IF(DatiStorici[[#This Row],[Calend]]="X",(DatiStorici[[#This Row],[Balanced]]*E$2/DatiStorici[[#This Row],[Gold]]),T3267)</f>
        <v>35.247450918338842</v>
      </c>
      <c r="U3268" s="34">
        <f>SUMPRODUCT(DatiStorici[[#This Row],[Bond 3Y]:[Gold]],Q3267:T3267)</f>
        <v>18974.805781015275</v>
      </c>
      <c r="V3268" s="32">
        <f t="shared" si="414"/>
        <v>2.2139151350452344E-3</v>
      </c>
      <c r="W3268" s="32">
        <f>-(1-U3268/MAX(U$5:U3268))</f>
        <v>0</v>
      </c>
      <c r="X3268" s="53" t="str">
        <f t="shared" si="415"/>
        <v/>
      </c>
    </row>
    <row r="3269" spans="1:24" x14ac:dyDescent="0.3">
      <c r="A3269" s="79">
        <v>43712</v>
      </c>
      <c r="B3269" s="1">
        <v>134.09706399999999</v>
      </c>
      <c r="C3269" s="1">
        <v>204.896074</v>
      </c>
      <c r="D3269" s="1">
        <v>255.9144</v>
      </c>
      <c r="E3269" s="1">
        <v>145.14743999999999</v>
      </c>
      <c r="F3269" s="3">
        <f t="shared" si="408"/>
        <v>18072.513429900559</v>
      </c>
      <c r="G3269" s="36">
        <f t="shared" si="409"/>
        <v>4.0911501395853257E-5</v>
      </c>
      <c r="H3269" s="31">
        <f t="shared" si="410"/>
        <v>-2.2069853344953449E-3</v>
      </c>
      <c r="I3269" s="37">
        <f t="shared" si="411"/>
        <v>8.8093794031484807E-3</v>
      </c>
      <c r="J3269" s="37">
        <f t="shared" si="412"/>
        <v>5.3386041498277225E-3</v>
      </c>
      <c r="K3269" s="39">
        <f t="shared" si="413"/>
        <v>2.9324926305222599E-3</v>
      </c>
      <c r="L3269" s="36">
        <f>-(1-B3269/MAX(B$5:B3269))</f>
        <v>0</v>
      </c>
      <c r="M3269" s="37">
        <f>-(1-C3269/MAX(C$5:C3269))</f>
        <v>-2.2045517329988273E-3</v>
      </c>
      <c r="N3269" s="37">
        <f>-(1-D3269/MAX(D$5:D3269))</f>
        <v>-2.1661785031124592E-2</v>
      </c>
      <c r="O3269" s="37">
        <f>-(1-E3269/MAX(E$5:E3269))</f>
        <v>-0.21100084799199847</v>
      </c>
      <c r="P3269" s="39">
        <f>-(1-F3269/MAX(F$5:F3269))</f>
        <v>0</v>
      </c>
      <c r="Q3269" s="33">
        <f>IF(DatiStorici[[#This Row],[Calend]]="X",(DatiStorici[[#This Row],[Balanced]]*B$2/DatiStorici[[#This Row],[Bond 3Y]]),Q3268)</f>
        <v>31.926386779663805</v>
      </c>
      <c r="R3269" s="33">
        <f>IF(DatiStorici[[#This Row],[Calend]]="X",(DatiStorici[[#This Row],[Balanced]]*C$2/DatiStorici[[#This Row],[Bond 10Y]]),R3268)</f>
        <v>22.802972287357111</v>
      </c>
      <c r="S3269" s="33">
        <f>IF(DatiStorici[[#This Row],[Calend]]="X",(DatiStorici[[#This Row],[Balanced]]*D$2/DatiStorici[[#This Row],[SXXR]]),S3268)</f>
        <v>19.40453837773444</v>
      </c>
      <c r="T3269" s="33">
        <f>IF(DatiStorici[[#This Row],[Calend]]="X",(DatiStorici[[#This Row],[Balanced]]*E$2/DatiStorici[[#This Row],[Gold]]),T3268)</f>
        <v>35.247450918338842</v>
      </c>
      <c r="U3269" s="34">
        <f>SUMPRODUCT(DatiStorici[[#This Row],[Bond 3Y]:[Gold]],Q3268:T3268)</f>
        <v>19035.452292029018</v>
      </c>
      <c r="V3269" s="32">
        <f t="shared" si="414"/>
        <v>3.191062915711675E-3</v>
      </c>
      <c r="W3269" s="32">
        <f>-(1-U3269/MAX(U$5:U3269))</f>
        <v>0</v>
      </c>
      <c r="X3269" s="53" t="str">
        <f t="shared" si="415"/>
        <v/>
      </c>
    </row>
    <row r="3270" spans="1:24" x14ac:dyDescent="0.3">
      <c r="A3270" s="79">
        <v>43713</v>
      </c>
      <c r="B3270" s="1">
        <v>134.04558499999999</v>
      </c>
      <c r="C3270" s="1">
        <v>203.62339499999999</v>
      </c>
      <c r="D3270" s="1">
        <v>257.85542900000002</v>
      </c>
      <c r="E3270" s="1">
        <v>143.54981000000001</v>
      </c>
      <c r="F3270" s="3">
        <f t="shared" si="408"/>
        <v>18005.208181178034</v>
      </c>
      <c r="G3270" s="36">
        <f t="shared" si="409"/>
        <v>-3.8396727133449809E-4</v>
      </c>
      <c r="H3270" s="31">
        <f t="shared" si="410"/>
        <v>-6.2307097402932582E-3</v>
      </c>
      <c r="I3270" s="37">
        <f t="shared" si="411"/>
        <v>7.5560615884063057E-3</v>
      </c>
      <c r="J3270" s="37">
        <f t="shared" si="412"/>
        <v>-1.1067970402226644E-2</v>
      </c>
      <c r="K3270" s="39">
        <f t="shared" si="413"/>
        <v>-3.7311295613177082E-3</v>
      </c>
      <c r="L3270" s="36">
        <f>-(1-B3270/MAX(B$5:B3270))</f>
        <v>-3.8389356533563568E-4</v>
      </c>
      <c r="M3270" s="37">
        <f>-(1-C3270/MAX(C$5:C3270))</f>
        <v>-8.4021976347207206E-3</v>
      </c>
      <c r="N3270" s="37">
        <f>-(1-D3270/MAX(D$5:D3270))</f>
        <v>-1.4241402094240851E-2</v>
      </c>
      <c r="O3270" s="37">
        <f>-(1-E3270/MAX(E$5:E3270))</f>
        <v>-0.2196853188667347</v>
      </c>
      <c r="P3270" s="39">
        <f>-(1-F3270/MAX(F$5:F3270))</f>
        <v>-3.7241775463932036E-3</v>
      </c>
      <c r="Q3270" s="33">
        <f>IF(DatiStorici[[#This Row],[Calend]]="X",(DatiStorici[[#This Row],[Balanced]]*B$2/DatiStorici[[#This Row],[Bond 3Y]]),Q3269)</f>
        <v>31.926386779663805</v>
      </c>
      <c r="R3270" s="33">
        <f>IF(DatiStorici[[#This Row],[Calend]]="X",(DatiStorici[[#This Row],[Balanced]]*C$2/DatiStorici[[#This Row],[Bond 10Y]]),R3269)</f>
        <v>22.802972287357111</v>
      </c>
      <c r="S3270" s="33">
        <f>IF(DatiStorici[[#This Row],[Calend]]="X",(DatiStorici[[#This Row],[Balanced]]*D$2/DatiStorici[[#This Row],[SXXR]]),S3269)</f>
        <v>19.40453837773444</v>
      </c>
      <c r="T3270" s="33">
        <f>IF(DatiStorici[[#This Row],[Calend]]="X",(DatiStorici[[#This Row],[Balanced]]*E$2/DatiStorici[[#This Row],[Gold]]),T3269)</f>
        <v>35.247450918338842</v>
      </c>
      <c r="U3270" s="34">
        <f>SUMPRODUCT(DatiStorici[[#This Row],[Bond 3Y]:[Gold]],Q3269:T3269)</f>
        <v>18986.140276308415</v>
      </c>
      <c r="V3270" s="32">
        <f t="shared" si="414"/>
        <v>-2.593896785402026E-3</v>
      </c>
      <c r="W3270" s="32">
        <f>-(1-U3270/MAX(U$5:U3270))</f>
        <v>-2.5905355420029474E-3</v>
      </c>
      <c r="X3270" s="53" t="str">
        <f t="shared" si="415"/>
        <v/>
      </c>
    </row>
    <row r="3271" spans="1:24" x14ac:dyDescent="0.3">
      <c r="A3271" s="79">
        <v>43714</v>
      </c>
      <c r="B3271" s="1">
        <v>134.06497200000001</v>
      </c>
      <c r="C3271" s="1">
        <v>204.44924700000001</v>
      </c>
      <c r="D3271" s="1">
        <v>258.67150600000002</v>
      </c>
      <c r="E3271" s="1">
        <v>143.0412</v>
      </c>
      <c r="F3271" s="3">
        <f t="shared" ref="F3271:F3334" si="416">SUMPRODUCT(B3271:E3271,B$3:E$3)</f>
        <v>18018.812805528534</v>
      </c>
      <c r="G3271" s="36">
        <f t="shared" ref="G3271:G3334" si="417">LN(B3271/B3270)</f>
        <v>1.4461944543128937E-4</v>
      </c>
      <c r="H3271" s="31">
        <f t="shared" ref="H3271:H3334" si="418">LN(C3271/C3270)</f>
        <v>4.0475789969128886E-3</v>
      </c>
      <c r="I3271" s="37">
        <f t="shared" ref="I3271:I3334" si="419">LN(D3271/D3270)</f>
        <v>3.1598649508053954E-3</v>
      </c>
      <c r="J3271" s="37">
        <f t="shared" ref="J3271:J3334" si="420">LN(E3271/E3270)</f>
        <v>-3.549382333803832E-3</v>
      </c>
      <c r="K3271" s="39">
        <f t="shared" ref="K3271:K3334" si="421">LN(F3271/F3270)</f>
        <v>7.5530852051737952E-4</v>
      </c>
      <c r="L3271" s="36">
        <f>-(1-B3271/MAX(B$5:B3271))</f>
        <v>-2.3931918449737744E-4</v>
      </c>
      <c r="M3271" s="37">
        <f>-(1-C3271/MAX(C$5:C3271))</f>
        <v>-4.3804936046951681E-3</v>
      </c>
      <c r="N3271" s="37">
        <f>-(1-D3271/MAX(D$5:D3271))</f>
        <v>-1.1121611588285951E-2</v>
      </c>
      <c r="O3271" s="37">
        <f>-(1-E3271/MAX(E$5:E3271))</f>
        <v>-0.22245004457393835</v>
      </c>
      <c r="P3271" s="39">
        <f>-(1-F3271/MAX(F$5:F3271))</f>
        <v>-2.9713976741706505E-3</v>
      </c>
      <c r="Q3271" s="33">
        <f>IF(DatiStorici[[#This Row],[Calend]]="X",(DatiStorici[[#This Row],[Balanced]]*B$2/DatiStorici[[#This Row],[Bond 3Y]]),Q3270)</f>
        <v>31.926386779663805</v>
      </c>
      <c r="R3271" s="33">
        <f>IF(DatiStorici[[#This Row],[Calend]]="X",(DatiStorici[[#This Row],[Balanced]]*C$2/DatiStorici[[#This Row],[Bond 10Y]]),R3270)</f>
        <v>22.802972287357111</v>
      </c>
      <c r="S3271" s="33">
        <f>IF(DatiStorici[[#This Row],[Calend]]="X",(DatiStorici[[#This Row],[Balanced]]*D$2/DatiStorici[[#This Row],[SXXR]]),S3270)</f>
        <v>19.40453837773444</v>
      </c>
      <c r="T3271" s="33">
        <f>IF(DatiStorici[[#This Row],[Calend]]="X",(DatiStorici[[#This Row],[Balanced]]*E$2/DatiStorici[[#This Row],[Gold]]),T3270)</f>
        <v>35.247450918338842</v>
      </c>
      <c r="U3271" s="34">
        <f>SUMPRODUCT(DatiStorici[[#This Row],[Bond 3Y]:[Gold]],Q3270:T3270)</f>
        <v>19003.499504892479</v>
      </c>
      <c r="V3271" s="32">
        <f t="shared" ref="V3271:V3334" si="422">LN(U3271/U3270)</f>
        <v>9.1389283458565517E-4</v>
      </c>
      <c r="W3271" s="32">
        <f>-(1-U3271/MAX(U$5:U3271))</f>
        <v>-1.6785935341246949E-3</v>
      </c>
      <c r="X3271" s="53" t="str">
        <f t="shared" ref="X3271:X3334" si="423">IF(AND(MONTH(A3271)&lt;&gt;MONTH(A3270),MONTH(A3271)=X$2),"X","")</f>
        <v/>
      </c>
    </row>
    <row r="3272" spans="1:24" x14ac:dyDescent="0.3">
      <c r="A3272" s="79">
        <v>43717</v>
      </c>
      <c r="B3272" s="1">
        <v>133.99830700000001</v>
      </c>
      <c r="C3272" s="1">
        <v>203.35422700000001</v>
      </c>
      <c r="D3272" s="1">
        <v>257.94186100000002</v>
      </c>
      <c r="E3272" s="1">
        <v>141.67500999999999</v>
      </c>
      <c r="F3272" s="3">
        <f t="shared" si="416"/>
        <v>17924.582861597428</v>
      </c>
      <c r="G3272" s="36">
        <f t="shared" si="417"/>
        <v>-4.9738257043668431E-4</v>
      </c>
      <c r="H3272" s="31">
        <f t="shared" si="418"/>
        <v>-5.3703447938349596E-3</v>
      </c>
      <c r="I3272" s="37">
        <f t="shared" si="419"/>
        <v>-2.8247255366026787E-3</v>
      </c>
      <c r="J3272" s="37">
        <f t="shared" si="420"/>
        <v>-9.596928011995666E-3</v>
      </c>
      <c r="K3272" s="39">
        <f t="shared" si="421"/>
        <v>-5.2432530683604178E-3</v>
      </c>
      <c r="L3272" s="36">
        <f>-(1-B3272/MAX(B$5:B3272))</f>
        <v>-7.3645907713515424E-4</v>
      </c>
      <c r="M3272" s="37">
        <f>-(1-C3272/MAX(C$5:C3272))</f>
        <v>-9.7129821703927366E-3</v>
      </c>
      <c r="N3272" s="37">
        <f>-(1-D3272/MAX(D$5:D3272))</f>
        <v>-1.3910980169580922E-2</v>
      </c>
      <c r="O3272" s="37">
        <f>-(1-E3272/MAX(E$5:E3272))</f>
        <v>-0.22987644321715128</v>
      </c>
      <c r="P3272" s="39">
        <f>-(1-F3272/MAX(F$5:F3272))</f>
        <v>-8.1853898671550018E-3</v>
      </c>
      <c r="Q3272" s="33">
        <f>IF(DatiStorici[[#This Row],[Calend]]="X",(DatiStorici[[#This Row],[Balanced]]*B$2/DatiStorici[[#This Row],[Bond 3Y]]),Q3271)</f>
        <v>31.926386779663805</v>
      </c>
      <c r="R3272" s="33">
        <f>IF(DatiStorici[[#This Row],[Calend]]="X",(DatiStorici[[#This Row],[Balanced]]*C$2/DatiStorici[[#This Row],[Bond 10Y]]),R3271)</f>
        <v>22.802972287357111</v>
      </c>
      <c r="S3272" s="33">
        <f>IF(DatiStorici[[#This Row],[Calend]]="X",(DatiStorici[[#This Row],[Balanced]]*D$2/DatiStorici[[#This Row],[SXXR]]),S3271)</f>
        <v>19.40453837773444</v>
      </c>
      <c r="T3272" s="33">
        <f>IF(DatiStorici[[#This Row],[Calend]]="X",(DatiStorici[[#This Row],[Balanced]]*E$2/DatiStorici[[#This Row],[Gold]]),T3271)</f>
        <v>35.247450918338842</v>
      </c>
      <c r="U3272" s="34">
        <f>SUMPRODUCT(DatiStorici[[#This Row],[Bond 3Y]:[Gold]],Q3271:T3271)</f>
        <v>18914.088282228968</v>
      </c>
      <c r="V3272" s="32">
        <f t="shared" si="422"/>
        <v>-4.7160905322077779E-3</v>
      </c>
      <c r="W3272" s="32">
        <f>-(1-U3272/MAX(U$5:U3272))</f>
        <v>-6.3756830117911445E-3</v>
      </c>
      <c r="X3272" s="53" t="str">
        <f t="shared" si="423"/>
        <v/>
      </c>
    </row>
    <row r="3273" spans="1:24" x14ac:dyDescent="0.3">
      <c r="A3273" s="79">
        <v>43718</v>
      </c>
      <c r="B3273" s="1">
        <v>133.953746</v>
      </c>
      <c r="C3273" s="1">
        <v>202.898135</v>
      </c>
      <c r="D3273" s="1">
        <v>258.20651700000002</v>
      </c>
      <c r="E3273" s="1">
        <v>140.64545000000001</v>
      </c>
      <c r="F3273" s="3">
        <f t="shared" si="416"/>
        <v>17875.309951247935</v>
      </c>
      <c r="G3273" s="36">
        <f t="shared" si="417"/>
        <v>-3.3260428432550749E-4</v>
      </c>
      <c r="H3273" s="31">
        <f t="shared" si="418"/>
        <v>-2.2453638884772789E-3</v>
      </c>
      <c r="I3273" s="37">
        <f t="shared" si="419"/>
        <v>1.0255036515642152E-3</v>
      </c>
      <c r="J3273" s="37">
        <f t="shared" si="420"/>
        <v>-7.2935880316431518E-3</v>
      </c>
      <c r="K3273" s="39">
        <f t="shared" si="421"/>
        <v>-2.7526865356819275E-3</v>
      </c>
      <c r="L3273" s="36">
        <f>-(1-B3273/MAX(B$5:B3273))</f>
        <v>-1.0687631460745139E-3</v>
      </c>
      <c r="M3273" s="37">
        <f>-(1-C3273/MAX(C$5:C3273))</f>
        <v>-1.1934042402083733E-2</v>
      </c>
      <c r="N3273" s="37">
        <f>-(1-D3273/MAX(D$5:D3273))</f>
        <v>-1.2899223587611308E-2</v>
      </c>
      <c r="O3273" s="37">
        <f>-(1-E3273/MAX(E$5:E3273))</f>
        <v>-0.23547297297297287</v>
      </c>
      <c r="P3273" s="39">
        <f>-(1-F3273/MAX(F$5:F3273))</f>
        <v>-1.0911790405774724E-2</v>
      </c>
      <c r="Q3273" s="33">
        <f>IF(DatiStorici[[#This Row],[Calend]]="X",(DatiStorici[[#This Row],[Balanced]]*B$2/DatiStorici[[#This Row],[Bond 3Y]]),Q3272)</f>
        <v>31.926386779663805</v>
      </c>
      <c r="R3273" s="33">
        <f>IF(DatiStorici[[#This Row],[Calend]]="X",(DatiStorici[[#This Row],[Balanced]]*C$2/DatiStorici[[#This Row],[Bond 10Y]]),R3272)</f>
        <v>22.802972287357111</v>
      </c>
      <c r="S3273" s="33">
        <f>IF(DatiStorici[[#This Row],[Calend]]="X",(DatiStorici[[#This Row],[Balanced]]*D$2/DatiStorici[[#This Row],[SXXR]]),S3272)</f>
        <v>19.40453837773444</v>
      </c>
      <c r="T3273" s="33">
        <f>IF(DatiStorici[[#This Row],[Calend]]="X",(DatiStorici[[#This Row],[Balanced]]*E$2/DatiStorici[[#This Row],[Gold]]),T3272)</f>
        <v>35.247450918338842</v>
      </c>
      <c r="U3273" s="34">
        <f>SUMPRODUCT(DatiStorici[[#This Row],[Bond 3Y]:[Gold]],Q3272:T3272)</f>
        <v>18871.111519212605</v>
      </c>
      <c r="V3273" s="32">
        <f t="shared" si="422"/>
        <v>-2.274794457873422E-3</v>
      </c>
      <c r="W3273" s="32">
        <f>-(1-U3273/MAX(U$5:U3273))</f>
        <v>-8.6334052007385198E-3</v>
      </c>
      <c r="X3273" s="53" t="str">
        <f t="shared" si="423"/>
        <v/>
      </c>
    </row>
    <row r="3274" spans="1:24" x14ac:dyDescent="0.3">
      <c r="A3274" s="79">
        <v>43719</v>
      </c>
      <c r="B3274" s="1">
        <v>133.98454000000001</v>
      </c>
      <c r="C3274" s="1">
        <v>203.24440999999999</v>
      </c>
      <c r="D3274" s="1">
        <v>260.39009099999998</v>
      </c>
      <c r="E3274" s="1">
        <v>139.93038000000001</v>
      </c>
      <c r="F3274" s="3">
        <f t="shared" si="416"/>
        <v>17889.482839887918</v>
      </c>
      <c r="G3274" s="36">
        <f t="shared" si="417"/>
        <v>2.298589021771521E-4</v>
      </c>
      <c r="H3274" s="31">
        <f t="shared" si="418"/>
        <v>1.7051899052069814E-3</v>
      </c>
      <c r="I3274" s="37">
        <f t="shared" si="419"/>
        <v>8.4211383970382303E-3</v>
      </c>
      <c r="J3274" s="37">
        <f t="shared" si="420"/>
        <v>-5.0971714006497366E-3</v>
      </c>
      <c r="K3274" s="39">
        <f t="shared" si="421"/>
        <v>7.9256096713023352E-4</v>
      </c>
      <c r="L3274" s="36">
        <f>-(1-B3274/MAX(B$5:B3274))</f>
        <v>-8.3912351727533085E-4</v>
      </c>
      <c r="M3274" s="37">
        <f>-(1-C3274/MAX(C$5:C3274))</f>
        <v>-1.0247765002504794E-2</v>
      </c>
      <c r="N3274" s="37">
        <f>-(1-D3274/MAX(D$5:D3274))</f>
        <v>-4.5516124746282083E-3</v>
      </c>
      <c r="O3274" s="37">
        <f>-(1-E3274/MAX(E$5:E3274))</f>
        <v>-0.23935998347502763</v>
      </c>
      <c r="P3274" s="39">
        <f>-(1-F3274/MAX(F$5:F3274))</f>
        <v>-1.0127566966408819E-2</v>
      </c>
      <c r="Q3274" s="33">
        <f>IF(DatiStorici[[#This Row],[Calend]]="X",(DatiStorici[[#This Row],[Balanced]]*B$2/DatiStorici[[#This Row],[Bond 3Y]]),Q3273)</f>
        <v>31.926386779663805</v>
      </c>
      <c r="R3274" s="33">
        <f>IF(DatiStorici[[#This Row],[Calend]]="X",(DatiStorici[[#This Row],[Balanced]]*C$2/DatiStorici[[#This Row],[Bond 10Y]]),R3273)</f>
        <v>22.802972287357111</v>
      </c>
      <c r="S3274" s="33">
        <f>IF(DatiStorici[[#This Row],[Calend]]="X",(DatiStorici[[#This Row],[Balanced]]*D$2/DatiStorici[[#This Row],[SXXR]]),S3273)</f>
        <v>19.40453837773444</v>
      </c>
      <c r="T3274" s="33">
        <f>IF(DatiStorici[[#This Row],[Calend]]="X",(DatiStorici[[#This Row],[Balanced]]*E$2/DatiStorici[[#This Row],[Gold]]),T3273)</f>
        <v>35.247450918338842</v>
      </c>
      <c r="U3274" s="34">
        <f>SUMPRODUCT(DatiStorici[[#This Row],[Bond 3Y]:[Gold]],Q3273:T3273)</f>
        <v>18897.157610351351</v>
      </c>
      <c r="V3274" s="32">
        <f t="shared" si="422"/>
        <v>1.3792580845294934E-3</v>
      </c>
      <c r="W3274" s="32">
        <f>-(1-U3274/MAX(U$5:U3274))</f>
        <v>-7.2651114119088867E-3</v>
      </c>
      <c r="X3274" s="53" t="str">
        <f t="shared" si="423"/>
        <v/>
      </c>
    </row>
    <row r="3275" spans="1:24" x14ac:dyDescent="0.3">
      <c r="A3275" s="79">
        <v>43720</v>
      </c>
      <c r="B3275" s="1">
        <v>133.84330800000001</v>
      </c>
      <c r="C3275" s="1">
        <v>203.630663</v>
      </c>
      <c r="D3275" s="1">
        <v>260.90399200000002</v>
      </c>
      <c r="E3275" s="1">
        <v>142.23328000000001</v>
      </c>
      <c r="F3275" s="3">
        <f t="shared" si="416"/>
        <v>17994.334722593027</v>
      </c>
      <c r="G3275" s="36">
        <f t="shared" si="417"/>
        <v>-1.0546477085595369E-3</v>
      </c>
      <c r="H3275" s="31">
        <f t="shared" si="418"/>
        <v>1.8986324877690213E-3</v>
      </c>
      <c r="I3275" s="37">
        <f t="shared" si="419"/>
        <v>1.9716362922005404E-3</v>
      </c>
      <c r="J3275" s="37">
        <f t="shared" si="420"/>
        <v>1.6323513347598073E-2</v>
      </c>
      <c r="K3275" s="39">
        <f t="shared" si="421"/>
        <v>5.8439813953386245E-3</v>
      </c>
      <c r="L3275" s="36">
        <f>-(1-B3275/MAX(B$5:B3275))</f>
        <v>-1.8923307672118472E-3</v>
      </c>
      <c r="M3275" s="37">
        <f>-(1-C3275/MAX(C$5:C3275))</f>
        <v>-8.366804192687205E-3</v>
      </c>
      <c r="N3275" s="37">
        <f>-(1-D3275/MAX(D$5:D3275))</f>
        <v>-2.5870142065715918E-3</v>
      </c>
      <c r="O3275" s="37">
        <f>-(1-E3275/MAX(E$5:E3275))</f>
        <v>-0.22684177339044587</v>
      </c>
      <c r="P3275" s="39">
        <f>-(1-F3275/MAX(F$5:F3275))</f>
        <v>-4.3258347883248227E-3</v>
      </c>
      <c r="Q3275" s="33">
        <f>IF(DatiStorici[[#This Row],[Calend]]="X",(DatiStorici[[#This Row],[Balanced]]*B$2/DatiStorici[[#This Row],[Bond 3Y]]),Q3274)</f>
        <v>31.926386779663805</v>
      </c>
      <c r="R3275" s="33">
        <f>IF(DatiStorici[[#This Row],[Calend]]="X",(DatiStorici[[#This Row],[Balanced]]*C$2/DatiStorici[[#This Row],[Bond 10Y]]),R3274)</f>
        <v>22.802972287357111</v>
      </c>
      <c r="S3275" s="33">
        <f>IF(DatiStorici[[#This Row],[Calend]]="X",(DatiStorici[[#This Row],[Balanced]]*D$2/DatiStorici[[#This Row],[SXXR]]),S3274)</f>
        <v>19.40453837773444</v>
      </c>
      <c r="T3275" s="33">
        <f>IF(DatiStorici[[#This Row],[Calend]]="X",(DatiStorici[[#This Row],[Balanced]]*E$2/DatiStorici[[#This Row],[Gold]]),T3274)</f>
        <v>35.247450918338842</v>
      </c>
      <c r="U3275" s="34">
        <f>SUMPRODUCT(DatiStorici[[#This Row],[Bond 3Y]:[Gold]],Q3274:T3274)</f>
        <v>18992.599665745292</v>
      </c>
      <c r="V3275" s="32">
        <f t="shared" si="422"/>
        <v>5.0378922494108136E-3</v>
      </c>
      <c r="W3275" s="32">
        <f>-(1-U3275/MAX(U$5:U3275))</f>
        <v>-2.2512008449450116E-3</v>
      </c>
      <c r="X3275" s="53" t="str">
        <f t="shared" si="423"/>
        <v/>
      </c>
    </row>
    <row r="3276" spans="1:24" x14ac:dyDescent="0.3">
      <c r="A3276" s="79">
        <v>43721</v>
      </c>
      <c r="B3276" s="1">
        <v>133.72905399999999</v>
      </c>
      <c r="C3276" s="1">
        <v>202.28112999999999</v>
      </c>
      <c r="D3276" s="1">
        <v>261.777019</v>
      </c>
      <c r="E3276" s="1">
        <v>141.09578999999999</v>
      </c>
      <c r="F3276" s="3">
        <f t="shared" si="416"/>
        <v>17925.61585742583</v>
      </c>
      <c r="G3276" s="36">
        <f t="shared" si="417"/>
        <v>-8.540045473308896E-4</v>
      </c>
      <c r="H3276" s="31">
        <f t="shared" si="418"/>
        <v>-6.6494149502651393E-3</v>
      </c>
      <c r="I3276" s="37">
        <f t="shared" si="419"/>
        <v>3.3405759669918127E-3</v>
      </c>
      <c r="J3276" s="37">
        <f t="shared" si="420"/>
        <v>-8.0295051364716284E-3</v>
      </c>
      <c r="K3276" s="39">
        <f t="shared" si="421"/>
        <v>-3.8262273691717827E-3</v>
      </c>
      <c r="L3276" s="36">
        <f>-(1-B3276/MAX(B$5:B3276))</f>
        <v>-2.7443553872290583E-3</v>
      </c>
      <c r="M3276" s="37">
        <f>-(1-C3276/MAX(C$5:C3276))</f>
        <v>-1.4938710908118602E-2</v>
      </c>
      <c r="N3276" s="37">
        <f>-(1-D3276/MAX(D$5:D3276))</f>
        <v>0</v>
      </c>
      <c r="O3276" s="37">
        <f>-(1-E3276/MAX(E$5:E3276))</f>
        <v>-0.23302499402056931</v>
      </c>
      <c r="P3276" s="39">
        <f>-(1-F3276/MAX(F$5:F3276))</f>
        <v>-8.1282314739736794E-3</v>
      </c>
      <c r="Q3276" s="33">
        <f>IF(DatiStorici[[#This Row],[Calend]]="X",(DatiStorici[[#This Row],[Balanced]]*B$2/DatiStorici[[#This Row],[Bond 3Y]]),Q3275)</f>
        <v>31.926386779663805</v>
      </c>
      <c r="R3276" s="33">
        <f>IF(DatiStorici[[#This Row],[Calend]]="X",(DatiStorici[[#This Row],[Balanced]]*C$2/DatiStorici[[#This Row],[Bond 10Y]]),R3275)</f>
        <v>22.802972287357111</v>
      </c>
      <c r="S3276" s="33">
        <f>IF(DatiStorici[[#This Row],[Calend]]="X",(DatiStorici[[#This Row],[Balanced]]*D$2/DatiStorici[[#This Row],[SXXR]]),S3275)</f>
        <v>19.40453837773444</v>
      </c>
      <c r="T3276" s="33">
        <f>IF(DatiStorici[[#This Row],[Calend]]="X",(DatiStorici[[#This Row],[Balanced]]*E$2/DatiStorici[[#This Row],[Gold]]),T3275)</f>
        <v>35.247450918338842</v>
      </c>
      <c r="U3276" s="34">
        <f>SUMPRODUCT(DatiStorici[[#This Row],[Bond 3Y]:[Gold]],Q3275:T3275)</f>
        <v>18935.025647731491</v>
      </c>
      <c r="V3276" s="32">
        <f t="shared" si="422"/>
        <v>-3.0359961511373457E-3</v>
      </c>
      <c r="W3276" s="32">
        <f>-(1-U3276/MAX(U$5:U3276))</f>
        <v>-5.2757687475375459E-3</v>
      </c>
      <c r="X3276" s="53" t="str">
        <f t="shared" si="423"/>
        <v/>
      </c>
    </row>
    <row r="3277" spans="1:24" x14ac:dyDescent="0.3">
      <c r="A3277" s="79">
        <v>43724</v>
      </c>
      <c r="B3277" s="1">
        <v>133.80933200000001</v>
      </c>
      <c r="C3277" s="1">
        <v>202.836015</v>
      </c>
      <c r="D3277" s="1">
        <v>260.28071799999998</v>
      </c>
      <c r="E3277" s="1">
        <v>140.53703999999999</v>
      </c>
      <c r="F3277" s="3">
        <f t="shared" si="416"/>
        <v>17897.099493444905</v>
      </c>
      <c r="G3277" s="36">
        <f t="shared" si="417"/>
        <v>6.0012324668318857E-4</v>
      </c>
      <c r="H3277" s="31">
        <f t="shared" si="418"/>
        <v>2.7393821952313596E-3</v>
      </c>
      <c r="I3277" s="37">
        <f t="shared" si="419"/>
        <v>-5.732335683506313E-3</v>
      </c>
      <c r="J3277" s="37">
        <f t="shared" si="420"/>
        <v>-3.9679374958125581E-3</v>
      </c>
      <c r="K3277" s="39">
        <f t="shared" si="421"/>
        <v>-1.5920831084441469E-3</v>
      </c>
      <c r="L3277" s="36">
        <f>-(1-B3277/MAX(B$5:B3277))</f>
        <v>-2.1456994763134896E-3</v>
      </c>
      <c r="M3277" s="37">
        <f>-(1-C3277/MAX(C$5:C3277))</f>
        <v>-1.2236552118528254E-2</v>
      </c>
      <c r="N3277" s="37">
        <f>-(1-D3277/MAX(D$5:D3277))</f>
        <v>-5.7159371961524874E-3</v>
      </c>
      <c r="O3277" s="37">
        <f>-(1-E3277/MAX(E$5:E3277))</f>
        <v>-0.23606227305342353</v>
      </c>
      <c r="P3277" s="39">
        <f>-(1-F3277/MAX(F$5:F3277))</f>
        <v>-9.7061173663556266E-3</v>
      </c>
      <c r="Q3277" s="33">
        <f>IF(DatiStorici[[#This Row],[Calend]]="X",(DatiStorici[[#This Row],[Balanced]]*B$2/DatiStorici[[#This Row],[Bond 3Y]]),Q3276)</f>
        <v>31.926386779663805</v>
      </c>
      <c r="R3277" s="33">
        <f>IF(DatiStorici[[#This Row],[Calend]]="X",(DatiStorici[[#This Row],[Balanced]]*C$2/DatiStorici[[#This Row],[Bond 10Y]]),R3276)</f>
        <v>22.802972287357111</v>
      </c>
      <c r="S3277" s="33">
        <f>IF(DatiStorici[[#This Row],[Calend]]="X",(DatiStorici[[#This Row],[Balanced]]*D$2/DatiStorici[[#This Row],[SXXR]]),S3276)</f>
        <v>19.40453837773444</v>
      </c>
      <c r="T3277" s="33">
        <f>IF(DatiStorici[[#This Row],[Calend]]="X",(DatiStorici[[#This Row],[Balanced]]*E$2/DatiStorici[[#This Row],[Gold]]),T3276)</f>
        <v>35.247450918338842</v>
      </c>
      <c r="U3277" s="34">
        <f>SUMPRODUCT(DatiStorici[[#This Row],[Bond 3Y]:[Gold]],Q3276:T3276)</f>
        <v>18901.512118107294</v>
      </c>
      <c r="V3277" s="32">
        <f t="shared" si="422"/>
        <v>-1.7714907529802959E-3</v>
      </c>
      <c r="W3277" s="32">
        <f>-(1-U3277/MAX(U$5:U3277))</f>
        <v>-7.0363536346237376E-3</v>
      </c>
      <c r="X3277" s="53" t="str">
        <f t="shared" si="423"/>
        <v/>
      </c>
    </row>
    <row r="3278" spans="1:24" x14ac:dyDescent="0.3">
      <c r="A3278" s="79">
        <v>43725</v>
      </c>
      <c r="B3278" s="1">
        <v>133.75494599999999</v>
      </c>
      <c r="C3278" s="1">
        <v>202.35899499999999</v>
      </c>
      <c r="D3278" s="1">
        <v>260.14459900000003</v>
      </c>
      <c r="E3278" s="1">
        <v>140.99534</v>
      </c>
      <c r="F3278" s="3">
        <f t="shared" si="416"/>
        <v>17899.70745700302</v>
      </c>
      <c r="G3278" s="36">
        <f t="shared" si="417"/>
        <v>-4.0652661973831345E-4</v>
      </c>
      <c r="H3278" s="31">
        <f t="shared" si="418"/>
        <v>-2.3545216925262369E-3</v>
      </c>
      <c r="I3278" s="37">
        <f t="shared" si="419"/>
        <v>-5.2310676924250342E-4</v>
      </c>
      <c r="J3278" s="37">
        <f t="shared" si="420"/>
        <v>3.2557562638417521E-3</v>
      </c>
      <c r="K3278" s="39">
        <f t="shared" si="421"/>
        <v>1.4570928442517707E-4</v>
      </c>
      <c r="L3278" s="36">
        <f>-(1-B3278/MAX(B$5:B3278))</f>
        <v>-2.5512713686259847E-3</v>
      </c>
      <c r="M3278" s="37">
        <f>-(1-C3278/MAX(C$5:C3278))</f>
        <v>-1.4559526763383235E-2</v>
      </c>
      <c r="N3278" s="37">
        <f>-(1-D3278/MAX(D$5:D3278))</f>
        <v>-6.2359179053833591E-3</v>
      </c>
      <c r="O3278" s="37">
        <f>-(1-E3278/MAX(E$5:E3278))</f>
        <v>-0.23357102476571501</v>
      </c>
      <c r="P3278" s="39">
        <f>-(1-F3278/MAX(F$5:F3278))</f>
        <v>-9.5618118402742702E-3</v>
      </c>
      <c r="Q3278" s="33">
        <f>IF(DatiStorici[[#This Row],[Calend]]="X",(DatiStorici[[#This Row],[Balanced]]*B$2/DatiStorici[[#This Row],[Bond 3Y]]),Q3277)</f>
        <v>31.926386779663805</v>
      </c>
      <c r="R3278" s="33">
        <f>IF(DatiStorici[[#This Row],[Calend]]="X",(DatiStorici[[#This Row],[Balanced]]*C$2/DatiStorici[[#This Row],[Bond 10Y]]),R3277)</f>
        <v>22.802972287357111</v>
      </c>
      <c r="S3278" s="33">
        <f>IF(DatiStorici[[#This Row],[Calend]]="X",(DatiStorici[[#This Row],[Balanced]]*D$2/DatiStorici[[#This Row],[SXXR]]),S3277)</f>
        <v>19.40453837773444</v>
      </c>
      <c r="T3278" s="33">
        <f>IF(DatiStorici[[#This Row],[Calend]]="X",(DatiStorici[[#This Row],[Balanced]]*E$2/DatiStorici[[#This Row],[Gold]]),T3277)</f>
        <v>35.247450918338842</v>
      </c>
      <c r="U3278" s="34">
        <f>SUMPRODUCT(DatiStorici[[#This Row],[Bond 3Y]:[Gold]],Q3277:T3277)</f>
        <v>18902.410876191814</v>
      </c>
      <c r="V3278" s="32">
        <f t="shared" si="422"/>
        <v>4.7548403102230014E-5</v>
      </c>
      <c r="W3278" s="32">
        <f>-(1-U3278/MAX(U$5:U3278))</f>
        <v>-6.9891386764113772E-3</v>
      </c>
      <c r="X3278" s="53" t="str">
        <f t="shared" si="423"/>
        <v/>
      </c>
    </row>
    <row r="3279" spans="1:24" x14ac:dyDescent="0.3">
      <c r="A3279" s="79">
        <v>43726</v>
      </c>
      <c r="B3279" s="1">
        <v>133.80132399999999</v>
      </c>
      <c r="C3279" s="1">
        <v>203.009972</v>
      </c>
      <c r="D3279" s="1">
        <v>260.21841499999999</v>
      </c>
      <c r="E3279" s="1">
        <v>141.1251</v>
      </c>
      <c r="F3279" s="3">
        <f t="shared" si="416"/>
        <v>17923.562430418933</v>
      </c>
      <c r="G3279" s="36">
        <f t="shared" si="417"/>
        <v>3.4667847974186072E-4</v>
      </c>
      <c r="H3279" s="31">
        <f t="shared" si="418"/>
        <v>3.2117779731124295E-3</v>
      </c>
      <c r="I3279" s="37">
        <f t="shared" si="419"/>
        <v>2.8370963542426447E-4</v>
      </c>
      <c r="J3279" s="37">
        <f t="shared" si="420"/>
        <v>9.1989087462257166E-4</v>
      </c>
      <c r="K3279" s="39">
        <f t="shared" si="421"/>
        <v>1.3318146007835294E-3</v>
      </c>
      <c r="L3279" s="36">
        <f>-(1-B3279/MAX(B$5:B3279))</f>
        <v>-2.2054174131657112E-3</v>
      </c>
      <c r="M3279" s="37">
        <f>-(1-C3279/MAX(C$5:C3279))</f>
        <v>-1.1389422647447245E-2</v>
      </c>
      <c r="N3279" s="37">
        <f>-(1-D3279/MAX(D$5:D3279))</f>
        <v>-5.953937461561476E-3</v>
      </c>
      <c r="O3279" s="37">
        <f>-(1-E3279/MAX(E$5:E3279))</f>
        <v>-0.23286566937009412</v>
      </c>
      <c r="P3279" s="39">
        <f>-(1-F3279/MAX(F$5:F3279))</f>
        <v>-8.2418530250025768E-3</v>
      </c>
      <c r="Q3279" s="33">
        <f>IF(DatiStorici[[#This Row],[Calend]]="X",(DatiStorici[[#This Row],[Balanced]]*B$2/DatiStorici[[#This Row],[Bond 3Y]]),Q3278)</f>
        <v>31.926386779663805</v>
      </c>
      <c r="R3279" s="33">
        <f>IF(DatiStorici[[#This Row],[Calend]]="X",(DatiStorici[[#This Row],[Balanced]]*C$2/DatiStorici[[#This Row],[Bond 10Y]]),R3278)</f>
        <v>22.802972287357111</v>
      </c>
      <c r="S3279" s="33">
        <f>IF(DatiStorici[[#This Row],[Calend]]="X",(DatiStorici[[#This Row],[Balanced]]*D$2/DatiStorici[[#This Row],[SXXR]]),S3278)</f>
        <v>19.40453837773444</v>
      </c>
      <c r="T3279" s="33">
        <f>IF(DatiStorici[[#This Row],[Calend]]="X",(DatiStorici[[#This Row],[Balanced]]*E$2/DatiStorici[[#This Row],[Gold]]),T3278)</f>
        <v>35.247450918338842</v>
      </c>
      <c r="U3279" s="34">
        <f>SUMPRODUCT(DatiStorici[[#This Row],[Bond 3Y]:[Gold]],Q3278:T3278)</f>
        <v>18924.741843284646</v>
      </c>
      <c r="V3279" s="32">
        <f t="shared" si="422"/>
        <v>1.1806846712773531E-3</v>
      </c>
      <c r="W3279" s="32">
        <f>-(1-U3279/MAX(U$5:U3279))</f>
        <v>-5.8160135648960276E-3</v>
      </c>
      <c r="X3279" s="53" t="str">
        <f t="shared" si="423"/>
        <v/>
      </c>
    </row>
    <row r="3280" spans="1:24" x14ac:dyDescent="0.3">
      <c r="A3280" s="79">
        <v>43727</v>
      </c>
      <c r="B3280" s="1">
        <v>133.76660000000001</v>
      </c>
      <c r="C3280" s="1">
        <v>202.79458099999999</v>
      </c>
      <c r="D3280" s="1">
        <v>261.82949600000001</v>
      </c>
      <c r="E3280" s="1">
        <v>140.86063999999999</v>
      </c>
      <c r="F3280" s="3">
        <f t="shared" si="416"/>
        <v>17931.05750842717</v>
      </c>
      <c r="G3280" s="36">
        <f t="shared" si="417"/>
        <v>-2.5955278701434727E-4</v>
      </c>
      <c r="H3280" s="31">
        <f t="shared" si="418"/>
        <v>-1.0615505352737364E-3</v>
      </c>
      <c r="I3280" s="37">
        <f t="shared" si="419"/>
        <v>6.172177229960202E-3</v>
      </c>
      <c r="J3280" s="37">
        <f t="shared" si="420"/>
        <v>-1.8756982359195765E-3</v>
      </c>
      <c r="K3280" s="39">
        <f t="shared" si="421"/>
        <v>4.1808158224471896E-4</v>
      </c>
      <c r="L3280" s="36">
        <f>-(1-B3280/MAX(B$5:B3280))</f>
        <v>-2.4643641713137932E-3</v>
      </c>
      <c r="M3280" s="37">
        <f>-(1-C3280/MAX(C$5:C3280))</f>
        <v>-1.2438325904606251E-2</v>
      </c>
      <c r="N3280" s="37">
        <f>-(1-D3280/MAX(D$5:D3280))</f>
        <v>0</v>
      </c>
      <c r="O3280" s="37">
        <f>-(1-E3280/MAX(E$5:E3280))</f>
        <v>-0.23430323324128643</v>
      </c>
      <c r="P3280" s="39">
        <f>-(1-F3280/MAX(F$5:F3280))</f>
        <v>-7.8271305218317044E-3</v>
      </c>
      <c r="Q3280" s="33">
        <f>IF(DatiStorici[[#This Row],[Calend]]="X",(DatiStorici[[#This Row],[Balanced]]*B$2/DatiStorici[[#This Row],[Bond 3Y]]),Q3279)</f>
        <v>31.926386779663805</v>
      </c>
      <c r="R3280" s="33">
        <f>IF(DatiStorici[[#This Row],[Calend]]="X",(DatiStorici[[#This Row],[Balanced]]*C$2/DatiStorici[[#This Row],[Bond 10Y]]),R3279)</f>
        <v>22.802972287357111</v>
      </c>
      <c r="S3280" s="33">
        <f>IF(DatiStorici[[#This Row],[Calend]]="X",(DatiStorici[[#This Row],[Balanced]]*D$2/DatiStorici[[#This Row],[SXXR]]),S3279)</f>
        <v>19.40453837773444</v>
      </c>
      <c r="T3280" s="33">
        <f>IF(DatiStorici[[#This Row],[Calend]]="X",(DatiStorici[[#This Row],[Balanced]]*E$2/DatiStorici[[#This Row],[Gold]]),T3279)</f>
        <v>35.247450918338842</v>
      </c>
      <c r="U3280" s="34">
        <f>SUMPRODUCT(DatiStorici[[#This Row],[Bond 3Y]:[Gold]],Q3279:T3279)</f>
        <v>18940.662418650434</v>
      </c>
      <c r="V3280" s="32">
        <f t="shared" si="422"/>
        <v>8.4090354318161942E-4</v>
      </c>
      <c r="W3280" s="32">
        <f>-(1-U3280/MAX(U$5:U3280))</f>
        <v>-4.9796491265026166E-3</v>
      </c>
      <c r="X3280" s="53" t="str">
        <f t="shared" si="423"/>
        <v/>
      </c>
    </row>
    <row r="3281" spans="1:24" x14ac:dyDescent="0.3">
      <c r="A3281" s="79">
        <v>43728</v>
      </c>
      <c r="B3281" s="1">
        <v>133.75608800000001</v>
      </c>
      <c r="C3281" s="1">
        <v>202.82139599999999</v>
      </c>
      <c r="D3281" s="1">
        <v>262.59745199999998</v>
      </c>
      <c r="E3281" s="1">
        <v>140.97163</v>
      </c>
      <c r="F3281" s="3">
        <f t="shared" si="416"/>
        <v>17947.407139799161</v>
      </c>
      <c r="G3281" s="36">
        <f t="shared" si="417"/>
        <v>-7.8587727149488881E-5</v>
      </c>
      <c r="H3281" s="31">
        <f t="shared" si="418"/>
        <v>1.3221865784179276E-4</v>
      </c>
      <c r="I3281" s="37">
        <f t="shared" si="419"/>
        <v>2.9287455645078107E-3</v>
      </c>
      <c r="J3281" s="37">
        <f t="shared" si="420"/>
        <v>7.876316345027945E-4</v>
      </c>
      <c r="K3281" s="39">
        <f t="shared" si="421"/>
        <v>9.1138975226522632E-4</v>
      </c>
      <c r="L3281" s="36">
        <f>-(1-B3281/MAX(B$5:B3281))</f>
        <v>-2.5427551493594214E-3</v>
      </c>
      <c r="M3281" s="37">
        <f>-(1-C3281/MAX(C$5:C3281))</f>
        <v>-1.2307743192976228E-2</v>
      </c>
      <c r="N3281" s="37">
        <f>-(1-D3281/MAX(D$5:D3281))</f>
        <v>0</v>
      </c>
      <c r="O3281" s="37">
        <f>-(1-E3281/MAX(E$5:E3281))</f>
        <v>-0.23369990867778478</v>
      </c>
      <c r="P3281" s="39">
        <f>-(1-F3281/MAX(F$5:F3281))</f>
        <v>-6.9224621459907931E-3</v>
      </c>
      <c r="Q3281" s="33">
        <f>IF(DatiStorici[[#This Row],[Calend]]="X",(DatiStorici[[#This Row],[Balanced]]*B$2/DatiStorici[[#This Row],[Bond 3Y]]),Q3280)</f>
        <v>31.926386779663805</v>
      </c>
      <c r="R3281" s="33">
        <f>IF(DatiStorici[[#This Row],[Calend]]="X",(DatiStorici[[#This Row],[Balanced]]*C$2/DatiStorici[[#This Row],[Bond 10Y]]),R3280)</f>
        <v>22.802972287357111</v>
      </c>
      <c r="S3281" s="33">
        <f>IF(DatiStorici[[#This Row],[Calend]]="X",(DatiStorici[[#This Row],[Balanced]]*D$2/DatiStorici[[#This Row],[SXXR]]),S3280)</f>
        <v>19.40453837773444</v>
      </c>
      <c r="T3281" s="33">
        <f>IF(DatiStorici[[#This Row],[Calend]]="X",(DatiStorici[[#This Row],[Balanced]]*E$2/DatiStorici[[#This Row],[Gold]]),T3280)</f>
        <v>35.247450918338842</v>
      </c>
      <c r="U3281" s="34">
        <f>SUMPRODUCT(DatiStorici[[#This Row],[Bond 3Y]:[Gold]],Q3280:T3280)</f>
        <v>18959.752216426332</v>
      </c>
      <c r="V3281" s="32">
        <f t="shared" si="422"/>
        <v>1.0073662557015931E-3</v>
      </c>
      <c r="W3281" s="32">
        <f>-(1-U3281/MAX(U$5:U3281))</f>
        <v>-3.9767941649795358E-3</v>
      </c>
      <c r="X3281" s="53" t="str">
        <f t="shared" si="423"/>
        <v/>
      </c>
    </row>
    <row r="3282" spans="1:24" x14ac:dyDescent="0.3">
      <c r="A3282" s="79">
        <v>43731</v>
      </c>
      <c r="B3282" s="1">
        <v>133.82664399999999</v>
      </c>
      <c r="C3282" s="1">
        <v>204.06158600000001</v>
      </c>
      <c r="D3282" s="1">
        <v>260.517064</v>
      </c>
      <c r="E3282" s="1">
        <v>142.86264</v>
      </c>
      <c r="F3282" s="3">
        <f t="shared" si="416"/>
        <v>18023.835431962638</v>
      </c>
      <c r="G3282" s="36">
        <f t="shared" si="417"/>
        <v>5.2735840693304066E-4</v>
      </c>
      <c r="H3282" s="31">
        <f t="shared" si="418"/>
        <v>6.0960713302490822E-3</v>
      </c>
      <c r="I3282" s="37">
        <f t="shared" si="419"/>
        <v>-7.9538950047841166E-3</v>
      </c>
      <c r="J3282" s="37">
        <f t="shared" si="420"/>
        <v>1.3324944726655324E-2</v>
      </c>
      <c r="K3282" s="39">
        <f t="shared" si="421"/>
        <v>4.2494171292481973E-3</v>
      </c>
      <c r="L3282" s="36">
        <f>-(1-B3282/MAX(B$5:B3282))</f>
        <v>-2.0165989614806534E-3</v>
      </c>
      <c r="M3282" s="37">
        <f>-(1-C3282/MAX(C$5:C3282))</f>
        <v>-6.2683110416980048E-3</v>
      </c>
      <c r="N3282" s="37">
        <f>-(1-D3282/MAX(D$5:D3282))</f>
        <v>-7.9223464818690692E-3</v>
      </c>
      <c r="O3282" s="37">
        <f>-(1-E3282/MAX(E$5:E3282))</f>
        <v>-0.22342066926137727</v>
      </c>
      <c r="P3282" s="39">
        <f>-(1-F3282/MAX(F$5:F3282))</f>
        <v>-2.6934824603523921E-3</v>
      </c>
      <c r="Q3282" s="33">
        <f>IF(DatiStorici[[#This Row],[Calend]]="X",(DatiStorici[[#This Row],[Balanced]]*B$2/DatiStorici[[#This Row],[Bond 3Y]]),Q3281)</f>
        <v>31.926386779663805</v>
      </c>
      <c r="R3282" s="33">
        <f>IF(DatiStorici[[#This Row],[Calend]]="X",(DatiStorici[[#This Row],[Balanced]]*C$2/DatiStorici[[#This Row],[Bond 10Y]]),R3281)</f>
        <v>22.802972287357111</v>
      </c>
      <c r="S3282" s="33">
        <f>IF(DatiStorici[[#This Row],[Calend]]="X",(DatiStorici[[#This Row],[Balanced]]*D$2/DatiStorici[[#This Row],[SXXR]]),S3281)</f>
        <v>19.40453837773444</v>
      </c>
      <c r="T3282" s="33">
        <f>IF(DatiStorici[[#This Row],[Calend]]="X",(DatiStorici[[#This Row],[Balanced]]*E$2/DatiStorici[[#This Row],[Gold]]),T3281)</f>
        <v>35.247450918338842</v>
      </c>
      <c r="U3282" s="34">
        <f>SUMPRODUCT(DatiStorici[[#This Row],[Bond 3Y]:[Gold]],Q3281:T3281)</f>
        <v>19016.569146147522</v>
      </c>
      <c r="V3282" s="32">
        <f t="shared" si="422"/>
        <v>2.9922314787166259E-3</v>
      </c>
      <c r="W3282" s="32">
        <f>-(1-U3282/MAX(U$5:U3282))</f>
        <v>-9.9199880264488893E-4</v>
      </c>
      <c r="X3282" s="53" t="str">
        <f t="shared" si="423"/>
        <v/>
      </c>
    </row>
    <row r="3283" spans="1:24" x14ac:dyDescent="0.3">
      <c r="A3283" s="79">
        <v>43732</v>
      </c>
      <c r="B3283" s="1">
        <v>133.82312999999999</v>
      </c>
      <c r="C3283" s="1">
        <v>204.21240299999999</v>
      </c>
      <c r="D3283" s="1">
        <v>260.54415299999999</v>
      </c>
      <c r="E3283" s="1">
        <v>142.72488000000001</v>
      </c>
      <c r="F3283" s="3">
        <f t="shared" si="416"/>
        <v>18022.541315307571</v>
      </c>
      <c r="G3283" s="36">
        <f t="shared" si="417"/>
        <v>-2.6258195160599719E-5</v>
      </c>
      <c r="H3283" s="31">
        <f t="shared" si="418"/>
        <v>7.3880291629364935E-4</v>
      </c>
      <c r="I3283" s="37">
        <f t="shared" si="419"/>
        <v>1.0397626666730818E-4</v>
      </c>
      <c r="J3283" s="37">
        <f t="shared" si="420"/>
        <v>-9.6474811423737713E-4</v>
      </c>
      <c r="K3283" s="39">
        <f t="shared" si="421"/>
        <v>-7.1802870213297283E-5</v>
      </c>
      <c r="L3283" s="36">
        <f>-(1-B3283/MAX(B$5:B3283))</f>
        <v>-2.0428038603440557E-3</v>
      </c>
      <c r="M3283" s="37">
        <f>-(1-C3283/MAX(C$5:C3283))</f>
        <v>-5.5338679009218072E-3</v>
      </c>
      <c r="N3283" s="37">
        <f>-(1-D3283/MAX(D$5:D3283))</f>
        <v>-7.8191885883187595E-3</v>
      </c>
      <c r="O3283" s="37">
        <f>-(1-E3283/MAX(E$5:E3283))</f>
        <v>-0.22416951142614849</v>
      </c>
      <c r="P3283" s="39">
        <f>-(1-F3283/MAX(F$5:F3283))</f>
        <v>-2.7650893599729942E-3</v>
      </c>
      <c r="Q3283" s="33">
        <f>IF(DatiStorici[[#This Row],[Calend]]="X",(DatiStorici[[#This Row],[Balanced]]*B$2/DatiStorici[[#This Row],[Bond 3Y]]),Q3282)</f>
        <v>31.926386779663805</v>
      </c>
      <c r="R3283" s="33">
        <f>IF(DatiStorici[[#This Row],[Calend]]="X",(DatiStorici[[#This Row],[Balanced]]*C$2/DatiStorici[[#This Row],[Bond 10Y]]),R3282)</f>
        <v>22.802972287357111</v>
      </c>
      <c r="S3283" s="33">
        <f>IF(DatiStorici[[#This Row],[Calend]]="X",(DatiStorici[[#This Row],[Balanced]]*D$2/DatiStorici[[#This Row],[SXXR]]),S3282)</f>
        <v>19.40453837773444</v>
      </c>
      <c r="T3283" s="33">
        <f>IF(DatiStorici[[#This Row],[Calend]]="X",(DatiStorici[[#This Row],[Balanced]]*E$2/DatiStorici[[#This Row],[Gold]]),T3282)</f>
        <v>35.247450918338842</v>
      </c>
      <c r="U3283" s="34">
        <f>SUMPRODUCT(DatiStorici[[#This Row],[Bond 3Y]:[Gold]],Q3282:T3282)</f>
        <v>19015.565993397449</v>
      </c>
      <c r="V3283" s="32">
        <f t="shared" si="422"/>
        <v>-5.2752902072068179E-5</v>
      </c>
      <c r="W3283" s="32">
        <f>-(1-U3283/MAX(U$5:U3283))</f>
        <v>-1.0446979838717452E-3</v>
      </c>
      <c r="X3283" s="53" t="str">
        <f t="shared" si="423"/>
        <v/>
      </c>
    </row>
    <row r="3284" spans="1:24" x14ac:dyDescent="0.3">
      <c r="A3284" s="79">
        <v>43733</v>
      </c>
      <c r="B3284" s="1">
        <v>133.80211600000001</v>
      </c>
      <c r="C3284" s="1">
        <v>203.95864700000001</v>
      </c>
      <c r="D3284" s="1">
        <v>259.042102</v>
      </c>
      <c r="E3284" s="1">
        <v>143.48345</v>
      </c>
      <c r="F3284" s="3">
        <f t="shared" si="416"/>
        <v>18022.920410429713</v>
      </c>
      <c r="G3284" s="36">
        <f t="shared" si="417"/>
        <v>-1.5704049118866074E-4</v>
      </c>
      <c r="H3284" s="31">
        <f t="shared" si="418"/>
        <v>-1.2433808458101883E-3</v>
      </c>
      <c r="I3284" s="37">
        <f t="shared" si="419"/>
        <v>-5.7817356399064435E-3</v>
      </c>
      <c r="J3284" s="37">
        <f t="shared" si="420"/>
        <v>5.3008364658403964E-3</v>
      </c>
      <c r="K3284" s="39">
        <f t="shared" si="421"/>
        <v>2.1034277493300726E-5</v>
      </c>
      <c r="L3284" s="36">
        <f>-(1-B3284/MAX(B$5:B3284))</f>
        <v>-2.1995112435867492E-3</v>
      </c>
      <c r="M3284" s="37">
        <f>-(1-C3284/MAX(C$5:C3284))</f>
        <v>-6.7695996395905622E-3</v>
      </c>
      <c r="N3284" s="37">
        <f>-(1-D3284/MAX(D$5:D3284))</f>
        <v>-1.353916411953604E-2</v>
      </c>
      <c r="O3284" s="37">
        <f>-(1-E3284/MAX(E$5:E3284))</f>
        <v>-0.22004604161683805</v>
      </c>
      <c r="P3284" s="39">
        <f>-(1-F3284/MAX(F$5:F3284))</f>
        <v>-2.7441130235263955E-3</v>
      </c>
      <c r="Q3284" s="33">
        <f>IF(DatiStorici[[#This Row],[Calend]]="X",(DatiStorici[[#This Row],[Balanced]]*B$2/DatiStorici[[#This Row],[Bond 3Y]]),Q3283)</f>
        <v>31.926386779663805</v>
      </c>
      <c r="R3284" s="33">
        <f>IF(DatiStorici[[#This Row],[Calend]]="X",(DatiStorici[[#This Row],[Balanced]]*C$2/DatiStorici[[#This Row],[Bond 10Y]]),R3283)</f>
        <v>22.802972287357111</v>
      </c>
      <c r="S3284" s="33">
        <f>IF(DatiStorici[[#This Row],[Calend]]="X",(DatiStorici[[#This Row],[Balanced]]*D$2/DatiStorici[[#This Row],[SXXR]]),S3283)</f>
        <v>19.40453837773444</v>
      </c>
      <c r="T3284" s="33">
        <f>IF(DatiStorici[[#This Row],[Calend]]="X",(DatiStorici[[#This Row],[Balanced]]*E$2/DatiStorici[[#This Row],[Gold]]),T3283)</f>
        <v>35.247450918338842</v>
      </c>
      <c r="U3284" s="34">
        <f>SUMPRODUCT(DatiStorici[[#This Row],[Bond 3Y]:[Gold]],Q3283:T3283)</f>
        <v>19006.69975383822</v>
      </c>
      <c r="V3284" s="32">
        <f t="shared" si="422"/>
        <v>-4.6637093006881425E-4</v>
      </c>
      <c r="W3284" s="32">
        <f>-(1-U3284/MAX(U$5:U3284))</f>
        <v>-1.5104730767462327E-3</v>
      </c>
      <c r="X3284" s="53" t="str">
        <f t="shared" si="423"/>
        <v/>
      </c>
    </row>
    <row r="3285" spans="1:24" x14ac:dyDescent="0.3">
      <c r="A3285" s="79">
        <v>43734</v>
      </c>
      <c r="B3285" s="1">
        <v>133.8134</v>
      </c>
      <c r="C3285" s="1">
        <v>203.89255900000001</v>
      </c>
      <c r="D3285" s="1">
        <v>260.629481</v>
      </c>
      <c r="E3285" s="1">
        <v>141.38409999999999</v>
      </c>
      <c r="F3285" s="3">
        <f t="shared" si="416"/>
        <v>17962.605387695825</v>
      </c>
      <c r="G3285" s="36">
        <f t="shared" si="417"/>
        <v>8.4329938527739058E-5</v>
      </c>
      <c r="H3285" s="31">
        <f t="shared" si="418"/>
        <v>-3.2407897589216547E-4</v>
      </c>
      <c r="I3285" s="37">
        <f t="shared" si="419"/>
        <v>6.1091812173333848E-3</v>
      </c>
      <c r="J3285" s="37">
        <f t="shared" si="420"/>
        <v>-1.4739397357233014E-2</v>
      </c>
      <c r="K3285" s="39">
        <f t="shared" si="421"/>
        <v>-3.3521855177535936E-3</v>
      </c>
      <c r="L3285" s="36">
        <f>-(1-B3285/MAX(B$5:B3285))</f>
        <v>-2.1153632416589518E-3</v>
      </c>
      <c r="M3285" s="37">
        <f>-(1-C3285/MAX(C$5:C3285))</f>
        <v>-7.091432578103074E-3</v>
      </c>
      <c r="N3285" s="37">
        <f>-(1-D3285/MAX(D$5:D3285))</f>
        <v>-7.4942501726938948E-3</v>
      </c>
      <c r="O3285" s="37">
        <f>-(1-E3285/MAX(E$5:E3285))</f>
        <v>-0.23145778521884719</v>
      </c>
      <c r="P3285" s="39">
        <f>-(1-F3285/MAX(F$5:F3285))</f>
        <v>-6.0815028651683978E-3</v>
      </c>
      <c r="Q3285" s="33">
        <f>IF(DatiStorici[[#This Row],[Calend]]="X",(DatiStorici[[#This Row],[Balanced]]*B$2/DatiStorici[[#This Row],[Bond 3Y]]),Q3284)</f>
        <v>31.926386779663805</v>
      </c>
      <c r="R3285" s="33">
        <f>IF(DatiStorici[[#This Row],[Calend]]="X",(DatiStorici[[#This Row],[Balanced]]*C$2/DatiStorici[[#This Row],[Bond 10Y]]),R3284)</f>
        <v>22.802972287357111</v>
      </c>
      <c r="S3285" s="33">
        <f>IF(DatiStorici[[#This Row],[Calend]]="X",(DatiStorici[[#This Row],[Balanced]]*D$2/DatiStorici[[#This Row],[SXXR]]),S3284)</f>
        <v>19.40453837773444</v>
      </c>
      <c r="T3285" s="33">
        <f>IF(DatiStorici[[#This Row],[Calend]]="X",(DatiStorici[[#This Row],[Balanced]]*E$2/DatiStorici[[#This Row],[Gold]]),T3284)</f>
        <v>35.247450918338842</v>
      </c>
      <c r="U3285" s="34">
        <f>SUMPRODUCT(DatiStorici[[#This Row],[Bond 3Y]:[Gold]],Q3284:T3284)</f>
        <v>18962.35862899421</v>
      </c>
      <c r="V3285" s="32">
        <f t="shared" si="422"/>
        <v>-2.3356462809566427E-3</v>
      </c>
      <c r="W3285" s="32">
        <f>-(1-U3285/MAX(U$5:U3285))</f>
        <v>-3.8398700442444644E-3</v>
      </c>
      <c r="X3285" s="53" t="str">
        <f t="shared" si="423"/>
        <v/>
      </c>
    </row>
    <row r="3286" spans="1:24" x14ac:dyDescent="0.3">
      <c r="A3286" s="79">
        <v>43735</v>
      </c>
      <c r="B3286" s="1">
        <v>133.837019</v>
      </c>
      <c r="C3286" s="1">
        <v>203.85969299999999</v>
      </c>
      <c r="D3286" s="1">
        <v>261.90331200000003</v>
      </c>
      <c r="E3286" s="1">
        <v>139.83385000000001</v>
      </c>
      <c r="F3286" s="3">
        <f t="shared" si="416"/>
        <v>17920.376076687753</v>
      </c>
      <c r="G3286" s="36">
        <f t="shared" si="417"/>
        <v>1.7649141106926741E-4</v>
      </c>
      <c r="H3286" s="31">
        <f t="shared" si="418"/>
        <v>-1.6120573171569131E-4</v>
      </c>
      <c r="I3286" s="37">
        <f t="shared" si="419"/>
        <v>4.8756117911809742E-3</v>
      </c>
      <c r="J3286" s="37">
        <f t="shared" si="420"/>
        <v>-1.1025368073681213E-2</v>
      </c>
      <c r="K3286" s="39">
        <f t="shared" si="421"/>
        <v>-2.3537247341569056E-3</v>
      </c>
      <c r="L3286" s="36">
        <f>-(1-B3286/MAX(B$5:B3286))</f>
        <v>-1.9392296314555413E-3</v>
      </c>
      <c r="M3286" s="37">
        <f>-(1-C3286/MAX(C$5:C3286))</f>
        <v>-7.2514822294338366E-3</v>
      </c>
      <c r="N3286" s="37">
        <f>-(1-D3286/MAX(D$5:D3286))</f>
        <v>-2.6433615205068151E-3</v>
      </c>
      <c r="O3286" s="37">
        <f>-(1-E3286/MAX(E$5:E3286))</f>
        <v>-0.23988470570328968</v>
      </c>
      <c r="P3286" s="39">
        <f>-(1-F3286/MAX(F$5:F3286))</f>
        <v>-8.418162410165797E-3</v>
      </c>
      <c r="Q3286" s="33">
        <f>IF(DatiStorici[[#This Row],[Calend]]="X",(DatiStorici[[#This Row],[Balanced]]*B$2/DatiStorici[[#This Row],[Bond 3Y]]),Q3285)</f>
        <v>31.926386779663805</v>
      </c>
      <c r="R3286" s="33">
        <f>IF(DatiStorici[[#This Row],[Calend]]="X",(DatiStorici[[#This Row],[Balanced]]*C$2/DatiStorici[[#This Row],[Bond 10Y]]),R3285)</f>
        <v>22.802972287357111</v>
      </c>
      <c r="S3286" s="33">
        <f>IF(DatiStorici[[#This Row],[Calend]]="X",(DatiStorici[[#This Row],[Balanced]]*D$2/DatiStorici[[#This Row],[SXXR]]),S3285)</f>
        <v>19.40453837773444</v>
      </c>
      <c r="T3286" s="33">
        <f>IF(DatiStorici[[#This Row],[Calend]]="X",(DatiStorici[[#This Row],[Balanced]]*E$2/DatiStorici[[#This Row],[Gold]]),T3285)</f>
        <v>35.247450918338842</v>
      </c>
      <c r="U3286" s="34">
        <f>SUMPRODUCT(DatiStorici[[#This Row],[Bond 3Y]:[Gold]],Q3285:T3285)</f>
        <v>18932.438997576457</v>
      </c>
      <c r="V3286" s="32">
        <f t="shared" si="422"/>
        <v>-1.5790894533704359E-3</v>
      </c>
      <c r="W3286" s="32">
        <f>-(1-U3286/MAX(U$5:U3286))</f>
        <v>-5.4116546784495068E-3</v>
      </c>
      <c r="X3286" s="53" t="str">
        <f t="shared" si="423"/>
        <v/>
      </c>
    </row>
    <row r="3287" spans="1:24" x14ac:dyDescent="0.3">
      <c r="A3287" s="79">
        <v>43738</v>
      </c>
      <c r="B3287" s="1">
        <v>133.85479699999999</v>
      </c>
      <c r="C3287" s="1">
        <v>203.988574</v>
      </c>
      <c r="D3287" s="1">
        <v>262.817545</v>
      </c>
      <c r="E3287" s="1">
        <v>139.39724000000001</v>
      </c>
      <c r="F3287" s="3">
        <f t="shared" si="416"/>
        <v>17920.610989880683</v>
      </c>
      <c r="G3287" s="36">
        <f t="shared" si="417"/>
        <v>1.3282438209573705E-4</v>
      </c>
      <c r="H3287" s="31">
        <f t="shared" si="418"/>
        <v>6.3200466800021778E-4</v>
      </c>
      <c r="I3287" s="37">
        <f t="shared" si="419"/>
        <v>3.4846486962129375E-3</v>
      </c>
      <c r="J3287" s="37">
        <f t="shared" si="420"/>
        <v>-3.127233115926015E-3</v>
      </c>
      <c r="K3287" s="39">
        <f t="shared" si="421"/>
        <v>1.3108634117606093E-5</v>
      </c>
      <c r="L3287" s="36">
        <f>-(1-B3287/MAX(B$5:B3287))</f>
        <v>-1.8066540218956151E-3</v>
      </c>
      <c r="M3287" s="37">
        <f>-(1-C3287/MAX(C$5:C3287))</f>
        <v>-6.623862223556598E-3</v>
      </c>
      <c r="N3287" s="37">
        <f>-(1-D3287/MAX(D$5:D3287))</f>
        <v>0</v>
      </c>
      <c r="O3287" s="37">
        <f>-(1-E3287/MAX(E$5:E3287))</f>
        <v>-0.24225805048813887</v>
      </c>
      <c r="P3287" s="39">
        <f>-(1-F3287/MAX(F$5:F3287))</f>
        <v>-8.4051640414640749E-3</v>
      </c>
      <c r="Q3287" s="33">
        <f>IF(DatiStorici[[#This Row],[Calend]]="X",(DatiStorici[[#This Row],[Balanced]]*B$2/DatiStorici[[#This Row],[Bond 3Y]]),Q3286)</f>
        <v>31.926386779663805</v>
      </c>
      <c r="R3287" s="33">
        <f>IF(DatiStorici[[#This Row],[Calend]]="X",(DatiStorici[[#This Row],[Balanced]]*C$2/DatiStorici[[#This Row],[Bond 10Y]]),R3286)</f>
        <v>22.802972287357111</v>
      </c>
      <c r="S3287" s="33">
        <f>IF(DatiStorici[[#This Row],[Calend]]="X",(DatiStorici[[#This Row],[Balanced]]*D$2/DatiStorici[[#This Row],[SXXR]]),S3286)</f>
        <v>19.40453837773444</v>
      </c>
      <c r="T3287" s="33">
        <f>IF(DatiStorici[[#This Row],[Calend]]="X",(DatiStorici[[#This Row],[Balanced]]*E$2/DatiStorici[[#This Row],[Gold]]),T3286)</f>
        <v>35.247450918338842</v>
      </c>
      <c r="U3287" s="34">
        <f>SUMPRODUCT(DatiStorici[[#This Row],[Bond 3Y]:[Gold]],Q3286:T3286)</f>
        <v>18938.296334541228</v>
      </c>
      <c r="V3287" s="32">
        <f t="shared" si="422"/>
        <v>3.0933315448507785E-4</v>
      </c>
      <c r="W3287" s="32">
        <f>-(1-U3287/MAX(U$5:U3287))</f>
        <v>-5.1039479386825182E-3</v>
      </c>
      <c r="X3287" s="53" t="str">
        <f t="shared" si="423"/>
        <v/>
      </c>
    </row>
    <row r="3288" spans="1:24" x14ac:dyDescent="0.3">
      <c r="A3288" s="79">
        <v>43739</v>
      </c>
      <c r="B3288" s="1">
        <v>133.849087</v>
      </c>
      <c r="C3288" s="1">
        <v>203.79695799999999</v>
      </c>
      <c r="D3288" s="1">
        <v>259.368517</v>
      </c>
      <c r="E3288" s="1">
        <v>138.28348</v>
      </c>
      <c r="F3288" s="3">
        <f t="shared" si="416"/>
        <v>17819.80590194738</v>
      </c>
      <c r="G3288" s="36">
        <f t="shared" si="417"/>
        <v>-4.2659074762310098E-5</v>
      </c>
      <c r="H3288" s="31">
        <f t="shared" si="418"/>
        <v>-9.3978819289242826E-4</v>
      </c>
      <c r="I3288" s="37">
        <f t="shared" si="419"/>
        <v>-1.3210150204233663E-2</v>
      </c>
      <c r="J3288" s="37">
        <f t="shared" si="420"/>
        <v>-8.0219179253059932E-3</v>
      </c>
      <c r="K3288" s="39">
        <f t="shared" si="421"/>
        <v>-5.6409725462659857E-3</v>
      </c>
      <c r="L3288" s="36">
        <f>-(1-B3288/MAX(B$5:B3288))</f>
        <v>-1.8492351182274325E-3</v>
      </c>
      <c r="M3288" s="37">
        <f>-(1-C3288/MAX(C$5:C3288))</f>
        <v>-7.5569868505084292E-3</v>
      </c>
      <c r="N3288" s="37">
        <f>-(1-D3288/MAX(D$5:D3288))</f>
        <v>-1.3123279117457698E-2</v>
      </c>
      <c r="O3288" s="37">
        <f>-(1-E3288/MAX(E$5:E3288))</f>
        <v>-0.24831227848926962</v>
      </c>
      <c r="P3288" s="39">
        <f>-(1-F3288/MAX(F$5:F3288))</f>
        <v>-1.3982976354306009E-2</v>
      </c>
      <c r="Q3288" s="33">
        <f>IF(DatiStorici[[#This Row],[Calend]]="X",(DatiStorici[[#This Row],[Balanced]]*B$2/DatiStorici[[#This Row],[Bond 3Y]]),Q3287)</f>
        <v>31.926386779663805</v>
      </c>
      <c r="R3288" s="33">
        <f>IF(DatiStorici[[#This Row],[Calend]]="X",(DatiStorici[[#This Row],[Balanced]]*C$2/DatiStorici[[#This Row],[Bond 10Y]]),R3287)</f>
        <v>22.802972287357111</v>
      </c>
      <c r="S3288" s="33">
        <f>IF(DatiStorici[[#This Row],[Calend]]="X",(DatiStorici[[#This Row],[Balanced]]*D$2/DatiStorici[[#This Row],[SXXR]]),S3287)</f>
        <v>19.40453837773444</v>
      </c>
      <c r="T3288" s="33">
        <f>IF(DatiStorici[[#This Row],[Calend]]="X",(DatiStorici[[#This Row],[Balanced]]*E$2/DatiStorici[[#This Row],[Gold]]),T3287)</f>
        <v>35.247450918338842</v>
      </c>
      <c r="U3288" s="34">
        <f>SUMPRODUCT(DatiStorici[[#This Row],[Bond 3Y]:[Gold]],Q3287:T3287)</f>
        <v>18827.560623408212</v>
      </c>
      <c r="V3288" s="32">
        <f t="shared" si="422"/>
        <v>-5.8643461267860134E-3</v>
      </c>
      <c r="W3288" s="32">
        <f>-(1-U3288/MAX(U$5:U3288))</f>
        <v>-1.0921288626688397E-2</v>
      </c>
      <c r="X3288" s="53" t="str">
        <f t="shared" si="423"/>
        <v/>
      </c>
    </row>
    <row r="3289" spans="1:24" x14ac:dyDescent="0.3">
      <c r="A3289" s="79">
        <v>43740</v>
      </c>
      <c r="B3289" s="1">
        <v>133.822934</v>
      </c>
      <c r="C3289" s="1">
        <v>203.30434500000001</v>
      </c>
      <c r="D3289" s="1">
        <v>252.37768399999999</v>
      </c>
      <c r="E3289" s="1">
        <v>140.07908</v>
      </c>
      <c r="F3289" s="3">
        <f t="shared" si="416"/>
        <v>17772.341816550466</v>
      </c>
      <c r="G3289" s="36">
        <f t="shared" si="417"/>
        <v>-1.954107865701217E-4</v>
      </c>
      <c r="H3289" s="31">
        <f t="shared" si="418"/>
        <v>-2.4201015167553846E-3</v>
      </c>
      <c r="I3289" s="37">
        <f t="shared" si="419"/>
        <v>-2.7323184429538329E-2</v>
      </c>
      <c r="J3289" s="37">
        <f t="shared" si="420"/>
        <v>1.2901339214471149E-2</v>
      </c>
      <c r="K3289" s="39">
        <f t="shared" si="421"/>
        <v>-2.6671115162007525E-3</v>
      </c>
      <c r="L3289" s="36">
        <f>-(1-B3289/MAX(B$5:B3289))</f>
        <v>-2.0442654881689393E-3</v>
      </c>
      <c r="M3289" s="37">
        <f>-(1-C3289/MAX(C$5:C3289))</f>
        <v>-9.9558957195828857E-3</v>
      </c>
      <c r="N3289" s="37">
        <f>-(1-D3289/MAX(D$5:D3289))</f>
        <v>-3.9722846509353094E-2</v>
      </c>
      <c r="O3289" s="37">
        <f>-(1-E3289/MAX(E$5:E3289))</f>
        <v>-0.23855167315344306</v>
      </c>
      <c r="P3289" s="39">
        <f>-(1-F3289/MAX(F$5:F3289))</f>
        <v>-1.6609289820942452E-2</v>
      </c>
      <c r="Q3289" s="33">
        <f>IF(DatiStorici[[#This Row],[Calend]]="X",(DatiStorici[[#This Row],[Balanced]]*B$2/DatiStorici[[#This Row],[Bond 3Y]]),Q3288)</f>
        <v>31.926386779663805</v>
      </c>
      <c r="R3289" s="33">
        <f>IF(DatiStorici[[#This Row],[Calend]]="X",(DatiStorici[[#This Row],[Balanced]]*C$2/DatiStorici[[#This Row],[Bond 10Y]]),R3288)</f>
        <v>22.802972287357111</v>
      </c>
      <c r="S3289" s="33">
        <f>IF(DatiStorici[[#This Row],[Calend]]="X",(DatiStorici[[#This Row],[Balanced]]*D$2/DatiStorici[[#This Row],[SXXR]]),S3288)</f>
        <v>19.40453837773444</v>
      </c>
      <c r="T3289" s="33">
        <f>IF(DatiStorici[[#This Row],[Calend]]="X",(DatiStorici[[#This Row],[Balanced]]*E$2/DatiStorici[[#This Row],[Gold]]),T3288)</f>
        <v>35.247450918338842</v>
      </c>
      <c r="U3289" s="34">
        <f>SUMPRODUCT(DatiStorici[[#This Row],[Bond 3Y]:[Gold]],Q3288:T3288)</f>
        <v>18743.129047655508</v>
      </c>
      <c r="V3289" s="32">
        <f t="shared" si="422"/>
        <v>-4.4945524623264364E-3</v>
      </c>
      <c r="W3289" s="32">
        <f>-(1-U3289/MAX(U$5:U3289))</f>
        <v>-1.5356779544235977E-2</v>
      </c>
      <c r="X3289" s="53" t="str">
        <f t="shared" si="423"/>
        <v/>
      </c>
    </row>
    <row r="3290" spans="1:24" x14ac:dyDescent="0.3">
      <c r="A3290" s="79">
        <v>43741</v>
      </c>
      <c r="B3290" s="1">
        <v>133.85772600000001</v>
      </c>
      <c r="C3290" s="1">
        <v>204.02301800000001</v>
      </c>
      <c r="D3290" s="1">
        <v>253.31460300000001</v>
      </c>
      <c r="E3290" s="1">
        <v>142.37672000000001</v>
      </c>
      <c r="F3290" s="3">
        <f t="shared" si="416"/>
        <v>17896.111563905073</v>
      </c>
      <c r="G3290" s="36">
        <f t="shared" si="417"/>
        <v>2.5995154222884783E-4</v>
      </c>
      <c r="H3290" s="31">
        <f t="shared" si="418"/>
        <v>3.5287280503087E-3</v>
      </c>
      <c r="I3290" s="37">
        <f t="shared" si="419"/>
        <v>3.7054948083291546E-3</v>
      </c>
      <c r="J3290" s="37">
        <f t="shared" si="420"/>
        <v>1.6269382186566591E-2</v>
      </c>
      <c r="K3290" s="39">
        <f t="shared" si="421"/>
        <v>6.9400398613369248E-3</v>
      </c>
      <c r="L3290" s="36">
        <f>-(1-B3290/MAX(B$5:B3290))</f>
        <v>-1.7848116346527165E-3</v>
      </c>
      <c r="M3290" s="37">
        <f>-(1-C3290/MAX(C$5:C3290))</f>
        <v>-6.4561280852239999E-3</v>
      </c>
      <c r="N3290" s="37">
        <f>-(1-D3290/MAX(D$5:D3290))</f>
        <v>-3.6157943717189722E-2</v>
      </c>
      <c r="O3290" s="37">
        <f>-(1-E3290/MAX(E$5:E3290))</f>
        <v>-0.22606205561957771</v>
      </c>
      <c r="P3290" s="39">
        <f>-(1-F3290/MAX(F$5:F3290))</f>
        <v>-9.760782122514966E-3</v>
      </c>
      <c r="Q3290" s="33">
        <f>IF(DatiStorici[[#This Row],[Calend]]="X",(DatiStorici[[#This Row],[Balanced]]*B$2/DatiStorici[[#This Row],[Bond 3Y]]),Q3289)</f>
        <v>31.926386779663805</v>
      </c>
      <c r="R3290" s="33">
        <f>IF(DatiStorici[[#This Row],[Calend]]="X",(DatiStorici[[#This Row],[Balanced]]*C$2/DatiStorici[[#This Row],[Bond 10Y]]),R3289)</f>
        <v>22.802972287357111</v>
      </c>
      <c r="S3290" s="33">
        <f>IF(DatiStorici[[#This Row],[Calend]]="X",(DatiStorici[[#This Row],[Balanced]]*D$2/DatiStorici[[#This Row],[SXXR]]),S3289)</f>
        <v>19.40453837773444</v>
      </c>
      <c r="T3290" s="33">
        <f>IF(DatiStorici[[#This Row],[Calend]]="X",(DatiStorici[[#This Row],[Balanced]]*E$2/DatiStorici[[#This Row],[Gold]]),T3289)</f>
        <v>35.247450918338842</v>
      </c>
      <c r="U3290" s="34">
        <f>SUMPRODUCT(DatiStorici[[#This Row],[Bond 3Y]:[Gold]],Q3289:T3289)</f>
        <v>18859.794144827356</v>
      </c>
      <c r="V3290" s="32">
        <f t="shared" si="422"/>
        <v>6.2051277721171198E-3</v>
      </c>
      <c r="W3290" s="32">
        <f>-(1-U3290/MAX(U$5:U3290))</f>
        <v>-9.2279471223921661E-3</v>
      </c>
      <c r="X3290" s="53" t="str">
        <f t="shared" si="423"/>
        <v/>
      </c>
    </row>
    <row r="3291" spans="1:24" x14ac:dyDescent="0.3">
      <c r="A3291" s="79">
        <v>43742</v>
      </c>
      <c r="B3291" s="1">
        <v>133.85433499999999</v>
      </c>
      <c r="C3291" s="1">
        <v>204.04041599999999</v>
      </c>
      <c r="D3291" s="1">
        <v>254.25152199999999</v>
      </c>
      <c r="E3291" s="1">
        <v>140.69049999999999</v>
      </c>
      <c r="F3291" s="3">
        <f t="shared" si="416"/>
        <v>17844.057040254036</v>
      </c>
      <c r="G3291" s="36">
        <f t="shared" si="417"/>
        <v>-2.5333188109224123E-5</v>
      </c>
      <c r="H3291" s="31">
        <f t="shared" si="418"/>
        <v>8.5271056217932413E-5</v>
      </c>
      <c r="I3291" s="37">
        <f t="shared" si="419"/>
        <v>3.6918147921880628E-3</v>
      </c>
      <c r="J3291" s="37">
        <f t="shared" si="420"/>
        <v>-1.1914060171317136E-2</v>
      </c>
      <c r="K3291" s="39">
        <f t="shared" si="421"/>
        <v>-2.9129443140299229E-3</v>
      </c>
      <c r="L3291" s="36">
        <f>-(1-B3291/MAX(B$5:B3291))</f>
        <v>-1.8100992874832134E-3</v>
      </c>
      <c r="M3291" s="37">
        <f>-(1-C3291/MAX(C$5:C3291))</f>
        <v>-6.3714039376596698E-3</v>
      </c>
      <c r="N3291" s="37">
        <f>-(1-D3291/MAX(D$5:D3291))</f>
        <v>-3.2593040925026573E-2</v>
      </c>
      <c r="O3291" s="37">
        <f>-(1-E3291/MAX(E$5:E3291))</f>
        <v>-0.23522808810419438</v>
      </c>
      <c r="P3291" s="39">
        <f>-(1-F3291/MAX(F$5:F3291))</f>
        <v>-1.2641096687113107E-2</v>
      </c>
      <c r="Q3291" s="33">
        <f>IF(DatiStorici[[#This Row],[Calend]]="X",(DatiStorici[[#This Row],[Balanced]]*B$2/DatiStorici[[#This Row],[Bond 3Y]]),Q3290)</f>
        <v>31.926386779663805</v>
      </c>
      <c r="R3291" s="33">
        <f>IF(DatiStorici[[#This Row],[Calend]]="X",(DatiStorici[[#This Row],[Balanced]]*C$2/DatiStorici[[#This Row],[Bond 10Y]]),R3290)</f>
        <v>22.802972287357111</v>
      </c>
      <c r="S3291" s="33">
        <f>IF(DatiStorici[[#This Row],[Calend]]="X",(DatiStorici[[#This Row],[Balanced]]*D$2/DatiStorici[[#This Row],[SXXR]]),S3290)</f>
        <v>19.40453837773444</v>
      </c>
      <c r="T3291" s="33">
        <f>IF(DatiStorici[[#This Row],[Calend]]="X",(DatiStorici[[#This Row],[Balanced]]*E$2/DatiStorici[[#This Row],[Gold]]),T3290)</f>
        <v>35.247450918338842</v>
      </c>
      <c r="U3291" s="34">
        <f>SUMPRODUCT(DatiStorici[[#This Row],[Bond 3Y]:[Gold]],Q3290:T3290)</f>
        <v>18818.82813256645</v>
      </c>
      <c r="V3291" s="32">
        <f t="shared" si="422"/>
        <v>-2.1744971512712274E-3</v>
      </c>
      <c r="W3291" s="32">
        <f>-(1-U3291/MAX(U$5:U3291))</f>
        <v>-1.1380037423816769E-2</v>
      </c>
      <c r="X3291" s="53" t="str">
        <f t="shared" si="423"/>
        <v/>
      </c>
    </row>
    <row r="3292" spans="1:24" x14ac:dyDescent="0.3">
      <c r="A3292" s="79">
        <v>43745</v>
      </c>
      <c r="B3292" s="1">
        <v>133.81841600000001</v>
      </c>
      <c r="C3292" s="1">
        <v>203.81085400000001</v>
      </c>
      <c r="D3292" s="1">
        <v>256.05357700000002</v>
      </c>
      <c r="E3292" s="1">
        <v>140.88265000000001</v>
      </c>
      <c r="F3292" s="3">
        <f t="shared" si="416"/>
        <v>17872.045767923541</v>
      </c>
      <c r="G3292" s="36">
        <f t="shared" si="417"/>
        <v>-2.6837995336758427E-4</v>
      </c>
      <c r="H3292" s="31">
        <f t="shared" si="418"/>
        <v>-1.1257144019307509E-3</v>
      </c>
      <c r="I3292" s="37">
        <f t="shared" si="419"/>
        <v>7.0626865939558943E-3</v>
      </c>
      <c r="J3292" s="37">
        <f t="shared" si="420"/>
        <v>1.364832050410945E-3</v>
      </c>
      <c r="K3292" s="39">
        <f t="shared" si="421"/>
        <v>1.5672893287997313E-3</v>
      </c>
      <c r="L3292" s="36">
        <f>-(1-B3292/MAX(B$5:B3292))</f>
        <v>-2.077957500993266E-3</v>
      </c>
      <c r="M3292" s="37">
        <f>-(1-C3292/MAX(C$5:C3292))</f>
        <v>-7.489316615162056E-3</v>
      </c>
      <c r="N3292" s="37">
        <f>-(1-D3292/MAX(D$5:D3292))</f>
        <v>-2.5736363985897404E-2</v>
      </c>
      <c r="O3292" s="37">
        <f>-(1-E3292/MAX(E$5:E3292))</f>
        <v>-0.234183590267661</v>
      </c>
      <c r="P3292" s="39">
        <f>-(1-F3292/MAX(F$5:F3292))</f>
        <v>-1.1092406308319536E-2</v>
      </c>
      <c r="Q3292" s="33">
        <f>IF(DatiStorici[[#This Row],[Calend]]="X",(DatiStorici[[#This Row],[Balanced]]*B$2/DatiStorici[[#This Row],[Bond 3Y]]),Q3291)</f>
        <v>31.926386779663805</v>
      </c>
      <c r="R3292" s="33">
        <f>IF(DatiStorici[[#This Row],[Calend]]="X",(DatiStorici[[#This Row],[Balanced]]*C$2/DatiStorici[[#This Row],[Bond 10Y]]),R3291)</f>
        <v>22.802972287357111</v>
      </c>
      <c r="S3292" s="33">
        <f>IF(DatiStorici[[#This Row],[Calend]]="X",(DatiStorici[[#This Row],[Balanced]]*D$2/DatiStorici[[#This Row],[SXXR]]),S3291)</f>
        <v>19.40453837773444</v>
      </c>
      <c r="T3292" s="33">
        <f>IF(DatiStorici[[#This Row],[Calend]]="X",(DatiStorici[[#This Row],[Balanced]]*E$2/DatiStorici[[#This Row],[Gold]]),T3291)</f>
        <v>35.247450918338842</v>
      </c>
      <c r="U3292" s="34">
        <f>SUMPRODUCT(DatiStorici[[#This Row],[Bond 3Y]:[Gold]],Q3291:T3291)</f>
        <v>18854.18751585573</v>
      </c>
      <c r="V3292" s="32">
        <f t="shared" si="422"/>
        <v>1.8771735187058545E-3</v>
      </c>
      <c r="W3292" s="32">
        <f>-(1-U3292/MAX(U$5:U3292))</f>
        <v>-9.5224832797480286E-3</v>
      </c>
      <c r="X3292" s="53" t="str">
        <f t="shared" si="423"/>
        <v/>
      </c>
    </row>
    <row r="3293" spans="1:24" x14ac:dyDescent="0.3">
      <c r="A3293" s="79">
        <v>43746</v>
      </c>
      <c r="B3293" s="1">
        <v>133.82342</v>
      </c>
      <c r="C3293" s="1">
        <v>204.13110900000001</v>
      </c>
      <c r="D3293" s="1">
        <v>253.23909399999999</v>
      </c>
      <c r="E3293" s="1">
        <v>141.31268</v>
      </c>
      <c r="F3293" s="3">
        <f t="shared" si="416"/>
        <v>17854.898966445817</v>
      </c>
      <c r="G3293" s="36">
        <f t="shared" si="417"/>
        <v>3.739325716309232E-5</v>
      </c>
      <c r="H3293" s="31">
        <f t="shared" si="418"/>
        <v>1.5701011165234582E-3</v>
      </c>
      <c r="I3293" s="37">
        <f t="shared" si="419"/>
        <v>-1.1052629703068433E-2</v>
      </c>
      <c r="J3293" s="37">
        <f t="shared" si="420"/>
        <v>3.047749463968746E-3</v>
      </c>
      <c r="K3293" s="39">
        <f t="shared" si="421"/>
        <v>-9.5988072429689035E-4</v>
      </c>
      <c r="L3293" s="36">
        <f>-(1-B3293/MAX(B$5:B3293))</f>
        <v>-2.0406412477456115E-3</v>
      </c>
      <c r="M3293" s="37">
        <f>-(1-C3293/MAX(C$5:C3293))</f>
        <v>-5.9297504651304456E-3</v>
      </c>
      <c r="N3293" s="37">
        <f>-(1-D3293/MAX(D$5:D3293))</f>
        <v>-3.6445249498088139E-2</v>
      </c>
      <c r="O3293" s="37">
        <f>-(1-E3293/MAX(E$5:E3293))</f>
        <v>-0.23184601335043808</v>
      </c>
      <c r="P3293" s="39">
        <f>-(1-F3293/MAX(F$5:F3293))</f>
        <v>-1.2041184215954348E-2</v>
      </c>
      <c r="Q3293" s="33">
        <f>IF(DatiStorici[[#This Row],[Calend]]="X",(DatiStorici[[#This Row],[Balanced]]*B$2/DatiStorici[[#This Row],[Bond 3Y]]),Q3292)</f>
        <v>31.926386779663805</v>
      </c>
      <c r="R3293" s="33">
        <f>IF(DatiStorici[[#This Row],[Calend]]="X",(DatiStorici[[#This Row],[Balanced]]*C$2/DatiStorici[[#This Row],[Bond 10Y]]),R3292)</f>
        <v>22.802972287357111</v>
      </c>
      <c r="S3293" s="33">
        <f>IF(DatiStorici[[#This Row],[Calend]]="X",(DatiStorici[[#This Row],[Balanced]]*D$2/DatiStorici[[#This Row],[SXXR]]),S3292)</f>
        <v>19.40453837773444</v>
      </c>
      <c r="T3293" s="33">
        <f>IF(DatiStorici[[#This Row],[Calend]]="X",(DatiStorici[[#This Row],[Balanced]]*E$2/DatiStorici[[#This Row],[Gold]]),T3292)</f>
        <v>35.247450918338842</v>
      </c>
      <c r="U3293" s="34">
        <f>SUMPRODUCT(DatiStorici[[#This Row],[Bond 3Y]:[Gold]],Q3292:T3292)</f>
        <v>18822.193759316491</v>
      </c>
      <c r="V3293" s="32">
        <f t="shared" si="422"/>
        <v>-1.6983459210557822E-3</v>
      </c>
      <c r="W3293" s="32">
        <f>-(1-U3293/MAX(U$5:U3293))</f>
        <v>-1.1203229082285993E-2</v>
      </c>
      <c r="X3293" s="53" t="str">
        <f t="shared" si="423"/>
        <v/>
      </c>
    </row>
    <row r="3294" spans="1:24" x14ac:dyDescent="0.3">
      <c r="A3294" s="79">
        <v>43747</v>
      </c>
      <c r="B3294" s="1">
        <v>133.782636</v>
      </c>
      <c r="C3294" s="1">
        <v>203.607642</v>
      </c>
      <c r="D3294" s="1">
        <v>254.30434500000001</v>
      </c>
      <c r="E3294" s="1">
        <v>141.44239999999999</v>
      </c>
      <c r="F3294" s="3">
        <f t="shared" si="416"/>
        <v>17861.780001664756</v>
      </c>
      <c r="G3294" s="36">
        <f t="shared" si="417"/>
        <v>-3.0480625831401831E-4</v>
      </c>
      <c r="H3294" s="31">
        <f t="shared" si="418"/>
        <v>-2.5676602300486028E-3</v>
      </c>
      <c r="I3294" s="37">
        <f t="shared" si="419"/>
        <v>4.1976803652044141E-3</v>
      </c>
      <c r="J3294" s="37">
        <f t="shared" si="420"/>
        <v>9.1754326112043988E-4</v>
      </c>
      <c r="K3294" s="39">
        <f t="shared" si="421"/>
        <v>3.8531215683385288E-4</v>
      </c>
      <c r="L3294" s="36">
        <f>-(1-B3294/MAX(B$5:B3294))</f>
        <v>-2.3447791519133343E-3</v>
      </c>
      <c r="M3294" s="37">
        <f>-(1-C3294/MAX(C$5:C3294))</f>
        <v>-8.4789110211204166E-3</v>
      </c>
      <c r="N3294" s="37">
        <f>-(1-D3294/MAX(D$5:D3294))</f>
        <v>-3.2392053582267488E-2</v>
      </c>
      <c r="O3294" s="37">
        <f>-(1-E3294/MAX(E$5:E3294))</f>
        <v>-0.23114087538866301</v>
      </c>
      <c r="P3294" s="39">
        <f>-(1-F3294/MAX(F$5:F3294))</f>
        <v>-1.1660438325482136E-2</v>
      </c>
      <c r="Q3294" s="33">
        <f>IF(DatiStorici[[#This Row],[Calend]]="X",(DatiStorici[[#This Row],[Balanced]]*B$2/DatiStorici[[#This Row],[Bond 3Y]]),Q3293)</f>
        <v>31.926386779663805</v>
      </c>
      <c r="R3294" s="33">
        <f>IF(DatiStorici[[#This Row],[Calend]]="X",(DatiStorici[[#This Row],[Balanced]]*C$2/DatiStorici[[#This Row],[Bond 10Y]]),R3293)</f>
        <v>22.802972287357111</v>
      </c>
      <c r="S3294" s="33">
        <f>IF(DatiStorici[[#This Row],[Calend]]="X",(DatiStorici[[#This Row],[Balanced]]*D$2/DatiStorici[[#This Row],[SXXR]]),S3293)</f>
        <v>19.40453837773444</v>
      </c>
      <c r="T3294" s="33">
        <f>IF(DatiStorici[[#This Row],[Calend]]="X",(DatiStorici[[#This Row],[Balanced]]*E$2/DatiStorici[[#This Row],[Gold]]),T3293)</f>
        <v>35.247450918338842</v>
      </c>
      <c r="U3294" s="34">
        <f>SUMPRODUCT(DatiStorici[[#This Row],[Bond 3Y]:[Gold]],Q3293:T3293)</f>
        <v>18834.198073308275</v>
      </c>
      <c r="V3294" s="32">
        <f t="shared" si="422"/>
        <v>6.3757114339483352E-4</v>
      </c>
      <c r="W3294" s="32">
        <f>-(1-U3294/MAX(U$5:U3294))</f>
        <v>-1.0572599780306668E-2</v>
      </c>
      <c r="X3294" s="53" t="str">
        <f t="shared" si="423"/>
        <v/>
      </c>
    </row>
    <row r="3295" spans="1:24" x14ac:dyDescent="0.3">
      <c r="A3295" s="79">
        <v>43748</v>
      </c>
      <c r="B3295" s="1">
        <v>133.70847900000001</v>
      </c>
      <c r="C3295" s="1">
        <v>202.471171</v>
      </c>
      <c r="D3295" s="1">
        <v>256.03732400000001</v>
      </c>
      <c r="E3295" s="1">
        <v>140.27243999999999</v>
      </c>
      <c r="F3295" s="3">
        <f t="shared" si="416"/>
        <v>17811.1013652068</v>
      </c>
      <c r="G3295" s="36">
        <f t="shared" si="417"/>
        <v>-5.5446329048962481E-4</v>
      </c>
      <c r="H3295" s="31">
        <f t="shared" si="418"/>
        <v>-5.5973073735348811E-3</v>
      </c>
      <c r="I3295" s="37">
        <f t="shared" si="419"/>
        <v>6.7914723263658456E-3</v>
      </c>
      <c r="J3295" s="37">
        <f t="shared" si="420"/>
        <v>-8.3060354669939173E-3</v>
      </c>
      <c r="K3295" s="39">
        <f t="shared" si="421"/>
        <v>-2.8412995311894048E-3</v>
      </c>
      <c r="L3295" s="36">
        <f>-(1-B3295/MAX(B$5:B3295))</f>
        <v>-2.8977890224350933E-3</v>
      </c>
      <c r="M3295" s="37">
        <f>-(1-C3295/MAX(C$5:C3295))</f>
        <v>-1.4013256158877607E-2</v>
      </c>
      <c r="N3295" s="37">
        <f>-(1-D3295/MAX(D$5:D3295))</f>
        <v>-2.5798205367149274E-2</v>
      </c>
      <c r="O3295" s="37">
        <f>-(1-E3295/MAX(E$5:E3295))</f>
        <v>-0.23750059794307588</v>
      </c>
      <c r="P3295" s="39">
        <f>-(1-F3295/MAX(F$5:F3295))</f>
        <v>-1.4464621410171907E-2</v>
      </c>
      <c r="Q3295" s="33">
        <f>IF(DatiStorici[[#This Row],[Calend]]="X",(DatiStorici[[#This Row],[Balanced]]*B$2/DatiStorici[[#This Row],[Bond 3Y]]),Q3294)</f>
        <v>31.926386779663805</v>
      </c>
      <c r="R3295" s="33">
        <f>IF(DatiStorici[[#This Row],[Calend]]="X",(DatiStorici[[#This Row],[Balanced]]*C$2/DatiStorici[[#This Row],[Bond 10Y]]),R3294)</f>
        <v>22.802972287357111</v>
      </c>
      <c r="S3295" s="33">
        <f>IF(DatiStorici[[#This Row],[Calend]]="X",(DatiStorici[[#This Row],[Balanced]]*D$2/DatiStorici[[#This Row],[SXXR]]),S3294)</f>
        <v>19.40453837773444</v>
      </c>
      <c r="T3295" s="33">
        <f>IF(DatiStorici[[#This Row],[Calend]]="X",(DatiStorici[[#This Row],[Balanced]]*E$2/DatiStorici[[#This Row],[Gold]]),T3294)</f>
        <v>35.247450918338842</v>
      </c>
      <c r="U3295" s="34">
        <f>SUMPRODUCT(DatiStorici[[#This Row],[Bond 3Y]:[Gold]],Q3294:T3294)</f>
        <v>18798.305141362358</v>
      </c>
      <c r="V3295" s="32">
        <f t="shared" si="422"/>
        <v>-1.9075501103365596E-3</v>
      </c>
      <c r="W3295" s="32">
        <f>-(1-U3295/MAX(U$5:U3295))</f>
        <v>-1.2458183132636358E-2</v>
      </c>
      <c r="X3295" s="53" t="str">
        <f t="shared" si="423"/>
        <v/>
      </c>
    </row>
    <row r="3296" spans="1:24" x14ac:dyDescent="0.3">
      <c r="A3296" s="79">
        <v>43749</v>
      </c>
      <c r="B3296" s="1">
        <v>133.712299</v>
      </c>
      <c r="C3296" s="1">
        <v>202.20668699999999</v>
      </c>
      <c r="D3296" s="1">
        <v>261.975774</v>
      </c>
      <c r="E3296" s="1">
        <v>138.80222000000001</v>
      </c>
      <c r="F3296" s="3">
        <f t="shared" si="416"/>
        <v>17835.84730539209</v>
      </c>
      <c r="G3296" s="36">
        <f t="shared" si="417"/>
        <v>2.8569208636853881E-5</v>
      </c>
      <c r="H3296" s="31">
        <f t="shared" si="418"/>
        <v>-1.3071337234274647E-3</v>
      </c>
      <c r="I3296" s="37">
        <f t="shared" si="419"/>
        <v>2.2928803109799119E-2</v>
      </c>
      <c r="J3296" s="37">
        <f t="shared" si="420"/>
        <v>-1.053648942306179E-2</v>
      </c>
      <c r="K3296" s="39">
        <f t="shared" si="421"/>
        <v>1.3883905962915341E-3</v>
      </c>
      <c r="L3296" s="36">
        <f>-(1-B3296/MAX(B$5:B3296))</f>
        <v>-2.8693021944162789E-3</v>
      </c>
      <c r="M3296" s="37">
        <f>-(1-C3296/MAX(C$5:C3296))</f>
        <v>-1.5301230721725845E-2</v>
      </c>
      <c r="N3296" s="37">
        <f>-(1-D3296/MAX(D$5:D3296))</f>
        <v>-3.2028721674574046E-3</v>
      </c>
      <c r="O3296" s="37">
        <f>-(1-E3296/MAX(E$5:E3296))</f>
        <v>-0.24549248766062925</v>
      </c>
      <c r="P3296" s="39">
        <f>-(1-F3296/MAX(F$5:F3296))</f>
        <v>-1.309536304545833E-2</v>
      </c>
      <c r="Q3296" s="33">
        <f>IF(DatiStorici[[#This Row],[Calend]]="X",(DatiStorici[[#This Row],[Balanced]]*B$2/DatiStorici[[#This Row],[Bond 3Y]]),Q3295)</f>
        <v>31.926386779663805</v>
      </c>
      <c r="R3296" s="33">
        <f>IF(DatiStorici[[#This Row],[Calend]]="X",(DatiStorici[[#This Row],[Balanced]]*C$2/DatiStorici[[#This Row],[Bond 10Y]]),R3295)</f>
        <v>22.802972287357111</v>
      </c>
      <c r="S3296" s="33">
        <f>IF(DatiStorici[[#This Row],[Calend]]="X",(DatiStorici[[#This Row],[Balanced]]*D$2/DatiStorici[[#This Row],[SXXR]]),S3295)</f>
        <v>19.40453837773444</v>
      </c>
      <c r="T3296" s="33">
        <f>IF(DatiStorici[[#This Row],[Calend]]="X",(DatiStorici[[#This Row],[Balanced]]*E$2/DatiStorici[[#This Row],[Gold]]),T3295)</f>
        <v>35.247450918338842</v>
      </c>
      <c r="U3296" s="34">
        <f>SUMPRODUCT(DatiStorici[[#This Row],[Bond 3Y]:[Gold]],Q3295:T3295)</f>
        <v>18855.8074524775</v>
      </c>
      <c r="V3296" s="32">
        <f t="shared" si="422"/>
        <v>3.0542403925805442E-3</v>
      </c>
      <c r="W3296" s="32">
        <f>-(1-U3296/MAX(U$5:U3296))</f>
        <v>-9.4373822484240533E-3</v>
      </c>
      <c r="X3296" s="53" t="str">
        <f t="shared" si="423"/>
        <v/>
      </c>
    </row>
    <row r="3297" spans="1:24" x14ac:dyDescent="0.3">
      <c r="A3297" s="79">
        <v>43752</v>
      </c>
      <c r="B3297" s="1">
        <v>133.68653399999999</v>
      </c>
      <c r="C3297" s="1">
        <v>202.45252500000001</v>
      </c>
      <c r="D3297" s="1">
        <v>260.697879</v>
      </c>
      <c r="E3297" s="1">
        <v>139.87178</v>
      </c>
      <c r="F3297" s="3">
        <f t="shared" si="416"/>
        <v>17864.395885625978</v>
      </c>
      <c r="G3297" s="36">
        <f t="shared" si="417"/>
        <v>-1.9270839584962165E-4</v>
      </c>
      <c r="H3297" s="31">
        <f t="shared" si="418"/>
        <v>1.2150373596070383E-3</v>
      </c>
      <c r="I3297" s="37">
        <f t="shared" si="419"/>
        <v>-4.8898487189322796E-3</v>
      </c>
      <c r="J3297" s="37">
        <f t="shared" si="420"/>
        <v>7.6761036319371295E-3</v>
      </c>
      <c r="K3297" s="39">
        <f t="shared" si="421"/>
        <v>1.5993496832248698E-3</v>
      </c>
      <c r="L3297" s="36">
        <f>-(1-B3297/MAX(B$5:B3297))</f>
        <v>-3.0614391378471772E-3</v>
      </c>
      <c r="M3297" s="37">
        <f>-(1-C3297/MAX(C$5:C3297))</f>
        <v>-1.4104057771447187E-2</v>
      </c>
      <c r="N3297" s="37">
        <f>-(1-D3297/MAX(D$5:D3297))</f>
        <v>-8.0651617075260251E-3</v>
      </c>
      <c r="O3297" s="37">
        <f>-(1-E3297/MAX(E$5:E3297))</f>
        <v>-0.23967852405905499</v>
      </c>
      <c r="P3297" s="39">
        <f>-(1-F3297/MAX(F$5:F3297))</f>
        <v>-1.1515694542534094E-2</v>
      </c>
      <c r="Q3297" s="33">
        <f>IF(DatiStorici[[#This Row],[Calend]]="X",(DatiStorici[[#This Row],[Balanced]]*B$2/DatiStorici[[#This Row],[Bond 3Y]]),Q3296)</f>
        <v>31.926386779663805</v>
      </c>
      <c r="R3297" s="33">
        <f>IF(DatiStorici[[#This Row],[Calend]]="X",(DatiStorici[[#This Row],[Balanced]]*C$2/DatiStorici[[#This Row],[Bond 10Y]]),R3296)</f>
        <v>22.802972287357111</v>
      </c>
      <c r="S3297" s="33">
        <f>IF(DatiStorici[[#This Row],[Calend]]="X",(DatiStorici[[#This Row],[Balanced]]*D$2/DatiStorici[[#This Row],[SXXR]]),S3296)</f>
        <v>19.40453837773444</v>
      </c>
      <c r="T3297" s="33">
        <f>IF(DatiStorici[[#This Row],[Calend]]="X",(DatiStorici[[#This Row],[Balanced]]*E$2/DatiStorici[[#This Row],[Gold]]),T3296)</f>
        <v>35.247450918338842</v>
      </c>
      <c r="U3297" s="34">
        <f>SUMPRODUCT(DatiStorici[[#This Row],[Bond 3Y]:[Gold]],Q3296:T3296)</f>
        <v>18873.493007257308</v>
      </c>
      <c r="V3297" s="32">
        <f t="shared" si="422"/>
        <v>9.3749716319295321E-4</v>
      </c>
      <c r="W3297" s="32">
        <f>-(1-U3297/MAX(U$5:U3297))</f>
        <v>-8.5082971650497496E-3</v>
      </c>
      <c r="X3297" s="53" t="str">
        <f t="shared" si="423"/>
        <v/>
      </c>
    </row>
    <row r="3298" spans="1:24" x14ac:dyDescent="0.3">
      <c r="A3298" s="79">
        <v>43753</v>
      </c>
      <c r="B3298" s="1">
        <v>133.66546299999999</v>
      </c>
      <c r="C3298" s="1">
        <v>201.94676699999999</v>
      </c>
      <c r="D3298" s="1">
        <v>263.58685500000001</v>
      </c>
      <c r="E3298" s="1">
        <v>139.60740999999999</v>
      </c>
      <c r="F3298" s="3">
        <f t="shared" si="416"/>
        <v>17884.103768810615</v>
      </c>
      <c r="G3298" s="36">
        <f t="shared" si="417"/>
        <v>-1.5762739968335586E-4</v>
      </c>
      <c r="H3298" s="31">
        <f t="shared" si="418"/>
        <v>-2.5012816475740852E-3</v>
      </c>
      <c r="I3298" s="37">
        <f t="shared" si="419"/>
        <v>1.102074904377766E-2</v>
      </c>
      <c r="J3298" s="37">
        <f t="shared" si="420"/>
        <v>-1.891876664253316E-3</v>
      </c>
      <c r="K3298" s="39">
        <f t="shared" si="421"/>
        <v>1.1025853040942963E-3</v>
      </c>
      <c r="L3298" s="36">
        <f>-(1-B3298/MAX(B$5:B3298))</f>
        <v>-3.218571586324992E-3</v>
      </c>
      <c r="M3298" s="37">
        <f>-(1-C3298/MAX(C$5:C3298))</f>
        <v>-1.6566979683385052E-2</v>
      </c>
      <c r="N3298" s="37">
        <f>-(1-D3298/MAX(D$5:D3298))</f>
        <v>0</v>
      </c>
      <c r="O3298" s="37">
        <f>-(1-E3298/MAX(E$5:E3298))</f>
        <v>-0.24111559870409438</v>
      </c>
      <c r="P3298" s="39">
        <f>-(1-F3298/MAX(F$5:F3298))</f>
        <v>-1.0425205205725541E-2</v>
      </c>
      <c r="Q3298" s="33">
        <f>IF(DatiStorici[[#This Row],[Calend]]="X",(DatiStorici[[#This Row],[Balanced]]*B$2/DatiStorici[[#This Row],[Bond 3Y]]),Q3297)</f>
        <v>31.926386779663805</v>
      </c>
      <c r="R3298" s="33">
        <f>IF(DatiStorici[[#This Row],[Calend]]="X",(DatiStorici[[#This Row],[Balanced]]*C$2/DatiStorici[[#This Row],[Bond 10Y]]),R3297)</f>
        <v>22.802972287357111</v>
      </c>
      <c r="S3298" s="33">
        <f>IF(DatiStorici[[#This Row],[Calend]]="X",(DatiStorici[[#This Row],[Balanced]]*D$2/DatiStorici[[#This Row],[SXXR]]),S3297)</f>
        <v>19.40453837773444</v>
      </c>
      <c r="T3298" s="33">
        <f>IF(DatiStorici[[#This Row],[Calend]]="X",(DatiStorici[[#This Row],[Balanced]]*E$2/DatiStorici[[#This Row],[Gold]]),T3297)</f>
        <v>35.247450918338842</v>
      </c>
      <c r="U3298" s="34">
        <f>SUMPRODUCT(DatiStorici[[#This Row],[Bond 3Y]:[Gold]],Q3297:T3297)</f>
        <v>18908.028377768434</v>
      </c>
      <c r="V3298" s="32">
        <f t="shared" si="422"/>
        <v>1.828162491276932E-3</v>
      </c>
      <c r="W3298" s="32">
        <f>-(1-U3298/MAX(U$5:U3298))</f>
        <v>-6.6940313424516118E-3</v>
      </c>
      <c r="X3298" s="53" t="str">
        <f t="shared" si="423"/>
        <v/>
      </c>
    </row>
    <row r="3299" spans="1:24" x14ac:dyDescent="0.3">
      <c r="A3299" s="79">
        <v>43754</v>
      </c>
      <c r="B3299" s="1">
        <v>133.65798599999999</v>
      </c>
      <c r="C3299" s="1">
        <v>201.817545</v>
      </c>
      <c r="D3299" s="1">
        <v>263.20626299999998</v>
      </c>
      <c r="E3299" s="1">
        <v>139.35243</v>
      </c>
      <c r="F3299" s="3">
        <f t="shared" si="416"/>
        <v>17864.86546974138</v>
      </c>
      <c r="G3299" s="36">
        <f t="shared" si="417"/>
        <v>-5.5939724179909677E-5</v>
      </c>
      <c r="H3299" s="31">
        <f t="shared" si="418"/>
        <v>-6.4008631060962482E-4</v>
      </c>
      <c r="I3299" s="37">
        <f t="shared" si="419"/>
        <v>-1.4449394011190617E-3</v>
      </c>
      <c r="J3299" s="37">
        <f t="shared" si="420"/>
        <v>-1.8280772673879128E-3</v>
      </c>
      <c r="K3299" s="39">
        <f t="shared" si="421"/>
        <v>-1.0762996156912644E-3</v>
      </c>
      <c r="L3299" s="36">
        <f>-(1-B3299/MAX(B$5:B3299))</f>
        <v>-3.2743297049366848E-3</v>
      </c>
      <c r="M3299" s="37">
        <f>-(1-C3299/MAX(C$5:C3299))</f>
        <v>-1.7196260278658726E-2</v>
      </c>
      <c r="N3299" s="37">
        <f>-(1-D3299/MAX(D$5:D3299))</f>
        <v>-1.4438959788037886E-3</v>
      </c>
      <c r="O3299" s="37">
        <f>-(1-E3299/MAX(E$5:E3299))</f>
        <v>-0.24250163075384312</v>
      </c>
      <c r="P3299" s="39">
        <f>-(1-F3299/MAX(F$5:F3299))</f>
        <v>-1.1489711210596165E-2</v>
      </c>
      <c r="Q3299" s="33">
        <f>IF(DatiStorici[[#This Row],[Calend]]="X",(DatiStorici[[#This Row],[Balanced]]*B$2/DatiStorici[[#This Row],[Bond 3Y]]),Q3298)</f>
        <v>31.926386779663805</v>
      </c>
      <c r="R3299" s="33">
        <f>IF(DatiStorici[[#This Row],[Calend]]="X",(DatiStorici[[#This Row],[Balanced]]*C$2/DatiStorici[[#This Row],[Bond 10Y]]),R3298)</f>
        <v>22.802972287357111</v>
      </c>
      <c r="S3299" s="33">
        <f>IF(DatiStorici[[#This Row],[Calend]]="X",(DatiStorici[[#This Row],[Balanced]]*D$2/DatiStorici[[#This Row],[SXXR]]),S3298)</f>
        <v>19.40453837773444</v>
      </c>
      <c r="T3299" s="33">
        <f>IF(DatiStorici[[#This Row],[Calend]]="X",(DatiStorici[[#This Row],[Balanced]]*E$2/DatiStorici[[#This Row],[Gold]]),T3298)</f>
        <v>35.247450918338842</v>
      </c>
      <c r="U3299" s="34">
        <f>SUMPRODUCT(DatiStorici[[#This Row],[Bond 3Y]:[Gold]],Q3298:T3298)</f>
        <v>18888.470411384151</v>
      </c>
      <c r="V3299" s="32">
        <f t="shared" si="422"/>
        <v>-1.0349089866231399E-3</v>
      </c>
      <c r="W3299" s="32">
        <f>-(1-U3299/MAX(U$5:U3299))</f>
        <v>-7.7214808658061518E-3</v>
      </c>
      <c r="X3299" s="53" t="str">
        <f t="shared" si="423"/>
        <v/>
      </c>
    </row>
    <row r="3300" spans="1:24" x14ac:dyDescent="0.3">
      <c r="A3300" s="79">
        <v>43755</v>
      </c>
      <c r="B3300" s="1">
        <v>133.641863</v>
      </c>
      <c r="C3300" s="1">
        <v>201.965766</v>
      </c>
      <c r="D3300" s="1">
        <v>262.97397999999998</v>
      </c>
      <c r="E3300" s="1">
        <v>140.05923000000001</v>
      </c>
      <c r="F3300" s="3">
        <f t="shared" si="416"/>
        <v>17892.602596673511</v>
      </c>
      <c r="G3300" s="36">
        <f t="shared" si="417"/>
        <v>-1.2063605781943799E-4</v>
      </c>
      <c r="H3300" s="31">
        <f t="shared" si="418"/>
        <v>7.3416113355668101E-4</v>
      </c>
      <c r="I3300" s="37">
        <f t="shared" si="419"/>
        <v>-8.8290283863449743E-4</v>
      </c>
      <c r="J3300" s="37">
        <f t="shared" si="420"/>
        <v>5.0592126869878403E-3</v>
      </c>
      <c r="K3300" s="39">
        <f t="shared" si="421"/>
        <v>1.5514036085485085E-3</v>
      </c>
      <c r="L3300" s="36">
        <f>-(1-B3300/MAX(B$5:B3300))</f>
        <v>-3.3945635081167325E-3</v>
      </c>
      <c r="M3300" s="37">
        <f>-(1-C3300/MAX(C$5:C3300))</f>
        <v>-1.6474459044255485E-2</v>
      </c>
      <c r="N3300" s="37">
        <f>-(1-D3300/MAX(D$5:D3300))</f>
        <v>-2.3251349161551582E-3</v>
      </c>
      <c r="O3300" s="37">
        <f>-(1-E3300/MAX(E$5:E3300))</f>
        <v>-0.23865957469939758</v>
      </c>
      <c r="P3300" s="39">
        <f>-(1-F3300/MAX(F$5:F3300))</f>
        <v>-9.9549425665048652E-3</v>
      </c>
      <c r="Q3300" s="33">
        <f>IF(DatiStorici[[#This Row],[Calend]]="X",(DatiStorici[[#This Row],[Balanced]]*B$2/DatiStorici[[#This Row],[Bond 3Y]]),Q3299)</f>
        <v>31.926386779663805</v>
      </c>
      <c r="R3300" s="33">
        <f>IF(DatiStorici[[#This Row],[Calend]]="X",(DatiStorici[[#This Row],[Balanced]]*C$2/DatiStorici[[#This Row],[Bond 10Y]]),R3299)</f>
        <v>22.802972287357111</v>
      </c>
      <c r="S3300" s="33">
        <f>IF(DatiStorici[[#This Row],[Calend]]="X",(DatiStorici[[#This Row],[Balanced]]*D$2/DatiStorici[[#This Row],[SXXR]]),S3299)</f>
        <v>19.40453837773444</v>
      </c>
      <c r="T3300" s="33">
        <f>IF(DatiStorici[[#This Row],[Calend]]="X",(DatiStorici[[#This Row],[Balanced]]*E$2/DatiStorici[[#This Row],[Gold]]),T3299)</f>
        <v>35.247450918338842</v>
      </c>
      <c r="U3300" s="34">
        <f>SUMPRODUCT(DatiStorici[[#This Row],[Bond 3Y]:[Gold]],Q3299:T3299)</f>
        <v>18911.741095526591</v>
      </c>
      <c r="V3300" s="32">
        <f t="shared" si="422"/>
        <v>1.2312463954327155E-3</v>
      </c>
      <c r="W3300" s="32">
        <f>-(1-U3300/MAX(U$5:U3300))</f>
        <v>-6.4989890759901137E-3</v>
      </c>
      <c r="X3300" s="53" t="str">
        <f t="shared" si="423"/>
        <v/>
      </c>
    </row>
    <row r="3301" spans="1:24" x14ac:dyDescent="0.3">
      <c r="A3301" s="79">
        <v>43756</v>
      </c>
      <c r="B3301" s="1">
        <v>133.63185799999999</v>
      </c>
      <c r="C3301" s="1">
        <v>201.69995399999999</v>
      </c>
      <c r="D3301" s="1">
        <v>262.14304399999997</v>
      </c>
      <c r="E3301" s="1">
        <v>139.80895000000001</v>
      </c>
      <c r="F3301" s="3">
        <f t="shared" si="416"/>
        <v>17863.254284533763</v>
      </c>
      <c r="G3301" s="36">
        <f t="shared" si="417"/>
        <v>-7.4867068616044744E-5</v>
      </c>
      <c r="H3301" s="31">
        <f t="shared" si="418"/>
        <v>-1.316990892464892E-3</v>
      </c>
      <c r="I3301" s="37">
        <f t="shared" si="419"/>
        <v>-3.164767682479367E-3</v>
      </c>
      <c r="J3301" s="37">
        <f t="shared" si="420"/>
        <v>-1.7885567892650352E-3</v>
      </c>
      <c r="K3301" s="39">
        <f t="shared" si="421"/>
        <v>-1.6415950443021169E-3</v>
      </c>
      <c r="L3301" s="36">
        <f>-(1-B3301/MAX(B$5:B3301))</f>
        <v>-3.4691736427576725E-3</v>
      </c>
      <c r="M3301" s="37">
        <f>-(1-C3301/MAX(C$5:C3301))</f>
        <v>-1.7768900653198916E-2</v>
      </c>
      <c r="N3301" s="37">
        <f>-(1-D3301/MAX(D$5:D3301))</f>
        <v>-5.4775531200144112E-3</v>
      </c>
      <c r="O3301" s="37">
        <f>-(1-E3301/MAX(E$5:E3301))</f>
        <v>-0.24002005827227058</v>
      </c>
      <c r="P3301" s="39">
        <f>-(1-F3301/MAX(F$5:F3301))</f>
        <v>-1.157886235240424E-2</v>
      </c>
      <c r="Q3301" s="33">
        <f>IF(DatiStorici[[#This Row],[Calend]]="X",(DatiStorici[[#This Row],[Balanced]]*B$2/DatiStorici[[#This Row],[Bond 3Y]]),Q3300)</f>
        <v>31.926386779663805</v>
      </c>
      <c r="R3301" s="33">
        <f>IF(DatiStorici[[#This Row],[Calend]]="X",(DatiStorici[[#This Row],[Balanced]]*C$2/DatiStorici[[#This Row],[Bond 10Y]]),R3300)</f>
        <v>22.802972287357111</v>
      </c>
      <c r="S3301" s="33">
        <f>IF(DatiStorici[[#This Row],[Calend]]="X",(DatiStorici[[#This Row],[Balanced]]*D$2/DatiStorici[[#This Row],[SXXR]]),S3300)</f>
        <v>19.40453837773444</v>
      </c>
      <c r="T3301" s="33">
        <f>IF(DatiStorici[[#This Row],[Calend]]="X",(DatiStorici[[#This Row],[Balanced]]*E$2/DatiStorici[[#This Row],[Gold]]),T3300)</f>
        <v>35.247450918338842</v>
      </c>
      <c r="U3301" s="34">
        <f>SUMPRODUCT(DatiStorici[[#This Row],[Bond 3Y]:[Gold]],Q3300:T3300)</f>
        <v>18880.414706839932</v>
      </c>
      <c r="V3301" s="32">
        <f t="shared" si="422"/>
        <v>-1.6578252918529391E-3</v>
      </c>
      <c r="W3301" s="32">
        <f>-(1-U3301/MAX(U$5:U3301))</f>
        <v>-8.144675672035695E-3</v>
      </c>
      <c r="X3301" s="53" t="str">
        <f t="shared" si="423"/>
        <v/>
      </c>
    </row>
    <row r="3302" spans="1:24" x14ac:dyDescent="0.3">
      <c r="A3302" s="79">
        <v>43759</v>
      </c>
      <c r="B3302" s="1">
        <v>133.588323</v>
      </c>
      <c r="C3302" s="1">
        <v>201.015119</v>
      </c>
      <c r="D3302" s="1">
        <v>263.73245500000002</v>
      </c>
      <c r="E3302" s="1">
        <v>139.95885999999999</v>
      </c>
      <c r="F3302" s="3">
        <f t="shared" si="416"/>
        <v>17874.663263681348</v>
      </c>
      <c r="G3302" s="36">
        <f t="shared" si="417"/>
        <v>-3.2583617167115963E-4</v>
      </c>
      <c r="H3302" s="31">
        <f t="shared" si="418"/>
        <v>-3.4010927629142687E-3</v>
      </c>
      <c r="I3302" s="37">
        <f t="shared" si="419"/>
        <v>6.0448370109778618E-3</v>
      </c>
      <c r="J3302" s="37">
        <f t="shared" si="420"/>
        <v>1.0716745028489698E-3</v>
      </c>
      <c r="K3302" s="39">
        <f t="shared" si="421"/>
        <v>6.3848037702655567E-4</v>
      </c>
      <c r="L3302" s="36">
        <f>-(1-B3302/MAX(B$5:B3302))</f>
        <v>-3.7938265374698465E-3</v>
      </c>
      <c r="M3302" s="37">
        <f>-(1-C3302/MAX(C$5:C3302))</f>
        <v>-2.1103885225982499E-2</v>
      </c>
      <c r="N3302" s="37">
        <f>-(1-D3302/MAX(D$5:D3302))</f>
        <v>0</v>
      </c>
      <c r="O3302" s="37">
        <f>-(1-E3302/MAX(E$5:E3302))</f>
        <v>-0.23920517057685209</v>
      </c>
      <c r="P3302" s="39">
        <f>-(1-F3302/MAX(F$5:F3302))</f>
        <v>-1.0947573340400529E-2</v>
      </c>
      <c r="Q3302" s="33">
        <f>IF(DatiStorici[[#This Row],[Calend]]="X",(DatiStorici[[#This Row],[Balanced]]*B$2/DatiStorici[[#This Row],[Bond 3Y]]),Q3301)</f>
        <v>31.926386779663805</v>
      </c>
      <c r="R3302" s="33">
        <f>IF(DatiStorici[[#This Row],[Calend]]="X",(DatiStorici[[#This Row],[Balanced]]*C$2/DatiStorici[[#This Row],[Bond 10Y]]),R3301)</f>
        <v>22.802972287357111</v>
      </c>
      <c r="S3302" s="33">
        <f>IF(DatiStorici[[#This Row],[Calend]]="X",(DatiStorici[[#This Row],[Balanced]]*D$2/DatiStorici[[#This Row],[SXXR]]),S3301)</f>
        <v>19.40453837773444</v>
      </c>
      <c r="T3302" s="33">
        <f>IF(DatiStorici[[#This Row],[Calend]]="X",(DatiStorici[[#This Row],[Balanced]]*E$2/DatiStorici[[#This Row],[Gold]]),T3301)</f>
        <v>35.247450918338842</v>
      </c>
      <c r="U3302" s="34">
        <f>SUMPRODUCT(DatiStorici[[#This Row],[Bond 3Y]:[Gold]],Q3301:T3301)</f>
        <v>18899.534250179728</v>
      </c>
      <c r="V3302" s="32">
        <f t="shared" si="422"/>
        <v>1.0121530335470883E-3</v>
      </c>
      <c r="W3302" s="32">
        <f>-(1-U3302/MAX(U$5:U3302))</f>
        <v>-7.1402580702643048E-3</v>
      </c>
      <c r="X3302" s="53" t="str">
        <f t="shared" si="423"/>
        <v/>
      </c>
    </row>
    <row r="3303" spans="1:24" x14ac:dyDescent="0.3">
      <c r="A3303" s="79">
        <v>43760</v>
      </c>
      <c r="B3303" s="1">
        <v>133.60825199999999</v>
      </c>
      <c r="C3303" s="1">
        <v>201.59722400000001</v>
      </c>
      <c r="D3303" s="1">
        <v>263.97895899999997</v>
      </c>
      <c r="E3303" s="1">
        <v>139.36612</v>
      </c>
      <c r="F3303" s="3">
        <f t="shared" si="416"/>
        <v>17870.223462764599</v>
      </c>
      <c r="G3303" s="36">
        <f t="shared" si="417"/>
        <v>1.4917107404509159E-4</v>
      </c>
      <c r="H3303" s="31">
        <f t="shared" si="418"/>
        <v>2.8916421253903412E-3</v>
      </c>
      <c r="I3303" s="37">
        <f t="shared" si="419"/>
        <v>9.3423796184573195E-4</v>
      </c>
      <c r="J3303" s="37">
        <f t="shared" si="420"/>
        <v>-4.2440951018373821E-3</v>
      </c>
      <c r="K3303" s="39">
        <f t="shared" si="421"/>
        <v>-2.4841600274516093E-4</v>
      </c>
      <c r="L3303" s="36">
        <f>-(1-B3303/MAX(B$5:B3303))</f>
        <v>-3.6452103082584841E-3</v>
      </c>
      <c r="M3303" s="37">
        <f>-(1-C3303/MAX(C$5:C3303))</f>
        <v>-1.8269171470493561E-2</v>
      </c>
      <c r="N3303" s="37">
        <f>-(1-D3303/MAX(D$5:D3303))</f>
        <v>0</v>
      </c>
      <c r="O3303" s="37">
        <f>-(1-E3303/MAX(E$5:E3303))</f>
        <v>-0.24242721402013434</v>
      </c>
      <c r="P3303" s="39">
        <f>-(1-F3303/MAX(F$5:F3303))</f>
        <v>-1.1193239275798517E-2</v>
      </c>
      <c r="Q3303" s="33">
        <f>IF(DatiStorici[[#This Row],[Calend]]="X",(DatiStorici[[#This Row],[Balanced]]*B$2/DatiStorici[[#This Row],[Bond 3Y]]),Q3302)</f>
        <v>31.926386779663805</v>
      </c>
      <c r="R3303" s="33">
        <f>IF(DatiStorici[[#This Row],[Calend]]="X",(DatiStorici[[#This Row],[Balanced]]*C$2/DatiStorici[[#This Row],[Bond 10Y]]),R3302)</f>
        <v>22.802972287357111</v>
      </c>
      <c r="S3303" s="33">
        <f>IF(DatiStorici[[#This Row],[Calend]]="X",(DatiStorici[[#This Row],[Balanced]]*D$2/DatiStorici[[#This Row],[SXXR]]),S3302)</f>
        <v>19.40453837773444</v>
      </c>
      <c r="T3303" s="33">
        <f>IF(DatiStorici[[#This Row],[Calend]]="X",(DatiStorici[[#This Row],[Balanced]]*E$2/DatiStorici[[#This Row],[Gold]]),T3302)</f>
        <v>35.247450918338842</v>
      </c>
      <c r="U3303" s="34">
        <f>SUMPRODUCT(DatiStorici[[#This Row],[Bond 3Y]:[Gold]],Q3302:T3302)</f>
        <v>18897.334957596122</v>
      </c>
      <c r="V3303" s="32">
        <f t="shared" si="422"/>
        <v>-1.1637432582039918E-4</v>
      </c>
      <c r="W3303" s="32">
        <f>-(1-U3303/MAX(U$5:U3303))</f>
        <v>-7.2557947304846548E-3</v>
      </c>
      <c r="X3303" s="53" t="str">
        <f t="shared" si="423"/>
        <v/>
      </c>
    </row>
    <row r="3304" spans="1:24" x14ac:dyDescent="0.3">
      <c r="A3304" s="79">
        <v>43761</v>
      </c>
      <c r="B3304" s="1">
        <v>133.59799799999999</v>
      </c>
      <c r="C3304" s="1">
        <v>201.72042099999999</v>
      </c>
      <c r="D3304" s="1">
        <v>264.28167200000001</v>
      </c>
      <c r="E3304" s="1">
        <v>140.21831</v>
      </c>
      <c r="F3304" s="3">
        <f t="shared" si="416"/>
        <v>17911.254354612116</v>
      </c>
      <c r="G3304" s="36">
        <f t="shared" si="417"/>
        <v>-7.6749701812958192E-5</v>
      </c>
      <c r="H3304" s="31">
        <f t="shared" si="418"/>
        <v>6.1091799656631828E-4</v>
      </c>
      <c r="I3304" s="37">
        <f t="shared" si="419"/>
        <v>1.1460745524841266E-3</v>
      </c>
      <c r="J3304" s="37">
        <f t="shared" si="420"/>
        <v>6.0961380371046241E-3</v>
      </c>
      <c r="K3304" s="39">
        <f t="shared" si="421"/>
        <v>2.2934161658335764E-3</v>
      </c>
      <c r="L3304" s="36">
        <f>-(1-B3304/MAX(B$5:B3304))</f>
        <v>-3.7216773068200482E-3</v>
      </c>
      <c r="M3304" s="37">
        <f>-(1-C3304/MAX(C$5:C3304))</f>
        <v>-1.7669231201066449E-2</v>
      </c>
      <c r="N3304" s="37">
        <f>-(1-D3304/MAX(D$5:D3304))</f>
        <v>0</v>
      </c>
      <c r="O3304" s="37">
        <f>-(1-E3304/MAX(E$5:E3304))</f>
        <v>-0.23779484029484033</v>
      </c>
      <c r="P3304" s="39">
        <f>-(1-F3304/MAX(F$5:F3304))</f>
        <v>-8.9228914347709853E-3</v>
      </c>
      <c r="Q3304" s="33">
        <f>IF(DatiStorici[[#This Row],[Calend]]="X",(DatiStorici[[#This Row],[Balanced]]*B$2/DatiStorici[[#This Row],[Bond 3Y]]),Q3303)</f>
        <v>31.926386779663805</v>
      </c>
      <c r="R3304" s="33">
        <f>IF(DatiStorici[[#This Row],[Calend]]="X",(DatiStorici[[#This Row],[Balanced]]*C$2/DatiStorici[[#This Row],[Bond 10Y]]),R3303)</f>
        <v>22.802972287357111</v>
      </c>
      <c r="S3304" s="33">
        <f>IF(DatiStorici[[#This Row],[Calend]]="X",(DatiStorici[[#This Row],[Balanced]]*D$2/DatiStorici[[#This Row],[SXXR]]),S3303)</f>
        <v>19.40453837773444</v>
      </c>
      <c r="T3304" s="33">
        <f>IF(DatiStorici[[#This Row],[Calend]]="X",(DatiStorici[[#This Row],[Balanced]]*E$2/DatiStorici[[#This Row],[Gold]]),T3303)</f>
        <v>35.247450918338842</v>
      </c>
      <c r="U3304" s="34">
        <f>SUMPRODUCT(DatiStorici[[#This Row],[Bond 3Y]:[Gold]],Q3303:T3303)</f>
        <v>18935.728373427006</v>
      </c>
      <c r="V3304" s="32">
        <f t="shared" si="422"/>
        <v>2.0296230667170047E-3</v>
      </c>
      <c r="W3304" s="32">
        <f>-(1-U3304/MAX(U$5:U3304))</f>
        <v>-5.2388520678213757E-3</v>
      </c>
      <c r="X3304" s="53" t="str">
        <f t="shared" si="423"/>
        <v/>
      </c>
    </row>
    <row r="3305" spans="1:24" x14ac:dyDescent="0.3">
      <c r="A3305" s="79">
        <v>43762</v>
      </c>
      <c r="B3305" s="1">
        <v>133.60939400000001</v>
      </c>
      <c r="C3305" s="1">
        <v>201.98459099999999</v>
      </c>
      <c r="D3305" s="1">
        <v>265.86363299999999</v>
      </c>
      <c r="E3305" s="1">
        <v>140.41370000000001</v>
      </c>
      <c r="F3305" s="3">
        <f t="shared" si="416"/>
        <v>17949.728510508081</v>
      </c>
      <c r="G3305" s="36">
        <f t="shared" si="417"/>
        <v>8.5297041534941319E-5</v>
      </c>
      <c r="H3305" s="31">
        <f t="shared" si="418"/>
        <v>1.3087280556485946E-3</v>
      </c>
      <c r="I3305" s="37">
        <f t="shared" si="419"/>
        <v>5.9680456680241967E-3</v>
      </c>
      <c r="J3305" s="37">
        <f t="shared" si="420"/>
        <v>1.3924999615879787E-3</v>
      </c>
      <c r="K3305" s="39">
        <f t="shared" si="421"/>
        <v>2.1457398868605045E-3</v>
      </c>
      <c r="L3305" s="36">
        <f>-(1-B3305/MAX(B$5:B3305))</f>
        <v>-3.6366940889920318E-3</v>
      </c>
      <c r="M3305" s="37">
        <f>-(1-C3305/MAX(C$5:C3305))</f>
        <v>-1.6382785743996764E-2</v>
      </c>
      <c r="N3305" s="37">
        <f>-(1-D3305/MAX(D$5:D3305))</f>
        <v>0</v>
      </c>
      <c r="O3305" s="37">
        <f>-(1-E3305/MAX(E$5:E3305))</f>
        <v>-0.23673273031680109</v>
      </c>
      <c r="P3305" s="39">
        <f>-(1-F3305/MAX(F$5:F3305))</f>
        <v>-6.7940145607712221E-3</v>
      </c>
      <c r="Q3305" s="33">
        <f>IF(DatiStorici[[#This Row],[Calend]]="X",(DatiStorici[[#This Row],[Balanced]]*B$2/DatiStorici[[#This Row],[Bond 3Y]]),Q3304)</f>
        <v>31.926386779663805</v>
      </c>
      <c r="R3305" s="33">
        <f>IF(DatiStorici[[#This Row],[Calend]]="X",(DatiStorici[[#This Row],[Balanced]]*C$2/DatiStorici[[#This Row],[Bond 10Y]]),R3304)</f>
        <v>22.802972287357111</v>
      </c>
      <c r="S3305" s="33">
        <f>IF(DatiStorici[[#This Row],[Calend]]="X",(DatiStorici[[#This Row],[Balanced]]*D$2/DatiStorici[[#This Row],[SXXR]]),S3304)</f>
        <v>19.40453837773444</v>
      </c>
      <c r="T3305" s="33">
        <f>IF(DatiStorici[[#This Row],[Calend]]="X",(DatiStorici[[#This Row],[Balanced]]*E$2/DatiStorici[[#This Row],[Gold]]),T3304)</f>
        <v>35.247450918338842</v>
      </c>
      <c r="U3305" s="34">
        <f>SUMPRODUCT(DatiStorici[[#This Row],[Bond 3Y]:[Gold]],Q3304:T3304)</f>
        <v>18979.700290091409</v>
      </c>
      <c r="V3305" s="32">
        <f t="shared" si="422"/>
        <v>2.3194745742461521E-3</v>
      </c>
      <c r="W3305" s="32">
        <f>-(1-U3305/MAX(U$5:U3305))</f>
        <v>-2.9288509189222545E-3</v>
      </c>
      <c r="X3305" s="53" t="str">
        <f t="shared" si="423"/>
        <v/>
      </c>
    </row>
    <row r="3306" spans="1:24" x14ac:dyDescent="0.3">
      <c r="A3306" s="79">
        <v>43763</v>
      </c>
      <c r="B3306" s="1">
        <v>133.58576199999999</v>
      </c>
      <c r="C3306" s="1">
        <v>201.48725099999999</v>
      </c>
      <c r="D3306" s="1">
        <v>266.30246499999998</v>
      </c>
      <c r="E3306" s="1">
        <v>141.99768</v>
      </c>
      <c r="F3306" s="3">
        <f t="shared" si="416"/>
        <v>18005.628067401125</v>
      </c>
      <c r="G3306" s="36">
        <f t="shared" si="417"/>
        <v>-1.7688943478932518E-4</v>
      </c>
      <c r="H3306" s="31">
        <f t="shared" si="418"/>
        <v>-2.4653033997407143E-3</v>
      </c>
      <c r="I3306" s="37">
        <f t="shared" si="419"/>
        <v>1.6492298217277734E-3</v>
      </c>
      <c r="J3306" s="37">
        <f t="shared" si="420"/>
        <v>1.1217654260792888E-2</v>
      </c>
      <c r="K3306" s="39">
        <f t="shared" si="421"/>
        <v>3.1093893790055888E-3</v>
      </c>
      <c r="L3306" s="36">
        <f>-(1-B3306/MAX(B$5:B3306))</f>
        <v>-3.8129246438982634E-3</v>
      </c>
      <c r="M3306" s="37">
        <f>-(1-C3306/MAX(C$5:C3306))</f>
        <v>-1.8804713985731247E-2</v>
      </c>
      <c r="N3306" s="37">
        <f>-(1-D3306/MAX(D$5:D3306))</f>
        <v>0</v>
      </c>
      <c r="O3306" s="37">
        <f>-(1-E3306/MAX(E$5:E3306))</f>
        <v>-0.22812245874192771</v>
      </c>
      <c r="P3306" s="39">
        <f>-(1-F3306/MAX(F$5:F3306))</f>
        <v>-3.700944130370587E-3</v>
      </c>
      <c r="Q3306" s="33">
        <f>IF(DatiStorici[[#This Row],[Calend]]="X",(DatiStorici[[#This Row],[Balanced]]*B$2/DatiStorici[[#This Row],[Bond 3Y]]),Q3305)</f>
        <v>31.926386779663805</v>
      </c>
      <c r="R3306" s="33">
        <f>IF(DatiStorici[[#This Row],[Calend]]="X",(DatiStorici[[#This Row],[Balanced]]*C$2/DatiStorici[[#This Row],[Bond 10Y]]),R3305)</f>
        <v>22.802972287357111</v>
      </c>
      <c r="S3306" s="33">
        <f>IF(DatiStorici[[#This Row],[Calend]]="X",(DatiStorici[[#This Row],[Balanced]]*D$2/DatiStorici[[#This Row],[SXXR]]),S3305)</f>
        <v>19.40453837773444</v>
      </c>
      <c r="T3306" s="33">
        <f>IF(DatiStorici[[#This Row],[Calend]]="X",(DatiStorici[[#This Row],[Balanced]]*E$2/DatiStorici[[#This Row],[Gold]]),T3305)</f>
        <v>35.247450918338842</v>
      </c>
      <c r="U3306" s="34">
        <f>SUMPRODUCT(DatiStorici[[#This Row],[Bond 3Y]:[Gold]],Q3305:T3305)</f>
        <v>19031.951565172647</v>
      </c>
      <c r="V3306" s="32">
        <f t="shared" si="422"/>
        <v>2.7492258526854072E-3</v>
      </c>
      <c r="W3306" s="32">
        <f>-(1-U3306/MAX(U$5:U3306))</f>
        <v>-1.8390563053960474E-4</v>
      </c>
      <c r="X3306" s="53" t="str">
        <f t="shared" si="423"/>
        <v/>
      </c>
    </row>
    <row r="3307" spans="1:24" x14ac:dyDescent="0.3">
      <c r="A3307" s="79">
        <v>43766</v>
      </c>
      <c r="B3307" s="1">
        <v>133.54062200000001</v>
      </c>
      <c r="C3307" s="1">
        <v>200.77669</v>
      </c>
      <c r="D3307" s="1">
        <v>266.94784600000003</v>
      </c>
      <c r="E3307" s="1">
        <v>140.01778999999999</v>
      </c>
      <c r="F3307" s="3">
        <f t="shared" si="416"/>
        <v>17918.143749661805</v>
      </c>
      <c r="G3307" s="36">
        <f t="shared" si="417"/>
        <v>-3.3796736775832764E-4</v>
      </c>
      <c r="H3307" s="31">
        <f t="shared" si="418"/>
        <v>-3.5328134918707062E-3</v>
      </c>
      <c r="I3307" s="37">
        <f t="shared" si="419"/>
        <v>2.4205567321737703E-3</v>
      </c>
      <c r="J3307" s="37">
        <f t="shared" si="420"/>
        <v>-1.4041233474639137E-2</v>
      </c>
      <c r="K3307" s="39">
        <f t="shared" si="421"/>
        <v>-4.8705626530222675E-3</v>
      </c>
      <c r="L3307" s="36">
        <f>-(1-B3307/MAX(B$5:B3307))</f>
        <v>-4.1495464807490556E-3</v>
      </c>
      <c r="M3307" s="37">
        <f>-(1-C3307/MAX(C$5:C3307))</f>
        <v>-2.2264978097556232E-2</v>
      </c>
      <c r="N3307" s="37">
        <f>-(1-D3307/MAX(D$5:D3307))</f>
        <v>0</v>
      </c>
      <c r="O3307" s="37">
        <f>-(1-E3307/MAX(E$5:E3307))</f>
        <v>-0.23888483616359724</v>
      </c>
      <c r="P3307" s="39">
        <f>-(1-F3307/MAX(F$5:F3307))</f>
        <v>-8.5416829727376076E-3</v>
      </c>
      <c r="Q3307" s="33">
        <f>IF(DatiStorici[[#This Row],[Calend]]="X",(DatiStorici[[#This Row],[Balanced]]*B$2/DatiStorici[[#This Row],[Bond 3Y]]),Q3306)</f>
        <v>31.926386779663805</v>
      </c>
      <c r="R3307" s="33">
        <f>IF(DatiStorici[[#This Row],[Calend]]="X",(DatiStorici[[#This Row],[Balanced]]*C$2/DatiStorici[[#This Row],[Bond 10Y]]),R3306)</f>
        <v>22.802972287357111</v>
      </c>
      <c r="S3307" s="33">
        <f>IF(DatiStorici[[#This Row],[Calend]]="X",(DatiStorici[[#This Row],[Balanced]]*D$2/DatiStorici[[#This Row],[SXXR]]),S3306)</f>
        <v>19.40453837773444</v>
      </c>
      <c r="T3307" s="33">
        <f>IF(DatiStorici[[#This Row],[Calend]]="X",(DatiStorici[[#This Row],[Balanced]]*E$2/DatiStorici[[#This Row],[Gold]]),T3306)</f>
        <v>35.247450918338842</v>
      </c>
      <c r="U3307" s="34">
        <f>SUMPRODUCT(DatiStorici[[#This Row],[Bond 3Y]:[Gold]],Q3306:T3306)</f>
        <v>18957.04475006599</v>
      </c>
      <c r="V3307" s="32">
        <f t="shared" si="422"/>
        <v>-3.9436110164478878E-3</v>
      </c>
      <c r="W3307" s="32">
        <f>-(1-U3307/MAX(U$5:U3307))</f>
        <v>-4.1190270007852581E-3</v>
      </c>
      <c r="X3307" s="53" t="str">
        <f t="shared" si="423"/>
        <v/>
      </c>
    </row>
    <row r="3308" spans="1:24" x14ac:dyDescent="0.3">
      <c r="A3308" s="79">
        <v>43767</v>
      </c>
      <c r="B3308" s="1">
        <v>133.545593</v>
      </c>
      <c r="C3308" s="1">
        <v>201.075425</v>
      </c>
      <c r="D3308" s="1">
        <v>266.540843</v>
      </c>
      <c r="E3308" s="1">
        <v>139.48607000000001</v>
      </c>
      <c r="F3308" s="3">
        <f t="shared" si="416"/>
        <v>17898.735865818839</v>
      </c>
      <c r="G3308" s="36">
        <f t="shared" si="417"/>
        <v>3.7223935353959941E-5</v>
      </c>
      <c r="H3308" s="31">
        <f t="shared" si="418"/>
        <v>1.4867910053460384E-3</v>
      </c>
      <c r="I3308" s="37">
        <f t="shared" si="419"/>
        <v>-1.5258170879892574E-3</v>
      </c>
      <c r="J3308" s="37">
        <f t="shared" si="420"/>
        <v>-3.8047463203948338E-3</v>
      </c>
      <c r="K3308" s="39">
        <f t="shared" si="421"/>
        <v>-1.0837284515467819E-3</v>
      </c>
      <c r="L3308" s="36">
        <f>-(1-B3308/MAX(B$5:B3308))</f>
        <v>-4.1124763179005708E-3</v>
      </c>
      <c r="M3308" s="37">
        <f>-(1-C3308/MAX(C$5:C3308))</f>
        <v>-2.0810209260755386E-2</v>
      </c>
      <c r="N3308" s="37">
        <f>-(1-D3308/MAX(D$5:D3308))</f>
        <v>-1.524653620917471E-3</v>
      </c>
      <c r="O3308" s="37">
        <f>-(1-E3308/MAX(E$5:E3308))</f>
        <v>-0.24177518427518419</v>
      </c>
      <c r="P3308" s="39">
        <f>-(1-F3308/MAX(F$5:F3308))</f>
        <v>-9.615572551973206E-3</v>
      </c>
      <c r="Q3308" s="33">
        <f>IF(DatiStorici[[#This Row],[Calend]]="X",(DatiStorici[[#This Row],[Balanced]]*B$2/DatiStorici[[#This Row],[Bond 3Y]]),Q3307)</f>
        <v>31.926386779663805</v>
      </c>
      <c r="R3308" s="33">
        <f>IF(DatiStorici[[#This Row],[Calend]]="X",(DatiStorici[[#This Row],[Balanced]]*C$2/DatiStorici[[#This Row],[Bond 10Y]]),R3307)</f>
        <v>22.802972287357111</v>
      </c>
      <c r="S3308" s="33">
        <f>IF(DatiStorici[[#This Row],[Calend]]="X",(DatiStorici[[#This Row],[Balanced]]*D$2/DatiStorici[[#This Row],[SXXR]]),S3307)</f>
        <v>19.40453837773444</v>
      </c>
      <c r="T3308" s="33">
        <f>IF(DatiStorici[[#This Row],[Calend]]="X",(DatiStorici[[#This Row],[Balanced]]*E$2/DatiStorici[[#This Row],[Gold]]),T3307)</f>
        <v>35.247450918338842</v>
      </c>
      <c r="U3308" s="34">
        <f>SUMPRODUCT(DatiStorici[[#This Row],[Bond 3Y]:[Gold]],Q3307:T3307)</f>
        <v>18937.376022125281</v>
      </c>
      <c r="V3308" s="32">
        <f t="shared" si="422"/>
        <v>-1.0380805039993256E-3</v>
      </c>
      <c r="W3308" s="32">
        <f>-(1-U3308/MAX(U$5:U3308))</f>
        <v>-5.152295222572989E-3</v>
      </c>
      <c r="X3308" s="53" t="str">
        <f t="shared" si="423"/>
        <v/>
      </c>
    </row>
    <row r="3309" spans="1:24" x14ac:dyDescent="0.3">
      <c r="A3309" s="79">
        <v>43768</v>
      </c>
      <c r="B3309" s="1">
        <v>133.53007600000001</v>
      </c>
      <c r="C3309" s="1">
        <v>201.01955000000001</v>
      </c>
      <c r="D3309" s="1">
        <v>266.80698599999999</v>
      </c>
      <c r="E3309" s="1">
        <v>139.98636999999999</v>
      </c>
      <c r="F3309" s="3">
        <f t="shared" si="416"/>
        <v>17920.674044432268</v>
      </c>
      <c r="G3309" s="36">
        <f t="shared" si="417"/>
        <v>-1.1619927847076666E-4</v>
      </c>
      <c r="H3309" s="31">
        <f t="shared" si="418"/>
        <v>-2.779194162256843E-4</v>
      </c>
      <c r="I3309" s="37">
        <f t="shared" si="419"/>
        <v>9.9800920757247137E-4</v>
      </c>
      <c r="J3309" s="37">
        <f t="shared" si="420"/>
        <v>3.5803210823421709E-3</v>
      </c>
      <c r="K3309" s="39">
        <f t="shared" si="421"/>
        <v>1.2249325944515088E-3</v>
      </c>
      <c r="L3309" s="36">
        <f>-(1-B3309/MAX(B$5:B3309))</f>
        <v>-4.2281910064785322E-3</v>
      </c>
      <c r="M3309" s="37">
        <f>-(1-C3309/MAX(C$5:C3309))</f>
        <v>-2.1082307303355807E-2</v>
      </c>
      <c r="N3309" s="37">
        <f>-(1-D3309/MAX(D$5:D3309))</f>
        <v>-5.2766861434061507E-4</v>
      </c>
      <c r="O3309" s="37">
        <f>-(1-E3309/MAX(E$5:E3309))</f>
        <v>-0.23905563044943579</v>
      </c>
      <c r="P3309" s="39">
        <f>-(1-F3309/MAX(F$5:F3309))</f>
        <v>-8.4016750662404549E-3</v>
      </c>
      <c r="Q3309" s="33">
        <f>IF(DatiStorici[[#This Row],[Calend]]="X",(DatiStorici[[#This Row],[Balanced]]*B$2/DatiStorici[[#This Row],[Bond 3Y]]),Q3308)</f>
        <v>31.926386779663805</v>
      </c>
      <c r="R3309" s="33">
        <f>IF(DatiStorici[[#This Row],[Calend]]="X",(DatiStorici[[#This Row],[Balanced]]*C$2/DatiStorici[[#This Row],[Bond 10Y]]),R3308)</f>
        <v>22.802972287357111</v>
      </c>
      <c r="S3309" s="33">
        <f>IF(DatiStorici[[#This Row],[Calend]]="X",(DatiStorici[[#This Row],[Balanced]]*D$2/DatiStorici[[#This Row],[SXXR]]),S3308)</f>
        <v>19.40453837773444</v>
      </c>
      <c r="T3309" s="33">
        <f>IF(DatiStorici[[#This Row],[Calend]]="X",(DatiStorici[[#This Row],[Balanced]]*E$2/DatiStorici[[#This Row],[Gold]]),T3308)</f>
        <v>35.247450918338842</v>
      </c>
      <c r="U3309" s="34">
        <f>SUMPRODUCT(DatiStorici[[#This Row],[Bond 3Y]:[Gold]],Q3308:T3308)</f>
        <v>18958.405186056974</v>
      </c>
      <c r="V3309" s="32">
        <f t="shared" si="422"/>
        <v>1.1098420678925306E-3</v>
      </c>
      <c r="W3309" s="32">
        <f>-(1-U3309/MAX(U$5:U3309))</f>
        <v>-4.04755846039484E-3</v>
      </c>
      <c r="X3309" s="53" t="str">
        <f t="shared" si="423"/>
        <v/>
      </c>
    </row>
    <row r="3310" spans="1:24" x14ac:dyDescent="0.3">
      <c r="A3310" s="79">
        <v>43769</v>
      </c>
      <c r="B3310" s="1">
        <v>133.589707</v>
      </c>
      <c r="C3310" s="1">
        <v>201.78900100000001</v>
      </c>
      <c r="D3310" s="1">
        <v>265.54399000000001</v>
      </c>
      <c r="E3310" s="1">
        <v>141.75318999999999</v>
      </c>
      <c r="F3310" s="3">
        <f t="shared" si="416"/>
        <v>17992.312416677989</v>
      </c>
      <c r="G3310" s="36">
        <f t="shared" si="417"/>
        <v>4.4647386517657596E-4</v>
      </c>
      <c r="H3310" s="31">
        <f t="shared" si="418"/>
        <v>3.8204349633626997E-3</v>
      </c>
      <c r="I3310" s="37">
        <f t="shared" si="419"/>
        <v>-4.7449837668063315E-3</v>
      </c>
      <c r="J3310" s="37">
        <f t="shared" si="420"/>
        <v>1.2542386036879261E-2</v>
      </c>
      <c r="K3310" s="39">
        <f t="shared" si="421"/>
        <v>3.9895577797765926E-3</v>
      </c>
      <c r="L3310" s="36">
        <f>-(1-B3310/MAX(B$5:B3310))</f>
        <v>-3.7835056552765201E-3</v>
      </c>
      <c r="M3310" s="37">
        <f>-(1-C3310/MAX(C$5:C3310))</f>
        <v>-1.7335262811598029E-2</v>
      </c>
      <c r="N3310" s="37">
        <f>-(1-D3310/MAX(D$5:D3310))</f>
        <v>-5.2589148818230624E-3</v>
      </c>
      <c r="O3310" s="37">
        <f>-(1-E3310/MAX(E$5:E3310))</f>
        <v>-0.22945146876562816</v>
      </c>
      <c r="P3310" s="39">
        <f>-(1-F3310/MAX(F$5:F3310))</f>
        <v>-4.4377343269740299E-3</v>
      </c>
      <c r="Q3310" s="33">
        <f>IF(DatiStorici[[#This Row],[Calend]]="X",(DatiStorici[[#This Row],[Balanced]]*B$2/DatiStorici[[#This Row],[Bond 3Y]]),Q3309)</f>
        <v>31.926386779663805</v>
      </c>
      <c r="R3310" s="33">
        <f>IF(DatiStorici[[#This Row],[Calend]]="X",(DatiStorici[[#This Row],[Balanced]]*C$2/DatiStorici[[#This Row],[Bond 10Y]]),R3309)</f>
        <v>22.802972287357111</v>
      </c>
      <c r="S3310" s="33">
        <f>IF(DatiStorici[[#This Row],[Calend]]="X",(DatiStorici[[#This Row],[Balanced]]*D$2/DatiStorici[[#This Row],[SXXR]]),S3309)</f>
        <v>19.40453837773444</v>
      </c>
      <c r="T3310" s="33">
        <f>IF(DatiStorici[[#This Row],[Calend]]="X",(DatiStorici[[#This Row],[Balanced]]*E$2/DatiStorici[[#This Row],[Gold]]),T3309)</f>
        <v>35.247450918338842</v>
      </c>
      <c r="U3310" s="34">
        <f>SUMPRODUCT(DatiStorici[[#This Row],[Bond 3Y]:[Gold]],Q3309:T3309)</f>
        <v>19015.622805135128</v>
      </c>
      <c r="V3310" s="32">
        <f t="shared" si="422"/>
        <v>3.0135155739690021E-3</v>
      </c>
      <c r="W3310" s="32">
        <f>-(1-U3310/MAX(U$5:U3310))</f>
        <v>-1.041713461265803E-3</v>
      </c>
      <c r="X3310" s="53" t="str">
        <f t="shared" si="423"/>
        <v/>
      </c>
    </row>
    <row r="3311" spans="1:24" x14ac:dyDescent="0.3">
      <c r="A3311" s="79">
        <v>43770</v>
      </c>
      <c r="B3311" s="1">
        <v>133.55639500000001</v>
      </c>
      <c r="C3311" s="1">
        <v>201.28281999999999</v>
      </c>
      <c r="D3311" s="1">
        <v>267.33656400000001</v>
      </c>
      <c r="E3311" s="1">
        <v>141.54982999999999</v>
      </c>
      <c r="F3311" s="3">
        <f t="shared" si="416"/>
        <v>17997.620060604193</v>
      </c>
      <c r="G3311" s="36">
        <f t="shared" si="417"/>
        <v>-2.4939162445766034E-4</v>
      </c>
      <c r="H3311" s="31">
        <f t="shared" si="418"/>
        <v>-2.5116182264302333E-3</v>
      </c>
      <c r="I3311" s="37">
        <f t="shared" si="419"/>
        <v>6.727889573761566E-3</v>
      </c>
      <c r="J3311" s="37">
        <f t="shared" si="420"/>
        <v>-1.4356361956745305E-3</v>
      </c>
      <c r="K3311" s="39">
        <f t="shared" si="421"/>
        <v>2.9495159336757074E-4</v>
      </c>
      <c r="L3311" s="36">
        <f>-(1-B3311/MAX(B$5:B3311))</f>
        <v>-4.0319227272566094E-3</v>
      </c>
      <c r="M3311" s="37">
        <f>-(1-C3311/MAX(C$5:C3311))</f>
        <v>-1.980024463354968E-2</v>
      </c>
      <c r="N3311" s="37">
        <f>-(1-D3311/MAX(D$5:D3311))</f>
        <v>0</v>
      </c>
      <c r="O3311" s="37">
        <f>-(1-E3311/MAX(E$5:E3311))</f>
        <v>-0.23055690243743343</v>
      </c>
      <c r="P3311" s="39">
        <f>-(1-F3311/MAX(F$5:F3311))</f>
        <v>-4.1440483409715956E-3</v>
      </c>
      <c r="Q3311" s="33">
        <f>IF(DatiStorici[[#This Row],[Calend]]="X",(DatiStorici[[#This Row],[Balanced]]*B$2/DatiStorici[[#This Row],[Bond 3Y]]),Q3310)</f>
        <v>31.926386779663805</v>
      </c>
      <c r="R3311" s="33">
        <f>IF(DatiStorici[[#This Row],[Calend]]="X",(DatiStorici[[#This Row],[Balanced]]*C$2/DatiStorici[[#This Row],[Bond 10Y]]),R3310)</f>
        <v>22.802972287357111</v>
      </c>
      <c r="S3311" s="33">
        <f>IF(DatiStorici[[#This Row],[Calend]]="X",(DatiStorici[[#This Row],[Balanced]]*D$2/DatiStorici[[#This Row],[SXXR]]),S3310)</f>
        <v>19.40453837773444</v>
      </c>
      <c r="T3311" s="33">
        <f>IF(DatiStorici[[#This Row],[Calend]]="X",(DatiStorici[[#This Row],[Balanced]]*E$2/DatiStorici[[#This Row],[Gold]]),T3310)</f>
        <v>35.247450918338842</v>
      </c>
      <c r="U3311" s="34">
        <f>SUMPRODUCT(DatiStorici[[#This Row],[Bond 3Y]:[Gold]],Q3310:T3310)</f>
        <v>19030.632991382514</v>
      </c>
      <c r="V3311" s="32">
        <f t="shared" si="422"/>
        <v>7.8904936698322679E-4</v>
      </c>
      <c r="W3311" s="32">
        <f>-(1-U3311/MAX(U$5:U3311))</f>
        <v>-2.5317500065513698E-4</v>
      </c>
      <c r="X3311" s="53" t="str">
        <f t="shared" si="423"/>
        <v/>
      </c>
    </row>
    <row r="3312" spans="1:24" x14ac:dyDescent="0.3">
      <c r="A3312" s="79">
        <v>43773</v>
      </c>
      <c r="B3312" s="1">
        <v>133.55011300000001</v>
      </c>
      <c r="C3312" s="1">
        <v>200.924271</v>
      </c>
      <c r="D3312" s="1">
        <v>270.00070599999998</v>
      </c>
      <c r="E3312" s="1">
        <v>141.60585</v>
      </c>
      <c r="F3312" s="3">
        <f t="shared" si="416"/>
        <v>18030.674294320768</v>
      </c>
      <c r="G3312" s="36">
        <f t="shared" si="417"/>
        <v>-4.7037416259153588E-5</v>
      </c>
      <c r="H3312" s="31">
        <f t="shared" si="418"/>
        <v>-1.7829078750798255E-3</v>
      </c>
      <c r="I3312" s="37">
        <f t="shared" si="419"/>
        <v>9.916169896356573E-3</v>
      </c>
      <c r="J3312" s="37">
        <f t="shared" si="420"/>
        <v>3.9568339742241927E-4</v>
      </c>
      <c r="K3312" s="39">
        <f t="shared" si="421"/>
        <v>1.8349046815856974E-3</v>
      </c>
      <c r="L3312" s="36">
        <f>-(1-B3312/MAX(B$5:B3312))</f>
        <v>-4.0787693905064426E-3</v>
      </c>
      <c r="M3312" s="37">
        <f>-(1-C3312/MAX(C$5:C3312))</f>
        <v>-2.1546293511873538E-2</v>
      </c>
      <c r="N3312" s="37">
        <f>-(1-D3312/MAX(D$5:D3312))</f>
        <v>0</v>
      </c>
      <c r="O3312" s="37">
        <f>-(1-E3312/MAX(E$5:E3312))</f>
        <v>-0.23025238633645706</v>
      </c>
      <c r="P3312" s="39">
        <f>-(1-F3312/MAX(F$5:F3312))</f>
        <v>-2.3150701058862744E-3</v>
      </c>
      <c r="Q3312" s="33">
        <f>IF(DatiStorici[[#This Row],[Calend]]="X",(DatiStorici[[#This Row],[Balanced]]*B$2/DatiStorici[[#This Row],[Bond 3Y]]),Q3311)</f>
        <v>31.926386779663805</v>
      </c>
      <c r="R3312" s="33">
        <f>IF(DatiStorici[[#This Row],[Calend]]="X",(DatiStorici[[#This Row],[Balanced]]*C$2/DatiStorici[[#This Row],[Bond 10Y]]),R3311)</f>
        <v>22.802972287357111</v>
      </c>
      <c r="S3312" s="33">
        <f>IF(DatiStorici[[#This Row],[Calend]]="X",(DatiStorici[[#This Row],[Balanced]]*D$2/DatiStorici[[#This Row],[SXXR]]),S3311)</f>
        <v>19.40453837773444</v>
      </c>
      <c r="T3312" s="33">
        <f>IF(DatiStorici[[#This Row],[Calend]]="X",(DatiStorici[[#This Row],[Balanced]]*E$2/DatiStorici[[#This Row],[Gold]]),T3311)</f>
        <v>35.247450918338842</v>
      </c>
      <c r="U3312" s="34">
        <f>SUMPRODUCT(DatiStorici[[#This Row],[Bond 3Y]:[Gold]],Q3311:T3311)</f>
        <v>19075.92745479328</v>
      </c>
      <c r="V3312" s="32">
        <f t="shared" si="422"/>
        <v>2.3772539012502404E-3</v>
      </c>
      <c r="W3312" s="32">
        <f>-(1-U3312/MAX(U$5:U3312))</f>
        <v>0</v>
      </c>
      <c r="X3312" s="53" t="str">
        <f t="shared" si="423"/>
        <v/>
      </c>
    </row>
    <row r="3313" spans="1:24" x14ac:dyDescent="0.3">
      <c r="A3313" s="79">
        <v>43774</v>
      </c>
      <c r="B3313" s="1">
        <v>133.53799699999999</v>
      </c>
      <c r="C3313" s="1">
        <v>200.60224400000001</v>
      </c>
      <c r="D3313" s="1">
        <v>270.572271</v>
      </c>
      <c r="E3313" s="1">
        <v>139.68105</v>
      </c>
      <c r="F3313" s="3">
        <f t="shared" si="416"/>
        <v>17954.904678835836</v>
      </c>
      <c r="G3313" s="36">
        <f t="shared" si="417"/>
        <v>-9.0726614586676322E-5</v>
      </c>
      <c r="H3313" s="31">
        <f t="shared" si="418"/>
        <v>-1.6040139667698032E-3</v>
      </c>
      <c r="I3313" s="37">
        <f t="shared" si="419"/>
        <v>2.1146643924597678E-3</v>
      </c>
      <c r="J3313" s="37">
        <f t="shared" si="420"/>
        <v>-1.3685884720391063E-2</v>
      </c>
      <c r="K3313" s="39">
        <f t="shared" si="421"/>
        <v>-4.2111162092528269E-3</v>
      </c>
      <c r="L3313" s="36">
        <f>-(1-B3313/MAX(B$5:B3313))</f>
        <v>-4.1691218534061214E-3</v>
      </c>
      <c r="M3313" s="37">
        <f>-(1-C3313/MAX(C$5:C3313))</f>
        <v>-2.3114488883050233E-2</v>
      </c>
      <c r="N3313" s="37">
        <f>-(1-D3313/MAX(D$5:D3313))</f>
        <v>0</v>
      </c>
      <c r="O3313" s="37">
        <f>-(1-E3313/MAX(E$5:E3313))</f>
        <v>-0.24071530299406407</v>
      </c>
      <c r="P3313" s="39">
        <f>-(1-F3313/MAX(F$5:F3313))</f>
        <v>-6.5076034676030403E-3</v>
      </c>
      <c r="Q3313" s="33">
        <f>IF(DatiStorici[[#This Row],[Calend]]="X",(DatiStorici[[#This Row],[Balanced]]*B$2/DatiStorici[[#This Row],[Bond 3Y]]),Q3312)</f>
        <v>31.926386779663805</v>
      </c>
      <c r="R3313" s="33">
        <f>IF(DatiStorici[[#This Row],[Calend]]="X",(DatiStorici[[#This Row],[Balanced]]*C$2/DatiStorici[[#This Row],[Bond 10Y]]),R3312)</f>
        <v>22.802972287357111</v>
      </c>
      <c r="S3313" s="33">
        <f>IF(DatiStorici[[#This Row],[Calend]]="X",(DatiStorici[[#This Row],[Balanced]]*D$2/DatiStorici[[#This Row],[SXXR]]),S3312)</f>
        <v>19.40453837773444</v>
      </c>
      <c r="T3313" s="33">
        <f>IF(DatiStorici[[#This Row],[Calend]]="X",(DatiStorici[[#This Row],[Balanced]]*E$2/DatiStorici[[#This Row],[Gold]]),T3312)</f>
        <v>35.247450918338842</v>
      </c>
      <c r="U3313" s="34">
        <f>SUMPRODUCT(DatiStorici[[#This Row],[Bond 3Y]:[Gold]],Q3312:T3312)</f>
        <v>19011.444123384532</v>
      </c>
      <c r="V3313" s="32">
        <f t="shared" si="422"/>
        <v>-3.3860773452229803E-3</v>
      </c>
      <c r="W3313" s="32">
        <f>-(1-U3313/MAX(U$5:U3313))</f>
        <v>-3.3803510503781498E-3</v>
      </c>
      <c r="X3313" s="53" t="str">
        <f t="shared" si="423"/>
        <v/>
      </c>
    </row>
    <row r="3314" spans="1:24" x14ac:dyDescent="0.3">
      <c r="A3314" s="79">
        <v>43775</v>
      </c>
      <c r="B3314" s="1">
        <v>133.53154599999999</v>
      </c>
      <c r="C3314" s="1">
        <v>200.67282</v>
      </c>
      <c r="D3314" s="1">
        <v>271.13638600000002</v>
      </c>
      <c r="E3314" s="1">
        <v>139.40736999999999</v>
      </c>
      <c r="F3314" s="3">
        <f t="shared" si="416"/>
        <v>17954.224390481708</v>
      </c>
      <c r="G3314" s="36">
        <f t="shared" si="417"/>
        <v>-4.8309514658953178E-5</v>
      </c>
      <c r="H3314" s="31">
        <f t="shared" si="418"/>
        <v>3.517587164483777E-4</v>
      </c>
      <c r="I3314" s="37">
        <f t="shared" si="419"/>
        <v>2.0827254526066281E-3</v>
      </c>
      <c r="J3314" s="37">
        <f t="shared" si="420"/>
        <v>-1.9612428758258816E-3</v>
      </c>
      <c r="K3314" s="39">
        <f t="shared" si="421"/>
        <v>-3.788943769119663E-5</v>
      </c>
      <c r="L3314" s="36">
        <f>-(1-B3314/MAX(B$5:B3314))</f>
        <v>-4.2172287977908507E-3</v>
      </c>
      <c r="M3314" s="37">
        <f>-(1-C3314/MAX(C$5:C3314))</f>
        <v>-2.2770800445384598E-2</v>
      </c>
      <c r="N3314" s="37">
        <f>-(1-D3314/MAX(D$5:D3314))</f>
        <v>0</v>
      </c>
      <c r="O3314" s="37">
        <f>-(1-E3314/MAX(E$5:E3314))</f>
        <v>-0.24220298536670226</v>
      </c>
      <c r="P3314" s="39">
        <f>-(1-F3314/MAX(F$5:F3314))</f>
        <v>-6.5452456227336198E-3</v>
      </c>
      <c r="Q3314" s="33">
        <f>IF(DatiStorici[[#This Row],[Calend]]="X",(DatiStorici[[#This Row],[Balanced]]*B$2/DatiStorici[[#This Row],[Bond 3Y]]),Q3313)</f>
        <v>31.926386779663805</v>
      </c>
      <c r="R3314" s="33">
        <f>IF(DatiStorici[[#This Row],[Calend]]="X",(DatiStorici[[#This Row],[Balanced]]*C$2/DatiStorici[[#This Row],[Bond 10Y]]),R3313)</f>
        <v>22.802972287357111</v>
      </c>
      <c r="S3314" s="33">
        <f>IF(DatiStorici[[#This Row],[Calend]]="X",(DatiStorici[[#This Row],[Balanced]]*D$2/DatiStorici[[#This Row],[SXXR]]),S3313)</f>
        <v>19.40453837773444</v>
      </c>
      <c r="T3314" s="33">
        <f>IF(DatiStorici[[#This Row],[Calend]]="X",(DatiStorici[[#This Row],[Balanced]]*E$2/DatiStorici[[#This Row],[Gold]]),T3313)</f>
        <v>35.247450918338842</v>
      </c>
      <c r="U3314" s="34">
        <f>SUMPRODUCT(DatiStorici[[#This Row],[Bond 3Y]:[Gold]],Q3313:T3313)</f>
        <v>19014.147377635192</v>
      </c>
      <c r="V3314" s="32">
        <f t="shared" si="422"/>
        <v>1.4218078659698728E-4</v>
      </c>
      <c r="W3314" s="32">
        <f>-(1-U3314/MAX(U$5:U3314))</f>
        <v>-3.2386408107546449E-3</v>
      </c>
      <c r="X3314" s="53" t="str">
        <f t="shared" si="423"/>
        <v/>
      </c>
    </row>
    <row r="3315" spans="1:24" x14ac:dyDescent="0.3">
      <c r="A3315" s="79">
        <v>43776</v>
      </c>
      <c r="B3315" s="1">
        <v>133.45893699999999</v>
      </c>
      <c r="C3315" s="1">
        <v>199.45472000000001</v>
      </c>
      <c r="D3315" s="1">
        <v>272.19351</v>
      </c>
      <c r="E3315" s="1">
        <v>139.23688000000001</v>
      </c>
      <c r="F3315" s="3">
        <f t="shared" si="416"/>
        <v>17930.769907328307</v>
      </c>
      <c r="G3315" s="36">
        <f t="shared" si="417"/>
        <v>-5.439070409863488E-4</v>
      </c>
      <c r="H3315" s="31">
        <f t="shared" si="418"/>
        <v>-6.0885774720246429E-3</v>
      </c>
      <c r="I3315" s="37">
        <f t="shared" si="419"/>
        <v>3.8912835156106468E-3</v>
      </c>
      <c r="J3315" s="37">
        <f t="shared" si="420"/>
        <v>-1.2237110313617324E-3</v>
      </c>
      <c r="K3315" s="39">
        <f t="shared" si="421"/>
        <v>-1.307203021888758E-3</v>
      </c>
      <c r="L3315" s="36">
        <f>-(1-B3315/MAX(B$5:B3315))</f>
        <v>-4.7586947914086686E-3</v>
      </c>
      <c r="M3315" s="37">
        <f>-(1-C3315/MAX(C$5:C3315))</f>
        <v>-2.8702659518165197E-2</v>
      </c>
      <c r="N3315" s="37">
        <f>-(1-D3315/MAX(D$5:D3315))</f>
        <v>0</v>
      </c>
      <c r="O3315" s="37">
        <f>-(1-E3315/MAX(E$5:E3315))</f>
        <v>-0.24312974277576038</v>
      </c>
      <c r="P3315" s="39">
        <f>-(1-F3315/MAX(F$5:F3315))</f>
        <v>-7.8430442518161447E-3</v>
      </c>
      <c r="Q3315" s="33">
        <f>IF(DatiStorici[[#This Row],[Calend]]="X",(DatiStorici[[#This Row],[Balanced]]*B$2/DatiStorici[[#This Row],[Bond 3Y]]),Q3314)</f>
        <v>31.926386779663805</v>
      </c>
      <c r="R3315" s="33">
        <f>IF(DatiStorici[[#This Row],[Calend]]="X",(DatiStorici[[#This Row],[Balanced]]*C$2/DatiStorici[[#This Row],[Bond 10Y]]),R3314)</f>
        <v>22.802972287357111</v>
      </c>
      <c r="S3315" s="33">
        <f>IF(DatiStorici[[#This Row],[Calend]]="X",(DatiStorici[[#This Row],[Balanced]]*D$2/DatiStorici[[#This Row],[SXXR]]),S3314)</f>
        <v>19.40453837773444</v>
      </c>
      <c r="T3315" s="33">
        <f>IF(DatiStorici[[#This Row],[Calend]]="X",(DatiStorici[[#This Row],[Balanced]]*E$2/DatiStorici[[#This Row],[Gold]]),T3314)</f>
        <v>35.247450918338842</v>
      </c>
      <c r="U3315" s="34">
        <f>SUMPRODUCT(DatiStorici[[#This Row],[Bond 3Y]:[Gold]],Q3314:T3314)</f>
        <v>18998.556599395237</v>
      </c>
      <c r="V3315" s="32">
        <f t="shared" si="422"/>
        <v>-8.2029308536457233E-4</v>
      </c>
      <c r="W3315" s="32">
        <f>-(1-U3315/MAX(U$5:U3315))</f>
        <v>-4.0559420023691395E-3</v>
      </c>
      <c r="X3315" s="53" t="str">
        <f t="shared" si="423"/>
        <v/>
      </c>
    </row>
    <row r="3316" spans="1:24" x14ac:dyDescent="0.3">
      <c r="A3316" s="79">
        <v>43777</v>
      </c>
      <c r="B3316" s="1">
        <v>133.428642</v>
      </c>
      <c r="C3316" s="1">
        <v>199.284119</v>
      </c>
      <c r="D3316" s="1">
        <v>271.44180799999998</v>
      </c>
      <c r="E3316" s="1">
        <v>137.34970999999999</v>
      </c>
      <c r="F3316" s="3">
        <f t="shared" si="416"/>
        <v>17839.963123057609</v>
      </c>
      <c r="G3316" s="36">
        <f t="shared" si="417"/>
        <v>-2.2702442911450379E-4</v>
      </c>
      <c r="H3316" s="31">
        <f t="shared" si="418"/>
        <v>-8.5570300017803497E-4</v>
      </c>
      <c r="I3316" s="37">
        <f t="shared" si="419"/>
        <v>-2.7654659444781827E-3</v>
      </c>
      <c r="J3316" s="37">
        <f t="shared" si="420"/>
        <v>-1.3646354193175701E-2</v>
      </c>
      <c r="K3316" s="39">
        <f t="shared" si="421"/>
        <v>-5.0771662553679214E-3</v>
      </c>
      <c r="L3316" s="36">
        <f>-(1-B3316/MAX(B$5:B3316))</f>
        <v>-4.984613235081703E-3</v>
      </c>
      <c r="M3316" s="37">
        <f>-(1-C3316/MAX(C$5:C3316))</f>
        <v>-2.953344606251751E-2</v>
      </c>
      <c r="N3316" s="37">
        <f>-(1-D3316/MAX(D$5:D3316))</f>
        <v>-2.7616455660534056E-3</v>
      </c>
      <c r="O3316" s="37">
        <f>-(1-E3316/MAX(E$5:E3316))</f>
        <v>-0.25338810854297589</v>
      </c>
      <c r="P3316" s="39">
        <f>-(1-F3316/MAX(F$5:F3316))</f>
        <v>-1.2867623960826635E-2</v>
      </c>
      <c r="Q3316" s="33">
        <f>IF(DatiStorici[[#This Row],[Calend]]="X",(DatiStorici[[#This Row],[Balanced]]*B$2/DatiStorici[[#This Row],[Bond 3Y]]),Q3315)</f>
        <v>31.926386779663805</v>
      </c>
      <c r="R3316" s="33">
        <f>IF(DatiStorici[[#This Row],[Calend]]="X",(DatiStorici[[#This Row],[Balanced]]*C$2/DatiStorici[[#This Row],[Bond 10Y]]),R3315)</f>
        <v>22.802972287357111</v>
      </c>
      <c r="S3316" s="33">
        <f>IF(DatiStorici[[#This Row],[Calend]]="X",(DatiStorici[[#This Row],[Balanced]]*D$2/DatiStorici[[#This Row],[SXXR]]),S3315)</f>
        <v>19.40453837773444</v>
      </c>
      <c r="T3316" s="33">
        <f>IF(DatiStorici[[#This Row],[Calend]]="X",(DatiStorici[[#This Row],[Balanced]]*E$2/DatiStorici[[#This Row],[Gold]]),T3315)</f>
        <v>35.247450918338842</v>
      </c>
      <c r="U3316" s="34">
        <f>SUMPRODUCT(DatiStorici[[#This Row],[Bond 3Y]:[Gold]],Q3315:T3315)</f>
        <v>18912.594817375368</v>
      </c>
      <c r="V3316" s="32">
        <f t="shared" si="422"/>
        <v>-4.5349152493461111E-3</v>
      </c>
      <c r="W3316" s="32">
        <f>-(1-U3316/MAX(U$5:U3316))</f>
        <v>-8.5622383396551927E-3</v>
      </c>
      <c r="X3316" s="53" t="str">
        <f t="shared" si="423"/>
        <v/>
      </c>
    </row>
    <row r="3317" spans="1:24" x14ac:dyDescent="0.3">
      <c r="A3317" s="79">
        <v>43780</v>
      </c>
      <c r="B3317" s="1">
        <v>133.38708099999999</v>
      </c>
      <c r="C3317" s="1">
        <v>198.851258</v>
      </c>
      <c r="D3317" s="1">
        <v>271.39914299999998</v>
      </c>
      <c r="E3317" s="1">
        <v>136.83365000000001</v>
      </c>
      <c r="F3317" s="3">
        <f t="shared" si="416"/>
        <v>17806.982110024877</v>
      </c>
      <c r="G3317" s="36">
        <f t="shared" si="417"/>
        <v>-3.1153336744058313E-4</v>
      </c>
      <c r="H3317" s="31">
        <f t="shared" si="418"/>
        <v>-2.1744421398371713E-3</v>
      </c>
      <c r="I3317" s="37">
        <f t="shared" si="419"/>
        <v>-1.5719153099732127E-4</v>
      </c>
      <c r="J3317" s="37">
        <f t="shared" si="420"/>
        <v>-3.7643466721966399E-3</v>
      </c>
      <c r="K3317" s="39">
        <f t="shared" si="421"/>
        <v>-1.850426297562133E-3</v>
      </c>
      <c r="L3317" s="36">
        <f>-(1-B3317/MAX(B$5:B3317))</f>
        <v>-5.2945454495557653E-3</v>
      </c>
      <c r="M3317" s="37">
        <f>-(1-C3317/MAX(C$5:C3317))</f>
        <v>-3.164137681541368E-2</v>
      </c>
      <c r="N3317" s="37">
        <f>-(1-D3317/MAX(D$5:D3317))</f>
        <v>-2.9183906699319362E-3</v>
      </c>
      <c r="O3317" s="37">
        <f>-(1-E3317/MAX(E$5:E3317))</f>
        <v>-0.25619333130395072</v>
      </c>
      <c r="P3317" s="39">
        <f>-(1-F3317/MAX(F$5:F3317))</f>
        <v>-1.4692550701684071E-2</v>
      </c>
      <c r="Q3317" s="33">
        <f>IF(DatiStorici[[#This Row],[Calend]]="X",(DatiStorici[[#This Row],[Balanced]]*B$2/DatiStorici[[#This Row],[Bond 3Y]]),Q3316)</f>
        <v>31.926386779663805</v>
      </c>
      <c r="R3317" s="33">
        <f>IF(DatiStorici[[#This Row],[Calend]]="X",(DatiStorici[[#This Row],[Balanced]]*C$2/DatiStorici[[#This Row],[Bond 10Y]]),R3316)</f>
        <v>22.802972287357111</v>
      </c>
      <c r="S3317" s="33">
        <f>IF(DatiStorici[[#This Row],[Calend]]="X",(DatiStorici[[#This Row],[Balanced]]*D$2/DatiStorici[[#This Row],[SXXR]]),S3316)</f>
        <v>19.40453837773444</v>
      </c>
      <c r="T3317" s="33">
        <f>IF(DatiStorici[[#This Row],[Calend]]="X",(DatiStorici[[#This Row],[Balanced]]*E$2/DatiStorici[[#This Row],[Gold]]),T3316)</f>
        <v>35.247450918338842</v>
      </c>
      <c r="U3317" s="34">
        <f>SUMPRODUCT(DatiStorici[[#This Row],[Bond 3Y]:[Gold]],Q3316:T3316)</f>
        <v>18882.379713276336</v>
      </c>
      <c r="V3317" s="32">
        <f t="shared" si="422"/>
        <v>-1.5988956686038651E-3</v>
      </c>
      <c r="W3317" s="32">
        <f>-(1-U3317/MAX(U$5:U3317))</f>
        <v>-1.0146177268477219E-2</v>
      </c>
      <c r="X3317" s="53" t="str">
        <f t="shared" si="423"/>
        <v/>
      </c>
    </row>
    <row r="3318" spans="1:24" x14ac:dyDescent="0.3">
      <c r="A3318" s="79">
        <v>43781</v>
      </c>
      <c r="B3318" s="1">
        <v>133.41252900000001</v>
      </c>
      <c r="C3318" s="1">
        <v>198.87992700000001</v>
      </c>
      <c r="D3318" s="1">
        <v>272.44001400000002</v>
      </c>
      <c r="E3318" s="1">
        <v>136.20826</v>
      </c>
      <c r="F3318" s="3">
        <f t="shared" si="416"/>
        <v>17799.328580278852</v>
      </c>
      <c r="G3318" s="36">
        <f t="shared" si="417"/>
        <v>1.9076489712400763E-4</v>
      </c>
      <c r="H3318" s="31">
        <f t="shared" si="418"/>
        <v>1.4416269646885186E-4</v>
      </c>
      <c r="I3318" s="37">
        <f t="shared" si="419"/>
        <v>3.8278680656053028E-3</v>
      </c>
      <c r="J3318" s="37">
        <f t="shared" si="420"/>
        <v>-4.5809164874341017E-3</v>
      </c>
      <c r="K3318" s="39">
        <f t="shared" si="421"/>
        <v>-4.2989738142010773E-4</v>
      </c>
      <c r="L3318" s="36">
        <f>-(1-B3318/MAX(B$5:B3318))</f>
        <v>-5.1047724654134097E-3</v>
      </c>
      <c r="M3318" s="37">
        <f>-(1-C3318/MAX(C$5:C3318))</f>
        <v>-3.1501765562021111E-2</v>
      </c>
      <c r="N3318" s="37">
        <f>-(1-D3318/MAX(D$5:D3318))</f>
        <v>0</v>
      </c>
      <c r="O3318" s="37">
        <f>-(1-E3318/MAX(E$5:E3318))</f>
        <v>-0.25959285512382857</v>
      </c>
      <c r="P3318" s="39">
        <f>-(1-F3318/MAX(F$5:F3318))</f>
        <v>-1.5116040758875737E-2</v>
      </c>
      <c r="Q3318" s="33">
        <f>IF(DatiStorici[[#This Row],[Calend]]="X",(DatiStorici[[#This Row],[Balanced]]*B$2/DatiStorici[[#This Row],[Bond 3Y]]),Q3317)</f>
        <v>31.926386779663805</v>
      </c>
      <c r="R3318" s="33">
        <f>IF(DatiStorici[[#This Row],[Calend]]="X",(DatiStorici[[#This Row],[Balanced]]*C$2/DatiStorici[[#This Row],[Bond 10Y]]),R3317)</f>
        <v>22.802972287357111</v>
      </c>
      <c r="S3318" s="33">
        <f>IF(DatiStorici[[#This Row],[Calend]]="X",(DatiStorici[[#This Row],[Balanced]]*D$2/DatiStorici[[#This Row],[SXXR]]),S3317)</f>
        <v>19.40453837773444</v>
      </c>
      <c r="T3318" s="33">
        <f>IF(DatiStorici[[#This Row],[Calend]]="X",(DatiStorici[[#This Row],[Balanced]]*E$2/DatiStorici[[#This Row],[Gold]]),T3317)</f>
        <v>35.247450918338842</v>
      </c>
      <c r="U3318" s="34">
        <f>SUMPRODUCT(DatiStorici[[#This Row],[Bond 3Y]:[Gold]],Q3317:T3317)</f>
        <v>18882.000132315563</v>
      </c>
      <c r="V3318" s="32">
        <f t="shared" si="422"/>
        <v>-2.0102592037151703E-5</v>
      </c>
      <c r="W3318" s="32">
        <f>-(1-U3318/MAX(U$5:U3318))</f>
        <v>-1.0166075696046328E-2</v>
      </c>
      <c r="X3318" s="53" t="str">
        <f t="shared" si="423"/>
        <v/>
      </c>
    </row>
    <row r="3319" spans="1:24" x14ac:dyDescent="0.3">
      <c r="A3319" s="79">
        <v>43782</v>
      </c>
      <c r="B3319" s="1">
        <v>133.40267399999999</v>
      </c>
      <c r="C3319" s="1">
        <v>199.257113</v>
      </c>
      <c r="D3319" s="1">
        <v>271.76889999999997</v>
      </c>
      <c r="E3319" s="1">
        <v>137.22443000000001</v>
      </c>
      <c r="F3319" s="3">
        <f t="shared" si="416"/>
        <v>17838.617774933933</v>
      </c>
      <c r="G3319" s="36">
        <f t="shared" si="417"/>
        <v>-7.3871352859124892E-5</v>
      </c>
      <c r="H3319" s="31">
        <f t="shared" si="418"/>
        <v>1.8947551970775669E-3</v>
      </c>
      <c r="I3319" s="37">
        <f t="shared" si="419"/>
        <v>-2.466384959662509E-3</v>
      </c>
      <c r="J3319" s="37">
        <f t="shared" si="420"/>
        <v>7.4327226800817402E-3</v>
      </c>
      <c r="K3319" s="39">
        <f t="shared" si="421"/>
        <v>2.2049087891266635E-3</v>
      </c>
      <c r="L3319" s="36">
        <f>-(1-B3319/MAX(B$5:B3319))</f>
        <v>-5.1782640073312347E-3</v>
      </c>
      <c r="M3319" s="37">
        <f>-(1-C3319/MAX(C$5:C3319))</f>
        <v>-2.9664958899000116E-2</v>
      </c>
      <c r="N3319" s="37">
        <f>-(1-D3319/MAX(D$5:D3319))</f>
        <v>-2.4633459312626282E-3</v>
      </c>
      <c r="O3319" s="37">
        <f>-(1-E3319/MAX(E$5:E3319))</f>
        <v>-0.25406911134787236</v>
      </c>
      <c r="P3319" s="39">
        <f>-(1-F3319/MAX(F$5:F3319))</f>
        <v>-1.2942065633197997E-2</v>
      </c>
      <c r="Q3319" s="33">
        <f>IF(DatiStorici[[#This Row],[Calend]]="X",(DatiStorici[[#This Row],[Balanced]]*B$2/DatiStorici[[#This Row],[Bond 3Y]]),Q3318)</f>
        <v>31.926386779663805</v>
      </c>
      <c r="R3319" s="33">
        <f>IF(DatiStorici[[#This Row],[Calend]]="X",(DatiStorici[[#This Row],[Balanced]]*C$2/DatiStorici[[#This Row],[Bond 10Y]]),R3318)</f>
        <v>22.802972287357111</v>
      </c>
      <c r="S3319" s="33">
        <f>IF(DatiStorici[[#This Row],[Calend]]="X",(DatiStorici[[#This Row],[Balanced]]*D$2/DatiStorici[[#This Row],[SXXR]]),S3318)</f>
        <v>19.40453837773444</v>
      </c>
      <c r="T3319" s="33">
        <f>IF(DatiStorici[[#This Row],[Calend]]="X",(DatiStorici[[#This Row],[Balanced]]*E$2/DatiStorici[[#This Row],[Gold]]),T3318)</f>
        <v>35.247450918338842</v>
      </c>
      <c r="U3319" s="34">
        <f>SUMPRODUCT(DatiStorici[[#This Row],[Bond 3Y]:[Gold]],Q3318:T3318)</f>
        <v>18913.081204509883</v>
      </c>
      <c r="V3319" s="32">
        <f t="shared" si="422"/>
        <v>1.644715560935118E-3</v>
      </c>
      <c r="W3319" s="32">
        <f>-(1-U3319/MAX(U$5:U3319))</f>
        <v>-8.536740909154461E-3</v>
      </c>
      <c r="X3319" s="53" t="str">
        <f t="shared" si="423"/>
        <v/>
      </c>
    </row>
    <row r="3320" spans="1:24" x14ac:dyDescent="0.3">
      <c r="A3320" s="79">
        <v>43783</v>
      </c>
      <c r="B3320" s="1">
        <v>133.364204</v>
      </c>
      <c r="C3320" s="1">
        <v>199.30138400000001</v>
      </c>
      <c r="D3320" s="1">
        <v>270.88717300000002</v>
      </c>
      <c r="E3320" s="1">
        <v>137.57458</v>
      </c>
      <c r="F3320" s="3">
        <f t="shared" si="416"/>
        <v>17839.334984859855</v>
      </c>
      <c r="G3320" s="36">
        <f t="shared" si="417"/>
        <v>-2.8841661719836636E-4</v>
      </c>
      <c r="H3320" s="31">
        <f t="shared" si="418"/>
        <v>2.2215559580503603E-4</v>
      </c>
      <c r="I3320" s="37">
        <f t="shared" si="419"/>
        <v>-3.2496744063814317E-3</v>
      </c>
      <c r="J3320" s="37">
        <f t="shared" si="420"/>
        <v>2.5484093956588067E-3</v>
      </c>
      <c r="K3320" s="39">
        <f t="shared" si="421"/>
        <v>4.0204656968185938E-5</v>
      </c>
      <c r="L3320" s="36">
        <f>-(1-B3320/MAX(B$5:B3320))</f>
        <v>-5.4651457544214743E-3</v>
      </c>
      <c r="M3320" s="37">
        <f>-(1-C3320/MAX(C$5:C3320))</f>
        <v>-2.9449369593515295E-2</v>
      </c>
      <c r="N3320" s="37">
        <f>-(1-D3320/MAX(D$5:D3320))</f>
        <v>-5.6997537813957555E-3</v>
      </c>
      <c r="O3320" s="37">
        <f>-(1-E3320/MAX(E$5:E3320))</f>
        <v>-0.25216574982061712</v>
      </c>
      <c r="P3320" s="39">
        <f>-(1-F3320/MAX(F$5:F3320))</f>
        <v>-1.2902380509780875E-2</v>
      </c>
      <c r="Q3320" s="33">
        <f>IF(DatiStorici[[#This Row],[Calend]]="X",(DatiStorici[[#This Row],[Balanced]]*B$2/DatiStorici[[#This Row],[Bond 3Y]]),Q3319)</f>
        <v>31.926386779663805</v>
      </c>
      <c r="R3320" s="33">
        <f>IF(DatiStorici[[#This Row],[Calend]]="X",(DatiStorici[[#This Row],[Balanced]]*C$2/DatiStorici[[#This Row],[Bond 10Y]]),R3319)</f>
        <v>22.802972287357111</v>
      </c>
      <c r="S3320" s="33">
        <f>IF(DatiStorici[[#This Row],[Calend]]="X",(DatiStorici[[#This Row],[Balanced]]*D$2/DatiStorici[[#This Row],[SXXR]]),S3319)</f>
        <v>19.40453837773444</v>
      </c>
      <c r="T3320" s="33">
        <f>IF(DatiStorici[[#This Row],[Calend]]="X",(DatiStorici[[#This Row],[Balanced]]*E$2/DatiStorici[[#This Row],[Gold]]),T3319)</f>
        <v>35.247450918338842</v>
      </c>
      <c r="U3320" s="34">
        <f>SUMPRODUCT(DatiStorici[[#This Row],[Bond 3Y]:[Gold]],Q3319:T3319)</f>
        <v>18908.094896325474</v>
      </c>
      <c r="V3320" s="32">
        <f t="shared" si="422"/>
        <v>-2.6367811513872933E-4</v>
      </c>
      <c r="W3320" s="32">
        <f>-(1-U3320/MAX(U$5:U3320))</f>
        <v>-8.7981336092591844E-3</v>
      </c>
      <c r="X3320" s="53" t="str">
        <f t="shared" si="423"/>
        <v/>
      </c>
    </row>
    <row r="3321" spans="1:24" x14ac:dyDescent="0.3">
      <c r="A3321" s="79">
        <v>43784</v>
      </c>
      <c r="B3321" s="1">
        <v>133.391178</v>
      </c>
      <c r="C3321" s="1">
        <v>199.55426700000001</v>
      </c>
      <c r="D3321" s="1">
        <v>271.97409399999998</v>
      </c>
      <c r="E3321" s="1">
        <v>137.59643</v>
      </c>
      <c r="F3321" s="3">
        <f t="shared" si="416"/>
        <v>17863.616284834683</v>
      </c>
      <c r="G3321" s="36">
        <f t="shared" si="417"/>
        <v>2.022377197392897E-4</v>
      </c>
      <c r="H3321" s="31">
        <f t="shared" si="418"/>
        <v>1.2680428784241833E-3</v>
      </c>
      <c r="I3321" s="37">
        <f t="shared" si="419"/>
        <v>4.0044207185357282E-3</v>
      </c>
      <c r="J3321" s="37">
        <f t="shared" si="420"/>
        <v>1.5881033431480761E-4</v>
      </c>
      <c r="K3321" s="39">
        <f t="shared" si="421"/>
        <v>1.3601846824922051E-3</v>
      </c>
      <c r="L3321" s="36">
        <f>-(1-B3321/MAX(B$5:B3321))</f>
        <v>-5.2639929536413277E-3</v>
      </c>
      <c r="M3321" s="37">
        <f>-(1-C3321/MAX(C$5:C3321))</f>
        <v>-2.8217889158491882E-2</v>
      </c>
      <c r="N3321" s="37">
        <f>-(1-D3321/MAX(D$5:D3321))</f>
        <v>-1.7101746294875264E-3</v>
      </c>
      <c r="O3321" s="37">
        <f>-(1-E3321/MAX(E$5:E3321))</f>
        <v>-0.25204697658237485</v>
      </c>
      <c r="P3321" s="39">
        <f>-(1-F3321/MAX(F$5:F3321))</f>
        <v>-1.1558831917660162E-2</v>
      </c>
      <c r="Q3321" s="33">
        <f>IF(DatiStorici[[#This Row],[Calend]]="X",(DatiStorici[[#This Row],[Balanced]]*B$2/DatiStorici[[#This Row],[Bond 3Y]]),Q3320)</f>
        <v>31.926386779663805</v>
      </c>
      <c r="R3321" s="33">
        <f>IF(DatiStorici[[#This Row],[Calend]]="X",(DatiStorici[[#This Row],[Balanced]]*C$2/DatiStorici[[#This Row],[Bond 10Y]]),R3320)</f>
        <v>22.802972287357111</v>
      </c>
      <c r="S3321" s="33">
        <f>IF(DatiStorici[[#This Row],[Calend]]="X",(DatiStorici[[#This Row],[Balanced]]*D$2/DatiStorici[[#This Row],[SXXR]]),S3320)</f>
        <v>19.40453837773444</v>
      </c>
      <c r="T3321" s="33">
        <f>IF(DatiStorici[[#This Row],[Calend]]="X",(DatiStorici[[#This Row],[Balanced]]*E$2/DatiStorici[[#This Row],[Gold]]),T3320)</f>
        <v>35.247450918338842</v>
      </c>
      <c r="U3321" s="34">
        <f>SUMPRODUCT(DatiStorici[[#This Row],[Bond 3Y]:[Gold]],Q3320:T3320)</f>
        <v>18936.583919784043</v>
      </c>
      <c r="V3321" s="32">
        <f t="shared" si="422"/>
        <v>1.5055764631260748E-3</v>
      </c>
      <c r="W3321" s="32">
        <f>-(1-U3321/MAX(U$5:U3321))</f>
        <v>-7.3046794363973433E-3</v>
      </c>
      <c r="X3321" s="53" t="str">
        <f t="shared" si="423"/>
        <v/>
      </c>
    </row>
    <row r="3322" spans="1:24" x14ac:dyDescent="0.3">
      <c r="A3322" s="79">
        <v>43787</v>
      </c>
      <c r="B3322" s="1">
        <v>133.39789500000001</v>
      </c>
      <c r="C3322" s="1">
        <v>199.719898</v>
      </c>
      <c r="D3322" s="1">
        <v>271.95580999999999</v>
      </c>
      <c r="E3322" s="1">
        <v>137.66194999999999</v>
      </c>
      <c r="F3322" s="3">
        <f t="shared" si="416"/>
        <v>17870.28474679128</v>
      </c>
      <c r="G3322" s="36">
        <f t="shared" si="417"/>
        <v>5.0354386151454575E-5</v>
      </c>
      <c r="H3322" s="31">
        <f t="shared" si="418"/>
        <v>8.2966053914768599E-4</v>
      </c>
      <c r="I3322" s="37">
        <f t="shared" si="419"/>
        <v>-6.7229250947283884E-5</v>
      </c>
      <c r="J3322" s="37">
        <f t="shared" si="420"/>
        <v>4.7606180954348195E-4</v>
      </c>
      <c r="K3322" s="39">
        <f t="shared" si="421"/>
        <v>3.7322888581930427E-4</v>
      </c>
      <c r="L3322" s="36">
        <f>-(1-B3322/MAX(B$5:B3322))</f>
        <v>-5.2139023714939947E-3</v>
      </c>
      <c r="M3322" s="37">
        <f>-(1-C3322/MAX(C$5:C3322))</f>
        <v>-2.7411305339360759E-2</v>
      </c>
      <c r="N3322" s="37">
        <f>-(1-D3322/MAX(D$5:D3322))</f>
        <v>-1.7772866507048679E-3</v>
      </c>
      <c r="O3322" s="37">
        <f>-(1-E3322/MAX(E$5:E3322))</f>
        <v>-0.25169081994303233</v>
      </c>
      <c r="P3322" s="39">
        <f>-(1-F3322/MAX(F$5:F3322))</f>
        <v>-1.1189848268403857E-2</v>
      </c>
      <c r="Q3322" s="33">
        <f>IF(DatiStorici[[#This Row],[Calend]]="X",(DatiStorici[[#This Row],[Balanced]]*B$2/DatiStorici[[#This Row],[Bond 3Y]]),Q3321)</f>
        <v>31.926386779663805</v>
      </c>
      <c r="R3322" s="33">
        <f>IF(DatiStorici[[#This Row],[Calend]]="X",(DatiStorici[[#This Row],[Balanced]]*C$2/DatiStorici[[#This Row],[Bond 10Y]]),R3321)</f>
        <v>22.802972287357111</v>
      </c>
      <c r="S3322" s="33">
        <f>IF(DatiStorici[[#This Row],[Calend]]="X",(DatiStorici[[#This Row],[Balanced]]*D$2/DatiStorici[[#This Row],[SXXR]]),S3321)</f>
        <v>19.40453837773444</v>
      </c>
      <c r="T3322" s="33">
        <f>IF(DatiStorici[[#This Row],[Calend]]="X",(DatiStorici[[#This Row],[Balanced]]*E$2/DatiStorici[[#This Row],[Gold]]),T3321)</f>
        <v>35.247450918338842</v>
      </c>
      <c r="U3322" s="34">
        <f>SUMPRODUCT(DatiStorici[[#This Row],[Bond 3Y]:[Gold]],Q3321:T3321)</f>
        <v>18942.52986883144</v>
      </c>
      <c r="V3322" s="32">
        <f t="shared" si="422"/>
        <v>3.1394341110596238E-4</v>
      </c>
      <c r="W3322" s="32">
        <f>-(1-U3322/MAX(U$5:U3322))</f>
        <v>-6.9929803558945736E-3</v>
      </c>
      <c r="X3322" s="53" t="str">
        <f t="shared" si="423"/>
        <v/>
      </c>
    </row>
    <row r="3323" spans="1:24" x14ac:dyDescent="0.3">
      <c r="A3323" s="79">
        <v>43788</v>
      </c>
      <c r="B3323" s="1">
        <v>133.393158</v>
      </c>
      <c r="C3323" s="1">
        <v>199.59426999999999</v>
      </c>
      <c r="D3323" s="1">
        <v>271.64497</v>
      </c>
      <c r="E3323" s="1">
        <v>137.73537999999999</v>
      </c>
      <c r="F3323" s="3">
        <f t="shared" si="416"/>
        <v>17865.207124353023</v>
      </c>
      <c r="G3323" s="36">
        <f t="shared" si="417"/>
        <v>-3.5510935972047748E-5</v>
      </c>
      <c r="H3323" s="31">
        <f t="shared" si="418"/>
        <v>-6.2921886680887128E-4</v>
      </c>
      <c r="I3323" s="37">
        <f t="shared" si="419"/>
        <v>-1.1436335094254018E-3</v>
      </c>
      <c r="J3323" s="37">
        <f t="shared" si="420"/>
        <v>5.3326589433623018E-4</v>
      </c>
      <c r="K3323" s="39">
        <f t="shared" si="421"/>
        <v>-2.8417812133313506E-4</v>
      </c>
      <c r="L3323" s="36">
        <f>-(1-B3323/MAX(B$5:B3323))</f>
        <v>-5.2492275296943669E-3</v>
      </c>
      <c r="M3323" s="37">
        <f>-(1-C3323/MAX(C$5:C3323))</f>
        <v>-2.8023084004162757E-2</v>
      </c>
      <c r="N3323" s="37">
        <f>-(1-D3323/MAX(D$5:D3323))</f>
        <v>-2.9182350577915406E-3</v>
      </c>
      <c r="O3323" s="37">
        <f>-(1-E3323/MAX(E$5:E3323))</f>
        <v>-0.2512916657606924</v>
      </c>
      <c r="P3323" s="39">
        <f>-(1-F3323/MAX(F$5:F3323))</f>
        <v>-1.1470806556688085E-2</v>
      </c>
      <c r="Q3323" s="33">
        <f>IF(DatiStorici[[#This Row],[Calend]]="X",(DatiStorici[[#This Row],[Balanced]]*B$2/DatiStorici[[#This Row],[Bond 3Y]]),Q3322)</f>
        <v>31.926386779663805</v>
      </c>
      <c r="R3323" s="33">
        <f>IF(DatiStorici[[#This Row],[Calend]]="X",(DatiStorici[[#This Row],[Balanced]]*C$2/DatiStorici[[#This Row],[Bond 10Y]]),R3322)</f>
        <v>22.802972287357111</v>
      </c>
      <c r="S3323" s="33">
        <f>IF(DatiStorici[[#This Row],[Calend]]="X",(DatiStorici[[#This Row],[Balanced]]*D$2/DatiStorici[[#This Row],[SXXR]]),S3322)</f>
        <v>19.40453837773444</v>
      </c>
      <c r="T3323" s="33">
        <f>IF(DatiStorici[[#This Row],[Calend]]="X",(DatiStorici[[#This Row],[Balanced]]*E$2/DatiStorici[[#This Row],[Gold]]),T3322)</f>
        <v>35.247450918338842</v>
      </c>
      <c r="U3323" s="34">
        <f>SUMPRODUCT(DatiStorici[[#This Row],[Bond 3Y]:[Gold]],Q3322:T3322)</f>
        <v>18936.070455346347</v>
      </c>
      <c r="V3323" s="32">
        <f t="shared" si="422"/>
        <v>-3.4105872405122299E-4</v>
      </c>
      <c r="W3323" s="32">
        <f>-(1-U3323/MAX(U$5:U3323))</f>
        <v>-7.331596315742428E-3</v>
      </c>
      <c r="X3323" s="53" t="str">
        <f t="shared" si="423"/>
        <v/>
      </c>
    </row>
    <row r="3324" spans="1:24" x14ac:dyDescent="0.3">
      <c r="A3324" s="79">
        <v>43789</v>
      </c>
      <c r="B3324" s="1">
        <v>133.408344</v>
      </c>
      <c r="C3324" s="1">
        <v>199.83400800000001</v>
      </c>
      <c r="D3324" s="1">
        <v>270.511999</v>
      </c>
      <c r="E3324" s="1">
        <v>138.03861000000001</v>
      </c>
      <c r="F3324" s="3">
        <f t="shared" si="416"/>
        <v>17866.567693710072</v>
      </c>
      <c r="G3324" s="36">
        <f t="shared" si="417"/>
        <v>1.138374402135747E-4</v>
      </c>
      <c r="H3324" s="31">
        <f t="shared" si="418"/>
        <v>1.2004058900808826E-3</v>
      </c>
      <c r="I3324" s="37">
        <f t="shared" si="419"/>
        <v>-4.1795004547798276E-3</v>
      </c>
      <c r="J3324" s="37">
        <f t="shared" si="420"/>
        <v>2.1991205349352547E-3</v>
      </c>
      <c r="K3324" s="39">
        <f t="shared" si="421"/>
        <v>7.6154591516076534E-5</v>
      </c>
      <c r="L3324" s="36">
        <f>-(1-B3324/MAX(B$5:B3324))</f>
        <v>-5.1359812023922258E-3</v>
      </c>
      <c r="M3324" s="37">
        <f>-(1-C3324/MAX(C$5:C3324))</f>
        <v>-2.6855616612002531E-2</v>
      </c>
      <c r="N3324" s="37">
        <f>-(1-D3324/MAX(D$5:D3324))</f>
        <v>-7.076842243885717E-3</v>
      </c>
      <c r="O3324" s="37">
        <f>-(1-E3324/MAX(E$5:E3324))</f>
        <v>-0.24964335413450456</v>
      </c>
      <c r="P3324" s="39">
        <f>-(1-F3324/MAX(F$5:F3324))</f>
        <v>-1.139552265318855E-2</v>
      </c>
      <c r="Q3324" s="33">
        <f>IF(DatiStorici[[#This Row],[Calend]]="X",(DatiStorici[[#This Row],[Balanced]]*B$2/DatiStorici[[#This Row],[Bond 3Y]]),Q3323)</f>
        <v>31.926386779663805</v>
      </c>
      <c r="R3324" s="33">
        <f>IF(DatiStorici[[#This Row],[Calend]]="X",(DatiStorici[[#This Row],[Balanced]]*C$2/DatiStorici[[#This Row],[Bond 10Y]]),R3323)</f>
        <v>22.802972287357111</v>
      </c>
      <c r="S3324" s="33">
        <f>IF(DatiStorici[[#This Row],[Calend]]="X",(DatiStorici[[#This Row],[Balanced]]*D$2/DatiStorici[[#This Row],[SXXR]]),S3323)</f>
        <v>19.40453837773444</v>
      </c>
      <c r="T3324" s="33">
        <f>IF(DatiStorici[[#This Row],[Calend]]="X",(DatiStorici[[#This Row],[Balanced]]*E$2/DatiStorici[[#This Row],[Gold]]),T3323)</f>
        <v>35.247450918338842</v>
      </c>
      <c r="U3324" s="34">
        <f>SUMPRODUCT(DatiStorici[[#This Row],[Bond 3Y]:[Gold]],Q3323:T3323)</f>
        <v>18930.725333717819</v>
      </c>
      <c r="V3324" s="32">
        <f t="shared" si="422"/>
        <v>-2.8231180128383121E-4</v>
      </c>
      <c r="W3324" s="32">
        <f>-(1-U3324/MAX(U$5:U3324))</f>
        <v>-7.6117987667737586E-3</v>
      </c>
      <c r="X3324" s="53" t="str">
        <f t="shared" si="423"/>
        <v/>
      </c>
    </row>
    <row r="3325" spans="1:24" x14ac:dyDescent="0.3">
      <c r="A3325" s="79">
        <v>43790</v>
      </c>
      <c r="B3325" s="1">
        <v>133.41037800000001</v>
      </c>
      <c r="C3325" s="1">
        <v>199.63536099999999</v>
      </c>
      <c r="D3325" s="1">
        <v>269.47857699999997</v>
      </c>
      <c r="E3325" s="1">
        <v>137.60085000000001</v>
      </c>
      <c r="F3325" s="3">
        <f t="shared" si="416"/>
        <v>17828.776664871373</v>
      </c>
      <c r="G3325" s="36">
        <f t="shared" si="417"/>
        <v>1.5246306442182196E-5</v>
      </c>
      <c r="H3325" s="31">
        <f t="shared" si="418"/>
        <v>-9.9455443540720566E-4</v>
      </c>
      <c r="I3325" s="37">
        <f t="shared" si="419"/>
        <v>-3.8275603596998578E-3</v>
      </c>
      <c r="J3325" s="37">
        <f t="shared" si="420"/>
        <v>-3.1763258282999562E-3</v>
      </c>
      <c r="K3325" s="39">
        <f t="shared" si="421"/>
        <v>-2.1174213969560418E-3</v>
      </c>
      <c r="L3325" s="36">
        <f>-(1-B3325/MAX(B$5:B3325))</f>
        <v>-5.1208130850648459E-3</v>
      </c>
      <c r="M3325" s="37">
        <f>-(1-C3325/MAX(C$5:C3325))</f>
        <v>-2.7822980547008491E-2</v>
      </c>
      <c r="N3325" s="37">
        <f>-(1-D3325/MAX(D$5:D3325))</f>
        <v>-1.0870051562983818E-2</v>
      </c>
      <c r="O3325" s="37">
        <f>-(1-E3325/MAX(E$5:E3325))</f>
        <v>-0.25202295014241916</v>
      </c>
      <c r="P3325" s="39">
        <f>-(1-F3325/MAX(F$5:F3325))</f>
        <v>-1.3486600299099982E-2</v>
      </c>
      <c r="Q3325" s="33">
        <f>IF(DatiStorici[[#This Row],[Calend]]="X",(DatiStorici[[#This Row],[Balanced]]*B$2/DatiStorici[[#This Row],[Bond 3Y]]),Q3324)</f>
        <v>31.926386779663805</v>
      </c>
      <c r="R3325" s="33">
        <f>IF(DatiStorici[[#This Row],[Calend]]="X",(DatiStorici[[#This Row],[Balanced]]*C$2/DatiStorici[[#This Row],[Bond 10Y]]),R3324)</f>
        <v>22.802972287357111</v>
      </c>
      <c r="S3325" s="33">
        <f>IF(DatiStorici[[#This Row],[Calend]]="X",(DatiStorici[[#This Row],[Balanced]]*D$2/DatiStorici[[#This Row],[SXXR]]),S3324)</f>
        <v>19.40453837773444</v>
      </c>
      <c r="T3325" s="33">
        <f>IF(DatiStorici[[#This Row],[Calend]]="X",(DatiStorici[[#This Row],[Balanced]]*E$2/DatiStorici[[#This Row],[Gold]]),T3324)</f>
        <v>35.247450918338842</v>
      </c>
      <c r="U3325" s="34">
        <f>SUMPRODUCT(DatiStorici[[#This Row],[Bond 3Y]:[Gold]],Q3324:T3324)</f>
        <v>18890.777528979153</v>
      </c>
      <c r="V3325" s="32">
        <f t="shared" si="422"/>
        <v>-2.1124395685146358E-3</v>
      </c>
      <c r="W3325" s="32">
        <f>-(1-U3325/MAX(U$5:U3325))</f>
        <v>-9.7059462116796391E-3</v>
      </c>
      <c r="X3325" s="53" t="str">
        <f t="shared" si="423"/>
        <v/>
      </c>
    </row>
    <row r="3326" spans="1:24" x14ac:dyDescent="0.3">
      <c r="A3326" s="79">
        <v>43791</v>
      </c>
      <c r="B3326" s="1">
        <v>133.42762200000001</v>
      </c>
      <c r="C3326" s="1">
        <v>200.007418</v>
      </c>
      <c r="D3326" s="1">
        <v>270.65963099999999</v>
      </c>
      <c r="E3326" s="1">
        <v>137.35538</v>
      </c>
      <c r="F3326" s="3">
        <f t="shared" si="416"/>
        <v>17846.707873545049</v>
      </c>
      <c r="G3326" s="36">
        <f t="shared" si="417"/>
        <v>1.2924695900883446E-4</v>
      </c>
      <c r="H3326" s="31">
        <f t="shared" si="418"/>
        <v>1.8619483550778584E-3</v>
      </c>
      <c r="I3326" s="37">
        <f t="shared" si="419"/>
        <v>4.3731617751409093E-3</v>
      </c>
      <c r="J3326" s="37">
        <f t="shared" si="420"/>
        <v>-1.7855210279465669E-3</v>
      </c>
      <c r="K3326" s="39">
        <f t="shared" si="421"/>
        <v>1.0052398960039483E-3</v>
      </c>
      <c r="L3326" s="36">
        <f>-(1-B3326/MAX(B$5:B3326))</f>
        <v>-4.9922196655997064E-3</v>
      </c>
      <c r="M3326" s="37">
        <f>-(1-C3326/MAX(C$5:C3326))</f>
        <v>-2.601115090162498E-2</v>
      </c>
      <c r="N3326" s="37">
        <f>-(1-D3326/MAX(D$5:D3326))</f>
        <v>-6.5349541495767216E-3</v>
      </c>
      <c r="O3326" s="37">
        <f>-(1-E3326/MAX(E$5:E3326))</f>
        <v>-0.25335728729534035</v>
      </c>
      <c r="P3326" s="39">
        <f>-(1-F3326/MAX(F$5:F3326))</f>
        <v>-1.2494419065248508E-2</v>
      </c>
      <c r="Q3326" s="33">
        <f>IF(DatiStorici[[#This Row],[Calend]]="X",(DatiStorici[[#This Row],[Balanced]]*B$2/DatiStorici[[#This Row],[Bond 3Y]]),Q3325)</f>
        <v>31.926386779663805</v>
      </c>
      <c r="R3326" s="33">
        <f>IF(DatiStorici[[#This Row],[Calend]]="X",(DatiStorici[[#This Row],[Balanced]]*C$2/DatiStorici[[#This Row],[Bond 10Y]]),R3325)</f>
        <v>22.802972287357111</v>
      </c>
      <c r="S3326" s="33">
        <f>IF(DatiStorici[[#This Row],[Calend]]="X",(DatiStorici[[#This Row],[Balanced]]*D$2/DatiStorici[[#This Row],[SXXR]]),S3325)</f>
        <v>19.40453837773444</v>
      </c>
      <c r="T3326" s="33">
        <f>IF(DatiStorici[[#This Row],[Calend]]="X",(DatiStorici[[#This Row],[Balanced]]*E$2/DatiStorici[[#This Row],[Gold]]),T3325)</f>
        <v>35.247450918338842</v>
      </c>
      <c r="U3326" s="34">
        <f>SUMPRODUCT(DatiStorici[[#This Row],[Bond 3Y]:[Gold]],Q3325:T3325)</f>
        <v>18914.077688945352</v>
      </c>
      <c r="V3326" s="32">
        <f t="shared" si="422"/>
        <v>1.2326545245126127E-3</v>
      </c>
      <c r="W3326" s="32">
        <f>-(1-U3326/MAX(U$5:U3326))</f>
        <v>-8.484503111656605E-3</v>
      </c>
      <c r="X3326" s="53" t="str">
        <f t="shared" si="423"/>
        <v/>
      </c>
    </row>
    <row r="3327" spans="1:24" x14ac:dyDescent="0.3">
      <c r="A3327" s="79">
        <v>43794</v>
      </c>
      <c r="B3327" s="1">
        <v>133.42831100000001</v>
      </c>
      <c r="C3327" s="1">
        <v>200.03166899999999</v>
      </c>
      <c r="D3327" s="1">
        <v>273.41451899999998</v>
      </c>
      <c r="E3327" s="1">
        <v>136.78314</v>
      </c>
      <c r="F3327" s="3">
        <f t="shared" si="416"/>
        <v>17866.212238500946</v>
      </c>
      <c r="G3327" s="36">
        <f t="shared" si="417"/>
        <v>5.1638349745582053E-6</v>
      </c>
      <c r="H3327" s="31">
        <f t="shared" si="418"/>
        <v>1.2124315257067288E-4</v>
      </c>
      <c r="I3327" s="37">
        <f t="shared" si="419"/>
        <v>1.0126970906613495E-2</v>
      </c>
      <c r="J3327" s="37">
        <f t="shared" si="420"/>
        <v>-4.174829798748377E-3</v>
      </c>
      <c r="K3327" s="39">
        <f t="shared" si="421"/>
        <v>1.0922863117274664E-3</v>
      </c>
      <c r="L3327" s="36">
        <f>-(1-B3327/MAX(B$5:B3327))</f>
        <v>-4.9870815963575232E-3</v>
      </c>
      <c r="M3327" s="37">
        <f>-(1-C3327/MAX(C$5:C3327))</f>
        <v>-2.5893054263931847E-2</v>
      </c>
      <c r="N3327" s="37">
        <f>-(1-D3327/MAX(D$5:D3327))</f>
        <v>0</v>
      </c>
      <c r="O3327" s="37">
        <f>-(1-E3327/MAX(E$5:E3327))</f>
        <v>-0.2564678958926746</v>
      </c>
      <c r="P3327" s="39">
        <f>-(1-F3327/MAX(F$5:F3327))</f>
        <v>-1.1415190930681107E-2</v>
      </c>
      <c r="Q3327" s="33">
        <f>IF(DatiStorici[[#This Row],[Calend]]="X",(DatiStorici[[#This Row],[Balanced]]*B$2/DatiStorici[[#This Row],[Bond 3Y]]),Q3326)</f>
        <v>31.926386779663805</v>
      </c>
      <c r="R3327" s="33">
        <f>IF(DatiStorici[[#This Row],[Calend]]="X",(DatiStorici[[#This Row],[Balanced]]*C$2/DatiStorici[[#This Row],[Bond 10Y]]),R3326)</f>
        <v>22.802972287357111</v>
      </c>
      <c r="S3327" s="33">
        <f>IF(DatiStorici[[#This Row],[Calend]]="X",(DatiStorici[[#This Row],[Balanced]]*D$2/DatiStorici[[#This Row],[SXXR]]),S3326)</f>
        <v>19.40453837773444</v>
      </c>
      <c r="T3327" s="33">
        <f>IF(DatiStorici[[#This Row],[Calend]]="X",(DatiStorici[[#This Row],[Balanced]]*E$2/DatiStorici[[#This Row],[Gold]]),T3326)</f>
        <v>35.247450918338842</v>
      </c>
      <c r="U3327" s="34">
        <f>SUMPRODUCT(DatiStorici[[#This Row],[Bond 3Y]:[Gold]],Q3326:T3326)</f>
        <v>18947.940009715636</v>
      </c>
      <c r="V3327" s="32">
        <f t="shared" si="422"/>
        <v>1.7887229396180932E-3</v>
      </c>
      <c r="W3327" s="32">
        <f>-(1-U3327/MAX(U$5:U3327))</f>
        <v>-6.7093694595428133E-3</v>
      </c>
      <c r="X3327" s="53" t="str">
        <f t="shared" si="423"/>
        <v/>
      </c>
    </row>
    <row r="3328" spans="1:24" x14ac:dyDescent="0.3">
      <c r="A3328" s="79">
        <v>43795</v>
      </c>
      <c r="B3328" s="1">
        <v>133.426143</v>
      </c>
      <c r="C3328" s="1">
        <v>200.25510600000001</v>
      </c>
      <c r="D3328" s="1">
        <v>273.68337100000002</v>
      </c>
      <c r="E3328" s="1">
        <v>136.42983000000001</v>
      </c>
      <c r="F3328" s="3">
        <f t="shared" si="416"/>
        <v>17861.925474465825</v>
      </c>
      <c r="G3328" s="36">
        <f t="shared" si="417"/>
        <v>-1.6248557725445052E-5</v>
      </c>
      <c r="H3328" s="31">
        <f t="shared" si="418"/>
        <v>1.1163847379473805E-3</v>
      </c>
      <c r="I3328" s="37">
        <f t="shared" si="419"/>
        <v>9.8282967840218811E-4</v>
      </c>
      <c r="J3328" s="37">
        <f t="shared" si="420"/>
        <v>-2.5863354652944349E-3</v>
      </c>
      <c r="K3328" s="39">
        <f t="shared" si="421"/>
        <v>-2.3996571498524744E-4</v>
      </c>
      <c r="L3328" s="36">
        <f>-(1-B3328/MAX(B$5:B3328))</f>
        <v>-5.0032489898510502E-3</v>
      </c>
      <c r="M3328" s="37">
        <f>-(1-C3328/MAX(C$5:C3328))</f>
        <v>-2.4804968888638368E-2</v>
      </c>
      <c r="N3328" s="37">
        <f>-(1-D3328/MAX(D$5:D3328))</f>
        <v>0</v>
      </c>
      <c r="O3328" s="37">
        <f>-(1-E3328/MAX(E$5:E3328))</f>
        <v>-0.2583884346937444</v>
      </c>
      <c r="P3328" s="39">
        <f>-(1-F3328/MAX(F$5:F3328))</f>
        <v>-1.1652388930380897E-2</v>
      </c>
      <c r="Q3328" s="33">
        <f>IF(DatiStorici[[#This Row],[Calend]]="X",(DatiStorici[[#This Row],[Balanced]]*B$2/DatiStorici[[#This Row],[Bond 3Y]]),Q3327)</f>
        <v>31.926386779663805</v>
      </c>
      <c r="R3328" s="33">
        <f>IF(DatiStorici[[#This Row],[Calend]]="X",(DatiStorici[[#This Row],[Balanced]]*C$2/DatiStorici[[#This Row],[Bond 10Y]]),R3327)</f>
        <v>22.802972287357111</v>
      </c>
      <c r="S3328" s="33">
        <f>IF(DatiStorici[[#This Row],[Calend]]="X",(DatiStorici[[#This Row],[Balanced]]*D$2/DatiStorici[[#This Row],[SXXR]]),S3327)</f>
        <v>19.40453837773444</v>
      </c>
      <c r="T3328" s="33">
        <f>IF(DatiStorici[[#This Row],[Calend]]="X",(DatiStorici[[#This Row],[Balanced]]*E$2/DatiStorici[[#This Row],[Gold]]),T3327)</f>
        <v>35.247450918338842</v>
      </c>
      <c r="U3328" s="34">
        <f>SUMPRODUCT(DatiStorici[[#This Row],[Bond 3Y]:[Gold]],Q3327:T3327)</f>
        <v>18945.729493096038</v>
      </c>
      <c r="V3328" s="32">
        <f t="shared" si="422"/>
        <v>-1.166694411551323E-4</v>
      </c>
      <c r="W3328" s="32">
        <f>-(1-U3328/MAX(U$5:U3328))</f>
        <v>-6.8252493623593979E-3</v>
      </c>
      <c r="X3328" s="53" t="str">
        <f t="shared" si="423"/>
        <v/>
      </c>
    </row>
    <row r="3329" spans="1:24" x14ac:dyDescent="0.3">
      <c r="A3329" s="79">
        <v>43796</v>
      </c>
      <c r="B3329" s="1">
        <v>133.41168300000001</v>
      </c>
      <c r="C3329" s="1">
        <v>199.95115699999999</v>
      </c>
      <c r="D3329" s="1">
        <v>274.56509799999998</v>
      </c>
      <c r="E3329" s="1">
        <v>136.40010000000001</v>
      </c>
      <c r="F3329" s="3">
        <f t="shared" si="416"/>
        <v>17865.964569801079</v>
      </c>
      <c r="G3329" s="36">
        <f t="shared" si="417"/>
        <v>-1.0838043639391305E-4</v>
      </c>
      <c r="H3329" s="31">
        <f t="shared" si="418"/>
        <v>-1.5189620280402231E-3</v>
      </c>
      <c r="I3329" s="37">
        <f t="shared" si="419"/>
        <v>3.2165261192856737E-3</v>
      </c>
      <c r="J3329" s="37">
        <f t="shared" si="420"/>
        <v>-2.1793796683288526E-4</v>
      </c>
      <c r="K3329" s="39">
        <f t="shared" si="421"/>
        <v>2.2610321222199748E-4</v>
      </c>
      <c r="L3329" s="36">
        <f>-(1-B3329/MAX(B$5:B3329))</f>
        <v>-5.1110813283725687E-3</v>
      </c>
      <c r="M3329" s="37">
        <f>-(1-C3329/MAX(C$5:C3329))</f>
        <v>-2.6285128672985048E-2</v>
      </c>
      <c r="N3329" s="37">
        <f>-(1-D3329/MAX(D$5:D3329))</f>
        <v>0</v>
      </c>
      <c r="O3329" s="37">
        <f>-(1-E3329/MAX(E$5:E3329))</f>
        <v>-0.25855004239959989</v>
      </c>
      <c r="P3329" s="39">
        <f>-(1-F3329/MAX(F$5:F3329))</f>
        <v>-1.1428895095341285E-2</v>
      </c>
      <c r="Q3329" s="33">
        <f>IF(DatiStorici[[#This Row],[Calend]]="X",(DatiStorici[[#This Row],[Balanced]]*B$2/DatiStorici[[#This Row],[Bond 3Y]]),Q3328)</f>
        <v>31.926386779663805</v>
      </c>
      <c r="R3329" s="33">
        <f>IF(DatiStorici[[#This Row],[Calend]]="X",(DatiStorici[[#This Row],[Balanced]]*C$2/DatiStorici[[#This Row],[Bond 10Y]]),R3328)</f>
        <v>22.802972287357111</v>
      </c>
      <c r="S3329" s="33">
        <f>IF(DatiStorici[[#This Row],[Calend]]="X",(DatiStorici[[#This Row],[Balanced]]*D$2/DatiStorici[[#This Row],[SXXR]]),S3328)</f>
        <v>19.40453837773444</v>
      </c>
      <c r="T3329" s="33">
        <f>IF(DatiStorici[[#This Row],[Calend]]="X",(DatiStorici[[#This Row],[Balanced]]*E$2/DatiStorici[[#This Row],[Gold]]),T3328)</f>
        <v>35.247450918338842</v>
      </c>
      <c r="U3329" s="34">
        <f>SUMPRODUCT(DatiStorici[[#This Row],[Bond 3Y]:[Gold]],Q3328:T3328)</f>
        <v>18954.398495613816</v>
      </c>
      <c r="V3329" s="32">
        <f t="shared" si="422"/>
        <v>4.5746561444555184E-4</v>
      </c>
      <c r="W3329" s="32">
        <f>-(1-U3329/MAX(U$5:U3329))</f>
        <v>-6.3708021257402603E-3</v>
      </c>
      <c r="X3329" s="53" t="str">
        <f t="shared" si="423"/>
        <v/>
      </c>
    </row>
    <row r="3330" spans="1:24" x14ac:dyDescent="0.3">
      <c r="A3330" s="79">
        <v>43797</v>
      </c>
      <c r="B3330" s="1">
        <v>133.400791</v>
      </c>
      <c r="C3330" s="1">
        <v>199.81672399999999</v>
      </c>
      <c r="D3330" s="1">
        <v>274.270512</v>
      </c>
      <c r="E3330" s="1">
        <v>136.42663999999999</v>
      </c>
      <c r="F3330" s="3">
        <f t="shared" si="416"/>
        <v>17858.907215751558</v>
      </c>
      <c r="G3330" s="36">
        <f t="shared" si="417"/>
        <v>-8.1645358200577728E-5</v>
      </c>
      <c r="H3330" s="31">
        <f t="shared" si="418"/>
        <v>-6.7255530750030682E-4</v>
      </c>
      <c r="I3330" s="37">
        <f t="shared" si="419"/>
        <v>-1.0734945871672327E-3</v>
      </c>
      <c r="J3330" s="37">
        <f t="shared" si="420"/>
        <v>1.9455571021893952E-4</v>
      </c>
      <c r="K3330" s="39">
        <f t="shared" si="421"/>
        <v>-3.9509472188945015E-4</v>
      </c>
      <c r="L3330" s="36">
        <f>-(1-B3330/MAX(B$5:B3330))</f>
        <v>-5.1923060746504879E-3</v>
      </c>
      <c r="M3330" s="37">
        <f>-(1-C3330/MAX(C$5:C3330))</f>
        <v>-2.6939785606513666E-2</v>
      </c>
      <c r="N3330" s="37">
        <f>-(1-D3330/MAX(D$5:D3330))</f>
        <v>-1.0729185979784228E-3</v>
      </c>
      <c r="O3330" s="37">
        <f>-(1-E3330/MAX(E$5:E3330))</f>
        <v>-0.25840577504294326</v>
      </c>
      <c r="P3330" s="39">
        <f>-(1-F3330/MAX(F$5:F3330))</f>
        <v>-1.1819397173366775E-2</v>
      </c>
      <c r="Q3330" s="33">
        <f>IF(DatiStorici[[#This Row],[Calend]]="X",(DatiStorici[[#This Row],[Balanced]]*B$2/DatiStorici[[#This Row],[Bond 3Y]]),Q3329)</f>
        <v>31.926386779663805</v>
      </c>
      <c r="R3330" s="33">
        <f>IF(DatiStorici[[#This Row],[Calend]]="X",(DatiStorici[[#This Row],[Balanced]]*C$2/DatiStorici[[#This Row],[Bond 10Y]]),R3329)</f>
        <v>22.802972287357111</v>
      </c>
      <c r="S3330" s="33">
        <f>IF(DatiStorici[[#This Row],[Calend]]="X",(DatiStorici[[#This Row],[Balanced]]*D$2/DatiStorici[[#This Row],[SXXR]]),S3329)</f>
        <v>19.40453837773444</v>
      </c>
      <c r="T3330" s="33">
        <f>IF(DatiStorici[[#This Row],[Calend]]="X",(DatiStorici[[#This Row],[Balanced]]*E$2/DatiStorici[[#This Row],[Gold]]),T3329)</f>
        <v>35.247450918338842</v>
      </c>
      <c r="U3330" s="34">
        <f>SUMPRODUCT(DatiStorici[[#This Row],[Bond 3Y]:[Gold]],Q3329:T3329)</f>
        <v>18946.204443440336</v>
      </c>
      <c r="V3330" s="32">
        <f t="shared" si="422"/>
        <v>-4.3239693649856423E-4</v>
      </c>
      <c r="W3330" s="32">
        <f>-(1-U3330/MAX(U$5:U3330))</f>
        <v>-6.8003514723132819E-3</v>
      </c>
      <c r="X3330" s="53" t="str">
        <f t="shared" si="423"/>
        <v/>
      </c>
    </row>
    <row r="3331" spans="1:24" x14ac:dyDescent="0.3">
      <c r="A3331" s="79">
        <v>43798</v>
      </c>
      <c r="B3331" s="1">
        <v>133.37496899999999</v>
      </c>
      <c r="C3331" s="1">
        <v>199.73026899999999</v>
      </c>
      <c r="D3331" s="1">
        <v>273.04814800000003</v>
      </c>
      <c r="E3331" s="1">
        <v>136.94086999999999</v>
      </c>
      <c r="F3331" s="3">
        <f t="shared" si="416"/>
        <v>17857.973945014357</v>
      </c>
      <c r="G3331" s="36">
        <f t="shared" si="417"/>
        <v>-1.9358580465216139E-4</v>
      </c>
      <c r="H3331" s="31">
        <f t="shared" si="418"/>
        <v>-4.327651208193015E-4</v>
      </c>
      <c r="I3331" s="37">
        <f t="shared" si="419"/>
        <v>-4.4667434958732899E-3</v>
      </c>
      <c r="J3331" s="37">
        <f t="shared" si="420"/>
        <v>3.7621925629576719E-3</v>
      </c>
      <c r="K3331" s="39">
        <f t="shared" si="421"/>
        <v>-5.2259363476558621E-5</v>
      </c>
      <c r="L3331" s="36">
        <f>-(1-B3331/MAX(B$5:B3331))</f>
        <v>-5.3848680833160634E-3</v>
      </c>
      <c r="M3331" s="37">
        <f>-(1-C3331/MAX(C$5:C3331))</f>
        <v>-2.7360801020795966E-2</v>
      </c>
      <c r="N3331" s="37">
        <f>-(1-D3331/MAX(D$5:D3331))</f>
        <v>-5.5249192670510094E-3</v>
      </c>
      <c r="O3331" s="37">
        <f>-(1-E3331/MAX(E$5:E3331))</f>
        <v>-0.2556104998804114</v>
      </c>
      <c r="P3331" s="39">
        <f>-(1-F3331/MAX(F$5:F3331))</f>
        <v>-1.1871037513312976E-2</v>
      </c>
      <c r="Q3331" s="33">
        <f>IF(DatiStorici[[#This Row],[Calend]]="X",(DatiStorici[[#This Row],[Balanced]]*B$2/DatiStorici[[#This Row],[Bond 3Y]]),Q3330)</f>
        <v>31.926386779663805</v>
      </c>
      <c r="R3331" s="33">
        <f>IF(DatiStorici[[#This Row],[Calend]]="X",(DatiStorici[[#This Row],[Balanced]]*C$2/DatiStorici[[#This Row],[Bond 10Y]]),R3330)</f>
        <v>22.802972287357111</v>
      </c>
      <c r="S3331" s="33">
        <f>IF(DatiStorici[[#This Row],[Calend]]="X",(DatiStorici[[#This Row],[Balanced]]*D$2/DatiStorici[[#This Row],[SXXR]]),S3330)</f>
        <v>19.40453837773444</v>
      </c>
      <c r="T3331" s="33">
        <f>IF(DatiStorici[[#This Row],[Calend]]="X",(DatiStorici[[#This Row],[Balanced]]*E$2/DatiStorici[[#This Row],[Gold]]),T3330)</f>
        <v>35.247450918338842</v>
      </c>
      <c r="U3331" s="34">
        <f>SUMPRODUCT(DatiStorici[[#This Row],[Bond 3Y]:[Gold]],Q3330:T3330)</f>
        <v>18937.814496847983</v>
      </c>
      <c r="V3331" s="32">
        <f t="shared" si="422"/>
        <v>-4.4292801894872549E-4</v>
      </c>
      <c r="W3331" s="32">
        <f>-(1-U3331/MAX(U$5:U3331))</f>
        <v>-7.2401700138879921E-3</v>
      </c>
      <c r="X3331" s="53" t="str">
        <f t="shared" si="423"/>
        <v/>
      </c>
    </row>
    <row r="3332" spans="1:24" x14ac:dyDescent="0.3">
      <c r="A3332" s="79">
        <v>43801</v>
      </c>
      <c r="B3332" s="1">
        <v>133.32277199999999</v>
      </c>
      <c r="C3332" s="1">
        <v>198.38816299999999</v>
      </c>
      <c r="D3332" s="1">
        <v>268.77698800000002</v>
      </c>
      <c r="E3332" s="1">
        <v>137.02985000000001</v>
      </c>
      <c r="F3332" s="3">
        <f t="shared" si="416"/>
        <v>17761.961786394422</v>
      </c>
      <c r="G3332" s="36">
        <f t="shared" si="417"/>
        <v>-3.9143189192945171E-4</v>
      </c>
      <c r="H3332" s="31">
        <f t="shared" si="418"/>
        <v>-6.7422705218583697E-3</v>
      </c>
      <c r="I3332" s="37">
        <f t="shared" si="419"/>
        <v>-1.5766151069427001E-2</v>
      </c>
      <c r="J3332" s="37">
        <f t="shared" si="420"/>
        <v>6.4955848660471264E-4</v>
      </c>
      <c r="K3332" s="39">
        <f t="shared" si="421"/>
        <v>-5.390935675501916E-3</v>
      </c>
      <c r="L3332" s="36">
        <f>-(1-B3332/MAX(B$5:B3332))</f>
        <v>-5.7741159791537822E-3</v>
      </c>
      <c r="M3332" s="37">
        <f>-(1-C3332/MAX(C$5:C3332))</f>
        <v>-3.389654000177722E-2</v>
      </c>
      <c r="N3332" s="37">
        <f>-(1-D3332/MAX(D$5:D3332))</f>
        <v>-2.1081011542115058E-2</v>
      </c>
      <c r="O3332" s="37">
        <f>-(1-E3332/MAX(E$5:E3332))</f>
        <v>-0.25512681829053507</v>
      </c>
      <c r="P3332" s="39">
        <f>-(1-F3332/MAX(F$5:F3332))</f>
        <v>-1.718364436195885E-2</v>
      </c>
      <c r="Q3332" s="33">
        <f>IF(DatiStorici[[#This Row],[Calend]]="X",(DatiStorici[[#This Row],[Balanced]]*B$2/DatiStorici[[#This Row],[Bond 3Y]]),Q3331)</f>
        <v>31.926386779663805</v>
      </c>
      <c r="R3332" s="33">
        <f>IF(DatiStorici[[#This Row],[Calend]]="X",(DatiStorici[[#This Row],[Balanced]]*C$2/DatiStorici[[#This Row],[Bond 10Y]]),R3331)</f>
        <v>22.802972287357111</v>
      </c>
      <c r="S3332" s="33">
        <f>IF(DatiStorici[[#This Row],[Calend]]="X",(DatiStorici[[#This Row],[Balanced]]*D$2/DatiStorici[[#This Row],[SXXR]]),S3331)</f>
        <v>19.40453837773444</v>
      </c>
      <c r="T3332" s="33">
        <f>IF(DatiStorici[[#This Row],[Calend]]="X",(DatiStorici[[#This Row],[Balanced]]*E$2/DatiStorici[[#This Row],[Gold]]),T3331)</f>
        <v>35.247450918338842</v>
      </c>
      <c r="U3332" s="34">
        <f>SUMPRODUCT(DatiStorici[[#This Row],[Bond 3Y]:[Gold]],Q3331:T3331)</f>
        <v>18825.800459357819</v>
      </c>
      <c r="V3332" s="32">
        <f t="shared" si="422"/>
        <v>-5.9323963625882272E-3</v>
      </c>
      <c r="W3332" s="32">
        <f>-(1-U3332/MAX(U$5:U3332))</f>
        <v>-1.3112180051440214E-2</v>
      </c>
      <c r="X3332" s="53" t="str">
        <f t="shared" si="423"/>
        <v/>
      </c>
    </row>
    <row r="3333" spans="1:24" x14ac:dyDescent="0.3">
      <c r="A3333" s="79">
        <v>43802</v>
      </c>
      <c r="B3333" s="1">
        <v>133.36986099999999</v>
      </c>
      <c r="C3333" s="1">
        <v>199.510324</v>
      </c>
      <c r="D3333" s="1">
        <v>267.08328699999998</v>
      </c>
      <c r="E3333" s="1">
        <v>138.54281</v>
      </c>
      <c r="F3333" s="3">
        <f t="shared" si="416"/>
        <v>17825.728970697426</v>
      </c>
      <c r="G3333" s="36">
        <f t="shared" si="417"/>
        <v>3.5313311777406805E-4</v>
      </c>
      <c r="H3333" s="31">
        <f t="shared" si="418"/>
        <v>5.6404535918794544E-3</v>
      </c>
      <c r="I3333" s="37">
        <f t="shared" si="419"/>
        <v>-6.3214487773756694E-3</v>
      </c>
      <c r="J3333" s="37">
        <f t="shared" si="420"/>
        <v>1.0980590032830853E-2</v>
      </c>
      <c r="K3333" s="39">
        <f t="shared" si="421"/>
        <v>3.5836690266524873E-3</v>
      </c>
      <c r="L3333" s="36">
        <f>-(1-B3333/MAX(B$5:B3333))</f>
        <v>-5.4229598941852863E-3</v>
      </c>
      <c r="M3333" s="37">
        <f>-(1-C3333/MAX(C$5:C3333))</f>
        <v>-2.8431881181507412E-2</v>
      </c>
      <c r="N3333" s="37">
        <f>-(1-D3333/MAX(D$5:D3333))</f>
        <v>-2.7249679782679448E-2</v>
      </c>
      <c r="O3333" s="37">
        <f>-(1-E3333/MAX(E$5:E3333))</f>
        <v>-0.2469026005087952</v>
      </c>
      <c r="P3333" s="39">
        <f>-(1-F3333/MAX(F$5:F3333))</f>
        <v>-1.3655237283975885E-2</v>
      </c>
      <c r="Q3333" s="33">
        <f>IF(DatiStorici[[#This Row],[Calend]]="X",(DatiStorici[[#This Row],[Balanced]]*B$2/DatiStorici[[#This Row],[Bond 3Y]]),Q3332)</f>
        <v>31.926386779663805</v>
      </c>
      <c r="R3333" s="33">
        <f>IF(DatiStorici[[#This Row],[Calend]]="X",(DatiStorici[[#This Row],[Balanced]]*C$2/DatiStorici[[#This Row],[Bond 10Y]]),R3332)</f>
        <v>22.802972287357111</v>
      </c>
      <c r="S3333" s="33">
        <f>IF(DatiStorici[[#This Row],[Calend]]="X",(DatiStorici[[#This Row],[Balanced]]*D$2/DatiStorici[[#This Row],[SXXR]]),S3332)</f>
        <v>19.40453837773444</v>
      </c>
      <c r="T3333" s="33">
        <f>IF(DatiStorici[[#This Row],[Calend]]="X",(DatiStorici[[#This Row],[Balanced]]*E$2/DatiStorici[[#This Row],[Gold]]),T3332)</f>
        <v>35.247450918338842</v>
      </c>
      <c r="U3333" s="34">
        <f>SUMPRODUCT(DatiStorici[[#This Row],[Bond 3Y]:[Gold]],Q3332:T3332)</f>
        <v>18873.354944456343</v>
      </c>
      <c r="V3333" s="32">
        <f t="shared" si="422"/>
        <v>2.5228422128705952E-3</v>
      </c>
      <c r="W3333" s="32">
        <f>-(1-U3333/MAX(U$5:U3333))</f>
        <v>-1.0619274518473554E-2</v>
      </c>
      <c r="X3333" s="53" t="str">
        <f t="shared" si="423"/>
        <v/>
      </c>
    </row>
    <row r="3334" spans="1:24" x14ac:dyDescent="0.3">
      <c r="A3334" s="79">
        <v>43803</v>
      </c>
      <c r="B3334" s="1">
        <v>133.39024000000001</v>
      </c>
      <c r="C3334" s="1">
        <v>199.28398999999999</v>
      </c>
      <c r="D3334" s="1">
        <v>270.24043799999998</v>
      </c>
      <c r="E3334" s="1">
        <v>138.33488</v>
      </c>
      <c r="F3334" s="3">
        <f t="shared" si="416"/>
        <v>17859.795003930492</v>
      </c>
      <c r="G3334" s="36">
        <f t="shared" si="417"/>
        <v>1.5278896629055934E-4</v>
      </c>
      <c r="H3334" s="31">
        <f t="shared" si="418"/>
        <v>-1.1350915314271577E-3</v>
      </c>
      <c r="I3334" s="37">
        <f t="shared" si="419"/>
        <v>1.1751527751888154E-2</v>
      </c>
      <c r="J3334" s="37">
        <f t="shared" si="420"/>
        <v>-1.5019631165586965E-3</v>
      </c>
      <c r="K3334" s="39">
        <f t="shared" si="421"/>
        <v>1.9092360031121003E-3</v>
      </c>
      <c r="L3334" s="36">
        <f>-(1-B3334/MAX(B$5:B3334))</f>
        <v>-5.2709878868040239E-3</v>
      </c>
      <c r="M3334" s="37">
        <f>-(1-C3334/MAX(C$5:C3334))</f>
        <v>-2.9534074262025256E-2</v>
      </c>
      <c r="N3334" s="37">
        <f>-(1-D3334/MAX(D$5:D3334))</f>
        <v>-1.5750945883150846E-2</v>
      </c>
      <c r="O3334" s="37">
        <f>-(1-E3334/MAX(E$5:E3334))</f>
        <v>-0.24803287599747781</v>
      </c>
      <c r="P3334" s="39">
        <f>-(1-F3334/MAX(F$5:F3334))</f>
        <v>-1.177027350374682E-2</v>
      </c>
      <c r="Q3334" s="33">
        <f>IF(DatiStorici[[#This Row],[Calend]]="X",(DatiStorici[[#This Row],[Balanced]]*B$2/DatiStorici[[#This Row],[Bond 3Y]]),Q3333)</f>
        <v>31.926386779663805</v>
      </c>
      <c r="R3334" s="33">
        <f>IF(DatiStorici[[#This Row],[Calend]]="X",(DatiStorici[[#This Row],[Balanced]]*C$2/DatiStorici[[#This Row],[Bond 10Y]]),R3333)</f>
        <v>22.802972287357111</v>
      </c>
      <c r="S3334" s="33">
        <f>IF(DatiStorici[[#This Row],[Calend]]="X",(DatiStorici[[#This Row],[Balanced]]*D$2/DatiStorici[[#This Row],[SXXR]]),S3333)</f>
        <v>19.40453837773444</v>
      </c>
      <c r="T3334" s="33">
        <f>IF(DatiStorici[[#This Row],[Calend]]="X",(DatiStorici[[#This Row],[Balanced]]*E$2/DatiStorici[[#This Row],[Gold]]),T3333)</f>
        <v>35.247450918338842</v>
      </c>
      <c r="U3334" s="34">
        <f>SUMPRODUCT(DatiStorici[[#This Row],[Bond 3Y]:[Gold]],Q3333:T3333)</f>
        <v>18922.778539637191</v>
      </c>
      <c r="V3334" s="32">
        <f t="shared" si="422"/>
        <v>2.6152740396943575E-3</v>
      </c>
      <c r="W3334" s="32">
        <f>-(1-U3334/MAX(U$5:U3334))</f>
        <v>-8.0283863271668476E-3</v>
      </c>
      <c r="X3334" s="53" t="str">
        <f t="shared" si="423"/>
        <v/>
      </c>
    </row>
    <row r="3335" spans="1:24" x14ac:dyDescent="0.3">
      <c r="A3335" s="79">
        <v>43804</v>
      </c>
      <c r="B3335" s="1">
        <v>133.324342</v>
      </c>
      <c r="C3335" s="1">
        <v>198.53498500000001</v>
      </c>
      <c r="D3335" s="1">
        <v>269.89709299999998</v>
      </c>
      <c r="E3335" s="1">
        <v>138.41297</v>
      </c>
      <c r="F3335" s="3">
        <f t="shared" ref="F3335:F3398" si="424">SUMPRODUCT(B3335:E3335,B$3:E$3)</f>
        <v>17837.119355481631</v>
      </c>
      <c r="G3335" s="36">
        <f t="shared" ref="G3335:G3398" si="425">LN(B3335/B3334)</f>
        <v>-4.9414622062862084E-4</v>
      </c>
      <c r="H3335" s="31">
        <f t="shared" ref="H3335:H3398" si="426">LN(C3335/C3334)</f>
        <v>-3.7655613839929791E-3</v>
      </c>
      <c r="I3335" s="37">
        <f t="shared" ref="I3335:I3398" si="427">LN(D3335/D3334)</f>
        <v>-1.2713245295474344E-3</v>
      </c>
      <c r="J3335" s="37">
        <f t="shared" ref="J3335:J3398" si="428">LN(E3335/E3334)</f>
        <v>5.6434044255456394E-4</v>
      </c>
      <c r="K3335" s="39">
        <f t="shared" ref="K3335:K3398" si="429">LN(F3335/F3334)</f>
        <v>-1.2704544303483269E-3</v>
      </c>
      <c r="L3335" s="36">
        <f>-(1-B3335/MAX(B$5:B3335))</f>
        <v>-5.7624080419835799E-3</v>
      </c>
      <c r="M3335" s="37">
        <f>-(1-C3335/MAX(C$5:C3335))</f>
        <v>-3.3181551566686673E-2</v>
      </c>
      <c r="N3335" s="37">
        <f>-(1-D3335/MAX(D$5:D3335))</f>
        <v>-1.7001450781628513E-2</v>
      </c>
      <c r="O3335" s="37">
        <f>-(1-E3335/MAX(E$5:E3335))</f>
        <v>-0.24760839077210761</v>
      </c>
      <c r="P3335" s="39">
        <f>-(1-F3335/MAX(F$5:F3335))</f>
        <v>-1.3024977147311101E-2</v>
      </c>
      <c r="Q3335" s="33">
        <f>IF(DatiStorici[[#This Row],[Calend]]="X",(DatiStorici[[#This Row],[Balanced]]*B$2/DatiStorici[[#This Row],[Bond 3Y]]),Q3334)</f>
        <v>31.926386779663805</v>
      </c>
      <c r="R3335" s="33">
        <f>IF(DatiStorici[[#This Row],[Calend]]="X",(DatiStorici[[#This Row],[Balanced]]*C$2/DatiStorici[[#This Row],[Bond 10Y]]),R3334)</f>
        <v>22.802972287357111</v>
      </c>
      <c r="S3335" s="33">
        <f>IF(DatiStorici[[#This Row],[Calend]]="X",(DatiStorici[[#This Row],[Balanced]]*D$2/DatiStorici[[#This Row],[SXXR]]),S3334)</f>
        <v>19.40453837773444</v>
      </c>
      <c r="T3335" s="33">
        <f>IF(DatiStorici[[#This Row],[Calend]]="X",(DatiStorici[[#This Row],[Balanced]]*E$2/DatiStorici[[#This Row],[Gold]]),T3334)</f>
        <v>35.247450918338842</v>
      </c>
      <c r="U3335" s="34">
        <f>SUMPRODUCT(DatiStorici[[#This Row],[Bond 3Y]:[Gold]],Q3334:T3334)</f>
        <v>18899.685136556</v>
      </c>
      <c r="V3335" s="32">
        <f t="shared" ref="V3335:V3398" si="430">LN(U3335/U3334)</f>
        <v>-1.2211476306061269E-3</v>
      </c>
      <c r="W3335" s="32">
        <f>-(1-U3335/MAX(U$5:U3335))</f>
        <v>-9.2389907990028108E-3</v>
      </c>
      <c r="X3335" s="53" t="str">
        <f t="shared" ref="X3335:X3398" si="431">IF(AND(MONTH(A3335)&lt;&gt;MONTH(A3334),MONTH(A3335)=X$2),"X","")</f>
        <v/>
      </c>
    </row>
    <row r="3336" spans="1:24" x14ac:dyDescent="0.3">
      <c r="A3336" s="79">
        <v>43805</v>
      </c>
      <c r="B3336" s="1">
        <v>133.35206400000001</v>
      </c>
      <c r="C3336" s="1">
        <v>198.52167299999999</v>
      </c>
      <c r="D3336" s="1">
        <v>273.068465</v>
      </c>
      <c r="E3336" s="1">
        <v>136.88278</v>
      </c>
      <c r="F3336" s="3">
        <f t="shared" si="424"/>
        <v>17824.823089565158</v>
      </c>
      <c r="G3336" s="36">
        <f t="shared" si="425"/>
        <v>2.0790740745071158E-4</v>
      </c>
      <c r="H3336" s="31">
        <f t="shared" si="426"/>
        <v>-6.7053402766539219E-5</v>
      </c>
      <c r="I3336" s="37">
        <f t="shared" si="427"/>
        <v>1.168180197865099E-2</v>
      </c>
      <c r="J3336" s="37">
        <f t="shared" si="428"/>
        <v>-1.1116813527459203E-2</v>
      </c>
      <c r="K3336" s="39">
        <f t="shared" si="429"/>
        <v>-6.8960160668260994E-4</v>
      </c>
      <c r="L3336" s="36">
        <f>-(1-B3336/MAX(B$5:B3336))</f>
        <v>-5.5556771921566606E-3</v>
      </c>
      <c r="M3336" s="37">
        <f>-(1-C3336/MAX(C$5:C3336))</f>
        <v>-3.3246377860075449E-2</v>
      </c>
      <c r="N3336" s="37">
        <f>-(1-D3336/MAX(D$5:D3336))</f>
        <v>-5.450922243583789E-3</v>
      </c>
      <c r="O3336" s="37">
        <f>-(1-E3336/MAX(E$5:E3336))</f>
        <v>-0.25592626818290531</v>
      </c>
      <c r="P3336" s="39">
        <f>-(1-F3336/MAX(F$5:F3336))</f>
        <v>-1.3705362084589945E-2</v>
      </c>
      <c r="Q3336" s="33">
        <f>IF(DatiStorici[[#This Row],[Calend]]="X",(DatiStorici[[#This Row],[Balanced]]*B$2/DatiStorici[[#This Row],[Bond 3Y]]),Q3335)</f>
        <v>31.926386779663805</v>
      </c>
      <c r="R3336" s="33">
        <f>IF(DatiStorici[[#This Row],[Calend]]="X",(DatiStorici[[#This Row],[Balanced]]*C$2/DatiStorici[[#This Row],[Bond 10Y]]),R3335)</f>
        <v>22.802972287357111</v>
      </c>
      <c r="S3336" s="33">
        <f>IF(DatiStorici[[#This Row],[Calend]]="X",(DatiStorici[[#This Row],[Balanced]]*D$2/DatiStorici[[#This Row],[SXXR]]),S3335)</f>
        <v>19.40453837773444</v>
      </c>
      <c r="T3336" s="33">
        <f>IF(DatiStorici[[#This Row],[Calend]]="X",(DatiStorici[[#This Row],[Balanced]]*E$2/DatiStorici[[#This Row],[Gold]]),T3335)</f>
        <v>35.247450918338842</v>
      </c>
      <c r="U3336" s="34">
        <f>SUMPRODUCT(DatiStorici[[#This Row],[Bond 3Y]:[Gold]],Q3335:T3335)</f>
        <v>18907.870359446559</v>
      </c>
      <c r="V3336" s="32">
        <f t="shared" si="430"/>
        <v>4.3299403577199644E-4</v>
      </c>
      <c r="W3336" s="32">
        <f>-(1-U3336/MAX(U$5:U3336))</f>
        <v>-8.8099043019003176E-3</v>
      </c>
      <c r="X3336" s="53" t="str">
        <f t="shared" si="431"/>
        <v/>
      </c>
    </row>
    <row r="3337" spans="1:24" x14ac:dyDescent="0.3">
      <c r="A3337" s="79">
        <v>43808</v>
      </c>
      <c r="B3337" s="1">
        <v>133.38271700000001</v>
      </c>
      <c r="C3337" s="1">
        <v>199.01927800000001</v>
      </c>
      <c r="D3337" s="1">
        <v>272.41428000000002</v>
      </c>
      <c r="E3337" s="1">
        <v>137.07022000000001</v>
      </c>
      <c r="F3337" s="3">
        <f t="shared" si="424"/>
        <v>17835.73003658219</v>
      </c>
      <c r="G3337" s="36">
        <f t="shared" si="425"/>
        <v>2.2983879357631296E-4</v>
      </c>
      <c r="H3337" s="31">
        <f t="shared" si="426"/>
        <v>2.503416358120355E-3</v>
      </c>
      <c r="I3337" s="37">
        <f t="shared" si="427"/>
        <v>-2.3985554799936916E-3</v>
      </c>
      <c r="J3337" s="37">
        <f t="shared" si="428"/>
        <v>1.3684101232632629E-3</v>
      </c>
      <c r="K3337" s="39">
        <f t="shared" si="429"/>
        <v>6.1170937638323393E-4</v>
      </c>
      <c r="L3337" s="36">
        <f>-(1-B3337/MAX(B$5:B3337))</f>
        <v>-5.3270890405174853E-3</v>
      </c>
      <c r="M3337" s="37">
        <f>-(1-C3337/MAX(C$5:C3337))</f>
        <v>-3.0823159130979993E-2</v>
      </c>
      <c r="N3337" s="37">
        <f>-(1-D3337/MAX(D$5:D3337))</f>
        <v>-7.8335448156632292E-3</v>
      </c>
      <c r="O3337" s="37">
        <f>-(1-E3337/MAX(E$5:E3337))</f>
        <v>-0.25490737318170942</v>
      </c>
      <c r="P3337" s="39">
        <f>-(1-F3337/MAX(F$5:F3337))</f>
        <v>-1.3101851839081524E-2</v>
      </c>
      <c r="Q3337" s="33">
        <f>IF(DatiStorici[[#This Row],[Calend]]="X",(DatiStorici[[#This Row],[Balanced]]*B$2/DatiStorici[[#This Row],[Bond 3Y]]),Q3336)</f>
        <v>31.926386779663805</v>
      </c>
      <c r="R3337" s="33">
        <f>IF(DatiStorici[[#This Row],[Calend]]="X",(DatiStorici[[#This Row],[Balanced]]*C$2/DatiStorici[[#This Row],[Bond 10Y]]),R3336)</f>
        <v>22.802972287357111</v>
      </c>
      <c r="S3337" s="33">
        <f>IF(DatiStorici[[#This Row],[Calend]]="X",(DatiStorici[[#This Row],[Balanced]]*D$2/DatiStorici[[#This Row],[SXXR]]),S3336)</f>
        <v>19.40453837773444</v>
      </c>
      <c r="T3337" s="33">
        <f>IF(DatiStorici[[#This Row],[Calend]]="X",(DatiStorici[[#This Row],[Balanced]]*E$2/DatiStorici[[#This Row],[Gold]]),T3336)</f>
        <v>35.247450918338842</v>
      </c>
      <c r="U3337" s="34">
        <f>SUMPRODUCT(DatiStorici[[#This Row],[Bond 3Y]:[Gold]],Q3336:T3336)</f>
        <v>18914.108496267065</v>
      </c>
      <c r="V3337" s="32">
        <f t="shared" si="430"/>
        <v>3.298683498750999E-4</v>
      </c>
      <c r="W3337" s="32">
        <f>-(1-U3337/MAX(U$5:U3337))</f>
        <v>-8.4828881274422452E-3</v>
      </c>
      <c r="X3337" s="53" t="str">
        <f t="shared" si="431"/>
        <v/>
      </c>
    </row>
    <row r="3338" spans="1:24" x14ac:dyDescent="0.3">
      <c r="A3338" s="79">
        <v>43809</v>
      </c>
      <c r="B3338" s="1">
        <v>133.41133600000001</v>
      </c>
      <c r="C3338" s="1">
        <v>199.05160799999999</v>
      </c>
      <c r="D3338" s="1">
        <v>271.71201400000001</v>
      </c>
      <c r="E3338" s="1">
        <v>137.37338</v>
      </c>
      <c r="F3338" s="3">
        <f t="shared" si="424"/>
        <v>17838.647443588266</v>
      </c>
      <c r="G3338" s="36">
        <f t="shared" si="425"/>
        <v>2.1454001532616174E-4</v>
      </c>
      <c r="H3338" s="31">
        <f t="shared" si="426"/>
        <v>1.6243338163164785E-4</v>
      </c>
      <c r="I3338" s="37">
        <f t="shared" si="427"/>
        <v>-2.5812624667178618E-3</v>
      </c>
      <c r="J3338" s="37">
        <f t="shared" si="428"/>
        <v>2.2092708542463956E-3</v>
      </c>
      <c r="K3338" s="39">
        <f t="shared" si="429"/>
        <v>1.6355755691617864E-4</v>
      </c>
      <c r="L3338" s="36">
        <f>-(1-B3338/MAX(B$5:B3338))</f>
        <v>-5.11366900620569E-3</v>
      </c>
      <c r="M3338" s="37">
        <f>-(1-C3338/MAX(C$5:C3338))</f>
        <v>-3.0665719672952951E-2</v>
      </c>
      <c r="N3338" s="37">
        <f>-(1-D3338/MAX(D$5:D3338))</f>
        <v>-1.0391284328498229E-2</v>
      </c>
      <c r="O3338" s="37">
        <f>-(1-E3338/MAX(E$5:E3338))</f>
        <v>-0.25325944206475182</v>
      </c>
      <c r="P3338" s="39">
        <f>-(1-F3338/MAX(F$5:F3338))</f>
        <v>-1.2940423988030747E-2</v>
      </c>
      <c r="Q3338" s="33">
        <f>IF(DatiStorici[[#This Row],[Calend]]="X",(DatiStorici[[#This Row],[Balanced]]*B$2/DatiStorici[[#This Row],[Bond 3Y]]),Q3337)</f>
        <v>31.926386779663805</v>
      </c>
      <c r="R3338" s="33">
        <f>IF(DatiStorici[[#This Row],[Calend]]="X",(DatiStorici[[#This Row],[Balanced]]*C$2/DatiStorici[[#This Row],[Bond 10Y]]),R3337)</f>
        <v>22.802972287357111</v>
      </c>
      <c r="S3338" s="33">
        <f>IF(DatiStorici[[#This Row],[Calend]]="X",(DatiStorici[[#This Row],[Balanced]]*D$2/DatiStorici[[#This Row],[SXXR]]),S3337)</f>
        <v>19.40453837773444</v>
      </c>
      <c r="T3338" s="33">
        <f>IF(DatiStorici[[#This Row],[Calend]]="X",(DatiStorici[[#This Row],[Balanced]]*E$2/DatiStorici[[#This Row],[Gold]]),T3337)</f>
        <v>35.247450918338842</v>
      </c>
      <c r="U3338" s="34">
        <f>SUMPRODUCT(DatiStorici[[#This Row],[Bond 3Y]:[Gold]],Q3337:T3337)</f>
        <v>18912.817887296384</v>
      </c>
      <c r="V3338" s="32">
        <f t="shared" si="430"/>
        <v>-6.8237580716679622E-5</v>
      </c>
      <c r="W3338" s="32">
        <f>-(1-U3338/MAX(U$5:U3338))</f>
        <v>-8.5505445480141828E-3</v>
      </c>
      <c r="X3338" s="53" t="str">
        <f t="shared" si="431"/>
        <v/>
      </c>
    </row>
    <row r="3339" spans="1:24" x14ac:dyDescent="0.3">
      <c r="A3339" s="79">
        <v>43810</v>
      </c>
      <c r="B3339" s="1">
        <v>133.42401799999999</v>
      </c>
      <c r="C3339" s="1">
        <v>199.55456699999999</v>
      </c>
      <c r="D3339" s="1">
        <v>272.30186400000002</v>
      </c>
      <c r="E3339" s="1">
        <v>137.54525000000001</v>
      </c>
      <c r="F3339" s="3">
        <f t="shared" si="424"/>
        <v>17867.346762768451</v>
      </c>
      <c r="G3339" s="36">
        <f t="shared" si="425"/>
        <v>9.505487049906125E-5</v>
      </c>
      <c r="H3339" s="31">
        <f t="shared" si="426"/>
        <v>2.5235899414993625E-3</v>
      </c>
      <c r="I3339" s="37">
        <f t="shared" si="427"/>
        <v>2.1685117053013127E-3</v>
      </c>
      <c r="J3339" s="37">
        <f t="shared" si="428"/>
        <v>1.2503337615998049E-3</v>
      </c>
      <c r="K3339" s="39">
        <f t="shared" si="429"/>
        <v>1.6075354291858876E-3</v>
      </c>
      <c r="L3339" s="36">
        <f>-(1-B3339/MAX(B$5:B3339))</f>
        <v>-5.0190957200971775E-3</v>
      </c>
      <c r="M3339" s="37">
        <f>-(1-C3339/MAX(C$5:C3339))</f>
        <v>-2.8216428229404178E-2</v>
      </c>
      <c r="N3339" s="37">
        <f>-(1-D3339/MAX(D$5:D3339))</f>
        <v>-8.2429777727974773E-3</v>
      </c>
      <c r="O3339" s="37">
        <f>-(1-E3339/MAX(E$5:E3339))</f>
        <v>-0.252325183188015</v>
      </c>
      <c r="P3339" s="39">
        <f>-(1-F3339/MAX(F$5:F3339))</f>
        <v>-1.1352414700252167E-2</v>
      </c>
      <c r="Q3339" s="33">
        <f>IF(DatiStorici[[#This Row],[Calend]]="X",(DatiStorici[[#This Row],[Balanced]]*B$2/DatiStorici[[#This Row],[Bond 3Y]]),Q3338)</f>
        <v>31.926386779663805</v>
      </c>
      <c r="R3339" s="33">
        <f>IF(DatiStorici[[#This Row],[Calend]]="X",(DatiStorici[[#This Row],[Balanced]]*C$2/DatiStorici[[#This Row],[Bond 10Y]]),R3338)</f>
        <v>22.802972287357111</v>
      </c>
      <c r="S3339" s="33">
        <f>IF(DatiStorici[[#This Row],[Calend]]="X",(DatiStorici[[#This Row],[Balanced]]*D$2/DatiStorici[[#This Row],[SXXR]]),S3338)</f>
        <v>19.40453837773444</v>
      </c>
      <c r="T3339" s="33">
        <f>IF(DatiStorici[[#This Row],[Calend]]="X",(DatiStorici[[#This Row],[Balanced]]*E$2/DatiStorici[[#This Row],[Gold]]),T3338)</f>
        <v>35.247450918338842</v>
      </c>
      <c r="U3339" s="34">
        <f>SUMPRODUCT(DatiStorici[[#This Row],[Bond 3Y]:[Gold]],Q3338:T3338)</f>
        <v>18942.195484223641</v>
      </c>
      <c r="V3339" s="32">
        <f t="shared" si="430"/>
        <v>1.552111607337903E-3</v>
      </c>
      <c r="W3339" s="32">
        <f>-(1-U3339/MAX(U$5:U3339))</f>
        <v>-7.0105094961470105E-3</v>
      </c>
      <c r="X3339" s="53" t="str">
        <f t="shared" si="431"/>
        <v/>
      </c>
    </row>
    <row r="3340" spans="1:24" x14ac:dyDescent="0.3">
      <c r="A3340" s="79">
        <v>43811</v>
      </c>
      <c r="B3340" s="1">
        <v>133.40740400000001</v>
      </c>
      <c r="C3340" s="1">
        <v>198.85727800000001</v>
      </c>
      <c r="D3340" s="1">
        <v>273.21880499999997</v>
      </c>
      <c r="E3340" s="1">
        <v>137.63741999999999</v>
      </c>
      <c r="F3340" s="3">
        <f t="shared" si="424"/>
        <v>17866.711434094166</v>
      </c>
      <c r="G3340" s="36">
        <f t="shared" si="425"/>
        <v>-1.2452806267650954E-4</v>
      </c>
      <c r="H3340" s="31">
        <f t="shared" si="426"/>
        <v>-3.5003462909419638E-3</v>
      </c>
      <c r="I3340" s="37">
        <f t="shared" si="427"/>
        <v>3.361712637647148E-3</v>
      </c>
      <c r="J3340" s="37">
        <f t="shared" si="428"/>
        <v>6.6988232541466777E-4</v>
      </c>
      <c r="K3340" s="39">
        <f t="shared" si="429"/>
        <v>-3.5558719407227231E-5</v>
      </c>
      <c r="L3340" s="36">
        <f>-(1-B3340/MAX(B$5:B3340))</f>
        <v>-5.1429910501245013E-3</v>
      </c>
      <c r="M3340" s="37">
        <f>-(1-C3340/MAX(C$5:C3340))</f>
        <v>-3.1612060838385414E-2</v>
      </c>
      <c r="N3340" s="37">
        <f>-(1-D3340/MAX(D$5:D3340))</f>
        <v>-4.9033653942425204E-3</v>
      </c>
      <c r="O3340" s="37">
        <f>-(1-E3340/MAX(E$5:E3340))</f>
        <v>-0.25182416124894003</v>
      </c>
      <c r="P3340" s="39">
        <f>-(1-F3340/MAX(F$5:F3340))</f>
        <v>-1.1387569117303764E-2</v>
      </c>
      <c r="Q3340" s="33">
        <f>IF(DatiStorici[[#This Row],[Calend]]="X",(DatiStorici[[#This Row],[Balanced]]*B$2/DatiStorici[[#This Row],[Bond 3Y]]),Q3339)</f>
        <v>31.926386779663805</v>
      </c>
      <c r="R3340" s="33">
        <f>IF(DatiStorici[[#This Row],[Calend]]="X",(DatiStorici[[#This Row],[Balanced]]*C$2/DatiStorici[[#This Row],[Bond 10Y]]),R3339)</f>
        <v>22.802972287357111</v>
      </c>
      <c r="S3340" s="33">
        <f>IF(DatiStorici[[#This Row],[Calend]]="X",(DatiStorici[[#This Row],[Balanced]]*D$2/DatiStorici[[#This Row],[SXXR]]),S3339)</f>
        <v>19.40453837773444</v>
      </c>
      <c r="T3340" s="33">
        <f>IF(DatiStorici[[#This Row],[Calend]]="X",(DatiStorici[[#This Row],[Balanced]]*E$2/DatiStorici[[#This Row],[Gold]]),T3339)</f>
        <v>35.247450918338842</v>
      </c>
      <c r="U3340" s="34">
        <f>SUMPRODUCT(DatiStorici[[#This Row],[Bond 3Y]:[Gold]],Q3339:T3339)</f>
        <v>18946.806371866169</v>
      </c>
      <c r="V3340" s="32">
        <f t="shared" si="430"/>
        <v>2.4338923906218983E-4</v>
      </c>
      <c r="W3340" s="32">
        <f>-(1-U3340/MAX(U$5:U3340))</f>
        <v>-6.768797125754733E-3</v>
      </c>
      <c r="X3340" s="53" t="str">
        <f t="shared" si="431"/>
        <v/>
      </c>
    </row>
    <row r="3341" spans="1:24" x14ac:dyDescent="0.3">
      <c r="A3341" s="79">
        <v>43812</v>
      </c>
      <c r="B3341" s="1">
        <v>133.430375</v>
      </c>
      <c r="C3341" s="1">
        <v>199.42967999999999</v>
      </c>
      <c r="D3341" s="1">
        <v>276.20326699999998</v>
      </c>
      <c r="E3341" s="1">
        <v>137.52328</v>
      </c>
      <c r="F3341" s="3">
        <f t="shared" si="424"/>
        <v>17922.165641271076</v>
      </c>
      <c r="G3341" s="36">
        <f t="shared" si="425"/>
        <v>1.7217202258860441E-4</v>
      </c>
      <c r="H3341" s="31">
        <f t="shared" si="426"/>
        <v>2.8743215542877901E-3</v>
      </c>
      <c r="I3341" s="37">
        <f t="shared" si="427"/>
        <v>1.0864111605420605E-2</v>
      </c>
      <c r="J3341" s="37">
        <f t="shared" si="428"/>
        <v>-8.296243362271202E-4</v>
      </c>
      <c r="K3341" s="39">
        <f t="shared" si="429"/>
        <v>3.098965717201817E-3</v>
      </c>
      <c r="L3341" s="36">
        <f>-(1-B3341/MAX(B$5:B3341))</f>
        <v>-4.9716897604856758E-3</v>
      </c>
      <c r="M3341" s="37">
        <f>-(1-C3341/MAX(C$5:C3341))</f>
        <v>-2.8824598399359358E-2</v>
      </c>
      <c r="N3341" s="37">
        <f>-(1-D3341/MAX(D$5:D3341))</f>
        <v>0</v>
      </c>
      <c r="O3341" s="37">
        <f>-(1-E3341/MAX(E$5:E3341))</f>
        <v>-0.25244460872779462</v>
      </c>
      <c r="P3341" s="39">
        <f>-(1-F3341/MAX(F$5:F3341))</f>
        <v>-8.3191410653891129E-3</v>
      </c>
      <c r="Q3341" s="33">
        <f>IF(DatiStorici[[#This Row],[Calend]]="X",(DatiStorici[[#This Row],[Balanced]]*B$2/DatiStorici[[#This Row],[Bond 3Y]]),Q3340)</f>
        <v>31.926386779663805</v>
      </c>
      <c r="R3341" s="33">
        <f>IF(DatiStorici[[#This Row],[Calend]]="X",(DatiStorici[[#This Row],[Balanced]]*C$2/DatiStorici[[#This Row],[Bond 10Y]]),R3340)</f>
        <v>22.802972287357111</v>
      </c>
      <c r="S3341" s="33">
        <f>IF(DatiStorici[[#This Row],[Calend]]="X",(DatiStorici[[#This Row],[Balanced]]*D$2/DatiStorici[[#This Row],[SXXR]]),S3340)</f>
        <v>19.40453837773444</v>
      </c>
      <c r="T3341" s="33">
        <f>IF(DatiStorici[[#This Row],[Calend]]="X",(DatiStorici[[#This Row],[Balanced]]*E$2/DatiStorici[[#This Row],[Gold]]),T3340)</f>
        <v>35.247450918338842</v>
      </c>
      <c r="U3341" s="34">
        <f>SUMPRODUCT(DatiStorici[[#This Row],[Bond 3Y]:[Gold]],Q3340:T3340)</f>
        <v>19014.481183208183</v>
      </c>
      <c r="V3341" s="32">
        <f t="shared" si="430"/>
        <v>3.5654682648569446E-3</v>
      </c>
      <c r="W3341" s="32">
        <f>-(1-U3341/MAX(U$5:U3341))</f>
        <v>-3.2211420247174605E-3</v>
      </c>
      <c r="X3341" s="53" t="str">
        <f t="shared" si="431"/>
        <v/>
      </c>
    </row>
    <row r="3342" spans="1:24" x14ac:dyDescent="0.3">
      <c r="A3342" s="79">
        <v>43815</v>
      </c>
      <c r="B3342" s="1">
        <v>133.41955300000001</v>
      </c>
      <c r="C3342" s="1">
        <v>199.25700900000001</v>
      </c>
      <c r="D3342" s="1">
        <v>280.017875</v>
      </c>
      <c r="E3342" s="1">
        <v>138.57803000000001</v>
      </c>
      <c r="F3342" s="3">
        <f t="shared" si="424"/>
        <v>18016.511563365762</v>
      </c>
      <c r="G3342" s="36">
        <f t="shared" si="425"/>
        <v>-8.1109259328101011E-5</v>
      </c>
      <c r="H3342" s="31">
        <f t="shared" si="426"/>
        <v>-8.6619902575300618E-4</v>
      </c>
      <c r="I3342" s="37">
        <f t="shared" si="427"/>
        <v>1.3716371126858379E-2</v>
      </c>
      <c r="J3342" s="37">
        <f t="shared" si="428"/>
        <v>7.6403486162949915E-3</v>
      </c>
      <c r="K3342" s="39">
        <f t="shared" si="429"/>
        <v>5.2503957388767425E-3</v>
      </c>
      <c r="L3342" s="36">
        <f>-(1-B3342/MAX(B$5:B3342))</f>
        <v>-5.0523924968258749E-3</v>
      </c>
      <c r="M3342" s="37">
        <f>-(1-C3342/MAX(C$5:C3342))</f>
        <v>-2.9665465354417164E-2</v>
      </c>
      <c r="N3342" s="37">
        <f>-(1-D3342/MAX(D$5:D3342))</f>
        <v>0</v>
      </c>
      <c r="O3342" s="37">
        <f>-(1-E3342/MAX(E$5:E3342))</f>
        <v>-0.24671115000761012</v>
      </c>
      <c r="P3342" s="39">
        <f>-(1-F3342/MAX(F$5:F3342))</f>
        <v>-3.0987314936583576E-3</v>
      </c>
      <c r="Q3342" s="33">
        <f>IF(DatiStorici[[#This Row],[Calend]]="X",(DatiStorici[[#This Row],[Balanced]]*B$2/DatiStorici[[#This Row],[Bond 3Y]]),Q3341)</f>
        <v>31.926386779663805</v>
      </c>
      <c r="R3342" s="33">
        <f>IF(DatiStorici[[#This Row],[Calend]]="X",(DatiStorici[[#This Row],[Balanced]]*C$2/DatiStorici[[#This Row],[Bond 10Y]]),R3341)</f>
        <v>22.802972287357111</v>
      </c>
      <c r="S3342" s="33">
        <f>IF(DatiStorici[[#This Row],[Calend]]="X",(DatiStorici[[#This Row],[Balanced]]*D$2/DatiStorici[[#This Row],[SXXR]]),S3341)</f>
        <v>19.40453837773444</v>
      </c>
      <c r="T3342" s="33">
        <f>IF(DatiStorici[[#This Row],[Calend]]="X",(DatiStorici[[#This Row],[Balanced]]*E$2/DatiStorici[[#This Row],[Gold]]),T3341)</f>
        <v>35.247450918338842</v>
      </c>
      <c r="U3342" s="34">
        <f>SUMPRODUCT(DatiStorici[[#This Row],[Bond 3Y]:[Gold]],Q3341:T3341)</f>
        <v>19121.396220010753</v>
      </c>
      <c r="V3342" s="32">
        <f t="shared" si="430"/>
        <v>5.6070726147358953E-3</v>
      </c>
      <c r="W3342" s="32">
        <f>-(1-U3342/MAX(U$5:U3342))</f>
        <v>0</v>
      </c>
      <c r="X3342" s="53" t="str">
        <f t="shared" si="431"/>
        <v/>
      </c>
    </row>
    <row r="3343" spans="1:24" x14ac:dyDescent="0.3">
      <c r="A3343" s="79">
        <v>43816</v>
      </c>
      <c r="B3343" s="1">
        <v>133.43064000000001</v>
      </c>
      <c r="C3343" s="1">
        <v>199.50377399999999</v>
      </c>
      <c r="D3343" s="1">
        <v>278.17434500000002</v>
      </c>
      <c r="E3343" s="1">
        <v>138.37950000000001</v>
      </c>
      <c r="F3343" s="3">
        <f t="shared" si="424"/>
        <v>17987.469838005218</v>
      </c>
      <c r="G3343" s="36">
        <f t="shared" si="425"/>
        <v>8.3095311880774505E-5</v>
      </c>
      <c r="H3343" s="31">
        <f t="shared" si="426"/>
        <v>1.2376594791646512E-3</v>
      </c>
      <c r="I3343" s="37">
        <f t="shared" si="427"/>
        <v>-6.6053830092062801E-3</v>
      </c>
      <c r="J3343" s="37">
        <f t="shared" si="428"/>
        <v>-1.433649657433629E-3</v>
      </c>
      <c r="K3343" s="39">
        <f t="shared" si="429"/>
        <v>-1.6132511199472631E-3</v>
      </c>
      <c r="L3343" s="36">
        <f>-(1-B3343/MAX(B$5:B3343))</f>
        <v>-4.9697135800078618E-3</v>
      </c>
      <c r="M3343" s="37">
        <f>-(1-C3343/MAX(C$5:C3343))</f>
        <v>-2.8463778133257511E-2</v>
      </c>
      <c r="N3343" s="37">
        <f>-(1-D3343/MAX(D$5:D3343))</f>
        <v>-6.5836154209797382E-3</v>
      </c>
      <c r="O3343" s="37">
        <f>-(1-E3343/MAX(E$5:E3343))</f>
        <v>-0.24779032854254091</v>
      </c>
      <c r="P3343" s="39">
        <f>-(1-F3343/MAX(F$5:F3343))</f>
        <v>-4.7056870216313218E-3</v>
      </c>
      <c r="Q3343" s="33">
        <f>IF(DatiStorici[[#This Row],[Calend]]="X",(DatiStorici[[#This Row],[Balanced]]*B$2/DatiStorici[[#This Row],[Bond 3Y]]),Q3342)</f>
        <v>31.926386779663805</v>
      </c>
      <c r="R3343" s="33">
        <f>IF(DatiStorici[[#This Row],[Calend]]="X",(DatiStorici[[#This Row],[Balanced]]*C$2/DatiStorici[[#This Row],[Bond 10Y]]),R3342)</f>
        <v>22.802972287357111</v>
      </c>
      <c r="S3343" s="33">
        <f>IF(DatiStorici[[#This Row],[Calend]]="X",(DatiStorici[[#This Row],[Balanced]]*D$2/DatiStorici[[#This Row],[SXXR]]),S3342)</f>
        <v>19.40453837773444</v>
      </c>
      <c r="T3343" s="33">
        <f>IF(DatiStorici[[#This Row],[Calend]]="X",(DatiStorici[[#This Row],[Balanced]]*E$2/DatiStorici[[#This Row],[Gold]]),T3342)</f>
        <v>35.247450918338842</v>
      </c>
      <c r="U3343" s="34">
        <f>SUMPRODUCT(DatiStorici[[#This Row],[Bond 3Y]:[Gold]],Q3342:T3342)</f>
        <v>19084.606638251149</v>
      </c>
      <c r="V3343" s="32">
        <f t="shared" si="430"/>
        <v>-1.9258540741290975E-3</v>
      </c>
      <c r="W3343" s="32">
        <f>-(1-U3343/MAX(U$5:U3343))</f>
        <v>-1.9240008070698922E-3</v>
      </c>
      <c r="X3343" s="53" t="str">
        <f t="shared" si="431"/>
        <v/>
      </c>
    </row>
    <row r="3344" spans="1:24" x14ac:dyDescent="0.3">
      <c r="A3344" s="79">
        <v>43817</v>
      </c>
      <c r="B3344" s="1">
        <v>133.41342900000001</v>
      </c>
      <c r="C3344" s="1">
        <v>198.82962699999999</v>
      </c>
      <c r="D3344" s="1">
        <v>277.81244199999998</v>
      </c>
      <c r="E3344" s="1">
        <v>138.21378999999999</v>
      </c>
      <c r="F3344" s="3">
        <f t="shared" si="424"/>
        <v>17957.99653395317</v>
      </c>
      <c r="G3344" s="36">
        <f t="shared" si="425"/>
        <v>-1.289966840062599E-4</v>
      </c>
      <c r="H3344" s="31">
        <f t="shared" si="426"/>
        <v>-3.3848411504418903E-3</v>
      </c>
      <c r="I3344" s="37">
        <f t="shared" si="427"/>
        <v>-1.3018404738185335E-3</v>
      </c>
      <c r="J3344" s="37">
        <f t="shared" si="428"/>
        <v>-1.1982215463457106E-3</v>
      </c>
      <c r="K3344" s="39">
        <f t="shared" si="429"/>
        <v>-1.6398902911498087E-3</v>
      </c>
      <c r="L3344" s="36">
        <f>-(1-B3344/MAX(B$5:B3344))</f>
        <v>-5.0980609090739426E-3</v>
      </c>
      <c r="M3344" s="37">
        <f>-(1-C3344/MAX(C$5:C3344))</f>
        <v>-3.1746714672406862E-2</v>
      </c>
      <c r="N3344" s="37">
        <f>-(1-D3344/MAX(D$5:D3344))</f>
        <v>-7.8760436275721046E-3</v>
      </c>
      <c r="O3344" s="37">
        <f>-(1-E3344/MAX(E$5:E3344))</f>
        <v>-0.24869110260703187</v>
      </c>
      <c r="P3344" s="39">
        <f>-(1-F3344/MAX(F$5:F3344))</f>
        <v>-6.3365229408501866E-3</v>
      </c>
      <c r="Q3344" s="33">
        <f>IF(DatiStorici[[#This Row],[Calend]]="X",(DatiStorici[[#This Row],[Balanced]]*B$2/DatiStorici[[#This Row],[Bond 3Y]]),Q3343)</f>
        <v>31.926386779663805</v>
      </c>
      <c r="R3344" s="33">
        <f>IF(DatiStorici[[#This Row],[Calend]]="X",(DatiStorici[[#This Row],[Balanced]]*C$2/DatiStorici[[#This Row],[Bond 10Y]]),R3343)</f>
        <v>22.802972287357111</v>
      </c>
      <c r="S3344" s="33">
        <f>IF(DatiStorici[[#This Row],[Calend]]="X",(DatiStorici[[#This Row],[Balanced]]*D$2/DatiStorici[[#This Row],[SXXR]]),S3343)</f>
        <v>19.40453837773444</v>
      </c>
      <c r="T3344" s="33">
        <f>IF(DatiStorici[[#This Row],[Calend]]="X",(DatiStorici[[#This Row],[Balanced]]*E$2/DatiStorici[[#This Row],[Gold]]),T3343)</f>
        <v>35.247450918338842</v>
      </c>
      <c r="U3344" s="34">
        <f>SUMPRODUCT(DatiStorici[[#This Row],[Bond 3Y]:[Gold]],Q3343:T3343)</f>
        <v>19055.821182105479</v>
      </c>
      <c r="V3344" s="32">
        <f t="shared" si="430"/>
        <v>-1.5094461838087829E-3</v>
      </c>
      <c r="W3344" s="32">
        <f>-(1-U3344/MAX(U$5:U3344))</f>
        <v>-3.4294063650356366E-3</v>
      </c>
      <c r="X3344" s="53" t="str">
        <f t="shared" si="431"/>
        <v/>
      </c>
    </row>
    <row r="3345" spans="1:24" x14ac:dyDescent="0.3">
      <c r="A3345" s="79">
        <v>43818</v>
      </c>
      <c r="B3345" s="1">
        <v>133.38425599999999</v>
      </c>
      <c r="C3345" s="1">
        <v>198.44912199999999</v>
      </c>
      <c r="D3345" s="1">
        <v>278.28863100000001</v>
      </c>
      <c r="E3345" s="1">
        <v>138.46064999999999</v>
      </c>
      <c r="F3345" s="3">
        <f t="shared" si="424"/>
        <v>17964.542376122616</v>
      </c>
      <c r="G3345" s="36">
        <f t="shared" si="425"/>
        <v>-2.1869005434801863E-4</v>
      </c>
      <c r="H3345" s="31">
        <f t="shared" si="426"/>
        <v>-1.915557362726226E-3</v>
      </c>
      <c r="I3345" s="37">
        <f t="shared" si="427"/>
        <v>1.7125991641033316E-3</v>
      </c>
      <c r="J3345" s="37">
        <f t="shared" si="428"/>
        <v>1.7844804565813664E-3</v>
      </c>
      <c r="K3345" s="39">
        <f t="shared" si="429"/>
        <v>3.6444207121793674E-4</v>
      </c>
      <c r="L3345" s="36">
        <f>-(1-B3345/MAX(B$5:B3345))</f>
        <v>-5.3156122791770954E-3</v>
      </c>
      <c r="M3345" s="37">
        <f>-(1-C3345/MAX(C$5:C3345))</f>
        <v>-3.3599684080902414E-2</v>
      </c>
      <c r="N3345" s="37">
        <f>-(1-D3345/MAX(D$5:D3345))</f>
        <v>-6.1754771905185857E-3</v>
      </c>
      <c r="O3345" s="37">
        <f>-(1-E3345/MAX(E$5:E3345))</f>
        <v>-0.2473492096279708</v>
      </c>
      <c r="P3345" s="39">
        <f>-(1-F3345/MAX(F$5:F3345))</f>
        <v>-5.9743241689508286E-3</v>
      </c>
      <c r="Q3345" s="33">
        <f>IF(DatiStorici[[#This Row],[Calend]]="X",(DatiStorici[[#This Row],[Balanced]]*B$2/DatiStorici[[#This Row],[Bond 3Y]]),Q3344)</f>
        <v>31.926386779663805</v>
      </c>
      <c r="R3345" s="33">
        <f>IF(DatiStorici[[#This Row],[Calend]]="X",(DatiStorici[[#This Row],[Balanced]]*C$2/DatiStorici[[#This Row],[Bond 10Y]]),R3344)</f>
        <v>22.802972287357111</v>
      </c>
      <c r="S3345" s="33">
        <f>IF(DatiStorici[[#This Row],[Calend]]="X",(DatiStorici[[#This Row],[Balanced]]*D$2/DatiStorici[[#This Row],[SXXR]]),S3344)</f>
        <v>19.40453837773444</v>
      </c>
      <c r="T3345" s="33">
        <f>IF(DatiStorici[[#This Row],[Calend]]="X",(DatiStorici[[#This Row],[Balanced]]*E$2/DatiStorici[[#This Row],[Gold]]),T3344)</f>
        <v>35.247450918338842</v>
      </c>
      <c r="U3345" s="34">
        <f>SUMPRODUCT(DatiStorici[[#This Row],[Bond 3Y]:[Gold]],Q3344:T3344)</f>
        <v>19064.154562113014</v>
      </c>
      <c r="V3345" s="32">
        <f t="shared" si="430"/>
        <v>4.3721854369490335E-4</v>
      </c>
      <c r="W3345" s="32">
        <f>-(1-U3345/MAX(U$5:U3345))</f>
        <v>-2.9935919552691592E-3</v>
      </c>
      <c r="X3345" s="53" t="str">
        <f t="shared" si="431"/>
        <v/>
      </c>
    </row>
    <row r="3346" spans="1:24" x14ac:dyDescent="0.3">
      <c r="A3346" s="79">
        <v>43819</v>
      </c>
      <c r="B3346" s="1">
        <v>133.385763</v>
      </c>
      <c r="C3346" s="1">
        <v>198.56106299999999</v>
      </c>
      <c r="D3346" s="1">
        <v>280.51923299999999</v>
      </c>
      <c r="E3346" s="1">
        <v>138.67469</v>
      </c>
      <c r="F3346" s="3">
        <f t="shared" si="424"/>
        <v>18009.411536610951</v>
      </c>
      <c r="G3346" s="36">
        <f t="shared" si="425"/>
        <v>1.1298121173110267E-5</v>
      </c>
      <c r="H3346" s="31">
        <f t="shared" si="426"/>
        <v>5.6392005644138323E-4</v>
      </c>
      <c r="I3346" s="37">
        <f t="shared" si="427"/>
        <v>7.9834733586700516E-3</v>
      </c>
      <c r="J3346" s="37">
        <f t="shared" si="428"/>
        <v>1.544660760752281E-3</v>
      </c>
      <c r="K3346" s="39">
        <f t="shared" si="429"/>
        <v>2.4945372346067991E-3</v>
      </c>
      <c r="L3346" s="36">
        <f>-(1-B3346/MAX(B$5:B3346))</f>
        <v>-5.3043741509507525E-3</v>
      </c>
      <c r="M3346" s="37">
        <f>-(1-C3346/MAX(C$5:C3346))</f>
        <v>-3.3054557870848988E-2</v>
      </c>
      <c r="N3346" s="37">
        <f>-(1-D3346/MAX(D$5:D3346))</f>
        <v>0</v>
      </c>
      <c r="O3346" s="37">
        <f>-(1-E3346/MAX(E$5:E3346))</f>
        <v>-0.24618572111934944</v>
      </c>
      <c r="P3346" s="39">
        <f>-(1-F3346/MAX(F$5:F3346))</f>
        <v>-3.491594765408057E-3</v>
      </c>
      <c r="Q3346" s="33">
        <f>IF(DatiStorici[[#This Row],[Calend]]="X",(DatiStorici[[#This Row],[Balanced]]*B$2/DatiStorici[[#This Row],[Bond 3Y]]),Q3345)</f>
        <v>31.926386779663805</v>
      </c>
      <c r="R3346" s="33">
        <f>IF(DatiStorici[[#This Row],[Calend]]="X",(DatiStorici[[#This Row],[Balanced]]*C$2/DatiStorici[[#This Row],[Bond 10Y]]),R3345)</f>
        <v>22.802972287357111</v>
      </c>
      <c r="S3346" s="33">
        <f>IF(DatiStorici[[#This Row],[Calend]]="X",(DatiStorici[[#This Row],[Balanced]]*D$2/DatiStorici[[#This Row],[SXXR]]),S3345)</f>
        <v>19.40453837773444</v>
      </c>
      <c r="T3346" s="33">
        <f>IF(DatiStorici[[#This Row],[Calend]]="X",(DatiStorici[[#This Row],[Balanced]]*E$2/DatiStorici[[#This Row],[Gold]]),T3345)</f>
        <v>35.247450918338842</v>
      </c>
      <c r="U3346" s="34">
        <f>SUMPRODUCT(DatiStorici[[#This Row],[Bond 3Y]:[Gold]],Q3345:T3345)</f>
        <v>19117.58342920772</v>
      </c>
      <c r="V3346" s="32">
        <f t="shared" si="430"/>
        <v>2.7986626475919887E-3</v>
      </c>
      <c r="W3346" s="32">
        <f>-(1-U3346/MAX(U$5:U3346))</f>
        <v>-1.9939918399070056E-4</v>
      </c>
      <c r="X3346" s="53" t="str">
        <f t="shared" si="431"/>
        <v/>
      </c>
    </row>
    <row r="3347" spans="1:24" x14ac:dyDescent="0.3">
      <c r="A3347" s="79">
        <v>43822</v>
      </c>
      <c r="B3347" s="1">
        <v>133.36005900000001</v>
      </c>
      <c r="C3347" s="1">
        <v>198.49444199999999</v>
      </c>
      <c r="D3347" s="1">
        <v>280.41787299999999</v>
      </c>
      <c r="E3347" s="1">
        <v>138.96047999999999</v>
      </c>
      <c r="F3347" s="3">
        <f t="shared" si="424"/>
        <v>18016.837233905408</v>
      </c>
      <c r="G3347" s="36">
        <f t="shared" si="425"/>
        <v>-1.9272279420775649E-4</v>
      </c>
      <c r="H3347" s="31">
        <f t="shared" si="426"/>
        <v>-3.3557525225688727E-4</v>
      </c>
      <c r="I3347" s="37">
        <f t="shared" si="427"/>
        <v>-3.6139524384825678E-4</v>
      </c>
      <c r="J3347" s="37">
        <f t="shared" si="428"/>
        <v>2.0587456620991111E-3</v>
      </c>
      <c r="K3347" s="39">
        <f t="shared" si="429"/>
        <v>4.1223816817111543E-4</v>
      </c>
      <c r="L3347" s="36">
        <f>-(1-B3347/MAX(B$5:B3347))</f>
        <v>-5.4960562000073709E-3</v>
      </c>
      <c r="M3347" s="37">
        <f>-(1-C3347/MAX(C$5:C3347))</f>
        <v>-3.3378986393373999E-2</v>
      </c>
      <c r="N3347" s="37">
        <f>-(1-D3347/MAX(D$5:D3347))</f>
        <v>-3.6132994845317068E-4</v>
      </c>
      <c r="O3347" s="37">
        <f>-(1-E3347/MAX(E$5:E3347))</f>
        <v>-0.24463221064990981</v>
      </c>
      <c r="P3347" s="39">
        <f>-(1-F3347/MAX(F$5:F3347))</f>
        <v>-3.0807112807583747E-3</v>
      </c>
      <c r="Q3347" s="33">
        <f>IF(DatiStorici[[#This Row],[Calend]]="X",(DatiStorici[[#This Row],[Balanced]]*B$2/DatiStorici[[#This Row],[Bond 3Y]]),Q3346)</f>
        <v>31.926386779663805</v>
      </c>
      <c r="R3347" s="33">
        <f>IF(DatiStorici[[#This Row],[Calend]]="X",(DatiStorici[[#This Row],[Balanced]]*C$2/DatiStorici[[#This Row],[Bond 10Y]]),R3346)</f>
        <v>22.802972287357111</v>
      </c>
      <c r="S3347" s="33">
        <f>IF(DatiStorici[[#This Row],[Calend]]="X",(DatiStorici[[#This Row],[Balanced]]*D$2/DatiStorici[[#This Row],[SXXR]]),S3346)</f>
        <v>19.40453837773444</v>
      </c>
      <c r="T3347" s="33">
        <f>IF(DatiStorici[[#This Row],[Calend]]="X",(DatiStorici[[#This Row],[Balanced]]*E$2/DatiStorici[[#This Row],[Gold]]),T3346)</f>
        <v>35.247450918338842</v>
      </c>
      <c r="U3347" s="34">
        <f>SUMPRODUCT(DatiStorici[[#This Row],[Bond 3Y]:[Gold]],Q3346:T3346)</f>
        <v>19123.350161533166</v>
      </c>
      <c r="V3347" s="32">
        <f t="shared" si="430"/>
        <v>3.0159997822635815E-4</v>
      </c>
      <c r="W3347" s="32">
        <f>-(1-U3347/MAX(U$5:U3347))</f>
        <v>0</v>
      </c>
      <c r="X3347" s="53" t="str">
        <f t="shared" si="431"/>
        <v/>
      </c>
    </row>
    <row r="3348" spans="1:24" x14ac:dyDescent="0.3">
      <c r="A3348" s="79">
        <v>43823</v>
      </c>
      <c r="B3348" s="1">
        <v>133.35895300000001</v>
      </c>
      <c r="C3348" s="1">
        <v>198.507745</v>
      </c>
      <c r="D3348" s="1">
        <v>280.9365785</v>
      </c>
      <c r="E3348" s="1">
        <v>139.77923999999999</v>
      </c>
      <c r="F3348" s="3">
        <f t="shared" si="424"/>
        <v>18057.242349984263</v>
      </c>
      <c r="G3348" s="36">
        <f t="shared" si="425"/>
        <v>-8.2933720525275752E-6</v>
      </c>
      <c r="H3348" s="31">
        <f t="shared" si="426"/>
        <v>6.7017263081237539E-5</v>
      </c>
      <c r="I3348" s="37">
        <f t="shared" si="427"/>
        <v>1.8480503583482456E-3</v>
      </c>
      <c r="J3348" s="37">
        <f t="shared" si="428"/>
        <v>5.8747447604174524E-3</v>
      </c>
      <c r="K3348" s="39">
        <f t="shared" si="429"/>
        <v>2.2401199665499053E-3</v>
      </c>
      <c r="L3348" s="36">
        <f>-(1-B3348/MAX(B$5:B3348))</f>
        <v>-5.5043039570200625E-3</v>
      </c>
      <c r="M3348" s="37">
        <f>-(1-C3348/MAX(C$5:C3348))</f>
        <v>-3.3314203927857777E-2</v>
      </c>
      <c r="N3348" s="37">
        <f>-(1-D3348/MAX(D$5:D3348))</f>
        <v>0</v>
      </c>
      <c r="O3348" s="37">
        <f>-(1-E3348/MAX(E$5:E3348))</f>
        <v>-0.24018155726120338</v>
      </c>
      <c r="P3348" s="39">
        <f>-(1-F3348/MAX(F$5:F3348))</f>
        <v>-8.4498926923082252E-4</v>
      </c>
      <c r="Q3348" s="33">
        <f>IF(DatiStorici[[#This Row],[Calend]]="X",(DatiStorici[[#This Row],[Balanced]]*B$2/DatiStorici[[#This Row],[Bond 3Y]]),Q3347)</f>
        <v>31.926386779663805</v>
      </c>
      <c r="R3348" s="33">
        <f>IF(DatiStorici[[#This Row],[Calend]]="X",(DatiStorici[[#This Row],[Balanced]]*C$2/DatiStorici[[#This Row],[Bond 10Y]]),R3347)</f>
        <v>22.802972287357111</v>
      </c>
      <c r="S3348" s="33">
        <f>IF(DatiStorici[[#This Row],[Calend]]="X",(DatiStorici[[#This Row],[Balanced]]*D$2/DatiStorici[[#This Row],[SXXR]]),S3347)</f>
        <v>19.40453837773444</v>
      </c>
      <c r="T3348" s="33">
        <f>IF(DatiStorici[[#This Row],[Calend]]="X",(DatiStorici[[#This Row],[Balanced]]*E$2/DatiStorici[[#This Row],[Gold]]),T3347)</f>
        <v>35.247450918338842</v>
      </c>
      <c r="U3348" s="34">
        <f>SUMPRODUCT(DatiStorici[[#This Row],[Bond 3Y]:[Gold]],Q3347:T3347)</f>
        <v>19162.542642585118</v>
      </c>
      <c r="V3348" s="32">
        <f t="shared" si="430"/>
        <v>2.0473595819050475E-3</v>
      </c>
      <c r="W3348" s="32">
        <f>-(1-U3348/MAX(U$5:U3348))</f>
        <v>0</v>
      </c>
      <c r="X3348" s="53" t="str">
        <f t="shared" si="431"/>
        <v/>
      </c>
    </row>
    <row r="3349" spans="1:24" x14ac:dyDescent="0.3">
      <c r="A3349" s="79">
        <v>43826</v>
      </c>
      <c r="B3349" s="1">
        <v>133.39119400000001</v>
      </c>
      <c r="C3349" s="1">
        <v>198.84449900000001</v>
      </c>
      <c r="D3349" s="1">
        <v>281.45528400000001</v>
      </c>
      <c r="E3349" s="1">
        <v>141.71037000000001</v>
      </c>
      <c r="F3349" s="3">
        <f t="shared" si="424"/>
        <v>18150.532685080456</v>
      </c>
      <c r="G3349" s="36">
        <f t="shared" si="425"/>
        <v>2.4173182672690714E-4</v>
      </c>
      <c r="H3349" s="31">
        <f t="shared" si="426"/>
        <v>1.694990204330101E-3</v>
      </c>
      <c r="I3349" s="37">
        <f t="shared" si="427"/>
        <v>1.8446413672400272E-3</v>
      </c>
      <c r="J3349" s="37">
        <f t="shared" si="428"/>
        <v>1.3721005880693454E-2</v>
      </c>
      <c r="K3349" s="39">
        <f t="shared" si="429"/>
        <v>5.1530667897972835E-3</v>
      </c>
      <c r="L3349" s="36">
        <f>-(1-B3349/MAX(B$5:B3349))</f>
        <v>-5.2638736370840267E-3</v>
      </c>
      <c r="M3349" s="37">
        <f>-(1-C3349/MAX(C$5:C3349))</f>
        <v>-3.1674291547761468E-2</v>
      </c>
      <c r="N3349" s="37">
        <f>-(1-D3349/MAX(D$5:D3349))</f>
        <v>0</v>
      </c>
      <c r="O3349" s="37">
        <f>-(1-E3349/MAX(E$5:E3349))</f>
        <v>-0.22968423169750596</v>
      </c>
      <c r="P3349" s="39">
        <f>-(1-F3349/MAX(F$5:F3349))</f>
        <v>0</v>
      </c>
      <c r="Q3349" s="33">
        <f>IF(DatiStorici[[#This Row],[Calend]]="X",(DatiStorici[[#This Row],[Balanced]]*B$2/DatiStorici[[#This Row],[Bond 3Y]]),Q3348)</f>
        <v>31.926386779663805</v>
      </c>
      <c r="R3349" s="33">
        <f>IF(DatiStorici[[#This Row],[Calend]]="X",(DatiStorici[[#This Row],[Balanced]]*C$2/DatiStorici[[#This Row],[Bond 10Y]]),R3348)</f>
        <v>22.802972287357111</v>
      </c>
      <c r="S3349" s="33">
        <f>IF(DatiStorici[[#This Row],[Calend]]="X",(DatiStorici[[#This Row],[Balanced]]*D$2/DatiStorici[[#This Row],[SXXR]]),S3348)</f>
        <v>19.40453837773444</v>
      </c>
      <c r="T3349" s="33">
        <f>IF(DatiStorici[[#This Row],[Calend]]="X",(DatiStorici[[#This Row],[Balanced]]*E$2/DatiStorici[[#This Row],[Gold]]),T3348)</f>
        <v>35.247450918338842</v>
      </c>
      <c r="U3349" s="34">
        <f>SUMPRODUCT(DatiStorici[[#This Row],[Bond 3Y]:[Gold]],Q3348:T3348)</f>
        <v>19249.383624024362</v>
      </c>
      <c r="V3349" s="32">
        <f t="shared" si="430"/>
        <v>4.5215711802067595E-3</v>
      </c>
      <c r="W3349" s="32">
        <f>-(1-U3349/MAX(U$5:U3349))</f>
        <v>0</v>
      </c>
      <c r="X3349" s="53" t="str">
        <f t="shared" si="431"/>
        <v/>
      </c>
    </row>
    <row r="3350" spans="1:24" x14ac:dyDescent="0.3">
      <c r="A3350" s="79">
        <v>43829</v>
      </c>
      <c r="B3350" s="1">
        <v>133.34672</v>
      </c>
      <c r="C3350" s="1">
        <v>197.89725200000001</v>
      </c>
      <c r="D3350" s="1">
        <v>280.61797999999999</v>
      </c>
      <c r="E3350" s="1">
        <v>142.01009999999999</v>
      </c>
      <c r="F3350" s="3">
        <f t="shared" si="424"/>
        <v>18124.677510126228</v>
      </c>
      <c r="G3350" s="36">
        <f t="shared" si="425"/>
        <v>-3.3346590850321522E-4</v>
      </c>
      <c r="H3350" s="31">
        <f t="shared" si="426"/>
        <v>-4.7751404914471432E-3</v>
      </c>
      <c r="I3350" s="37">
        <f t="shared" si="427"/>
        <v>-2.9793433453890465E-3</v>
      </c>
      <c r="J3350" s="37">
        <f t="shared" si="428"/>
        <v>2.1128550330078962E-3</v>
      </c>
      <c r="K3350" s="39">
        <f t="shared" si="429"/>
        <v>-1.4255012827411272E-3</v>
      </c>
      <c r="L3350" s="36">
        <f>-(1-B3350/MAX(B$5:B3350))</f>
        <v>-5.5955289222437976E-3</v>
      </c>
      <c r="M3350" s="37">
        <f>-(1-C3350/MAX(C$5:C3350))</f>
        <v>-3.6287160533160279E-2</v>
      </c>
      <c r="N3350" s="37">
        <f>-(1-D3350/MAX(D$5:D3350))</f>
        <v>-2.9749095064067754E-3</v>
      </c>
      <c r="O3350" s="37">
        <f>-(1-E3350/MAX(E$5:E3350))</f>
        <v>-0.22805494553282168</v>
      </c>
      <c r="P3350" s="39">
        <f>-(1-F3350/MAX(F$5:F3350))</f>
        <v>-1.4244857383981513E-3</v>
      </c>
      <c r="Q3350" s="33">
        <f>IF(DatiStorici[[#This Row],[Calend]]="X",(DatiStorici[[#This Row],[Balanced]]*B$2/DatiStorici[[#This Row],[Bond 3Y]]),Q3349)</f>
        <v>31.926386779663805</v>
      </c>
      <c r="R3350" s="33">
        <f>IF(DatiStorici[[#This Row],[Calend]]="X",(DatiStorici[[#This Row],[Balanced]]*C$2/DatiStorici[[#This Row],[Bond 10Y]]),R3349)</f>
        <v>22.802972287357111</v>
      </c>
      <c r="S3350" s="33">
        <f>IF(DatiStorici[[#This Row],[Calend]]="X",(DatiStorici[[#This Row],[Balanced]]*D$2/DatiStorici[[#This Row],[SXXR]]),S3349)</f>
        <v>19.40453837773444</v>
      </c>
      <c r="T3350" s="33">
        <f>IF(DatiStorici[[#This Row],[Calend]]="X",(DatiStorici[[#This Row],[Balanced]]*E$2/DatiStorici[[#This Row],[Gold]]),T3349)</f>
        <v>35.247450918338842</v>
      </c>
      <c r="U3350" s="34">
        <f>SUMPRODUCT(DatiStorici[[#This Row],[Bond 3Y]:[Gold]],Q3349:T3349)</f>
        <v>19220.680903670363</v>
      </c>
      <c r="V3350" s="32">
        <f t="shared" si="430"/>
        <v>-1.4922109454403077E-3</v>
      </c>
      <c r="W3350" s="32">
        <f>-(1-U3350/MAX(U$5:U3350))</f>
        <v>-1.4910981522636702E-3</v>
      </c>
      <c r="X3350" s="53" t="str">
        <f t="shared" si="431"/>
        <v/>
      </c>
    </row>
    <row r="3351" spans="1:24" x14ac:dyDescent="0.3">
      <c r="A3351" s="79">
        <v>43830</v>
      </c>
      <c r="B3351" s="1">
        <v>133.34895599999999</v>
      </c>
      <c r="C3351" s="1">
        <v>198.01479699999999</v>
      </c>
      <c r="D3351" s="1">
        <v>281.036632</v>
      </c>
      <c r="E3351" s="1">
        <v>142.78188</v>
      </c>
      <c r="F3351" s="3">
        <f t="shared" si="424"/>
        <v>18164.446314413766</v>
      </c>
      <c r="G3351" s="36">
        <f t="shared" si="425"/>
        <v>1.6768175874266501E-5</v>
      </c>
      <c r="H3351" s="31">
        <f t="shared" si="426"/>
        <v>5.937935142446781E-4</v>
      </c>
      <c r="I3351" s="37">
        <f t="shared" si="427"/>
        <v>1.4907812331304078E-3</v>
      </c>
      <c r="J3351" s="37">
        <f t="shared" si="428"/>
        <v>5.4199692654324019E-3</v>
      </c>
      <c r="K3351" s="39">
        <f t="shared" si="429"/>
        <v>2.1917762688462988E-3</v>
      </c>
      <c r="L3351" s="36">
        <f>-(1-B3351/MAX(B$5:B3351))</f>
        <v>-5.5788544333826851E-3</v>
      </c>
      <c r="M3351" s="37">
        <f>-(1-C3351/MAX(C$5:C3351))</f>
        <v>-3.5714744167747114E-2</v>
      </c>
      <c r="N3351" s="37">
        <f>-(1-D3351/MAX(D$5:D3351))</f>
        <v>-1.4874547532033322E-3</v>
      </c>
      <c r="O3351" s="37">
        <f>-(1-E3351/MAX(E$5:E3351))</f>
        <v>-0.22385966819595138</v>
      </c>
      <c r="P3351" s="39">
        <f>-(1-F3351/MAX(F$5:F3351))</f>
        <v>0</v>
      </c>
      <c r="Q3351" s="33">
        <f>IF(DatiStorici[[#This Row],[Calend]]="X",(DatiStorici[[#This Row],[Balanced]]*B$2/DatiStorici[[#This Row],[Bond 3Y]]),Q3350)</f>
        <v>31.926386779663805</v>
      </c>
      <c r="R3351" s="33">
        <f>IF(DatiStorici[[#This Row],[Calend]]="X",(DatiStorici[[#This Row],[Balanced]]*C$2/DatiStorici[[#This Row],[Bond 10Y]]),R3350)</f>
        <v>22.802972287357111</v>
      </c>
      <c r="S3351" s="33">
        <f>IF(DatiStorici[[#This Row],[Calend]]="X",(DatiStorici[[#This Row],[Balanced]]*D$2/DatiStorici[[#This Row],[SXXR]]),S3350)</f>
        <v>19.40453837773444</v>
      </c>
      <c r="T3351" s="33">
        <f>IF(DatiStorici[[#This Row],[Calend]]="X",(DatiStorici[[#This Row],[Balanced]]*E$2/DatiStorici[[#This Row],[Gold]]),T3350)</f>
        <v>35.247450918338842</v>
      </c>
      <c r="U3351" s="34">
        <f>SUMPRODUCT(DatiStorici[[#This Row],[Bond 3Y]:[Gold]],Q3350:T3350)</f>
        <v>19258.75969291939</v>
      </c>
      <c r="V3351" s="32">
        <f t="shared" si="430"/>
        <v>1.979176468713643E-3</v>
      </c>
      <c r="W3351" s="32">
        <f>-(1-U3351/MAX(U$5:U3351))</f>
        <v>0</v>
      </c>
      <c r="X3351" s="53" t="str">
        <f t="shared" si="431"/>
        <v/>
      </c>
    </row>
    <row r="3352" spans="1:24" x14ac:dyDescent="0.3">
      <c r="A3352" s="79">
        <v>43832</v>
      </c>
      <c r="B3352" s="1">
        <v>133.317048</v>
      </c>
      <c r="C3352" s="1">
        <v>198.392607</v>
      </c>
      <c r="D3352" s="1">
        <v>281.45528400000001</v>
      </c>
      <c r="E3352" s="1">
        <v>143.16291000000001</v>
      </c>
      <c r="F3352" s="3">
        <f t="shared" si="424"/>
        <v>18194.550323355525</v>
      </c>
      <c r="G3352" s="36">
        <f t="shared" si="425"/>
        <v>-2.3931059582879988E-4</v>
      </c>
      <c r="H3352" s="31">
        <f t="shared" si="426"/>
        <v>1.9061708262004722E-3</v>
      </c>
      <c r="I3352" s="37">
        <f t="shared" si="427"/>
        <v>1.4885621122586277E-3</v>
      </c>
      <c r="J3352" s="37">
        <f t="shared" si="428"/>
        <v>2.6650615003251362E-3</v>
      </c>
      <c r="K3352" s="39">
        <f t="shared" si="429"/>
        <v>1.6559321546036404E-3</v>
      </c>
      <c r="L3352" s="36">
        <f>-(1-B3352/MAX(B$5:B3352))</f>
        <v>-5.8168014774729881E-3</v>
      </c>
      <c r="M3352" s="37">
        <f>-(1-C3352/MAX(C$5:C3352))</f>
        <v>-3.3874898772223494E-2</v>
      </c>
      <c r="N3352" s="37">
        <f>-(1-D3352/MAX(D$5:D3352))</f>
        <v>0</v>
      </c>
      <c r="O3352" s="37">
        <f>-(1-E3352/MAX(E$5:E3352))</f>
        <v>-0.22178844773977513</v>
      </c>
      <c r="P3352" s="39">
        <f>-(1-F3352/MAX(F$5:F3352))</f>
        <v>0</v>
      </c>
      <c r="Q3352" s="33">
        <f>IF(DatiStorici[[#This Row],[Calend]]="X",(DatiStorici[[#This Row],[Balanced]]*B$2/DatiStorici[[#This Row],[Bond 3Y]]),Q3351)</f>
        <v>36.169249452917384</v>
      </c>
      <c r="R3352" s="33">
        <f>IF(DatiStorici[[#This Row],[Calend]]="X",(DatiStorici[[#This Row],[Balanced]]*C$2/DatiStorici[[#This Row],[Bond 10Y]]),R3351)</f>
        <v>24.30522809470698</v>
      </c>
      <c r="S3352" s="33">
        <f>IF(DatiStorici[[#This Row],[Calend]]="X",(DatiStorici[[#This Row],[Balanced]]*D$2/DatiStorici[[#This Row],[SXXR]]),S3351)</f>
        <v>17.1323042755117</v>
      </c>
      <c r="T3352" s="33">
        <f>IF(DatiStorici[[#This Row],[Calend]]="X",(DatiStorici[[#This Row],[Balanced]]*E$2/DatiStorici[[#This Row],[Gold]]),T3351)</f>
        <v>33.681751547510174</v>
      </c>
      <c r="U3352" s="34">
        <f>SUMPRODUCT(DatiStorici[[#This Row],[Bond 3Y]:[Gold]],Q3351:T3351)</f>
        <v>19287.910261754241</v>
      </c>
      <c r="V3352" s="32">
        <f t="shared" si="430"/>
        <v>1.5124821120063329E-3</v>
      </c>
      <c r="W3352" s="32">
        <f>-(1-U3352/MAX(U$5:U3352))</f>
        <v>0</v>
      </c>
      <c r="X3352" s="53" t="str">
        <f t="shared" si="431"/>
        <v>X</v>
      </c>
    </row>
    <row r="3353" spans="1:24" x14ac:dyDescent="0.3">
      <c r="A3353" s="79">
        <v>43833</v>
      </c>
      <c r="B3353" s="1">
        <v>133.36047500000001</v>
      </c>
      <c r="C3353" s="1">
        <v>199.32313099999999</v>
      </c>
      <c r="D3353" s="1">
        <v>280.52127400000001</v>
      </c>
      <c r="E3353" s="1">
        <v>145.19086999999999</v>
      </c>
      <c r="F3353" s="3">
        <f t="shared" si="424"/>
        <v>18285.115459103421</v>
      </c>
      <c r="G3353" s="36">
        <f t="shared" si="425"/>
        <v>3.2568924366286912E-4</v>
      </c>
      <c r="H3353" s="31">
        <f t="shared" si="426"/>
        <v>4.6793506467702872E-3</v>
      </c>
      <c r="I3353" s="37">
        <f t="shared" si="427"/>
        <v>-3.3240207147515904E-3</v>
      </c>
      <c r="J3353" s="37">
        <f t="shared" si="428"/>
        <v>1.4066009027669355E-2</v>
      </c>
      <c r="K3353" s="39">
        <f t="shared" si="429"/>
        <v>4.9652495366444768E-3</v>
      </c>
      <c r="L3353" s="36">
        <f>-(1-B3353/MAX(B$5:B3353))</f>
        <v>-5.4929539695215412E-3</v>
      </c>
      <c r="M3353" s="37">
        <f>-(1-C3353/MAX(C$5:C3353))</f>
        <v>-2.9343466843941624E-2</v>
      </c>
      <c r="N3353" s="37">
        <f>-(1-D3353/MAX(D$5:D3353))</f>
        <v>-3.3185022740592762E-3</v>
      </c>
      <c r="O3353" s="37">
        <f>-(1-E3353/MAX(E$5:E3353))</f>
        <v>-0.2107647691939728</v>
      </c>
      <c r="P3353" s="39">
        <f>-(1-F3353/MAX(F$5:F3353))</f>
        <v>0</v>
      </c>
      <c r="Q3353" s="33">
        <f>IF(DatiStorici[[#This Row],[Calend]]="X",(DatiStorici[[#This Row],[Balanced]]*B$2/DatiStorici[[#This Row],[Bond 3Y]]),Q3352)</f>
        <v>36.169249452917384</v>
      </c>
      <c r="R3353" s="33">
        <f>IF(DatiStorici[[#This Row],[Calend]]="X",(DatiStorici[[#This Row],[Balanced]]*C$2/DatiStorici[[#This Row],[Bond 10Y]]),R3352)</f>
        <v>24.30522809470698</v>
      </c>
      <c r="S3353" s="33">
        <f>IF(DatiStorici[[#This Row],[Calend]]="X",(DatiStorici[[#This Row],[Balanced]]*D$2/DatiStorici[[#This Row],[SXXR]]),S3352)</f>
        <v>17.1323042755117</v>
      </c>
      <c r="T3353" s="33">
        <f>IF(DatiStorici[[#This Row],[Calend]]="X",(DatiStorici[[#This Row],[Balanced]]*E$2/DatiStorici[[#This Row],[Gold]]),T3352)</f>
        <v>33.681751547510174</v>
      </c>
      <c r="U3353" s="34">
        <f>SUMPRODUCT(DatiStorici[[#This Row],[Bond 3Y]:[Gold]],Q3352:T3352)</f>
        <v>19364.401083169749</v>
      </c>
      <c r="V3353" s="32">
        <f t="shared" si="430"/>
        <v>3.9578963640713094E-3</v>
      </c>
      <c r="W3353" s="32">
        <f>-(1-U3353/MAX(U$5:U3353))</f>
        <v>0</v>
      </c>
      <c r="X3353" s="53" t="str">
        <f t="shared" si="431"/>
        <v/>
      </c>
    </row>
    <row r="3354" spans="1:24" x14ac:dyDescent="0.3">
      <c r="A3354" s="79">
        <v>43836</v>
      </c>
      <c r="B3354" s="1">
        <v>133.352777</v>
      </c>
      <c r="C3354" s="1">
        <v>199.355065</v>
      </c>
      <c r="D3354" s="1">
        <v>279.43284299999999</v>
      </c>
      <c r="E3354" s="1">
        <v>147.46845999999999</v>
      </c>
      <c r="F3354" s="3">
        <f t="shared" si="424"/>
        <v>18359.19007381711</v>
      </c>
      <c r="G3354" s="36">
        <f t="shared" si="425"/>
        <v>-5.7724915761875793E-5</v>
      </c>
      <c r="H3354" s="31">
        <f t="shared" si="426"/>
        <v>1.6019938079740118E-4</v>
      </c>
      <c r="I3354" s="37">
        <f t="shared" si="427"/>
        <v>-3.8875769916374469E-3</v>
      </c>
      <c r="J3354" s="37">
        <f t="shared" si="428"/>
        <v>1.5565100780534072E-2</v>
      </c>
      <c r="K3354" s="39">
        <f t="shared" si="429"/>
        <v>4.0429045950067374E-3</v>
      </c>
      <c r="L3354" s="36">
        <f>-(1-B3354/MAX(B$5:B3354))</f>
        <v>-5.5503601480788589E-3</v>
      </c>
      <c r="M3354" s="37">
        <f>-(1-C3354/MAX(C$5:C3354))</f>
        <v>-2.9187955812310262E-2</v>
      </c>
      <c r="N3354" s="37">
        <f>-(1-D3354/MAX(D$5:D3354))</f>
        <v>-7.1856565322113708E-3</v>
      </c>
      <c r="O3354" s="37">
        <f>-(1-E3354/MAX(E$5:E3354))</f>
        <v>-0.19838414037529084</v>
      </c>
      <c r="P3354" s="39">
        <f>-(1-F3354/MAX(F$5:F3354))</f>
        <v>0</v>
      </c>
      <c r="Q3354" s="33">
        <f>IF(DatiStorici[[#This Row],[Calend]]="X",(DatiStorici[[#This Row],[Balanced]]*B$2/DatiStorici[[#This Row],[Bond 3Y]]),Q3353)</f>
        <v>36.169249452917384</v>
      </c>
      <c r="R3354" s="33">
        <f>IF(DatiStorici[[#This Row],[Calend]]="X",(DatiStorici[[#This Row],[Balanced]]*C$2/DatiStorici[[#This Row],[Bond 10Y]]),R3353)</f>
        <v>24.30522809470698</v>
      </c>
      <c r="S3354" s="33">
        <f>IF(DatiStorici[[#This Row],[Calend]]="X",(DatiStorici[[#This Row],[Balanced]]*D$2/DatiStorici[[#This Row],[SXXR]]),S3353)</f>
        <v>17.1323042755117</v>
      </c>
      <c r="T3354" s="33">
        <f>IF(DatiStorici[[#This Row],[Calend]]="X",(DatiStorici[[#This Row],[Balanced]]*E$2/DatiStorici[[#This Row],[Gold]]),T3353)</f>
        <v>33.681751547510174</v>
      </c>
      <c r="U3354" s="34">
        <f>SUMPRODUCT(DatiStorici[[#This Row],[Bond 3Y]:[Gold]],Q3353:T3353)</f>
        <v>19422.96470487363</v>
      </c>
      <c r="V3354" s="32">
        <f t="shared" si="430"/>
        <v>3.0197289770187864E-3</v>
      </c>
      <c r="W3354" s="32">
        <f>-(1-U3354/MAX(U$5:U3354))</f>
        <v>0</v>
      </c>
      <c r="X3354" s="53" t="str">
        <f t="shared" si="431"/>
        <v/>
      </c>
    </row>
    <row r="3355" spans="1:24" x14ac:dyDescent="0.3">
      <c r="A3355" s="79">
        <v>43837</v>
      </c>
      <c r="B3355" s="1">
        <v>133.33510100000001</v>
      </c>
      <c r="C3355" s="1">
        <v>199.15705600000001</v>
      </c>
      <c r="D3355" s="1">
        <v>280.12943899999999</v>
      </c>
      <c r="E3355" s="1">
        <v>146.97469000000001</v>
      </c>
      <c r="F3355" s="3">
        <f t="shared" si="424"/>
        <v>18344.744946919553</v>
      </c>
      <c r="G3355" s="36">
        <f t="shared" si="425"/>
        <v>-1.3255945608351305E-4</v>
      </c>
      <c r="H3355" s="31">
        <f t="shared" si="426"/>
        <v>-9.9374149924464478E-4</v>
      </c>
      <c r="I3355" s="37">
        <f t="shared" si="427"/>
        <v>2.4897902602129978E-3</v>
      </c>
      <c r="J3355" s="37">
        <f t="shared" si="428"/>
        <v>-3.353927322548118E-3</v>
      </c>
      <c r="K3355" s="39">
        <f t="shared" si="429"/>
        <v>-7.871160209490908E-4</v>
      </c>
      <c r="L3355" s="36">
        <f>-(1-B3355/MAX(B$5:B3355))</f>
        <v>-5.6821751145870181E-3</v>
      </c>
      <c r="M3355" s="37">
        <f>-(1-C3355/MAX(C$5:C3355))</f>
        <v>-3.0152212838122638E-2</v>
      </c>
      <c r="N3355" s="37">
        <f>-(1-D3355/MAX(D$5:D3355))</f>
        <v>-4.7106772385201445E-3</v>
      </c>
      <c r="O3355" s="37">
        <f>-(1-E3355/MAX(E$5:E3355))</f>
        <v>-0.20106819812572019</v>
      </c>
      <c r="P3355" s="39">
        <f>-(1-F3355/MAX(F$5:F3355))</f>
        <v>-7.8680632639438475E-4</v>
      </c>
      <c r="Q3355" s="33">
        <f>IF(DatiStorici[[#This Row],[Calend]]="X",(DatiStorici[[#This Row],[Balanced]]*B$2/DatiStorici[[#This Row],[Bond 3Y]]),Q3354)</f>
        <v>36.169249452917384</v>
      </c>
      <c r="R3355" s="33">
        <f>IF(DatiStorici[[#This Row],[Calend]]="X",(DatiStorici[[#This Row],[Balanced]]*C$2/DatiStorici[[#This Row],[Bond 10Y]]),R3354)</f>
        <v>24.30522809470698</v>
      </c>
      <c r="S3355" s="33">
        <f>IF(DatiStorici[[#This Row],[Calend]]="X",(DatiStorici[[#This Row],[Balanced]]*D$2/DatiStorici[[#This Row],[SXXR]]),S3354)</f>
        <v>17.1323042755117</v>
      </c>
      <c r="T3355" s="33">
        <f>IF(DatiStorici[[#This Row],[Calend]]="X",(DatiStorici[[#This Row],[Balanced]]*E$2/DatiStorici[[#This Row],[Gold]]),T3354)</f>
        <v>33.681751547510174</v>
      </c>
      <c r="U3355" s="34">
        <f>SUMPRODUCT(DatiStorici[[#This Row],[Bond 3Y]:[Gold]],Q3354:T3354)</f>
        <v>19412.815979477986</v>
      </c>
      <c r="V3355" s="32">
        <f t="shared" si="430"/>
        <v>-5.2264820986347492E-4</v>
      </c>
      <c r="W3355" s="32">
        <f>-(1-U3355/MAX(U$5:U3355))</f>
        <v>-5.2251165307926062E-4</v>
      </c>
      <c r="X3355" s="53" t="str">
        <f t="shared" si="431"/>
        <v/>
      </c>
    </row>
    <row r="3356" spans="1:24" x14ac:dyDescent="0.3">
      <c r="A3356" s="79">
        <v>43838</v>
      </c>
      <c r="B3356" s="1">
        <v>133.31956199999999</v>
      </c>
      <c r="C3356" s="1">
        <v>198.89832999999999</v>
      </c>
      <c r="D3356" s="1">
        <v>280.60562800000002</v>
      </c>
      <c r="E3356" s="1">
        <v>147.35741999999999</v>
      </c>
      <c r="F3356" s="3">
        <f t="shared" si="424"/>
        <v>18360.069441219297</v>
      </c>
      <c r="G3356" s="36">
        <f t="shared" si="425"/>
        <v>-1.1654774638313764E-4</v>
      </c>
      <c r="H3356" s="31">
        <f t="shared" si="426"/>
        <v>-1.299949934275998E-3</v>
      </c>
      <c r="I3356" s="37">
        <f t="shared" si="427"/>
        <v>1.698445995255263E-3</v>
      </c>
      <c r="J3356" s="37">
        <f t="shared" si="428"/>
        <v>2.6006691265558924E-3</v>
      </c>
      <c r="K3356" s="39">
        <f t="shared" si="429"/>
        <v>8.3501281483721582E-4</v>
      </c>
      <c r="L3356" s="36">
        <f>-(1-B3356/MAX(B$5:B3356))</f>
        <v>-5.7980538634313517E-3</v>
      </c>
      <c r="M3356" s="37">
        <f>-(1-C3356/MAX(C$5:C3356))</f>
        <v>-3.1412147302012694E-2</v>
      </c>
      <c r="N3356" s="37">
        <f>-(1-D3356/MAX(D$5:D3356))</f>
        <v>-3.0187956961574836E-3</v>
      </c>
      <c r="O3356" s="37">
        <f>-(1-E3356/MAX(E$5:E3356))</f>
        <v>-0.1989877367310996</v>
      </c>
      <c r="P3356" s="39">
        <f>-(1-F3356/MAX(F$5:F3356))</f>
        <v>0</v>
      </c>
      <c r="Q3356" s="33">
        <f>IF(DatiStorici[[#This Row],[Calend]]="X",(DatiStorici[[#This Row],[Balanced]]*B$2/DatiStorici[[#This Row],[Bond 3Y]]),Q3355)</f>
        <v>36.169249452917384</v>
      </c>
      <c r="R3356" s="33">
        <f>IF(DatiStorici[[#This Row],[Calend]]="X",(DatiStorici[[#This Row],[Balanced]]*C$2/DatiStorici[[#This Row],[Bond 10Y]]),R3355)</f>
        <v>24.30522809470698</v>
      </c>
      <c r="S3356" s="33">
        <f>IF(DatiStorici[[#This Row],[Calend]]="X",(DatiStorici[[#This Row],[Balanced]]*D$2/DatiStorici[[#This Row],[SXXR]]),S3355)</f>
        <v>17.1323042755117</v>
      </c>
      <c r="T3356" s="33">
        <f>IF(DatiStorici[[#This Row],[Calend]]="X",(DatiStorici[[#This Row],[Balanced]]*E$2/DatiStorici[[#This Row],[Gold]]),T3355)</f>
        <v>33.681751547510174</v>
      </c>
      <c r="U3356" s="34">
        <f>SUMPRODUCT(DatiStorici[[#This Row],[Bond 3Y]:[Gold]],Q3355:T3355)</f>
        <v>19427.014782677139</v>
      </c>
      <c r="V3356" s="32">
        <f t="shared" si="430"/>
        <v>7.3114653452693791E-4</v>
      </c>
      <c r="W3356" s="32">
        <f>-(1-U3356/MAX(U$5:U3356))</f>
        <v>0</v>
      </c>
      <c r="X3356" s="53" t="str">
        <f t="shared" si="431"/>
        <v/>
      </c>
    </row>
    <row r="3357" spans="1:24" x14ac:dyDescent="0.3">
      <c r="A3357" s="79">
        <v>43839</v>
      </c>
      <c r="B3357" s="1">
        <v>133.29967099999999</v>
      </c>
      <c r="C3357" s="1">
        <v>198.49462800000001</v>
      </c>
      <c r="D3357" s="1">
        <v>281.48453599999999</v>
      </c>
      <c r="E3357" s="1">
        <v>145.36850000000001</v>
      </c>
      <c r="F3357" s="3">
        <f t="shared" si="424"/>
        <v>18284.134546086087</v>
      </c>
      <c r="G3357" s="36">
        <f t="shared" si="425"/>
        <v>-1.4920904102141809E-4</v>
      </c>
      <c r="H3357" s="31">
        <f t="shared" si="426"/>
        <v>-2.0317528569497789E-3</v>
      </c>
      <c r="I3357" s="37">
        <f t="shared" si="427"/>
        <v>3.1272873022714495E-3</v>
      </c>
      <c r="J3357" s="37">
        <f t="shared" si="428"/>
        <v>-1.3589166323034066E-2</v>
      </c>
      <c r="K3357" s="39">
        <f t="shared" si="429"/>
        <v>-4.1444482652966651E-3</v>
      </c>
      <c r="L3357" s="36">
        <f>-(1-B3357/MAX(B$5:B3357))</f>
        <v>-5.946386715819485E-3</v>
      </c>
      <c r="M3357" s="37">
        <f>-(1-C3357/MAX(C$5:C3357))</f>
        <v>-3.3378080617339489E-2</v>
      </c>
      <c r="N3357" s="37">
        <f>-(1-D3357/MAX(D$5:D3357))</f>
        <v>0</v>
      </c>
      <c r="O3357" s="37">
        <f>-(1-E3357/MAX(E$5:E3357))</f>
        <v>-0.20979919984344753</v>
      </c>
      <c r="P3357" s="39">
        <f>-(1-F3357/MAX(F$5:F3357))</f>
        <v>-4.1358718917877679E-3</v>
      </c>
      <c r="Q3357" s="33">
        <f>IF(DatiStorici[[#This Row],[Calend]]="X",(DatiStorici[[#This Row],[Balanced]]*B$2/DatiStorici[[#This Row],[Bond 3Y]]),Q3356)</f>
        <v>36.169249452917384</v>
      </c>
      <c r="R3357" s="33">
        <f>IF(DatiStorici[[#This Row],[Calend]]="X",(DatiStorici[[#This Row],[Balanced]]*C$2/DatiStorici[[#This Row],[Bond 10Y]]),R3356)</f>
        <v>24.30522809470698</v>
      </c>
      <c r="S3357" s="33">
        <f>IF(DatiStorici[[#This Row],[Calend]]="X",(DatiStorici[[#This Row],[Balanced]]*D$2/DatiStorici[[#This Row],[SXXR]]),S3356)</f>
        <v>17.1323042755117</v>
      </c>
      <c r="T3357" s="33">
        <f>IF(DatiStorici[[#This Row],[Calend]]="X",(DatiStorici[[#This Row],[Balanced]]*E$2/DatiStorici[[#This Row],[Gold]]),T3356)</f>
        <v>33.681751547510174</v>
      </c>
      <c r="U3357" s="34">
        <f>SUMPRODUCT(DatiStorici[[#This Row],[Bond 3Y]:[Gold]],Q3356:T3356)</f>
        <v>19364.550680942288</v>
      </c>
      <c r="V3357" s="32">
        <f t="shared" si="430"/>
        <v>-3.2205019300557661E-3</v>
      </c>
      <c r="W3357" s="32">
        <f>-(1-U3357/MAX(U$5:U3357))</f>
        <v>-3.2153216762129677E-3</v>
      </c>
      <c r="X3357" s="53" t="str">
        <f t="shared" si="431"/>
        <v/>
      </c>
    </row>
    <row r="3358" spans="1:24" x14ac:dyDescent="0.3">
      <c r="A3358" s="79">
        <v>43840</v>
      </c>
      <c r="B3358" s="1">
        <v>133.299611</v>
      </c>
      <c r="C3358" s="1">
        <v>198.77759599999999</v>
      </c>
      <c r="D3358" s="1">
        <v>281.14440100000002</v>
      </c>
      <c r="E3358" s="1">
        <v>145.63407000000001</v>
      </c>
      <c r="F3358" s="3">
        <f t="shared" si="424"/>
        <v>18296.654903105133</v>
      </c>
      <c r="G3358" s="36">
        <f t="shared" si="425"/>
        <v>-4.501137403289793E-7</v>
      </c>
      <c r="H3358" s="31">
        <f t="shared" si="426"/>
        <v>1.4245549059758952E-3</v>
      </c>
      <c r="I3358" s="37">
        <f t="shared" si="427"/>
        <v>-1.2090918865660981E-3</v>
      </c>
      <c r="J3358" s="37">
        <f t="shared" si="428"/>
        <v>1.825207754875128E-3</v>
      </c>
      <c r="K3358" s="39">
        <f t="shared" si="429"/>
        <v>6.8453183741919936E-4</v>
      </c>
      <c r="L3358" s="36">
        <f>-(1-B3358/MAX(B$5:B3358))</f>
        <v>-5.9468341529087532E-3</v>
      </c>
      <c r="M3358" s="37">
        <f>-(1-C3358/MAX(C$5:C3358))</f>
        <v>-3.2000093343629188E-2</v>
      </c>
      <c r="N3358" s="37">
        <f>-(1-D3358/MAX(D$5:D3358))</f>
        <v>-1.2083612294778723E-3</v>
      </c>
      <c r="O3358" s="37">
        <f>-(1-E3358/MAX(E$5:E3358))</f>
        <v>-0.20835560218303573</v>
      </c>
      <c r="P3358" s="39">
        <f>-(1-F3358/MAX(F$5:F3358))</f>
        <v>-3.453937814189012E-3</v>
      </c>
      <c r="Q3358" s="33">
        <f>IF(DatiStorici[[#This Row],[Calend]]="X",(DatiStorici[[#This Row],[Balanced]]*B$2/DatiStorici[[#This Row],[Bond 3Y]]),Q3357)</f>
        <v>36.169249452917384</v>
      </c>
      <c r="R3358" s="33">
        <f>IF(DatiStorici[[#This Row],[Calend]]="X",(DatiStorici[[#This Row],[Balanced]]*C$2/DatiStorici[[#This Row],[Bond 10Y]]),R3357)</f>
        <v>24.30522809470698</v>
      </c>
      <c r="S3358" s="33">
        <f>IF(DatiStorici[[#This Row],[Calend]]="X",(DatiStorici[[#This Row],[Balanced]]*D$2/DatiStorici[[#This Row],[SXXR]]),S3357)</f>
        <v>17.1323042755117</v>
      </c>
      <c r="T3358" s="33">
        <f>IF(DatiStorici[[#This Row],[Calend]]="X",(DatiStorici[[#This Row],[Balanced]]*E$2/DatiStorici[[#This Row],[Gold]]),T3357)</f>
        <v>33.681751547510174</v>
      </c>
      <c r="U3358" s="34">
        <f>SUMPRODUCT(DatiStorici[[#This Row],[Bond 3Y]:[Gold]],Q3357:T3357)</f>
        <v>19374.543679014547</v>
      </c>
      <c r="V3358" s="32">
        <f t="shared" si="430"/>
        <v>5.1591285026202798E-4</v>
      </c>
      <c r="W3358" s="32">
        <f>-(1-U3358/MAX(U$5:U3358))</f>
        <v>-2.7009349737757704E-3</v>
      </c>
      <c r="X3358" s="53" t="str">
        <f t="shared" si="431"/>
        <v/>
      </c>
    </row>
    <row r="3359" spans="1:24" x14ac:dyDescent="0.3">
      <c r="A3359" s="79">
        <v>43843</v>
      </c>
      <c r="B3359" s="1">
        <v>133.255379</v>
      </c>
      <c r="C3359" s="1">
        <v>198.072078</v>
      </c>
      <c r="D3359" s="1">
        <v>280.63760000000002</v>
      </c>
      <c r="E3359" s="1">
        <v>145.28245999999999</v>
      </c>
      <c r="F3359" s="3">
        <f t="shared" si="424"/>
        <v>18256.208501489025</v>
      </c>
      <c r="G3359" s="36">
        <f t="shared" si="425"/>
        <v>-3.3187898981731987E-4</v>
      </c>
      <c r="H3359" s="31">
        <f t="shared" si="426"/>
        <v>-3.5555969401093591E-3</v>
      </c>
      <c r="I3359" s="37">
        <f t="shared" si="427"/>
        <v>-1.8042626377597828E-3</v>
      </c>
      <c r="J3359" s="37">
        <f t="shared" si="428"/>
        <v>-2.417258113238049E-3</v>
      </c>
      <c r="K3359" s="39">
        <f t="shared" si="429"/>
        <v>-2.2130369200197239E-3</v>
      </c>
      <c r="L3359" s="36">
        <f>-(1-B3359/MAX(B$5:B3359))</f>
        <v>-6.2766847751415389E-3</v>
      </c>
      <c r="M3359" s="37">
        <f>-(1-C3359/MAX(C$5:C3359))</f>
        <v>-3.5435799237488408E-2</v>
      </c>
      <c r="N3359" s="37">
        <f>-(1-D3359/MAX(D$5:D3359))</f>
        <v>-3.0088189285111255E-3</v>
      </c>
      <c r="O3359" s="37">
        <f>-(1-E3359/MAX(E$5:E3359))</f>
        <v>-0.21026690004566118</v>
      </c>
      <c r="P3359" s="39">
        <f>-(1-F3359/MAX(F$5:F3359))</f>
        <v>-5.6568925331567099E-3</v>
      </c>
      <c r="Q3359" s="33">
        <f>IF(DatiStorici[[#This Row],[Calend]]="X",(DatiStorici[[#This Row],[Balanced]]*B$2/DatiStorici[[#This Row],[Bond 3Y]]),Q3358)</f>
        <v>36.169249452917384</v>
      </c>
      <c r="R3359" s="33">
        <f>IF(DatiStorici[[#This Row],[Calend]]="X",(DatiStorici[[#This Row],[Balanced]]*C$2/DatiStorici[[#This Row],[Bond 10Y]]),R3358)</f>
        <v>24.30522809470698</v>
      </c>
      <c r="S3359" s="33">
        <f>IF(DatiStorici[[#This Row],[Calend]]="X",(DatiStorici[[#This Row],[Balanced]]*D$2/DatiStorici[[#This Row],[SXXR]]),S3358)</f>
        <v>17.1323042755117</v>
      </c>
      <c r="T3359" s="33">
        <f>IF(DatiStorici[[#This Row],[Calend]]="X",(DatiStorici[[#This Row],[Balanced]]*E$2/DatiStorici[[#This Row],[Gold]]),T3358)</f>
        <v>33.681751547510174</v>
      </c>
      <c r="U3359" s="34">
        <f>SUMPRODUCT(DatiStorici[[#This Row],[Bond 3Y]:[Gold]],Q3358:T3358)</f>
        <v>19335.27055525707</v>
      </c>
      <c r="V3359" s="32">
        <f t="shared" si="430"/>
        <v>-2.0291049186969999E-3</v>
      </c>
      <c r="W3359" s="32">
        <f>-(1-U3359/MAX(U$5:U3359))</f>
        <v>-4.7225077268112647E-3</v>
      </c>
      <c r="X3359" s="53" t="str">
        <f t="shared" si="431"/>
        <v/>
      </c>
    </row>
    <row r="3360" spans="1:24" x14ac:dyDescent="0.3">
      <c r="A3360" s="79">
        <v>43844</v>
      </c>
      <c r="B3360" s="1">
        <v>133.25205600000001</v>
      </c>
      <c r="C3360" s="1">
        <v>198.24510100000001</v>
      </c>
      <c r="D3360" s="1">
        <v>281.45324299999999</v>
      </c>
      <c r="E3360" s="1">
        <v>144.83094</v>
      </c>
      <c r="F3360" s="3">
        <f t="shared" si="424"/>
        <v>18254.968942832929</v>
      </c>
      <c r="G3360" s="36">
        <f t="shared" si="425"/>
        <v>-2.4937390584706527E-5</v>
      </c>
      <c r="H3360" s="31">
        <f t="shared" si="426"/>
        <v>8.7315423181653559E-4</v>
      </c>
      <c r="I3360" s="37">
        <f t="shared" si="427"/>
        <v>2.9021770507237296E-3</v>
      </c>
      <c r="J3360" s="37">
        <f t="shared" si="428"/>
        <v>-3.1127163692874485E-3</v>
      </c>
      <c r="K3360" s="39">
        <f t="shared" si="429"/>
        <v>-6.79002290990749E-5</v>
      </c>
      <c r="L3360" s="36">
        <f>-(1-B3360/MAX(B$5:B3360))</f>
        <v>-6.301465332604006E-3</v>
      </c>
      <c r="M3360" s="37">
        <f>-(1-C3360/MAX(C$5:C3360))</f>
        <v>-3.4593218125634095E-2</v>
      </c>
      <c r="N3360" s="37">
        <f>-(1-D3360/MAX(D$5:D3360))</f>
        <v>-1.1117129361593037E-4</v>
      </c>
      <c r="O3360" s="37">
        <f>-(1-E3360/MAX(E$5:E3360))</f>
        <v>-0.21272129329651457</v>
      </c>
      <c r="P3360" s="39">
        <f>-(1-F3360/MAX(F$5:F3360))</f>
        <v>-5.7244063658283828E-3</v>
      </c>
      <c r="Q3360" s="33">
        <f>IF(DatiStorici[[#This Row],[Calend]]="X",(DatiStorici[[#This Row],[Balanced]]*B$2/DatiStorici[[#This Row],[Bond 3Y]]),Q3359)</f>
        <v>36.169249452917384</v>
      </c>
      <c r="R3360" s="33">
        <f>IF(DatiStorici[[#This Row],[Calend]]="X",(DatiStorici[[#This Row],[Balanced]]*C$2/DatiStorici[[#This Row],[Bond 10Y]]),R3359)</f>
        <v>24.30522809470698</v>
      </c>
      <c r="S3360" s="33">
        <f>IF(DatiStorici[[#This Row],[Calend]]="X",(DatiStorici[[#This Row],[Balanced]]*D$2/DatiStorici[[#This Row],[SXXR]]),S3359)</f>
        <v>17.1323042755117</v>
      </c>
      <c r="T3360" s="33">
        <f>IF(DatiStorici[[#This Row],[Calend]]="X",(DatiStorici[[#This Row],[Balanced]]*E$2/DatiStorici[[#This Row],[Gold]]),T3359)</f>
        <v>33.681751547510174</v>
      </c>
      <c r="U3360" s="34">
        <f>SUMPRODUCT(DatiStorici[[#This Row],[Bond 3Y]:[Gold]],Q3359:T3359)</f>
        <v>19338.121587919228</v>
      </c>
      <c r="V3360" s="32">
        <f t="shared" si="430"/>
        <v>1.4744156172110922E-4</v>
      </c>
      <c r="W3360" s="32">
        <f>-(1-U3360/MAX(U$5:U3360))</f>
        <v>-4.5757516402971099E-3</v>
      </c>
      <c r="X3360" s="53" t="str">
        <f t="shared" si="431"/>
        <v/>
      </c>
    </row>
    <row r="3361" spans="1:24" x14ac:dyDescent="0.3">
      <c r="A3361" s="79">
        <v>43845</v>
      </c>
      <c r="B3361" s="1">
        <v>133.25740300000001</v>
      </c>
      <c r="C3361" s="1">
        <v>198.58033</v>
      </c>
      <c r="D3361" s="1">
        <v>281.48249499999997</v>
      </c>
      <c r="E3361" s="1">
        <v>145.19492</v>
      </c>
      <c r="F3361" s="3">
        <f t="shared" si="424"/>
        <v>18278.384156454533</v>
      </c>
      <c r="G3361" s="36">
        <f t="shared" si="425"/>
        <v>4.0126155527798934E-5</v>
      </c>
      <c r="H3361" s="31">
        <f t="shared" si="426"/>
        <v>1.6895544164114294E-3</v>
      </c>
      <c r="I3361" s="37">
        <f t="shared" si="427"/>
        <v>1.0392660494515673E-4</v>
      </c>
      <c r="J3361" s="37">
        <f t="shared" si="428"/>
        <v>2.5099843930479161E-3</v>
      </c>
      <c r="K3361" s="39">
        <f t="shared" si="429"/>
        <v>1.2818542422970306E-3</v>
      </c>
      <c r="L3361" s="36">
        <f>-(1-B3361/MAX(B$5:B3361))</f>
        <v>-6.2615912306623889E-3</v>
      </c>
      <c r="M3361" s="37">
        <f>-(1-C3361/MAX(C$5:C3361))</f>
        <v>-3.2960732135067561E-2</v>
      </c>
      <c r="N3361" s="37">
        <f>-(1-D3361/MAX(D$5:D3361))</f>
        <v>-7.2508423696326929E-6</v>
      </c>
      <c r="O3361" s="37">
        <f>-(1-E3361/MAX(E$5:E3361))</f>
        <v>-0.21074275401709031</v>
      </c>
      <c r="P3361" s="39">
        <f>-(1-F3361/MAX(F$5:F3361))</f>
        <v>-4.449072756847916E-3</v>
      </c>
      <c r="Q3361" s="33">
        <f>IF(DatiStorici[[#This Row],[Calend]]="X",(DatiStorici[[#This Row],[Balanced]]*B$2/DatiStorici[[#This Row],[Bond 3Y]]),Q3360)</f>
        <v>36.169249452917384</v>
      </c>
      <c r="R3361" s="33">
        <f>IF(DatiStorici[[#This Row],[Calend]]="X",(DatiStorici[[#This Row],[Balanced]]*C$2/DatiStorici[[#This Row],[Bond 10Y]]),R3360)</f>
        <v>24.30522809470698</v>
      </c>
      <c r="S3361" s="33">
        <f>IF(DatiStorici[[#This Row],[Calend]]="X",(DatiStorici[[#This Row],[Balanced]]*D$2/DatiStorici[[#This Row],[SXXR]]),S3360)</f>
        <v>17.1323042755117</v>
      </c>
      <c r="T3361" s="33">
        <f>IF(DatiStorici[[#This Row],[Calend]]="X",(DatiStorici[[#This Row],[Balanced]]*E$2/DatiStorici[[#This Row],[Gold]]),T3360)</f>
        <v>33.681751547510174</v>
      </c>
      <c r="U3361" s="34">
        <f>SUMPRODUCT(DatiStorici[[#This Row],[Bond 3Y]:[Gold]],Q3360:T3360)</f>
        <v>19359.223440297945</v>
      </c>
      <c r="V3361" s="32">
        <f t="shared" si="430"/>
        <v>1.0906099348639993E-3</v>
      </c>
      <c r="W3361" s="32">
        <f>-(1-U3361/MAX(U$5:U3361))</f>
        <v>-3.4895398566147096E-3</v>
      </c>
      <c r="X3361" s="53" t="str">
        <f t="shared" si="431"/>
        <v/>
      </c>
    </row>
    <row r="3362" spans="1:24" x14ac:dyDescent="0.3">
      <c r="A3362" s="79">
        <v>43846</v>
      </c>
      <c r="B3362" s="1">
        <v>133.21959699999999</v>
      </c>
      <c r="C3362" s="1">
        <v>198.475448</v>
      </c>
      <c r="D3362" s="1">
        <v>282.12534900000003</v>
      </c>
      <c r="E3362" s="1">
        <v>145.71355</v>
      </c>
      <c r="F3362" s="3">
        <f t="shared" si="424"/>
        <v>18304.921295638742</v>
      </c>
      <c r="G3362" s="36">
        <f t="shared" si="425"/>
        <v>-2.8374681682605404E-4</v>
      </c>
      <c r="H3362" s="31">
        <f t="shared" si="426"/>
        <v>-5.2829858297330523E-4</v>
      </c>
      <c r="I3362" s="37">
        <f t="shared" si="427"/>
        <v>2.281211255747981E-3</v>
      </c>
      <c r="J3362" s="37">
        <f t="shared" si="428"/>
        <v>3.5655926378812502E-3</v>
      </c>
      <c r="K3362" s="39">
        <f t="shared" si="429"/>
        <v>1.4507789009653355E-3</v>
      </c>
      <c r="L3362" s="36">
        <f>-(1-B3362/MAX(B$5:B3362))</f>
        <v>-6.5435213406312975E-3</v>
      </c>
      <c r="M3362" s="37">
        <f>-(1-C3362/MAX(C$5:C3362))</f>
        <v>-3.3471482683685383E-2</v>
      </c>
      <c r="N3362" s="37">
        <f>-(1-D3362/MAX(D$5:D3362))</f>
        <v>0</v>
      </c>
      <c r="O3362" s="37">
        <f>-(1-E3362/MAX(E$5:E3362))</f>
        <v>-0.20792356113152577</v>
      </c>
      <c r="P3362" s="39">
        <f>-(1-F3362/MAX(F$5:F3362))</f>
        <v>-3.0037002723282136E-3</v>
      </c>
      <c r="Q3362" s="33">
        <f>IF(DatiStorici[[#This Row],[Calend]]="X",(DatiStorici[[#This Row],[Balanced]]*B$2/DatiStorici[[#This Row],[Bond 3Y]]),Q3361)</f>
        <v>36.169249452917384</v>
      </c>
      <c r="R3362" s="33">
        <f>IF(DatiStorici[[#This Row],[Calend]]="X",(DatiStorici[[#This Row],[Balanced]]*C$2/DatiStorici[[#This Row],[Bond 10Y]]),R3361)</f>
        <v>24.30522809470698</v>
      </c>
      <c r="S3362" s="33">
        <f>IF(DatiStorici[[#This Row],[Calend]]="X",(DatiStorici[[#This Row],[Balanced]]*D$2/DatiStorici[[#This Row],[SXXR]]),S3361)</f>
        <v>17.1323042755117</v>
      </c>
      <c r="T3362" s="33">
        <f>IF(DatiStorici[[#This Row],[Calend]]="X",(DatiStorici[[#This Row],[Balanced]]*E$2/DatiStorici[[#This Row],[Gold]]),T3361)</f>
        <v>33.681751547510174</v>
      </c>
      <c r="U3362" s="34">
        <f>SUMPRODUCT(DatiStorici[[#This Row],[Bond 3Y]:[Gold]],Q3361:T3361)</f>
        <v>19383.788781857907</v>
      </c>
      <c r="V3362" s="32">
        <f t="shared" si="430"/>
        <v>1.2681174458561554E-3</v>
      </c>
      <c r="W3362" s="32">
        <f>-(1-U3362/MAX(U$5:U3362))</f>
        <v>-2.2250459632005004E-3</v>
      </c>
      <c r="X3362" s="53" t="str">
        <f t="shared" si="431"/>
        <v/>
      </c>
    </row>
    <row r="3363" spans="1:24" x14ac:dyDescent="0.3">
      <c r="A3363" s="79">
        <v>43847</v>
      </c>
      <c r="B3363" s="1">
        <v>133.22506999999999</v>
      </c>
      <c r="C3363" s="1">
        <v>198.55929900000001</v>
      </c>
      <c r="D3363" s="1">
        <v>284.81649399999998</v>
      </c>
      <c r="E3363" s="1">
        <v>145.99784</v>
      </c>
      <c r="F3363" s="3">
        <f t="shared" si="424"/>
        <v>18358.876012432975</v>
      </c>
      <c r="G3363" s="36">
        <f t="shared" si="425"/>
        <v>4.1081700470046009E-5</v>
      </c>
      <c r="H3363" s="31">
        <f t="shared" si="426"/>
        <v>4.2238621118289774E-4</v>
      </c>
      <c r="I3363" s="37">
        <f t="shared" si="427"/>
        <v>9.4936200094398477E-3</v>
      </c>
      <c r="J3363" s="37">
        <f t="shared" si="428"/>
        <v>1.9491188876993191E-3</v>
      </c>
      <c r="K3363" s="39">
        <f t="shared" si="429"/>
        <v>2.9432169990219691E-3</v>
      </c>
      <c r="L3363" s="36">
        <f>-(1-B3363/MAX(B$5:B3363))</f>
        <v>-6.5027076208021839E-3</v>
      </c>
      <c r="M3363" s="37">
        <f>-(1-C3363/MAX(C$5:C3363))</f>
        <v>-3.3063148133885001E-2</v>
      </c>
      <c r="N3363" s="37">
        <f>-(1-D3363/MAX(D$5:D3363))</f>
        <v>0</v>
      </c>
      <c r="O3363" s="37">
        <f>-(1-E3363/MAX(E$5:E3363))</f>
        <v>-0.20637820443130184</v>
      </c>
      <c r="P3363" s="39">
        <f>-(1-F3363/MAX(F$5:F3363))</f>
        <v>-6.5001322034352604E-5</v>
      </c>
      <c r="Q3363" s="33">
        <f>IF(DatiStorici[[#This Row],[Calend]]="X",(DatiStorici[[#This Row],[Balanced]]*B$2/DatiStorici[[#This Row],[Bond 3Y]]),Q3362)</f>
        <v>36.169249452917384</v>
      </c>
      <c r="R3363" s="33">
        <f>IF(DatiStorici[[#This Row],[Calend]]="X",(DatiStorici[[#This Row],[Balanced]]*C$2/DatiStorici[[#This Row],[Bond 10Y]]),R3362)</f>
        <v>24.30522809470698</v>
      </c>
      <c r="S3363" s="33">
        <f>IF(DatiStorici[[#This Row],[Calend]]="X",(DatiStorici[[#This Row],[Balanced]]*D$2/DatiStorici[[#This Row],[SXXR]]),S3362)</f>
        <v>17.1323042755117</v>
      </c>
      <c r="T3363" s="33">
        <f>IF(DatiStorici[[#This Row],[Calend]]="X",(DatiStorici[[#This Row],[Balanced]]*E$2/DatiStorici[[#This Row],[Gold]]),T3362)</f>
        <v>33.681751547510174</v>
      </c>
      <c r="U3363" s="34">
        <f>SUMPRODUCT(DatiStorici[[#This Row],[Bond 3Y]:[Gold]],Q3362:T3362)</f>
        <v>19441.705653978097</v>
      </c>
      <c r="V3363" s="32">
        <f t="shared" si="430"/>
        <v>2.9834476506433762E-3</v>
      </c>
      <c r="W3363" s="32">
        <f>-(1-U3363/MAX(U$5:U3363))</f>
        <v>0</v>
      </c>
      <c r="X3363" s="53" t="str">
        <f t="shared" si="431"/>
        <v/>
      </c>
    </row>
    <row r="3364" spans="1:24" x14ac:dyDescent="0.3">
      <c r="A3364" s="79">
        <v>43850</v>
      </c>
      <c r="B3364" s="1">
        <v>133.22685200000001</v>
      </c>
      <c r="C3364" s="1">
        <v>198.72064700000001</v>
      </c>
      <c r="D3364" s="1">
        <v>284.46207399999997</v>
      </c>
      <c r="E3364" s="1">
        <v>146.23204999999999</v>
      </c>
      <c r="F3364" s="3">
        <f t="shared" si="424"/>
        <v>18366.910836072035</v>
      </c>
      <c r="G3364" s="36">
        <f t="shared" si="425"/>
        <v>1.3375771408665764E-5</v>
      </c>
      <c r="H3364" s="31">
        <f t="shared" si="426"/>
        <v>8.1226354612464228E-4</v>
      </c>
      <c r="I3364" s="37">
        <f t="shared" si="427"/>
        <v>-1.2451550636678563E-3</v>
      </c>
      <c r="J3364" s="37">
        <f t="shared" si="428"/>
        <v>1.6029164583205311E-3</v>
      </c>
      <c r="K3364" s="39">
        <f t="shared" si="429"/>
        <v>4.3755761042764223E-4</v>
      </c>
      <c r="L3364" s="36">
        <f>-(1-B3364/MAX(B$5:B3364))</f>
        <v>-6.4894187392497971E-3</v>
      </c>
      <c r="M3364" s="37">
        <f>-(1-C3364/MAX(C$5:C3364))</f>
        <v>-3.2277421512363791E-2</v>
      </c>
      <c r="N3364" s="37">
        <f>-(1-D3364/MAX(D$5:D3364))</f>
        <v>-1.2443801797518139E-3</v>
      </c>
      <c r="O3364" s="37">
        <f>-(1-E3364/MAX(E$5:E3364))</f>
        <v>-0.20510507490595997</v>
      </c>
      <c r="P3364" s="39">
        <f>-(1-F3364/MAX(F$5:F3364))</f>
        <v>0</v>
      </c>
      <c r="Q3364" s="33">
        <f>IF(DatiStorici[[#This Row],[Calend]]="X",(DatiStorici[[#This Row],[Balanced]]*B$2/DatiStorici[[#This Row],[Bond 3Y]]),Q3363)</f>
        <v>36.169249452917384</v>
      </c>
      <c r="R3364" s="33">
        <f>IF(DatiStorici[[#This Row],[Calend]]="X",(DatiStorici[[#This Row],[Balanced]]*C$2/DatiStorici[[#This Row],[Bond 10Y]]),R3363)</f>
        <v>24.30522809470698</v>
      </c>
      <c r="S3364" s="33">
        <f>IF(DatiStorici[[#This Row],[Calend]]="X",(DatiStorici[[#This Row],[Balanced]]*D$2/DatiStorici[[#This Row],[SXXR]]),S3363)</f>
        <v>17.1323042755117</v>
      </c>
      <c r="T3364" s="33">
        <f>IF(DatiStorici[[#This Row],[Calend]]="X",(DatiStorici[[#This Row],[Balanced]]*E$2/DatiStorici[[#This Row],[Gold]]),T3363)</f>
        <v>33.681751547510174</v>
      </c>
      <c r="U3364" s="34">
        <f>SUMPRODUCT(DatiStorici[[#This Row],[Bond 3Y]:[Gold]],Q3363:T3363)</f>
        <v>19447.508279271864</v>
      </c>
      <c r="V3364" s="32">
        <f t="shared" si="430"/>
        <v>2.984182373441618E-4</v>
      </c>
      <c r="W3364" s="32">
        <f>-(1-U3364/MAX(U$5:U3364))</f>
        <v>0</v>
      </c>
      <c r="X3364" s="53" t="str">
        <f t="shared" si="431"/>
        <v/>
      </c>
    </row>
    <row r="3365" spans="1:24" x14ac:dyDescent="0.3">
      <c r="A3365" s="79">
        <v>43851</v>
      </c>
      <c r="B3365" s="1">
        <v>133.21327400000001</v>
      </c>
      <c r="C3365" s="1">
        <v>199.132417</v>
      </c>
      <c r="D3365" s="1">
        <v>284.06751800000001</v>
      </c>
      <c r="E3365" s="1">
        <v>145.40096</v>
      </c>
      <c r="F3365" s="3">
        <f t="shared" si="424"/>
        <v>18338.286814397201</v>
      </c>
      <c r="G3365" s="36">
        <f t="shared" si="425"/>
        <v>-1.0192158527761395E-4</v>
      </c>
      <c r="H3365" s="31">
        <f t="shared" si="426"/>
        <v>2.0699609191758878E-3</v>
      </c>
      <c r="I3365" s="37">
        <f t="shared" si="427"/>
        <v>-1.3879877807415079E-3</v>
      </c>
      <c r="J3365" s="37">
        <f t="shared" si="428"/>
        <v>-5.6995759831178338E-3</v>
      </c>
      <c r="K3365" s="39">
        <f t="shared" si="429"/>
        <v>-1.5596716165333785E-3</v>
      </c>
      <c r="L3365" s="36">
        <f>-(1-B3365/MAX(B$5:B3365))</f>
        <v>-6.5906737525586179E-3</v>
      </c>
      <c r="M3365" s="37">
        <f>-(1-C3365/MAX(C$5:C3365))</f>
        <v>-3.0272198944102713E-2</v>
      </c>
      <c r="N3365" s="37">
        <f>-(1-D3365/MAX(D$5:D3365))</f>
        <v>-2.6296791645780138E-3</v>
      </c>
      <c r="O3365" s="37">
        <f>-(1-E3365/MAX(E$5:E3365))</f>
        <v>-0.20962275227761951</v>
      </c>
      <c r="P3365" s="39">
        <f>-(1-F3365/MAX(F$5:F3365))</f>
        <v>-1.5584559608476933E-3</v>
      </c>
      <c r="Q3365" s="33">
        <f>IF(DatiStorici[[#This Row],[Calend]]="X",(DatiStorici[[#This Row],[Balanced]]*B$2/DatiStorici[[#This Row],[Bond 3Y]]),Q3364)</f>
        <v>36.169249452917384</v>
      </c>
      <c r="R3365" s="33">
        <f>IF(DatiStorici[[#This Row],[Calend]]="X",(DatiStorici[[#This Row],[Balanced]]*C$2/DatiStorici[[#This Row],[Bond 10Y]]),R3364)</f>
        <v>24.30522809470698</v>
      </c>
      <c r="S3365" s="33">
        <f>IF(DatiStorici[[#This Row],[Calend]]="X",(DatiStorici[[#This Row],[Balanced]]*D$2/DatiStorici[[#This Row],[SXXR]]),S3364)</f>
        <v>17.1323042755117</v>
      </c>
      <c r="T3365" s="33">
        <f>IF(DatiStorici[[#This Row],[Calend]]="X",(DatiStorici[[#This Row],[Balanced]]*E$2/DatiStorici[[#This Row],[Gold]]),T3364)</f>
        <v>33.681751547510174</v>
      </c>
      <c r="U3365" s="34">
        <f>SUMPRODUCT(DatiStorici[[#This Row],[Bond 3Y]:[Gold]],Q3364:T3364)</f>
        <v>19422.273116636003</v>
      </c>
      <c r="V3365" s="32">
        <f t="shared" si="430"/>
        <v>-1.2984465193818706E-3</v>
      </c>
      <c r="W3365" s="32">
        <f>-(1-U3365/MAX(U$5:U3365))</f>
        <v>-1.2976039024371611E-3</v>
      </c>
      <c r="X3365" s="53" t="str">
        <f t="shared" si="431"/>
        <v/>
      </c>
    </row>
    <row r="3366" spans="1:24" x14ac:dyDescent="0.3">
      <c r="A3366" s="79">
        <v>43852</v>
      </c>
      <c r="B3366" s="1">
        <v>133.19940399999999</v>
      </c>
      <c r="C3366" s="1">
        <v>199.237683</v>
      </c>
      <c r="D3366" s="1">
        <v>283.83214500000003</v>
      </c>
      <c r="E3366" s="1">
        <v>145.92424</v>
      </c>
      <c r="F3366" s="3">
        <f t="shared" si="424"/>
        <v>18357.707348702566</v>
      </c>
      <c r="G3366" s="36">
        <f t="shared" si="425"/>
        <v>-1.0412417394457951E-4</v>
      </c>
      <c r="H3366" s="31">
        <f t="shared" si="426"/>
        <v>5.2848345018880177E-4</v>
      </c>
      <c r="I3366" s="37">
        <f t="shared" si="427"/>
        <v>-8.2892464571633715E-4</v>
      </c>
      <c r="J3366" s="37">
        <f t="shared" si="428"/>
        <v>3.5924153678669759E-3</v>
      </c>
      <c r="K3366" s="39">
        <f t="shared" si="429"/>
        <v>1.0584553742930406E-3</v>
      </c>
      <c r="L3366" s="36">
        <f>-(1-B3366/MAX(B$5:B3366))</f>
        <v>-6.6941062930356843E-3</v>
      </c>
      <c r="M3366" s="37">
        <f>-(1-C3366/MAX(C$5:C3366))</f>
        <v>-2.975957840625254E-2</v>
      </c>
      <c r="N3366" s="37">
        <f>-(1-D3366/MAX(D$5:D3366))</f>
        <v>-3.4560814444964949E-3</v>
      </c>
      <c r="O3366" s="37">
        <f>-(1-E3366/MAX(E$5:E3366))</f>
        <v>-0.20677828270748622</v>
      </c>
      <c r="P3366" s="39">
        <f>-(1-F3366/MAX(F$5:F3366))</f>
        <v>-5.0109065436265698E-4</v>
      </c>
      <c r="Q3366" s="33">
        <f>IF(DatiStorici[[#This Row],[Calend]]="X",(DatiStorici[[#This Row],[Balanced]]*B$2/DatiStorici[[#This Row],[Bond 3Y]]),Q3365)</f>
        <v>36.169249452917384</v>
      </c>
      <c r="R3366" s="33">
        <f>IF(DatiStorici[[#This Row],[Calend]]="X",(DatiStorici[[#This Row],[Balanced]]*C$2/DatiStorici[[#This Row],[Bond 10Y]]),R3365)</f>
        <v>24.30522809470698</v>
      </c>
      <c r="S3366" s="33">
        <f>IF(DatiStorici[[#This Row],[Calend]]="X",(DatiStorici[[#This Row],[Balanced]]*D$2/DatiStorici[[#This Row],[SXXR]]),S3365)</f>
        <v>17.1323042755117</v>
      </c>
      <c r="T3366" s="33">
        <f>IF(DatiStorici[[#This Row],[Calend]]="X",(DatiStorici[[#This Row],[Balanced]]*E$2/DatiStorici[[#This Row],[Gold]]),T3365)</f>
        <v>33.681751547510174</v>
      </c>
      <c r="U3366" s="34">
        <f>SUMPRODUCT(DatiStorici[[#This Row],[Bond 3Y]:[Gold]],Q3365:T3365)</f>
        <v>19437.922468382247</v>
      </c>
      <c r="V3366" s="32">
        <f t="shared" si="430"/>
        <v>8.0541810748140943E-4</v>
      </c>
      <c r="W3366" s="32">
        <f>-(1-U3366/MAX(U$5:U3366))</f>
        <v>-4.9290689336456417E-4</v>
      </c>
      <c r="X3366" s="53" t="str">
        <f t="shared" si="431"/>
        <v/>
      </c>
    </row>
    <row r="3367" spans="1:24" x14ac:dyDescent="0.3">
      <c r="A3367" s="79">
        <v>43853</v>
      </c>
      <c r="B3367" s="1">
        <v>133.254279</v>
      </c>
      <c r="C3367" s="1">
        <v>200.14117100000001</v>
      </c>
      <c r="D3367" s="1">
        <v>281.81514600000003</v>
      </c>
      <c r="E3367" s="1">
        <v>146.48500000000001</v>
      </c>
      <c r="F3367" s="3">
        <f t="shared" si="424"/>
        <v>18373.711261153803</v>
      </c>
      <c r="G3367" s="36">
        <f t="shared" si="425"/>
        <v>4.1189147890911354E-4</v>
      </c>
      <c r="H3367" s="31">
        <f t="shared" si="426"/>
        <v>4.5244736030230544E-3</v>
      </c>
      <c r="I3367" s="37">
        <f t="shared" si="427"/>
        <v>-7.1316793377862713E-3</v>
      </c>
      <c r="J3367" s="37">
        <f t="shared" si="428"/>
        <v>3.8354512150860841E-3</v>
      </c>
      <c r="K3367" s="39">
        <f t="shared" si="429"/>
        <v>8.7140187172861567E-4</v>
      </c>
      <c r="L3367" s="36">
        <f>-(1-B3367/MAX(B$5:B3367))</f>
        <v>-6.2848877884454923E-3</v>
      </c>
      <c r="M3367" s="37">
        <f>-(1-C3367/MAX(C$5:C3367))</f>
        <v>-2.5359805407362046E-2</v>
      </c>
      <c r="N3367" s="37">
        <f>-(1-D3367/MAX(D$5:D3367))</f>
        <v>-1.0537830719873797E-2</v>
      </c>
      <c r="O3367" s="37">
        <f>-(1-E3367/MAX(E$5:E3367))</f>
        <v>-0.20373007762388284</v>
      </c>
      <c r="P3367" s="39">
        <f>-(1-F3367/MAX(F$5:F3367))</f>
        <v>0</v>
      </c>
      <c r="Q3367" s="33">
        <f>IF(DatiStorici[[#This Row],[Calend]]="X",(DatiStorici[[#This Row],[Balanced]]*B$2/DatiStorici[[#This Row],[Bond 3Y]]),Q3366)</f>
        <v>36.169249452917384</v>
      </c>
      <c r="R3367" s="33">
        <f>IF(DatiStorici[[#This Row],[Calend]]="X",(DatiStorici[[#This Row],[Balanced]]*C$2/DatiStorici[[#This Row],[Bond 10Y]]),R3366)</f>
        <v>24.30522809470698</v>
      </c>
      <c r="S3367" s="33">
        <f>IF(DatiStorici[[#This Row],[Calend]]="X",(DatiStorici[[#This Row],[Balanced]]*D$2/DatiStorici[[#This Row],[SXXR]]),S3366)</f>
        <v>17.1323042755117</v>
      </c>
      <c r="T3367" s="33">
        <f>IF(DatiStorici[[#This Row],[Calend]]="X",(DatiStorici[[#This Row],[Balanced]]*E$2/DatiStorici[[#This Row],[Gold]]),T3366)</f>
        <v>33.681751547510174</v>
      </c>
      <c r="U3367" s="34">
        <f>SUMPRODUCT(DatiStorici[[#This Row],[Bond 3Y]:[Gold]],Q3366:T3366)</f>
        <v>19446.198276273186</v>
      </c>
      <c r="V3367" s="32">
        <f t="shared" si="430"/>
        <v>4.2566517423616411E-4</v>
      </c>
      <c r="W3367" s="32">
        <f>-(1-U3367/MAX(U$5:U3367))</f>
        <v>-6.7360968812324451E-5</v>
      </c>
      <c r="X3367" s="53" t="str">
        <f t="shared" si="431"/>
        <v/>
      </c>
    </row>
    <row r="3368" spans="1:24" x14ac:dyDescent="0.3">
      <c r="A3368" s="79">
        <v>43854</v>
      </c>
      <c r="B3368" s="1">
        <v>133.26749699999999</v>
      </c>
      <c r="C3368" s="1">
        <v>200.37722299999999</v>
      </c>
      <c r="D3368" s="1">
        <v>284.235544</v>
      </c>
      <c r="E3368" s="1">
        <v>146.61461</v>
      </c>
      <c r="F3368" s="3">
        <f t="shared" si="424"/>
        <v>18421.537030597887</v>
      </c>
      <c r="G3368" s="36">
        <f t="shared" si="425"/>
        <v>9.9188893374539046E-5</v>
      </c>
      <c r="H3368" s="31">
        <f t="shared" si="426"/>
        <v>1.1787325169943191E-3</v>
      </c>
      <c r="I3368" s="37">
        <f t="shared" si="427"/>
        <v>8.5519293383397033E-3</v>
      </c>
      <c r="J3368" s="37">
        <f t="shared" si="428"/>
        <v>8.8440928630498673E-4</v>
      </c>
      <c r="K3368" s="39">
        <f t="shared" si="429"/>
        <v>2.599563726146145E-3</v>
      </c>
      <c r="L3368" s="36">
        <f>-(1-B3368/MAX(B$5:B3368))</f>
        <v>-6.1863173976725028E-3</v>
      </c>
      <c r="M3368" s="37">
        <f>-(1-C3368/MAX(C$5:C3368))</f>
        <v>-2.4210287963927324E-2</v>
      </c>
      <c r="N3368" s="37">
        <f>-(1-D3368/MAX(D$5:D3368))</f>
        <v>-2.0397343982472282E-3</v>
      </c>
      <c r="O3368" s="37">
        <f>-(1-E3368/MAX(E$5:E3368))</f>
        <v>-0.2030255376051836</v>
      </c>
      <c r="P3368" s="39">
        <f>-(1-F3368/MAX(F$5:F3368))</f>
        <v>0</v>
      </c>
      <c r="Q3368" s="33">
        <f>IF(DatiStorici[[#This Row],[Calend]]="X",(DatiStorici[[#This Row],[Balanced]]*B$2/DatiStorici[[#This Row],[Bond 3Y]]),Q3367)</f>
        <v>36.169249452917384</v>
      </c>
      <c r="R3368" s="33">
        <f>IF(DatiStorici[[#This Row],[Calend]]="X",(DatiStorici[[#This Row],[Balanced]]*C$2/DatiStorici[[#This Row],[Bond 10Y]]),R3367)</f>
        <v>24.30522809470698</v>
      </c>
      <c r="S3368" s="33">
        <f>IF(DatiStorici[[#This Row],[Calend]]="X",(DatiStorici[[#This Row],[Balanced]]*D$2/DatiStorici[[#This Row],[SXXR]]),S3367)</f>
        <v>17.1323042755117</v>
      </c>
      <c r="T3368" s="33">
        <f>IF(DatiStorici[[#This Row],[Calend]]="X",(DatiStorici[[#This Row],[Balanced]]*E$2/DatiStorici[[#This Row],[Gold]]),T3367)</f>
        <v>33.681751547510174</v>
      </c>
      <c r="U3368" s="34">
        <f>SUMPRODUCT(DatiStorici[[#This Row],[Bond 3Y]:[Gold]],Q3367:T3367)</f>
        <v>19498.24614593658</v>
      </c>
      <c r="V3368" s="32">
        <f t="shared" si="430"/>
        <v>2.6729307054623062E-3</v>
      </c>
      <c r="W3368" s="32">
        <f>-(1-U3368/MAX(U$5:U3368))</f>
        <v>0</v>
      </c>
      <c r="X3368" s="53" t="str">
        <f t="shared" si="431"/>
        <v/>
      </c>
    </row>
    <row r="3369" spans="1:24" x14ac:dyDescent="0.3">
      <c r="A3369" s="79">
        <v>43857</v>
      </c>
      <c r="B3369" s="1">
        <v>133.34661199999999</v>
      </c>
      <c r="C3369" s="1">
        <v>201.72807700000001</v>
      </c>
      <c r="D3369" s="1">
        <v>277.814483</v>
      </c>
      <c r="E3369" s="1">
        <v>148.09061</v>
      </c>
      <c r="F3369" s="3">
        <f t="shared" si="424"/>
        <v>18419.311612991049</v>
      </c>
      <c r="G3369" s="36">
        <f t="shared" si="425"/>
        <v>5.934794870300806E-4</v>
      </c>
      <c r="H3369" s="31">
        <f t="shared" si="426"/>
        <v>6.7189319907707467E-3</v>
      </c>
      <c r="I3369" s="37">
        <f t="shared" si="427"/>
        <v>-2.284971110661075E-2</v>
      </c>
      <c r="J3369" s="37">
        <f t="shared" si="428"/>
        <v>1.0016872734872534E-2</v>
      </c>
      <c r="K3369" s="39">
        <f t="shared" si="429"/>
        <v>-1.208125052206997E-4</v>
      </c>
      <c r="L3369" s="36">
        <f>-(1-B3369/MAX(B$5:B3369))</f>
        <v>-5.5963343090046358E-3</v>
      </c>
      <c r="M3369" s="37">
        <f>-(1-C3369/MAX(C$5:C3369))</f>
        <v>-1.7631948290745991E-2</v>
      </c>
      <c r="N3369" s="37">
        <f>-(1-D3369/MAX(D$5:D3369))</f>
        <v>-2.458428899837517E-2</v>
      </c>
      <c r="O3369" s="37">
        <f>-(1-E3369/MAX(E$5:E3369))</f>
        <v>-0.19500222869691897</v>
      </c>
      <c r="P3369" s="39">
        <f>-(1-F3369/MAX(F$5:F3369))</f>
        <v>-1.2080520768387171E-4</v>
      </c>
      <c r="Q3369" s="33">
        <f>IF(DatiStorici[[#This Row],[Calend]]="X",(DatiStorici[[#This Row],[Balanced]]*B$2/DatiStorici[[#This Row],[Bond 3Y]]),Q3368)</f>
        <v>36.169249452917384</v>
      </c>
      <c r="R3369" s="33">
        <f>IF(DatiStorici[[#This Row],[Calend]]="X",(DatiStorici[[#This Row],[Balanced]]*C$2/DatiStorici[[#This Row],[Bond 10Y]]),R3368)</f>
        <v>24.30522809470698</v>
      </c>
      <c r="S3369" s="33">
        <f>IF(DatiStorici[[#This Row],[Calend]]="X",(DatiStorici[[#This Row],[Balanced]]*D$2/DatiStorici[[#This Row],[SXXR]]),S3368)</f>
        <v>17.1323042755117</v>
      </c>
      <c r="T3369" s="33">
        <f>IF(DatiStorici[[#This Row],[Calend]]="X",(DatiStorici[[#This Row],[Balanced]]*E$2/DatiStorici[[#This Row],[Gold]]),T3368)</f>
        <v>33.681751547510174</v>
      </c>
      <c r="U3369" s="34">
        <f>SUMPRODUCT(DatiStorici[[#This Row],[Bond 3Y]:[Gold]],Q3368:T3368)</f>
        <v>19473.6471851602</v>
      </c>
      <c r="V3369" s="32">
        <f t="shared" si="430"/>
        <v>-1.2623951232864543E-3</v>
      </c>
      <c r="W3369" s="32">
        <f>-(1-U3369/MAX(U$5:U3369))</f>
        <v>-1.261598637757877E-3</v>
      </c>
      <c r="X3369" s="53" t="str">
        <f t="shared" si="431"/>
        <v/>
      </c>
    </row>
    <row r="3370" spans="1:24" x14ac:dyDescent="0.3">
      <c r="A3370" s="79">
        <v>43858</v>
      </c>
      <c r="B3370" s="1">
        <v>133.35184000000001</v>
      </c>
      <c r="C3370" s="1">
        <v>201.36165700000001</v>
      </c>
      <c r="D3370" s="1">
        <v>280.15052700000001</v>
      </c>
      <c r="E3370" s="1">
        <v>147.51729</v>
      </c>
      <c r="F3370" s="3">
        <f t="shared" si="424"/>
        <v>18422.69334491661</v>
      </c>
      <c r="G3370" s="36">
        <f t="shared" si="425"/>
        <v>3.9205326926165347E-5</v>
      </c>
      <c r="H3370" s="31">
        <f t="shared" si="426"/>
        <v>-1.8180572216126157E-3</v>
      </c>
      <c r="I3370" s="37">
        <f t="shared" si="427"/>
        <v>8.3734915541199117E-3</v>
      </c>
      <c r="J3370" s="37">
        <f t="shared" si="428"/>
        <v>-3.8789269085912686E-3</v>
      </c>
      <c r="K3370" s="39">
        <f t="shared" si="429"/>
        <v>1.8358023342764454E-4</v>
      </c>
      <c r="L3370" s="36">
        <f>-(1-B3370/MAX(B$5:B3370))</f>
        <v>-5.5573476239567654E-3</v>
      </c>
      <c r="M3370" s="37">
        <f>-(1-C3370/MAX(C$5:C3370))</f>
        <v>-1.9416327078569884E-2</v>
      </c>
      <c r="N3370" s="37">
        <f>-(1-D3370/MAX(D$5:D3370))</f>
        <v>-1.6382362322035937E-2</v>
      </c>
      <c r="O3370" s="37">
        <f>-(1-E3370/MAX(E$5:E3370))</f>
        <v>-0.19811870800808851</v>
      </c>
      <c r="P3370" s="39">
        <f>-(1-F3370/MAX(F$5:F3370))</f>
        <v>0</v>
      </c>
      <c r="Q3370" s="33">
        <f>IF(DatiStorici[[#This Row],[Calend]]="X",(DatiStorici[[#This Row],[Balanced]]*B$2/DatiStorici[[#This Row],[Bond 3Y]]),Q3369)</f>
        <v>36.169249452917384</v>
      </c>
      <c r="R3370" s="33">
        <f>IF(DatiStorici[[#This Row],[Calend]]="X",(DatiStorici[[#This Row],[Balanced]]*C$2/DatiStorici[[#This Row],[Bond 10Y]]),R3369)</f>
        <v>24.30522809470698</v>
      </c>
      <c r="S3370" s="33">
        <f>IF(DatiStorici[[#This Row],[Calend]]="X",(DatiStorici[[#This Row],[Balanced]]*D$2/DatiStorici[[#This Row],[SXXR]]),S3369)</f>
        <v>17.1323042755117</v>
      </c>
      <c r="T3370" s="33">
        <f>IF(DatiStorici[[#This Row],[Calend]]="X",(DatiStorici[[#This Row],[Balanced]]*E$2/DatiStorici[[#This Row],[Gold]]),T3369)</f>
        <v>33.681751547510174</v>
      </c>
      <c r="U3370" s="34">
        <f>SUMPRODUCT(DatiStorici[[#This Row],[Bond 3Y]:[Gold]],Q3369:T3369)</f>
        <v>19485.641751129639</v>
      </c>
      <c r="V3370" s="32">
        <f t="shared" si="430"/>
        <v>6.1574873032358595E-4</v>
      </c>
      <c r="W3370" s="32">
        <f>-(1-U3370/MAX(U$5:U3370))</f>
        <v>-6.4643736224290205E-4</v>
      </c>
      <c r="X3370" s="53" t="str">
        <f t="shared" si="431"/>
        <v/>
      </c>
    </row>
    <row r="3371" spans="1:24" x14ac:dyDescent="0.3">
      <c r="A3371" s="79">
        <v>43859</v>
      </c>
      <c r="B3371" s="1">
        <v>133.375888</v>
      </c>
      <c r="C3371" s="1">
        <v>201.78987599999999</v>
      </c>
      <c r="D3371" s="1">
        <v>281.392019</v>
      </c>
      <c r="E3371" s="1">
        <v>147.46413000000001</v>
      </c>
      <c r="F3371" s="3">
        <f t="shared" si="424"/>
        <v>18450.708501447374</v>
      </c>
      <c r="G3371" s="36">
        <f t="shared" si="425"/>
        <v>1.8031871111019721E-4</v>
      </c>
      <c r="H3371" s="31">
        <f t="shared" si="426"/>
        <v>2.1243583416679659E-3</v>
      </c>
      <c r="I3371" s="37">
        <f t="shared" si="427"/>
        <v>4.4217273708403127E-3</v>
      </c>
      <c r="J3371" s="37">
        <f t="shared" si="428"/>
        <v>-3.6042948451117429E-4</v>
      </c>
      <c r="K3371" s="39">
        <f t="shared" si="429"/>
        <v>1.5195322654538402E-3</v>
      </c>
      <c r="L3371" s="36">
        <f>-(1-B3371/MAX(B$5:B3371))</f>
        <v>-5.3780148385649262E-3</v>
      </c>
      <c r="M3371" s="37">
        <f>-(1-C3371/MAX(C$5:C3371))</f>
        <v>-1.7331001768425391E-2</v>
      </c>
      <c r="N3371" s="37">
        <f>-(1-D3371/MAX(D$5:D3371))</f>
        <v>-1.2023443417571111E-2</v>
      </c>
      <c r="O3371" s="37">
        <f>-(1-E3371/MAX(E$5:E3371))</f>
        <v>-0.1984076775890935</v>
      </c>
      <c r="P3371" s="39">
        <f>-(1-F3371/MAX(F$5:F3371))</f>
        <v>0</v>
      </c>
      <c r="Q3371" s="33">
        <f>IF(DatiStorici[[#This Row],[Calend]]="X",(DatiStorici[[#This Row],[Balanced]]*B$2/DatiStorici[[#This Row],[Bond 3Y]]),Q3370)</f>
        <v>36.169249452917384</v>
      </c>
      <c r="R3371" s="33">
        <f>IF(DatiStorici[[#This Row],[Calend]]="X",(DatiStorici[[#This Row],[Balanced]]*C$2/DatiStorici[[#This Row],[Bond 10Y]]),R3370)</f>
        <v>24.30522809470698</v>
      </c>
      <c r="S3371" s="33">
        <f>IF(DatiStorici[[#This Row],[Calend]]="X",(DatiStorici[[#This Row],[Balanced]]*D$2/DatiStorici[[#This Row],[SXXR]]),S3370)</f>
        <v>17.1323042755117</v>
      </c>
      <c r="T3371" s="33">
        <f>IF(DatiStorici[[#This Row],[Calend]]="X",(DatiStorici[[#This Row],[Balanced]]*E$2/DatiStorici[[#This Row],[Gold]]),T3370)</f>
        <v>33.681751547510174</v>
      </c>
      <c r="U3371" s="34">
        <f>SUMPRODUCT(DatiStorici[[#This Row],[Bond 3Y]:[Gold]],Q3370:T3370)</f>
        <v>19516.398606497321</v>
      </c>
      <c r="V3371" s="32">
        <f t="shared" si="430"/>
        <v>1.5771924474407039E-3</v>
      </c>
      <c r="W3371" s="32">
        <f>-(1-U3371/MAX(U$5:U3371))</f>
        <v>0</v>
      </c>
      <c r="X3371" s="53" t="str">
        <f t="shared" si="431"/>
        <v/>
      </c>
    </row>
    <row r="3372" spans="1:24" x14ac:dyDescent="0.3">
      <c r="A3372" s="79">
        <v>43860</v>
      </c>
      <c r="B3372" s="1">
        <v>133.395554</v>
      </c>
      <c r="C3372" s="1">
        <v>202.265669</v>
      </c>
      <c r="D3372" s="1">
        <v>278.55597599999999</v>
      </c>
      <c r="E3372" s="1">
        <v>147.91236000000001</v>
      </c>
      <c r="F3372" s="3">
        <f t="shared" si="424"/>
        <v>18438.255131227626</v>
      </c>
      <c r="G3372" s="36">
        <f t="shared" si="425"/>
        <v>1.4743707113609484E-4</v>
      </c>
      <c r="H3372" s="31">
        <f t="shared" si="426"/>
        <v>2.3550881842897835E-3</v>
      </c>
      <c r="I3372" s="37">
        <f t="shared" si="427"/>
        <v>-1.0129752320782415E-2</v>
      </c>
      <c r="J3372" s="37">
        <f t="shared" si="428"/>
        <v>3.0349764401146717E-3</v>
      </c>
      <c r="K3372" s="39">
        <f t="shared" si="429"/>
        <v>-6.7518138036336305E-4</v>
      </c>
      <c r="L3372" s="36">
        <f>-(1-B3372/MAX(B$5:B3372))</f>
        <v>-5.2313598752615764E-3</v>
      </c>
      <c r="M3372" s="37">
        <f>-(1-C3372/MAX(C$5:C3372))</f>
        <v>-1.5014002323539444E-2</v>
      </c>
      <c r="N3372" s="37">
        <f>-(1-D3372/MAX(D$5:D3372))</f>
        <v>-2.1980882890862308E-2</v>
      </c>
      <c r="O3372" s="37">
        <f>-(1-E3372/MAX(E$5:E3372))</f>
        <v>-0.19597116827205319</v>
      </c>
      <c r="P3372" s="39">
        <f>-(1-F3372/MAX(F$5:F3372))</f>
        <v>-6.7495349670565474E-4</v>
      </c>
      <c r="Q3372" s="33">
        <f>IF(DatiStorici[[#This Row],[Calend]]="X",(DatiStorici[[#This Row],[Balanced]]*B$2/DatiStorici[[#This Row],[Bond 3Y]]),Q3371)</f>
        <v>36.169249452917384</v>
      </c>
      <c r="R3372" s="33">
        <f>IF(DatiStorici[[#This Row],[Calend]]="X",(DatiStorici[[#This Row],[Balanced]]*C$2/DatiStorici[[#This Row],[Bond 10Y]]),R3371)</f>
        <v>24.30522809470698</v>
      </c>
      <c r="S3372" s="33">
        <f>IF(DatiStorici[[#This Row],[Calend]]="X",(DatiStorici[[#This Row],[Balanced]]*D$2/DatiStorici[[#This Row],[SXXR]]),S3371)</f>
        <v>17.1323042755117</v>
      </c>
      <c r="T3372" s="33">
        <f>IF(DatiStorici[[#This Row],[Calend]]="X",(DatiStorici[[#This Row],[Balanced]]*E$2/DatiStorici[[#This Row],[Gold]]),T3371)</f>
        <v>33.681751547510174</v>
      </c>
      <c r="U3372" s="34">
        <f>SUMPRODUCT(DatiStorici[[#This Row],[Bond 3Y]:[Gold]],Q3371:T3371)</f>
        <v>19495.183388229631</v>
      </c>
      <c r="V3372" s="32">
        <f t="shared" si="430"/>
        <v>-1.087637018255011E-3</v>
      </c>
      <c r="W3372" s="32">
        <f>-(1-U3372/MAX(U$5:U3372))</f>
        <v>-1.0870457554924551E-3</v>
      </c>
      <c r="X3372" s="53" t="str">
        <f t="shared" si="431"/>
        <v/>
      </c>
    </row>
    <row r="3373" spans="1:24" x14ac:dyDescent="0.3">
      <c r="A3373" s="79">
        <v>43861</v>
      </c>
      <c r="B3373" s="1">
        <v>133.41085000000001</v>
      </c>
      <c r="C3373" s="1">
        <v>202.712097</v>
      </c>
      <c r="D3373" s="1">
        <v>275.56891400000001</v>
      </c>
      <c r="E3373" s="1">
        <v>148.46836999999999</v>
      </c>
      <c r="F3373" s="3">
        <f t="shared" si="424"/>
        <v>18426.929485482629</v>
      </c>
      <c r="G3373" s="36">
        <f t="shared" si="425"/>
        <v>1.1465991660962947E-4</v>
      </c>
      <c r="H3373" s="31">
        <f t="shared" si="426"/>
        <v>2.2047046446011511E-3</v>
      </c>
      <c r="I3373" s="37">
        <f t="shared" si="427"/>
        <v>-1.0781291321104657E-2</v>
      </c>
      <c r="J3373" s="37">
        <f t="shared" si="428"/>
        <v>3.7520027180593142E-3</v>
      </c>
      <c r="K3373" s="39">
        <f t="shared" si="429"/>
        <v>-6.1443588139142077E-4</v>
      </c>
      <c r="L3373" s="36">
        <f>-(1-B3373/MAX(B$5:B3373))</f>
        <v>-5.1172932466290177E-3</v>
      </c>
      <c r="M3373" s="37">
        <f>-(1-C3373/MAX(C$5:C3373))</f>
        <v>-1.2840003487529894E-2</v>
      </c>
      <c r="N3373" s="37">
        <f>-(1-D3373/MAX(D$5:D3373))</f>
        <v>-3.2468554998784538E-2</v>
      </c>
      <c r="O3373" s="37">
        <f>-(1-E3373/MAX(E$5:E3373))</f>
        <v>-0.192948783457633</v>
      </c>
      <c r="P3373" s="39">
        <f>-(1-F3373/MAX(F$5:F3373))</f>
        <v>-1.2887860627617265E-3</v>
      </c>
      <c r="Q3373" s="33">
        <f>IF(DatiStorici[[#This Row],[Calend]]="X",(DatiStorici[[#This Row],[Balanced]]*B$2/DatiStorici[[#This Row],[Bond 3Y]]),Q3372)</f>
        <v>36.169249452917384</v>
      </c>
      <c r="R3373" s="33">
        <f>IF(DatiStorici[[#This Row],[Calend]]="X",(DatiStorici[[#This Row],[Balanced]]*C$2/DatiStorici[[#This Row],[Bond 10Y]]),R3372)</f>
        <v>24.30522809470698</v>
      </c>
      <c r="S3373" s="33">
        <f>IF(DatiStorici[[#This Row],[Calend]]="X",(DatiStorici[[#This Row],[Balanced]]*D$2/DatiStorici[[#This Row],[SXXR]]),S3372)</f>
        <v>17.1323042755117</v>
      </c>
      <c r="T3373" s="33">
        <f>IF(DatiStorici[[#This Row],[Calend]]="X",(DatiStorici[[#This Row],[Balanced]]*E$2/DatiStorici[[#This Row],[Gold]]),T3372)</f>
        <v>33.681751547510174</v>
      </c>
      <c r="U3373" s="34">
        <f>SUMPRODUCT(DatiStorici[[#This Row],[Bond 3Y]:[Gold]],Q3372:T3372)</f>
        <v>19474.139303041236</v>
      </c>
      <c r="V3373" s="32">
        <f t="shared" si="430"/>
        <v>-1.0800335125517027E-3</v>
      </c>
      <c r="W3373" s="32">
        <f>-(1-U3373/MAX(U$5:U3373))</f>
        <v>-2.165322829695393E-3</v>
      </c>
      <c r="X3373" s="53" t="str">
        <f t="shared" si="431"/>
        <v/>
      </c>
    </row>
    <row r="3374" spans="1:24" x14ac:dyDescent="0.3">
      <c r="A3374" s="79">
        <v>43864</v>
      </c>
      <c r="B3374" s="1">
        <v>133.40018000000001</v>
      </c>
      <c r="C3374" s="1">
        <v>202.44889000000001</v>
      </c>
      <c r="D3374" s="1">
        <v>276.243741</v>
      </c>
      <c r="E3374" s="1">
        <v>147.57787999999999</v>
      </c>
      <c r="F3374" s="3">
        <f t="shared" si="424"/>
        <v>18395.032173330634</v>
      </c>
      <c r="G3374" s="36">
        <f t="shared" si="425"/>
        <v>-7.998170094916055E-5</v>
      </c>
      <c r="H3374" s="31">
        <f t="shared" si="426"/>
        <v>-1.2992713784003398E-3</v>
      </c>
      <c r="I3374" s="37">
        <f t="shared" si="427"/>
        <v>2.4458566881302743E-3</v>
      </c>
      <c r="J3374" s="37">
        <f t="shared" si="428"/>
        <v>-6.0159024858322209E-3</v>
      </c>
      <c r="K3374" s="39">
        <f t="shared" si="429"/>
        <v>-1.7325160688702072E-3</v>
      </c>
      <c r="L3374" s="36">
        <f>-(1-B3374/MAX(B$5:B3374))</f>
        <v>-5.1968624756764115E-3</v>
      </c>
      <c r="M3374" s="37">
        <f>-(1-C3374/MAX(C$5:C3374))</f>
        <v>-1.4121759362227593E-2</v>
      </c>
      <c r="N3374" s="37">
        <f>-(1-D3374/MAX(D$5:D3374))</f>
        <v>-3.0099215391647838E-2</v>
      </c>
      <c r="O3374" s="37">
        <f>-(1-E3374/MAX(E$5:E3374))</f>
        <v>-0.19778935009023513</v>
      </c>
      <c r="P3374" s="39">
        <f>-(1-F3374/MAX(F$5:F3374))</f>
        <v>-3.0175712825538659E-3</v>
      </c>
      <c r="Q3374" s="33">
        <f>IF(DatiStorici[[#This Row],[Calend]]="X",(DatiStorici[[#This Row],[Balanced]]*B$2/DatiStorici[[#This Row],[Bond 3Y]]),Q3373)</f>
        <v>36.169249452917384</v>
      </c>
      <c r="R3374" s="33">
        <f>IF(DatiStorici[[#This Row],[Calend]]="X",(DatiStorici[[#This Row],[Balanced]]*C$2/DatiStorici[[#This Row],[Bond 10Y]]),R3373)</f>
        <v>24.30522809470698</v>
      </c>
      <c r="S3374" s="33">
        <f>IF(DatiStorici[[#This Row],[Calend]]="X",(DatiStorici[[#This Row],[Balanced]]*D$2/DatiStorici[[#This Row],[SXXR]]),S3373)</f>
        <v>17.1323042755117</v>
      </c>
      <c r="T3374" s="33">
        <f>IF(DatiStorici[[#This Row],[Calend]]="X",(DatiStorici[[#This Row],[Balanced]]*E$2/DatiStorici[[#This Row],[Gold]]),T3373)</f>
        <v>33.681751547510174</v>
      </c>
      <c r="U3374" s="34">
        <f>SUMPRODUCT(DatiStorici[[#This Row],[Bond 3Y]:[Gold]],Q3373:T3373)</f>
        <v>19448.924149540238</v>
      </c>
      <c r="V3374" s="32">
        <f t="shared" si="430"/>
        <v>-1.2956409281132952E-3</v>
      </c>
      <c r="W3374" s="32">
        <f>-(1-U3374/MAX(U$5:U3374))</f>
        <v>-3.4573211132621351E-3</v>
      </c>
      <c r="X3374" s="53" t="str">
        <f t="shared" si="431"/>
        <v/>
      </c>
    </row>
    <row r="3375" spans="1:24" x14ac:dyDescent="0.3">
      <c r="A3375" s="79">
        <v>43865</v>
      </c>
      <c r="B3375" s="1">
        <v>133.38662500000001</v>
      </c>
      <c r="C3375" s="1">
        <v>202.241668</v>
      </c>
      <c r="D3375" s="1">
        <v>280.76004899999998</v>
      </c>
      <c r="E3375" s="1">
        <v>146.03935999999999</v>
      </c>
      <c r="F3375" s="3">
        <f t="shared" si="424"/>
        <v>18396.711316180525</v>
      </c>
      <c r="G3375" s="36">
        <f t="shared" si="425"/>
        <v>-1.0161671984979912E-4</v>
      </c>
      <c r="H3375" s="31">
        <f t="shared" si="426"/>
        <v>-1.0241010768079649E-3</v>
      </c>
      <c r="I3375" s="37">
        <f t="shared" si="427"/>
        <v>1.6216790826777253E-2</v>
      </c>
      <c r="J3375" s="37">
        <f t="shared" si="428"/>
        <v>-1.0479862020084564E-2</v>
      </c>
      <c r="K3375" s="39">
        <f t="shared" si="429"/>
        <v>9.127824298602971E-5</v>
      </c>
      <c r="L3375" s="36">
        <f>-(1-B3375/MAX(B$5:B3375))</f>
        <v>-5.2979459714344035E-3</v>
      </c>
      <c r="M3375" s="37">
        <f>-(1-C3375/MAX(C$5:C3375))</f>
        <v>-1.5130881520326045E-2</v>
      </c>
      <c r="N3375" s="37">
        <f>-(1-D3375/MAX(D$5:D3375))</f>
        <v>-1.4242310699885241E-2</v>
      </c>
      <c r="O3375" s="37">
        <f>-(1-E3375/MAX(E$5:E3375))</f>
        <v>-0.20615250809941077</v>
      </c>
      <c r="P3375" s="39">
        <f>-(1-F3375/MAX(F$5:F3375))</f>
        <v>-2.9265643247582407E-3</v>
      </c>
      <c r="Q3375" s="33">
        <f>IF(DatiStorici[[#This Row],[Calend]]="X",(DatiStorici[[#This Row],[Balanced]]*B$2/DatiStorici[[#This Row],[Bond 3Y]]),Q3374)</f>
        <v>36.169249452917384</v>
      </c>
      <c r="R3375" s="33">
        <f>IF(DatiStorici[[#This Row],[Calend]]="X",(DatiStorici[[#This Row],[Balanced]]*C$2/DatiStorici[[#This Row],[Bond 10Y]]),R3374)</f>
        <v>24.30522809470698</v>
      </c>
      <c r="S3375" s="33">
        <f>IF(DatiStorici[[#This Row],[Calend]]="X",(DatiStorici[[#This Row],[Balanced]]*D$2/DatiStorici[[#This Row],[SXXR]]),S3374)</f>
        <v>17.1323042755117</v>
      </c>
      <c r="T3375" s="33">
        <f>IF(DatiStorici[[#This Row],[Calend]]="X",(DatiStorici[[#This Row],[Balanced]]*E$2/DatiStorici[[#This Row],[Gold]]),T3374)</f>
        <v>33.681751547510174</v>
      </c>
      <c r="U3375" s="34">
        <f>SUMPRODUCT(DatiStorici[[#This Row],[Bond 3Y]:[Gold]],Q3374:T3374)</f>
        <v>19468.952011854719</v>
      </c>
      <c r="V3375" s="32">
        <f t="shared" si="430"/>
        <v>1.0292372584481721E-3</v>
      </c>
      <c r="W3375" s="32">
        <f>-(1-U3375/MAX(U$5:U3375))</f>
        <v>-2.4311142439367162E-3</v>
      </c>
      <c r="X3375" s="53" t="str">
        <f t="shared" si="431"/>
        <v/>
      </c>
    </row>
    <row r="3376" spans="1:24" x14ac:dyDescent="0.3">
      <c r="A3376" s="79">
        <v>43866</v>
      </c>
      <c r="B3376" s="1">
        <v>133.376338</v>
      </c>
      <c r="C3376" s="1">
        <v>201.71129400000001</v>
      </c>
      <c r="D3376" s="1">
        <v>284.216497</v>
      </c>
      <c r="E3376" s="1">
        <v>145.56451000000001</v>
      </c>
      <c r="F3376" s="3">
        <f t="shared" si="424"/>
        <v>18416.297397400154</v>
      </c>
      <c r="G3376" s="36">
        <f t="shared" si="425"/>
        <v>-7.7124649459711273E-5</v>
      </c>
      <c r="H3376" s="31">
        <f t="shared" si="426"/>
        <v>-2.6259211079354785E-3</v>
      </c>
      <c r="I3376" s="37">
        <f t="shared" si="427"/>
        <v>1.2235874739732901E-2</v>
      </c>
      <c r="J3376" s="37">
        <f t="shared" si="428"/>
        <v>-3.2568183661102678E-3</v>
      </c>
      <c r="K3376" s="39">
        <f t="shared" si="429"/>
        <v>1.0640848847803057E-3</v>
      </c>
      <c r="L3376" s="36">
        <f>-(1-B3376/MAX(B$5:B3376))</f>
        <v>-5.3746590603951372E-3</v>
      </c>
      <c r="M3376" s="37">
        <f>-(1-C3376/MAX(C$5:C3376))</f>
        <v>-1.7713677533680472E-2</v>
      </c>
      <c r="N3376" s="37">
        <f>-(1-D3376/MAX(D$5:D3376))</f>
        <v>-2.106609036483631E-3</v>
      </c>
      <c r="O3376" s="37">
        <f>-(1-E3376/MAX(E$5:E3376))</f>
        <v>-0.20873371964079923</v>
      </c>
      <c r="P3376" s="39">
        <f>-(1-F3376/MAX(F$5:F3376))</f>
        <v>-1.8650288710875262E-3</v>
      </c>
      <c r="Q3376" s="33">
        <f>IF(DatiStorici[[#This Row],[Calend]]="X",(DatiStorici[[#This Row],[Balanced]]*B$2/DatiStorici[[#This Row],[Bond 3Y]]),Q3375)</f>
        <v>36.169249452917384</v>
      </c>
      <c r="R3376" s="33">
        <f>IF(DatiStorici[[#This Row],[Calend]]="X",(DatiStorici[[#This Row],[Balanced]]*C$2/DatiStorici[[#This Row],[Bond 10Y]]),R3375)</f>
        <v>24.30522809470698</v>
      </c>
      <c r="S3376" s="33">
        <f>IF(DatiStorici[[#This Row],[Calend]]="X",(DatiStorici[[#This Row],[Balanced]]*D$2/DatiStorici[[#This Row],[SXXR]]),S3375)</f>
        <v>17.1323042755117</v>
      </c>
      <c r="T3376" s="33">
        <f>IF(DatiStorici[[#This Row],[Calend]]="X",(DatiStorici[[#This Row],[Balanced]]*E$2/DatiStorici[[#This Row],[Gold]]),T3375)</f>
        <v>33.681751547510174</v>
      </c>
      <c r="U3376" s="34">
        <f>SUMPRODUCT(DatiStorici[[#This Row],[Bond 3Y]:[Gold]],Q3375:T3375)</f>
        <v>19498.912216866243</v>
      </c>
      <c r="V3376" s="32">
        <f t="shared" si="430"/>
        <v>1.5376881185504513E-3</v>
      </c>
      <c r="W3376" s="32">
        <f>-(1-U3376/MAX(U$5:U3376))</f>
        <v>-8.9598444793270726E-4</v>
      </c>
      <c r="X3376" s="53" t="str">
        <f t="shared" si="431"/>
        <v/>
      </c>
    </row>
    <row r="3377" spans="1:24" x14ac:dyDescent="0.3">
      <c r="A3377" s="79">
        <v>43867</v>
      </c>
      <c r="B3377" s="1">
        <v>133.352619</v>
      </c>
      <c r="C3377" s="1">
        <v>201.62363199999999</v>
      </c>
      <c r="D3377" s="1">
        <v>285.55118499999998</v>
      </c>
      <c r="E3377" s="1">
        <v>146.50003000000001</v>
      </c>
      <c r="F3377" s="3">
        <f t="shared" si="424"/>
        <v>18470.468268478628</v>
      </c>
      <c r="G3377" s="36">
        <f t="shared" si="425"/>
        <v>-1.7785095648627659E-4</v>
      </c>
      <c r="H3377" s="31">
        <f t="shared" si="426"/>
        <v>-4.3468589368008813E-4</v>
      </c>
      <c r="I3377" s="37">
        <f t="shared" si="427"/>
        <v>4.6850338602215007E-3</v>
      </c>
      <c r="J3377" s="37">
        <f t="shared" si="428"/>
        <v>6.4062771845318578E-3</v>
      </c>
      <c r="K3377" s="39">
        <f t="shared" si="429"/>
        <v>2.9371461034404783E-3</v>
      </c>
      <c r="L3377" s="36">
        <f>-(1-B3377/MAX(B$5:B3377))</f>
        <v>-5.5515383990807354E-3</v>
      </c>
      <c r="M3377" s="37">
        <f>-(1-C3377/MAX(C$5:C3377))</f>
        <v>-1.8140570752659402E-2</v>
      </c>
      <c r="N3377" s="37">
        <f>-(1-D3377/MAX(D$5:D3377))</f>
        <v>0</v>
      </c>
      <c r="O3377" s="37">
        <f>-(1-E3377/MAX(E$5:E3377))</f>
        <v>-0.20364837685634141</v>
      </c>
      <c r="P3377" s="39">
        <f>-(1-F3377/MAX(F$5:F3377))</f>
        <v>0</v>
      </c>
      <c r="Q3377" s="33">
        <f>IF(DatiStorici[[#This Row],[Calend]]="X",(DatiStorici[[#This Row],[Balanced]]*B$2/DatiStorici[[#This Row],[Bond 3Y]]),Q3376)</f>
        <v>36.169249452917384</v>
      </c>
      <c r="R3377" s="33">
        <f>IF(DatiStorici[[#This Row],[Calend]]="X",(DatiStorici[[#This Row],[Balanced]]*C$2/DatiStorici[[#This Row],[Bond 10Y]]),R3376)</f>
        <v>24.30522809470698</v>
      </c>
      <c r="S3377" s="33">
        <f>IF(DatiStorici[[#This Row],[Calend]]="X",(DatiStorici[[#This Row],[Balanced]]*D$2/DatiStorici[[#This Row],[SXXR]]),S3376)</f>
        <v>17.1323042755117</v>
      </c>
      <c r="T3377" s="33">
        <f>IF(DatiStorici[[#This Row],[Calend]]="X",(DatiStorici[[#This Row],[Balanced]]*E$2/DatiStorici[[#This Row],[Gold]]),T3376)</f>
        <v>33.681751547510174</v>
      </c>
      <c r="U3377" s="34">
        <f>SUMPRODUCT(DatiStorici[[#This Row],[Bond 3Y]:[Gold]],Q3376:T3376)</f>
        <v>19550.299906669832</v>
      </c>
      <c r="V3377" s="32">
        <f t="shared" si="430"/>
        <v>2.6319465450503755E-3</v>
      </c>
      <c r="W3377" s="32">
        <f>-(1-U3377/MAX(U$5:U3377))</f>
        <v>0</v>
      </c>
      <c r="X3377" s="53" t="str">
        <f t="shared" si="431"/>
        <v/>
      </c>
    </row>
    <row r="3378" spans="1:24" x14ac:dyDescent="0.3">
      <c r="A3378" s="79">
        <v>43868</v>
      </c>
      <c r="B3378" s="1">
        <v>133.36720600000001</v>
      </c>
      <c r="C3378" s="1">
        <v>201.96430000000001</v>
      </c>
      <c r="D3378" s="1">
        <v>284.799488</v>
      </c>
      <c r="E3378" s="1">
        <v>147.37463</v>
      </c>
      <c r="F3378" s="3">
        <f t="shared" si="424"/>
        <v>18502.640377551957</v>
      </c>
      <c r="G3378" s="36">
        <f t="shared" si="425"/>
        <v>1.0938069575108907E-4</v>
      </c>
      <c r="H3378" s="31">
        <f t="shared" si="426"/>
        <v>1.6881975594303922E-3</v>
      </c>
      <c r="I3378" s="37">
        <f t="shared" si="427"/>
        <v>-2.6359132050499169E-3</v>
      </c>
      <c r="J3378" s="37">
        <f t="shared" si="428"/>
        <v>5.9522150169199891E-3</v>
      </c>
      <c r="K3378" s="39">
        <f t="shared" si="429"/>
        <v>1.740298198949981E-3</v>
      </c>
      <c r="L3378" s="36">
        <f>-(1-B3378/MAX(B$5:B3378))</f>
        <v>-5.4427589853867087E-3</v>
      </c>
      <c r="M3378" s="37">
        <f>-(1-C3378/MAX(C$5:C3378))</f>
        <v>-1.6481598117731089E-2</v>
      </c>
      <c r="N3378" s="37">
        <f>-(1-D3378/MAX(D$5:D3378))</f>
        <v>-2.6324422362316025E-3</v>
      </c>
      <c r="O3378" s="37">
        <f>-(1-E3378/MAX(E$5:E3378))</f>
        <v>-0.19889418581896456</v>
      </c>
      <c r="P3378" s="39">
        <f>-(1-F3378/MAX(F$5:F3378))</f>
        <v>0</v>
      </c>
      <c r="Q3378" s="33">
        <f>IF(DatiStorici[[#This Row],[Calend]]="X",(DatiStorici[[#This Row],[Balanced]]*B$2/DatiStorici[[#This Row],[Bond 3Y]]),Q3377)</f>
        <v>36.169249452917384</v>
      </c>
      <c r="R3378" s="33">
        <f>IF(DatiStorici[[#This Row],[Calend]]="X",(DatiStorici[[#This Row],[Balanced]]*C$2/DatiStorici[[#This Row],[Bond 10Y]]),R3377)</f>
        <v>24.30522809470698</v>
      </c>
      <c r="S3378" s="33">
        <f>IF(DatiStorici[[#This Row],[Calend]]="X",(DatiStorici[[#This Row],[Balanced]]*D$2/DatiStorici[[#This Row],[SXXR]]),S3377)</f>
        <v>17.1323042755117</v>
      </c>
      <c r="T3378" s="33">
        <f>IF(DatiStorici[[#This Row],[Calend]]="X",(DatiStorici[[#This Row],[Balanced]]*E$2/DatiStorici[[#This Row],[Gold]]),T3377)</f>
        <v>33.681751547510174</v>
      </c>
      <c r="U3378" s="34">
        <f>SUMPRODUCT(DatiStorici[[#This Row],[Bond 3Y]:[Gold]],Q3377:T3377)</f>
        <v>19575.687279132631</v>
      </c>
      <c r="V3378" s="32">
        <f t="shared" si="430"/>
        <v>1.2977244972821301E-3</v>
      </c>
      <c r="W3378" s="32">
        <f>-(1-U3378/MAX(U$5:U3378))</f>
        <v>0</v>
      </c>
      <c r="X3378" s="53" t="str">
        <f t="shared" si="431"/>
        <v/>
      </c>
    </row>
    <row r="3379" spans="1:24" x14ac:dyDescent="0.3">
      <c r="A3379" s="79">
        <v>43871</v>
      </c>
      <c r="B3379" s="1">
        <v>133.36796799999999</v>
      </c>
      <c r="C3379" s="1">
        <v>202.272357</v>
      </c>
      <c r="D3379" s="1">
        <v>284.97907900000001</v>
      </c>
      <c r="E3379" s="1">
        <v>147.42133000000001</v>
      </c>
      <c r="F3379" s="3">
        <f t="shared" si="424"/>
        <v>18515.002303455145</v>
      </c>
      <c r="G3379" s="36">
        <f t="shared" si="425"/>
        <v>5.7135321791731771E-6</v>
      </c>
      <c r="H3379" s="31">
        <f t="shared" si="426"/>
        <v>1.5241421296185032E-3</v>
      </c>
      <c r="I3379" s="37">
        <f t="shared" si="427"/>
        <v>6.3038877328394486E-4</v>
      </c>
      <c r="J3379" s="37">
        <f t="shared" si="428"/>
        <v>3.1682931062336202E-4</v>
      </c>
      <c r="K3379" s="39">
        <f t="shared" si="429"/>
        <v>6.6789376456256151E-4</v>
      </c>
      <c r="L3379" s="36">
        <f>-(1-B3379/MAX(B$5:B3379))</f>
        <v>-5.4370765343527694E-3</v>
      </c>
      <c r="M3379" s="37">
        <f>-(1-C3379/MAX(C$5:C3379))</f>
        <v>-1.4981433344409045E-2</v>
      </c>
      <c r="N3379" s="37">
        <f>-(1-D3379/MAX(D$5:D3379))</f>
        <v>-2.0035147113816043E-3</v>
      </c>
      <c r="O3379" s="37">
        <f>-(1-E3379/MAX(E$5:E3379))</f>
        <v>-0.1986403318040485</v>
      </c>
      <c r="P3379" s="39">
        <f>-(1-F3379/MAX(F$5:F3379))</f>
        <v>0</v>
      </c>
      <c r="Q3379" s="33">
        <f>IF(DatiStorici[[#This Row],[Calend]]="X",(DatiStorici[[#This Row],[Balanced]]*B$2/DatiStorici[[#This Row],[Bond 3Y]]),Q3378)</f>
        <v>36.169249452917384</v>
      </c>
      <c r="R3379" s="33">
        <f>IF(DatiStorici[[#This Row],[Calend]]="X",(DatiStorici[[#This Row],[Balanced]]*C$2/DatiStorici[[#This Row],[Bond 10Y]]),R3378)</f>
        <v>24.30522809470698</v>
      </c>
      <c r="S3379" s="33">
        <f>IF(DatiStorici[[#This Row],[Calend]]="X",(DatiStorici[[#This Row],[Balanced]]*D$2/DatiStorici[[#This Row],[SXXR]]),S3378)</f>
        <v>17.1323042755117</v>
      </c>
      <c r="T3379" s="33">
        <f>IF(DatiStorici[[#This Row],[Calend]]="X",(DatiStorici[[#This Row],[Balanced]]*E$2/DatiStorici[[#This Row],[Gold]]),T3378)</f>
        <v>33.681751547510174</v>
      </c>
      <c r="U3379" s="34">
        <f>SUMPRODUCT(DatiStorici[[#This Row],[Bond 3Y]:[Gold]],Q3378:T3378)</f>
        <v>19587.851981206299</v>
      </c>
      <c r="V3379" s="32">
        <f t="shared" si="430"/>
        <v>6.2122590014258774E-4</v>
      </c>
      <c r="W3379" s="32">
        <f>-(1-U3379/MAX(U$5:U3379))</f>
        <v>0</v>
      </c>
      <c r="X3379" s="53" t="str">
        <f t="shared" si="431"/>
        <v/>
      </c>
    </row>
    <row r="3380" spans="1:24" x14ac:dyDescent="0.3">
      <c r="A3380" s="79">
        <v>43872</v>
      </c>
      <c r="B3380" s="1">
        <v>133.35965400000001</v>
      </c>
      <c r="C3380" s="1">
        <v>201.990047</v>
      </c>
      <c r="D3380" s="1">
        <v>287.55321800000002</v>
      </c>
      <c r="E3380" s="1">
        <v>147.16669999999999</v>
      </c>
      <c r="F3380" s="3">
        <f t="shared" si="424"/>
        <v>18536.330420848248</v>
      </c>
      <c r="G3380" s="36">
        <f t="shared" si="425"/>
        <v>-6.2340750015630686E-5</v>
      </c>
      <c r="H3380" s="31">
        <f t="shared" si="426"/>
        <v>-1.3966673284382574E-3</v>
      </c>
      <c r="I3380" s="37">
        <f t="shared" si="427"/>
        <v>8.9921786376641662E-3</v>
      </c>
      <c r="J3380" s="37">
        <f t="shared" si="428"/>
        <v>-1.7287196863558579E-3</v>
      </c>
      <c r="K3380" s="39">
        <f t="shared" si="429"/>
        <v>1.1512740935690157E-3</v>
      </c>
      <c r="L3380" s="36">
        <f>-(1-B3380/MAX(B$5:B3380))</f>
        <v>-5.4990764003601811E-3</v>
      </c>
      <c r="M3380" s="37">
        <f>-(1-C3380/MAX(C$5:C3380))</f>
        <v>-1.6356216313653471E-2</v>
      </c>
      <c r="N3380" s="37">
        <f>-(1-D3380/MAX(D$5:D3380))</f>
        <v>0</v>
      </c>
      <c r="O3380" s="37">
        <f>-(1-E3380/MAX(E$5:E3380))</f>
        <v>-0.20002446130764717</v>
      </c>
      <c r="P3380" s="39">
        <f>-(1-F3380/MAX(F$5:F3380))</f>
        <v>0</v>
      </c>
      <c r="Q3380" s="33">
        <f>IF(DatiStorici[[#This Row],[Calend]]="X",(DatiStorici[[#This Row],[Balanced]]*B$2/DatiStorici[[#This Row],[Bond 3Y]]),Q3379)</f>
        <v>36.169249452917384</v>
      </c>
      <c r="R3380" s="33">
        <f>IF(DatiStorici[[#This Row],[Calend]]="X",(DatiStorici[[#This Row],[Balanced]]*C$2/DatiStorici[[#This Row],[Bond 10Y]]),R3379)</f>
        <v>24.30522809470698</v>
      </c>
      <c r="S3380" s="33">
        <f>IF(DatiStorici[[#This Row],[Calend]]="X",(DatiStorici[[#This Row],[Balanced]]*D$2/DatiStorici[[#This Row],[SXXR]]),S3379)</f>
        <v>17.1323042755117</v>
      </c>
      <c r="T3380" s="33">
        <f>IF(DatiStorici[[#This Row],[Calend]]="X",(DatiStorici[[#This Row],[Balanced]]*E$2/DatiStorici[[#This Row],[Gold]]),T3379)</f>
        <v>33.681751547510174</v>
      </c>
      <c r="U3380" s="34">
        <f>SUMPRODUCT(DatiStorici[[#This Row],[Bond 3Y]:[Gold]],Q3379:T3379)</f>
        <v>19616.21420932185</v>
      </c>
      <c r="V3380" s="32">
        <f t="shared" si="430"/>
        <v>1.4469026210600147E-3</v>
      </c>
      <c r="W3380" s="32">
        <f>-(1-U3380/MAX(U$5:U3380))</f>
        <v>0</v>
      </c>
      <c r="X3380" s="53" t="str">
        <f t="shared" si="431"/>
        <v/>
      </c>
    </row>
    <row r="3381" spans="1:24" x14ac:dyDescent="0.3">
      <c r="A3381" s="79">
        <v>43873</v>
      </c>
      <c r="B3381" s="1">
        <v>133.379862</v>
      </c>
      <c r="C3381" s="1">
        <v>202.07578100000001</v>
      </c>
      <c r="D3381" s="1">
        <v>289.36001299999998</v>
      </c>
      <c r="E3381" s="1">
        <v>146.52789000000001</v>
      </c>
      <c r="F3381" s="3">
        <f t="shared" si="424"/>
        <v>18540.985162077621</v>
      </c>
      <c r="G3381" s="36">
        <f t="shared" si="425"/>
        <v>1.5151860767901706E-4</v>
      </c>
      <c r="H3381" s="31">
        <f t="shared" si="426"/>
        <v>4.2435660402618364E-4</v>
      </c>
      <c r="I3381" s="37">
        <f t="shared" si="427"/>
        <v>6.2636833762324904E-3</v>
      </c>
      <c r="J3381" s="37">
        <f t="shared" si="428"/>
        <v>-4.3501721118042831E-3</v>
      </c>
      <c r="K3381" s="39">
        <f t="shared" si="429"/>
        <v>2.5108296976976088E-4</v>
      </c>
      <c r="L3381" s="36">
        <f>-(1-B3381/MAX(B$5:B3381))</f>
        <v>-5.348379588683505E-3</v>
      </c>
      <c r="M3381" s="37">
        <f>-(1-C3381/MAX(C$5:C3381))</f>
        <v>-1.5938711998945587E-2</v>
      </c>
      <c r="N3381" s="37">
        <f>-(1-D3381/MAX(D$5:D3381))</f>
        <v>0</v>
      </c>
      <c r="O3381" s="37">
        <f>-(1-E3381/MAX(E$5:E3381))</f>
        <v>-0.20349693418277481</v>
      </c>
      <c r="P3381" s="39">
        <f>-(1-F3381/MAX(F$5:F3381))</f>
        <v>0</v>
      </c>
      <c r="Q3381" s="33">
        <f>IF(DatiStorici[[#This Row],[Calend]]="X",(DatiStorici[[#This Row],[Balanced]]*B$2/DatiStorici[[#This Row],[Bond 3Y]]),Q3380)</f>
        <v>36.169249452917384</v>
      </c>
      <c r="R3381" s="33">
        <f>IF(DatiStorici[[#This Row],[Calend]]="X",(DatiStorici[[#This Row],[Balanced]]*C$2/DatiStorici[[#This Row],[Bond 10Y]]),R3380)</f>
        <v>24.30522809470698</v>
      </c>
      <c r="S3381" s="33">
        <f>IF(DatiStorici[[#This Row],[Calend]]="X",(DatiStorici[[#This Row],[Balanced]]*D$2/DatiStorici[[#This Row],[SXXR]]),S3380)</f>
        <v>17.1323042755117</v>
      </c>
      <c r="T3381" s="33">
        <f>IF(DatiStorici[[#This Row],[Calend]]="X",(DatiStorici[[#This Row],[Balanced]]*E$2/DatiStorici[[#This Row],[Gold]]),T3380)</f>
        <v>33.681751547510174</v>
      </c>
      <c r="U3381" s="34">
        <f>SUMPRODUCT(DatiStorici[[#This Row],[Bond 3Y]:[Gold]],Q3380:T3380)</f>
        <v>19628.467223937674</v>
      </c>
      <c r="V3381" s="32">
        <f t="shared" si="430"/>
        <v>6.2444206789201559E-4</v>
      </c>
      <c r="W3381" s="32">
        <f>-(1-U3381/MAX(U$5:U3381))</f>
        <v>0</v>
      </c>
      <c r="X3381" s="53" t="str">
        <f t="shared" si="431"/>
        <v/>
      </c>
    </row>
    <row r="3382" spans="1:24" x14ac:dyDescent="0.3">
      <c r="A3382" s="79">
        <v>43874</v>
      </c>
      <c r="B3382" s="1">
        <v>133.39737199999999</v>
      </c>
      <c r="C3382" s="1">
        <v>202.34001000000001</v>
      </c>
      <c r="D3382" s="1">
        <v>289.419196</v>
      </c>
      <c r="E3382" s="1">
        <v>147.58984000000001</v>
      </c>
      <c r="F3382" s="3">
        <f t="shared" si="424"/>
        <v>18590.881727660399</v>
      </c>
      <c r="G3382" s="36">
        <f t="shared" si="425"/>
        <v>1.3127057179949792E-4</v>
      </c>
      <c r="H3382" s="31">
        <f t="shared" si="426"/>
        <v>1.3067196854235834E-3</v>
      </c>
      <c r="I3382" s="37">
        <f t="shared" si="427"/>
        <v>2.0450976567909783E-4</v>
      </c>
      <c r="J3382" s="37">
        <f t="shared" si="428"/>
        <v>7.2212893441681962E-3</v>
      </c>
      <c r="K3382" s="39">
        <f t="shared" si="429"/>
        <v>2.687534982491877E-3</v>
      </c>
      <c r="L3382" s="36">
        <f>-(1-B3382/MAX(B$5:B3382))</f>
        <v>-5.2178025314558729E-3</v>
      </c>
      <c r="M3382" s="37">
        <f>-(1-C3382/MAX(C$5:C3382))</f>
        <v>-1.4651979225822065E-2</v>
      </c>
      <c r="N3382" s="37">
        <f>-(1-D3382/MAX(D$5:D3382))</f>
        <v>0</v>
      </c>
      <c r="O3382" s="37">
        <f>-(1-E3382/MAX(E$5:E3382))</f>
        <v>-0.197724337370355</v>
      </c>
      <c r="P3382" s="39">
        <f>-(1-F3382/MAX(F$5:F3382))</f>
        <v>0</v>
      </c>
      <c r="Q3382" s="33">
        <f>IF(DatiStorici[[#This Row],[Calend]]="X",(DatiStorici[[#This Row],[Balanced]]*B$2/DatiStorici[[#This Row],[Bond 3Y]]),Q3381)</f>
        <v>36.169249452917384</v>
      </c>
      <c r="R3382" s="33">
        <f>IF(DatiStorici[[#This Row],[Calend]]="X",(DatiStorici[[#This Row],[Balanced]]*C$2/DatiStorici[[#This Row],[Bond 10Y]]),R3381)</f>
        <v>24.30522809470698</v>
      </c>
      <c r="S3382" s="33">
        <f>IF(DatiStorici[[#This Row],[Calend]]="X",(DatiStorici[[#This Row],[Balanced]]*D$2/DatiStorici[[#This Row],[SXXR]]),S3381)</f>
        <v>17.1323042755117</v>
      </c>
      <c r="T3382" s="33">
        <f>IF(DatiStorici[[#This Row],[Calend]]="X",(DatiStorici[[#This Row],[Balanced]]*E$2/DatiStorici[[#This Row],[Gold]]),T3381)</f>
        <v>33.681751547510174</v>
      </c>
      <c r="U3382" s="34">
        <f>SUMPRODUCT(DatiStorici[[#This Row],[Bond 3Y]:[Gold]],Q3381:T3381)</f>
        <v>19672.304970829646</v>
      </c>
      <c r="V3382" s="32">
        <f t="shared" si="430"/>
        <v>2.230885686208849E-3</v>
      </c>
      <c r="W3382" s="32">
        <f>-(1-U3382/MAX(U$5:U3382))</f>
        <v>0</v>
      </c>
      <c r="X3382" s="53" t="str">
        <f t="shared" si="431"/>
        <v/>
      </c>
    </row>
    <row r="3383" spans="1:24" x14ac:dyDescent="0.3">
      <c r="A3383" s="79">
        <v>43875</v>
      </c>
      <c r="B3383" s="1">
        <v>133.388352</v>
      </c>
      <c r="C3383" s="1">
        <v>202.38421199999999</v>
      </c>
      <c r="D3383" s="1">
        <v>289.04504800000001</v>
      </c>
      <c r="E3383" s="1">
        <v>148.18324000000001</v>
      </c>
      <c r="F3383" s="3">
        <f t="shared" si="424"/>
        <v>18609.553867854789</v>
      </c>
      <c r="G3383" s="36">
        <f t="shared" si="425"/>
        <v>-6.7619810147155989E-5</v>
      </c>
      <c r="H3383" s="31">
        <f t="shared" si="426"/>
        <v>2.1843021876615583E-4</v>
      </c>
      <c r="I3383" s="37">
        <f t="shared" si="427"/>
        <v>-1.2935909386102425E-3</v>
      </c>
      <c r="J3383" s="37">
        <f t="shared" si="428"/>
        <v>4.0125409396201172E-3</v>
      </c>
      <c r="K3383" s="39">
        <f t="shared" si="429"/>
        <v>1.0038668345438485E-3</v>
      </c>
      <c r="L3383" s="36">
        <f>-(1-B3383/MAX(B$5:B3383))</f>
        <v>-5.2850672405474475E-3</v>
      </c>
      <c r="M3383" s="37">
        <f>-(1-C3383/MAX(C$5:C3383))</f>
        <v>-1.443672593402745E-2</v>
      </c>
      <c r="N3383" s="37">
        <f>-(1-D3383/MAX(D$5:D3383))</f>
        <v>-1.2927546105130361E-3</v>
      </c>
      <c r="O3383" s="37">
        <f>-(1-E3383/MAX(E$5:E3383))</f>
        <v>-0.19449870626861765</v>
      </c>
      <c r="P3383" s="39">
        <f>-(1-F3383/MAX(F$5:F3383))</f>
        <v>0</v>
      </c>
      <c r="Q3383" s="33">
        <f>IF(DatiStorici[[#This Row],[Calend]]="X",(DatiStorici[[#This Row],[Balanced]]*B$2/DatiStorici[[#This Row],[Bond 3Y]]),Q3382)</f>
        <v>36.169249452917384</v>
      </c>
      <c r="R3383" s="33">
        <f>IF(DatiStorici[[#This Row],[Calend]]="X",(DatiStorici[[#This Row],[Balanced]]*C$2/DatiStorici[[#This Row],[Bond 10Y]]),R3382)</f>
        <v>24.30522809470698</v>
      </c>
      <c r="S3383" s="33">
        <f>IF(DatiStorici[[#This Row],[Calend]]="X",(DatiStorici[[#This Row],[Balanced]]*D$2/DatiStorici[[#This Row],[SXXR]]),S3382)</f>
        <v>17.1323042755117</v>
      </c>
      <c r="T3383" s="33">
        <f>IF(DatiStorici[[#This Row],[Calend]]="X",(DatiStorici[[#This Row],[Balanced]]*E$2/DatiStorici[[#This Row],[Gold]]),T3382)</f>
        <v>33.681751547510174</v>
      </c>
      <c r="U3383" s="34">
        <f>SUMPRODUCT(DatiStorici[[#This Row],[Bond 3Y]:[Gold]],Q3382:T3382)</f>
        <v>19686.629797880043</v>
      </c>
      <c r="V3383" s="32">
        <f t="shared" si="430"/>
        <v>7.2790728545251457E-4</v>
      </c>
      <c r="W3383" s="32">
        <f>-(1-U3383/MAX(U$5:U3383))</f>
        <v>0</v>
      </c>
      <c r="X3383" s="53" t="str">
        <f t="shared" si="431"/>
        <v/>
      </c>
    </row>
    <row r="3384" spans="1:24" x14ac:dyDescent="0.3">
      <c r="A3384" s="79">
        <v>43878</v>
      </c>
      <c r="B3384" s="1">
        <v>133.382327</v>
      </c>
      <c r="C3384" s="1">
        <v>202.446799</v>
      </c>
      <c r="D3384" s="1">
        <v>290.02327500000001</v>
      </c>
      <c r="E3384" s="1">
        <v>148.12215</v>
      </c>
      <c r="F3384" s="3">
        <f t="shared" si="424"/>
        <v>18623.2961919345</v>
      </c>
      <c r="G3384" s="36">
        <f t="shared" si="425"/>
        <v>-4.5169881664694832E-5</v>
      </c>
      <c r="H3384" s="31">
        <f t="shared" si="426"/>
        <v>3.0920062346040004E-4</v>
      </c>
      <c r="I3384" s="37">
        <f t="shared" si="427"/>
        <v>3.3786269830135239E-3</v>
      </c>
      <c r="J3384" s="37">
        <f t="shared" si="428"/>
        <v>-4.1234485046386414E-4</v>
      </c>
      <c r="K3384" s="39">
        <f t="shared" si="429"/>
        <v>7.381827972703643E-4</v>
      </c>
      <c r="L3384" s="36">
        <f>-(1-B3384/MAX(B$5:B3384))</f>
        <v>-5.3299973815980062E-3</v>
      </c>
      <c r="M3384" s="37">
        <f>-(1-C3384/MAX(C$5:C3384))</f>
        <v>-1.4131942037969525E-2</v>
      </c>
      <c r="N3384" s="37">
        <f>-(1-D3384/MAX(D$5:D3384))</f>
        <v>0</v>
      </c>
      <c r="O3384" s="37">
        <f>-(1-E3384/MAX(E$5:E3384))</f>
        <v>-0.19483078210954319</v>
      </c>
      <c r="P3384" s="39">
        <f>-(1-F3384/MAX(F$5:F3384))</f>
        <v>0</v>
      </c>
      <c r="Q3384" s="33">
        <f>IF(DatiStorici[[#This Row],[Calend]]="X",(DatiStorici[[#This Row],[Balanced]]*B$2/DatiStorici[[#This Row],[Bond 3Y]]),Q3383)</f>
        <v>36.169249452917384</v>
      </c>
      <c r="R3384" s="33">
        <f>IF(DatiStorici[[#This Row],[Calend]]="X",(DatiStorici[[#This Row],[Balanced]]*C$2/DatiStorici[[#This Row],[Bond 10Y]]),R3383)</f>
        <v>24.30522809470698</v>
      </c>
      <c r="S3384" s="33">
        <f>IF(DatiStorici[[#This Row],[Calend]]="X",(DatiStorici[[#This Row],[Balanced]]*D$2/DatiStorici[[#This Row],[SXXR]]),S3383)</f>
        <v>17.1323042755117</v>
      </c>
      <c r="T3384" s="33">
        <f>IF(DatiStorici[[#This Row],[Calend]]="X",(DatiStorici[[#This Row],[Balanced]]*E$2/DatiStorici[[#This Row],[Gold]]),T3383)</f>
        <v>33.681751547510174</v>
      </c>
      <c r="U3384" s="34">
        <f>SUMPRODUCT(DatiStorici[[#This Row],[Bond 3Y]:[Gold]],Q3383:T3383)</f>
        <v>19702.634733875333</v>
      </c>
      <c r="V3384" s="32">
        <f t="shared" si="430"/>
        <v>8.1265477110921153E-4</v>
      </c>
      <c r="W3384" s="32">
        <f>-(1-U3384/MAX(U$5:U3384))</f>
        <v>0</v>
      </c>
      <c r="X3384" s="53" t="str">
        <f t="shared" si="431"/>
        <v/>
      </c>
    </row>
    <row r="3385" spans="1:24" x14ac:dyDescent="0.3">
      <c r="A3385" s="79">
        <v>43879</v>
      </c>
      <c r="B3385" s="1">
        <v>133.35718</v>
      </c>
      <c r="C3385" s="1">
        <v>202.33656199999999</v>
      </c>
      <c r="D3385" s="1">
        <v>288.92600099999999</v>
      </c>
      <c r="E3385" s="1">
        <v>148.96851000000001</v>
      </c>
      <c r="F3385" s="3">
        <f t="shared" si="424"/>
        <v>18636.758692051357</v>
      </c>
      <c r="G3385" s="36">
        <f t="shared" si="425"/>
        <v>-1.8855099761813871E-4</v>
      </c>
      <c r="H3385" s="31">
        <f t="shared" si="426"/>
        <v>-5.4467161126877262E-4</v>
      </c>
      <c r="I3385" s="37">
        <f t="shared" si="427"/>
        <v>-3.7905749582261825E-3</v>
      </c>
      <c r="J3385" s="37">
        <f t="shared" si="428"/>
        <v>5.6976701296873201E-3</v>
      </c>
      <c r="K3385" s="39">
        <f t="shared" si="429"/>
        <v>7.2262377200466943E-4</v>
      </c>
      <c r="L3385" s="36">
        <f>-(1-B3385/MAX(B$5:B3385))</f>
        <v>-5.5175257230090091E-3</v>
      </c>
      <c r="M3385" s="37">
        <f>-(1-C3385/MAX(C$5:C3385))</f>
        <v>-1.4668770170804479E-2</v>
      </c>
      <c r="N3385" s="37">
        <f>-(1-D3385/MAX(D$5:D3385))</f>
        <v>-3.7833997978267142E-3</v>
      </c>
      <c r="O3385" s="37">
        <f>-(1-E3385/MAX(E$5:E3385))</f>
        <v>-0.19023009936726742</v>
      </c>
      <c r="P3385" s="39">
        <f>-(1-F3385/MAX(F$5:F3385))</f>
        <v>0</v>
      </c>
      <c r="Q3385" s="33">
        <f>IF(DatiStorici[[#This Row],[Calend]]="X",(DatiStorici[[#This Row],[Balanced]]*B$2/DatiStorici[[#This Row],[Bond 3Y]]),Q3384)</f>
        <v>36.169249452917384</v>
      </c>
      <c r="R3385" s="33">
        <f>IF(DatiStorici[[#This Row],[Calend]]="X",(DatiStorici[[#This Row],[Balanced]]*C$2/DatiStorici[[#This Row],[Bond 10Y]]),R3384)</f>
        <v>24.30522809470698</v>
      </c>
      <c r="S3385" s="33">
        <f>IF(DatiStorici[[#This Row],[Calend]]="X",(DatiStorici[[#This Row],[Balanced]]*D$2/DatiStorici[[#This Row],[SXXR]]),S3384)</f>
        <v>17.1323042755117</v>
      </c>
      <c r="T3385" s="33">
        <f>IF(DatiStorici[[#This Row],[Calend]]="X",(DatiStorici[[#This Row],[Balanced]]*E$2/DatiStorici[[#This Row],[Gold]]),T3384)</f>
        <v>33.681751547510174</v>
      </c>
      <c r="U3385" s="34">
        <f>SUMPRODUCT(DatiStorici[[#This Row],[Bond 3Y]:[Gold]],Q3384:T3384)</f>
        <v>19708.75390552801</v>
      </c>
      <c r="V3385" s="32">
        <f t="shared" si="430"/>
        <v>3.1052809419304829E-4</v>
      </c>
      <c r="W3385" s="32">
        <f>-(1-U3385/MAX(U$5:U3385))</f>
        <v>0</v>
      </c>
      <c r="X3385" s="53" t="str">
        <f t="shared" si="431"/>
        <v/>
      </c>
    </row>
    <row r="3386" spans="1:24" x14ac:dyDescent="0.3">
      <c r="A3386" s="79">
        <v>43880</v>
      </c>
      <c r="B3386" s="1">
        <v>133.35014899999999</v>
      </c>
      <c r="C3386" s="1">
        <v>202.497759</v>
      </c>
      <c r="D3386" s="1">
        <v>291.32735100000002</v>
      </c>
      <c r="E3386" s="1">
        <v>150.31146000000001</v>
      </c>
      <c r="F3386" s="3">
        <f t="shared" si="424"/>
        <v>18729.757860808066</v>
      </c>
      <c r="G3386" s="36">
        <f t="shared" si="425"/>
        <v>-5.2724460388922405E-5</v>
      </c>
      <c r="H3386" s="31">
        <f t="shared" si="426"/>
        <v>7.9636038822490369E-4</v>
      </c>
      <c r="I3386" s="37">
        <f t="shared" si="427"/>
        <v>8.2769490292183886E-3</v>
      </c>
      <c r="J3386" s="37">
        <f t="shared" si="428"/>
        <v>8.9746000295727463E-3</v>
      </c>
      <c r="K3386" s="39">
        <f t="shared" si="429"/>
        <v>4.9776842670224749E-3</v>
      </c>
      <c r="L3386" s="36">
        <f>-(1-B3386/MAX(B$5:B3386))</f>
        <v>-5.5699578925904047E-3</v>
      </c>
      <c r="M3386" s="37">
        <f>-(1-C3386/MAX(C$5:C3386))</f>
        <v>-1.3883778883590603E-2</v>
      </c>
      <c r="N3386" s="37">
        <f>-(1-D3386/MAX(D$5:D3386))</f>
        <v>0</v>
      </c>
      <c r="O3386" s="37">
        <f>-(1-E3386/MAX(E$5:E3386))</f>
        <v>-0.18293002978843675</v>
      </c>
      <c r="P3386" s="39">
        <f>-(1-F3386/MAX(F$5:F3386))</f>
        <v>0</v>
      </c>
      <c r="Q3386" s="33">
        <f>IF(DatiStorici[[#This Row],[Calend]]="X",(DatiStorici[[#This Row],[Balanced]]*B$2/DatiStorici[[#This Row],[Bond 3Y]]),Q3385)</f>
        <v>36.169249452917384</v>
      </c>
      <c r="R3386" s="33">
        <f>IF(DatiStorici[[#This Row],[Calend]]="X",(DatiStorici[[#This Row],[Balanced]]*C$2/DatiStorici[[#This Row],[Bond 10Y]]),R3385)</f>
        <v>24.30522809470698</v>
      </c>
      <c r="S3386" s="33">
        <f>IF(DatiStorici[[#This Row],[Calend]]="X",(DatiStorici[[#This Row],[Balanced]]*D$2/DatiStorici[[#This Row],[SXXR]]),S3385)</f>
        <v>17.1323042755117</v>
      </c>
      <c r="T3386" s="33">
        <f>IF(DatiStorici[[#This Row],[Calend]]="X",(DatiStorici[[#This Row],[Balanced]]*E$2/DatiStorici[[#This Row],[Gold]]),T3385)</f>
        <v>33.681751547510174</v>
      </c>
      <c r="U3386" s="34">
        <f>SUMPRODUCT(DatiStorici[[#This Row],[Bond 3Y]:[Gold]],Q3385:T3385)</f>
        <v>19798.791096501016</v>
      </c>
      <c r="V3386" s="32">
        <f t="shared" si="430"/>
        <v>4.5579823725690385E-3</v>
      </c>
      <c r="W3386" s="32">
        <f>-(1-U3386/MAX(U$5:U3386))</f>
        <v>0</v>
      </c>
      <c r="X3386" s="53" t="str">
        <f t="shared" si="431"/>
        <v/>
      </c>
    </row>
    <row r="3387" spans="1:24" x14ac:dyDescent="0.3">
      <c r="A3387" s="79">
        <v>43881</v>
      </c>
      <c r="B3387" s="1">
        <v>133.35867099999999</v>
      </c>
      <c r="C3387" s="1">
        <v>202.88342499999999</v>
      </c>
      <c r="D3387" s="1">
        <v>288.93008300000002</v>
      </c>
      <c r="E3387" s="1">
        <v>151.69654</v>
      </c>
      <c r="F3387" s="3">
        <f t="shared" si="424"/>
        <v>18758.298238615545</v>
      </c>
      <c r="G3387" s="36">
        <f t="shared" si="425"/>
        <v>6.3904898254899827E-5</v>
      </c>
      <c r="H3387" s="31">
        <f t="shared" si="426"/>
        <v>1.9027331883031025E-3</v>
      </c>
      <c r="I3387" s="37">
        <f t="shared" si="427"/>
        <v>-8.2628209439973947E-3</v>
      </c>
      <c r="J3387" s="37">
        <f t="shared" si="428"/>
        <v>9.1725365631229426E-3</v>
      </c>
      <c r="K3387" s="39">
        <f t="shared" si="429"/>
        <v>1.522638743703005E-3</v>
      </c>
      <c r="L3387" s="36">
        <f>-(1-B3387/MAX(B$5:B3387))</f>
        <v>-5.5064069113399672E-3</v>
      </c>
      <c r="M3387" s="37">
        <f>-(1-C3387/MAX(C$5:C3387))</f>
        <v>-1.2005676625021611E-2</v>
      </c>
      <c r="N3387" s="37">
        <f>-(1-D3387/MAX(D$5:D3387))</f>
        <v>-8.2287776680466385E-3</v>
      </c>
      <c r="O3387" s="37">
        <f>-(1-E3387/MAX(E$5:E3387))</f>
        <v>-0.17540094801156747</v>
      </c>
      <c r="P3387" s="39">
        <f>-(1-F3387/MAX(F$5:F3387))</f>
        <v>0</v>
      </c>
      <c r="Q3387" s="33">
        <f>IF(DatiStorici[[#This Row],[Calend]]="X",(DatiStorici[[#This Row],[Balanced]]*B$2/DatiStorici[[#This Row],[Bond 3Y]]),Q3386)</f>
        <v>36.169249452917384</v>
      </c>
      <c r="R3387" s="33">
        <f>IF(DatiStorici[[#This Row],[Calend]]="X",(DatiStorici[[#This Row],[Balanced]]*C$2/DatiStorici[[#This Row],[Bond 10Y]]),R3386)</f>
        <v>24.30522809470698</v>
      </c>
      <c r="S3387" s="33">
        <f>IF(DatiStorici[[#This Row],[Calend]]="X",(DatiStorici[[#This Row],[Balanced]]*D$2/DatiStorici[[#This Row],[SXXR]]),S3386)</f>
        <v>17.1323042755117</v>
      </c>
      <c r="T3387" s="33">
        <f>IF(DatiStorici[[#This Row],[Calend]]="X",(DatiStorici[[#This Row],[Balanced]]*E$2/DatiStorici[[#This Row],[Gold]]),T3386)</f>
        <v>33.681751547510174</v>
      </c>
      <c r="U3387" s="34">
        <f>SUMPRODUCT(DatiStorici[[#This Row],[Bond 3Y]:[Gold]],Q3386:T3386)</f>
        <v>19814.054226570704</v>
      </c>
      <c r="V3387" s="32">
        <f t="shared" si="430"/>
        <v>7.7061522344764092E-4</v>
      </c>
      <c r="W3387" s="32">
        <f>-(1-U3387/MAX(U$5:U3387))</f>
        <v>0</v>
      </c>
      <c r="X3387" s="53" t="str">
        <f t="shared" si="431"/>
        <v/>
      </c>
    </row>
    <row r="3388" spans="1:24" x14ac:dyDescent="0.3">
      <c r="A3388" s="79">
        <v>43882</v>
      </c>
      <c r="B3388" s="1">
        <v>133.36590200000001</v>
      </c>
      <c r="C3388" s="1">
        <v>202.92526000000001</v>
      </c>
      <c r="D3388" s="1">
        <v>287.52192500000001</v>
      </c>
      <c r="E3388" s="1">
        <v>153.97171</v>
      </c>
      <c r="F3388" s="3">
        <f t="shared" si="424"/>
        <v>18828.08683307048</v>
      </c>
      <c r="G3388" s="36">
        <f t="shared" si="425"/>
        <v>5.4220726050558114E-5</v>
      </c>
      <c r="H3388" s="31">
        <f t="shared" si="426"/>
        <v>2.0618090097408967E-4</v>
      </c>
      <c r="I3388" s="37">
        <f t="shared" si="427"/>
        <v>-4.8856133083953514E-3</v>
      </c>
      <c r="J3388" s="37">
        <f t="shared" si="428"/>
        <v>1.4886806319429088E-2</v>
      </c>
      <c r="K3388" s="39">
        <f t="shared" si="429"/>
        <v>3.7135082036419799E-3</v>
      </c>
      <c r="L3388" s="36">
        <f>-(1-B3388/MAX(B$5:B3388))</f>
        <v>-5.4524832847941962E-3</v>
      </c>
      <c r="M3388" s="37">
        <f>-(1-C3388/MAX(C$5:C3388))</f>
        <v>-1.1801950063729527E-2</v>
      </c>
      <c r="N3388" s="37">
        <f>-(1-D3388/MAX(D$5:D3388))</f>
        <v>-1.3062371201803202E-2</v>
      </c>
      <c r="O3388" s="37">
        <f>-(1-E3388/MAX(E$5:E3388))</f>
        <v>-0.16303347394055356</v>
      </c>
      <c r="P3388" s="39">
        <f>-(1-F3388/MAX(F$5:F3388))</f>
        <v>0</v>
      </c>
      <c r="Q3388" s="33">
        <f>IF(DatiStorici[[#This Row],[Calend]]="X",(DatiStorici[[#This Row],[Balanced]]*B$2/DatiStorici[[#This Row],[Bond 3Y]]),Q3387)</f>
        <v>36.169249452917384</v>
      </c>
      <c r="R3388" s="33">
        <f>IF(DatiStorici[[#This Row],[Calend]]="X",(DatiStorici[[#This Row],[Balanced]]*C$2/DatiStorici[[#This Row],[Bond 10Y]]),R3387)</f>
        <v>24.30522809470698</v>
      </c>
      <c r="S3388" s="33">
        <f>IF(DatiStorici[[#This Row],[Calend]]="X",(DatiStorici[[#This Row],[Balanced]]*D$2/DatiStorici[[#This Row],[SXXR]]),S3387)</f>
        <v>17.1323042755117</v>
      </c>
      <c r="T3388" s="33">
        <f>IF(DatiStorici[[#This Row],[Calend]]="X",(DatiStorici[[#This Row],[Balanced]]*E$2/DatiStorici[[#This Row],[Gold]]),T3387)</f>
        <v>33.681751547510174</v>
      </c>
      <c r="U3388" s="34">
        <f>SUMPRODUCT(DatiStorici[[#This Row],[Bond 3Y]:[Gold]],Q3387:T3387)</f>
        <v>19867.839294975194</v>
      </c>
      <c r="V3388" s="32">
        <f t="shared" si="430"/>
        <v>2.7108132484631141E-3</v>
      </c>
      <c r="W3388" s="32">
        <f>-(1-U3388/MAX(U$5:U3388))</f>
        <v>0</v>
      </c>
      <c r="X3388" s="53" t="str">
        <f t="shared" si="431"/>
        <v/>
      </c>
    </row>
    <row r="3389" spans="1:24" x14ac:dyDescent="0.3">
      <c r="A3389" s="79">
        <v>43885</v>
      </c>
      <c r="B3389" s="1">
        <v>133.34474700000001</v>
      </c>
      <c r="C3389" s="1">
        <v>203.11847</v>
      </c>
      <c r="D3389" s="1">
        <v>276.62945400000001</v>
      </c>
      <c r="E3389" s="1">
        <v>156.62286</v>
      </c>
      <c r="F3389" s="3">
        <f t="shared" si="424"/>
        <v>18773.159766514174</v>
      </c>
      <c r="G3389" s="36">
        <f t="shared" si="425"/>
        <v>-1.5863633584693024E-4</v>
      </c>
      <c r="H3389" s="31">
        <f t="shared" si="426"/>
        <v>9.5167096697757261E-4</v>
      </c>
      <c r="I3389" s="37">
        <f t="shared" si="427"/>
        <v>-3.8620218737604343E-2</v>
      </c>
      <c r="J3389" s="37">
        <f t="shared" si="428"/>
        <v>1.707186567481217E-2</v>
      </c>
      <c r="K3389" s="39">
        <f t="shared" si="429"/>
        <v>-2.9215576925084052E-3</v>
      </c>
      <c r="L3389" s="36">
        <f>-(1-B3389/MAX(B$5:B3389))</f>
        <v>-5.6102421451970086E-3</v>
      </c>
      <c r="M3389" s="37">
        <f>-(1-C3389/MAX(C$5:C3389))</f>
        <v>-1.0861063033558049E-2</v>
      </c>
      <c r="N3389" s="37">
        <f>-(1-D3389/MAX(D$5:D3389))</f>
        <v>-5.0451483355574145E-2</v>
      </c>
      <c r="O3389" s="37">
        <f>-(1-E3389/MAX(E$5:E3389))</f>
        <v>-0.14862223043638967</v>
      </c>
      <c r="P3389" s="39">
        <f>-(1-F3389/MAX(F$5:F3389))</f>
        <v>-2.9172940959582006E-3</v>
      </c>
      <c r="Q3389" s="33">
        <f>IF(DatiStorici[[#This Row],[Calend]]="X",(DatiStorici[[#This Row],[Balanced]]*B$2/DatiStorici[[#This Row],[Bond 3Y]]),Q3388)</f>
        <v>36.169249452917384</v>
      </c>
      <c r="R3389" s="33">
        <f>IF(DatiStorici[[#This Row],[Calend]]="X",(DatiStorici[[#This Row],[Balanced]]*C$2/DatiStorici[[#This Row],[Bond 10Y]]),R3388)</f>
        <v>24.30522809470698</v>
      </c>
      <c r="S3389" s="33">
        <f>IF(DatiStorici[[#This Row],[Calend]]="X",(DatiStorici[[#This Row],[Balanced]]*D$2/DatiStorici[[#This Row],[SXXR]]),S3388)</f>
        <v>17.1323042755117</v>
      </c>
      <c r="T3389" s="33">
        <f>IF(DatiStorici[[#This Row],[Calend]]="X",(DatiStorici[[#This Row],[Balanced]]*E$2/DatiStorici[[#This Row],[Gold]]),T3388)</f>
        <v>33.681751547510174</v>
      </c>
      <c r="U3389" s="34">
        <f>SUMPRODUCT(DatiStorici[[#This Row],[Bond 3Y]:[Gold]],Q3388:T3388)</f>
        <v>19774.45239575419</v>
      </c>
      <c r="V3389" s="32">
        <f t="shared" si="430"/>
        <v>-4.711487050272435E-3</v>
      </c>
      <c r="W3389" s="32">
        <f>-(1-U3389/MAX(U$5:U3389))</f>
        <v>-4.7004054056659639E-3</v>
      </c>
      <c r="X3389" s="53" t="str">
        <f t="shared" si="431"/>
        <v/>
      </c>
    </row>
    <row r="3390" spans="1:24" x14ac:dyDescent="0.3">
      <c r="A3390" s="79">
        <v>43886</v>
      </c>
      <c r="B3390" s="1">
        <v>133.358023</v>
      </c>
      <c r="C3390" s="1">
        <v>203.22862499999999</v>
      </c>
      <c r="D3390" s="1">
        <v>271.75736499999999</v>
      </c>
      <c r="E3390" s="1">
        <v>154.62081000000001</v>
      </c>
      <c r="F3390" s="3">
        <f t="shared" si="424"/>
        <v>18624.021263639421</v>
      </c>
      <c r="G3390" s="36">
        <f t="shared" si="425"/>
        <v>9.9556521373575085E-5</v>
      </c>
      <c r="H3390" s="31">
        <f t="shared" si="426"/>
        <v>5.4217197097630461E-4</v>
      </c>
      <c r="I3390" s="37">
        <f t="shared" si="427"/>
        <v>-1.7769271711675323E-2</v>
      </c>
      <c r="J3390" s="37">
        <f t="shared" si="428"/>
        <v>-1.2865017386390169E-2</v>
      </c>
      <c r="K3390" s="39">
        <f t="shared" si="429"/>
        <v>-7.9759644657010197E-3</v>
      </c>
      <c r="L3390" s="36">
        <f>-(1-B3390/MAX(B$5:B3390))</f>
        <v>-5.5112392319043302E-3</v>
      </c>
      <c r="M3390" s="37">
        <f>-(1-C3390/MAX(C$5:C3390))</f>
        <v>-1.0324634221340556E-2</v>
      </c>
      <c r="N3390" s="37">
        <f>-(1-D3390/MAX(D$5:D3390))</f>
        <v>-6.7175244386854849E-2</v>
      </c>
      <c r="O3390" s="37">
        <f>-(1-E3390/MAX(E$5:E3390))</f>
        <v>-0.15950506620860594</v>
      </c>
      <c r="P3390" s="39">
        <f>-(1-F3390/MAX(F$5:F3390))</f>
        <v>-1.0838359268273035E-2</v>
      </c>
      <c r="Q3390" s="33">
        <f>IF(DatiStorici[[#This Row],[Calend]]="X",(DatiStorici[[#This Row],[Balanced]]*B$2/DatiStorici[[#This Row],[Bond 3Y]]),Q3389)</f>
        <v>36.169249452917384</v>
      </c>
      <c r="R3390" s="33">
        <f>IF(DatiStorici[[#This Row],[Calend]]="X",(DatiStorici[[#This Row],[Balanced]]*C$2/DatiStorici[[#This Row],[Bond 10Y]]),R3389)</f>
        <v>24.30522809470698</v>
      </c>
      <c r="S3390" s="33">
        <f>IF(DatiStorici[[#This Row],[Calend]]="X",(DatiStorici[[#This Row],[Balanced]]*D$2/DatiStorici[[#This Row],[SXXR]]),S3389)</f>
        <v>17.1323042755117</v>
      </c>
      <c r="T3390" s="33">
        <f>IF(DatiStorici[[#This Row],[Calend]]="X",(DatiStorici[[#This Row],[Balanced]]*E$2/DatiStorici[[#This Row],[Gold]]),T3389)</f>
        <v>33.681751547510174</v>
      </c>
      <c r="U3390" s="34">
        <f>SUMPRODUCT(DatiStorici[[#This Row],[Bond 3Y]:[Gold]],Q3389:T3389)</f>
        <v>19626.707259219635</v>
      </c>
      <c r="V3390" s="32">
        <f t="shared" si="430"/>
        <v>-7.4995675408106371E-3</v>
      </c>
      <c r="W3390" s="32">
        <f>-(1-U3390/MAX(U$5:U3390))</f>
        <v>-1.2136802204583241E-2</v>
      </c>
      <c r="X3390" s="53" t="str">
        <f t="shared" si="431"/>
        <v/>
      </c>
    </row>
    <row r="3391" spans="1:24" x14ac:dyDescent="0.3">
      <c r="A3391" s="79">
        <v>43887</v>
      </c>
      <c r="B3391" s="1">
        <v>133.35486700000001</v>
      </c>
      <c r="C3391" s="1">
        <v>203.00052199999999</v>
      </c>
      <c r="D3391" s="1">
        <v>271.77437200000003</v>
      </c>
      <c r="E3391" s="1">
        <v>153.17626999999999</v>
      </c>
      <c r="F3391" s="3">
        <f t="shared" si="424"/>
        <v>18561.450220544568</v>
      </c>
      <c r="G3391" s="36">
        <f t="shared" si="425"/>
        <v>-2.3665897813485094E-5</v>
      </c>
      <c r="H3391" s="31">
        <f t="shared" si="426"/>
        <v>-1.1230263788698483E-3</v>
      </c>
      <c r="I3391" s="37">
        <f t="shared" si="427"/>
        <v>6.2579602433090526E-5</v>
      </c>
      <c r="J3391" s="37">
        <f t="shared" si="428"/>
        <v>-9.3863827806228619E-3</v>
      </c>
      <c r="K3391" s="39">
        <f t="shared" si="429"/>
        <v>-3.3653520932753552E-3</v>
      </c>
      <c r="L3391" s="36">
        <f>-(1-B3391/MAX(B$5:B3391))</f>
        <v>-5.5347744228014806E-3</v>
      </c>
      <c r="M3391" s="37">
        <f>-(1-C3391/MAX(C$5:C3391))</f>
        <v>-1.1435441913712707E-2</v>
      </c>
      <c r="N3391" s="37">
        <f>-(1-D3391/MAX(D$5:D3391))</f>
        <v>-6.7116866757903515E-2</v>
      </c>
      <c r="O3391" s="37">
        <f>-(1-E3391/MAX(E$5:E3391))</f>
        <v>-0.16735736339718643</v>
      </c>
      <c r="P3391" s="39">
        <f>-(1-F3391/MAX(F$5:F3391))</f>
        <v>-1.4161641322876228E-2</v>
      </c>
      <c r="Q3391" s="33">
        <f>IF(DatiStorici[[#This Row],[Calend]]="X",(DatiStorici[[#This Row],[Balanced]]*B$2/DatiStorici[[#This Row],[Bond 3Y]]),Q3390)</f>
        <v>36.169249452917384</v>
      </c>
      <c r="R3391" s="33">
        <f>IF(DatiStorici[[#This Row],[Calend]]="X",(DatiStorici[[#This Row],[Balanced]]*C$2/DatiStorici[[#This Row],[Bond 10Y]]),R3390)</f>
        <v>24.30522809470698</v>
      </c>
      <c r="S3391" s="33">
        <f>IF(DatiStorici[[#This Row],[Calend]]="X",(DatiStorici[[#This Row],[Balanced]]*D$2/DatiStorici[[#This Row],[SXXR]]),S3390)</f>
        <v>17.1323042755117</v>
      </c>
      <c r="T3391" s="33">
        <f>IF(DatiStorici[[#This Row],[Calend]]="X",(DatiStorici[[#This Row],[Balanced]]*E$2/DatiStorici[[#This Row],[Gold]]),T3390)</f>
        <v>33.681751547510174</v>
      </c>
      <c r="U3391" s="34">
        <f>SUMPRODUCT(DatiStorici[[#This Row],[Bond 3Y]:[Gold]],Q3390:T3390)</f>
        <v>19572.685745342646</v>
      </c>
      <c r="V3391" s="32">
        <f t="shared" si="430"/>
        <v>-2.7562441117537184E-3</v>
      </c>
      <c r="W3391" s="32">
        <f>-(1-U3391/MAX(U$5:U3391))</f>
        <v>-1.4855845431928638E-2</v>
      </c>
      <c r="X3391" s="53" t="str">
        <f t="shared" si="431"/>
        <v/>
      </c>
    </row>
    <row r="3392" spans="1:24" x14ac:dyDescent="0.3">
      <c r="A3392" s="79">
        <v>43888</v>
      </c>
      <c r="B3392" s="1">
        <v>133.32323</v>
      </c>
      <c r="C3392" s="1">
        <v>202.85623699999999</v>
      </c>
      <c r="D3392" s="1">
        <v>261.85196500000001</v>
      </c>
      <c r="E3392" s="1">
        <v>154.77670000000001</v>
      </c>
      <c r="F3392" s="3">
        <f t="shared" si="424"/>
        <v>18470.871397674477</v>
      </c>
      <c r="G3392" s="36">
        <f t="shared" si="425"/>
        <v>-2.3726733094573324E-4</v>
      </c>
      <c r="H3392" s="31">
        <f t="shared" si="426"/>
        <v>-7.1101442998757272E-4</v>
      </c>
      <c r="I3392" s="37">
        <f t="shared" si="427"/>
        <v>-3.7192882358718912E-2</v>
      </c>
      <c r="J3392" s="37">
        <f t="shared" si="428"/>
        <v>1.0394083283394764E-2</v>
      </c>
      <c r="K3392" s="39">
        <f t="shared" si="429"/>
        <v>-4.8918890064451014E-3</v>
      </c>
      <c r="L3392" s="36">
        <f>-(1-B3392/MAX(B$5:B3392))</f>
        <v>-5.7707005427053426E-3</v>
      </c>
      <c r="M3392" s="37">
        <f>-(1-C3392/MAX(C$5:C3392))</f>
        <v>-1.2138075758484135E-2</v>
      </c>
      <c r="N3392" s="37">
        <f>-(1-D3392/MAX(D$5:D3392))</f>
        <v>-0.10117617140589041</v>
      </c>
      <c r="O3392" s="37">
        <f>-(1-E3392/MAX(E$5:E3392))</f>
        <v>-0.15865767215324733</v>
      </c>
      <c r="P3392" s="39">
        <f>-(1-F3392/MAX(F$5:F3392))</f>
        <v>-1.8972476522074122E-2</v>
      </c>
      <c r="Q3392" s="33">
        <f>IF(DatiStorici[[#This Row],[Calend]]="X",(DatiStorici[[#This Row],[Balanced]]*B$2/DatiStorici[[#This Row],[Bond 3Y]]),Q3391)</f>
        <v>36.169249452917384</v>
      </c>
      <c r="R3392" s="33">
        <f>IF(DatiStorici[[#This Row],[Calend]]="X",(DatiStorici[[#This Row],[Balanced]]*C$2/DatiStorici[[#This Row],[Bond 10Y]]),R3391)</f>
        <v>24.30522809470698</v>
      </c>
      <c r="S3392" s="33">
        <f>IF(DatiStorici[[#This Row],[Calend]]="X",(DatiStorici[[#This Row],[Balanced]]*D$2/DatiStorici[[#This Row],[SXXR]]),S3391)</f>
        <v>17.1323042755117</v>
      </c>
      <c r="T3392" s="33">
        <f>IF(DatiStorici[[#This Row],[Calend]]="X",(DatiStorici[[#This Row],[Balanced]]*E$2/DatiStorici[[#This Row],[Gold]]),T3391)</f>
        <v>33.681751547510174</v>
      </c>
      <c r="U3392" s="34">
        <f>SUMPRODUCT(DatiStorici[[#This Row],[Bond 3Y]:[Gold]],Q3391:T3391)</f>
        <v>19451.946168721777</v>
      </c>
      <c r="V3392" s="32">
        <f t="shared" si="430"/>
        <v>-6.1878847260128317E-3</v>
      </c>
      <c r="W3392" s="32">
        <f>-(1-U3392/MAX(U$5:U3392))</f>
        <v>-2.0932982196941841E-2</v>
      </c>
      <c r="X3392" s="53" t="str">
        <f t="shared" si="431"/>
        <v/>
      </c>
    </row>
    <row r="3393" spans="1:24" x14ac:dyDescent="0.3">
      <c r="A3393" s="79">
        <v>43889</v>
      </c>
      <c r="B3393" s="1">
        <v>133.29942199999999</v>
      </c>
      <c r="C3393" s="1">
        <v>203.237144</v>
      </c>
      <c r="D3393" s="1">
        <v>252.56492900000001</v>
      </c>
      <c r="E3393" s="1">
        <v>150.82598999999999</v>
      </c>
      <c r="F3393" s="3">
        <f t="shared" si="424"/>
        <v>18184.400027890908</v>
      </c>
      <c r="G3393" s="36">
        <f t="shared" si="425"/>
        <v>-1.7858947756083812E-4</v>
      </c>
      <c r="H3393" s="31">
        <f t="shared" si="426"/>
        <v>1.8759582378316539E-3</v>
      </c>
      <c r="I3393" s="37">
        <f t="shared" si="427"/>
        <v>-3.6110964779816852E-2</v>
      </c>
      <c r="J3393" s="37">
        <f t="shared" si="428"/>
        <v>-2.5856644827130397E-2</v>
      </c>
      <c r="K3393" s="39">
        <f t="shared" si="429"/>
        <v>-1.5630886979468895E-2</v>
      </c>
      <c r="L3393" s="36">
        <f>-(1-B3393/MAX(B$5:B3393))</f>
        <v>-5.948243579740109E-3</v>
      </c>
      <c r="M3393" s="37">
        <f>-(1-C3393/MAX(C$5:C3393))</f>
        <v>-1.0283148705011014E-2</v>
      </c>
      <c r="N3393" s="37">
        <f>-(1-D3393/MAX(D$5:D3393))</f>
        <v>-0.13305452394684358</v>
      </c>
      <c r="O3393" s="37">
        <f>-(1-E3393/MAX(E$5:E3393))</f>
        <v>-0.18013312387206193</v>
      </c>
      <c r="P3393" s="39">
        <f>-(1-F3393/MAX(F$5:F3393))</f>
        <v>-3.4187584266340387E-2</v>
      </c>
      <c r="Q3393" s="33">
        <f>IF(DatiStorici[[#This Row],[Calend]]="X",(DatiStorici[[#This Row],[Balanced]]*B$2/DatiStorici[[#This Row],[Bond 3Y]]),Q3392)</f>
        <v>36.169249452917384</v>
      </c>
      <c r="R3393" s="33">
        <f>IF(DatiStorici[[#This Row],[Calend]]="X",(DatiStorici[[#This Row],[Balanced]]*C$2/DatiStorici[[#This Row],[Bond 10Y]]),R3392)</f>
        <v>24.30522809470698</v>
      </c>
      <c r="S3393" s="33">
        <f>IF(DatiStorici[[#This Row],[Calend]]="X",(DatiStorici[[#This Row],[Balanced]]*D$2/DatiStorici[[#This Row],[SXXR]]),S3392)</f>
        <v>17.1323042755117</v>
      </c>
      <c r="T3393" s="33">
        <f>IF(DatiStorici[[#This Row],[Calend]]="X",(DatiStorici[[#This Row],[Balanced]]*E$2/DatiStorici[[#This Row],[Gold]]),T3392)</f>
        <v>33.681751547510174</v>
      </c>
      <c r="U3393" s="34">
        <f>SUMPRODUCT(DatiStorici[[#This Row],[Bond 3Y]:[Gold]],Q3392:T3392)</f>
        <v>19168.167923522771</v>
      </c>
      <c r="V3393" s="32">
        <f t="shared" si="430"/>
        <v>-1.4696142634796211E-2</v>
      </c>
      <c r="W3393" s="32">
        <f>-(1-U3393/MAX(U$5:U3393))</f>
        <v>-3.5216278985575333E-2</v>
      </c>
      <c r="X3393" s="53" t="str">
        <f t="shared" si="431"/>
        <v/>
      </c>
    </row>
    <row r="3394" spans="1:24" x14ac:dyDescent="0.3">
      <c r="A3394" s="79">
        <v>43892</v>
      </c>
      <c r="B3394" s="1">
        <v>133.308706</v>
      </c>
      <c r="C3394" s="1">
        <v>203.15571800000001</v>
      </c>
      <c r="D3394" s="1">
        <v>252.77309099999999</v>
      </c>
      <c r="E3394" s="1">
        <v>149.86544000000001</v>
      </c>
      <c r="F3394" s="3">
        <f t="shared" si="424"/>
        <v>18147.814280144743</v>
      </c>
      <c r="G3394" s="36">
        <f t="shared" si="425"/>
        <v>6.9645288561904963E-5</v>
      </c>
      <c r="H3394" s="31">
        <f t="shared" si="426"/>
        <v>-4.0072554763338774E-4</v>
      </c>
      <c r="I3394" s="37">
        <f t="shared" si="427"/>
        <v>8.2385256416622364E-4</v>
      </c>
      <c r="J3394" s="37">
        <f t="shared" si="428"/>
        <v>-6.388963379347844E-3</v>
      </c>
      <c r="K3394" s="39">
        <f t="shared" si="429"/>
        <v>-2.0139570796336072E-3</v>
      </c>
      <c r="L3394" s="36">
        <f>-(1-B3394/MAX(B$5:B3394))</f>
        <v>-5.8790101474555101E-3</v>
      </c>
      <c r="M3394" s="37">
        <f>-(1-C3394/MAX(C$5:C3394))</f>
        <v>-1.0679674078018286E-2</v>
      </c>
      <c r="N3394" s="37">
        <f>-(1-D3394/MAX(D$5:D3394))</f>
        <v>-0.13233999440031985</v>
      </c>
      <c r="O3394" s="37">
        <f>-(1-E3394/MAX(E$5:E3394))</f>
        <v>-0.18535452588549928</v>
      </c>
      <c r="P3394" s="39">
        <f>-(1-F3394/MAX(F$5:F3394))</f>
        <v>-3.6130731654098636E-2</v>
      </c>
      <c r="Q3394" s="33">
        <f>IF(DatiStorici[[#This Row],[Calend]]="X",(DatiStorici[[#This Row],[Balanced]]*B$2/DatiStorici[[#This Row],[Bond 3Y]]),Q3393)</f>
        <v>36.169249452917384</v>
      </c>
      <c r="R3394" s="33">
        <f>IF(DatiStorici[[#This Row],[Calend]]="X",(DatiStorici[[#This Row],[Balanced]]*C$2/DatiStorici[[#This Row],[Bond 10Y]]),R3393)</f>
        <v>24.30522809470698</v>
      </c>
      <c r="S3394" s="33">
        <f>IF(DatiStorici[[#This Row],[Calend]]="X",(DatiStorici[[#This Row],[Balanced]]*D$2/DatiStorici[[#This Row],[SXXR]]),S3393)</f>
        <v>17.1323042755117</v>
      </c>
      <c r="T3394" s="33">
        <f>IF(DatiStorici[[#This Row],[Calend]]="X",(DatiStorici[[#This Row],[Balanced]]*E$2/DatiStorici[[#This Row],[Gold]]),T3393)</f>
        <v>33.681751547510174</v>
      </c>
      <c r="U3394" s="34">
        <f>SUMPRODUCT(DatiStorici[[#This Row],[Bond 3Y]:[Gold]],Q3393:T3393)</f>
        <v>19137.737929605493</v>
      </c>
      <c r="V3394" s="32">
        <f t="shared" si="430"/>
        <v>-1.5887889682091628E-3</v>
      </c>
      <c r="W3394" s="32">
        <f>-(1-U3394/MAX(U$5:U3394))</f>
        <v>-3.6747899685012686E-2</v>
      </c>
      <c r="X3394" s="53" t="str">
        <f t="shared" si="431"/>
        <v/>
      </c>
    </row>
    <row r="3395" spans="1:24" x14ac:dyDescent="0.3">
      <c r="A3395" s="79">
        <v>43893</v>
      </c>
      <c r="B3395" s="1">
        <v>133.39335600000001</v>
      </c>
      <c r="C3395" s="1">
        <v>204.131641</v>
      </c>
      <c r="D3395" s="1">
        <v>256.40913</v>
      </c>
      <c r="E3395" s="1">
        <v>151.34871000000001</v>
      </c>
      <c r="F3395" s="3">
        <f t="shared" si="424"/>
        <v>18287.812643921949</v>
      </c>
      <c r="G3395" s="36">
        <f t="shared" si="425"/>
        <v>6.3479076395405983E-4</v>
      </c>
      <c r="H3395" s="31">
        <f t="shared" si="426"/>
        <v>4.7923160206751391E-3</v>
      </c>
      <c r="I3395" s="37">
        <f t="shared" si="427"/>
        <v>1.4282120058845188E-2</v>
      </c>
      <c r="J3395" s="37">
        <f t="shared" si="428"/>
        <v>9.848687316524685E-3</v>
      </c>
      <c r="K3395" s="39">
        <f t="shared" si="429"/>
        <v>7.6847341222838978E-3</v>
      </c>
      <c r="L3395" s="36">
        <f>-(1-B3395/MAX(B$5:B3395))</f>
        <v>-5.2477509872995709E-3</v>
      </c>
      <c r="M3395" s="37">
        <f>-(1-C3395/MAX(C$5:C3395))</f>
        <v>-5.9271597508815388E-3</v>
      </c>
      <c r="N3395" s="37">
        <f>-(1-D3395/MAX(D$5:D3395))</f>
        <v>-0.11985905504629402</v>
      </c>
      <c r="O3395" s="37">
        <f>-(1-E3395/MAX(E$5:E3395))</f>
        <v>-0.17729169837576908</v>
      </c>
      <c r="P3395" s="39">
        <f>-(1-F3395/MAX(F$5:F3395))</f>
        <v>-2.8695118837011591E-2</v>
      </c>
      <c r="Q3395" s="33">
        <f>IF(DatiStorici[[#This Row],[Calend]]="X",(DatiStorici[[#This Row],[Balanced]]*B$2/DatiStorici[[#This Row],[Bond 3Y]]),Q3394)</f>
        <v>36.169249452917384</v>
      </c>
      <c r="R3395" s="33">
        <f>IF(DatiStorici[[#This Row],[Calend]]="X",(DatiStorici[[#This Row],[Balanced]]*C$2/DatiStorici[[#This Row],[Bond 10Y]]),R3394)</f>
        <v>24.30522809470698</v>
      </c>
      <c r="S3395" s="33">
        <f>IF(DatiStorici[[#This Row],[Calend]]="X",(DatiStorici[[#This Row],[Balanced]]*D$2/DatiStorici[[#This Row],[SXXR]]),S3394)</f>
        <v>17.1323042755117</v>
      </c>
      <c r="T3395" s="33">
        <f>IF(DatiStorici[[#This Row],[Calend]]="X",(DatiStorici[[#This Row],[Balanced]]*E$2/DatiStorici[[#This Row],[Gold]]),T3394)</f>
        <v>33.681751547510174</v>
      </c>
      <c r="U3395" s="34">
        <f>SUMPRODUCT(DatiStorici[[#This Row],[Bond 3Y]:[Gold]],Q3394:T3394)</f>
        <v>19276.772545813059</v>
      </c>
      <c r="V3395" s="32">
        <f t="shared" si="430"/>
        <v>7.2386825492278669E-3</v>
      </c>
      <c r="W3395" s="32">
        <f>-(1-U3395/MAX(U$5:U3395))</f>
        <v>-2.9749926017955231E-2</v>
      </c>
      <c r="X3395" s="53" t="str">
        <f t="shared" si="431"/>
        <v/>
      </c>
    </row>
    <row r="3396" spans="1:24" x14ac:dyDescent="0.3">
      <c r="A3396" s="79">
        <v>43894</v>
      </c>
      <c r="B3396" s="1">
        <v>133.428844</v>
      </c>
      <c r="C3396" s="1">
        <v>204.34959799999999</v>
      </c>
      <c r="D3396" s="1">
        <v>259.89278899999999</v>
      </c>
      <c r="E3396" s="1">
        <v>153.81563</v>
      </c>
      <c r="F3396" s="3">
        <f t="shared" si="424"/>
        <v>18443.910344623466</v>
      </c>
      <c r="G3396" s="36">
        <f t="shared" si="425"/>
        <v>2.6600485423807386E-4</v>
      </c>
      <c r="H3396" s="31">
        <f t="shared" si="426"/>
        <v>1.0671580472981278E-3</v>
      </c>
      <c r="I3396" s="37">
        <f t="shared" si="427"/>
        <v>1.3494863139001199E-2</v>
      </c>
      <c r="J3396" s="37">
        <f t="shared" si="428"/>
        <v>1.616816525465201E-2</v>
      </c>
      <c r="K3396" s="39">
        <f t="shared" si="429"/>
        <v>8.49939113679298E-3</v>
      </c>
      <c r="L3396" s="36">
        <f>-(1-B3396/MAX(B$5:B3396))</f>
        <v>-4.9831068635476372E-3</v>
      </c>
      <c r="M3396" s="37">
        <f>-(1-C3396/MAX(C$5:C3396))</f>
        <v>-4.8657606802584574E-3</v>
      </c>
      <c r="N3396" s="37">
        <f>-(1-D3396/MAX(D$5:D3396))</f>
        <v>-0.10790116991109433</v>
      </c>
      <c r="O3396" s="37">
        <f>-(1-E3396/MAX(E$5:E3396))</f>
        <v>-0.16388190080667953</v>
      </c>
      <c r="P3396" s="39">
        <f>-(1-F3396/MAX(F$5:F3396))</f>
        <v>-2.0404435769450058E-2</v>
      </c>
      <c r="Q3396" s="33">
        <f>IF(DatiStorici[[#This Row],[Calend]]="X",(DatiStorici[[#This Row],[Balanced]]*B$2/DatiStorici[[#This Row],[Bond 3Y]]),Q3395)</f>
        <v>36.169249452917384</v>
      </c>
      <c r="R3396" s="33">
        <f>IF(DatiStorici[[#This Row],[Calend]]="X",(DatiStorici[[#This Row],[Balanced]]*C$2/DatiStorici[[#This Row],[Bond 10Y]]),R3395)</f>
        <v>24.30522809470698</v>
      </c>
      <c r="S3396" s="33">
        <f>IF(DatiStorici[[#This Row],[Calend]]="X",(DatiStorici[[#This Row],[Balanced]]*D$2/DatiStorici[[#This Row],[SXXR]]),S3395)</f>
        <v>17.1323042755117</v>
      </c>
      <c r="T3396" s="33">
        <f>IF(DatiStorici[[#This Row],[Calend]]="X",(DatiStorici[[#This Row],[Balanced]]*E$2/DatiStorici[[#This Row],[Gold]]),T3395)</f>
        <v>33.681751547510174</v>
      </c>
      <c r="U3396" s="34">
        <f>SUMPRODUCT(DatiStorici[[#This Row],[Bond 3Y]:[Gold]],Q3395:T3395)</f>
        <v>19426.126907245191</v>
      </c>
      <c r="V3396" s="32">
        <f t="shared" si="430"/>
        <v>7.7180317204794159E-3</v>
      </c>
      <c r="W3396" s="32">
        <f>-(1-U3396/MAX(U$5:U3396))</f>
        <v>-2.2232532746614186E-2</v>
      </c>
      <c r="X3396" s="53" t="str">
        <f t="shared" si="431"/>
        <v/>
      </c>
    </row>
    <row r="3397" spans="1:24" x14ac:dyDescent="0.3">
      <c r="A3397" s="79">
        <v>43895</v>
      </c>
      <c r="B3397" s="1">
        <v>133.36817600000001</v>
      </c>
      <c r="C3397" s="1">
        <v>204.21185299999999</v>
      </c>
      <c r="D3397" s="1">
        <v>256.30981100000002</v>
      </c>
      <c r="E3397" s="1">
        <v>155.47683000000001</v>
      </c>
      <c r="F3397" s="3">
        <f t="shared" si="424"/>
        <v>18450.54393510185</v>
      </c>
      <c r="G3397" s="36">
        <f t="shared" si="425"/>
        <v>-4.547876962468345E-4</v>
      </c>
      <c r="H3397" s="31">
        <f t="shared" si="426"/>
        <v>-6.7429271597648757E-4</v>
      </c>
      <c r="I3397" s="37">
        <f t="shared" si="427"/>
        <v>-1.3882283978373882E-2</v>
      </c>
      <c r="J3397" s="37">
        <f t="shared" si="428"/>
        <v>1.0742039906103071E-2</v>
      </c>
      <c r="K3397" s="39">
        <f t="shared" si="429"/>
        <v>3.5959824745322396E-4</v>
      </c>
      <c r="L3397" s="36">
        <f>-(1-B3397/MAX(B$5:B3397))</f>
        <v>-5.4355254191097435E-3</v>
      </c>
      <c r="M3397" s="37">
        <f>-(1-C3397/MAX(C$5:C3397))</f>
        <v>-5.5365462709161539E-3</v>
      </c>
      <c r="N3397" s="37">
        <f>-(1-D3397/MAX(D$5:D3397))</f>
        <v>-0.1201999739461469</v>
      </c>
      <c r="O3397" s="37">
        <f>-(1-E3397/MAX(E$5:E3397))</f>
        <v>-0.15485187319258109</v>
      </c>
      <c r="P3397" s="39">
        <f>-(1-F3397/MAX(F$5:F3397))</f>
        <v>-2.0052111577555265E-2</v>
      </c>
      <c r="Q3397" s="33">
        <f>IF(DatiStorici[[#This Row],[Calend]]="X",(DatiStorici[[#This Row],[Balanced]]*B$2/DatiStorici[[#This Row],[Bond 3Y]]),Q3396)</f>
        <v>36.169249452917384</v>
      </c>
      <c r="R3397" s="33">
        <f>IF(DatiStorici[[#This Row],[Calend]]="X",(DatiStorici[[#This Row],[Balanced]]*C$2/DatiStorici[[#This Row],[Bond 10Y]]),R3396)</f>
        <v>24.30522809470698</v>
      </c>
      <c r="S3397" s="33">
        <f>IF(DatiStorici[[#This Row],[Calend]]="X",(DatiStorici[[#This Row],[Balanced]]*D$2/DatiStorici[[#This Row],[SXXR]]),S3396)</f>
        <v>17.1323042755117</v>
      </c>
      <c r="T3397" s="33">
        <f>IF(DatiStorici[[#This Row],[Calend]]="X",(DatiStorici[[#This Row],[Balanced]]*E$2/DatiStorici[[#This Row],[Gold]]),T3396)</f>
        <v>33.681751547510174</v>
      </c>
      <c r="U3397" s="34">
        <f>SUMPRODUCT(DatiStorici[[#This Row],[Bond 3Y]:[Gold]],Q3396:T3396)</f>
        <v>19415.152123937733</v>
      </c>
      <c r="V3397" s="32">
        <f t="shared" si="430"/>
        <v>-5.6510927926511109E-4</v>
      </c>
      <c r="W3397" s="32">
        <f>-(1-U3397/MAX(U$5:U3397))</f>
        <v>-2.2784922120441697E-2</v>
      </c>
      <c r="X3397" s="53" t="str">
        <f t="shared" si="431"/>
        <v/>
      </c>
    </row>
    <row r="3398" spans="1:24" x14ac:dyDescent="0.3">
      <c r="A3398" s="79">
        <v>43896</v>
      </c>
      <c r="B3398" s="1">
        <v>133.275723</v>
      </c>
      <c r="C3398" s="1">
        <v>204.504527</v>
      </c>
      <c r="D3398" s="1">
        <v>246.92073500000001</v>
      </c>
      <c r="E3398" s="1">
        <v>157.72818000000001</v>
      </c>
      <c r="F3398" s="3">
        <f t="shared" si="424"/>
        <v>18403.222901887224</v>
      </c>
      <c r="G3398" s="36">
        <f t="shared" si="425"/>
        <v>-6.9345673425605619E-4</v>
      </c>
      <c r="H3398" s="31">
        <f t="shared" si="426"/>
        <v>1.4321620778937076E-3</v>
      </c>
      <c r="I3398" s="37">
        <f t="shared" si="427"/>
        <v>-3.7319537803642971E-2</v>
      </c>
      <c r="J3398" s="37">
        <f t="shared" si="428"/>
        <v>1.4376454425655869E-2</v>
      </c>
      <c r="K3398" s="39">
        <f t="shared" si="429"/>
        <v>-2.5680446414178657E-3</v>
      </c>
      <c r="L3398" s="36">
        <f>-(1-B3398/MAX(B$5:B3398))</f>
        <v>-6.1249737727292475E-3</v>
      </c>
      <c r="M3398" s="37">
        <f>-(1-C3398/MAX(C$5:C3398))</f>
        <v>-4.1112930714521934E-3</v>
      </c>
      <c r="N3398" s="37">
        <f>-(1-D3398/MAX(D$5:D3398))</f>
        <v>-0.1524285853956775</v>
      </c>
      <c r="O3398" s="37">
        <f>-(1-E3398/MAX(E$5:E3398))</f>
        <v>-0.14261388097671279</v>
      </c>
      <c r="P3398" s="39">
        <f>-(1-F3398/MAX(F$5:F3398))</f>
        <v>-2.256543295928537E-2</v>
      </c>
      <c r="Q3398" s="33">
        <f>IF(DatiStorici[[#This Row],[Calend]]="X",(DatiStorici[[#This Row],[Balanced]]*B$2/DatiStorici[[#This Row],[Bond 3Y]]),Q3397)</f>
        <v>36.169249452917384</v>
      </c>
      <c r="R3398" s="33">
        <f>IF(DatiStorici[[#This Row],[Calend]]="X",(DatiStorici[[#This Row],[Balanced]]*C$2/DatiStorici[[#This Row],[Bond 10Y]]),R3397)</f>
        <v>24.30522809470698</v>
      </c>
      <c r="S3398" s="33">
        <f>IF(DatiStorici[[#This Row],[Calend]]="X",(DatiStorici[[#This Row],[Balanced]]*D$2/DatiStorici[[#This Row],[SXXR]]),S3397)</f>
        <v>17.1323042755117</v>
      </c>
      <c r="T3398" s="33">
        <f>IF(DatiStorici[[#This Row],[Calend]]="X",(DatiStorici[[#This Row],[Balanced]]*E$2/DatiStorici[[#This Row],[Gold]]),T3397)</f>
        <v>33.681751547510174</v>
      </c>
      <c r="U3398" s="34">
        <f>SUMPRODUCT(DatiStorici[[#This Row],[Bond 3Y]:[Gold]],Q3397:T3397)</f>
        <v>19333.894581094035</v>
      </c>
      <c r="V3398" s="32">
        <f t="shared" si="430"/>
        <v>-4.1940470212048784E-3</v>
      </c>
      <c r="W3398" s="32">
        <f>-(1-U3398/MAX(U$5:U3398))</f>
        <v>-2.6874825488255261E-2</v>
      </c>
      <c r="X3398" s="53" t="str">
        <f t="shared" si="431"/>
        <v/>
      </c>
    </row>
    <row r="3399" spans="1:24" x14ac:dyDescent="0.3">
      <c r="A3399" s="79">
        <v>43899</v>
      </c>
      <c r="B3399" s="1">
        <v>133.038017</v>
      </c>
      <c r="C3399" s="1">
        <v>203.896637</v>
      </c>
      <c r="D3399" s="1">
        <v>228.53985900000001</v>
      </c>
      <c r="E3399" s="1">
        <v>156.67848000000001</v>
      </c>
      <c r="F3399" s="3">
        <f t="shared" ref="F3399:F3462" si="432">SUMPRODUCT(B3399:E3399,B$3:E$3)</f>
        <v>18064.051926270324</v>
      </c>
      <c r="G3399" s="36">
        <f t="shared" ref="G3399:G3462" si="433">LN(B3399/B3398)</f>
        <v>-1.7851580855465625E-3</v>
      </c>
      <c r="H3399" s="31">
        <f t="shared" ref="H3399:H3462" si="434">LN(C3399/C3398)</f>
        <v>-2.9769280918690495E-3</v>
      </c>
      <c r="I3399" s="37">
        <f t="shared" ref="I3399:I3462" si="435">LN(D3399/D3398)</f>
        <v>-7.7356741435326046E-2</v>
      </c>
      <c r="J3399" s="37">
        <f t="shared" ref="J3399:J3462" si="436">LN(E3399/E3398)</f>
        <v>-6.6773642788729133E-3</v>
      </c>
      <c r="K3399" s="39">
        <f t="shared" ref="K3399:K3462" si="437">LN(F3399/F3398)</f>
        <v>-1.8601925012611598E-2</v>
      </c>
      <c r="L3399" s="36">
        <f>-(1-B3399/MAX(B$5:B3399))</f>
        <v>-7.8976151185531362E-3</v>
      </c>
      <c r="M3399" s="37">
        <f>-(1-C3399/MAX(C$5:C3399))</f>
        <v>-7.0715736820363695E-3</v>
      </c>
      <c r="N3399" s="37">
        <f>-(1-D3399/MAX(D$5:D3399))</f>
        <v>-0.21552213269532672</v>
      </c>
      <c r="O3399" s="37">
        <f>-(1-E3399/MAX(E$5:E3399))</f>
        <v>-0.14831988867387091</v>
      </c>
      <c r="P3399" s="39">
        <f>-(1-F3399/MAX(F$5:F3399))</f>
        <v>-4.057952959183142E-2</v>
      </c>
      <c r="Q3399" s="33">
        <f>IF(DatiStorici[[#This Row],[Calend]]="X",(DatiStorici[[#This Row],[Balanced]]*B$2/DatiStorici[[#This Row],[Bond 3Y]]),Q3398)</f>
        <v>36.169249452917384</v>
      </c>
      <c r="R3399" s="33">
        <f>IF(DatiStorici[[#This Row],[Calend]]="X",(DatiStorici[[#This Row],[Balanced]]*C$2/DatiStorici[[#This Row],[Bond 10Y]]),R3398)</f>
        <v>24.30522809470698</v>
      </c>
      <c r="S3399" s="33">
        <f>IF(DatiStorici[[#This Row],[Calend]]="X",(DatiStorici[[#This Row],[Balanced]]*D$2/DatiStorici[[#This Row],[SXXR]]),S3398)</f>
        <v>17.1323042755117</v>
      </c>
      <c r="T3399" s="33">
        <f>IF(DatiStorici[[#This Row],[Calend]]="X",(DatiStorici[[#This Row],[Balanced]]*E$2/DatiStorici[[#This Row],[Gold]]),T3398)</f>
        <v>33.681751547510174</v>
      </c>
      <c r="U3399" s="34">
        <f>SUMPRODUCT(DatiStorici[[#This Row],[Bond 3Y]:[Gold]],Q3398:T3398)</f>
        <v>18960.259533295219</v>
      </c>
      <c r="V3399" s="32">
        <f t="shared" ref="V3399:V3462" si="438">LN(U3399/U3398)</f>
        <v>-1.9514566315406438E-2</v>
      </c>
      <c r="W3399" s="32">
        <f>-(1-U3399/MAX(U$5:U3399))</f>
        <v>-4.5680848742797764E-2</v>
      </c>
      <c r="X3399" s="53" t="str">
        <f t="shared" ref="X3399:X3462" si="439">IF(AND(MONTH(A3399)&lt;&gt;MONTH(A3398),MONTH(A3399)=X$2),"X","")</f>
        <v/>
      </c>
    </row>
    <row r="3400" spans="1:24" x14ac:dyDescent="0.3">
      <c r="A3400" s="79">
        <v>43900</v>
      </c>
      <c r="B3400" s="1">
        <v>132.998762</v>
      </c>
      <c r="C3400" s="1">
        <v>203.10256200000001</v>
      </c>
      <c r="D3400" s="1">
        <v>225.96368000000001</v>
      </c>
      <c r="E3400" s="1">
        <v>155.10297</v>
      </c>
      <c r="F3400" s="3">
        <f t="shared" si="432"/>
        <v>17942.084207505715</v>
      </c>
      <c r="G3400" s="36">
        <f t="shared" si="433"/>
        <v>-2.9510957419080514E-4</v>
      </c>
      <c r="H3400" s="31">
        <f t="shared" si="434"/>
        <v>-3.9021010828798317E-3</v>
      </c>
      <c r="I3400" s="37">
        <f t="shared" si="435"/>
        <v>-1.1336354365769921E-2</v>
      </c>
      <c r="J3400" s="37">
        <f t="shared" si="436"/>
        <v>-1.0106588513231034E-2</v>
      </c>
      <c r="K3400" s="39">
        <f t="shared" si="437"/>
        <v>-6.7748555315169309E-3</v>
      </c>
      <c r="L3400" s="36">
        <f>-(1-B3400/MAX(B$5:B3400))</f>
        <v>-8.190350834228477E-3</v>
      </c>
      <c r="M3400" s="37">
        <f>-(1-C3400/MAX(C$5:C3400))</f>
        <v>-1.0938531233319781E-2</v>
      </c>
      <c r="N3400" s="37">
        <f>-(1-D3400/MAX(D$5:D3400))</f>
        <v>-0.22436503395796847</v>
      </c>
      <c r="O3400" s="37">
        <f>-(1-E3400/MAX(E$5:E3400))</f>
        <v>-0.15688411863190621</v>
      </c>
      <c r="P3400" s="39">
        <f>-(1-F3400/MAX(F$5:F3400))</f>
        <v>-4.7057496251215025E-2</v>
      </c>
      <c r="Q3400" s="33">
        <f>IF(DatiStorici[[#This Row],[Calend]]="X",(DatiStorici[[#This Row],[Balanced]]*B$2/DatiStorici[[#This Row],[Bond 3Y]]),Q3399)</f>
        <v>36.169249452917384</v>
      </c>
      <c r="R3400" s="33">
        <f>IF(DatiStorici[[#This Row],[Calend]]="X",(DatiStorici[[#This Row],[Balanced]]*C$2/DatiStorici[[#This Row],[Bond 10Y]]),R3399)</f>
        <v>24.30522809470698</v>
      </c>
      <c r="S3400" s="33">
        <f>IF(DatiStorici[[#This Row],[Calend]]="X",(DatiStorici[[#This Row],[Balanced]]*D$2/DatiStorici[[#This Row],[SXXR]]),S3399)</f>
        <v>17.1323042755117</v>
      </c>
      <c r="T3400" s="33">
        <f>IF(DatiStorici[[#This Row],[Calend]]="X",(DatiStorici[[#This Row],[Balanced]]*E$2/DatiStorici[[#This Row],[Gold]]),T3399)</f>
        <v>33.681751547510174</v>
      </c>
      <c r="U3400" s="34">
        <f>SUMPRODUCT(DatiStorici[[#This Row],[Bond 3Y]:[Gold]],Q3399:T3399)</f>
        <v>18842.337716531838</v>
      </c>
      <c r="V3400" s="32">
        <f t="shared" si="438"/>
        <v>-6.2388411290589087E-3</v>
      </c>
      <c r="W3400" s="32">
        <f>-(1-U3400/MAX(U$5:U3400))</f>
        <v>-5.1616160329156502E-2</v>
      </c>
      <c r="X3400" s="53" t="str">
        <f t="shared" si="439"/>
        <v/>
      </c>
    </row>
    <row r="3401" spans="1:24" x14ac:dyDescent="0.3">
      <c r="A3401" s="79">
        <v>43901</v>
      </c>
      <c r="B3401" s="1">
        <v>133.17940999999999</v>
      </c>
      <c r="C3401" s="1">
        <v>203.685519</v>
      </c>
      <c r="D3401" s="1">
        <v>224.27252999999999</v>
      </c>
      <c r="E3401" s="1">
        <v>154.9186</v>
      </c>
      <c r="F3401" s="3">
        <f t="shared" si="432"/>
        <v>17928.590923943157</v>
      </c>
      <c r="G3401" s="36">
        <f t="shared" si="433"/>
        <v>1.3573466702995946E-3</v>
      </c>
      <c r="H3401" s="31">
        <f t="shared" si="434"/>
        <v>2.8661478853559195E-3</v>
      </c>
      <c r="I3401" s="37">
        <f t="shared" si="435"/>
        <v>-7.5123142730397054E-3</v>
      </c>
      <c r="J3401" s="37">
        <f t="shared" si="436"/>
        <v>-1.1894012518890551E-3</v>
      </c>
      <c r="K3401" s="39">
        <f t="shared" si="437"/>
        <v>-7.5232953656690846E-4</v>
      </c>
      <c r="L3401" s="36">
        <f>-(1-B3401/MAX(B$5:B3401))</f>
        <v>-6.8432072457603743E-3</v>
      </c>
      <c r="M3401" s="37">
        <f>-(1-C3401/MAX(C$5:C3401))</f>
        <v>-8.0996684392216078E-3</v>
      </c>
      <c r="N3401" s="37">
        <f>-(1-D3401/MAX(D$5:D3401))</f>
        <v>-0.23017001585958208</v>
      </c>
      <c r="O3401" s="37">
        <f>-(1-E3401/MAX(E$5:E3401))</f>
        <v>-0.15788632558544069</v>
      </c>
      <c r="P3401" s="39">
        <f>-(1-F3401/MAX(F$5:F3401))</f>
        <v>-4.7774153428451815E-2</v>
      </c>
      <c r="Q3401" s="33">
        <f>IF(DatiStorici[[#This Row],[Calend]]="X",(DatiStorici[[#This Row],[Balanced]]*B$2/DatiStorici[[#This Row],[Bond 3Y]]),Q3400)</f>
        <v>36.169249452917384</v>
      </c>
      <c r="R3401" s="33">
        <f>IF(DatiStorici[[#This Row],[Calend]]="X",(DatiStorici[[#This Row],[Balanced]]*C$2/DatiStorici[[#This Row],[Bond 10Y]]),R3400)</f>
        <v>24.30522809470698</v>
      </c>
      <c r="S3401" s="33">
        <f>IF(DatiStorici[[#This Row],[Calend]]="X",(DatiStorici[[#This Row],[Balanced]]*D$2/DatiStorici[[#This Row],[SXXR]]),S3400)</f>
        <v>17.1323042755117</v>
      </c>
      <c r="T3401" s="33">
        <f>IF(DatiStorici[[#This Row],[Calend]]="X",(DatiStorici[[#This Row],[Balanced]]*E$2/DatiStorici[[#This Row],[Gold]]),T3400)</f>
        <v>33.681751547510174</v>
      </c>
      <c r="U3401" s="34">
        <f>SUMPRODUCT(DatiStorici[[#This Row],[Bond 3Y]:[Gold]],Q3400:T3400)</f>
        <v>18827.857321053067</v>
      </c>
      <c r="V3401" s="32">
        <f t="shared" si="438"/>
        <v>-7.6879857816215748E-4</v>
      </c>
      <c r="W3401" s="32">
        <f>-(1-U3401/MAX(U$5:U3401))</f>
        <v>-5.2344996276729061E-2</v>
      </c>
      <c r="X3401" s="53" t="str">
        <f t="shared" si="439"/>
        <v/>
      </c>
    </row>
    <row r="3402" spans="1:24" x14ac:dyDescent="0.3">
      <c r="A3402" s="79">
        <v>43902</v>
      </c>
      <c r="B3402" s="1">
        <v>132.533063</v>
      </c>
      <c r="C3402" s="1">
        <v>200.46893499999999</v>
      </c>
      <c r="D3402" s="1">
        <v>198.616175</v>
      </c>
      <c r="E3402" s="1">
        <v>147.1371</v>
      </c>
      <c r="F3402" s="3">
        <f t="shared" si="432"/>
        <v>17138.328632060864</v>
      </c>
      <c r="G3402" s="36">
        <f t="shared" si="433"/>
        <v>-4.8650202042561045E-3</v>
      </c>
      <c r="H3402" s="31">
        <f t="shared" si="434"/>
        <v>-1.5917933781075835E-2</v>
      </c>
      <c r="I3402" s="37">
        <f t="shared" si="435"/>
        <v>-0.1214877707093264</v>
      </c>
      <c r="J3402" s="37">
        <f t="shared" si="436"/>
        <v>-5.1535012494110029E-2</v>
      </c>
      <c r="K3402" s="39">
        <f t="shared" si="437"/>
        <v>-4.5079301207461446E-2</v>
      </c>
      <c r="L3402" s="36">
        <f>-(1-B3402/MAX(B$5:B3402))</f>
        <v>-1.1663200918403338E-2</v>
      </c>
      <c r="M3402" s="37">
        <f>-(1-C3402/MAX(C$5:C3402))</f>
        <v>-2.3763672202263275E-2</v>
      </c>
      <c r="N3402" s="37">
        <f>-(1-D3402/MAX(D$5:D3402))</f>
        <v>-0.31823711602004723</v>
      </c>
      <c r="O3402" s="37">
        <f>-(1-E3402/MAX(E$5:E3402))</f>
        <v>-0.20018536235350393</v>
      </c>
      <c r="P3402" s="39">
        <f>-(1-F3402/MAX(F$5:F3402))</f>
        <v>-8.9746675591151903E-2</v>
      </c>
      <c r="Q3402" s="33">
        <f>IF(DatiStorici[[#This Row],[Calend]]="X",(DatiStorici[[#This Row],[Balanced]]*B$2/DatiStorici[[#This Row],[Bond 3Y]]),Q3401)</f>
        <v>36.169249452917384</v>
      </c>
      <c r="R3402" s="33">
        <f>IF(DatiStorici[[#This Row],[Calend]]="X",(DatiStorici[[#This Row],[Balanced]]*C$2/DatiStorici[[#This Row],[Bond 10Y]]),R3401)</f>
        <v>24.30522809470698</v>
      </c>
      <c r="S3402" s="33">
        <f>IF(DatiStorici[[#This Row],[Calend]]="X",(DatiStorici[[#This Row],[Balanced]]*D$2/DatiStorici[[#This Row],[SXXR]]),S3401)</f>
        <v>17.1323042755117</v>
      </c>
      <c r="T3402" s="33">
        <f>IF(DatiStorici[[#This Row],[Calend]]="X",(DatiStorici[[#This Row],[Balanced]]*E$2/DatiStorici[[#This Row],[Gold]]),T3401)</f>
        <v>33.681751547510174</v>
      </c>
      <c r="U3402" s="34">
        <f>SUMPRODUCT(DatiStorici[[#This Row],[Bond 3Y]:[Gold]],Q3401:T3401)</f>
        <v>18024.652597243643</v>
      </c>
      <c r="V3402" s="32">
        <f t="shared" si="438"/>
        <v>-4.3597135890168892E-2</v>
      </c>
      <c r="W3402" s="32">
        <f>-(1-U3402/MAX(U$5:U3402))</f>
        <v>-9.27723780309474E-2</v>
      </c>
      <c r="X3402" s="53" t="str">
        <f t="shared" si="439"/>
        <v/>
      </c>
    </row>
    <row r="3403" spans="1:24" x14ac:dyDescent="0.3">
      <c r="A3403" s="79">
        <v>43903</v>
      </c>
      <c r="B3403" s="1">
        <v>132.47362799999999</v>
      </c>
      <c r="C3403" s="1">
        <v>198.45706000000001</v>
      </c>
      <c r="D3403" s="1">
        <v>201.437252</v>
      </c>
      <c r="E3403" s="1">
        <v>146.39545000000001</v>
      </c>
      <c r="F3403" s="3">
        <f t="shared" si="432"/>
        <v>17099.110994353228</v>
      </c>
      <c r="G3403" s="36">
        <f t="shared" si="433"/>
        <v>-4.4855471967336223E-4</v>
      </c>
      <c r="H3403" s="31">
        <f t="shared" si="434"/>
        <v>-1.0086542778644942E-2</v>
      </c>
      <c r="I3403" s="37">
        <f t="shared" si="435"/>
        <v>1.4103735013387866E-2</v>
      </c>
      <c r="J3403" s="37">
        <f t="shared" si="436"/>
        <v>-5.0532833800565292E-3</v>
      </c>
      <c r="K3403" s="39">
        <f t="shared" si="437"/>
        <v>-2.2909221768802647E-3</v>
      </c>
      <c r="L3403" s="36">
        <f>-(1-B3403/MAX(B$5:B3403))</f>
        <v>-1.2106424641780356E-2</v>
      </c>
      <c r="M3403" s="37">
        <f>-(1-C3403/MAX(C$5:C3403))</f>
        <v>-3.356102789723947E-2</v>
      </c>
      <c r="N3403" s="37">
        <f>-(1-D3403/MAX(D$5:D3403))</f>
        <v>-0.30855358651169007</v>
      </c>
      <c r="O3403" s="37">
        <f>-(1-E3403/MAX(E$5:E3403))</f>
        <v>-0.20421685764606112</v>
      </c>
      <c r="P3403" s="39">
        <f>-(1-F3403/MAX(F$5:F3403))</f>
        <v>-9.1829608289271447E-2</v>
      </c>
      <c r="Q3403" s="33">
        <f>IF(DatiStorici[[#This Row],[Calend]]="X",(DatiStorici[[#This Row],[Balanced]]*B$2/DatiStorici[[#This Row],[Bond 3Y]]),Q3402)</f>
        <v>36.169249452917384</v>
      </c>
      <c r="R3403" s="33">
        <f>IF(DatiStorici[[#This Row],[Calend]]="X",(DatiStorici[[#This Row],[Balanced]]*C$2/DatiStorici[[#This Row],[Bond 10Y]]),R3402)</f>
        <v>24.30522809470698</v>
      </c>
      <c r="S3403" s="33">
        <f>IF(DatiStorici[[#This Row],[Calend]]="X",(DatiStorici[[#This Row],[Balanced]]*D$2/DatiStorici[[#This Row],[SXXR]]),S3402)</f>
        <v>17.1323042755117</v>
      </c>
      <c r="T3403" s="33">
        <f>IF(DatiStorici[[#This Row],[Calend]]="X",(DatiStorici[[#This Row],[Balanced]]*E$2/DatiStorici[[#This Row],[Gold]]),T3402)</f>
        <v>33.681751547510174</v>
      </c>
      <c r="U3403" s="34">
        <f>SUMPRODUCT(DatiStorici[[#This Row],[Bond 3Y]:[Gold]],Q3402:T3402)</f>
        <v>17996.955275642806</v>
      </c>
      <c r="V3403" s="32">
        <f t="shared" si="438"/>
        <v>-1.5378173654537444E-3</v>
      </c>
      <c r="W3403" s="32">
        <f>-(1-U3403/MAX(U$5:U3403))</f>
        <v>-9.4166456228864104E-2</v>
      </c>
      <c r="X3403" s="53" t="str">
        <f t="shared" si="439"/>
        <v/>
      </c>
    </row>
    <row r="3404" spans="1:24" x14ac:dyDescent="0.3">
      <c r="A3404" s="79">
        <v>43906</v>
      </c>
      <c r="B3404" s="1">
        <v>132.11238</v>
      </c>
      <c r="C3404" s="1">
        <v>195.04945799999999</v>
      </c>
      <c r="D3404" s="1">
        <v>191.663579</v>
      </c>
      <c r="E3404" s="1">
        <v>139.35587000000001</v>
      </c>
      <c r="F3404" s="3">
        <f t="shared" si="432"/>
        <v>16579.241936854894</v>
      </c>
      <c r="G3404" s="36">
        <f t="shared" si="433"/>
        <v>-2.7306676358472568E-3</v>
      </c>
      <c r="H3404" s="31">
        <f t="shared" si="434"/>
        <v>-1.7319597133908512E-2</v>
      </c>
      <c r="I3404" s="37">
        <f t="shared" si="435"/>
        <v>-4.9736285989534397E-2</v>
      </c>
      <c r="J3404" s="37">
        <f t="shared" si="436"/>
        <v>-4.9280644620679666E-2</v>
      </c>
      <c r="K3404" s="39">
        <f t="shared" si="437"/>
        <v>-3.0875046401674808E-2</v>
      </c>
      <c r="L3404" s="36">
        <f>-(1-B3404/MAX(B$5:B3404))</f>
        <v>-1.4800353869045102E-2</v>
      </c>
      <c r="M3404" s="37">
        <f>-(1-C3404/MAX(C$5:C3404))</f>
        <v>-5.0155244168584634E-2</v>
      </c>
      <c r="N3404" s="37">
        <f>-(1-D3404/MAX(D$5:D3404))</f>
        <v>-0.34210235207198247</v>
      </c>
      <c r="O3404" s="37">
        <f>-(1-E3404/MAX(E$5:E3404))</f>
        <v>-0.2424829314431084</v>
      </c>
      <c r="P3404" s="39">
        <f>-(1-F3404/MAX(F$5:F3404))</f>
        <v>-0.11944096689981354</v>
      </c>
      <c r="Q3404" s="33">
        <f>IF(DatiStorici[[#This Row],[Calend]]="X",(DatiStorici[[#This Row],[Balanced]]*B$2/DatiStorici[[#This Row],[Bond 3Y]]),Q3403)</f>
        <v>36.169249452917384</v>
      </c>
      <c r="R3404" s="33">
        <f>IF(DatiStorici[[#This Row],[Calend]]="X",(DatiStorici[[#This Row],[Balanced]]*C$2/DatiStorici[[#This Row],[Bond 10Y]]),R3403)</f>
        <v>24.30522809470698</v>
      </c>
      <c r="S3404" s="33">
        <f>IF(DatiStorici[[#This Row],[Calend]]="X",(DatiStorici[[#This Row],[Balanced]]*D$2/DatiStorici[[#This Row],[SXXR]]),S3403)</f>
        <v>17.1323042755117</v>
      </c>
      <c r="T3404" s="33">
        <f>IF(DatiStorici[[#This Row],[Calend]]="X",(DatiStorici[[#This Row],[Balanced]]*E$2/DatiStorici[[#This Row],[Gold]]),T3403)</f>
        <v>33.681751547510174</v>
      </c>
      <c r="U3404" s="34">
        <f>SUMPRODUCT(DatiStorici[[#This Row],[Bond 3Y]:[Gold]],Q3403:T3403)</f>
        <v>17496.515738466285</v>
      </c>
      <c r="V3404" s="32">
        <f t="shared" si="438"/>
        <v>-2.8200831788052105E-2</v>
      </c>
      <c r="W3404" s="32">
        <f>-(1-U3404/MAX(U$5:U3404))</f>
        <v>-0.11935487907377251</v>
      </c>
      <c r="X3404" s="53" t="str">
        <f t="shared" si="439"/>
        <v/>
      </c>
    </row>
    <row r="3405" spans="1:24" x14ac:dyDescent="0.3">
      <c r="A3405" s="79">
        <v>43907</v>
      </c>
      <c r="B3405" s="1">
        <v>131.76131799999999</v>
      </c>
      <c r="C3405" s="1">
        <v>193.573362</v>
      </c>
      <c r="D3405" s="1">
        <v>196.038803</v>
      </c>
      <c r="E3405" s="1">
        <v>143.89739</v>
      </c>
      <c r="F3405" s="3">
        <f t="shared" si="432"/>
        <v>16778.14227686292</v>
      </c>
      <c r="G3405" s="36">
        <f t="shared" si="433"/>
        <v>-2.6608351631002254E-3</v>
      </c>
      <c r="H3405" s="31">
        <f t="shared" si="434"/>
        <v>-7.5965847736432102E-3</v>
      </c>
      <c r="I3405" s="37">
        <f t="shared" si="435"/>
        <v>2.2570971691687033E-2</v>
      </c>
      <c r="J3405" s="37">
        <f t="shared" si="436"/>
        <v>3.2069598944691906E-2</v>
      </c>
      <c r="K3405" s="39">
        <f t="shared" si="437"/>
        <v>1.1925557232583865E-2</v>
      </c>
      <c r="L3405" s="36">
        <f>-(1-B3405/MAX(B$5:B3405))</f>
        <v>-1.7418323193116314E-2</v>
      </c>
      <c r="M3405" s="37">
        <f>-(1-C3405/MAX(C$5:C3405))</f>
        <v>-5.7343482777808208E-2</v>
      </c>
      <c r="N3405" s="37">
        <f>-(1-D3405/MAX(D$5:D3405))</f>
        <v>-0.32708411233245316</v>
      </c>
      <c r="O3405" s="37">
        <f>-(1-E3405/MAX(E$5:E3405))</f>
        <v>-0.21779592746406906</v>
      </c>
      <c r="P3405" s="39">
        <f>-(1-F3405/MAX(F$5:F3405))</f>
        <v>-0.1088769440242302</v>
      </c>
      <c r="Q3405" s="33">
        <f>IF(DatiStorici[[#This Row],[Calend]]="X",(DatiStorici[[#This Row],[Balanced]]*B$2/DatiStorici[[#This Row],[Bond 3Y]]),Q3404)</f>
        <v>36.169249452917384</v>
      </c>
      <c r="R3405" s="33">
        <f>IF(DatiStorici[[#This Row],[Calend]]="X",(DatiStorici[[#This Row],[Balanced]]*C$2/DatiStorici[[#This Row],[Bond 10Y]]),R3404)</f>
        <v>24.30522809470698</v>
      </c>
      <c r="S3405" s="33">
        <f>IF(DatiStorici[[#This Row],[Calend]]="X",(DatiStorici[[#This Row],[Balanced]]*D$2/DatiStorici[[#This Row],[SXXR]]),S3404)</f>
        <v>17.1323042755117</v>
      </c>
      <c r="T3405" s="33">
        <f>IF(DatiStorici[[#This Row],[Calend]]="X",(DatiStorici[[#This Row],[Balanced]]*E$2/DatiStorici[[#This Row],[Gold]]),T3404)</f>
        <v>33.681751547510174</v>
      </c>
      <c r="U3405" s="34">
        <f>SUMPRODUCT(DatiStorici[[#This Row],[Bond 3Y]:[Gold]],Q3404:T3404)</f>
        <v>17675.865256574729</v>
      </c>
      <c r="V3405" s="32">
        <f t="shared" si="438"/>
        <v>1.0198403833094762E-2</v>
      </c>
      <c r="W3405" s="32">
        <f>-(1-U3405/MAX(U$5:U3405))</f>
        <v>-0.11032775159173147</v>
      </c>
      <c r="X3405" s="53" t="str">
        <f t="shared" si="439"/>
        <v/>
      </c>
    </row>
    <row r="3406" spans="1:24" x14ac:dyDescent="0.3">
      <c r="A3406" s="79">
        <v>43908</v>
      </c>
      <c r="B3406" s="1">
        <v>131.77940799999999</v>
      </c>
      <c r="C3406" s="1">
        <v>191.84677600000001</v>
      </c>
      <c r="D3406" s="1">
        <v>188.344797</v>
      </c>
      <c r="E3406" s="1">
        <v>140.33636000000001</v>
      </c>
      <c r="F3406" s="3">
        <f t="shared" si="432"/>
        <v>16478.680308166979</v>
      </c>
      <c r="G3406" s="36">
        <f t="shared" si="433"/>
        <v>1.3728428469460285E-4</v>
      </c>
      <c r="H3406" s="31">
        <f t="shared" si="434"/>
        <v>-8.9595606441420627E-3</v>
      </c>
      <c r="I3406" s="37">
        <f t="shared" si="435"/>
        <v>-4.0038304473514072E-2</v>
      </c>
      <c r="J3406" s="37">
        <f t="shared" si="436"/>
        <v>-2.5058363655627146E-2</v>
      </c>
      <c r="K3406" s="39">
        <f t="shared" si="437"/>
        <v>-1.8009541466798756E-2</v>
      </c>
      <c r="L3406" s="36">
        <f>-(1-B3406/MAX(B$5:B3406))</f>
        <v>-1.7283420910692016E-2</v>
      </c>
      <c r="M3406" s="37">
        <f>-(1-C3406/MAX(C$5:C3406))</f>
        <v>-6.5751548477698152E-2</v>
      </c>
      <c r="N3406" s="37">
        <f>-(1-D3406/MAX(D$5:D3406))</f>
        <v>-0.35349428622649304</v>
      </c>
      <c r="O3406" s="37">
        <f>-(1-E3406/MAX(E$5:E3406))</f>
        <v>-0.23715313865756338</v>
      </c>
      <c r="P3406" s="39">
        <f>-(1-F3406/MAX(F$5:F3406))</f>
        <v>-0.12478201028778457</v>
      </c>
      <c r="Q3406" s="33">
        <f>IF(DatiStorici[[#This Row],[Calend]]="X",(DatiStorici[[#This Row],[Balanced]]*B$2/DatiStorici[[#This Row],[Bond 3Y]]),Q3405)</f>
        <v>36.169249452917384</v>
      </c>
      <c r="R3406" s="33">
        <f>IF(DatiStorici[[#This Row],[Calend]]="X",(DatiStorici[[#This Row],[Balanced]]*C$2/DatiStorici[[#This Row],[Bond 10Y]]),R3405)</f>
        <v>24.30522809470698</v>
      </c>
      <c r="S3406" s="33">
        <f>IF(DatiStorici[[#This Row],[Calend]]="X",(DatiStorici[[#This Row],[Balanced]]*D$2/DatiStorici[[#This Row],[SXXR]]),S3405)</f>
        <v>17.1323042755117</v>
      </c>
      <c r="T3406" s="33">
        <f>IF(DatiStorici[[#This Row],[Calend]]="X",(DatiStorici[[#This Row],[Balanced]]*E$2/DatiStorici[[#This Row],[Gold]]),T3405)</f>
        <v>33.681751547510174</v>
      </c>
      <c r="U3406" s="34">
        <f>SUMPRODUCT(DatiStorici[[#This Row],[Bond 3Y]:[Gold]],Q3405:T3405)</f>
        <v>17382.796712139363</v>
      </c>
      <c r="V3406" s="32">
        <f t="shared" si="438"/>
        <v>-1.671914184548105E-2</v>
      </c>
      <c r="W3406" s="32">
        <f>-(1-U3406/MAX(U$5:U3406))</f>
        <v>-0.12507865329192225</v>
      </c>
      <c r="X3406" s="53" t="str">
        <f t="shared" si="439"/>
        <v/>
      </c>
    </row>
    <row r="3407" spans="1:24" x14ac:dyDescent="0.3">
      <c r="A3407" s="79">
        <v>43909</v>
      </c>
      <c r="B3407" s="1">
        <v>132.29274100000001</v>
      </c>
      <c r="C3407" s="1">
        <v>194.24956900000001</v>
      </c>
      <c r="D3407" s="1">
        <v>194.039207</v>
      </c>
      <c r="E3407" s="1">
        <v>138.09145000000001</v>
      </c>
      <c r="F3407" s="3">
        <f t="shared" si="432"/>
        <v>16549.310108401849</v>
      </c>
      <c r="G3407" s="36">
        <f t="shared" si="433"/>
        <v>3.8878287508814996E-3</v>
      </c>
      <c r="H3407" s="31">
        <f t="shared" si="434"/>
        <v>1.2446758698730432E-2</v>
      </c>
      <c r="I3407" s="37">
        <f t="shared" si="435"/>
        <v>2.9785926929999273E-2</v>
      </c>
      <c r="J3407" s="37">
        <f t="shared" si="436"/>
        <v>-1.6125965637232415E-2</v>
      </c>
      <c r="K3407" s="39">
        <f t="shared" si="437"/>
        <v>4.2769727743219845E-3</v>
      </c>
      <c r="L3407" s="36">
        <f>-(1-B3407/MAX(B$5:B3407))</f>
        <v>-1.3455350521320741E-2</v>
      </c>
      <c r="M3407" s="37">
        <f>-(1-C3407/MAX(C$5:C3407))</f>
        <v>-5.4050514525589288E-2</v>
      </c>
      <c r="N3407" s="37">
        <f>-(1-D3407/MAX(D$5:D3407))</f>
        <v>-0.33394785510544123</v>
      </c>
      <c r="O3407" s="37">
        <f>-(1-E3407/MAX(E$5:E3407))</f>
        <v>-0.24935612402426555</v>
      </c>
      <c r="P3407" s="39">
        <f>-(1-F3407/MAX(F$5:F3407))</f>
        <v>-0.12103071038880531</v>
      </c>
      <c r="Q3407" s="33">
        <f>IF(DatiStorici[[#This Row],[Calend]]="X",(DatiStorici[[#This Row],[Balanced]]*B$2/DatiStorici[[#This Row],[Bond 3Y]]),Q3406)</f>
        <v>36.169249452917384</v>
      </c>
      <c r="R3407" s="33">
        <f>IF(DatiStorici[[#This Row],[Calend]]="X",(DatiStorici[[#This Row],[Balanced]]*C$2/DatiStorici[[#This Row],[Bond 10Y]]),R3406)</f>
        <v>24.30522809470698</v>
      </c>
      <c r="S3407" s="33">
        <f>IF(DatiStorici[[#This Row],[Calend]]="X",(DatiStorici[[#This Row],[Balanced]]*D$2/DatiStorici[[#This Row],[SXXR]]),S3406)</f>
        <v>17.1323042755117</v>
      </c>
      <c r="T3407" s="33">
        <f>IF(DatiStorici[[#This Row],[Calend]]="X",(DatiStorici[[#This Row],[Balanced]]*E$2/DatiStorici[[#This Row],[Gold]]),T3406)</f>
        <v>33.681751547510174</v>
      </c>
      <c r="U3407" s="34">
        <f>SUMPRODUCT(DatiStorici[[#This Row],[Bond 3Y]:[Gold]],Q3406:T3406)</f>
        <v>17481.70987732114</v>
      </c>
      <c r="V3407" s="32">
        <f t="shared" si="438"/>
        <v>5.6741620772862442E-3</v>
      </c>
      <c r="W3407" s="32">
        <f>-(1-U3407/MAX(U$5:U3407))</f>
        <v>-0.12010009655441167</v>
      </c>
      <c r="X3407" s="53" t="str">
        <f t="shared" si="439"/>
        <v/>
      </c>
    </row>
    <row r="3408" spans="1:24" x14ac:dyDescent="0.3">
      <c r="A3408" s="79">
        <v>43910</v>
      </c>
      <c r="B3408" s="1">
        <v>132.522974</v>
      </c>
      <c r="C3408" s="1">
        <v>196.80213000000001</v>
      </c>
      <c r="D3408" s="1">
        <v>197.584565</v>
      </c>
      <c r="E3408" s="1">
        <v>139.97734</v>
      </c>
      <c r="F3408" s="3">
        <f t="shared" si="432"/>
        <v>16747.33603353436</v>
      </c>
      <c r="G3408" s="36">
        <f t="shared" si="433"/>
        <v>1.7388171846888052E-3</v>
      </c>
      <c r="H3408" s="31">
        <f t="shared" si="434"/>
        <v>1.3055037275238152E-2</v>
      </c>
      <c r="I3408" s="37">
        <f t="shared" si="435"/>
        <v>1.8106433332225697E-2</v>
      </c>
      <c r="J3408" s="37">
        <f t="shared" si="436"/>
        <v>1.3564405525744208E-2</v>
      </c>
      <c r="K3408" s="39">
        <f t="shared" si="437"/>
        <v>1.1894787187087998E-2</v>
      </c>
      <c r="L3408" s="36">
        <f>-(1-B3408/MAX(B$5:B3408))</f>
        <v>-1.1738437464969276E-2</v>
      </c>
      <c r="M3408" s="37">
        <f>-(1-C3408/MAX(C$5:C3408))</f>
        <v>-4.1620145814747822E-2</v>
      </c>
      <c r="N3408" s="37">
        <f>-(1-D3408/MAX(D$5:D3408))</f>
        <v>-0.3217781841568319</v>
      </c>
      <c r="O3408" s="37">
        <f>-(1-E3408/MAX(E$5:E3408))</f>
        <v>-0.23910471614011441</v>
      </c>
      <c r="P3408" s="39">
        <f>-(1-F3408/MAX(F$5:F3408))</f>
        <v>-0.11051312955926018</v>
      </c>
      <c r="Q3408" s="33">
        <f>IF(DatiStorici[[#This Row],[Calend]]="X",(DatiStorici[[#This Row],[Balanced]]*B$2/DatiStorici[[#This Row],[Bond 3Y]]),Q3407)</f>
        <v>36.169249452917384</v>
      </c>
      <c r="R3408" s="33">
        <f>IF(DatiStorici[[#This Row],[Calend]]="X",(DatiStorici[[#This Row],[Balanced]]*C$2/DatiStorici[[#This Row],[Bond 10Y]]),R3407)</f>
        <v>24.30522809470698</v>
      </c>
      <c r="S3408" s="33">
        <f>IF(DatiStorici[[#This Row],[Calend]]="X",(DatiStorici[[#This Row],[Balanced]]*D$2/DatiStorici[[#This Row],[SXXR]]),S3407)</f>
        <v>17.1323042755117</v>
      </c>
      <c r="T3408" s="33">
        <f>IF(DatiStorici[[#This Row],[Calend]]="X",(DatiStorici[[#This Row],[Balanced]]*E$2/DatiStorici[[#This Row],[Gold]]),T3407)</f>
        <v>33.681751547510174</v>
      </c>
      <c r="U3408" s="34">
        <f>SUMPRODUCT(DatiStorici[[#This Row],[Bond 3Y]:[Gold]],Q3407:T3407)</f>
        <v>17676.338039908638</v>
      </c>
      <c r="V3408" s="32">
        <f t="shared" si="438"/>
        <v>1.1071726804580129E-2</v>
      </c>
      <c r="W3408" s="32">
        <f>-(1-U3408/MAX(U$5:U3408))</f>
        <v>-0.11030395517749192</v>
      </c>
      <c r="X3408" s="53" t="str">
        <f t="shared" si="439"/>
        <v/>
      </c>
    </row>
    <row r="3409" spans="1:24" x14ac:dyDescent="0.3">
      <c r="A3409" s="79">
        <v>43913</v>
      </c>
      <c r="B3409" s="1">
        <v>132.51881299999999</v>
      </c>
      <c r="C3409" s="1">
        <v>196.89324400000001</v>
      </c>
      <c r="D3409" s="1">
        <v>189.07365999999999</v>
      </c>
      <c r="E3409" s="1">
        <v>142.87635</v>
      </c>
      <c r="F3409" s="3">
        <f t="shared" si="432"/>
        <v>16735.846219190011</v>
      </c>
      <c r="G3409" s="36">
        <f t="shared" si="433"/>
        <v>-3.1398822407943212E-5</v>
      </c>
      <c r="H3409" s="31">
        <f t="shared" si="434"/>
        <v>4.62865492682881E-4</v>
      </c>
      <c r="I3409" s="37">
        <f t="shared" si="435"/>
        <v>-4.4029995332416506E-2</v>
      </c>
      <c r="J3409" s="37">
        <f t="shared" si="436"/>
        <v>2.0499018523066286E-2</v>
      </c>
      <c r="K3409" s="39">
        <f t="shared" si="437"/>
        <v>-6.8630363199137122E-4</v>
      </c>
      <c r="L3409" s="36">
        <f>-(1-B3409/MAX(B$5:B3409))</f>
        <v>-1.1769467227112362E-2</v>
      </c>
      <c r="M3409" s="37">
        <f>-(1-C3409/MAX(C$5:C3409))</f>
        <v>-4.1176442171732108E-2</v>
      </c>
      <c r="N3409" s="37">
        <f>-(1-D3409/MAX(D$5:D3409))</f>
        <v>-0.35099241677448967</v>
      </c>
      <c r="O3409" s="37">
        <f>-(1-E3409/MAX(E$5:E3409))</f>
        <v>-0.22334614381074558</v>
      </c>
      <c r="P3409" s="39">
        <f>-(1-F3409/MAX(F$5:F3409))</f>
        <v>-0.11112337819717111</v>
      </c>
      <c r="Q3409" s="33">
        <f>IF(DatiStorici[[#This Row],[Calend]]="X",(DatiStorici[[#This Row],[Balanced]]*B$2/DatiStorici[[#This Row],[Bond 3Y]]),Q3408)</f>
        <v>36.169249452917384</v>
      </c>
      <c r="R3409" s="33">
        <f>IF(DatiStorici[[#This Row],[Calend]]="X",(DatiStorici[[#This Row],[Balanced]]*C$2/DatiStorici[[#This Row],[Bond 10Y]]),R3408)</f>
        <v>24.30522809470698</v>
      </c>
      <c r="S3409" s="33">
        <f>IF(DatiStorici[[#This Row],[Calend]]="X",(DatiStorici[[#This Row],[Balanced]]*D$2/DatiStorici[[#This Row],[SXXR]]),S3408)</f>
        <v>17.1323042755117</v>
      </c>
      <c r="T3409" s="33">
        <f>IF(DatiStorici[[#This Row],[Calend]]="X",(DatiStorici[[#This Row],[Balanced]]*E$2/DatiStorici[[#This Row],[Gold]]),T3408)</f>
        <v>33.681751547510174</v>
      </c>
      <c r="U3409" s="34">
        <f>SUMPRODUCT(DatiStorici[[#This Row],[Bond 3Y]:[Gold]],Q3408:T3408)</f>
        <v>17630.234406648058</v>
      </c>
      <c r="V3409" s="32">
        <f t="shared" si="438"/>
        <v>-2.6116190992328623E-3</v>
      </c>
      <c r="W3409" s="32">
        <f>-(1-U3409/MAX(U$5:U3409))</f>
        <v>-0.11262447089015115</v>
      </c>
      <c r="X3409" s="53" t="str">
        <f t="shared" si="439"/>
        <v/>
      </c>
    </row>
    <row r="3410" spans="1:24" x14ac:dyDescent="0.3">
      <c r="A3410" s="79">
        <v>43914</v>
      </c>
      <c r="B3410" s="1">
        <v>132.50109399999999</v>
      </c>
      <c r="C3410" s="1">
        <v>195.95746600000001</v>
      </c>
      <c r="D3410" s="1">
        <v>204.978972</v>
      </c>
      <c r="E3410" s="1">
        <v>150.40067999999999</v>
      </c>
      <c r="F3410" s="3">
        <f t="shared" si="432"/>
        <v>17247.751616532536</v>
      </c>
      <c r="G3410" s="36">
        <f t="shared" si="433"/>
        <v>-1.337182570696973E-4</v>
      </c>
      <c r="H3410" s="31">
        <f t="shared" si="434"/>
        <v>-4.7640477466833258E-3</v>
      </c>
      <c r="I3410" s="37">
        <f t="shared" si="435"/>
        <v>8.0770723685170048E-2</v>
      </c>
      <c r="J3410" s="37">
        <f t="shared" si="436"/>
        <v>5.13233618928816E-2</v>
      </c>
      <c r="K3410" s="39">
        <f t="shared" si="437"/>
        <v>3.0128894695282737E-2</v>
      </c>
      <c r="L3410" s="36">
        <f>-(1-B3410/MAX(B$5:B3410))</f>
        <v>-1.1901602856867921E-2</v>
      </c>
      <c r="M3410" s="37">
        <f>-(1-C3410/MAX(C$5:C3410))</f>
        <v>-4.573345983810484E-2</v>
      </c>
      <c r="N3410" s="37">
        <f>-(1-D3410/MAX(D$5:D3410))</f>
        <v>-0.29639640323369443</v>
      </c>
      <c r="O3410" s="37">
        <f>-(1-E3410/MAX(E$5:E3410))</f>
        <v>-0.18244504359548608</v>
      </c>
      <c r="P3410" s="39">
        <f>-(1-F3410/MAX(F$5:F3410))</f>
        <v>-8.3934986626584607E-2</v>
      </c>
      <c r="Q3410" s="33">
        <f>IF(DatiStorici[[#This Row],[Calend]]="X",(DatiStorici[[#This Row],[Balanced]]*B$2/DatiStorici[[#This Row],[Bond 3Y]]),Q3409)</f>
        <v>36.169249452917384</v>
      </c>
      <c r="R3410" s="33">
        <f>IF(DatiStorici[[#This Row],[Calend]]="X",(DatiStorici[[#This Row],[Balanced]]*C$2/DatiStorici[[#This Row],[Bond 10Y]]),R3409)</f>
        <v>24.30522809470698</v>
      </c>
      <c r="S3410" s="33">
        <f>IF(DatiStorici[[#This Row],[Calend]]="X",(DatiStorici[[#This Row],[Balanced]]*D$2/DatiStorici[[#This Row],[SXXR]]),S3409)</f>
        <v>17.1323042755117</v>
      </c>
      <c r="T3410" s="33">
        <f>IF(DatiStorici[[#This Row],[Calend]]="X",(DatiStorici[[#This Row],[Balanced]]*E$2/DatiStorici[[#This Row],[Gold]]),T3409)</f>
        <v>33.681751547510174</v>
      </c>
      <c r="U3410" s="34">
        <f>SUMPRODUCT(DatiStorici[[#This Row],[Bond 3Y]:[Gold]],Q3409:T3409)</f>
        <v>18132.776484383419</v>
      </c>
      <c r="V3410" s="32">
        <f t="shared" si="438"/>
        <v>2.8105863922993694E-2</v>
      </c>
      <c r="W3410" s="32">
        <f>-(1-U3410/MAX(U$5:U3410))</f>
        <v>-8.7330221713167955E-2</v>
      </c>
      <c r="X3410" s="53" t="str">
        <f t="shared" si="439"/>
        <v/>
      </c>
    </row>
    <row r="3411" spans="1:24" x14ac:dyDescent="0.3">
      <c r="A3411" s="79">
        <v>43915</v>
      </c>
      <c r="B3411" s="1">
        <v>132.48808199999999</v>
      </c>
      <c r="C3411" s="1">
        <v>195.65278599999999</v>
      </c>
      <c r="D3411" s="1">
        <v>211.29441700000001</v>
      </c>
      <c r="E3411" s="1">
        <v>150.37092999999999</v>
      </c>
      <c r="F3411" s="3">
        <f t="shared" si="432"/>
        <v>17333.54883984409</v>
      </c>
      <c r="G3411" s="36">
        <f t="shared" si="433"/>
        <v>-9.820778498862776E-5</v>
      </c>
      <c r="H3411" s="31">
        <f t="shared" si="434"/>
        <v>-1.5560372075019021E-3</v>
      </c>
      <c r="I3411" s="37">
        <f t="shared" si="435"/>
        <v>3.0345103856921643E-2</v>
      </c>
      <c r="J3411" s="37">
        <f t="shared" si="436"/>
        <v>-1.9782452271360063E-4</v>
      </c>
      <c r="K3411" s="39">
        <f t="shared" si="437"/>
        <v>4.9620689923004528E-3</v>
      </c>
      <c r="L3411" s="36">
        <f>-(1-B3411/MAX(B$5:B3411))</f>
        <v>-1.1998637046967686E-2</v>
      </c>
      <c r="M3411" s="37">
        <f>-(1-C3411/MAX(C$5:C3411))</f>
        <v>-4.7217179419662081E-2</v>
      </c>
      <c r="N3411" s="37">
        <f>-(1-D3411/MAX(D$5:D3411))</f>
        <v>-0.27471822925407374</v>
      </c>
      <c r="O3411" s="37">
        <f>-(1-E3411/MAX(E$5:E3411))</f>
        <v>-0.18260676001826448</v>
      </c>
      <c r="P3411" s="39">
        <f>-(1-F3411/MAX(F$5:F3411))</f>
        <v>-7.937811241667514E-2</v>
      </c>
      <c r="Q3411" s="33">
        <f>IF(DatiStorici[[#This Row],[Calend]]="X",(DatiStorici[[#This Row],[Balanced]]*B$2/DatiStorici[[#This Row],[Bond 3Y]]),Q3410)</f>
        <v>36.169249452917384</v>
      </c>
      <c r="R3411" s="33">
        <f>IF(DatiStorici[[#This Row],[Calend]]="X",(DatiStorici[[#This Row],[Balanced]]*C$2/DatiStorici[[#This Row],[Bond 10Y]]),R3410)</f>
        <v>24.30522809470698</v>
      </c>
      <c r="S3411" s="33">
        <f>IF(DatiStorici[[#This Row],[Calend]]="X",(DatiStorici[[#This Row],[Balanced]]*D$2/DatiStorici[[#This Row],[SXXR]]),S3410)</f>
        <v>17.1323042755117</v>
      </c>
      <c r="T3411" s="33">
        <f>IF(DatiStorici[[#This Row],[Calend]]="X",(DatiStorici[[#This Row],[Balanced]]*E$2/DatiStorici[[#This Row],[Gold]]),T3410)</f>
        <v>33.681751547510174</v>
      </c>
      <c r="U3411" s="34">
        <f>SUMPRODUCT(DatiStorici[[#This Row],[Bond 3Y]:[Gold]],Q3410:T3410)</f>
        <v>18232.096626480361</v>
      </c>
      <c r="V3411" s="32">
        <f t="shared" si="438"/>
        <v>5.4624356177588942E-3</v>
      </c>
      <c r="W3411" s="32">
        <f>-(1-U3411/MAX(U$5:U3411))</f>
        <v>-8.2331180769543044E-2</v>
      </c>
      <c r="X3411" s="53" t="str">
        <f t="shared" si="439"/>
        <v/>
      </c>
    </row>
    <row r="3412" spans="1:24" x14ac:dyDescent="0.3">
      <c r="A3412" s="79">
        <v>43916</v>
      </c>
      <c r="B3412" s="1">
        <v>132.93319099999999</v>
      </c>
      <c r="C3412" s="1">
        <v>199.03455700000001</v>
      </c>
      <c r="D3412" s="1">
        <v>216.78886700000001</v>
      </c>
      <c r="E3412" s="1">
        <v>153.11825999999999</v>
      </c>
      <c r="F3412" s="3">
        <f t="shared" si="432"/>
        <v>17621.170402151569</v>
      </c>
      <c r="G3412" s="36">
        <f t="shared" si="433"/>
        <v>3.3539844958876009E-3</v>
      </c>
      <c r="H3412" s="31">
        <f t="shared" si="434"/>
        <v>1.7136874646028564E-2</v>
      </c>
      <c r="I3412" s="37">
        <f t="shared" si="435"/>
        <v>2.5671414646608118E-2</v>
      </c>
      <c r="J3412" s="37">
        <f t="shared" si="436"/>
        <v>1.8105455744313242E-2</v>
      </c>
      <c r="K3412" s="39">
        <f t="shared" si="437"/>
        <v>1.6457180037761907E-2</v>
      </c>
      <c r="L3412" s="36">
        <f>-(1-B3412/MAX(B$5:B3412))</f>
        <v>-8.6793324572713715E-3</v>
      </c>
      <c r="M3412" s="37">
        <f>-(1-C3412/MAX(C$5:C3412))</f>
        <v>-3.074875401253907E-2</v>
      </c>
      <c r="N3412" s="37">
        <f>-(1-D3412/MAX(D$5:D3412))</f>
        <v>-0.25585817378334652</v>
      </c>
      <c r="O3412" s="37">
        <f>-(1-E3412/MAX(E$5:E3412))</f>
        <v>-0.16767269683198893</v>
      </c>
      <c r="P3412" s="39">
        <f>-(1-F3412/MAX(F$5:F3412))</f>
        <v>-6.4101915485062944E-2</v>
      </c>
      <c r="Q3412" s="33">
        <f>IF(DatiStorici[[#This Row],[Calend]]="X",(DatiStorici[[#This Row],[Balanced]]*B$2/DatiStorici[[#This Row],[Bond 3Y]]),Q3411)</f>
        <v>36.169249452917384</v>
      </c>
      <c r="R3412" s="33">
        <f>IF(DatiStorici[[#This Row],[Calend]]="X",(DatiStorici[[#This Row],[Balanced]]*C$2/DatiStorici[[#This Row],[Bond 10Y]]),R3411)</f>
        <v>24.30522809470698</v>
      </c>
      <c r="S3412" s="33">
        <f>IF(DatiStorici[[#This Row],[Calend]]="X",(DatiStorici[[#This Row],[Balanced]]*D$2/DatiStorici[[#This Row],[SXXR]]),S3411)</f>
        <v>17.1323042755117</v>
      </c>
      <c r="T3412" s="33">
        <f>IF(DatiStorici[[#This Row],[Calend]]="X",(DatiStorici[[#This Row],[Balanced]]*E$2/DatiStorici[[#This Row],[Gold]]),T3411)</f>
        <v>33.681751547510174</v>
      </c>
      <c r="U3412" s="34">
        <f>SUMPRODUCT(DatiStorici[[#This Row],[Bond 3Y]:[Gold]],Q3411:T3411)</f>
        <v>18517.058076159774</v>
      </c>
      <c r="V3412" s="32">
        <f t="shared" si="438"/>
        <v>1.5508773662339442E-2</v>
      </c>
      <c r="W3412" s="32">
        <f>-(1-U3412/MAX(U$5:U3412))</f>
        <v>-6.7988330223561322E-2</v>
      </c>
      <c r="X3412" s="53" t="str">
        <f t="shared" si="439"/>
        <v/>
      </c>
    </row>
    <row r="3413" spans="1:24" x14ac:dyDescent="0.3">
      <c r="A3413" s="79">
        <v>43917</v>
      </c>
      <c r="B3413" s="1">
        <v>132.914841</v>
      </c>
      <c r="C3413" s="1">
        <v>199.79987499999999</v>
      </c>
      <c r="D3413" s="1">
        <v>209.75889100000001</v>
      </c>
      <c r="E3413" s="1">
        <v>151.47752</v>
      </c>
      <c r="F3413" s="3">
        <f t="shared" si="432"/>
        <v>17469.627338810311</v>
      </c>
      <c r="G3413" s="36">
        <f t="shared" si="433"/>
        <v>-1.3804879344854788E-4</v>
      </c>
      <c r="H3413" s="31">
        <f t="shared" si="434"/>
        <v>3.8377776737907169E-3</v>
      </c>
      <c r="I3413" s="37">
        <f t="shared" si="435"/>
        <v>-3.296518376419124E-2</v>
      </c>
      <c r="J3413" s="37">
        <f t="shared" si="436"/>
        <v>-1.0773332902396345E-2</v>
      </c>
      <c r="K3413" s="39">
        <f t="shared" si="437"/>
        <v>-8.6372505166717531E-3</v>
      </c>
      <c r="L3413" s="36">
        <f>-(1-B3413/MAX(B$5:B3413))</f>
        <v>-8.8161736337493135E-3</v>
      </c>
      <c r="M3413" s="37">
        <f>-(1-C3413/MAX(C$5:C3413))</f>
        <v>-2.7021836253847464E-2</v>
      </c>
      <c r="N3413" s="37">
        <f>-(1-D3413/MAX(D$5:D3413))</f>
        <v>-0.27998902169676476</v>
      </c>
      <c r="O3413" s="37">
        <f>-(1-E3413/MAX(E$5:E3413))</f>
        <v>-0.17659150703398496</v>
      </c>
      <c r="P3413" s="39">
        <f>-(1-F3413/MAX(F$5:F3413))</f>
        <v>-7.2150692011580864E-2</v>
      </c>
      <c r="Q3413" s="33">
        <f>IF(DatiStorici[[#This Row],[Calend]]="X",(DatiStorici[[#This Row],[Balanced]]*B$2/DatiStorici[[#This Row],[Bond 3Y]]),Q3412)</f>
        <v>36.169249452917384</v>
      </c>
      <c r="R3413" s="33">
        <f>IF(DatiStorici[[#This Row],[Calend]]="X",(DatiStorici[[#This Row],[Balanced]]*C$2/DatiStorici[[#This Row],[Bond 10Y]]),R3412)</f>
        <v>24.30522809470698</v>
      </c>
      <c r="S3413" s="33">
        <f>IF(DatiStorici[[#This Row],[Calend]]="X",(DatiStorici[[#This Row],[Balanced]]*D$2/DatiStorici[[#This Row],[SXXR]]),S3412)</f>
        <v>17.1323042755117</v>
      </c>
      <c r="T3413" s="33">
        <f>IF(DatiStorici[[#This Row],[Calend]]="X",(DatiStorici[[#This Row],[Balanced]]*E$2/DatiStorici[[#This Row],[Gold]]),T3412)</f>
        <v>33.681751547510174</v>
      </c>
      <c r="U3413" s="34">
        <f>SUMPRODUCT(DatiStorici[[#This Row],[Bond 3Y]:[Gold]],Q3412:T3412)</f>
        <v>18359.292914071688</v>
      </c>
      <c r="V3413" s="32">
        <f t="shared" si="438"/>
        <v>-8.5564932753076778E-3</v>
      </c>
      <c r="W3413" s="32">
        <f>-(1-U3413/MAX(U$5:U3413))</f>
        <v>-7.5929060956569927E-2</v>
      </c>
      <c r="X3413" s="53" t="str">
        <f t="shared" si="439"/>
        <v/>
      </c>
    </row>
    <row r="3414" spans="1:24" x14ac:dyDescent="0.3">
      <c r="A3414" s="79">
        <v>43920</v>
      </c>
      <c r="B3414" s="1">
        <v>132.80088499999999</v>
      </c>
      <c r="C3414" s="1">
        <v>199.83967699999999</v>
      </c>
      <c r="D3414" s="1">
        <v>212.53375600000001</v>
      </c>
      <c r="E3414" s="1">
        <v>151.56620000000001</v>
      </c>
      <c r="F3414" s="3">
        <f t="shared" si="432"/>
        <v>17513.063036629155</v>
      </c>
      <c r="G3414" s="36">
        <f t="shared" si="433"/>
        <v>-8.5772873666074541E-4</v>
      </c>
      <c r="H3414" s="31">
        <f t="shared" si="434"/>
        <v>1.9918949429508293E-4</v>
      </c>
      <c r="I3414" s="37">
        <f t="shared" si="435"/>
        <v>1.3142094506818884E-2</v>
      </c>
      <c r="J3414" s="37">
        <f t="shared" si="436"/>
        <v>5.8526210364170982E-4</v>
      </c>
      <c r="K3414" s="39">
        <f t="shared" si="437"/>
        <v>2.483269278243556E-3</v>
      </c>
      <c r="L3414" s="36">
        <f>-(1-B3414/MAX(B$5:B3414))</f>
        <v>-9.6659759828895409E-3</v>
      </c>
      <c r="M3414" s="37">
        <f>-(1-C3414/MAX(C$5:C3414))</f>
        <v>-2.6828009922006957E-2</v>
      </c>
      <c r="N3414" s="37">
        <f>-(1-D3414/MAX(D$5:D3414))</f>
        <v>-0.27046411787130831</v>
      </c>
      <c r="O3414" s="37">
        <f>-(1-E3414/MAX(E$5:E3414))</f>
        <v>-0.17610945619795171</v>
      </c>
      <c r="P3414" s="39">
        <f>-(1-F3414/MAX(F$5:F3414))</f>
        <v>-6.9843729110679376E-2</v>
      </c>
      <c r="Q3414" s="33">
        <f>IF(DatiStorici[[#This Row],[Calend]]="X",(DatiStorici[[#This Row],[Balanced]]*B$2/DatiStorici[[#This Row],[Bond 3Y]]),Q3413)</f>
        <v>36.169249452917384</v>
      </c>
      <c r="R3414" s="33">
        <f>IF(DatiStorici[[#This Row],[Calend]]="X",(DatiStorici[[#This Row],[Balanced]]*C$2/DatiStorici[[#This Row],[Bond 10Y]]),R3413)</f>
        <v>24.30522809470698</v>
      </c>
      <c r="S3414" s="33">
        <f>IF(DatiStorici[[#This Row],[Calend]]="X",(DatiStorici[[#This Row],[Balanced]]*D$2/DatiStorici[[#This Row],[SXXR]]),S3413)</f>
        <v>17.1323042755117</v>
      </c>
      <c r="T3414" s="33">
        <f>IF(DatiStorici[[#This Row],[Calend]]="X",(DatiStorici[[#This Row],[Balanced]]*E$2/DatiStorici[[#This Row],[Gold]]),T3413)</f>
        <v>33.681751547510174</v>
      </c>
      <c r="U3414" s="34">
        <f>SUMPRODUCT(DatiStorici[[#This Row],[Bond 3Y]:[Gold]],Q3413:T3413)</f>
        <v>18406.665337000359</v>
      </c>
      <c r="V3414" s="32">
        <f t="shared" si="438"/>
        <v>2.5769734503332991E-3</v>
      </c>
      <c r="W3414" s="32">
        <f>-(1-U3414/MAX(U$5:U3414))</f>
        <v>-7.3544683761579632E-2</v>
      </c>
      <c r="X3414" s="53" t="str">
        <f t="shared" si="439"/>
        <v/>
      </c>
    </row>
    <row r="3415" spans="1:24" x14ac:dyDescent="0.3">
      <c r="A3415" s="79">
        <v>43921</v>
      </c>
      <c r="B3415" s="1">
        <v>132.71859599999999</v>
      </c>
      <c r="C3415" s="1">
        <v>198.598387</v>
      </c>
      <c r="D3415" s="1">
        <v>216.02656400000001</v>
      </c>
      <c r="E3415" s="1">
        <v>150.68885</v>
      </c>
      <c r="F3415" s="3">
        <f t="shared" si="432"/>
        <v>17497.544381341741</v>
      </c>
      <c r="G3415" s="36">
        <f t="shared" si="433"/>
        <v>-6.1983401236450069E-4</v>
      </c>
      <c r="H3415" s="31">
        <f t="shared" si="434"/>
        <v>-6.2308003578078518E-3</v>
      </c>
      <c r="I3415" s="37">
        <f t="shared" si="435"/>
        <v>1.6300554090472156E-2</v>
      </c>
      <c r="J3415" s="37">
        <f t="shared" si="436"/>
        <v>-5.8053783655006401E-3</v>
      </c>
      <c r="K3415" s="39">
        <f t="shared" si="437"/>
        <v>-8.8651168592947911E-4</v>
      </c>
      <c r="L3415" s="36">
        <f>-(1-B3415/MAX(B$5:B3415))</f>
        <v>-1.0279628493581328E-2</v>
      </c>
      <c r="M3415" s="37">
        <f>-(1-C3415/MAX(C$5:C3415))</f>
        <v>-3.287279881327354E-2</v>
      </c>
      <c r="N3415" s="37">
        <f>-(1-D3415/MAX(D$5:D3415))</f>
        <v>-0.25847482820107748</v>
      </c>
      <c r="O3415" s="37">
        <f>-(1-E3415/MAX(E$5:E3415))</f>
        <v>-0.1808785958122241</v>
      </c>
      <c r="P3415" s="39">
        <f>-(1-F3415/MAX(F$5:F3415))</f>
        <v>-7.0667958116260476E-2</v>
      </c>
      <c r="Q3415" s="33">
        <f>IF(DatiStorici[[#This Row],[Calend]]="X",(DatiStorici[[#This Row],[Balanced]]*B$2/DatiStorici[[#This Row],[Bond 3Y]]),Q3414)</f>
        <v>36.169249452917384</v>
      </c>
      <c r="R3415" s="33">
        <f>IF(DatiStorici[[#This Row],[Calend]]="X",(DatiStorici[[#This Row],[Balanced]]*C$2/DatiStorici[[#This Row],[Bond 10Y]]),R3414)</f>
        <v>24.30522809470698</v>
      </c>
      <c r="S3415" s="33">
        <f>IF(DatiStorici[[#This Row],[Calend]]="X",(DatiStorici[[#This Row],[Balanced]]*D$2/DatiStorici[[#This Row],[SXXR]]),S3414)</f>
        <v>17.1323042755117</v>
      </c>
      <c r="T3415" s="33">
        <f>IF(DatiStorici[[#This Row],[Calend]]="X",(DatiStorici[[#This Row],[Balanced]]*E$2/DatiStorici[[#This Row],[Gold]]),T3414)</f>
        <v>33.681751547510174</v>
      </c>
      <c r="U3415" s="34">
        <f>SUMPRODUCT(DatiStorici[[#This Row],[Bond 3Y]:[Gold]],Q3414:T3414)</f>
        <v>18403.808333762183</v>
      </c>
      <c r="V3415" s="32">
        <f t="shared" si="438"/>
        <v>-1.5522773596806465E-4</v>
      </c>
      <c r="W3415" s="32">
        <f>-(1-U3415/MAX(U$5:U3415))</f>
        <v>-7.3688484161600898E-2</v>
      </c>
      <c r="X3415" s="53" t="str">
        <f t="shared" si="439"/>
        <v/>
      </c>
    </row>
    <row r="3416" spans="1:24" x14ac:dyDescent="0.3">
      <c r="A3416" s="79">
        <v>43922</v>
      </c>
      <c r="B3416" s="1">
        <v>132.647458</v>
      </c>
      <c r="C3416" s="1">
        <v>198.379009</v>
      </c>
      <c r="D3416" s="1">
        <v>209.644239</v>
      </c>
      <c r="E3416" s="1">
        <v>147.65275</v>
      </c>
      <c r="F3416" s="3">
        <f t="shared" si="432"/>
        <v>17274.475936657931</v>
      </c>
      <c r="G3416" s="36">
        <f t="shared" si="433"/>
        <v>-5.361499757167797E-4</v>
      </c>
      <c r="H3416" s="31">
        <f t="shared" si="434"/>
        <v>-1.1052418830010753E-3</v>
      </c>
      <c r="I3416" s="37">
        <f t="shared" si="435"/>
        <v>-2.9989387496717108E-2</v>
      </c>
      <c r="J3416" s="37">
        <f t="shared" si="436"/>
        <v>-2.0353881695983081E-2</v>
      </c>
      <c r="K3416" s="39">
        <f t="shared" si="437"/>
        <v>-1.2830517341418702E-2</v>
      </c>
      <c r="L3416" s="36">
        <f>-(1-B3416/MAX(B$5:B3416))</f>
        <v>-1.0810124821226452E-2</v>
      </c>
      <c r="M3416" s="37">
        <f>-(1-C3416/MAX(C$5:C3416))</f>
        <v>-3.3941117818009237E-2</v>
      </c>
      <c r="N3416" s="37">
        <f>-(1-D3416/MAX(D$5:D3416))</f>
        <v>-0.28038257211215301</v>
      </c>
      <c r="O3416" s="37">
        <f>-(1-E3416/MAX(E$5:E3416))</f>
        <v>-0.197382368289448</v>
      </c>
      <c r="P3416" s="39">
        <f>-(1-F3416/MAX(F$5:F3416))</f>
        <v>-8.251560077170017E-2</v>
      </c>
      <c r="Q3416" s="33">
        <f>IF(DatiStorici[[#This Row],[Calend]]="X",(DatiStorici[[#This Row],[Balanced]]*B$2/DatiStorici[[#This Row],[Bond 3Y]]),Q3415)</f>
        <v>36.169249452917384</v>
      </c>
      <c r="R3416" s="33">
        <f>IF(DatiStorici[[#This Row],[Calend]]="X",(DatiStorici[[#This Row],[Balanced]]*C$2/DatiStorici[[#This Row],[Bond 10Y]]),R3415)</f>
        <v>24.30522809470698</v>
      </c>
      <c r="S3416" s="33">
        <f>IF(DatiStorici[[#This Row],[Calend]]="X",(DatiStorici[[#This Row],[Balanced]]*D$2/DatiStorici[[#This Row],[SXXR]]),S3415)</f>
        <v>17.1323042755117</v>
      </c>
      <c r="T3416" s="33">
        <f>IF(DatiStorici[[#This Row],[Calend]]="X",(DatiStorici[[#This Row],[Balanced]]*E$2/DatiStorici[[#This Row],[Gold]]),T3415)</f>
        <v>33.681751547510174</v>
      </c>
      <c r="U3416" s="34">
        <f>SUMPRODUCT(DatiStorici[[#This Row],[Bond 3Y]:[Gold]],Q3415:T3415)</f>
        <v>18184.298193607039</v>
      </c>
      <c r="V3416" s="32">
        <f t="shared" si="438"/>
        <v>-1.1999132763297388E-2</v>
      </c>
      <c r="W3416" s="32">
        <f>-(1-U3416/MAX(U$5:U3416))</f>
        <v>-8.4737000152499853E-2</v>
      </c>
      <c r="X3416" s="53" t="str">
        <f t="shared" si="439"/>
        <v/>
      </c>
    </row>
    <row r="3417" spans="1:24" x14ac:dyDescent="0.3">
      <c r="A3417" s="79">
        <v>43923</v>
      </c>
      <c r="B3417" s="1">
        <v>132.645261</v>
      </c>
      <c r="C3417" s="1">
        <v>198.05669599999999</v>
      </c>
      <c r="D3417" s="1">
        <v>210.58739199999999</v>
      </c>
      <c r="E3417" s="1">
        <v>151.42072999999999</v>
      </c>
      <c r="F3417" s="3">
        <f t="shared" si="432"/>
        <v>17429.061362861226</v>
      </c>
      <c r="G3417" s="36">
        <f t="shared" si="433"/>
        <v>-1.6562836766285556E-5</v>
      </c>
      <c r="H3417" s="31">
        <f t="shared" si="434"/>
        <v>-1.6260547016962571E-3</v>
      </c>
      <c r="I3417" s="37">
        <f t="shared" si="435"/>
        <v>4.4887367539112981E-3</v>
      </c>
      <c r="J3417" s="37">
        <f t="shared" si="436"/>
        <v>2.5199020547669031E-2</v>
      </c>
      <c r="K3417" s="39">
        <f t="shared" si="437"/>
        <v>8.9089735907363701E-3</v>
      </c>
      <c r="L3417" s="36">
        <f>-(1-B3417/MAX(B$5:B3417))</f>
        <v>-1.0826508475979657E-2</v>
      </c>
      <c r="M3417" s="37">
        <f>-(1-C3417/MAX(C$5:C3417))</f>
        <v>-3.551070594158301E-2</v>
      </c>
      <c r="N3417" s="37">
        <f>-(1-D3417/MAX(D$5:D3417))</f>
        <v>-0.27714513835674848</v>
      </c>
      <c r="O3417" s="37">
        <f>-(1-E3417/MAX(E$5:E3417))</f>
        <v>-0.17690020873649193</v>
      </c>
      <c r="P3417" s="39">
        <f>-(1-F3417/MAX(F$5:F3417))</f>
        <v>-7.4305237840306959E-2</v>
      </c>
      <c r="Q3417" s="33">
        <f>IF(DatiStorici[[#This Row],[Calend]]="X",(DatiStorici[[#This Row],[Balanced]]*B$2/DatiStorici[[#This Row],[Bond 3Y]]),Q3416)</f>
        <v>36.169249452917384</v>
      </c>
      <c r="R3417" s="33">
        <f>IF(DatiStorici[[#This Row],[Calend]]="X",(DatiStorici[[#This Row],[Balanced]]*C$2/DatiStorici[[#This Row],[Bond 10Y]]),R3416)</f>
        <v>24.30522809470698</v>
      </c>
      <c r="S3417" s="33">
        <f>IF(DatiStorici[[#This Row],[Calend]]="X",(DatiStorici[[#This Row],[Balanced]]*D$2/DatiStorici[[#This Row],[SXXR]]),S3416)</f>
        <v>17.1323042755117</v>
      </c>
      <c r="T3417" s="33">
        <f>IF(DatiStorici[[#This Row],[Calend]]="X",(DatiStorici[[#This Row],[Balanced]]*E$2/DatiStorici[[#This Row],[Gold]]),T3416)</f>
        <v>33.681751547510174</v>
      </c>
      <c r="U3417" s="34">
        <f>SUMPRODUCT(DatiStorici[[#This Row],[Bond 3Y]:[Gold]],Q3416:T3416)</f>
        <v>18319.455389153452</v>
      </c>
      <c r="V3417" s="32">
        <f t="shared" si="438"/>
        <v>7.4051460414814863E-3</v>
      </c>
      <c r="W3417" s="32">
        <f>-(1-U3417/MAX(U$5:U3417))</f>
        <v>-7.7934187147031486E-2</v>
      </c>
      <c r="X3417" s="53" t="str">
        <f t="shared" si="439"/>
        <v/>
      </c>
    </row>
    <row r="3418" spans="1:24" x14ac:dyDescent="0.3">
      <c r="A3418" s="79">
        <v>43924</v>
      </c>
      <c r="B3418" s="1">
        <v>132.555544</v>
      </c>
      <c r="C3418" s="1">
        <v>197.70026100000001</v>
      </c>
      <c r="D3418" s="1">
        <v>208.62874500000001</v>
      </c>
      <c r="E3418" s="1">
        <v>151.07256000000001</v>
      </c>
      <c r="F3418" s="3">
        <f t="shared" si="432"/>
        <v>17374.625375369651</v>
      </c>
      <c r="G3418" s="36">
        <f t="shared" si="433"/>
        <v>-6.7659676540257391E-4</v>
      </c>
      <c r="H3418" s="31">
        <f t="shared" si="434"/>
        <v>-1.8012827826277918E-3</v>
      </c>
      <c r="I3418" s="37">
        <f t="shared" si="435"/>
        <v>-9.3443981715702496E-3</v>
      </c>
      <c r="J3418" s="37">
        <f t="shared" si="436"/>
        <v>-2.3020024923679247E-3</v>
      </c>
      <c r="K3418" s="39">
        <f t="shared" si="437"/>
        <v>-3.1281761780707108E-3</v>
      </c>
      <c r="L3418" s="36">
        <f>-(1-B3418/MAX(B$5:B3418))</f>
        <v>-1.1495553698326999E-2</v>
      </c>
      <c r="M3418" s="37">
        <f>-(1-C3418/MAX(C$5:C3418))</f>
        <v>-3.7246460139601534E-2</v>
      </c>
      <c r="N3418" s="37">
        <f>-(1-D3418/MAX(D$5:D3418))</f>
        <v>-0.28386832103519177</v>
      </c>
      <c r="O3418" s="37">
        <f>-(1-E3418/MAX(E$5:E3418))</f>
        <v>-0.17879280728838243</v>
      </c>
      <c r="P3418" s="39">
        <f>-(1-F3418/MAX(F$5:F3418))</f>
        <v>-7.7196449675805856E-2</v>
      </c>
      <c r="Q3418" s="33">
        <f>IF(DatiStorici[[#This Row],[Calend]]="X",(DatiStorici[[#This Row],[Balanced]]*B$2/DatiStorici[[#This Row],[Bond 3Y]]),Q3417)</f>
        <v>36.169249452917384</v>
      </c>
      <c r="R3418" s="33">
        <f>IF(DatiStorici[[#This Row],[Calend]]="X",(DatiStorici[[#This Row],[Balanced]]*C$2/DatiStorici[[#This Row],[Bond 10Y]]),R3417)</f>
        <v>24.30522809470698</v>
      </c>
      <c r="S3418" s="33">
        <f>IF(DatiStorici[[#This Row],[Calend]]="X",(DatiStorici[[#This Row],[Balanced]]*D$2/DatiStorici[[#This Row],[SXXR]]),S3417)</f>
        <v>17.1323042755117</v>
      </c>
      <c r="T3418" s="33">
        <f>IF(DatiStorici[[#This Row],[Calend]]="X",(DatiStorici[[#This Row],[Balanced]]*E$2/DatiStorici[[#This Row],[Gold]]),T3417)</f>
        <v>33.681751547510174</v>
      </c>
      <c r="U3418" s="34">
        <f>SUMPRODUCT(DatiStorici[[#This Row],[Bond 3Y]:[Gold]],Q3417:T3417)</f>
        <v>18262.264046815733</v>
      </c>
      <c r="V3418" s="32">
        <f t="shared" si="438"/>
        <v>-3.1267742366848056E-3</v>
      </c>
      <c r="W3418" s="32">
        <f>-(1-U3418/MAX(U$5:U3418))</f>
        <v>-8.0812776081067295E-2</v>
      </c>
      <c r="X3418" s="53" t="str">
        <f t="shared" si="439"/>
        <v/>
      </c>
    </row>
    <row r="3419" spans="1:24" x14ac:dyDescent="0.3">
      <c r="A3419" s="79">
        <v>43927</v>
      </c>
      <c r="B3419" s="1">
        <v>132.54459900000001</v>
      </c>
      <c r="C3419" s="1">
        <v>197.77206200000001</v>
      </c>
      <c r="D3419" s="1">
        <v>216.42307099999999</v>
      </c>
      <c r="E3419" s="1">
        <v>154.36409</v>
      </c>
      <c r="F3419" s="3">
        <f t="shared" si="432"/>
        <v>17623.246766721197</v>
      </c>
      <c r="G3419" s="36">
        <f t="shared" si="433"/>
        <v>-8.2572569613477705E-5</v>
      </c>
      <c r="H3419" s="31">
        <f t="shared" si="434"/>
        <v>3.6311517450453095E-4</v>
      </c>
      <c r="I3419" s="37">
        <f t="shared" si="435"/>
        <v>3.6678821354081723E-2</v>
      </c>
      <c r="J3419" s="37">
        <f t="shared" si="436"/>
        <v>2.1553781621299492E-2</v>
      </c>
      <c r="K3419" s="39">
        <f t="shared" si="437"/>
        <v>1.420803943325144E-2</v>
      </c>
      <c r="L3419" s="36">
        <f>-(1-B3419/MAX(B$5:B3419))</f>
        <v>-1.1577173680700326E-2</v>
      </c>
      <c r="M3419" s="37">
        <f>-(1-C3419/MAX(C$5:C3419))</f>
        <v>-3.6896806241494162E-2</v>
      </c>
      <c r="N3419" s="37">
        <f>-(1-D3419/MAX(D$5:D3419))</f>
        <v>-0.25711379224396969</v>
      </c>
      <c r="O3419" s="37">
        <f>-(1-E3419/MAX(E$5:E3419))</f>
        <v>-0.16090055663064506</v>
      </c>
      <c r="P3419" s="39">
        <f>-(1-F3419/MAX(F$5:F3419))</f>
        <v>-6.3991635317564466E-2</v>
      </c>
      <c r="Q3419" s="33">
        <f>IF(DatiStorici[[#This Row],[Calend]]="X",(DatiStorici[[#This Row],[Balanced]]*B$2/DatiStorici[[#This Row],[Bond 3Y]]),Q3418)</f>
        <v>36.169249452917384</v>
      </c>
      <c r="R3419" s="33">
        <f>IF(DatiStorici[[#This Row],[Calend]]="X",(DatiStorici[[#This Row],[Balanced]]*C$2/DatiStorici[[#This Row],[Bond 10Y]]),R3418)</f>
        <v>24.30522809470698</v>
      </c>
      <c r="S3419" s="33">
        <f>IF(DatiStorici[[#This Row],[Calend]]="X",(DatiStorici[[#This Row],[Balanced]]*D$2/DatiStorici[[#This Row],[SXXR]]),S3418)</f>
        <v>17.1323042755117</v>
      </c>
      <c r="T3419" s="33">
        <f>IF(DatiStorici[[#This Row],[Calend]]="X",(DatiStorici[[#This Row],[Balanced]]*E$2/DatiStorici[[#This Row],[Gold]]),T3418)</f>
        <v>33.681751547510174</v>
      </c>
      <c r="U3419" s="34">
        <f>SUMPRODUCT(DatiStorici[[#This Row],[Bond 3Y]:[Gold]],Q3418:T3418)</f>
        <v>18508.012574388606</v>
      </c>
      <c r="V3419" s="32">
        <f t="shared" si="438"/>
        <v>1.3366893546280527E-2</v>
      </c>
      <c r="W3419" s="32">
        <f>-(1-U3419/MAX(U$5:U3419))</f>
        <v>-6.8443613842321782E-2</v>
      </c>
      <c r="X3419" s="53" t="str">
        <f t="shared" si="439"/>
        <v/>
      </c>
    </row>
    <row r="3420" spans="1:24" x14ac:dyDescent="0.3">
      <c r="A3420" s="79">
        <v>43928</v>
      </c>
      <c r="B3420" s="1">
        <v>132.40396000000001</v>
      </c>
      <c r="C3420" s="1">
        <v>196.329824</v>
      </c>
      <c r="D3420" s="1">
        <v>220.52394699999999</v>
      </c>
      <c r="E3420" s="1">
        <v>154.45135999999999</v>
      </c>
      <c r="F3420" s="3">
        <f t="shared" si="432"/>
        <v>17648.392727578736</v>
      </c>
      <c r="G3420" s="36">
        <f t="shared" si="433"/>
        <v>-1.0616325957001598E-3</v>
      </c>
      <c r="H3420" s="31">
        <f t="shared" si="434"/>
        <v>-7.3191450718974593E-3</v>
      </c>
      <c r="I3420" s="37">
        <f t="shared" si="435"/>
        <v>1.8771138120856446E-2</v>
      </c>
      <c r="J3420" s="37">
        <f t="shared" si="436"/>
        <v>5.6519194439997417E-4</v>
      </c>
      <c r="K3420" s="39">
        <f t="shared" si="437"/>
        <v>1.4258461176335799E-3</v>
      </c>
      <c r="L3420" s="36">
        <f>-(1-B3420/MAX(B$5:B3420))</f>
        <v>-1.2625958760737466E-2</v>
      </c>
      <c r="M3420" s="37">
        <f>-(1-C3420/MAX(C$5:C3420))</f>
        <v>-4.3920164393870031E-2</v>
      </c>
      <c r="N3420" s="37">
        <f>-(1-D3420/MAX(D$5:D3420))</f>
        <v>-0.24303726978247242</v>
      </c>
      <c r="O3420" s="37">
        <f>-(1-E3420/MAX(E$5:E3420))</f>
        <v>-0.16042617033767481</v>
      </c>
      <c r="P3420" s="39">
        <f>-(1-F3420/MAX(F$5:F3420))</f>
        <v>-6.2656079502441897E-2</v>
      </c>
      <c r="Q3420" s="33">
        <f>IF(DatiStorici[[#This Row],[Calend]]="X",(DatiStorici[[#This Row],[Balanced]]*B$2/DatiStorici[[#This Row],[Bond 3Y]]),Q3419)</f>
        <v>36.169249452917384</v>
      </c>
      <c r="R3420" s="33">
        <f>IF(DatiStorici[[#This Row],[Calend]]="X",(DatiStorici[[#This Row],[Balanced]]*C$2/DatiStorici[[#This Row],[Bond 10Y]]),R3419)</f>
        <v>24.30522809470698</v>
      </c>
      <c r="S3420" s="33">
        <f>IF(DatiStorici[[#This Row],[Calend]]="X",(DatiStorici[[#This Row],[Balanced]]*D$2/DatiStorici[[#This Row],[SXXR]]),S3419)</f>
        <v>17.1323042755117</v>
      </c>
      <c r="T3420" s="33">
        <f>IF(DatiStorici[[#This Row],[Calend]]="X",(DatiStorici[[#This Row],[Balanced]]*E$2/DatiStorici[[#This Row],[Gold]]),T3419)</f>
        <v>33.681751547510174</v>
      </c>
      <c r="U3420" s="34">
        <f>SUMPRODUCT(DatiStorici[[#This Row],[Bond 3Y]:[Gold]],Q3419:T3419)</f>
        <v>18541.068705643636</v>
      </c>
      <c r="V3420" s="32">
        <f t="shared" si="438"/>
        <v>1.7844512675930966E-3</v>
      </c>
      <c r="W3420" s="32">
        <f>-(1-U3420/MAX(U$5:U3420))</f>
        <v>-6.6779812823788753E-2</v>
      </c>
      <c r="X3420" s="53" t="str">
        <f t="shared" si="439"/>
        <v/>
      </c>
    </row>
    <row r="3421" spans="1:24" x14ac:dyDescent="0.3">
      <c r="A3421" s="79">
        <v>43929</v>
      </c>
      <c r="B3421" s="1">
        <v>132.31820999999999</v>
      </c>
      <c r="C3421" s="1">
        <v>196.06561400000001</v>
      </c>
      <c r="D3421" s="1">
        <v>220.580591</v>
      </c>
      <c r="E3421" s="1">
        <v>154.31388000000001</v>
      </c>
      <c r="F3421" s="3">
        <f t="shared" si="432"/>
        <v>17635.016306615238</v>
      </c>
      <c r="G3421" s="36">
        <f t="shared" si="433"/>
        <v>-6.4784904867760224E-4</v>
      </c>
      <c r="H3421" s="31">
        <f t="shared" si="434"/>
        <v>-1.3466519451640613E-3</v>
      </c>
      <c r="I3421" s="37">
        <f t="shared" si="435"/>
        <v>2.568280098326995E-4</v>
      </c>
      <c r="J3421" s="37">
        <f t="shared" si="436"/>
        <v>-8.9051480720633782E-4</v>
      </c>
      <c r="K3421" s="39">
        <f t="shared" si="437"/>
        <v>-7.5822727851417092E-4</v>
      </c>
      <c r="L3421" s="36">
        <f>-(1-B3421/MAX(B$5:B3421))</f>
        <v>-1.3265420934197358E-2</v>
      </c>
      <c r="M3421" s="37">
        <f>-(1-C3421/MAX(C$5:C3421))</f>
        <v>-4.5206804641484521E-2</v>
      </c>
      <c r="N3421" s="37">
        <f>-(1-D3421/MAX(D$5:D3421))</f>
        <v>-0.2428428355839477</v>
      </c>
      <c r="O3421" s="37">
        <f>-(1-E3421/MAX(E$5:E3421))</f>
        <v>-0.16117349046552576</v>
      </c>
      <c r="P3421" s="39">
        <f>-(1-F3421/MAX(F$5:F3421))</f>
        <v>-6.3366529856856202E-2</v>
      </c>
      <c r="Q3421" s="33">
        <f>IF(DatiStorici[[#This Row],[Calend]]="X",(DatiStorici[[#This Row],[Balanced]]*B$2/DatiStorici[[#This Row],[Bond 3Y]]),Q3420)</f>
        <v>36.169249452917384</v>
      </c>
      <c r="R3421" s="33">
        <f>IF(DatiStorici[[#This Row],[Calend]]="X",(DatiStorici[[#This Row],[Balanced]]*C$2/DatiStorici[[#This Row],[Bond 10Y]]),R3420)</f>
        <v>24.30522809470698</v>
      </c>
      <c r="S3421" s="33">
        <f>IF(DatiStorici[[#This Row],[Calend]]="X",(DatiStorici[[#This Row],[Balanced]]*D$2/DatiStorici[[#This Row],[SXXR]]),S3420)</f>
        <v>17.1323042755117</v>
      </c>
      <c r="T3421" s="33">
        <f>IF(DatiStorici[[#This Row],[Calend]]="X",(DatiStorici[[#This Row],[Balanced]]*E$2/DatiStorici[[#This Row],[Gold]]),T3420)</f>
        <v>33.681751547510174</v>
      </c>
      <c r="U3421" s="34">
        <f>SUMPRODUCT(DatiStorici[[#This Row],[Bond 3Y]:[Gold]],Q3420:T3420)</f>
        <v>18527.885383228779</v>
      </c>
      <c r="V3421" s="32">
        <f t="shared" si="438"/>
        <v>-7.1128648189367394E-4</v>
      </c>
      <c r="W3421" s="32">
        <f>-(1-U3421/MAX(U$5:U3421))</f>
        <v>-6.7443363712193172E-2</v>
      </c>
      <c r="X3421" s="53" t="str">
        <f t="shared" si="439"/>
        <v/>
      </c>
    </row>
    <row r="3422" spans="1:24" x14ac:dyDescent="0.3">
      <c r="A3422" s="79">
        <v>43930</v>
      </c>
      <c r="B3422" s="1">
        <v>132.39782299999999</v>
      </c>
      <c r="C3422" s="1">
        <v>196.74374</v>
      </c>
      <c r="D3422" s="1">
        <v>224.05497299999999</v>
      </c>
      <c r="E3422" s="1">
        <v>157.38851</v>
      </c>
      <c r="F3422" s="3">
        <f t="shared" si="432"/>
        <v>17827.683073727268</v>
      </c>
      <c r="G3422" s="36">
        <f t="shared" si="433"/>
        <v>6.0149739702631427E-4</v>
      </c>
      <c r="H3422" s="31">
        <f t="shared" si="434"/>
        <v>3.452701249419733E-3</v>
      </c>
      <c r="I3422" s="37">
        <f t="shared" si="435"/>
        <v>1.5628316749793657E-2</v>
      </c>
      <c r="J3422" s="37">
        <f t="shared" si="436"/>
        <v>1.9728624632144004E-2</v>
      </c>
      <c r="K3422" s="39">
        <f t="shared" si="437"/>
        <v>1.0865989682174415E-2</v>
      </c>
      <c r="L3422" s="36">
        <f>-(1-B3422/MAX(B$5:B3422))</f>
        <v>-1.2671724117688354E-2</v>
      </c>
      <c r="M3422" s="37">
        <f>-(1-C3422/MAX(C$5:C3422))</f>
        <v>-4.1904491312867553E-2</v>
      </c>
      <c r="N3422" s="37">
        <f>-(1-D3422/MAX(D$5:D3422))</f>
        <v>-0.23091679435206902</v>
      </c>
      <c r="O3422" s="37">
        <f>-(1-E3422/MAX(E$5:E3422))</f>
        <v>-0.14446027483638102</v>
      </c>
      <c r="P3422" s="39">
        <f>-(1-F3422/MAX(F$5:F3422))</f>
        <v>-5.3133585382985293E-2</v>
      </c>
      <c r="Q3422" s="33">
        <f>IF(DatiStorici[[#This Row],[Calend]]="X",(DatiStorici[[#This Row],[Balanced]]*B$2/DatiStorici[[#This Row],[Bond 3Y]]),Q3421)</f>
        <v>36.169249452917384</v>
      </c>
      <c r="R3422" s="33">
        <f>IF(DatiStorici[[#This Row],[Calend]]="X",(DatiStorici[[#This Row],[Balanced]]*C$2/DatiStorici[[#This Row],[Bond 10Y]]),R3421)</f>
        <v>24.30522809470698</v>
      </c>
      <c r="S3422" s="33">
        <f>IF(DatiStorici[[#This Row],[Calend]]="X",(DatiStorici[[#This Row],[Balanced]]*D$2/DatiStorici[[#This Row],[SXXR]]),S3421)</f>
        <v>17.1323042755117</v>
      </c>
      <c r="T3422" s="33">
        <f>IF(DatiStorici[[#This Row],[Calend]]="X",(DatiStorici[[#This Row],[Balanced]]*E$2/DatiStorici[[#This Row],[Gold]]),T3421)</f>
        <v>33.681751547510174</v>
      </c>
      <c r="U3422" s="34">
        <f>SUMPRODUCT(DatiStorici[[#This Row],[Bond 3Y]:[Gold]],Q3421:T3421)</f>
        <v>18710.330026146308</v>
      </c>
      <c r="V3422" s="32">
        <f t="shared" si="438"/>
        <v>9.7988639217135871E-3</v>
      </c>
      <c r="W3422" s="32">
        <f>-(1-U3422/MAX(U$5:U3422))</f>
        <v>-5.8260450552447995E-2</v>
      </c>
      <c r="X3422" s="53" t="str">
        <f t="shared" si="439"/>
        <v/>
      </c>
    </row>
    <row r="3423" spans="1:24" x14ac:dyDescent="0.3">
      <c r="A3423" s="79">
        <v>43935</v>
      </c>
      <c r="B3423" s="1">
        <v>132.27106900000001</v>
      </c>
      <c r="C3423" s="1">
        <v>196.36642699999999</v>
      </c>
      <c r="D3423" s="1">
        <v>225.48812899999999</v>
      </c>
      <c r="E3423" s="1">
        <v>163.11547999999999</v>
      </c>
      <c r="F3423" s="3">
        <f t="shared" si="432"/>
        <v>18062.436537393667</v>
      </c>
      <c r="G3423" s="36">
        <f t="shared" si="433"/>
        <v>-9.5783081066238185E-4</v>
      </c>
      <c r="H3423" s="31">
        <f t="shared" si="434"/>
        <v>-1.9196304117260381E-3</v>
      </c>
      <c r="I3423" s="37">
        <f t="shared" si="435"/>
        <v>6.376077617287387E-3</v>
      </c>
      <c r="J3423" s="37">
        <f t="shared" si="436"/>
        <v>3.5741081631267116E-2</v>
      </c>
      <c r="K3423" s="39">
        <f t="shared" si="437"/>
        <v>1.3081974322629492E-2</v>
      </c>
      <c r="L3423" s="36">
        <f>-(1-B3423/MAX(B$5:B3423))</f>
        <v>-1.3616964797976361E-2</v>
      </c>
      <c r="M3423" s="37">
        <f>-(1-C3423/MAX(C$5:C3423))</f>
        <v>-4.374191643586911E-2</v>
      </c>
      <c r="N3423" s="37">
        <f>-(1-D3423/MAX(D$5:D3423))</f>
        <v>-0.22599739356432769</v>
      </c>
      <c r="O3423" s="37">
        <f>-(1-E3423/MAX(E$5:E3423))</f>
        <v>-0.11332934704616127</v>
      </c>
      <c r="P3423" s="39">
        <f>-(1-F3423/MAX(F$5:F3423))</f>
        <v>-4.0665326353391928E-2</v>
      </c>
      <c r="Q3423" s="33">
        <f>IF(DatiStorici[[#This Row],[Calend]]="X",(DatiStorici[[#This Row],[Balanced]]*B$2/DatiStorici[[#This Row],[Bond 3Y]]),Q3422)</f>
        <v>36.169249452917384</v>
      </c>
      <c r="R3423" s="33">
        <f>IF(DatiStorici[[#This Row],[Calend]]="X",(DatiStorici[[#This Row],[Balanced]]*C$2/DatiStorici[[#This Row],[Bond 10Y]]),R3422)</f>
        <v>24.30522809470698</v>
      </c>
      <c r="S3423" s="33">
        <f>IF(DatiStorici[[#This Row],[Calend]]="X",(DatiStorici[[#This Row],[Balanced]]*D$2/DatiStorici[[#This Row],[SXXR]]),S3422)</f>
        <v>17.1323042755117</v>
      </c>
      <c r="T3423" s="33">
        <f>IF(DatiStorici[[#This Row],[Calend]]="X",(DatiStorici[[#This Row],[Balanced]]*E$2/DatiStorici[[#This Row],[Gold]]),T3422)</f>
        <v>33.681751547510174</v>
      </c>
      <c r="U3423" s="34">
        <f>SUMPRODUCT(DatiStorici[[#This Row],[Bond 3Y]:[Gold]],Q3422:T3422)</f>
        <v>18914.022395899374</v>
      </c>
      <c r="V3423" s="32">
        <f t="shared" si="438"/>
        <v>1.0827793528914638E-2</v>
      </c>
      <c r="W3423" s="32">
        <f>-(1-U3423/MAX(U$5:U3423))</f>
        <v>-4.8008084065641277E-2</v>
      </c>
      <c r="X3423" s="53" t="str">
        <f t="shared" si="439"/>
        <v/>
      </c>
    </row>
    <row r="3424" spans="1:24" x14ac:dyDescent="0.3">
      <c r="A3424" s="79">
        <v>43936</v>
      </c>
      <c r="B3424" s="1">
        <v>132.08485200000001</v>
      </c>
      <c r="C3424" s="1">
        <v>196.33883</v>
      </c>
      <c r="D3424" s="1">
        <v>218.16128499999999</v>
      </c>
      <c r="E3424" s="1">
        <v>160.93654000000001</v>
      </c>
      <c r="F3424" s="3">
        <f t="shared" si="432"/>
        <v>17860.981144982183</v>
      </c>
      <c r="G3424" s="36">
        <f t="shared" si="433"/>
        <v>-1.4088357097972021E-3</v>
      </c>
      <c r="H3424" s="31">
        <f t="shared" si="434"/>
        <v>-1.4054815693702861E-4</v>
      </c>
      <c r="I3424" s="37">
        <f t="shared" si="435"/>
        <v>-3.3032885849183118E-2</v>
      </c>
      <c r="J3424" s="37">
        <f t="shared" si="436"/>
        <v>-1.3448290428960409E-2</v>
      </c>
      <c r="K3424" s="39">
        <f t="shared" si="437"/>
        <v>-1.1215943096969407E-2</v>
      </c>
      <c r="L3424" s="36">
        <f>-(1-B3424/MAX(B$5:B3424))</f>
        <v>-1.5005638005616384E-2</v>
      </c>
      <c r="M3424" s="37">
        <f>-(1-C3424/MAX(C$5:C3424))</f>
        <v>-4.3876307302654571E-2</v>
      </c>
      <c r="N3424" s="37">
        <f>-(1-D3424/MAX(D$5:D3424))</f>
        <v>-0.25114726011427613</v>
      </c>
      <c r="O3424" s="37">
        <f>-(1-E3424/MAX(E$5:E3424))</f>
        <v>-0.12517372964275619</v>
      </c>
      <c r="P3424" s="39">
        <f>-(1-F3424/MAX(F$5:F3424))</f>
        <v>-5.1365053532132166E-2</v>
      </c>
      <c r="Q3424" s="33">
        <f>IF(DatiStorici[[#This Row],[Calend]]="X",(DatiStorici[[#This Row],[Balanced]]*B$2/DatiStorici[[#This Row],[Bond 3Y]]),Q3423)</f>
        <v>36.169249452917384</v>
      </c>
      <c r="R3424" s="33">
        <f>IF(DatiStorici[[#This Row],[Calend]]="X",(DatiStorici[[#This Row],[Balanced]]*C$2/DatiStorici[[#This Row],[Bond 10Y]]),R3423)</f>
        <v>24.30522809470698</v>
      </c>
      <c r="S3424" s="33">
        <f>IF(DatiStorici[[#This Row],[Calend]]="X",(DatiStorici[[#This Row],[Balanced]]*D$2/DatiStorici[[#This Row],[SXXR]]),S3423)</f>
        <v>17.1323042755117</v>
      </c>
      <c r="T3424" s="33">
        <f>IF(DatiStorici[[#This Row],[Calend]]="X",(DatiStorici[[#This Row],[Balanced]]*E$2/DatiStorici[[#This Row],[Gold]]),T3423)</f>
        <v>33.681751547510174</v>
      </c>
      <c r="U3424" s="34">
        <f>SUMPRODUCT(DatiStorici[[#This Row],[Bond 3Y]:[Gold]],Q3423:T3423)</f>
        <v>18707.700078890131</v>
      </c>
      <c r="V3424" s="32">
        <f t="shared" si="438"/>
        <v>-1.0968364652147294E-2</v>
      </c>
      <c r="W3424" s="32">
        <f>-(1-U3424/MAX(U$5:U3424))</f>
        <v>-5.8392822634642294E-2</v>
      </c>
      <c r="X3424" s="53" t="str">
        <f t="shared" si="439"/>
        <v/>
      </c>
    </row>
    <row r="3425" spans="1:24" x14ac:dyDescent="0.3">
      <c r="A3425" s="79">
        <v>43937</v>
      </c>
      <c r="B3425" s="1">
        <v>132.16386700000001</v>
      </c>
      <c r="C3425" s="1">
        <v>196.588831</v>
      </c>
      <c r="D3425" s="1">
        <v>219.46887000000001</v>
      </c>
      <c r="E3425" s="1">
        <v>161.95077000000001</v>
      </c>
      <c r="F3425" s="3">
        <f t="shared" si="432"/>
        <v>17928.933891232638</v>
      </c>
      <c r="G3425" s="36">
        <f t="shared" si="433"/>
        <v>5.9803508341665132E-4</v>
      </c>
      <c r="H3425" s="31">
        <f t="shared" si="434"/>
        <v>1.2725041199623962E-3</v>
      </c>
      <c r="I3425" s="37">
        <f t="shared" si="435"/>
        <v>5.9757714416903271E-3</v>
      </c>
      <c r="J3425" s="37">
        <f t="shared" si="436"/>
        <v>6.2822743681893731E-3</v>
      </c>
      <c r="K3425" s="39">
        <f t="shared" si="437"/>
        <v>3.7973170842153132E-3</v>
      </c>
      <c r="L3425" s="36">
        <f>-(1-B3425/MAX(B$5:B3425))</f>
        <v>-1.4416400645430816E-2</v>
      </c>
      <c r="M3425" s="37">
        <f>-(1-C3425/MAX(C$5:C3425))</f>
        <v>-4.2658861526401304E-2</v>
      </c>
      <c r="N3425" s="37">
        <f>-(1-D3425/MAX(D$5:D3425))</f>
        <v>-0.24665888991658735</v>
      </c>
      <c r="O3425" s="37">
        <f>-(1-E3425/MAX(E$5:E3425))</f>
        <v>-0.119660531408319</v>
      </c>
      <c r="P3425" s="39">
        <f>-(1-F3425/MAX(F$5:F3425))</f>
        <v>-4.7755937701462581E-2</v>
      </c>
      <c r="Q3425" s="33">
        <f>IF(DatiStorici[[#This Row],[Calend]]="X",(DatiStorici[[#This Row],[Balanced]]*B$2/DatiStorici[[#This Row],[Bond 3Y]]),Q3424)</f>
        <v>36.169249452917384</v>
      </c>
      <c r="R3425" s="33">
        <f>IF(DatiStorici[[#This Row],[Calend]]="X",(DatiStorici[[#This Row],[Balanced]]*C$2/DatiStorici[[#This Row],[Bond 10Y]]),R3424)</f>
        <v>24.30522809470698</v>
      </c>
      <c r="S3425" s="33">
        <f>IF(DatiStorici[[#This Row],[Calend]]="X",(DatiStorici[[#This Row],[Balanced]]*D$2/DatiStorici[[#This Row],[SXXR]]),S3424)</f>
        <v>17.1323042755117</v>
      </c>
      <c r="T3425" s="33">
        <f>IF(DatiStorici[[#This Row],[Calend]]="X",(DatiStorici[[#This Row],[Balanced]]*E$2/DatiStorici[[#This Row],[Gold]]),T3424)</f>
        <v>33.681751547510174</v>
      </c>
      <c r="U3425" s="34">
        <f>SUMPRODUCT(DatiStorici[[#This Row],[Bond 3Y]:[Gold]],Q3424:T3424)</f>
        <v>18773.197310422685</v>
      </c>
      <c r="V3425" s="32">
        <f t="shared" si="438"/>
        <v>3.4949695852754523E-3</v>
      </c>
      <c r="W3425" s="32">
        <f>-(1-U3425/MAX(U$5:U3425))</f>
        <v>-5.509617670550393E-2</v>
      </c>
      <c r="X3425" s="53" t="str">
        <f t="shared" si="439"/>
        <v/>
      </c>
    </row>
    <row r="3426" spans="1:24" x14ac:dyDescent="0.3">
      <c r="A3426" s="79">
        <v>43938</v>
      </c>
      <c r="B3426" s="1">
        <v>132.24771999999999</v>
      </c>
      <c r="C3426" s="1">
        <v>196.97513900000001</v>
      </c>
      <c r="D3426" s="1">
        <v>225.258824</v>
      </c>
      <c r="E3426" s="1">
        <v>158.48903000000001</v>
      </c>
      <c r="F3426" s="3">
        <f t="shared" si="432"/>
        <v>17891.351727957808</v>
      </c>
      <c r="G3426" s="36">
        <f t="shared" si="433"/>
        <v>6.3426118168613196E-4</v>
      </c>
      <c r="H3426" s="31">
        <f t="shared" si="434"/>
        <v>1.9631274888555262E-3</v>
      </c>
      <c r="I3426" s="37">
        <f t="shared" si="435"/>
        <v>2.6039669837961795E-2</v>
      </c>
      <c r="J3426" s="37">
        <f t="shared" si="436"/>
        <v>-2.160702059425805E-2</v>
      </c>
      <c r="K3426" s="39">
        <f t="shared" si="437"/>
        <v>-2.0983739473455676E-3</v>
      </c>
      <c r="L3426" s="36">
        <f>-(1-B3426/MAX(B$5:B3426))</f>
        <v>-1.379108494127812E-2</v>
      </c>
      <c r="M3426" s="37">
        <f>-(1-C3426/MAX(C$5:C3426))</f>
        <v>-4.0777632879584247E-2</v>
      </c>
      <c r="N3426" s="37">
        <f>-(1-D3426/MAX(D$5:D3426))</f>
        <v>-0.22678449782766885</v>
      </c>
      <c r="O3426" s="37">
        <f>-(1-E3426/MAX(E$5:E3426))</f>
        <v>-0.13847801743819432</v>
      </c>
      <c r="P3426" s="39">
        <f>-(1-F3426/MAX(F$5:F3426))</f>
        <v>-4.9752006851134123E-2</v>
      </c>
      <c r="Q3426" s="33">
        <f>IF(DatiStorici[[#This Row],[Calend]]="X",(DatiStorici[[#This Row],[Balanced]]*B$2/DatiStorici[[#This Row],[Bond 3Y]]),Q3425)</f>
        <v>36.169249452917384</v>
      </c>
      <c r="R3426" s="33">
        <f>IF(DatiStorici[[#This Row],[Calend]]="X",(DatiStorici[[#This Row],[Balanced]]*C$2/DatiStorici[[#This Row],[Bond 10Y]]),R3425)</f>
        <v>24.30522809470698</v>
      </c>
      <c r="S3426" s="33">
        <f>IF(DatiStorici[[#This Row],[Calend]]="X",(DatiStorici[[#This Row],[Balanced]]*D$2/DatiStorici[[#This Row],[SXXR]]),S3425)</f>
        <v>17.1323042755117</v>
      </c>
      <c r="T3426" s="33">
        <f>IF(DatiStorici[[#This Row],[Calend]]="X",(DatiStorici[[#This Row],[Balanced]]*E$2/DatiStorici[[#This Row],[Gold]]),T3425)</f>
        <v>33.681751547510174</v>
      </c>
      <c r="U3426" s="34">
        <f>SUMPRODUCT(DatiStorici[[#This Row],[Bond 3Y]:[Gold]],Q3425:T3425)</f>
        <v>18768.217301619006</v>
      </c>
      <c r="V3426" s="32">
        <f t="shared" si="438"/>
        <v>-2.6530746826422254E-4</v>
      </c>
      <c r="W3426" s="32">
        <f>-(1-U3426/MAX(U$5:U3426))</f>
        <v>-5.5346833494586134E-2</v>
      </c>
      <c r="X3426" s="53" t="str">
        <f t="shared" si="439"/>
        <v/>
      </c>
    </row>
    <row r="3427" spans="1:24" x14ac:dyDescent="0.3">
      <c r="A3427" s="79">
        <v>43941</v>
      </c>
      <c r="B3427" s="1">
        <v>132.10037299999999</v>
      </c>
      <c r="C3427" s="1">
        <v>195.83834200000001</v>
      </c>
      <c r="D3427" s="1">
        <v>226.773876</v>
      </c>
      <c r="E3427" s="1">
        <v>157.88924</v>
      </c>
      <c r="F3427" s="3">
        <f t="shared" si="432"/>
        <v>17858.067651439218</v>
      </c>
      <c r="G3427" s="36">
        <f t="shared" si="433"/>
        <v>-1.1147953714184368E-3</v>
      </c>
      <c r="H3427" s="31">
        <f t="shared" si="434"/>
        <v>-5.787989611459118E-3</v>
      </c>
      <c r="I3427" s="37">
        <f t="shared" si="435"/>
        <v>6.7033100621002378E-3</v>
      </c>
      <c r="J3427" s="37">
        <f t="shared" si="436"/>
        <v>-3.7916050211772869E-3</v>
      </c>
      <c r="K3427" s="39">
        <f t="shared" si="437"/>
        <v>-1.862077019075384E-3</v>
      </c>
      <c r="L3427" s="36">
        <f>-(1-B3427/MAX(B$5:B3427))</f>
        <v>-1.4889893487899153E-2</v>
      </c>
      <c r="M3427" s="37">
        <f>-(1-C3427/MAX(C$5:C3427))</f>
        <v>-4.6313565560283543E-2</v>
      </c>
      <c r="N3427" s="37">
        <f>-(1-D3427/MAX(D$5:D3427))</f>
        <v>-0.22158398371596777</v>
      </c>
      <c r="O3427" s="37">
        <f>-(1-E3427/MAX(E$5:E3427))</f>
        <v>-0.1417383835967907</v>
      </c>
      <c r="P3427" s="39">
        <f>-(1-F3427/MAX(F$5:F3427))</f>
        <v>-5.151979541158036E-2</v>
      </c>
      <c r="Q3427" s="33">
        <f>IF(DatiStorici[[#This Row],[Calend]]="X",(DatiStorici[[#This Row],[Balanced]]*B$2/DatiStorici[[#This Row],[Bond 3Y]]),Q3426)</f>
        <v>36.169249452917384</v>
      </c>
      <c r="R3427" s="33">
        <f>IF(DatiStorici[[#This Row],[Calend]]="X",(DatiStorici[[#This Row],[Balanced]]*C$2/DatiStorici[[#This Row],[Bond 10Y]]),R3426)</f>
        <v>24.30522809470698</v>
      </c>
      <c r="S3427" s="33">
        <f>IF(DatiStorici[[#This Row],[Calend]]="X",(DatiStorici[[#This Row],[Balanced]]*D$2/DatiStorici[[#This Row],[SXXR]]),S3426)</f>
        <v>17.1323042755117</v>
      </c>
      <c r="T3427" s="33">
        <f>IF(DatiStorici[[#This Row],[Calend]]="X",(DatiStorici[[#This Row],[Balanced]]*E$2/DatiStorici[[#This Row],[Gold]]),T3426)</f>
        <v>33.681751547510174</v>
      </c>
      <c r="U3427" s="34">
        <f>SUMPRODUCT(DatiStorici[[#This Row],[Bond 3Y]:[Gold]],Q3426:T3426)</f>
        <v>18741.012114934034</v>
      </c>
      <c r="V3427" s="32">
        <f t="shared" si="438"/>
        <v>-1.4505865291596239E-3</v>
      </c>
      <c r="W3427" s="32">
        <f>-(1-U3427/MAX(U$5:U3427))</f>
        <v>-5.6716141262837194E-2</v>
      </c>
      <c r="X3427" s="53" t="str">
        <f t="shared" si="439"/>
        <v/>
      </c>
    </row>
    <row r="3428" spans="1:24" x14ac:dyDescent="0.3">
      <c r="A3428" s="79">
        <v>43942</v>
      </c>
      <c r="B3428" s="1">
        <v>131.94969699999999</v>
      </c>
      <c r="C3428" s="1">
        <v>194.96158</v>
      </c>
      <c r="D3428" s="1">
        <v>219.12286499999999</v>
      </c>
      <c r="E3428" s="1">
        <v>157.49892</v>
      </c>
      <c r="F3428" s="3">
        <f t="shared" si="432"/>
        <v>17701.657871675863</v>
      </c>
      <c r="G3428" s="36">
        <f t="shared" si="433"/>
        <v>-1.1412685204328775E-3</v>
      </c>
      <c r="H3428" s="31">
        <f t="shared" si="434"/>
        <v>-4.4870196827328096E-3</v>
      </c>
      <c r="I3428" s="37">
        <f t="shared" si="435"/>
        <v>-3.4320780137361451E-2</v>
      </c>
      <c r="J3428" s="37">
        <f t="shared" si="436"/>
        <v>-2.4751734451545085E-3</v>
      </c>
      <c r="K3428" s="39">
        <f t="shared" si="437"/>
        <v>-8.7970751266890045E-3</v>
      </c>
      <c r="L3428" s="36">
        <f>-(1-B3428/MAX(B$5:B3428))</f>
        <v>-1.6013527335691724E-2</v>
      </c>
      <c r="M3428" s="37">
        <f>-(1-C3428/MAX(C$5:C3428))</f>
        <v>-5.0583189256506622E-2</v>
      </c>
      <c r="N3428" s="37">
        <f>-(1-D3428/MAX(D$5:D3428))</f>
        <v>-0.24784657448795466</v>
      </c>
      <c r="O3428" s="37">
        <f>-(1-E3428/MAX(E$5:E3428))</f>
        <v>-0.14386010306364294</v>
      </c>
      <c r="P3428" s="39">
        <f>-(1-F3428/MAX(F$5:F3428))</f>
        <v>-5.9827053666233754E-2</v>
      </c>
      <c r="Q3428" s="33">
        <f>IF(DatiStorici[[#This Row],[Calend]]="X",(DatiStorici[[#This Row],[Balanced]]*B$2/DatiStorici[[#This Row],[Bond 3Y]]),Q3427)</f>
        <v>36.169249452917384</v>
      </c>
      <c r="R3428" s="33">
        <f>IF(DatiStorici[[#This Row],[Calend]]="X",(DatiStorici[[#This Row],[Balanced]]*C$2/DatiStorici[[#This Row],[Bond 10Y]]),R3427)</f>
        <v>24.30522809470698</v>
      </c>
      <c r="S3428" s="33">
        <f>IF(DatiStorici[[#This Row],[Calend]]="X",(DatiStorici[[#This Row],[Balanced]]*D$2/DatiStorici[[#This Row],[SXXR]]),S3427)</f>
        <v>17.1323042755117</v>
      </c>
      <c r="T3428" s="33">
        <f>IF(DatiStorici[[#This Row],[Calend]]="X",(DatiStorici[[#This Row],[Balanced]]*E$2/DatiStorici[[#This Row],[Gold]]),T3427)</f>
        <v>33.681751547510174</v>
      </c>
      <c r="U3428" s="34">
        <f>SUMPRODUCT(DatiStorici[[#This Row],[Bond 3Y]:[Gold]],Q3427:T3427)</f>
        <v>18570.02626697738</v>
      </c>
      <c r="V3428" s="32">
        <f t="shared" si="438"/>
        <v>-9.1654937713143789E-3</v>
      </c>
      <c r="W3428" s="32">
        <f>-(1-U3428/MAX(U$5:U3428))</f>
        <v>-6.5322303484005251E-2</v>
      </c>
      <c r="X3428" s="53" t="str">
        <f t="shared" si="439"/>
        <v/>
      </c>
    </row>
    <row r="3429" spans="1:24" x14ac:dyDescent="0.3">
      <c r="A3429" s="79">
        <v>43943</v>
      </c>
      <c r="B3429" s="1">
        <v>131.99269100000001</v>
      </c>
      <c r="C3429" s="1">
        <v>194.32422099999999</v>
      </c>
      <c r="D3429" s="1">
        <v>223.07974300000001</v>
      </c>
      <c r="E3429" s="1">
        <v>160.16577000000001</v>
      </c>
      <c r="F3429" s="3">
        <f t="shared" si="432"/>
        <v>17851.289681511225</v>
      </c>
      <c r="G3429" s="36">
        <f t="shared" si="433"/>
        <v>3.2578321887631622E-4</v>
      </c>
      <c r="H3429" s="31">
        <f t="shared" si="434"/>
        <v>-3.2745071506024908E-3</v>
      </c>
      <c r="I3429" s="37">
        <f t="shared" si="435"/>
        <v>1.7896699570886701E-2</v>
      </c>
      <c r="J3429" s="37">
        <f t="shared" si="436"/>
        <v>1.679074029217895E-2</v>
      </c>
      <c r="K3429" s="39">
        <f t="shared" si="437"/>
        <v>8.4174564208022475E-3</v>
      </c>
      <c r="L3429" s="36">
        <f>-(1-B3429/MAX(B$5:B3429))</f>
        <v>-1.5692908832067975E-2</v>
      </c>
      <c r="M3429" s="37">
        <f>-(1-C3429/MAX(C$5:C3429))</f>
        <v>-5.3686976931384245E-2</v>
      </c>
      <c r="N3429" s="37">
        <f>-(1-D3429/MAX(D$5:D3429))</f>
        <v>-0.2342643344874269</v>
      </c>
      <c r="O3429" s="37">
        <f>-(1-E3429/MAX(E$5:E3429))</f>
        <v>-0.12936351677502111</v>
      </c>
      <c r="P3429" s="39">
        <f>-(1-F3429/MAX(F$5:F3429))</f>
        <v>-5.1879787905139918E-2</v>
      </c>
      <c r="Q3429" s="33">
        <f>IF(DatiStorici[[#This Row],[Calend]]="X",(DatiStorici[[#This Row],[Balanced]]*B$2/DatiStorici[[#This Row],[Bond 3Y]]),Q3428)</f>
        <v>36.169249452917384</v>
      </c>
      <c r="R3429" s="33">
        <f>IF(DatiStorici[[#This Row],[Calend]]="X",(DatiStorici[[#This Row],[Balanced]]*C$2/DatiStorici[[#This Row],[Bond 10Y]]),R3428)</f>
        <v>24.30522809470698</v>
      </c>
      <c r="S3429" s="33">
        <f>IF(DatiStorici[[#This Row],[Calend]]="X",(DatiStorici[[#This Row],[Balanced]]*D$2/DatiStorici[[#This Row],[SXXR]]),S3428)</f>
        <v>17.1323042755117</v>
      </c>
      <c r="T3429" s="33">
        <f>IF(DatiStorici[[#This Row],[Calend]]="X",(DatiStorici[[#This Row],[Balanced]]*E$2/DatiStorici[[#This Row],[Gold]]),T3428)</f>
        <v>33.681751547510174</v>
      </c>
      <c r="U3429" s="34">
        <f>SUMPRODUCT(DatiStorici[[#This Row],[Bond 3Y]:[Gold]],Q3428:T3428)</f>
        <v>18713.704788806699</v>
      </c>
      <c r="V3429" s="32">
        <f t="shared" si="438"/>
        <v>7.7073419964159423E-3</v>
      </c>
      <c r="W3429" s="32">
        <f>-(1-U3429/MAX(U$5:U3429))</f>
        <v>-5.8090589974743256E-2</v>
      </c>
      <c r="X3429" s="53" t="str">
        <f t="shared" si="439"/>
        <v/>
      </c>
    </row>
    <row r="3430" spans="1:24" x14ac:dyDescent="0.3">
      <c r="A3430" s="79">
        <v>43944</v>
      </c>
      <c r="B3430" s="1">
        <v>132.13775799999999</v>
      </c>
      <c r="C3430" s="1">
        <v>195.180971</v>
      </c>
      <c r="D3430" s="1">
        <v>225.00563299999999</v>
      </c>
      <c r="E3430" s="1">
        <v>162.57038</v>
      </c>
      <c r="F3430" s="3">
        <f t="shared" si="432"/>
        <v>18000.374041028597</v>
      </c>
      <c r="G3430" s="36">
        <f t="shared" si="433"/>
        <v>1.0984497632560595E-3</v>
      </c>
      <c r="H3430" s="31">
        <f t="shared" si="434"/>
        <v>4.3991782358917923E-3</v>
      </c>
      <c r="I3430" s="37">
        <f t="shared" si="435"/>
        <v>8.5961379789771912E-3</v>
      </c>
      <c r="J3430" s="37">
        <f t="shared" si="436"/>
        <v>1.4901674306536364E-2</v>
      </c>
      <c r="K3430" s="39">
        <f t="shared" si="437"/>
        <v>8.3167810566863939E-3</v>
      </c>
      <c r="L3430" s="36">
        <f>-(1-B3430/MAX(B$5:B3430))</f>
        <v>-1.4611102894840355E-2</v>
      </c>
      <c r="M3430" s="37">
        <f>-(1-C3430/MAX(C$5:C3430))</f>
        <v>-4.9514806944843892E-2</v>
      </c>
      <c r="N3430" s="37">
        <f>-(1-D3430/MAX(D$5:D3430))</f>
        <v>-0.22765359233297677</v>
      </c>
      <c r="O3430" s="37">
        <f>-(1-E3430/MAX(E$5:E3430))</f>
        <v>-0.11629242677915241</v>
      </c>
      <c r="P3430" s="39">
        <f>-(1-F3430/MAX(F$5:F3430))</f>
        <v>-4.3961598402449065E-2</v>
      </c>
      <c r="Q3430" s="33">
        <f>IF(DatiStorici[[#This Row],[Calend]]="X",(DatiStorici[[#This Row],[Balanced]]*B$2/DatiStorici[[#This Row],[Bond 3Y]]),Q3429)</f>
        <v>36.169249452917384</v>
      </c>
      <c r="R3430" s="33">
        <f>IF(DatiStorici[[#This Row],[Calend]]="X",(DatiStorici[[#This Row],[Balanced]]*C$2/DatiStorici[[#This Row],[Bond 10Y]]),R3429)</f>
        <v>24.30522809470698</v>
      </c>
      <c r="S3430" s="33">
        <f>IF(DatiStorici[[#This Row],[Calend]]="X",(DatiStorici[[#This Row],[Balanced]]*D$2/DatiStorici[[#This Row],[SXXR]]),S3429)</f>
        <v>17.1323042755117</v>
      </c>
      <c r="T3430" s="33">
        <f>IF(DatiStorici[[#This Row],[Calend]]="X",(DatiStorici[[#This Row],[Balanced]]*E$2/DatiStorici[[#This Row],[Gold]]),T3429)</f>
        <v>33.681751547510174</v>
      </c>
      <c r="U3430" s="34">
        <f>SUMPRODUCT(DatiStorici[[#This Row],[Bond 3Y]:[Gold]],Q3429:T3429)</f>
        <v>18853.76166755705</v>
      </c>
      <c r="V3430" s="32">
        <f t="shared" si="438"/>
        <v>7.4563201010232234E-3</v>
      </c>
      <c r="W3430" s="32">
        <f>-(1-U3430/MAX(U$5:U3430))</f>
        <v>-5.1041163176441473E-2</v>
      </c>
      <c r="X3430" s="53" t="str">
        <f t="shared" si="439"/>
        <v/>
      </c>
    </row>
    <row r="3431" spans="1:24" x14ac:dyDescent="0.3">
      <c r="A3431" s="79">
        <v>43945</v>
      </c>
      <c r="B3431" s="1">
        <v>132.211536</v>
      </c>
      <c r="C3431" s="1">
        <v>196.16647599999999</v>
      </c>
      <c r="D3431" s="1">
        <v>222.60543699999999</v>
      </c>
      <c r="E3431" s="1">
        <v>160.66318999999999</v>
      </c>
      <c r="F3431" s="3">
        <f t="shared" si="432"/>
        <v>17915.818769703092</v>
      </c>
      <c r="G3431" s="36">
        <f t="shared" si="433"/>
        <v>5.5818573069904348E-4</v>
      </c>
      <c r="H3431" s="31">
        <f t="shared" si="434"/>
        <v>5.0364814732233466E-3</v>
      </c>
      <c r="I3431" s="37">
        <f t="shared" si="435"/>
        <v>-1.0724573925893667E-2</v>
      </c>
      <c r="J3431" s="37">
        <f t="shared" si="436"/>
        <v>-1.1800829553821068E-2</v>
      </c>
      <c r="K3431" s="39">
        <f t="shared" si="437"/>
        <v>-4.7084849992706053E-3</v>
      </c>
      <c r="L3431" s="36">
        <f>-(1-B3431/MAX(B$5:B3431))</f>
        <v>-1.4060919335265987E-2</v>
      </c>
      <c r="M3431" s="37">
        <f>-(1-C3431/MAX(C$5:C3431))</f>
        <v>-4.4715630542643159E-2</v>
      </c>
      <c r="N3431" s="37">
        <f>-(1-D3431/MAX(D$5:D3431))</f>
        <v>-0.23589242055065407</v>
      </c>
      <c r="O3431" s="37">
        <f>-(1-E3431/MAX(E$5:E3431))</f>
        <v>-0.12665961818616689</v>
      </c>
      <c r="P3431" s="39">
        <f>-(1-F3431/MAX(F$5:F3431))</f>
        <v>-4.8452509883534223E-2</v>
      </c>
      <c r="Q3431" s="33">
        <f>IF(DatiStorici[[#This Row],[Calend]]="X",(DatiStorici[[#This Row],[Balanced]]*B$2/DatiStorici[[#This Row],[Bond 3Y]]),Q3430)</f>
        <v>36.169249452917384</v>
      </c>
      <c r="R3431" s="33">
        <f>IF(DatiStorici[[#This Row],[Calend]]="X",(DatiStorici[[#This Row],[Balanced]]*C$2/DatiStorici[[#This Row],[Bond 10Y]]),R3430)</f>
        <v>24.30522809470698</v>
      </c>
      <c r="S3431" s="33">
        <f>IF(DatiStorici[[#This Row],[Calend]]="X",(DatiStorici[[#This Row],[Balanced]]*D$2/DatiStorici[[#This Row],[SXXR]]),S3430)</f>
        <v>17.1323042755117</v>
      </c>
      <c r="T3431" s="33">
        <f>IF(DatiStorici[[#This Row],[Calend]]="X",(DatiStorici[[#This Row],[Balanced]]*E$2/DatiStorici[[#This Row],[Gold]]),T3430)</f>
        <v>33.681751547510174</v>
      </c>
      <c r="U3431" s="34">
        <f>SUMPRODUCT(DatiStorici[[#This Row],[Bond 3Y]:[Gold]],Q3430:T3430)</f>
        <v>18775.0246983299</v>
      </c>
      <c r="V3431" s="32">
        <f t="shared" si="438"/>
        <v>-4.1849388059572402E-3</v>
      </c>
      <c r="W3431" s="32">
        <f>-(1-U3431/MAX(U$5:U3431))</f>
        <v>-5.5004199521670127E-2</v>
      </c>
      <c r="X3431" s="53" t="str">
        <f t="shared" si="439"/>
        <v/>
      </c>
    </row>
    <row r="3432" spans="1:24" x14ac:dyDescent="0.3">
      <c r="A3432" s="79">
        <v>43948</v>
      </c>
      <c r="B3432" s="1">
        <v>132.31245799999999</v>
      </c>
      <c r="C3432" s="1">
        <v>196.71268499999999</v>
      </c>
      <c r="D3432" s="1">
        <v>226.77251100000001</v>
      </c>
      <c r="E3432" s="1">
        <v>160.56897000000001</v>
      </c>
      <c r="F3432" s="3">
        <f t="shared" si="432"/>
        <v>17991.110267470976</v>
      </c>
      <c r="G3432" s="36">
        <f t="shared" si="433"/>
        <v>7.6304612954496143E-4</v>
      </c>
      <c r="H3432" s="31">
        <f t="shared" si="434"/>
        <v>2.7805463161994465E-3</v>
      </c>
      <c r="I3432" s="37">
        <f t="shared" si="435"/>
        <v>1.8546497283433064E-2</v>
      </c>
      <c r="J3432" s="37">
        <f t="shared" si="436"/>
        <v>-5.8661625101224667E-4</v>
      </c>
      <c r="K3432" s="39">
        <f t="shared" si="437"/>
        <v>4.193709132691373E-3</v>
      </c>
      <c r="L3432" s="36">
        <f>-(1-B3432/MAX(B$5:B3432))</f>
        <v>-1.3308315236491675E-2</v>
      </c>
      <c r="M3432" s="37">
        <f>-(1-C3432/MAX(C$5:C3432))</f>
        <v>-4.2055721822271797E-2</v>
      </c>
      <c r="N3432" s="37">
        <f>-(1-D3432/MAX(D$5:D3432))</f>
        <v>-0.22158866916687137</v>
      </c>
      <c r="O3432" s="37">
        <f>-(1-E3432/MAX(E$5:E3432))</f>
        <v>-0.12717178360983661</v>
      </c>
      <c r="P3432" s="39">
        <f>-(1-F3432/MAX(F$5:F3432))</f>
        <v>-4.445361724853536E-2</v>
      </c>
      <c r="Q3432" s="33">
        <f>IF(DatiStorici[[#This Row],[Calend]]="X",(DatiStorici[[#This Row],[Balanced]]*B$2/DatiStorici[[#This Row],[Bond 3Y]]),Q3431)</f>
        <v>36.169249452917384</v>
      </c>
      <c r="R3432" s="33">
        <f>IF(DatiStorici[[#This Row],[Calend]]="X",(DatiStorici[[#This Row],[Balanced]]*C$2/DatiStorici[[#This Row],[Bond 10Y]]),R3431)</f>
        <v>24.30522809470698</v>
      </c>
      <c r="S3432" s="33">
        <f>IF(DatiStorici[[#This Row],[Calend]]="X",(DatiStorici[[#This Row],[Balanced]]*D$2/DatiStorici[[#This Row],[SXXR]]),S3431)</f>
        <v>17.1323042755117</v>
      </c>
      <c r="T3432" s="33">
        <f>IF(DatiStorici[[#This Row],[Calend]]="X",(DatiStorici[[#This Row],[Balanced]]*E$2/DatiStorici[[#This Row],[Gold]]),T3431)</f>
        <v>33.681751547510174</v>
      </c>
      <c r="U3432" s="34">
        <f>SUMPRODUCT(DatiStorici[[#This Row],[Bond 3Y]:[Gold]],Q3431:T3431)</f>
        <v>18860.168790731335</v>
      </c>
      <c r="V3432" s="32">
        <f t="shared" si="438"/>
        <v>4.5247136932770318E-3</v>
      </c>
      <c r="W3432" s="32">
        <f>-(1-U3432/MAX(U$5:U3432))</f>
        <v>-5.0718676011170971E-2</v>
      </c>
      <c r="X3432" s="53" t="str">
        <f t="shared" si="439"/>
        <v/>
      </c>
    </row>
    <row r="3433" spans="1:24" x14ac:dyDescent="0.3">
      <c r="A3433" s="79">
        <v>43949</v>
      </c>
      <c r="B3433" s="1">
        <v>132.414366</v>
      </c>
      <c r="C3433" s="1">
        <v>197.274833</v>
      </c>
      <c r="D3433" s="1">
        <v>230.60586499999999</v>
      </c>
      <c r="E3433" s="1">
        <v>158.37631999999999</v>
      </c>
      <c r="F3433" s="3">
        <f t="shared" si="432"/>
        <v>17979.045731605733</v>
      </c>
      <c r="G3433" s="36">
        <f t="shared" si="433"/>
        <v>7.6991068373146246E-4</v>
      </c>
      <c r="H3433" s="31">
        <f t="shared" si="434"/>
        <v>2.8536354873824237E-3</v>
      </c>
      <c r="I3433" s="37">
        <f t="shared" si="435"/>
        <v>1.6762680358742191E-2</v>
      </c>
      <c r="J3433" s="37">
        <f t="shared" si="436"/>
        <v>-1.3749596637855532E-2</v>
      </c>
      <c r="K3433" s="39">
        <f t="shared" si="437"/>
        <v>-6.7080811759376367E-4</v>
      </c>
      <c r="L3433" s="36">
        <f>-(1-B3433/MAX(B$5:B3433))</f>
        <v>-1.2548358254883096E-2</v>
      </c>
      <c r="M3433" s="37">
        <f>-(1-C3433/MAX(C$5:C3433))</f>
        <v>-3.9318193939466117E-2</v>
      </c>
      <c r="N3433" s="37">
        <f>-(1-D3433/MAX(D$5:D3433))</f>
        <v>-0.20843043329632316</v>
      </c>
      <c r="O3433" s="37">
        <f>-(1-E3433/MAX(E$5:E3433))</f>
        <v>-0.13909069165706334</v>
      </c>
      <c r="P3433" s="39">
        <f>-(1-F3433/MAX(F$5:F3433))</f>
        <v>-4.5094390576819188E-2</v>
      </c>
      <c r="Q3433" s="33">
        <f>IF(DatiStorici[[#This Row],[Calend]]="X",(DatiStorici[[#This Row],[Balanced]]*B$2/DatiStorici[[#This Row],[Bond 3Y]]),Q3432)</f>
        <v>36.169249452917384</v>
      </c>
      <c r="R3433" s="33">
        <f>IF(DatiStorici[[#This Row],[Calend]]="X",(DatiStorici[[#This Row],[Balanced]]*C$2/DatiStorici[[#This Row],[Bond 10Y]]),R3432)</f>
        <v>24.30522809470698</v>
      </c>
      <c r="S3433" s="33">
        <f>IF(DatiStorici[[#This Row],[Calend]]="X",(DatiStorici[[#This Row],[Balanced]]*D$2/DatiStorici[[#This Row],[SXXR]]),S3432)</f>
        <v>17.1323042755117</v>
      </c>
      <c r="T3433" s="33">
        <f>IF(DatiStorici[[#This Row],[Calend]]="X",(DatiStorici[[#This Row],[Balanced]]*E$2/DatiStorici[[#This Row],[Gold]]),T3432)</f>
        <v>33.681751547510174</v>
      </c>
      <c r="U3433" s="34">
        <f>SUMPRODUCT(DatiStorici[[#This Row],[Bond 3Y]:[Gold]],Q3432:T3432)</f>
        <v>18869.339756560668</v>
      </c>
      <c r="V3433" s="32">
        <f t="shared" si="438"/>
        <v>4.8614288195439516E-4</v>
      </c>
      <c r="W3433" s="32">
        <f>-(1-U3433/MAX(U$5:U3433))</f>
        <v>-5.0257077460207689E-2</v>
      </c>
      <c r="X3433" s="53" t="str">
        <f t="shared" si="439"/>
        <v/>
      </c>
    </row>
    <row r="3434" spans="1:24" x14ac:dyDescent="0.3">
      <c r="A3434" s="79">
        <v>43950</v>
      </c>
      <c r="B3434" s="1">
        <v>132.457188</v>
      </c>
      <c r="C3434" s="1">
        <v>197.62447499999999</v>
      </c>
      <c r="D3434" s="1">
        <v>234.74291099999999</v>
      </c>
      <c r="E3434" s="1">
        <v>159.47937999999999</v>
      </c>
      <c r="F3434" s="3">
        <f t="shared" si="432"/>
        <v>18094.696077444303</v>
      </c>
      <c r="G3434" s="36">
        <f t="shared" si="433"/>
        <v>3.233416327756228E-4</v>
      </c>
      <c r="H3434" s="31">
        <f t="shared" si="434"/>
        <v>1.7707911069035332E-3</v>
      </c>
      <c r="I3434" s="37">
        <f t="shared" si="435"/>
        <v>1.7780878386460742E-2</v>
      </c>
      <c r="J3434" s="37">
        <f t="shared" si="436"/>
        <v>6.9406616154375116E-3</v>
      </c>
      <c r="K3434" s="39">
        <f t="shared" si="437"/>
        <v>6.41190718023644E-3</v>
      </c>
      <c r="L3434" s="36">
        <f>-(1-B3434/MAX(B$5:B3434))</f>
        <v>-1.2229022404248835E-2</v>
      </c>
      <c r="M3434" s="37">
        <f>-(1-C3434/MAX(C$5:C3434))</f>
        <v>-3.7615520045758633E-2</v>
      </c>
      <c r="N3434" s="37">
        <f>-(1-D3434/MAX(D$5:D3434))</f>
        <v>-0.19422975496729111</v>
      </c>
      <c r="O3434" s="37">
        <f>-(1-E3434/MAX(E$5:E3434))</f>
        <v>-0.13309462720967147</v>
      </c>
      <c r="P3434" s="39">
        <f>-(1-F3434/MAX(F$5:F3434))</f>
        <v>-3.8951953118147808E-2</v>
      </c>
      <c r="Q3434" s="33">
        <f>IF(DatiStorici[[#This Row],[Calend]]="X",(DatiStorici[[#This Row],[Balanced]]*B$2/DatiStorici[[#This Row],[Bond 3Y]]),Q3433)</f>
        <v>36.169249452917384</v>
      </c>
      <c r="R3434" s="33">
        <f>IF(DatiStorici[[#This Row],[Calend]]="X",(DatiStorici[[#This Row],[Balanced]]*C$2/DatiStorici[[#This Row],[Bond 10Y]]),R3433)</f>
        <v>24.30522809470698</v>
      </c>
      <c r="S3434" s="33">
        <f>IF(DatiStorici[[#This Row],[Calend]]="X",(DatiStorici[[#This Row],[Balanced]]*D$2/DatiStorici[[#This Row],[SXXR]]),S3433)</f>
        <v>17.1323042755117</v>
      </c>
      <c r="T3434" s="33">
        <f>IF(DatiStorici[[#This Row],[Calend]]="X",(DatiStorici[[#This Row],[Balanced]]*E$2/DatiStorici[[#This Row],[Gold]]),T3433)</f>
        <v>33.681751547510174</v>
      </c>
      <c r="U3434" s="34">
        <f>SUMPRODUCT(DatiStorici[[#This Row],[Bond 3Y]:[Gold]],Q3433:T3433)</f>
        <v>18987.416848458015</v>
      </c>
      <c r="V3434" s="32">
        <f t="shared" si="438"/>
        <v>6.2381189194125894E-3</v>
      </c>
      <c r="W3434" s="32">
        <f>-(1-U3434/MAX(U$5:U3434))</f>
        <v>-4.4313950472704255E-2</v>
      </c>
      <c r="X3434" s="53" t="str">
        <f t="shared" si="439"/>
        <v/>
      </c>
    </row>
    <row r="3435" spans="1:24" x14ac:dyDescent="0.3">
      <c r="A3435" s="79">
        <v>43951</v>
      </c>
      <c r="B3435" s="1">
        <v>132.57613499999999</v>
      </c>
      <c r="C3435" s="1">
        <v>198.75519399999999</v>
      </c>
      <c r="D3435" s="1">
        <v>230.04215600000001</v>
      </c>
      <c r="E3435" s="1">
        <v>159.42146</v>
      </c>
      <c r="F3435" s="3">
        <f t="shared" si="432"/>
        <v>18053.260766836182</v>
      </c>
      <c r="G3435" s="36">
        <f t="shared" si="433"/>
        <v>8.9760039711048298E-4</v>
      </c>
      <c r="H3435" s="31">
        <f t="shared" si="434"/>
        <v>5.7052475466871626E-3</v>
      </c>
      <c r="I3435" s="37">
        <f t="shared" si="435"/>
        <v>-2.022834046461881E-2</v>
      </c>
      <c r="J3435" s="37">
        <f t="shared" si="436"/>
        <v>-3.6324771447371497E-4</v>
      </c>
      <c r="K3435" s="39">
        <f t="shared" si="437"/>
        <v>-2.2925405678884485E-3</v>
      </c>
      <c r="L3435" s="36">
        <f>-(1-B3435/MAX(B$5:B3435))</f>
        <v>-1.1342000746563663E-2</v>
      </c>
      <c r="M3435" s="37">
        <f>-(1-C3435/MAX(C$5:C3435))</f>
        <v>-3.2109185788377959E-2</v>
      </c>
      <c r="N3435" s="37">
        <f>-(1-D3435/MAX(D$5:D3435))</f>
        <v>-0.2103654009471978</v>
      </c>
      <c r="O3435" s="37">
        <f>-(1-E3435/MAX(E$5:E3435))</f>
        <v>-0.13340947141832094</v>
      </c>
      <c r="P3435" s="39">
        <f>-(1-F3435/MAX(F$5:F3435))</f>
        <v>-4.1152671171739041E-2</v>
      </c>
      <c r="Q3435" s="33">
        <f>IF(DatiStorici[[#This Row],[Calend]]="X",(DatiStorici[[#This Row],[Balanced]]*B$2/DatiStorici[[#This Row],[Bond 3Y]]),Q3434)</f>
        <v>36.169249452917384</v>
      </c>
      <c r="R3435" s="33">
        <f>IF(DatiStorici[[#This Row],[Calend]]="X",(DatiStorici[[#This Row],[Balanced]]*C$2/DatiStorici[[#This Row],[Bond 10Y]]),R3434)</f>
        <v>24.30522809470698</v>
      </c>
      <c r="S3435" s="33">
        <f>IF(DatiStorici[[#This Row],[Calend]]="X",(DatiStorici[[#This Row],[Balanced]]*D$2/DatiStorici[[#This Row],[SXXR]]),S3434)</f>
        <v>17.1323042755117</v>
      </c>
      <c r="T3435" s="33">
        <f>IF(DatiStorici[[#This Row],[Calend]]="X",(DatiStorici[[#This Row],[Balanced]]*E$2/DatiStorici[[#This Row],[Gold]]),T3434)</f>
        <v>33.681751547510174</v>
      </c>
      <c r="U3435" s="34">
        <f>SUMPRODUCT(DatiStorici[[#This Row],[Bond 3Y]:[Gold]],Q3434:T3434)</f>
        <v>18936.715843344449</v>
      </c>
      <c r="V3435" s="32">
        <f t="shared" si="438"/>
        <v>-2.6738138341568171E-3</v>
      </c>
      <c r="W3435" s="32">
        <f>-(1-U3435/MAX(U$5:U3435))</f>
        <v>-4.6865863862017298E-2</v>
      </c>
      <c r="X3435" s="53" t="str">
        <f t="shared" si="439"/>
        <v/>
      </c>
    </row>
    <row r="3436" spans="1:24" x14ac:dyDescent="0.3">
      <c r="A3436" s="79">
        <v>43952</v>
      </c>
      <c r="B3436" s="1">
        <v>132.57895500000001</v>
      </c>
      <c r="C3436" s="1">
        <v>198.756148</v>
      </c>
      <c r="D3436" s="1">
        <v>226.18150449999999</v>
      </c>
      <c r="E3436" s="1">
        <v>157.87491</v>
      </c>
      <c r="F3436" s="3">
        <f t="shared" si="432"/>
        <v>17934.280067444168</v>
      </c>
      <c r="G3436" s="36">
        <f t="shared" si="433"/>
        <v>2.1270570367905116E-5</v>
      </c>
      <c r="H3436" s="31">
        <f t="shared" si="434"/>
        <v>4.7998630440048956E-6</v>
      </c>
      <c r="I3436" s="37">
        <f t="shared" si="435"/>
        <v>-1.6924784881890545E-2</v>
      </c>
      <c r="J3436" s="37">
        <f t="shared" si="436"/>
        <v>-9.7483765570767714E-3</v>
      </c>
      <c r="K3436" s="39">
        <f t="shared" si="437"/>
        <v>-6.6123513944774575E-3</v>
      </c>
      <c r="L3436" s="36">
        <f>-(1-B3436/MAX(B$5:B3436))</f>
        <v>-1.1320971203366392E-2</v>
      </c>
      <c r="M3436" s="37">
        <f>-(1-C3436/MAX(C$5:C3436))</f>
        <v>-3.2104540033878748E-2</v>
      </c>
      <c r="N3436" s="37">
        <f>-(1-D3436/MAX(D$5:D3436))</f>
        <v>-0.22361733725440713</v>
      </c>
      <c r="O3436" s="37">
        <f>-(1-E3436/MAX(E$5:E3436))</f>
        <v>-0.14181627927203144</v>
      </c>
      <c r="P3436" s="39">
        <f>-(1-F3436/MAX(F$5:F3436))</f>
        <v>-4.7471990837454126E-2</v>
      </c>
      <c r="Q3436" s="33">
        <f>IF(DatiStorici[[#This Row],[Calend]]="X",(DatiStorici[[#This Row],[Balanced]]*B$2/DatiStorici[[#This Row],[Bond 3Y]]),Q3435)</f>
        <v>36.169249452917384</v>
      </c>
      <c r="R3436" s="33">
        <f>IF(DatiStorici[[#This Row],[Calend]]="X",(DatiStorici[[#This Row],[Balanced]]*C$2/DatiStorici[[#This Row],[Bond 10Y]]),R3435)</f>
        <v>24.30522809470698</v>
      </c>
      <c r="S3436" s="33">
        <f>IF(DatiStorici[[#This Row],[Calend]]="X",(DatiStorici[[#This Row],[Balanced]]*D$2/DatiStorici[[#This Row],[SXXR]]),S3435)</f>
        <v>17.1323042755117</v>
      </c>
      <c r="T3436" s="33">
        <f>IF(DatiStorici[[#This Row],[Calend]]="X",(DatiStorici[[#This Row],[Balanced]]*E$2/DatiStorici[[#This Row],[Gold]]),T3435)</f>
        <v>33.681751547510174</v>
      </c>
      <c r="U3436" s="34">
        <f>SUMPRODUCT(DatiStorici[[#This Row],[Bond 3Y]:[Gold]],Q3435:T3435)</f>
        <v>18818.608658759993</v>
      </c>
      <c r="V3436" s="32">
        <f t="shared" si="438"/>
        <v>-6.2564722407719535E-3</v>
      </c>
      <c r="W3436" s="32">
        <f>-(1-U3436/MAX(U$5:U3436))</f>
        <v>-5.2810505492691617E-2</v>
      </c>
      <c r="X3436" s="53" t="str">
        <f t="shared" si="439"/>
        <v/>
      </c>
    </row>
    <row r="3437" spans="1:24" x14ac:dyDescent="0.3">
      <c r="A3437" s="79">
        <v>43955</v>
      </c>
      <c r="B3437" s="1">
        <v>132.526871</v>
      </c>
      <c r="C3437" s="1">
        <v>198.27520100000001</v>
      </c>
      <c r="D3437" s="1">
        <v>222.320853</v>
      </c>
      <c r="E3437" s="1">
        <v>160.00898000000001</v>
      </c>
      <c r="F3437" s="3">
        <f t="shared" si="432"/>
        <v>17946.909353689116</v>
      </c>
      <c r="G3437" s="36">
        <f t="shared" si="433"/>
        <v>-3.9292988355620767E-4</v>
      </c>
      <c r="H3437" s="31">
        <f t="shared" si="434"/>
        <v>-2.4227166769413607E-3</v>
      </c>
      <c r="I3437" s="37">
        <f t="shared" si="435"/>
        <v>-1.7216171964134056E-2</v>
      </c>
      <c r="J3437" s="37">
        <f t="shared" si="436"/>
        <v>1.3426928059644273E-2</v>
      </c>
      <c r="K3437" s="39">
        <f t="shared" si="437"/>
        <v>7.039502853850968E-4</v>
      </c>
      <c r="L3437" s="36">
        <f>-(1-B3437/MAX(B$5:B3437))</f>
        <v>-1.1709376426019213E-2</v>
      </c>
      <c r="M3437" s="37">
        <f>-(1-C3437/MAX(C$5:C3437))</f>
        <v>-3.4446638240492766E-2</v>
      </c>
      <c r="N3437" s="37">
        <f>-(1-D3437/MAX(D$5:D3437))</f>
        <v>-0.23686927356161636</v>
      </c>
      <c r="O3437" s="37">
        <f>-(1-E3437/MAX(E$5:E3437))</f>
        <v>-0.13021580309190928</v>
      </c>
      <c r="P3437" s="39">
        <f>-(1-F3437/MAX(F$5:F3437))</f>
        <v>-4.6801222407452769E-2</v>
      </c>
      <c r="Q3437" s="33">
        <f>IF(DatiStorici[[#This Row],[Calend]]="X",(DatiStorici[[#This Row],[Balanced]]*B$2/DatiStorici[[#This Row],[Bond 3Y]]),Q3436)</f>
        <v>36.169249452917384</v>
      </c>
      <c r="R3437" s="33">
        <f>IF(DatiStorici[[#This Row],[Calend]]="X",(DatiStorici[[#This Row],[Balanced]]*C$2/DatiStorici[[#This Row],[Bond 10Y]]),R3436)</f>
        <v>24.30522809470698</v>
      </c>
      <c r="S3437" s="33">
        <f>IF(DatiStorici[[#This Row],[Calend]]="X",(DatiStorici[[#This Row],[Balanced]]*D$2/DatiStorici[[#This Row],[SXXR]]),S3436)</f>
        <v>17.1323042755117</v>
      </c>
      <c r="T3437" s="33">
        <f>IF(DatiStorici[[#This Row],[Calend]]="X",(DatiStorici[[#This Row],[Balanced]]*E$2/DatiStorici[[#This Row],[Gold]]),T3436)</f>
        <v>33.681751547510174</v>
      </c>
      <c r="U3437" s="34">
        <f>SUMPRODUCT(DatiStorici[[#This Row],[Bond 3Y]:[Gold]],Q3436:T3436)</f>
        <v>18810.772652360309</v>
      </c>
      <c r="V3437" s="32">
        <f t="shared" si="438"/>
        <v>-4.1648340950198223E-4</v>
      </c>
      <c r="W3437" s="32">
        <f>-(1-U3437/MAX(U$5:U3437))</f>
        <v>-5.3204912065210275E-2</v>
      </c>
      <c r="X3437" s="53" t="str">
        <f t="shared" si="439"/>
        <v/>
      </c>
    </row>
    <row r="3438" spans="1:24" x14ac:dyDescent="0.3">
      <c r="A3438" s="79">
        <v>43956</v>
      </c>
      <c r="B3438" s="1">
        <v>132.46955299999999</v>
      </c>
      <c r="C3438" s="1">
        <v>197.99352200000001</v>
      </c>
      <c r="D3438" s="1">
        <v>227.184032</v>
      </c>
      <c r="E3438" s="1">
        <v>159.11314999999999</v>
      </c>
      <c r="F3438" s="3">
        <f t="shared" si="432"/>
        <v>17976.189324334064</v>
      </c>
      <c r="G3438" s="36">
        <f t="shared" si="433"/>
        <v>-4.3259452356892157E-4</v>
      </c>
      <c r="H3438" s="31">
        <f t="shared" si="434"/>
        <v>-1.4216567248077766E-3</v>
      </c>
      <c r="I3438" s="37">
        <f t="shared" si="435"/>
        <v>2.1638780448291112E-2</v>
      </c>
      <c r="J3438" s="37">
        <f t="shared" si="436"/>
        <v>-5.6143543107983014E-3</v>
      </c>
      <c r="K3438" s="39">
        <f t="shared" si="437"/>
        <v>1.6301476323847511E-3</v>
      </c>
      <c r="L3438" s="36">
        <f>-(1-B3438/MAX(B$5:B3438))</f>
        <v>-1.2136813077428754E-2</v>
      </c>
      <c r="M3438" s="37">
        <f>-(1-C3438/MAX(C$5:C3438))</f>
        <v>-3.5818348388889198E-2</v>
      </c>
      <c r="N3438" s="37">
        <f>-(1-D3438/MAX(D$5:D3438))</f>
        <v>-0.22017609668238813</v>
      </c>
      <c r="O3438" s="37">
        <f>-(1-E3438/MAX(E$5:E3438))</f>
        <v>-0.13508539714291934</v>
      </c>
      <c r="P3438" s="39">
        <f>-(1-F3438/MAX(F$5:F3438))</f>
        <v>-4.5246100482185247E-2</v>
      </c>
      <c r="Q3438" s="33">
        <f>IF(DatiStorici[[#This Row],[Calend]]="X",(DatiStorici[[#This Row],[Balanced]]*B$2/DatiStorici[[#This Row],[Bond 3Y]]),Q3437)</f>
        <v>36.169249452917384</v>
      </c>
      <c r="R3438" s="33">
        <f>IF(DatiStorici[[#This Row],[Calend]]="X",(DatiStorici[[#This Row],[Balanced]]*C$2/DatiStorici[[#This Row],[Bond 10Y]]),R3437)</f>
        <v>24.30522809470698</v>
      </c>
      <c r="S3438" s="33">
        <f>IF(DatiStorici[[#This Row],[Calend]]="X",(DatiStorici[[#This Row],[Balanced]]*D$2/DatiStorici[[#This Row],[SXXR]]),S3437)</f>
        <v>17.1323042755117</v>
      </c>
      <c r="T3438" s="33">
        <f>IF(DatiStorici[[#This Row],[Calend]]="X",(DatiStorici[[#This Row],[Balanced]]*E$2/DatiStorici[[#This Row],[Gold]]),T3437)</f>
        <v>33.681751547510174</v>
      </c>
      <c r="U3438" s="34">
        <f>SUMPRODUCT(DatiStorici[[#This Row],[Bond 3Y]:[Gold]],Q3437:T3437)</f>
        <v>18854.997569861149</v>
      </c>
      <c r="V3438" s="32">
        <f t="shared" si="438"/>
        <v>2.3482826748454796E-3</v>
      </c>
      <c r="W3438" s="32">
        <f>-(1-U3438/MAX(U$5:U3438))</f>
        <v>-5.0978957000633929E-2</v>
      </c>
      <c r="X3438" s="53" t="str">
        <f t="shared" si="439"/>
        <v/>
      </c>
    </row>
    <row r="3439" spans="1:24" x14ac:dyDescent="0.3">
      <c r="A3439" s="79">
        <v>43957</v>
      </c>
      <c r="B3439" s="1">
        <v>132.34522899999999</v>
      </c>
      <c r="C3439" s="1">
        <v>196.77982399999999</v>
      </c>
      <c r="D3439" s="1">
        <v>226.39784299999999</v>
      </c>
      <c r="E3439" s="1">
        <v>158.35776999999999</v>
      </c>
      <c r="F3439" s="3">
        <f t="shared" si="432"/>
        <v>17900.771451268207</v>
      </c>
      <c r="G3439" s="36">
        <f t="shared" si="433"/>
        <v>-9.3895067484536668E-4</v>
      </c>
      <c r="H3439" s="31">
        <f t="shared" si="434"/>
        <v>-6.1488539502178299E-3</v>
      </c>
      <c r="I3439" s="37">
        <f t="shared" si="435"/>
        <v>-3.4665837884986779E-3</v>
      </c>
      <c r="J3439" s="37">
        <f t="shared" si="436"/>
        <v>-4.7587440481482689E-3</v>
      </c>
      <c r="K3439" s="39">
        <f t="shared" si="437"/>
        <v>-4.2042571346368757E-3</v>
      </c>
      <c r="L3439" s="36">
        <f>-(1-B3439/MAX(B$5:B3439))</f>
        <v>-1.3063932555600122E-2</v>
      </c>
      <c r="M3439" s="37">
        <f>-(1-C3439/MAX(C$5:C3439))</f>
        <v>-4.1728770762188505E-2</v>
      </c>
      <c r="N3439" s="37">
        <f>-(1-D3439/MAX(D$5:D3439))</f>
        <v>-0.22287474134208574</v>
      </c>
      <c r="O3439" s="37">
        <f>-(1-E3439/MAX(E$5:E3439))</f>
        <v>-0.13919152660303113</v>
      </c>
      <c r="P3439" s="39">
        <f>-(1-F3439/MAX(F$5:F3439))</f>
        <v>-4.9251705179811256E-2</v>
      </c>
      <c r="Q3439" s="33">
        <f>IF(DatiStorici[[#This Row],[Calend]]="X",(DatiStorici[[#This Row],[Balanced]]*B$2/DatiStorici[[#This Row],[Bond 3Y]]),Q3438)</f>
        <v>36.169249452917384</v>
      </c>
      <c r="R3439" s="33">
        <f>IF(DatiStorici[[#This Row],[Calend]]="X",(DatiStorici[[#This Row],[Balanced]]*C$2/DatiStorici[[#This Row],[Bond 10Y]]),R3438)</f>
        <v>24.30522809470698</v>
      </c>
      <c r="S3439" s="33">
        <f>IF(DatiStorici[[#This Row],[Calend]]="X",(DatiStorici[[#This Row],[Balanced]]*D$2/DatiStorici[[#This Row],[SXXR]]),S3438)</f>
        <v>17.1323042755117</v>
      </c>
      <c r="T3439" s="33">
        <f>IF(DatiStorici[[#This Row],[Calend]]="X",(DatiStorici[[#This Row],[Balanced]]*E$2/DatiStorici[[#This Row],[Gold]]),T3438)</f>
        <v>33.681751547510174</v>
      </c>
      <c r="U3439" s="34">
        <f>SUMPRODUCT(DatiStorici[[#This Row],[Bond 3Y]:[Gold]],Q3438:T3438)</f>
        <v>18782.089906714056</v>
      </c>
      <c r="V3439" s="32">
        <f t="shared" si="438"/>
        <v>-3.8742505985179805E-3</v>
      </c>
      <c r="W3439" s="32">
        <f>-(1-U3439/MAX(U$5:U3439))</f>
        <v>-5.4648589217033638E-2</v>
      </c>
      <c r="X3439" s="53" t="str">
        <f t="shared" si="439"/>
        <v/>
      </c>
    </row>
    <row r="3440" spans="1:24" x14ac:dyDescent="0.3">
      <c r="A3440" s="79">
        <v>43958</v>
      </c>
      <c r="B3440" s="1">
        <v>132.40692799999999</v>
      </c>
      <c r="C3440" s="1">
        <v>197.45493300000001</v>
      </c>
      <c r="D3440" s="1">
        <v>229.07170400000001</v>
      </c>
      <c r="E3440" s="1">
        <v>159.53094999999999</v>
      </c>
      <c r="F3440" s="3">
        <f t="shared" si="432"/>
        <v>18005.882441231948</v>
      </c>
      <c r="G3440" s="36">
        <f t="shared" si="433"/>
        <v>4.6608875120108455E-4</v>
      </c>
      <c r="H3440" s="31">
        <f t="shared" si="434"/>
        <v>3.4249119233298662E-3</v>
      </c>
      <c r="I3440" s="37">
        <f t="shared" si="435"/>
        <v>1.1741253548506428E-2</v>
      </c>
      <c r="J3440" s="37">
        <f t="shared" si="436"/>
        <v>7.3811069880350263E-3</v>
      </c>
      <c r="K3440" s="39">
        <f t="shared" si="437"/>
        <v>5.8546970443542016E-3</v>
      </c>
      <c r="L3440" s="36">
        <f>-(1-B3440/MAX(B$5:B3440))</f>
        <v>-1.2603825539386881E-2</v>
      </c>
      <c r="M3440" s="37">
        <f>-(1-C3440/MAX(C$5:C3440))</f>
        <v>-3.8441149510430872E-2</v>
      </c>
      <c r="N3440" s="37">
        <f>-(1-D3440/MAX(D$5:D3440))</f>
        <v>-0.21369654028811047</v>
      </c>
      <c r="O3440" s="37">
        <f>-(1-E3440/MAX(E$5:E3440))</f>
        <v>-0.13281430062403521</v>
      </c>
      <c r="P3440" s="39">
        <f>-(1-F3440/MAX(F$5:F3440))</f>
        <v>-4.3669035474936058E-2</v>
      </c>
      <c r="Q3440" s="33">
        <f>IF(DatiStorici[[#This Row],[Calend]]="X",(DatiStorici[[#This Row],[Balanced]]*B$2/DatiStorici[[#This Row],[Bond 3Y]]),Q3439)</f>
        <v>36.169249452917384</v>
      </c>
      <c r="R3440" s="33">
        <f>IF(DatiStorici[[#This Row],[Calend]]="X",(DatiStorici[[#This Row],[Balanced]]*C$2/DatiStorici[[#This Row],[Bond 10Y]]),R3439)</f>
        <v>24.30522809470698</v>
      </c>
      <c r="S3440" s="33">
        <f>IF(DatiStorici[[#This Row],[Calend]]="X",(DatiStorici[[#This Row],[Balanced]]*D$2/DatiStorici[[#This Row],[SXXR]]),S3439)</f>
        <v>17.1323042755117</v>
      </c>
      <c r="T3440" s="33">
        <f>IF(DatiStorici[[#This Row],[Calend]]="X",(DatiStorici[[#This Row],[Balanced]]*E$2/DatiStorici[[#This Row],[Gold]]),T3439)</f>
        <v>33.681751547510174</v>
      </c>
      <c r="U3440" s="34">
        <f>SUMPRODUCT(DatiStorici[[#This Row],[Bond 3Y]:[Gold]],Q3439:T3439)</f>
        <v>18886.054348992773</v>
      </c>
      <c r="V3440" s="32">
        <f t="shared" si="438"/>
        <v>5.5200333503307797E-3</v>
      </c>
      <c r="W3440" s="32">
        <f>-(1-U3440/MAX(U$5:U3440))</f>
        <v>-4.9415788571972485E-2</v>
      </c>
      <c r="X3440" s="53" t="str">
        <f t="shared" si="439"/>
        <v/>
      </c>
    </row>
    <row r="3441" spans="1:24" x14ac:dyDescent="0.3">
      <c r="A3441" s="79">
        <v>43959</v>
      </c>
      <c r="B3441" s="1">
        <v>132.42389650000001</v>
      </c>
      <c r="C3441" s="1">
        <v>197.409447</v>
      </c>
      <c r="D3441" s="1">
        <v>231.153876</v>
      </c>
      <c r="E3441" s="1">
        <v>159.5292</v>
      </c>
      <c r="F3441" s="3">
        <f t="shared" si="432"/>
        <v>18036.403637359188</v>
      </c>
      <c r="G3441" s="36">
        <f t="shared" si="433"/>
        <v>1.2814595925737145E-4</v>
      </c>
      <c r="H3441" s="31">
        <f t="shared" si="434"/>
        <v>-2.3038796358993492E-4</v>
      </c>
      <c r="I3441" s="37">
        <f t="shared" si="435"/>
        <v>9.0485461789097492E-3</v>
      </c>
      <c r="J3441" s="37">
        <f t="shared" si="436"/>
        <v>-1.0969718405798532E-5</v>
      </c>
      <c r="K3441" s="39">
        <f t="shared" si="437"/>
        <v>1.6936330484837838E-3</v>
      </c>
      <c r="L3441" s="36">
        <f>-(1-B3441/MAX(B$5:B3441))</f>
        <v>-1.2477286601889959E-2</v>
      </c>
      <c r="M3441" s="37">
        <f>-(1-C3441/MAX(C$5:C3441))</f>
        <v>-3.8662655578721283E-2</v>
      </c>
      <c r="N3441" s="37">
        <f>-(1-D3441/MAX(D$5:D3441))</f>
        <v>-0.20654935004712283</v>
      </c>
      <c r="O3441" s="37">
        <f>-(1-E3441/MAX(E$5:E3441))</f>
        <v>-0.13282381335478677</v>
      </c>
      <c r="P3441" s="39">
        <f>-(1-F3441/MAX(F$5:F3441))</f>
        <v>-4.2047989407014263E-2</v>
      </c>
      <c r="Q3441" s="33">
        <f>IF(DatiStorici[[#This Row],[Calend]]="X",(DatiStorici[[#This Row],[Balanced]]*B$2/DatiStorici[[#This Row],[Bond 3Y]]),Q3440)</f>
        <v>36.169249452917384</v>
      </c>
      <c r="R3441" s="33">
        <f>IF(DatiStorici[[#This Row],[Calend]]="X",(DatiStorici[[#This Row],[Balanced]]*C$2/DatiStorici[[#This Row],[Bond 10Y]]),R3440)</f>
        <v>24.30522809470698</v>
      </c>
      <c r="S3441" s="33">
        <f>IF(DatiStorici[[#This Row],[Calend]]="X",(DatiStorici[[#This Row],[Balanced]]*D$2/DatiStorici[[#This Row],[SXXR]]),S3440)</f>
        <v>17.1323042755117</v>
      </c>
      <c r="T3441" s="33">
        <f>IF(DatiStorici[[#This Row],[Calend]]="X",(DatiStorici[[#This Row],[Balanced]]*E$2/DatiStorici[[#This Row],[Gold]]),T3440)</f>
        <v>33.681751547510174</v>
      </c>
      <c r="U3441" s="34">
        <f>SUMPRODUCT(DatiStorici[[#This Row],[Bond 3Y]:[Gold]],Q3440:T3440)</f>
        <v>18921.176000489744</v>
      </c>
      <c r="V3441" s="32">
        <f t="shared" si="438"/>
        <v>1.8579335897074222E-3</v>
      </c>
      <c r="W3441" s="32">
        <f>-(1-U3441/MAX(U$5:U3441))</f>
        <v>-4.7648024550151824E-2</v>
      </c>
      <c r="X3441" s="53" t="str">
        <f t="shared" si="439"/>
        <v/>
      </c>
    </row>
    <row r="3442" spans="1:24" x14ac:dyDescent="0.3">
      <c r="A3442" s="79">
        <v>43962</v>
      </c>
      <c r="B3442" s="1">
        <v>132.440865</v>
      </c>
      <c r="C3442" s="1">
        <v>197.36396099999999</v>
      </c>
      <c r="D3442" s="1">
        <v>230.28169800000001</v>
      </c>
      <c r="E3442" s="1">
        <v>159.40226000000001</v>
      </c>
      <c r="F3442" s="3">
        <f t="shared" si="432"/>
        <v>18017.543731120175</v>
      </c>
      <c r="G3442" s="36">
        <f t="shared" si="433"/>
        <v>1.2812953997429726E-4</v>
      </c>
      <c r="H3442" s="31">
        <f t="shared" si="434"/>
        <v>-2.304410544354864E-4</v>
      </c>
      <c r="I3442" s="37">
        <f t="shared" si="435"/>
        <v>-3.780285213375523E-3</v>
      </c>
      <c r="J3442" s="37">
        <f t="shared" si="436"/>
        <v>-7.9603314582482512E-4</v>
      </c>
      <c r="K3442" s="39">
        <f t="shared" si="437"/>
        <v>-1.0462048866112189E-3</v>
      </c>
      <c r="L3442" s="36">
        <f>-(1-B3442/MAX(B$5:B3442))</f>
        <v>-1.2350747664393258E-2</v>
      </c>
      <c r="M3442" s="37">
        <f>-(1-C3442/MAX(C$5:C3442))</f>
        <v>-3.8884161647011695E-2</v>
      </c>
      <c r="N3442" s="37">
        <f>-(1-D3442/MAX(D$5:D3442))</f>
        <v>-0.20954315751836161</v>
      </c>
      <c r="O3442" s="37">
        <f>-(1-E3442/MAX(E$5:E3442))</f>
        <v>-0.1335138396642821</v>
      </c>
      <c r="P3442" s="39">
        <f>-(1-F3442/MAX(F$5:F3442))</f>
        <v>-4.3049679403784791E-2</v>
      </c>
      <c r="Q3442" s="33">
        <f>IF(DatiStorici[[#This Row],[Calend]]="X",(DatiStorici[[#This Row],[Balanced]]*B$2/DatiStorici[[#This Row],[Bond 3Y]]),Q3441)</f>
        <v>36.169249452917384</v>
      </c>
      <c r="R3442" s="33">
        <f>IF(DatiStorici[[#This Row],[Calend]]="X",(DatiStorici[[#This Row],[Balanced]]*C$2/DatiStorici[[#This Row],[Bond 10Y]]),R3441)</f>
        <v>24.30522809470698</v>
      </c>
      <c r="S3442" s="33">
        <f>IF(DatiStorici[[#This Row],[Calend]]="X",(DatiStorici[[#This Row],[Balanced]]*D$2/DatiStorici[[#This Row],[SXXR]]),S3441)</f>
        <v>17.1323042755117</v>
      </c>
      <c r="T3442" s="33">
        <f>IF(DatiStorici[[#This Row],[Calend]]="X",(DatiStorici[[#This Row],[Balanced]]*E$2/DatiStorici[[#This Row],[Gold]]),T3441)</f>
        <v>33.681751547510174</v>
      </c>
      <c r="U3442" s="34">
        <f>SUMPRODUCT(DatiStorici[[#This Row],[Bond 3Y]:[Gold]],Q3441:T3441)</f>
        <v>18901.466210374121</v>
      </c>
      <c r="V3442" s="32">
        <f t="shared" si="438"/>
        <v>-1.0422218410785324E-3</v>
      </c>
      <c r="W3442" s="32">
        <f>-(1-U3442/MAX(U$5:U3442))</f>
        <v>-4.8640069524091611E-2</v>
      </c>
      <c r="X3442" s="53" t="str">
        <f t="shared" si="439"/>
        <v/>
      </c>
    </row>
    <row r="3443" spans="1:24" x14ac:dyDescent="0.3">
      <c r="A3443" s="79">
        <v>43963</v>
      </c>
      <c r="B3443" s="1">
        <v>132.440901</v>
      </c>
      <c r="C3443" s="1">
        <v>197.434259</v>
      </c>
      <c r="D3443" s="1">
        <v>230.89590799999999</v>
      </c>
      <c r="E3443" s="1">
        <v>159.36775</v>
      </c>
      <c r="F3443" s="3">
        <f t="shared" si="432"/>
        <v>18027.203182877995</v>
      </c>
      <c r="G3443" s="36">
        <f t="shared" si="433"/>
        <v>2.7181938980191893E-7</v>
      </c>
      <c r="H3443" s="31">
        <f t="shared" si="434"/>
        <v>3.5612116358057908E-4</v>
      </c>
      <c r="I3443" s="37">
        <f t="shared" si="435"/>
        <v>2.6636608333326255E-3</v>
      </c>
      <c r="J3443" s="37">
        <f t="shared" si="436"/>
        <v>-2.1651974183410262E-4</v>
      </c>
      <c r="K3443" s="39">
        <f t="shared" si="437"/>
        <v>5.3597002703905489E-4</v>
      </c>
      <c r="L3443" s="36">
        <f>-(1-B3443/MAX(B$5:B3443))</f>
        <v>-1.2350479202139719E-2</v>
      </c>
      <c r="M3443" s="37">
        <f>-(1-C3443/MAX(C$5:C3443))</f>
        <v>-3.8541827003633955E-2</v>
      </c>
      <c r="N3443" s="37">
        <f>-(1-D3443/MAX(D$5:D3443))</f>
        <v>-0.20743484191431116</v>
      </c>
      <c r="O3443" s="37">
        <f>-(1-E3443/MAX(E$5:E3443))</f>
        <v>-0.13370143071470508</v>
      </c>
      <c r="P3443" s="39">
        <f>-(1-F3443/MAX(F$5:F3443))</f>
        <v>-4.2536645241394222E-2</v>
      </c>
      <c r="Q3443" s="33">
        <f>IF(DatiStorici[[#This Row],[Calend]]="X",(DatiStorici[[#This Row],[Balanced]]*B$2/DatiStorici[[#This Row],[Bond 3Y]]),Q3442)</f>
        <v>36.169249452917384</v>
      </c>
      <c r="R3443" s="33">
        <f>IF(DatiStorici[[#This Row],[Calend]]="X",(DatiStorici[[#This Row],[Balanced]]*C$2/DatiStorici[[#This Row],[Bond 10Y]]),R3442)</f>
        <v>24.30522809470698</v>
      </c>
      <c r="S3443" s="33">
        <f>IF(DatiStorici[[#This Row],[Calend]]="X",(DatiStorici[[#This Row],[Balanced]]*D$2/DatiStorici[[#This Row],[SXXR]]),S3442)</f>
        <v>17.1323042755117</v>
      </c>
      <c r="T3443" s="33">
        <f>IF(DatiStorici[[#This Row],[Calend]]="X",(DatiStorici[[#This Row],[Balanced]]*E$2/DatiStorici[[#This Row],[Gold]]),T3442)</f>
        <v>33.681751547510174</v>
      </c>
      <c r="U3443" s="34">
        <f>SUMPRODUCT(DatiStorici[[#This Row],[Bond 3Y]:[Gold]],Q3442:T3442)</f>
        <v>18912.536596754861</v>
      </c>
      <c r="V3443" s="32">
        <f t="shared" si="438"/>
        <v>5.8551784393079376E-4</v>
      </c>
      <c r="W3443" s="32">
        <f>-(1-U3443/MAX(U$5:U3443))</f>
        <v>-4.8082868199056827E-2</v>
      </c>
      <c r="X3443" s="53" t="str">
        <f t="shared" si="439"/>
        <v/>
      </c>
    </row>
    <row r="3444" spans="1:24" x14ac:dyDescent="0.3">
      <c r="A3444" s="79">
        <v>43964</v>
      </c>
      <c r="B3444" s="1">
        <v>132.52054799999999</v>
      </c>
      <c r="C3444" s="1">
        <v>198.021524</v>
      </c>
      <c r="D3444" s="1">
        <v>226.41558699999999</v>
      </c>
      <c r="E3444" s="1">
        <v>159.92768000000001</v>
      </c>
      <c r="F3444" s="3">
        <f t="shared" si="432"/>
        <v>17998.72277466792</v>
      </c>
      <c r="G3444" s="36">
        <f t="shared" si="433"/>
        <v>6.0119691147182458E-4</v>
      </c>
      <c r="H3444" s="31">
        <f t="shared" si="434"/>
        <v>2.970068750789904E-3</v>
      </c>
      <c r="I3444" s="37">
        <f t="shared" si="435"/>
        <v>-1.9594803113541632E-2</v>
      </c>
      <c r="J3444" s="37">
        <f t="shared" si="436"/>
        <v>3.5072883691329737E-3</v>
      </c>
      <c r="K3444" s="39">
        <f t="shared" si="437"/>
        <v>-1.5811065717957502E-3</v>
      </c>
      <c r="L3444" s="36">
        <f>-(1-B3444/MAX(B$5:B3444))</f>
        <v>-1.1756528837946756E-2</v>
      </c>
      <c r="M3444" s="37">
        <f>-(1-C3444/MAX(C$5:C3444))</f>
        <v>-3.568198526783517E-2</v>
      </c>
      <c r="N3444" s="37">
        <f>-(1-D3444/MAX(D$5:D3444))</f>
        <v>-0.2228138339129031</v>
      </c>
      <c r="O3444" s="37">
        <f>-(1-E3444/MAX(E$5:E3444))</f>
        <v>-0.13065773738340103</v>
      </c>
      <c r="P3444" s="39">
        <f>-(1-F3444/MAX(F$5:F3444))</f>
        <v>-4.4049300693994486E-2</v>
      </c>
      <c r="Q3444" s="33">
        <f>IF(DatiStorici[[#This Row],[Calend]]="X",(DatiStorici[[#This Row],[Balanced]]*B$2/DatiStorici[[#This Row],[Bond 3Y]]),Q3443)</f>
        <v>36.169249452917384</v>
      </c>
      <c r="R3444" s="33">
        <f>IF(DatiStorici[[#This Row],[Calend]]="X",(DatiStorici[[#This Row],[Balanced]]*C$2/DatiStorici[[#This Row],[Bond 10Y]]),R3443)</f>
        <v>24.30522809470698</v>
      </c>
      <c r="S3444" s="33">
        <f>IF(DatiStorici[[#This Row],[Calend]]="X",(DatiStorici[[#This Row],[Balanced]]*D$2/DatiStorici[[#This Row],[SXXR]]),S3443)</f>
        <v>17.1323042755117</v>
      </c>
      <c r="T3444" s="33">
        <f>IF(DatiStorici[[#This Row],[Calend]]="X",(DatiStorici[[#This Row],[Balanced]]*E$2/DatiStorici[[#This Row],[Gold]]),T3443)</f>
        <v>33.681751547510174</v>
      </c>
      <c r="U3444" s="34">
        <f>SUMPRODUCT(DatiStorici[[#This Row],[Bond 3Y]:[Gold]],Q3443:T3443)</f>
        <v>18871.79217926311</v>
      </c>
      <c r="V3444" s="32">
        <f t="shared" si="438"/>
        <v>-2.1566842447359323E-3</v>
      </c>
      <c r="W3444" s="32">
        <f>-(1-U3444/MAX(U$5:U3444))</f>
        <v>-5.0133640650294353E-2</v>
      </c>
      <c r="X3444" s="53" t="str">
        <f t="shared" si="439"/>
        <v/>
      </c>
    </row>
    <row r="3445" spans="1:24" x14ac:dyDescent="0.3">
      <c r="A3445" s="79">
        <v>43965</v>
      </c>
      <c r="B3445" s="1">
        <v>132.47217599999999</v>
      </c>
      <c r="C3445" s="1">
        <v>197.80586299999999</v>
      </c>
      <c r="D3445" s="1">
        <v>221.587895</v>
      </c>
      <c r="E3445" s="1">
        <v>162.09772000000001</v>
      </c>
      <c r="F3445" s="3">
        <f t="shared" si="432"/>
        <v>18005.031454339849</v>
      </c>
      <c r="G3445" s="36">
        <f t="shared" si="433"/>
        <v>-3.6508172607240544E-4</v>
      </c>
      <c r="H3445" s="31">
        <f t="shared" si="434"/>
        <v>-1.0896720561652832E-3</v>
      </c>
      <c r="I3445" s="37">
        <f t="shared" si="435"/>
        <v>-2.1552863202473932E-2</v>
      </c>
      <c r="J3445" s="37">
        <f t="shared" si="436"/>
        <v>1.3477650199943604E-2</v>
      </c>
      <c r="K3445" s="39">
        <f t="shared" si="437"/>
        <v>3.5044566165878311E-4</v>
      </c>
      <c r="L3445" s="36">
        <f>-(1-B3445/MAX(B$5:B3445))</f>
        <v>-1.211725261934149E-2</v>
      </c>
      <c r="M3445" s="37">
        <f>-(1-C3445/MAX(C$5:C3445))</f>
        <v>-3.6732203361173221E-2</v>
      </c>
      <c r="N3445" s="37">
        <f>-(1-D3445/MAX(D$5:D3445))</f>
        <v>-0.23938519936633074</v>
      </c>
      <c r="O3445" s="37">
        <f>-(1-E3445/MAX(E$5:E3445))</f>
        <v>-0.11886173381748599</v>
      </c>
      <c r="P3445" s="39">
        <f>-(1-F3445/MAX(F$5:F3445))</f>
        <v>-4.371423321061918E-2</v>
      </c>
      <c r="Q3445" s="33">
        <f>IF(DatiStorici[[#This Row],[Calend]]="X",(DatiStorici[[#This Row],[Balanced]]*B$2/DatiStorici[[#This Row],[Bond 3Y]]),Q3444)</f>
        <v>36.169249452917384</v>
      </c>
      <c r="R3445" s="33">
        <f>IF(DatiStorici[[#This Row],[Calend]]="X",(DatiStorici[[#This Row],[Balanced]]*C$2/DatiStorici[[#This Row],[Bond 10Y]]),R3444)</f>
        <v>24.30522809470698</v>
      </c>
      <c r="S3445" s="33">
        <f>IF(DatiStorici[[#This Row],[Calend]]="X",(DatiStorici[[#This Row],[Balanced]]*D$2/DatiStorici[[#This Row],[SXXR]]),S3444)</f>
        <v>17.1323042755117</v>
      </c>
      <c r="T3445" s="33">
        <f>IF(DatiStorici[[#This Row],[Calend]]="X",(DatiStorici[[#This Row],[Balanced]]*E$2/DatiStorici[[#This Row],[Gold]]),T3444)</f>
        <v>33.681751547510174</v>
      </c>
      <c r="U3445" s="34">
        <f>SUMPRODUCT(DatiStorici[[#This Row],[Bond 3Y]:[Gold]],Q3444:T3444)</f>
        <v>18855.182170368142</v>
      </c>
      <c r="V3445" s="32">
        <f t="shared" si="438"/>
        <v>-8.8053761291563635E-4</v>
      </c>
      <c r="W3445" s="32">
        <f>-(1-U3445/MAX(U$5:U3445))</f>
        <v>-5.0969665577230927E-2</v>
      </c>
      <c r="X3445" s="53" t="str">
        <f t="shared" si="439"/>
        <v/>
      </c>
    </row>
    <row r="3446" spans="1:24" x14ac:dyDescent="0.3">
      <c r="A3446" s="79">
        <v>43966</v>
      </c>
      <c r="B3446" s="1">
        <v>132.41943000000001</v>
      </c>
      <c r="C3446" s="1">
        <v>197.71821399999999</v>
      </c>
      <c r="D3446" s="1">
        <v>222.700298</v>
      </c>
      <c r="E3446" s="1">
        <v>162.44698</v>
      </c>
      <c r="F3446" s="3">
        <f t="shared" si="432"/>
        <v>18032.019646447516</v>
      </c>
      <c r="G3446" s="36">
        <f t="shared" si="433"/>
        <v>-3.9824592023581998E-4</v>
      </c>
      <c r="H3446" s="31">
        <f t="shared" si="434"/>
        <v>-4.4320437885622059E-4</v>
      </c>
      <c r="I3446" s="37">
        <f t="shared" si="435"/>
        <v>5.0075844556212159E-3</v>
      </c>
      <c r="J3446" s="37">
        <f t="shared" si="436"/>
        <v>2.152308355840642E-3</v>
      </c>
      <c r="K3446" s="39">
        <f t="shared" si="437"/>
        <v>1.4978027518209947E-3</v>
      </c>
      <c r="L3446" s="36">
        <f>-(1-B3446/MAX(B$5:B3446))</f>
        <v>-1.2510594564546063E-2</v>
      </c>
      <c r="M3446" s="37">
        <f>-(1-C3446/MAX(C$5:C3446))</f>
        <v>-3.7159033273224895E-2</v>
      </c>
      <c r="N3446" s="37">
        <f>-(1-D3446/MAX(D$5:D3446))</f>
        <v>-0.23556680402452157</v>
      </c>
      <c r="O3446" s="37">
        <f>-(1-E3446/MAX(E$5:E3446))</f>
        <v>-0.11696321019329869</v>
      </c>
      <c r="P3446" s="39">
        <f>-(1-F3446/MAX(F$5:F3446))</f>
        <v>-4.2280832549843383E-2</v>
      </c>
      <c r="Q3446" s="33">
        <f>IF(DatiStorici[[#This Row],[Calend]]="X",(DatiStorici[[#This Row],[Balanced]]*B$2/DatiStorici[[#This Row],[Bond 3Y]]),Q3445)</f>
        <v>36.169249452917384</v>
      </c>
      <c r="R3446" s="33">
        <f>IF(DatiStorici[[#This Row],[Calend]]="X",(DatiStorici[[#This Row],[Balanced]]*C$2/DatiStorici[[#This Row],[Bond 10Y]]),R3445)</f>
        <v>24.30522809470698</v>
      </c>
      <c r="S3446" s="33">
        <f>IF(DatiStorici[[#This Row],[Calend]]="X",(DatiStorici[[#This Row],[Balanced]]*D$2/DatiStorici[[#This Row],[SXXR]]),S3445)</f>
        <v>17.1323042755117</v>
      </c>
      <c r="T3446" s="33">
        <f>IF(DatiStorici[[#This Row],[Calend]]="X",(DatiStorici[[#This Row],[Balanced]]*E$2/DatiStorici[[#This Row],[Gold]]),T3445)</f>
        <v>33.681751547510174</v>
      </c>
      <c r="U3446" s="34">
        <f>SUMPRODUCT(DatiStorici[[#This Row],[Bond 3Y]:[Gold]],Q3445:T3445)</f>
        <v>18881.965773417702</v>
      </c>
      <c r="V3446" s="32">
        <f t="shared" si="438"/>
        <v>1.4194823406748129E-3</v>
      </c>
      <c r="W3446" s="32">
        <f>-(1-U3446/MAX(U$5:U3446))</f>
        <v>-4.9621577209295831E-2</v>
      </c>
      <c r="X3446" s="53" t="str">
        <f t="shared" si="439"/>
        <v/>
      </c>
    </row>
    <row r="3447" spans="1:24" x14ac:dyDescent="0.3">
      <c r="A3447" s="79">
        <v>43969</v>
      </c>
      <c r="B3447" s="1">
        <v>132.461624</v>
      </c>
      <c r="C3447" s="1">
        <v>197.70977400000001</v>
      </c>
      <c r="D3447" s="1">
        <v>231.829508</v>
      </c>
      <c r="E3447" s="1">
        <v>162.38079999999999</v>
      </c>
      <c r="F3447" s="3">
        <f t="shared" si="432"/>
        <v>18167.571861405966</v>
      </c>
      <c r="G3447" s="36">
        <f t="shared" si="433"/>
        <v>3.1858828496559265E-4</v>
      </c>
      <c r="H3447" s="31">
        <f t="shared" si="434"/>
        <v>-4.2687924261278542E-5</v>
      </c>
      <c r="I3447" s="37">
        <f t="shared" si="435"/>
        <v>4.0175309814339769E-2</v>
      </c>
      <c r="J3447" s="37">
        <f t="shared" si="436"/>
        <v>-4.0747746954222514E-4</v>
      </c>
      <c r="K3447" s="39">
        <f t="shared" si="437"/>
        <v>7.4891921639223553E-3</v>
      </c>
      <c r="L3447" s="36">
        <f>-(1-B3447/MAX(B$5:B3447))</f>
        <v>-1.2195941888779815E-2</v>
      </c>
      <c r="M3447" s="37">
        <f>-(1-C3447/MAX(C$5:C3447))</f>
        <v>-3.7200134078227864E-2</v>
      </c>
      <c r="N3447" s="37">
        <f>-(1-D3447/MAX(D$5:D3447))</f>
        <v>-0.20423019945010246</v>
      </c>
      <c r="O3447" s="37">
        <f>-(1-E3447/MAX(E$5:E3447))</f>
        <v>-0.11732295449109609</v>
      </c>
      <c r="P3447" s="39">
        <f>-(1-F3447/MAX(F$5:F3447))</f>
        <v>-3.5081364215102107E-2</v>
      </c>
      <c r="Q3447" s="33">
        <f>IF(DatiStorici[[#This Row],[Calend]]="X",(DatiStorici[[#This Row],[Balanced]]*B$2/DatiStorici[[#This Row],[Bond 3Y]]),Q3446)</f>
        <v>36.169249452917384</v>
      </c>
      <c r="R3447" s="33">
        <f>IF(DatiStorici[[#This Row],[Calend]]="X",(DatiStorici[[#This Row],[Balanced]]*C$2/DatiStorici[[#This Row],[Bond 10Y]]),R3446)</f>
        <v>24.30522809470698</v>
      </c>
      <c r="S3447" s="33">
        <f>IF(DatiStorici[[#This Row],[Calend]]="X",(DatiStorici[[#This Row],[Balanced]]*D$2/DatiStorici[[#This Row],[SXXR]]),S3446)</f>
        <v>17.1323042755117</v>
      </c>
      <c r="T3447" s="33">
        <f>IF(DatiStorici[[#This Row],[Calend]]="X",(DatiStorici[[#This Row],[Balanced]]*E$2/DatiStorici[[#This Row],[Gold]]),T3446)</f>
        <v>33.681751547510174</v>
      </c>
      <c r="U3447" s="34">
        <f>SUMPRODUCT(DatiStorici[[#This Row],[Bond 3Y]:[Gold]],Q3446:T3446)</f>
        <v>19037.462107801628</v>
      </c>
      <c r="V3447" s="32">
        <f t="shared" si="438"/>
        <v>8.2014531694240868E-3</v>
      </c>
      <c r="W3447" s="32">
        <f>-(1-U3447/MAX(U$5:U3447))</f>
        <v>-4.1795042472664745E-2</v>
      </c>
      <c r="X3447" s="53" t="str">
        <f t="shared" si="439"/>
        <v/>
      </c>
    </row>
    <row r="3448" spans="1:24" x14ac:dyDescent="0.3">
      <c r="A3448" s="79">
        <v>43970</v>
      </c>
      <c r="B3448" s="1">
        <v>132.54196999999999</v>
      </c>
      <c r="C3448" s="1">
        <v>198.21610799999999</v>
      </c>
      <c r="D3448" s="1">
        <v>230.412047</v>
      </c>
      <c r="E3448" s="1">
        <v>162.68324000000001</v>
      </c>
      <c r="F3448" s="3">
        <f t="shared" si="432"/>
        <v>18172.979929198762</v>
      </c>
      <c r="G3448" s="36">
        <f t="shared" si="433"/>
        <v>6.0637670039965087E-4</v>
      </c>
      <c r="H3448" s="31">
        <f t="shared" si="434"/>
        <v>2.55772253875564E-3</v>
      </c>
      <c r="I3448" s="37">
        <f t="shared" si="435"/>
        <v>-6.1330074186114539E-3</v>
      </c>
      <c r="J3448" s="37">
        <f t="shared" si="436"/>
        <v>1.8608031037132349E-3</v>
      </c>
      <c r="K3448" s="39">
        <f t="shared" si="437"/>
        <v>2.9763267568866657E-4</v>
      </c>
      <c r="L3448" s="36">
        <f>-(1-B3448/MAX(B$5:B3448))</f>
        <v>-1.1596778882496661E-2</v>
      </c>
      <c r="M3448" s="37">
        <f>-(1-C3448/MAX(C$5:C3448))</f>
        <v>-3.4734407182441585E-2</v>
      </c>
      <c r="N3448" s="37">
        <f>-(1-D3448/MAX(D$5:D3448))</f>
        <v>-0.20909572613386385</v>
      </c>
      <c r="O3448" s="37">
        <f>-(1-E3448/MAX(E$5:E3448))</f>
        <v>-0.11567893718336186</v>
      </c>
      <c r="P3448" s="39">
        <f>-(1-F3448/MAX(F$5:F3448))</f>
        <v>-3.47941301567114E-2</v>
      </c>
      <c r="Q3448" s="33">
        <f>IF(DatiStorici[[#This Row],[Calend]]="X",(DatiStorici[[#This Row],[Balanced]]*B$2/DatiStorici[[#This Row],[Bond 3Y]]),Q3447)</f>
        <v>36.169249452917384</v>
      </c>
      <c r="R3448" s="33">
        <f>IF(DatiStorici[[#This Row],[Calend]]="X",(DatiStorici[[#This Row],[Balanced]]*C$2/DatiStorici[[#This Row],[Bond 10Y]]),R3447)</f>
        <v>24.30522809470698</v>
      </c>
      <c r="S3448" s="33">
        <f>IF(DatiStorici[[#This Row],[Calend]]="X",(DatiStorici[[#This Row],[Balanced]]*D$2/DatiStorici[[#This Row],[SXXR]]),S3447)</f>
        <v>17.1323042755117</v>
      </c>
      <c r="T3448" s="33">
        <f>IF(DatiStorici[[#This Row],[Calend]]="X",(DatiStorici[[#This Row],[Balanced]]*E$2/DatiStorici[[#This Row],[Gold]]),T3447)</f>
        <v>33.681751547510174</v>
      </c>
      <c r="U3448" s="34">
        <f>SUMPRODUCT(DatiStorici[[#This Row],[Bond 3Y]:[Gold]],Q3447:T3447)</f>
        <v>19038.577061467637</v>
      </c>
      <c r="V3448" s="32">
        <f t="shared" si="438"/>
        <v>5.8564582380518658E-5</v>
      </c>
      <c r="W3448" s="32">
        <f>-(1-U3448/MAX(U$5:U3448))</f>
        <v>-4.1738923956229468E-2</v>
      </c>
      <c r="X3448" s="53" t="str">
        <f t="shared" si="439"/>
        <v/>
      </c>
    </row>
    <row r="3449" spans="1:24" x14ac:dyDescent="0.3">
      <c r="A3449" s="79">
        <v>43971</v>
      </c>
      <c r="B3449" s="1">
        <v>132.54695000000001</v>
      </c>
      <c r="C3449" s="1">
        <v>198.33902800000001</v>
      </c>
      <c r="D3449" s="1">
        <v>232.69963899999999</v>
      </c>
      <c r="E3449" s="1">
        <v>163.65028000000001</v>
      </c>
      <c r="F3449" s="3">
        <f t="shared" si="432"/>
        <v>18248.76899972976</v>
      </c>
      <c r="G3449" s="36">
        <f t="shared" si="433"/>
        <v>3.757229838648292E-5</v>
      </c>
      <c r="H3449" s="31">
        <f t="shared" si="434"/>
        <v>6.1993903383350112E-4</v>
      </c>
      <c r="I3449" s="37">
        <f t="shared" si="435"/>
        <v>9.8793041721779908E-3</v>
      </c>
      <c r="J3449" s="37">
        <f t="shared" si="436"/>
        <v>5.9267146732663208E-3</v>
      </c>
      <c r="K3449" s="39">
        <f t="shared" si="437"/>
        <v>4.161754015107209E-3</v>
      </c>
      <c r="L3449" s="36">
        <f>-(1-B3449/MAX(B$5:B3449))</f>
        <v>-1.1559641604084514E-2</v>
      </c>
      <c r="M3449" s="37">
        <f>-(1-C3449/MAX(C$5:C3449))</f>
        <v>-3.4135815837538663E-2</v>
      </c>
      <c r="N3449" s="37">
        <f>-(1-D3449/MAX(D$5:D3449))</f>
        <v>-0.20124341843893689</v>
      </c>
      <c r="O3449" s="37">
        <f>-(1-E3449/MAX(E$5:E3449))</f>
        <v>-0.11042225652845117</v>
      </c>
      <c r="P3449" s="39">
        <f>-(1-F3449/MAX(F$5:F3449))</f>
        <v>-3.0768810367029942E-2</v>
      </c>
      <c r="Q3449" s="33">
        <f>IF(DatiStorici[[#This Row],[Calend]]="X",(DatiStorici[[#This Row],[Balanced]]*B$2/DatiStorici[[#This Row],[Bond 3Y]]),Q3448)</f>
        <v>36.169249452917384</v>
      </c>
      <c r="R3449" s="33">
        <f>IF(DatiStorici[[#This Row],[Calend]]="X",(DatiStorici[[#This Row],[Balanced]]*C$2/DatiStorici[[#This Row],[Bond 10Y]]),R3448)</f>
        <v>24.30522809470698</v>
      </c>
      <c r="S3449" s="33">
        <f>IF(DatiStorici[[#This Row],[Calend]]="X",(DatiStorici[[#This Row],[Balanced]]*D$2/DatiStorici[[#This Row],[SXXR]]),S3448)</f>
        <v>17.1323042755117</v>
      </c>
      <c r="T3449" s="33">
        <f>IF(DatiStorici[[#This Row],[Calend]]="X",(DatiStorici[[#This Row],[Balanced]]*E$2/DatiStorici[[#This Row],[Gold]]),T3448)</f>
        <v>33.681751547510174</v>
      </c>
      <c r="U3449" s="34">
        <f>SUMPRODUCT(DatiStorici[[#This Row],[Bond 3Y]:[Gold]],Q3448:T3448)</f>
        <v>19113.508106186047</v>
      </c>
      <c r="V3449" s="32">
        <f t="shared" si="438"/>
        <v>3.9280233693124262E-3</v>
      </c>
      <c r="W3449" s="32">
        <f>-(1-U3449/MAX(U$5:U3449))</f>
        <v>-3.7967449685378019E-2</v>
      </c>
      <c r="X3449" s="53" t="str">
        <f t="shared" si="439"/>
        <v/>
      </c>
    </row>
    <row r="3450" spans="1:24" x14ac:dyDescent="0.3">
      <c r="A3450" s="79">
        <v>43972</v>
      </c>
      <c r="B3450" s="1">
        <v>132.57322199999999</v>
      </c>
      <c r="C3450" s="1">
        <v>198.64528000000001</v>
      </c>
      <c r="D3450" s="1">
        <v>231.05150800000001</v>
      </c>
      <c r="E3450" s="1">
        <v>161.45814999999999</v>
      </c>
      <c r="F3450" s="3">
        <f t="shared" si="432"/>
        <v>18145.918657771104</v>
      </c>
      <c r="G3450" s="36">
        <f t="shared" si="433"/>
        <v>1.9818937116538021E-4</v>
      </c>
      <c r="H3450" s="31">
        <f t="shared" si="434"/>
        <v>1.5428925253800484E-3</v>
      </c>
      <c r="I3450" s="37">
        <f t="shared" si="435"/>
        <v>-7.1078549325749906E-3</v>
      </c>
      <c r="J3450" s="37">
        <f t="shared" si="436"/>
        <v>-1.3485735959270238E-2</v>
      </c>
      <c r="K3450" s="39">
        <f t="shared" si="437"/>
        <v>-5.6519575999316243E-3</v>
      </c>
      <c r="L3450" s="36">
        <f>-(1-B3450/MAX(B$5:B3450))</f>
        <v>-1.1363723817249261E-2</v>
      </c>
      <c r="M3450" s="37">
        <f>-(1-C3450/MAX(C$5:C3450))</f>
        <v>-3.2644440987561474E-2</v>
      </c>
      <c r="N3450" s="37">
        <f>-(1-D3450/MAX(D$5:D3450))</f>
        <v>-0.20690073483694293</v>
      </c>
      <c r="O3450" s="37">
        <f>-(1-E3450/MAX(E$5:E3450))</f>
        <v>-0.12233833793568316</v>
      </c>
      <c r="P3450" s="39">
        <f>-(1-F3450/MAX(F$5:F3450))</f>
        <v>-3.6231412216624403E-2</v>
      </c>
      <c r="Q3450" s="33">
        <f>IF(DatiStorici[[#This Row],[Calend]]="X",(DatiStorici[[#This Row],[Balanced]]*B$2/DatiStorici[[#This Row],[Bond 3Y]]),Q3449)</f>
        <v>36.169249452917384</v>
      </c>
      <c r="R3450" s="33">
        <f>IF(DatiStorici[[#This Row],[Calend]]="X",(DatiStorici[[#This Row],[Balanced]]*C$2/DatiStorici[[#This Row],[Bond 10Y]]),R3449)</f>
        <v>24.30522809470698</v>
      </c>
      <c r="S3450" s="33">
        <f>IF(DatiStorici[[#This Row],[Calend]]="X",(DatiStorici[[#This Row],[Balanced]]*D$2/DatiStorici[[#This Row],[SXXR]]),S3449)</f>
        <v>17.1323042755117</v>
      </c>
      <c r="T3450" s="33">
        <f>IF(DatiStorici[[#This Row],[Calend]]="X",(DatiStorici[[#This Row],[Balanced]]*E$2/DatiStorici[[#This Row],[Gold]]),T3449)</f>
        <v>33.681751547510174</v>
      </c>
      <c r="U3450" s="34">
        <f>SUMPRODUCT(DatiStorici[[#This Row],[Bond 3Y]:[Gold]],Q3449:T3449)</f>
        <v>19019.830809624385</v>
      </c>
      <c r="V3450" s="32">
        <f t="shared" si="438"/>
        <v>-4.9131540885387045E-3</v>
      </c>
      <c r="W3450" s="32">
        <f>-(1-U3450/MAX(U$5:U3450))</f>
        <v>-4.2682471544113976E-2</v>
      </c>
      <c r="X3450" s="53" t="str">
        <f t="shared" si="439"/>
        <v/>
      </c>
    </row>
    <row r="3451" spans="1:24" x14ac:dyDescent="0.3">
      <c r="A3451" s="79">
        <v>43973</v>
      </c>
      <c r="B3451" s="1">
        <v>132.56604300000001</v>
      </c>
      <c r="C3451" s="1">
        <v>198.74651600000001</v>
      </c>
      <c r="D3451" s="1">
        <v>230.99759399999999</v>
      </c>
      <c r="E3451" s="1">
        <v>162.26605000000001</v>
      </c>
      <c r="F3451" s="3">
        <f t="shared" si="432"/>
        <v>18179.357717755982</v>
      </c>
      <c r="G3451" s="36">
        <f t="shared" si="433"/>
        <v>-5.4152673326056199E-5</v>
      </c>
      <c r="H3451" s="31">
        <f t="shared" si="434"/>
        <v>5.0950222530522153E-4</v>
      </c>
      <c r="I3451" s="37">
        <f t="shared" si="435"/>
        <v>-2.3336913765806234E-4</v>
      </c>
      <c r="J3451" s="37">
        <f t="shared" si="436"/>
        <v>4.9912961543781206E-3</v>
      </c>
      <c r="K3451" s="39">
        <f t="shared" si="437"/>
        <v>1.8410909849468713E-3</v>
      </c>
      <c r="L3451" s="36">
        <f>-(1-B3451/MAX(B$5:B3451))</f>
        <v>-1.1417259664984081E-2</v>
      </c>
      <c r="M3451" s="37">
        <f>-(1-C3451/MAX(C$5:C3451))</f>
        <v>-3.2151445597123907E-2</v>
      </c>
      <c r="N3451" s="37">
        <f>-(1-D3451/MAX(D$5:D3451))</f>
        <v>-0.20708579813366035</v>
      </c>
      <c r="O3451" s="37">
        <f>-(1-E3451/MAX(E$5:E3451))</f>
        <v>-0.11794671783609834</v>
      </c>
      <c r="P3451" s="39">
        <f>-(1-F3451/MAX(F$5:F3451))</f>
        <v>-3.4455392152485831E-2</v>
      </c>
      <c r="Q3451" s="33">
        <f>IF(DatiStorici[[#This Row],[Calend]]="X",(DatiStorici[[#This Row],[Balanced]]*B$2/DatiStorici[[#This Row],[Bond 3Y]]),Q3450)</f>
        <v>36.169249452917384</v>
      </c>
      <c r="R3451" s="33">
        <f>IF(DatiStorici[[#This Row],[Calend]]="X",(DatiStorici[[#This Row],[Balanced]]*C$2/DatiStorici[[#This Row],[Bond 10Y]]),R3450)</f>
        <v>24.30522809470698</v>
      </c>
      <c r="S3451" s="33">
        <f>IF(DatiStorici[[#This Row],[Calend]]="X",(DatiStorici[[#This Row],[Balanced]]*D$2/DatiStorici[[#This Row],[SXXR]]),S3450)</f>
        <v>17.1323042755117</v>
      </c>
      <c r="T3451" s="33">
        <f>IF(DatiStorici[[#This Row],[Calend]]="X",(DatiStorici[[#This Row],[Balanced]]*E$2/DatiStorici[[#This Row],[Gold]]),T3450)</f>
        <v>33.681751547510174</v>
      </c>
      <c r="U3451" s="34">
        <f>SUMPRODUCT(DatiStorici[[#This Row],[Bond 3Y]:[Gold]],Q3450:T3450)</f>
        <v>19048.319530676483</v>
      </c>
      <c r="V3451" s="32">
        <f t="shared" si="438"/>
        <v>1.4967223842369292E-3</v>
      </c>
      <c r="W3451" s="32">
        <f>-(1-U3451/MAX(U$5:U3451))</f>
        <v>-4.1248560154499403E-2</v>
      </c>
      <c r="X3451" s="53" t="str">
        <f t="shared" si="439"/>
        <v/>
      </c>
    </row>
    <row r="3452" spans="1:24" x14ac:dyDescent="0.3">
      <c r="A3452" s="79">
        <v>43977</v>
      </c>
      <c r="B3452" s="1">
        <v>132.56980100000001</v>
      </c>
      <c r="C3452" s="1">
        <v>198.354231</v>
      </c>
      <c r="D3452" s="1">
        <v>236.95270199999999</v>
      </c>
      <c r="E3452" s="1">
        <v>161.01407</v>
      </c>
      <c r="F3452" s="3">
        <f t="shared" si="432"/>
        <v>18209.724526548278</v>
      </c>
      <c r="G3452" s="36">
        <f t="shared" si="433"/>
        <v>2.8347732570258037E-5</v>
      </c>
      <c r="H3452" s="31">
        <f t="shared" si="434"/>
        <v>-1.9757461076215011E-3</v>
      </c>
      <c r="I3452" s="37">
        <f t="shared" si="435"/>
        <v>2.545325671507602E-2</v>
      </c>
      <c r="J3452" s="37">
        <f t="shared" si="436"/>
        <v>-7.7455196389508889E-3</v>
      </c>
      <c r="K3452" s="39">
        <f t="shared" si="437"/>
        <v>1.6690069640961115E-3</v>
      </c>
      <c r="L3452" s="36">
        <f>-(1-B3452/MAX(B$5:B3452))</f>
        <v>-1.1389235188624114E-2</v>
      </c>
      <c r="M3452" s="37">
        <f>-(1-C3452/MAX(C$5:C3452))</f>
        <v>-3.4061780821133203E-2</v>
      </c>
      <c r="N3452" s="37">
        <f>-(1-D3452/MAX(D$5:D3452))</f>
        <v>-0.18664450424361301</v>
      </c>
      <c r="O3452" s="37">
        <f>-(1-E3452/MAX(E$5:E3452))</f>
        <v>-0.12475228849122655</v>
      </c>
      <c r="P3452" s="39">
        <f>-(1-F3452/MAX(F$5:F3452))</f>
        <v>-3.2842545926444533E-2</v>
      </c>
      <c r="Q3452" s="33">
        <f>IF(DatiStorici[[#This Row],[Calend]]="X",(DatiStorici[[#This Row],[Balanced]]*B$2/DatiStorici[[#This Row],[Bond 3Y]]),Q3451)</f>
        <v>36.169249452917384</v>
      </c>
      <c r="R3452" s="33">
        <f>IF(DatiStorici[[#This Row],[Calend]]="X",(DatiStorici[[#This Row],[Balanced]]*C$2/DatiStorici[[#This Row],[Bond 10Y]]),R3451)</f>
        <v>24.30522809470698</v>
      </c>
      <c r="S3452" s="33">
        <f>IF(DatiStorici[[#This Row],[Calend]]="X",(DatiStorici[[#This Row],[Balanced]]*D$2/DatiStorici[[#This Row],[SXXR]]),S3451)</f>
        <v>17.1323042755117</v>
      </c>
      <c r="T3452" s="33">
        <f>IF(DatiStorici[[#This Row],[Calend]]="X",(DatiStorici[[#This Row],[Balanced]]*E$2/DatiStorici[[#This Row],[Gold]]),T3451)</f>
        <v>33.681751547510174</v>
      </c>
      <c r="U3452" s="34">
        <f>SUMPRODUCT(DatiStorici[[#This Row],[Bond 3Y]:[Gold]],Q3451:T3451)</f>
        <v>19098.776721259874</v>
      </c>
      <c r="V3452" s="32">
        <f t="shared" si="438"/>
        <v>2.6454029253373881E-3</v>
      </c>
      <c r="W3452" s="32">
        <f>-(1-U3452/MAX(U$5:U3452))</f>
        <v>-3.8708918584308472E-2</v>
      </c>
      <c r="X3452" s="53" t="str">
        <f t="shared" si="439"/>
        <v/>
      </c>
    </row>
    <row r="3453" spans="1:24" x14ac:dyDescent="0.3">
      <c r="A3453" s="79">
        <v>43978</v>
      </c>
      <c r="B3453" s="1">
        <v>132.64158900000001</v>
      </c>
      <c r="C3453" s="1">
        <v>198.821493</v>
      </c>
      <c r="D3453" s="1">
        <v>237.517776</v>
      </c>
      <c r="E3453" s="1">
        <v>158.61151000000001</v>
      </c>
      <c r="F3453" s="3">
        <f t="shared" si="432"/>
        <v>18137.068974790382</v>
      </c>
      <c r="G3453" s="36">
        <f t="shared" si="433"/>
        <v>5.4136439429141204E-4</v>
      </c>
      <c r="H3453" s="31">
        <f t="shared" si="434"/>
        <v>2.3529243472765306E-3</v>
      </c>
      <c r="I3453" s="37">
        <f t="shared" si="435"/>
        <v>2.3819153914281469E-3</v>
      </c>
      <c r="J3453" s="37">
        <f t="shared" si="436"/>
        <v>-1.5033873393465015E-2</v>
      </c>
      <c r="K3453" s="39">
        <f t="shared" si="437"/>
        <v>-3.9979124171254828E-3</v>
      </c>
      <c r="L3453" s="36">
        <f>-(1-B3453/MAX(B$5:B3453))</f>
        <v>-1.0853891625844825E-2</v>
      </c>
      <c r="M3453" s="37">
        <f>-(1-C3453/MAX(C$5:C3453))</f>
        <v>-3.178632532974035E-2</v>
      </c>
      <c r="N3453" s="37">
        <f>-(1-D3453/MAX(D$5:D3453))</f>
        <v>-0.18470485114183466</v>
      </c>
      <c r="O3453" s="37">
        <f>-(1-E3453/MAX(E$5:E3453))</f>
        <v>-0.13781223500250039</v>
      </c>
      <c r="P3453" s="39">
        <f>-(1-F3453/MAX(F$5:F3453))</f>
        <v>-3.670143782566182E-2</v>
      </c>
      <c r="Q3453" s="33">
        <f>IF(DatiStorici[[#This Row],[Calend]]="X",(DatiStorici[[#This Row],[Balanced]]*B$2/DatiStorici[[#This Row],[Bond 3Y]]),Q3452)</f>
        <v>36.169249452917384</v>
      </c>
      <c r="R3453" s="33">
        <f>IF(DatiStorici[[#This Row],[Calend]]="X",(DatiStorici[[#This Row],[Balanced]]*C$2/DatiStorici[[#This Row],[Bond 10Y]]),R3452)</f>
        <v>24.30522809470698</v>
      </c>
      <c r="S3453" s="33">
        <f>IF(DatiStorici[[#This Row],[Calend]]="X",(DatiStorici[[#This Row],[Balanced]]*D$2/DatiStorici[[#This Row],[SXXR]]),S3452)</f>
        <v>17.1323042755117</v>
      </c>
      <c r="T3453" s="33">
        <f>IF(DatiStorici[[#This Row],[Calend]]="X",(DatiStorici[[#This Row],[Balanced]]*E$2/DatiStorici[[#This Row],[Gold]]),T3452)</f>
        <v>33.681751547510174</v>
      </c>
      <c r="U3453" s="34">
        <f>SUMPRODUCT(DatiStorici[[#This Row],[Bond 3Y]:[Gold]],Q3452:T3452)</f>
        <v>19041.488739537785</v>
      </c>
      <c r="V3453" s="32">
        <f t="shared" si="438"/>
        <v>-3.0040705859076368E-3</v>
      </c>
      <c r="W3453" s="32">
        <f>-(1-U3453/MAX(U$5:U3453))</f>
        <v>-4.1592371629782798E-2</v>
      </c>
      <c r="X3453" s="53" t="str">
        <f t="shared" si="439"/>
        <v/>
      </c>
    </row>
    <row r="3454" spans="1:24" x14ac:dyDescent="0.3">
      <c r="A3454" s="79">
        <v>43979</v>
      </c>
      <c r="B3454" s="1">
        <v>132.693735</v>
      </c>
      <c r="C3454" s="1">
        <v>199.29879399999999</v>
      </c>
      <c r="D3454" s="1">
        <v>241.40982</v>
      </c>
      <c r="E3454" s="1">
        <v>160.73911000000001</v>
      </c>
      <c r="F3454" s="3">
        <f t="shared" si="432"/>
        <v>18292.904588633413</v>
      </c>
      <c r="G3454" s="36">
        <f t="shared" si="433"/>
        <v>3.9305735765012484E-4</v>
      </c>
      <c r="H3454" s="31">
        <f t="shared" si="434"/>
        <v>2.3977739606102248E-3</v>
      </c>
      <c r="I3454" s="37">
        <f t="shared" si="435"/>
        <v>1.6253520216748113E-2</v>
      </c>
      <c r="J3454" s="37">
        <f t="shared" si="436"/>
        <v>1.3324736800420522E-2</v>
      </c>
      <c r="K3454" s="39">
        <f t="shared" si="437"/>
        <v>8.5554036487009676E-3</v>
      </c>
      <c r="L3454" s="36">
        <f>-(1-B3454/MAX(B$5:B3454))</f>
        <v>-1.0465024051533156E-2</v>
      </c>
      <c r="M3454" s="37">
        <f>-(1-C3454/MAX(C$5:C3454))</f>
        <v>-2.9461982281306587E-2</v>
      </c>
      <c r="N3454" s="37">
        <f>-(1-D3454/MAX(D$5:D3454))</f>
        <v>-0.17134515804525341</v>
      </c>
      <c r="O3454" s="37">
        <f>-(1-E3454/MAX(E$5:E3454))</f>
        <v>-0.12624692874692867</v>
      </c>
      <c r="P3454" s="39">
        <f>-(1-F3454/MAX(F$5:F3454))</f>
        <v>-2.8424674752245638E-2</v>
      </c>
      <c r="Q3454" s="33">
        <f>IF(DatiStorici[[#This Row],[Calend]]="X",(DatiStorici[[#This Row],[Balanced]]*B$2/DatiStorici[[#This Row],[Bond 3Y]]),Q3453)</f>
        <v>36.169249452917384</v>
      </c>
      <c r="R3454" s="33">
        <f>IF(DatiStorici[[#This Row],[Calend]]="X",(DatiStorici[[#This Row],[Balanced]]*C$2/DatiStorici[[#This Row],[Bond 10Y]]),R3453)</f>
        <v>24.30522809470698</v>
      </c>
      <c r="S3454" s="33">
        <f>IF(DatiStorici[[#This Row],[Calend]]="X",(DatiStorici[[#This Row],[Balanced]]*D$2/DatiStorici[[#This Row],[SXXR]]),S3453)</f>
        <v>17.1323042755117</v>
      </c>
      <c r="T3454" s="33">
        <f>IF(DatiStorici[[#This Row],[Calend]]="X",(DatiStorici[[#This Row],[Balanced]]*E$2/DatiStorici[[#This Row],[Gold]]),T3453)</f>
        <v>33.681751547510174</v>
      </c>
      <c r="U3454" s="34">
        <f>SUMPRODUCT(DatiStorici[[#This Row],[Bond 3Y]:[Gold]],Q3453:T3453)</f>
        <v>19193.316707548751</v>
      </c>
      <c r="V3454" s="32">
        <f t="shared" si="438"/>
        <v>7.9419138801843491E-3</v>
      </c>
      <c r="W3454" s="32">
        <f>-(1-U3454/MAX(U$5:U3454))</f>
        <v>-3.3950475308960115E-2</v>
      </c>
      <c r="X3454" s="53" t="str">
        <f t="shared" si="439"/>
        <v/>
      </c>
    </row>
    <row r="3455" spans="1:24" x14ac:dyDescent="0.3">
      <c r="A3455" s="79">
        <v>43980</v>
      </c>
      <c r="B3455" s="1">
        <v>132.666988</v>
      </c>
      <c r="C3455" s="1">
        <v>199.436351</v>
      </c>
      <c r="D3455" s="1">
        <v>237.96478400000001</v>
      </c>
      <c r="E3455" s="1">
        <v>161.79966999999999</v>
      </c>
      <c r="F3455" s="3">
        <f t="shared" si="432"/>
        <v>18285.73123458121</v>
      </c>
      <c r="G3455" s="36">
        <f t="shared" si="433"/>
        <v>-2.0158974386411479E-4</v>
      </c>
      <c r="H3455" s="31">
        <f t="shared" si="434"/>
        <v>6.8996679716841946E-4</v>
      </c>
      <c r="I3455" s="37">
        <f t="shared" si="435"/>
        <v>-1.4373290869573268E-2</v>
      </c>
      <c r="J3455" s="37">
        <f t="shared" si="436"/>
        <v>6.5763491899363735E-3</v>
      </c>
      <c r="K3455" s="39">
        <f t="shared" si="437"/>
        <v>-3.9221550955761036E-4</v>
      </c>
      <c r="L3455" s="36">
        <f>-(1-B3455/MAX(B$5:B3455))</f>
        <v>-1.0664484048658829E-2</v>
      </c>
      <c r="M3455" s="37">
        <f>-(1-C3455/MAX(C$5:C3455))</f>
        <v>-2.8792112206210474E-2</v>
      </c>
      <c r="N3455" s="37">
        <f>-(1-D3455/MAX(D$5:D3455))</f>
        <v>-0.18317046723155084</v>
      </c>
      <c r="O3455" s="37">
        <f>-(1-E3455/MAX(E$5:E3455))</f>
        <v>-0.12048188776064883</v>
      </c>
      <c r="P3455" s="39">
        <f>-(1-F3455/MAX(F$5:F3455))</f>
        <v>-2.8805666943104047E-2</v>
      </c>
      <c r="Q3455" s="33">
        <f>IF(DatiStorici[[#This Row],[Calend]]="X",(DatiStorici[[#This Row],[Balanced]]*B$2/DatiStorici[[#This Row],[Bond 3Y]]),Q3454)</f>
        <v>36.169249452917384</v>
      </c>
      <c r="R3455" s="33">
        <f>IF(DatiStorici[[#This Row],[Calend]]="X",(DatiStorici[[#This Row],[Balanced]]*C$2/DatiStorici[[#This Row],[Bond 10Y]]),R3454)</f>
        <v>24.30522809470698</v>
      </c>
      <c r="S3455" s="33">
        <f>IF(DatiStorici[[#This Row],[Calend]]="X",(DatiStorici[[#This Row],[Balanced]]*D$2/DatiStorici[[#This Row],[SXXR]]),S3454)</f>
        <v>17.1323042755117</v>
      </c>
      <c r="T3455" s="33">
        <f>IF(DatiStorici[[#This Row],[Calend]]="X",(DatiStorici[[#This Row],[Balanced]]*E$2/DatiStorici[[#This Row],[Gold]]),T3454)</f>
        <v>33.681751547510174</v>
      </c>
      <c r="U3455" s="34">
        <f>SUMPRODUCT(DatiStorici[[#This Row],[Bond 3Y]:[Gold]],Q3454:T3454)</f>
        <v>19172.392756323792</v>
      </c>
      <c r="V3455" s="32">
        <f t="shared" si="438"/>
        <v>-1.090763267089288E-3</v>
      </c>
      <c r="W3455" s="32">
        <f>-(1-U3455/MAX(U$5:U3455))</f>
        <v>-3.5003632167856735E-2</v>
      </c>
      <c r="X3455" s="53" t="str">
        <f t="shared" si="439"/>
        <v/>
      </c>
    </row>
    <row r="3456" spans="1:24" x14ac:dyDescent="0.3">
      <c r="A3456" s="79">
        <v>43983</v>
      </c>
      <c r="B3456" s="1">
        <v>132.703417</v>
      </c>
      <c r="C3456" s="1">
        <v>199.05527900000001</v>
      </c>
      <c r="D3456" s="1">
        <v>241.18256249999999</v>
      </c>
      <c r="E3456" s="1">
        <v>161.97218000000001</v>
      </c>
      <c r="F3456" s="3">
        <f t="shared" si="432"/>
        <v>18332.192605755587</v>
      </c>
      <c r="G3456" s="36">
        <f t="shared" si="433"/>
        <v>2.7455209429882386E-4</v>
      </c>
      <c r="H3456" s="31">
        <f t="shared" si="434"/>
        <v>-1.9125727492010024E-3</v>
      </c>
      <c r="I3456" s="37">
        <f t="shared" si="435"/>
        <v>1.343147112670323E-2</v>
      </c>
      <c r="J3456" s="37">
        <f t="shared" si="436"/>
        <v>1.0656270230080883E-3</v>
      </c>
      <c r="K3456" s="39">
        <f t="shared" si="437"/>
        <v>2.5376313692481302E-3</v>
      </c>
      <c r="L3456" s="36">
        <f>-(1-B3456/MAX(B$5:B3456))</f>
        <v>-1.0392822619889608E-2</v>
      </c>
      <c r="M3456" s="37">
        <f>-(1-C3456/MAX(C$5:C3456))</f>
        <v>-3.0647842770681888E-2</v>
      </c>
      <c r="N3456" s="37">
        <f>-(1-D3456/MAX(D$5:D3456))</f>
        <v>-0.17212523413223924</v>
      </c>
      <c r="O3456" s="37">
        <f>-(1-E3456/MAX(E$5:E3456))</f>
        <v>-0.11954414994237994</v>
      </c>
      <c r="P3456" s="39">
        <f>-(1-F3456/MAX(F$5:F3456))</f>
        <v>-2.6338004052747555E-2</v>
      </c>
      <c r="Q3456" s="33">
        <f>IF(DatiStorici[[#This Row],[Calend]]="X",(DatiStorici[[#This Row],[Balanced]]*B$2/DatiStorici[[#This Row],[Bond 3Y]]),Q3455)</f>
        <v>36.169249452917384</v>
      </c>
      <c r="R3456" s="33">
        <f>IF(DatiStorici[[#This Row],[Calend]]="X",(DatiStorici[[#This Row],[Balanced]]*C$2/DatiStorici[[#This Row],[Bond 10Y]]),R3455)</f>
        <v>24.30522809470698</v>
      </c>
      <c r="S3456" s="33">
        <f>IF(DatiStorici[[#This Row],[Calend]]="X",(DatiStorici[[#This Row],[Balanced]]*D$2/DatiStorici[[#This Row],[SXXR]]),S3455)</f>
        <v>17.1323042755117</v>
      </c>
      <c r="T3456" s="33">
        <f>IF(DatiStorici[[#This Row],[Calend]]="X",(DatiStorici[[#This Row],[Balanced]]*E$2/DatiStorici[[#This Row],[Gold]]),T3455)</f>
        <v>33.681751547510174</v>
      </c>
      <c r="U3456" s="34">
        <f>SUMPRODUCT(DatiStorici[[#This Row],[Bond 3Y]:[Gold]],Q3455:T3455)</f>
        <v>19225.386723344272</v>
      </c>
      <c r="V3456" s="32">
        <f t="shared" si="438"/>
        <v>2.7602638165853946E-3</v>
      </c>
      <c r="W3456" s="32">
        <f>-(1-U3456/MAX(U$5:U3456))</f>
        <v>-3.2336308045002427E-2</v>
      </c>
      <c r="X3456" s="53" t="str">
        <f t="shared" si="439"/>
        <v/>
      </c>
    </row>
    <row r="3457" spans="1:24" x14ac:dyDescent="0.3">
      <c r="A3457" s="79">
        <v>43984</v>
      </c>
      <c r="B3457" s="1">
        <v>132.687646</v>
      </c>
      <c r="C3457" s="1">
        <v>199.07407900000001</v>
      </c>
      <c r="D3457" s="1">
        <v>244.400341</v>
      </c>
      <c r="E3457" s="1">
        <v>163.05139</v>
      </c>
      <c r="F3457" s="3">
        <f t="shared" si="432"/>
        <v>18423.250501193299</v>
      </c>
      <c r="G3457" s="36">
        <f t="shared" si="433"/>
        <v>-1.1885102565466763E-4</v>
      </c>
      <c r="H3457" s="31">
        <f t="shared" si="434"/>
        <v>9.4441666439229078E-5</v>
      </c>
      <c r="I3457" s="37">
        <f t="shared" si="435"/>
        <v>1.3253455086631808E-2</v>
      </c>
      <c r="J3457" s="37">
        <f t="shared" si="436"/>
        <v>6.6408351010109135E-3</v>
      </c>
      <c r="K3457" s="39">
        <f t="shared" si="437"/>
        <v>4.9548079974379407E-3</v>
      </c>
      <c r="L3457" s="36">
        <f>-(1-B3457/MAX(B$5:B3457))</f>
        <v>-1.0510431458812475E-2</v>
      </c>
      <c r="M3457" s="37">
        <f>-(1-C3457/MAX(C$5:C3457))</f>
        <v>-3.0556291214513864E-2</v>
      </c>
      <c r="N3457" s="37">
        <f>-(1-D3457/MAX(D$5:D3457))</f>
        <v>-0.16108000103292741</v>
      </c>
      <c r="O3457" s="37">
        <f>-(1-E3457/MAX(E$5:E3457))</f>
        <v>-0.11367773042551799</v>
      </c>
      <c r="P3457" s="39">
        <f>-(1-F3457/MAX(F$5:F3457))</f>
        <v>-2.1501724283855994E-2</v>
      </c>
      <c r="Q3457" s="33">
        <f>IF(DatiStorici[[#This Row],[Calend]]="X",(DatiStorici[[#This Row],[Balanced]]*B$2/DatiStorici[[#This Row],[Bond 3Y]]),Q3456)</f>
        <v>36.169249452917384</v>
      </c>
      <c r="R3457" s="33">
        <f>IF(DatiStorici[[#This Row],[Calend]]="X",(DatiStorici[[#This Row],[Balanced]]*C$2/DatiStorici[[#This Row],[Bond 10Y]]),R3456)</f>
        <v>24.30522809470698</v>
      </c>
      <c r="S3457" s="33">
        <f>IF(DatiStorici[[#This Row],[Calend]]="X",(DatiStorici[[#This Row],[Balanced]]*D$2/DatiStorici[[#This Row],[SXXR]]),S3456)</f>
        <v>17.1323042755117</v>
      </c>
      <c r="T3457" s="33">
        <f>IF(DatiStorici[[#This Row],[Calend]]="X",(DatiStorici[[#This Row],[Balanced]]*E$2/DatiStorici[[#This Row],[Gold]]),T3456)</f>
        <v>33.681751547510174</v>
      </c>
      <c r="U3457" s="34">
        <f>SUMPRODUCT(DatiStorici[[#This Row],[Bond 3Y]:[Gold]],Q3456:T3456)</f>
        <v>19316.750879840114</v>
      </c>
      <c r="V3457" s="32">
        <f t="shared" si="438"/>
        <v>4.7410098822457088E-3</v>
      </c>
      <c r="W3457" s="32">
        <f>-(1-U3457/MAX(U$5:U3457))</f>
        <v>-2.7737712539000481E-2</v>
      </c>
      <c r="X3457" s="53" t="str">
        <f t="shared" si="439"/>
        <v/>
      </c>
    </row>
    <row r="3458" spans="1:24" x14ac:dyDescent="0.3">
      <c r="A3458" s="79">
        <v>43985</v>
      </c>
      <c r="B3458" s="1">
        <v>132.64298500000001</v>
      </c>
      <c r="C3458" s="1">
        <v>198.202032</v>
      </c>
      <c r="D3458" s="1">
        <v>250.642763</v>
      </c>
      <c r="E3458" s="1">
        <v>159.60545999999999</v>
      </c>
      <c r="F3458" s="3">
        <f t="shared" si="432"/>
        <v>18358.066318067486</v>
      </c>
      <c r="G3458" s="36">
        <f t="shared" si="433"/>
        <v>-3.3664413530731921E-4</v>
      </c>
      <c r="H3458" s="31">
        <f t="shared" si="434"/>
        <v>-4.3901376219529558E-3</v>
      </c>
      <c r="I3458" s="37">
        <f t="shared" si="435"/>
        <v>2.5221047812150992E-2</v>
      </c>
      <c r="J3458" s="37">
        <f t="shared" si="436"/>
        <v>-2.1360532234466781E-2</v>
      </c>
      <c r="K3458" s="39">
        <f t="shared" si="437"/>
        <v>-3.5444218426498035E-3</v>
      </c>
      <c r="L3458" s="36">
        <f>-(1-B3458/MAX(B$5:B3458))</f>
        <v>-1.08434812562338E-2</v>
      </c>
      <c r="M3458" s="37">
        <f>-(1-C3458/MAX(C$5:C3458))</f>
        <v>-3.480295397524058E-2</v>
      </c>
      <c r="N3458" s="37">
        <f>-(1-D3458/MAX(D$5:D3458))</f>
        <v>-0.13965248323011048</v>
      </c>
      <c r="O3458" s="37">
        <f>-(1-E3458/MAX(E$5:E3458))</f>
        <v>-0.13240927572785988</v>
      </c>
      <c r="P3458" s="39">
        <f>-(1-F3458/MAX(F$5:F3458))</f>
        <v>-2.496379579987007E-2</v>
      </c>
      <c r="Q3458" s="33">
        <f>IF(DatiStorici[[#This Row],[Calend]]="X",(DatiStorici[[#This Row],[Balanced]]*B$2/DatiStorici[[#This Row],[Bond 3Y]]),Q3457)</f>
        <v>36.169249452917384</v>
      </c>
      <c r="R3458" s="33">
        <f>IF(DatiStorici[[#This Row],[Calend]]="X",(DatiStorici[[#This Row],[Balanced]]*C$2/DatiStorici[[#This Row],[Bond 10Y]]),R3457)</f>
        <v>24.30522809470698</v>
      </c>
      <c r="S3458" s="33">
        <f>IF(DatiStorici[[#This Row],[Calend]]="X",(DatiStorici[[#This Row],[Balanced]]*D$2/DatiStorici[[#This Row],[SXXR]]),S3457)</f>
        <v>17.1323042755117</v>
      </c>
      <c r="T3458" s="33">
        <f>IF(DatiStorici[[#This Row],[Calend]]="X",(DatiStorici[[#This Row],[Balanced]]*E$2/DatiStorici[[#This Row],[Gold]]),T3457)</f>
        <v>33.681751547510174</v>
      </c>
      <c r="U3458" s="34">
        <f>SUMPRODUCT(DatiStorici[[#This Row],[Bond 3Y]:[Gold]],Q3457:T3457)</f>
        <v>19284.822338756032</v>
      </c>
      <c r="V3458" s="32">
        <f t="shared" si="438"/>
        <v>-1.6542615081788644E-3</v>
      </c>
      <c r="W3458" s="32">
        <f>-(1-U3458/MAX(U$5:U3458))</f>
        <v>-2.9344759012954857E-2</v>
      </c>
      <c r="X3458" s="53" t="str">
        <f t="shared" si="439"/>
        <v/>
      </c>
    </row>
    <row r="3459" spans="1:24" x14ac:dyDescent="0.3">
      <c r="A3459" s="79">
        <v>43986</v>
      </c>
      <c r="B3459" s="1">
        <v>132.730076</v>
      </c>
      <c r="C3459" s="1">
        <v>198.82276899999999</v>
      </c>
      <c r="D3459" s="1">
        <v>248.820606</v>
      </c>
      <c r="E3459" s="1">
        <v>159.10767999999999</v>
      </c>
      <c r="F3459" s="3">
        <f t="shared" si="432"/>
        <v>18328.888132833428</v>
      </c>
      <c r="G3459" s="36">
        <f t="shared" si="433"/>
        <v>6.5636657163698799E-4</v>
      </c>
      <c r="H3459" s="31">
        <f t="shared" si="434"/>
        <v>3.1269457435544297E-3</v>
      </c>
      <c r="I3459" s="37">
        <f t="shared" si="435"/>
        <v>-7.2964913833822986E-3</v>
      </c>
      <c r="J3459" s="37">
        <f t="shared" si="436"/>
        <v>-3.1236892508076861E-3</v>
      </c>
      <c r="K3459" s="39">
        <f t="shared" si="437"/>
        <v>-1.5906575960295069E-3</v>
      </c>
      <c r="L3459" s="36">
        <f>-(1-B3459/MAX(B$5:B3459))</f>
        <v>-1.0194018863828314E-2</v>
      </c>
      <c r="M3459" s="37">
        <f>-(1-C3459/MAX(C$5:C3459))</f>
        <v>-3.1780111511353737E-2</v>
      </c>
      <c r="N3459" s="37">
        <f>-(1-D3459/MAX(D$5:D3459))</f>
        <v>-0.1459071551438369</v>
      </c>
      <c r="O3459" s="37">
        <f>-(1-E3459/MAX(E$5:E3459))</f>
        <v>-0.13511513122132601</v>
      </c>
      <c r="P3459" s="39">
        <f>-(1-F3459/MAX(F$5:F3459))</f>
        <v>-2.6513511684056912E-2</v>
      </c>
      <c r="Q3459" s="33">
        <f>IF(DatiStorici[[#This Row],[Calend]]="X",(DatiStorici[[#This Row],[Balanced]]*B$2/DatiStorici[[#This Row],[Bond 3Y]]),Q3458)</f>
        <v>36.169249452917384</v>
      </c>
      <c r="R3459" s="33">
        <f>IF(DatiStorici[[#This Row],[Calend]]="X",(DatiStorici[[#This Row],[Balanced]]*C$2/DatiStorici[[#This Row],[Bond 10Y]]),R3458)</f>
        <v>24.30522809470698</v>
      </c>
      <c r="S3459" s="33">
        <f>IF(DatiStorici[[#This Row],[Calend]]="X",(DatiStorici[[#This Row],[Balanced]]*D$2/DatiStorici[[#This Row],[SXXR]]),S3458)</f>
        <v>17.1323042755117</v>
      </c>
      <c r="T3459" s="33">
        <f>IF(DatiStorici[[#This Row],[Calend]]="X",(DatiStorici[[#This Row],[Balanced]]*E$2/DatiStorici[[#This Row],[Gold]]),T3458)</f>
        <v>33.681751547510174</v>
      </c>
      <c r="U3459" s="34">
        <f>SUMPRODUCT(DatiStorici[[#This Row],[Bond 3Y]:[Gold]],Q3458:T3458)</f>
        <v>19255.075658784881</v>
      </c>
      <c r="V3459" s="32">
        <f t="shared" si="438"/>
        <v>-1.5436826470135285E-3</v>
      </c>
      <c r="W3459" s="32">
        <f>-(1-U3459/MAX(U$5:U3459))</f>
        <v>-3.0841986745145822E-2</v>
      </c>
      <c r="X3459" s="53" t="str">
        <f t="shared" si="439"/>
        <v/>
      </c>
    </row>
    <row r="3460" spans="1:24" x14ac:dyDescent="0.3">
      <c r="A3460" s="79">
        <v>43987</v>
      </c>
      <c r="B3460" s="1">
        <v>132.717476</v>
      </c>
      <c r="C3460" s="1">
        <v>198.362818</v>
      </c>
      <c r="D3460" s="1">
        <v>254.98932300000001</v>
      </c>
      <c r="E3460" s="1">
        <v>157.55235999999999</v>
      </c>
      <c r="F3460" s="3">
        <f t="shared" si="432"/>
        <v>18348.387378561565</v>
      </c>
      <c r="G3460" s="36">
        <f t="shared" si="433"/>
        <v>-9.4934007976505493E-5</v>
      </c>
      <c r="H3460" s="31">
        <f t="shared" si="434"/>
        <v>-2.316051844055228E-3</v>
      </c>
      <c r="I3460" s="37">
        <f t="shared" si="435"/>
        <v>2.4489494714675281E-2</v>
      </c>
      <c r="J3460" s="37">
        <f t="shared" si="436"/>
        <v>-9.8233582433277181E-3</v>
      </c>
      <c r="K3460" s="39">
        <f t="shared" si="437"/>
        <v>1.0632876784537212E-3</v>
      </c>
      <c r="L3460" s="36">
        <f>-(1-B3460/MAX(B$5:B3460))</f>
        <v>-1.0287980652581519E-2</v>
      </c>
      <c r="M3460" s="37">
        <f>-(1-C3460/MAX(C$5:C3460))</f>
        <v>-3.4019964160877159E-2</v>
      </c>
      <c r="N3460" s="37">
        <f>-(1-D3460/MAX(D$5:D3460))</f>
        <v>-0.12473263452699301</v>
      </c>
      <c r="O3460" s="37">
        <f>-(1-E3460/MAX(E$5:E3460))</f>
        <v>-0.14356961144571767</v>
      </c>
      <c r="P3460" s="39">
        <f>-(1-F3460/MAX(F$5:F3460))</f>
        <v>-2.5477864998282751E-2</v>
      </c>
      <c r="Q3460" s="33">
        <f>IF(DatiStorici[[#This Row],[Calend]]="X",(DatiStorici[[#This Row],[Balanced]]*B$2/DatiStorici[[#This Row],[Bond 3Y]]),Q3459)</f>
        <v>36.169249452917384</v>
      </c>
      <c r="R3460" s="33">
        <f>IF(DatiStorici[[#This Row],[Calend]]="X",(DatiStorici[[#This Row],[Balanced]]*C$2/DatiStorici[[#This Row],[Bond 10Y]]),R3459)</f>
        <v>24.30522809470698</v>
      </c>
      <c r="S3460" s="33">
        <f>IF(DatiStorici[[#This Row],[Calend]]="X",(DatiStorici[[#This Row],[Balanced]]*D$2/DatiStorici[[#This Row],[SXXR]]),S3459)</f>
        <v>17.1323042755117</v>
      </c>
      <c r="T3460" s="33">
        <f>IF(DatiStorici[[#This Row],[Calend]]="X",(DatiStorici[[#This Row],[Balanced]]*E$2/DatiStorici[[#This Row],[Gold]]),T3459)</f>
        <v>33.681751547510174</v>
      </c>
      <c r="U3460" s="34">
        <f>SUMPRODUCT(DatiStorici[[#This Row],[Bond 3Y]:[Gold]],Q3459:T3459)</f>
        <v>19296.739147091037</v>
      </c>
      <c r="V3460" s="32">
        <f t="shared" si="438"/>
        <v>2.1614289618349853E-3</v>
      </c>
      <c r="W3460" s="32">
        <f>-(1-U3460/MAX(U$5:U3460))</f>
        <v>-2.8744955070609812E-2</v>
      </c>
      <c r="X3460" s="53" t="str">
        <f t="shared" si="439"/>
        <v/>
      </c>
    </row>
    <row r="3461" spans="1:24" x14ac:dyDescent="0.3">
      <c r="A3461" s="79">
        <v>43990</v>
      </c>
      <c r="B3461" s="1">
        <v>132.74795800000001</v>
      </c>
      <c r="C3461" s="1">
        <v>198.92781199999999</v>
      </c>
      <c r="D3461" s="1">
        <v>254.192215</v>
      </c>
      <c r="E3461" s="1">
        <v>158.19292999999999</v>
      </c>
      <c r="F3461" s="3">
        <f t="shared" si="432"/>
        <v>18376.718032848064</v>
      </c>
      <c r="G3461" s="36">
        <f t="shared" si="433"/>
        <v>2.2964948524313E-4</v>
      </c>
      <c r="H3461" s="31">
        <f t="shared" si="434"/>
        <v>2.8442371313172048E-3</v>
      </c>
      <c r="I3461" s="37">
        <f t="shared" si="435"/>
        <v>-3.1309408989484318E-3</v>
      </c>
      <c r="J3461" s="37">
        <f t="shared" si="436"/>
        <v>4.0575166067050887E-3</v>
      </c>
      <c r="K3461" s="39">
        <f t="shared" si="437"/>
        <v>1.5428497529933497E-3</v>
      </c>
      <c r="L3461" s="36">
        <f>-(1-B3461/MAX(B$5:B3461))</f>
        <v>-1.0060667696646819E-2</v>
      </c>
      <c r="M3461" s="37">
        <f>-(1-C3461/MAX(C$5:C3461))</f>
        <v>-3.1268576930792102E-2</v>
      </c>
      <c r="N3461" s="37">
        <f>-(1-D3461/MAX(D$5:D3461))</f>
        <v>-0.12746875936135504</v>
      </c>
      <c r="O3461" s="37">
        <f>-(1-E3461/MAX(E$5:E3461))</f>
        <v>-0.14008757148137685</v>
      </c>
      <c r="P3461" s="39">
        <f>-(1-F3461/MAX(F$5:F3461))</f>
        <v>-2.3973163297165812E-2</v>
      </c>
      <c r="Q3461" s="33">
        <f>IF(DatiStorici[[#This Row],[Calend]]="X",(DatiStorici[[#This Row],[Balanced]]*B$2/DatiStorici[[#This Row],[Bond 3Y]]),Q3460)</f>
        <v>36.169249452917384</v>
      </c>
      <c r="R3461" s="33">
        <f>IF(DatiStorici[[#This Row],[Calend]]="X",(DatiStorici[[#This Row],[Balanced]]*C$2/DatiStorici[[#This Row],[Bond 10Y]]),R3460)</f>
        <v>24.30522809470698</v>
      </c>
      <c r="S3461" s="33">
        <f>IF(DatiStorici[[#This Row],[Calend]]="X",(DatiStorici[[#This Row],[Balanced]]*D$2/DatiStorici[[#This Row],[SXXR]]),S3460)</f>
        <v>17.1323042755117</v>
      </c>
      <c r="T3461" s="33">
        <f>IF(DatiStorici[[#This Row],[Calend]]="X",(DatiStorici[[#This Row],[Balanced]]*E$2/DatiStorici[[#This Row],[Gold]]),T3460)</f>
        <v>33.681751547510174</v>
      </c>
      <c r="U3461" s="34">
        <f>SUMPRODUCT(DatiStorici[[#This Row],[Bond 3Y]:[Gold]],Q3460:T3460)</f>
        <v>19319.493188987348</v>
      </c>
      <c r="V3461" s="32">
        <f t="shared" si="438"/>
        <v>1.1784704593482275E-3</v>
      </c>
      <c r="W3461" s="32">
        <f>-(1-U3461/MAX(U$5:U3461))</f>
        <v>-2.7599684990734175E-2</v>
      </c>
      <c r="X3461" s="53" t="str">
        <f t="shared" si="439"/>
        <v/>
      </c>
    </row>
    <row r="3462" spans="1:24" x14ac:dyDescent="0.3">
      <c r="A3462" s="79">
        <v>43991</v>
      </c>
      <c r="B3462" s="1">
        <v>132.71391600000001</v>
      </c>
      <c r="C3462" s="1">
        <v>198.442182</v>
      </c>
      <c r="D3462" s="1">
        <v>251.094549</v>
      </c>
      <c r="E3462" s="1">
        <v>160.35768999999999</v>
      </c>
      <c r="F3462" s="3">
        <f t="shared" si="432"/>
        <v>18402.362476527625</v>
      </c>
      <c r="G3462" s="36">
        <f t="shared" si="433"/>
        <v>-2.5647374271607328E-4</v>
      </c>
      <c r="H3462" s="31">
        <f t="shared" si="434"/>
        <v>-2.4442220052061647E-3</v>
      </c>
      <c r="I3462" s="37">
        <f t="shared" si="435"/>
        <v>-1.2261175349414354E-2</v>
      </c>
      <c r="J3462" s="37">
        <f t="shared" si="436"/>
        <v>1.3591518512573992E-2</v>
      </c>
      <c r="K3462" s="39">
        <f t="shared" si="437"/>
        <v>1.3945127219179975E-3</v>
      </c>
      <c r="L3462" s="36">
        <f>-(1-B3462/MAX(B$5:B3462))</f>
        <v>-1.031452858654669E-2</v>
      </c>
      <c r="M3462" s="37">
        <f>-(1-C3462/MAX(C$5:C3462))</f>
        <v>-3.3633480240466529E-2</v>
      </c>
      <c r="N3462" s="37">
        <f>-(1-D3462/MAX(D$5:D3462))</f>
        <v>-0.13810169852538157</v>
      </c>
      <c r="O3462" s="37">
        <f>-(1-E3462/MAX(E$5:E3462))</f>
        <v>-0.12832026918310113</v>
      </c>
      <c r="P3462" s="39">
        <f>-(1-F3462/MAX(F$5:F3462))</f>
        <v>-2.2611131992183786E-2</v>
      </c>
      <c r="Q3462" s="33">
        <f>IF(DatiStorici[[#This Row],[Calend]]="X",(DatiStorici[[#This Row],[Balanced]]*B$2/DatiStorici[[#This Row],[Bond 3Y]]),Q3461)</f>
        <v>36.169249452917384</v>
      </c>
      <c r="R3462" s="33">
        <f>IF(DatiStorici[[#This Row],[Calend]]="X",(DatiStorici[[#This Row],[Balanced]]*C$2/DatiStorici[[#This Row],[Bond 10Y]]),R3461)</f>
        <v>24.30522809470698</v>
      </c>
      <c r="S3462" s="33">
        <f>IF(DatiStorici[[#This Row],[Calend]]="X",(DatiStorici[[#This Row],[Balanced]]*D$2/DatiStorici[[#This Row],[SXXR]]),S3461)</f>
        <v>17.1323042755117</v>
      </c>
      <c r="T3462" s="33">
        <f>IF(DatiStorici[[#This Row],[Calend]]="X",(DatiStorici[[#This Row],[Balanced]]*E$2/DatiStorici[[#This Row],[Gold]]),T3461)</f>
        <v>33.681751547510174</v>
      </c>
      <c r="U3462" s="34">
        <f>SUMPRODUCT(DatiStorici[[#This Row],[Bond 3Y]:[Gold]],Q3461:T3461)</f>
        <v>19326.301319501919</v>
      </c>
      <c r="V3462" s="32">
        <f t="shared" si="438"/>
        <v>3.5233487480804132E-4</v>
      </c>
      <c r="W3462" s="32">
        <f>-(1-U3462/MAX(U$5:U3462))</f>
        <v>-2.7257014083571507E-2</v>
      </c>
      <c r="X3462" s="53" t="str">
        <f t="shared" si="439"/>
        <v/>
      </c>
    </row>
    <row r="3463" spans="1:24" x14ac:dyDescent="0.3">
      <c r="A3463" s="79">
        <v>43992</v>
      </c>
      <c r="B3463" s="1">
        <v>132.64851400000001</v>
      </c>
      <c r="C3463" s="1">
        <v>198.153211</v>
      </c>
      <c r="D3463" s="1">
        <v>250.14047600000001</v>
      </c>
      <c r="E3463" s="1">
        <v>161.15607</v>
      </c>
      <c r="F3463" s="3">
        <f t="shared" ref="F3463:F3526" si="440">SUMPRODUCT(B3463:E3463,B$3:E$3)</f>
        <v>18410.567824363599</v>
      </c>
      <c r="G3463" s="36">
        <f t="shared" ref="G3463:G3526" si="441">LN(B3463/B3462)</f>
        <v>-4.9292585483386153E-4</v>
      </c>
      <c r="H3463" s="31">
        <f t="shared" ref="H3463:H3526" si="442">LN(C3463/C3462)</f>
        <v>-1.457258738950185E-3</v>
      </c>
      <c r="I3463" s="37">
        <f t="shared" ref="I3463:I3526" si="443">LN(D3463/D3462)</f>
        <v>-3.8068933919238523E-3</v>
      </c>
      <c r="J3463" s="37">
        <f t="shared" ref="J3463:J3526" si="444">LN(E3463/E3462)</f>
        <v>4.9663917401608134E-3</v>
      </c>
      <c r="K3463" s="39">
        <f t="shared" ref="K3463:K3526" si="445">LN(F3463/F3462)</f>
        <v>4.4578619005837642E-4</v>
      </c>
      <c r="L3463" s="36">
        <f>-(1-B3463/MAX(B$5:B3463))</f>
        <v>-1.0802249928454688E-2</v>
      </c>
      <c r="M3463" s="37">
        <f>-(1-C3463/MAX(C$5:C3463))</f>
        <v>-3.5040700705223582E-2</v>
      </c>
      <c r="N3463" s="37">
        <f>-(1-D3463/MAX(D$5:D3463))</f>
        <v>-0.14137661588801531</v>
      </c>
      <c r="O3463" s="37">
        <f>-(1-E3463/MAX(E$5:E3463))</f>
        <v>-0.12398039833880536</v>
      </c>
      <c r="P3463" s="39">
        <f>-(1-F3463/MAX(F$5:F3463))</f>
        <v>-2.2175328402115224E-2</v>
      </c>
      <c r="Q3463" s="33">
        <f>IF(DatiStorici[[#This Row],[Calend]]="X",(DatiStorici[[#This Row],[Balanced]]*B$2/DatiStorici[[#This Row],[Bond 3Y]]),Q3462)</f>
        <v>36.169249452917384</v>
      </c>
      <c r="R3463" s="33">
        <f>IF(DatiStorici[[#This Row],[Calend]]="X",(DatiStorici[[#This Row],[Balanced]]*C$2/DatiStorici[[#This Row],[Bond 10Y]]),R3462)</f>
        <v>24.30522809470698</v>
      </c>
      <c r="S3463" s="33">
        <f>IF(DatiStorici[[#This Row],[Calend]]="X",(DatiStorici[[#This Row],[Balanced]]*D$2/DatiStorici[[#This Row],[SXXR]]),S3462)</f>
        <v>17.1323042755117</v>
      </c>
      <c r="T3463" s="33">
        <f>IF(DatiStorici[[#This Row],[Calend]]="X",(DatiStorici[[#This Row],[Balanced]]*E$2/DatiStorici[[#This Row],[Gold]]),T3462)</f>
        <v>33.681751547510174</v>
      </c>
      <c r="U3463" s="34">
        <f>SUMPRODUCT(DatiStorici[[#This Row],[Bond 3Y]:[Gold]],Q3462:T3462)</f>
        <v>19327.457640044893</v>
      </c>
      <c r="V3463" s="32">
        <f t="shared" ref="V3463:V3526" si="446">LN(U3463/U3462)</f>
        <v>5.9829655611431998E-5</v>
      </c>
      <c r="W3463" s="32">
        <f>-(1-U3463/MAX(U$5:U3463))</f>
        <v>-2.7198813464681559E-2</v>
      </c>
      <c r="X3463" s="53" t="str">
        <f t="shared" ref="X3463:X3526" si="447">IF(AND(MONTH(A3463)&lt;&gt;MONTH(A3462),MONTH(A3463)=X$2),"X","")</f>
        <v/>
      </c>
    </row>
    <row r="3464" spans="1:24" x14ac:dyDescent="0.3">
      <c r="A3464" s="79">
        <v>43993</v>
      </c>
      <c r="B3464" s="1">
        <v>132.71542199999999</v>
      </c>
      <c r="C3464" s="1">
        <v>199.401737</v>
      </c>
      <c r="D3464" s="1">
        <v>239.930939</v>
      </c>
      <c r="E3464" s="1">
        <v>162.67035000000001</v>
      </c>
      <c r="F3464" s="3">
        <f t="shared" si="440"/>
        <v>18349.968438433545</v>
      </c>
      <c r="G3464" s="36">
        <f t="shared" si="441"/>
        <v>5.0427350774468849E-4</v>
      </c>
      <c r="H3464" s="31">
        <f t="shared" si="442"/>
        <v>6.281044222769051E-3</v>
      </c>
      <c r="I3464" s="37">
        <f t="shared" si="443"/>
        <v>-4.1671536287156336E-2</v>
      </c>
      <c r="J3464" s="37">
        <f t="shared" si="444"/>
        <v>9.3524860491397202E-3</v>
      </c>
      <c r="K3464" s="39">
        <f t="shared" si="445"/>
        <v>-3.2969835037375615E-3</v>
      </c>
      <c r="L3464" s="36">
        <f>-(1-B3464/MAX(B$5:B3464))</f>
        <v>-1.0303297915605358E-2</v>
      </c>
      <c r="M3464" s="37">
        <f>-(1-C3464/MAX(C$5:C3464))</f>
        <v>-2.8960674204359438E-2</v>
      </c>
      <c r="N3464" s="37">
        <f>-(1-D3464/MAX(D$5:D3464))</f>
        <v>-0.17642151285685503</v>
      </c>
      <c r="O3464" s="37">
        <f>-(1-E3464/MAX(E$5:E3464))</f>
        <v>-0.11574900524015563</v>
      </c>
      <c r="P3464" s="39">
        <f>-(1-F3464/MAX(F$5:F3464))</f>
        <v>-2.5393891523654233E-2</v>
      </c>
      <c r="Q3464" s="33">
        <f>IF(DatiStorici[[#This Row],[Calend]]="X",(DatiStorici[[#This Row],[Balanced]]*B$2/DatiStorici[[#This Row],[Bond 3Y]]),Q3463)</f>
        <v>36.169249452917384</v>
      </c>
      <c r="R3464" s="33">
        <f>IF(DatiStorici[[#This Row],[Calend]]="X",(DatiStorici[[#This Row],[Balanced]]*C$2/DatiStorici[[#This Row],[Bond 10Y]]),R3463)</f>
        <v>24.30522809470698</v>
      </c>
      <c r="S3464" s="33">
        <f>IF(DatiStorici[[#This Row],[Calend]]="X",(DatiStorici[[#This Row],[Balanced]]*D$2/DatiStorici[[#This Row],[SXXR]]),S3463)</f>
        <v>17.1323042755117</v>
      </c>
      <c r="T3464" s="33">
        <f>IF(DatiStorici[[#This Row],[Calend]]="X",(DatiStorici[[#This Row],[Balanced]]*E$2/DatiStorici[[#This Row],[Gold]]),T3463)</f>
        <v>33.681751547510174</v>
      </c>
      <c r="U3464" s="34">
        <f>SUMPRODUCT(DatiStorici[[#This Row],[Bond 3Y]:[Gold]],Q3463:T3463)</f>
        <v>19236.314069736731</v>
      </c>
      <c r="V3464" s="32">
        <f t="shared" si="446"/>
        <v>-4.7269100491986859E-3</v>
      </c>
      <c r="W3464" s="32">
        <f>-(1-U3464/MAX(U$5:U3464))</f>
        <v>-3.1786306294423472E-2</v>
      </c>
      <c r="X3464" s="53" t="str">
        <f t="shared" si="447"/>
        <v/>
      </c>
    </row>
    <row r="3465" spans="1:24" x14ac:dyDescent="0.3">
      <c r="A3465" s="79">
        <v>43994</v>
      </c>
      <c r="B3465" s="1">
        <v>132.76873399999999</v>
      </c>
      <c r="C3465" s="1">
        <v>199.81346099999999</v>
      </c>
      <c r="D3465" s="1">
        <v>240.635233</v>
      </c>
      <c r="E3465" s="1">
        <v>162.22405000000001</v>
      </c>
      <c r="F3465" s="3">
        <f t="shared" si="440"/>
        <v>18354.701341138465</v>
      </c>
      <c r="G3465" s="36">
        <f t="shared" si="441"/>
        <v>4.0162095938105468E-4</v>
      </c>
      <c r="H3465" s="31">
        <f t="shared" si="442"/>
        <v>2.0626676942126065E-3</v>
      </c>
      <c r="I3465" s="37">
        <f t="shared" si="443"/>
        <v>2.9311031249082903E-3</v>
      </c>
      <c r="J3465" s="37">
        <f t="shared" si="444"/>
        <v>-2.7473559453247355E-3</v>
      </c>
      <c r="K3465" s="39">
        <f t="shared" si="445"/>
        <v>2.5789103999979748E-4</v>
      </c>
      <c r="L3465" s="36">
        <f>-(1-B3465/MAX(B$5:B3465))</f>
        <v>-9.9057351471915078E-3</v>
      </c>
      <c r="M3465" s="37">
        <f>-(1-C3465/MAX(C$5:C3465))</f>
        <v>-2.6955675645225163E-2</v>
      </c>
      <c r="N3465" s="37">
        <f>-(1-D3465/MAX(D$5:D3465))</f>
        <v>-0.17400397808855239</v>
      </c>
      <c r="O3465" s="37">
        <f>-(1-E3465/MAX(E$5:E3465))</f>
        <v>-0.11817502337413843</v>
      </c>
      <c r="P3465" s="39">
        <f>-(1-F3465/MAX(F$5:F3465))</f>
        <v>-2.5142516928514436E-2</v>
      </c>
      <c r="Q3465" s="33">
        <f>IF(DatiStorici[[#This Row],[Calend]]="X",(DatiStorici[[#This Row],[Balanced]]*B$2/DatiStorici[[#This Row],[Bond 3Y]]),Q3464)</f>
        <v>36.169249452917384</v>
      </c>
      <c r="R3465" s="33">
        <f>IF(DatiStorici[[#This Row],[Calend]]="X",(DatiStorici[[#This Row],[Balanced]]*C$2/DatiStorici[[#This Row],[Bond 10Y]]),R3464)</f>
        <v>24.30522809470698</v>
      </c>
      <c r="S3465" s="33">
        <f>IF(DatiStorici[[#This Row],[Calend]]="X",(DatiStorici[[#This Row],[Balanced]]*D$2/DatiStorici[[#This Row],[SXXR]]),S3464)</f>
        <v>17.1323042755117</v>
      </c>
      <c r="T3465" s="33">
        <f>IF(DatiStorici[[#This Row],[Calend]]="X",(DatiStorici[[#This Row],[Balanced]]*E$2/DatiStorici[[#This Row],[Gold]]),T3464)</f>
        <v>33.681751547510174</v>
      </c>
      <c r="U3465" s="34">
        <f>SUMPRODUCT(DatiStorici[[#This Row],[Bond 3Y]:[Gold]],Q3464:T3464)</f>
        <v>19245.283383887392</v>
      </c>
      <c r="V3465" s="32">
        <f t="shared" si="446"/>
        <v>4.661612254478385E-4</v>
      </c>
      <c r="W3465" s="32">
        <f>-(1-U3465/MAX(U$5:U3465))</f>
        <v>-3.1334857396659865E-2</v>
      </c>
      <c r="X3465" s="53" t="str">
        <f t="shared" si="447"/>
        <v/>
      </c>
    </row>
    <row r="3466" spans="1:24" x14ac:dyDescent="0.3">
      <c r="A3466" s="79">
        <v>43997</v>
      </c>
      <c r="B3466" s="1">
        <v>132.78807900000001</v>
      </c>
      <c r="C3466" s="1">
        <v>199.95335299999999</v>
      </c>
      <c r="D3466" s="1">
        <v>237.95045200000001</v>
      </c>
      <c r="E3466" s="1">
        <v>160.06173000000001</v>
      </c>
      <c r="F3466" s="3">
        <f t="shared" si="440"/>
        <v>18233.048971075554</v>
      </c>
      <c r="G3466" s="36">
        <f t="shared" si="441"/>
        <v>1.4569387104542957E-4</v>
      </c>
      <c r="H3466" s="31">
        <f t="shared" si="442"/>
        <v>6.9986802711485472E-4</v>
      </c>
      <c r="I3466" s="37">
        <f t="shared" si="443"/>
        <v>-1.1219763767012557E-2</v>
      </c>
      <c r="J3466" s="37">
        <f t="shared" si="444"/>
        <v>-1.341885109865509E-2</v>
      </c>
      <c r="K3466" s="39">
        <f t="shared" si="445"/>
        <v>-6.6499206607737293E-3</v>
      </c>
      <c r="L3466" s="36">
        <f>-(1-B3466/MAX(B$5:B3466))</f>
        <v>-9.7614739723158594E-3</v>
      </c>
      <c r="M3466" s="37">
        <f>-(1-C3466/MAX(C$5:C3466))</f>
        <v>-2.6274434672062474E-2</v>
      </c>
      <c r="N3466" s="37">
        <f>-(1-D3466/MAX(D$5:D3466))</f>
        <v>-0.18321966274975676</v>
      </c>
      <c r="O3466" s="37">
        <f>-(1-E3466/MAX(E$5:E3466))</f>
        <v>-0.12992906220782319</v>
      </c>
      <c r="P3466" s="39">
        <f>-(1-F3466/MAX(F$5:F3466))</f>
        <v>-3.1603734743233414E-2</v>
      </c>
      <c r="Q3466" s="33">
        <f>IF(DatiStorici[[#This Row],[Calend]]="X",(DatiStorici[[#This Row],[Balanced]]*B$2/DatiStorici[[#This Row],[Bond 3Y]]),Q3465)</f>
        <v>36.169249452917384</v>
      </c>
      <c r="R3466" s="33">
        <f>IF(DatiStorici[[#This Row],[Calend]]="X",(DatiStorici[[#This Row],[Balanced]]*C$2/DatiStorici[[#This Row],[Bond 10Y]]),R3465)</f>
        <v>24.30522809470698</v>
      </c>
      <c r="S3466" s="33">
        <f>IF(DatiStorici[[#This Row],[Calend]]="X",(DatiStorici[[#This Row],[Balanced]]*D$2/DatiStorici[[#This Row],[SXXR]]),S3465)</f>
        <v>17.1323042755117</v>
      </c>
      <c r="T3466" s="33">
        <f>IF(DatiStorici[[#This Row],[Calend]]="X",(DatiStorici[[#This Row],[Balanced]]*E$2/DatiStorici[[#This Row],[Gold]]),T3465)</f>
        <v>33.681751547510174</v>
      </c>
      <c r="U3466" s="34">
        <f>SUMPRODUCT(DatiStorici[[#This Row],[Bond 3Y]:[Gold]],Q3465:T3465)</f>
        <v>19130.555974975359</v>
      </c>
      <c r="V3466" s="32">
        <f t="shared" si="446"/>
        <v>-5.9791656742716756E-3</v>
      </c>
      <c r="W3466" s="32">
        <f>-(1-U3466/MAX(U$5:U3466))</f>
        <v>-3.7109386131701894E-2</v>
      </c>
      <c r="X3466" s="53" t="str">
        <f t="shared" si="447"/>
        <v/>
      </c>
    </row>
    <row r="3467" spans="1:24" x14ac:dyDescent="0.3">
      <c r="A3467" s="79">
        <v>43998</v>
      </c>
      <c r="B3467" s="1">
        <v>132.83128199999999</v>
      </c>
      <c r="C3467" s="1">
        <v>200.14909800000001</v>
      </c>
      <c r="D3467" s="1">
        <v>244.87464800000001</v>
      </c>
      <c r="E3467" s="1">
        <v>160.93960999999999</v>
      </c>
      <c r="F3467" s="3">
        <f t="shared" si="440"/>
        <v>18377.859256420183</v>
      </c>
      <c r="G3467" s="36">
        <f t="shared" si="441"/>
        <v>3.2530008519194095E-4</v>
      </c>
      <c r="H3467" s="31">
        <f t="shared" si="442"/>
        <v>9.7847446386869997E-4</v>
      </c>
      <c r="I3467" s="37">
        <f t="shared" si="443"/>
        <v>2.8683971671529578E-2</v>
      </c>
      <c r="J3467" s="37">
        <f t="shared" si="444"/>
        <v>5.4696481244009519E-3</v>
      </c>
      <c r="K3467" s="39">
        <f t="shared" si="445"/>
        <v>7.910813883196869E-3</v>
      </c>
      <c r="L3467" s="36">
        <f>-(1-B3467/MAX(B$5:B3467))</f>
        <v>-9.4392968961647394E-3</v>
      </c>
      <c r="M3467" s="37">
        <f>-(1-C3467/MAX(C$5:C3467))</f>
        <v>-2.5321202791099062E-2</v>
      </c>
      <c r="N3467" s="37">
        <f>-(1-D3467/MAX(D$5:D3467))</f>
        <v>-0.15945191153713545</v>
      </c>
      <c r="O3467" s="37">
        <f>-(1-E3467/MAX(E$5:E3467))</f>
        <v>-0.12515704159509478</v>
      </c>
      <c r="P3467" s="39">
        <f>-(1-F3467/MAX(F$5:F3467))</f>
        <v>-2.3912550470050808E-2</v>
      </c>
      <c r="Q3467" s="33">
        <f>IF(DatiStorici[[#This Row],[Calend]]="X",(DatiStorici[[#This Row],[Balanced]]*B$2/DatiStorici[[#This Row],[Bond 3Y]]),Q3466)</f>
        <v>36.169249452917384</v>
      </c>
      <c r="R3467" s="33">
        <f>IF(DatiStorici[[#This Row],[Calend]]="X",(DatiStorici[[#This Row],[Balanced]]*C$2/DatiStorici[[#This Row],[Bond 10Y]]),R3466)</f>
        <v>24.30522809470698</v>
      </c>
      <c r="S3467" s="33">
        <f>IF(DatiStorici[[#This Row],[Calend]]="X",(DatiStorici[[#This Row],[Balanced]]*D$2/DatiStorici[[#This Row],[SXXR]]),S3466)</f>
        <v>17.1323042755117</v>
      </c>
      <c r="T3467" s="33">
        <f>IF(DatiStorici[[#This Row],[Calend]]="X",(DatiStorici[[#This Row],[Balanced]]*E$2/DatiStorici[[#This Row],[Gold]]),T3466)</f>
        <v>33.681751547510174</v>
      </c>
      <c r="U3467" s="34">
        <f>SUMPRODUCT(DatiStorici[[#This Row],[Bond 3Y]:[Gold]],Q3466:T3466)</f>
        <v>19285.072190716681</v>
      </c>
      <c r="V3467" s="32">
        <f t="shared" si="446"/>
        <v>8.0444889955532586E-3</v>
      </c>
      <c r="W3467" s="32">
        <f>-(1-U3467/MAX(U$5:U3467))</f>
        <v>-2.9332183314262128E-2</v>
      </c>
      <c r="X3467" s="53" t="str">
        <f t="shared" si="447"/>
        <v/>
      </c>
    </row>
    <row r="3468" spans="1:24" x14ac:dyDescent="0.3">
      <c r="A3468" s="79">
        <v>43999</v>
      </c>
      <c r="B3468" s="1">
        <v>132.82857100000001</v>
      </c>
      <c r="C3468" s="1">
        <v>200.09701100000001</v>
      </c>
      <c r="D3468" s="1">
        <v>246.72205500000001</v>
      </c>
      <c r="E3468" s="1">
        <v>161.35893999999999</v>
      </c>
      <c r="F3468" s="3">
        <f t="shared" si="440"/>
        <v>18420.803562291658</v>
      </c>
      <c r="G3468" s="36">
        <f t="shared" si="441"/>
        <v>-2.0409557330269748E-5</v>
      </c>
      <c r="H3468" s="31">
        <f t="shared" si="442"/>
        <v>-2.6027486150551917E-4</v>
      </c>
      <c r="I3468" s="37">
        <f t="shared" si="443"/>
        <v>7.5159808248562981E-3</v>
      </c>
      <c r="J3468" s="37">
        <f t="shared" si="444"/>
        <v>2.6021230105346977E-3</v>
      </c>
      <c r="K3468" s="39">
        <f t="shared" si="445"/>
        <v>2.3340155362940071E-3</v>
      </c>
      <c r="L3468" s="36">
        <f>-(1-B3468/MAX(B$5:B3468))</f>
        <v>-9.4595135953161602E-3</v>
      </c>
      <c r="M3468" s="37">
        <f>-(1-C3468/MAX(C$5:C3468))</f>
        <v>-2.5574854169084449E-2</v>
      </c>
      <c r="N3468" s="37">
        <f>-(1-D3468/MAX(D$5:D3468))</f>
        <v>-0.15311056736310358</v>
      </c>
      <c r="O3468" s="37">
        <f>-(1-E3468/MAX(E$5:E3468))</f>
        <v>-0.12287762823161064</v>
      </c>
      <c r="P3468" s="39">
        <f>-(1-F3468/MAX(F$5:F3468))</f>
        <v>-2.1631686447475484E-2</v>
      </c>
      <c r="Q3468" s="33">
        <f>IF(DatiStorici[[#This Row],[Calend]]="X",(DatiStorici[[#This Row],[Balanced]]*B$2/DatiStorici[[#This Row],[Bond 3Y]]),Q3467)</f>
        <v>36.169249452917384</v>
      </c>
      <c r="R3468" s="33">
        <f>IF(DatiStorici[[#This Row],[Calend]]="X",(DatiStorici[[#This Row],[Balanced]]*C$2/DatiStorici[[#This Row],[Bond 10Y]]),R3467)</f>
        <v>24.30522809470698</v>
      </c>
      <c r="S3468" s="33">
        <f>IF(DatiStorici[[#This Row],[Calend]]="X",(DatiStorici[[#This Row],[Balanced]]*D$2/DatiStorici[[#This Row],[SXXR]]),S3467)</f>
        <v>17.1323042755117</v>
      </c>
      <c r="T3468" s="33">
        <f>IF(DatiStorici[[#This Row],[Calend]]="X",(DatiStorici[[#This Row],[Balanced]]*E$2/DatiStorici[[#This Row],[Gold]]),T3467)</f>
        <v>33.681751547510174</v>
      </c>
      <c r="U3468" s="34">
        <f>SUMPRODUCT(DatiStorici[[#This Row],[Bond 3Y]:[Gold]],Q3467:T3467)</f>
        <v>19329.482257186777</v>
      </c>
      <c r="V3468" s="32">
        <f t="shared" si="446"/>
        <v>2.3001734286693066E-3</v>
      </c>
      <c r="W3468" s="32">
        <f>-(1-U3468/MAX(U$5:U3468))</f>
        <v>-2.7096909220751253E-2</v>
      </c>
      <c r="X3468" s="53" t="str">
        <f t="shared" si="447"/>
        <v/>
      </c>
    </row>
    <row r="3469" spans="1:24" x14ac:dyDescent="0.3">
      <c r="A3469" s="79">
        <v>44000</v>
      </c>
      <c r="B3469" s="1">
        <v>132.82412500000001</v>
      </c>
      <c r="C3469" s="1">
        <v>200.388564</v>
      </c>
      <c r="D3469" s="1">
        <v>244.99271200000001</v>
      </c>
      <c r="E3469" s="1">
        <v>160.90333000000001</v>
      </c>
      <c r="F3469" s="3">
        <f t="shared" si="440"/>
        <v>18384.090699201046</v>
      </c>
      <c r="G3469" s="36">
        <f t="shared" si="441"/>
        <v>-3.3472274645559022E-5</v>
      </c>
      <c r="H3469" s="31">
        <f t="shared" si="442"/>
        <v>1.4559977672403924E-3</v>
      </c>
      <c r="I3469" s="37">
        <f t="shared" si="443"/>
        <v>-7.0339564569295377E-3</v>
      </c>
      <c r="J3469" s="37">
        <f t="shared" si="444"/>
        <v>-2.8275745935560852E-3</v>
      </c>
      <c r="K3469" s="39">
        <f t="shared" si="445"/>
        <v>-1.9949996327269172E-3</v>
      </c>
      <c r="L3469" s="36">
        <f>-(1-B3469/MAX(B$5:B3469))</f>
        <v>-9.4926686836334095E-3</v>
      </c>
      <c r="M3469" s="37">
        <f>-(1-C3469/MAX(C$5:C3469))</f>
        <v>-2.4155059974645177E-2</v>
      </c>
      <c r="N3469" s="37">
        <f>-(1-D3469/MAX(D$5:D3469))</f>
        <v>-0.1590466492107705</v>
      </c>
      <c r="O3469" s="37">
        <f>-(1-E3469/MAX(E$5:E3469))</f>
        <v>-0.12535425409319212</v>
      </c>
      <c r="P3469" s="39">
        <f>-(1-F3469/MAX(F$5:F3469))</f>
        <v>-2.3581585203313327E-2</v>
      </c>
      <c r="Q3469" s="33">
        <f>IF(DatiStorici[[#This Row],[Calend]]="X",(DatiStorici[[#This Row],[Balanced]]*B$2/DatiStorici[[#This Row],[Bond 3Y]]),Q3468)</f>
        <v>36.169249452917384</v>
      </c>
      <c r="R3469" s="33">
        <f>IF(DatiStorici[[#This Row],[Calend]]="X",(DatiStorici[[#This Row],[Balanced]]*C$2/DatiStorici[[#This Row],[Bond 10Y]]),R3468)</f>
        <v>24.30522809470698</v>
      </c>
      <c r="S3469" s="33">
        <f>IF(DatiStorici[[#This Row],[Calend]]="X",(DatiStorici[[#This Row],[Balanced]]*D$2/DatiStorici[[#This Row],[SXXR]]),S3468)</f>
        <v>17.1323042755117</v>
      </c>
      <c r="T3469" s="33">
        <f>IF(DatiStorici[[#This Row],[Calend]]="X",(DatiStorici[[#This Row],[Balanced]]*E$2/DatiStorici[[#This Row],[Gold]]),T3468)</f>
        <v>33.681751547510174</v>
      </c>
      <c r="U3469" s="34">
        <f>SUMPRODUCT(DatiStorici[[#This Row],[Bond 3Y]:[Gold]],Q3468:T3468)</f>
        <v>19291.434337575112</v>
      </c>
      <c r="V3469" s="32">
        <f t="shared" si="446"/>
        <v>-1.9703277537402282E-3</v>
      </c>
      <c r="W3469" s="32">
        <f>-(1-U3469/MAX(U$5:U3469))</f>
        <v>-2.9011959923888719E-2</v>
      </c>
      <c r="X3469" s="53" t="str">
        <f t="shared" si="447"/>
        <v/>
      </c>
    </row>
    <row r="3470" spans="1:24" x14ac:dyDescent="0.3">
      <c r="A3470" s="79">
        <v>44001</v>
      </c>
      <c r="B3470" s="1">
        <v>132.846091</v>
      </c>
      <c r="C3470" s="1">
        <v>200.58604199999999</v>
      </c>
      <c r="D3470" s="1">
        <v>248.52533399999999</v>
      </c>
      <c r="E3470" s="1">
        <v>162.32857999999999</v>
      </c>
      <c r="F3470" s="3">
        <f t="shared" si="440"/>
        <v>18498.988432166618</v>
      </c>
      <c r="G3470" s="36">
        <f t="shared" si="441"/>
        <v>1.6536291030862509E-4</v>
      </c>
      <c r="H3470" s="31">
        <f t="shared" si="442"/>
        <v>9.8499013658812865E-4</v>
      </c>
      <c r="I3470" s="37">
        <f t="shared" si="443"/>
        <v>1.4316324862985234E-2</v>
      </c>
      <c r="J3470" s="37">
        <f t="shared" si="444"/>
        <v>8.8188028029043911E-3</v>
      </c>
      <c r="K3470" s="39">
        <f t="shared" si="445"/>
        <v>6.2303965582478802E-3</v>
      </c>
      <c r="L3470" s="36">
        <f>-(1-B3470/MAX(B$5:B3470))</f>
        <v>-9.3288619652402982E-3</v>
      </c>
      <c r="M3470" s="37">
        <f>-(1-C3470/MAX(C$5:C3470))</f>
        <v>-2.3193388793318115E-2</v>
      </c>
      <c r="N3470" s="37">
        <f>-(1-D3470/MAX(D$5:D3470))</f>
        <v>-0.14692069540700292</v>
      </c>
      <c r="O3470" s="37">
        <f>-(1-E3470/MAX(E$5:E3470))</f>
        <v>-0.11760681437672593</v>
      </c>
      <c r="P3470" s="39">
        <f>-(1-F3470/MAX(F$5:F3470))</f>
        <v>-1.7479120625565558E-2</v>
      </c>
      <c r="Q3470" s="33">
        <f>IF(DatiStorici[[#This Row],[Calend]]="X",(DatiStorici[[#This Row],[Balanced]]*B$2/DatiStorici[[#This Row],[Bond 3Y]]),Q3469)</f>
        <v>36.169249452917384</v>
      </c>
      <c r="R3470" s="33">
        <f>IF(DatiStorici[[#This Row],[Calend]]="X",(DatiStorici[[#This Row],[Balanced]]*C$2/DatiStorici[[#This Row],[Bond 10Y]]),R3469)</f>
        <v>24.30522809470698</v>
      </c>
      <c r="S3470" s="33">
        <f>IF(DatiStorici[[#This Row],[Calend]]="X",(DatiStorici[[#This Row],[Balanced]]*D$2/DatiStorici[[#This Row],[SXXR]]),S3469)</f>
        <v>17.1323042755117</v>
      </c>
      <c r="T3470" s="33">
        <f>IF(DatiStorici[[#This Row],[Calend]]="X",(DatiStorici[[#This Row],[Balanced]]*E$2/DatiStorici[[#This Row],[Gold]]),T3469)</f>
        <v>33.681751547510174</v>
      </c>
      <c r="U3470" s="34">
        <f>SUMPRODUCT(DatiStorici[[#This Row],[Bond 3Y]:[Gold]],Q3469:T3469)</f>
        <v>19405.55545052974</v>
      </c>
      <c r="V3470" s="32">
        <f t="shared" si="446"/>
        <v>5.8982078153664652E-3</v>
      </c>
      <c r="W3470" s="32">
        <f>-(1-U3470/MAX(U$5:U3470))</f>
        <v>-2.3267947640505104E-2</v>
      </c>
      <c r="X3470" s="53" t="str">
        <f t="shared" si="447"/>
        <v/>
      </c>
    </row>
    <row r="3471" spans="1:24" x14ac:dyDescent="0.3">
      <c r="A3471" s="79">
        <v>44004</v>
      </c>
      <c r="B3471" s="1">
        <v>132.90871200000001</v>
      </c>
      <c r="C3471" s="1">
        <v>201.16756000000001</v>
      </c>
      <c r="D3471" s="1">
        <v>246.733926</v>
      </c>
      <c r="E3471" s="1">
        <v>164.85903999999999</v>
      </c>
      <c r="F3471" s="3">
        <f t="shared" si="440"/>
        <v>18588.111822525465</v>
      </c>
      <c r="G3471" s="36">
        <f t="shared" si="441"/>
        <v>4.7126900776257852E-4</v>
      </c>
      <c r="H3471" s="31">
        <f t="shared" si="442"/>
        <v>2.8949007711209151E-3</v>
      </c>
      <c r="I3471" s="37">
        <f t="shared" si="443"/>
        <v>-7.2342546919278057E-3</v>
      </c>
      <c r="J3471" s="37">
        <f t="shared" si="444"/>
        <v>1.5468253073871745E-2</v>
      </c>
      <c r="K3471" s="39">
        <f t="shared" si="445"/>
        <v>4.8061758025972501E-3</v>
      </c>
      <c r="L3471" s="36">
        <f>-(1-B3471/MAX(B$5:B3471))</f>
        <v>-8.8618793324213296E-3</v>
      </c>
      <c r="M3471" s="37">
        <f>-(1-C3471/MAX(C$5:C3471))</f>
        <v>-2.0361533589077663E-2</v>
      </c>
      <c r="N3471" s="37">
        <f>-(1-D3471/MAX(D$5:D3471))</f>
        <v>-0.15306981938678332</v>
      </c>
      <c r="O3471" s="37">
        <f>-(1-E3471/MAX(E$5:E3471))</f>
        <v>-0.10385162314365859</v>
      </c>
      <c r="P3471" s="39">
        <f>-(1-F3471/MAX(F$5:F3471))</f>
        <v>-1.27455865629168E-2</v>
      </c>
      <c r="Q3471" s="33">
        <f>IF(DatiStorici[[#This Row],[Calend]]="X",(DatiStorici[[#This Row],[Balanced]]*B$2/DatiStorici[[#This Row],[Bond 3Y]]),Q3470)</f>
        <v>36.169249452917384</v>
      </c>
      <c r="R3471" s="33">
        <f>IF(DatiStorici[[#This Row],[Calend]]="X",(DatiStorici[[#This Row],[Balanced]]*C$2/DatiStorici[[#This Row],[Bond 10Y]]),R3470)</f>
        <v>24.30522809470698</v>
      </c>
      <c r="S3471" s="33">
        <f>IF(DatiStorici[[#This Row],[Calend]]="X",(DatiStorici[[#This Row],[Balanced]]*D$2/DatiStorici[[#This Row],[SXXR]]),S3470)</f>
        <v>17.1323042755117</v>
      </c>
      <c r="T3471" s="33">
        <f>IF(DatiStorici[[#This Row],[Calend]]="X",(DatiStorici[[#This Row],[Balanced]]*E$2/DatiStorici[[#This Row],[Gold]]),T3470)</f>
        <v>33.681751547510174</v>
      </c>
      <c r="U3471" s="34">
        <f>SUMPRODUCT(DatiStorici[[#This Row],[Bond 3Y]:[Gold]],Q3470:T3470)</f>
        <v>19476.493710814233</v>
      </c>
      <c r="V3471" s="32">
        <f t="shared" si="446"/>
        <v>3.648899197615013E-3</v>
      </c>
      <c r="W3471" s="32">
        <f>-(1-U3471/MAX(U$5:U3471))</f>
        <v>-1.9697440589824811E-2</v>
      </c>
      <c r="X3471" s="53" t="str">
        <f t="shared" si="447"/>
        <v/>
      </c>
    </row>
    <row r="3472" spans="1:24" x14ac:dyDescent="0.3">
      <c r="A3472" s="79">
        <v>44005</v>
      </c>
      <c r="B3472" s="1">
        <v>132.87344400000001</v>
      </c>
      <c r="C3472" s="1">
        <v>200.88511700000001</v>
      </c>
      <c r="D3472" s="1">
        <v>249.976079</v>
      </c>
      <c r="E3472" s="1">
        <v>165.51689999999999</v>
      </c>
      <c r="F3472" s="3">
        <f t="shared" si="440"/>
        <v>18654.809689470916</v>
      </c>
      <c r="G3472" s="36">
        <f t="shared" si="441"/>
        <v>-2.653902785482389E-4</v>
      </c>
      <c r="H3472" s="31">
        <f t="shared" si="442"/>
        <v>-1.4050051777806871E-3</v>
      </c>
      <c r="I3472" s="37">
        <f t="shared" si="443"/>
        <v>1.305469594968047E-2</v>
      </c>
      <c r="J3472" s="37">
        <f t="shared" si="444"/>
        <v>3.9824986619037637E-3</v>
      </c>
      <c r="K3472" s="39">
        <f t="shared" si="445"/>
        <v>3.5817779886183902E-3</v>
      </c>
      <c r="L3472" s="36">
        <f>-(1-B3472/MAX(B$5:B3472))</f>
        <v>-9.1248828535126503E-3</v>
      </c>
      <c r="M3472" s="37">
        <f>-(1-C3472/MAX(C$5:C3472))</f>
        <v>-2.1736964236884315E-2</v>
      </c>
      <c r="N3472" s="37">
        <f>-(1-D3472/MAX(D$5:D3472))</f>
        <v>-0.14194091923761742</v>
      </c>
      <c r="O3472" s="37">
        <f>-(1-E3472/MAX(E$5:E3472))</f>
        <v>-0.10027559739949121</v>
      </c>
      <c r="P3472" s="39">
        <f>-(1-F3472/MAX(F$5:F3472))</f>
        <v>-9.2031200586568662E-3</v>
      </c>
      <c r="Q3472" s="33">
        <f>IF(DatiStorici[[#This Row],[Calend]]="X",(DatiStorici[[#This Row],[Balanced]]*B$2/DatiStorici[[#This Row],[Bond 3Y]]),Q3471)</f>
        <v>36.169249452917384</v>
      </c>
      <c r="R3472" s="33">
        <f>IF(DatiStorici[[#This Row],[Calend]]="X",(DatiStorici[[#This Row],[Balanced]]*C$2/DatiStorici[[#This Row],[Bond 10Y]]),R3471)</f>
        <v>24.30522809470698</v>
      </c>
      <c r="S3472" s="33">
        <f>IF(DatiStorici[[#This Row],[Calend]]="X",(DatiStorici[[#This Row],[Balanced]]*D$2/DatiStorici[[#This Row],[SXXR]]),S3471)</f>
        <v>17.1323042755117</v>
      </c>
      <c r="T3472" s="33">
        <f>IF(DatiStorici[[#This Row],[Calend]]="X",(DatiStorici[[#This Row],[Balanced]]*E$2/DatiStorici[[#This Row],[Gold]]),T3471)</f>
        <v>33.681751547510174</v>
      </c>
      <c r="U3472" s="34">
        <f>SUMPRODUCT(DatiStorici[[#This Row],[Bond 3Y]:[Gold]],Q3471:T3471)</f>
        <v>19546.056680962585</v>
      </c>
      <c r="V3472" s="32">
        <f t="shared" si="446"/>
        <v>3.5652740856533874E-3</v>
      </c>
      <c r="W3472" s="32">
        <f>-(1-U3472/MAX(U$5:U3472))</f>
        <v>-1.6196155466890239E-2</v>
      </c>
      <c r="X3472" s="53" t="str">
        <f t="shared" si="447"/>
        <v/>
      </c>
    </row>
    <row r="3473" spans="1:24" x14ac:dyDescent="0.3">
      <c r="A3473" s="79">
        <v>44006</v>
      </c>
      <c r="B3473" s="1">
        <v>132.888668</v>
      </c>
      <c r="C3473" s="1">
        <v>201.17019099999999</v>
      </c>
      <c r="D3473" s="1">
        <v>243.00521000000001</v>
      </c>
      <c r="E3473" s="1">
        <v>165.24842000000001</v>
      </c>
      <c r="F3473" s="3">
        <f t="shared" si="440"/>
        <v>18546.94844602079</v>
      </c>
      <c r="G3473" s="36">
        <f t="shared" si="441"/>
        <v>1.1456862607000353E-4</v>
      </c>
      <c r="H3473" s="31">
        <f t="shared" si="442"/>
        <v>1.4180837417160444E-3</v>
      </c>
      <c r="I3473" s="37">
        <f t="shared" si="443"/>
        <v>-2.828234584431441E-2</v>
      </c>
      <c r="J3473" s="37">
        <f t="shared" si="444"/>
        <v>-1.6233869920965862E-3</v>
      </c>
      <c r="K3473" s="39">
        <f t="shared" si="445"/>
        <v>-5.79873377468488E-3</v>
      </c>
      <c r="L3473" s="36">
        <f>-(1-B3473/MAX(B$5:B3473))</f>
        <v>-9.01135314938728E-3</v>
      </c>
      <c r="M3473" s="37">
        <f>-(1-C3473/MAX(C$5:C3473))</f>
        <v>-2.0348721240977863E-2</v>
      </c>
      <c r="N3473" s="37">
        <f>-(1-D3473/MAX(D$5:D3473))</f>
        <v>-0.16586887854549581</v>
      </c>
      <c r="O3473" s="37">
        <f>-(1-E3473/MAX(E$5:E3473))</f>
        <v>-0.10173501337218149</v>
      </c>
      <c r="P3473" s="39">
        <f>-(1-F3473/MAX(F$5:F3473))</f>
        <v>-1.4931861614101205E-2</v>
      </c>
      <c r="Q3473" s="33">
        <f>IF(DatiStorici[[#This Row],[Calend]]="X",(DatiStorici[[#This Row],[Balanced]]*B$2/DatiStorici[[#This Row],[Bond 3Y]]),Q3472)</f>
        <v>36.169249452917384</v>
      </c>
      <c r="R3473" s="33">
        <f>IF(DatiStorici[[#This Row],[Calend]]="X",(DatiStorici[[#This Row],[Balanced]]*C$2/DatiStorici[[#This Row],[Bond 10Y]]),R3472)</f>
        <v>24.30522809470698</v>
      </c>
      <c r="S3473" s="33">
        <f>IF(DatiStorici[[#This Row],[Calend]]="X",(DatiStorici[[#This Row],[Balanced]]*D$2/DatiStorici[[#This Row],[SXXR]]),S3472)</f>
        <v>17.1323042755117</v>
      </c>
      <c r="T3473" s="33">
        <f>IF(DatiStorici[[#This Row],[Calend]]="X",(DatiStorici[[#This Row],[Balanced]]*E$2/DatiStorici[[#This Row],[Gold]]),T3472)</f>
        <v>33.681751547510174</v>
      </c>
      <c r="U3473" s="34">
        <f>SUMPRODUCT(DatiStorici[[#This Row],[Bond 3Y]:[Gold]],Q3472:T3472)</f>
        <v>19425.066184781917</v>
      </c>
      <c r="V3473" s="32">
        <f t="shared" si="446"/>
        <v>-6.2092583438510054E-3</v>
      </c>
      <c r="W3473" s="32">
        <f>-(1-U3473/MAX(U$5:U3473))</f>
        <v>-2.2285921665636699E-2</v>
      </c>
      <c r="X3473" s="53" t="str">
        <f t="shared" si="447"/>
        <v/>
      </c>
    </row>
    <row r="3474" spans="1:24" x14ac:dyDescent="0.3">
      <c r="A3474" s="79">
        <v>44007</v>
      </c>
      <c r="B3474" s="1">
        <v>132.89787000000001</v>
      </c>
      <c r="C3474" s="1">
        <v>201.327551</v>
      </c>
      <c r="D3474" s="1">
        <v>244.785607</v>
      </c>
      <c r="E3474" s="1">
        <v>164.35771</v>
      </c>
      <c r="F3474" s="3">
        <f t="shared" si="440"/>
        <v>18542.812726679345</v>
      </c>
      <c r="G3474" s="36">
        <f t="shared" si="441"/>
        <v>6.9243537110256812E-5</v>
      </c>
      <c r="H3474" s="31">
        <f t="shared" si="442"/>
        <v>7.8191746982495653E-4</v>
      </c>
      <c r="I3474" s="37">
        <f t="shared" si="443"/>
        <v>7.2998705351145299E-3</v>
      </c>
      <c r="J3474" s="37">
        <f t="shared" si="444"/>
        <v>-5.404706327510801E-3</v>
      </c>
      <c r="K3474" s="39">
        <f t="shared" si="445"/>
        <v>-2.2301137714679506E-4</v>
      </c>
      <c r="L3474" s="36">
        <f>-(1-B3474/MAX(B$5:B3474))</f>
        <v>-8.9427312144579885E-3</v>
      </c>
      <c r="M3474" s="37">
        <f>-(1-C3474/MAX(C$5:C3474))</f>
        <v>-1.9582415236796824E-2</v>
      </c>
      <c r="N3474" s="37">
        <f>-(1-D3474/MAX(D$5:D3474))</f>
        <v>-0.15975755053633811</v>
      </c>
      <c r="O3474" s="37">
        <f>-(1-E3474/MAX(E$5:E3474))</f>
        <v>-0.10657677589093517</v>
      </c>
      <c r="P3474" s="39">
        <f>-(1-F3474/MAX(F$5:F3474))</f>
        <v>-1.5151518522320995E-2</v>
      </c>
      <c r="Q3474" s="33">
        <f>IF(DatiStorici[[#This Row],[Calend]]="X",(DatiStorici[[#This Row],[Balanced]]*B$2/DatiStorici[[#This Row],[Bond 3Y]]),Q3473)</f>
        <v>36.169249452917384</v>
      </c>
      <c r="R3474" s="33">
        <f>IF(DatiStorici[[#This Row],[Calend]]="X",(DatiStorici[[#This Row],[Balanced]]*C$2/DatiStorici[[#This Row],[Bond 10Y]]),R3473)</f>
        <v>24.30522809470698</v>
      </c>
      <c r="S3474" s="33">
        <f>IF(DatiStorici[[#This Row],[Calend]]="X",(DatiStorici[[#This Row],[Balanced]]*D$2/DatiStorici[[#This Row],[SXXR]]),S3473)</f>
        <v>17.1323042755117</v>
      </c>
      <c r="T3474" s="33">
        <f>IF(DatiStorici[[#This Row],[Calend]]="X",(DatiStorici[[#This Row],[Balanced]]*E$2/DatiStorici[[#This Row],[Gold]]),T3473)</f>
        <v>33.681751547510174</v>
      </c>
      <c r="U3474" s="34">
        <f>SUMPRODUCT(DatiStorici[[#This Row],[Bond 3Y]:[Gold]],Q3473:T3473)</f>
        <v>19429.725315122694</v>
      </c>
      <c r="V3474" s="32">
        <f t="shared" si="446"/>
        <v>2.3982269281351722E-4</v>
      </c>
      <c r="W3474" s="32">
        <f>-(1-U3474/MAX(U$5:U3474))</f>
        <v>-2.2051415523745677E-2</v>
      </c>
      <c r="X3474" s="53" t="str">
        <f t="shared" si="447"/>
        <v/>
      </c>
    </row>
    <row r="3475" spans="1:24" x14ac:dyDescent="0.3">
      <c r="A3475" s="79">
        <v>44008</v>
      </c>
      <c r="B3475" s="1">
        <v>132.91319300000001</v>
      </c>
      <c r="C3475" s="1">
        <v>201.46860799999999</v>
      </c>
      <c r="D3475" s="1">
        <v>243.82005000000001</v>
      </c>
      <c r="E3475" s="1">
        <v>163.51848000000001</v>
      </c>
      <c r="F3475" s="3">
        <f t="shared" si="440"/>
        <v>18499.137220965469</v>
      </c>
      <c r="G3475" s="36">
        <f t="shared" si="441"/>
        <v>1.1529241743380208E-4</v>
      </c>
      <c r="H3475" s="31">
        <f t="shared" si="442"/>
        <v>7.0038903109900189E-4</v>
      </c>
      <c r="I3475" s="37">
        <f t="shared" si="443"/>
        <v>-3.9523007687479895E-3</v>
      </c>
      <c r="J3475" s="37">
        <f t="shared" si="444"/>
        <v>-5.1191996146590863E-3</v>
      </c>
      <c r="K3475" s="39">
        <f t="shared" si="445"/>
        <v>-2.3581655941635111E-3</v>
      </c>
      <c r="L3475" s="36">
        <f>-(1-B3475/MAX(B$5:B3475))</f>
        <v>-8.8284632391353313E-3</v>
      </c>
      <c r="M3475" s="37">
        <f>-(1-C3475/MAX(C$5:C3475))</f>
        <v>-1.889550098901005E-2</v>
      </c>
      <c r="N3475" s="37">
        <f>-(1-D3475/MAX(D$5:D3475))</f>
        <v>-0.16307188747272827</v>
      </c>
      <c r="O3475" s="37">
        <f>-(1-E3475/MAX(E$5:E3475))</f>
        <v>-0.1111387010502054</v>
      </c>
      <c r="P3475" s="39">
        <f>-(1-F3475/MAX(F$5:F3475))</f>
        <v>-1.7471218133922606E-2</v>
      </c>
      <c r="Q3475" s="33">
        <f>IF(DatiStorici[[#This Row],[Calend]]="X",(DatiStorici[[#This Row],[Balanced]]*B$2/DatiStorici[[#This Row],[Bond 3Y]]),Q3474)</f>
        <v>36.169249452917384</v>
      </c>
      <c r="R3475" s="33">
        <f>IF(DatiStorici[[#This Row],[Calend]]="X",(DatiStorici[[#This Row],[Balanced]]*C$2/DatiStorici[[#This Row],[Bond 10Y]]),R3474)</f>
        <v>24.30522809470698</v>
      </c>
      <c r="S3475" s="33">
        <f>IF(DatiStorici[[#This Row],[Calend]]="X",(DatiStorici[[#This Row],[Balanced]]*D$2/DatiStorici[[#This Row],[SXXR]]),S3474)</f>
        <v>17.1323042755117</v>
      </c>
      <c r="T3475" s="33">
        <f>IF(DatiStorici[[#This Row],[Calend]]="X",(DatiStorici[[#This Row],[Balanced]]*E$2/DatiStorici[[#This Row],[Gold]]),T3474)</f>
        <v>33.681751547510174</v>
      </c>
      <c r="U3475" s="34">
        <f>SUMPRODUCT(DatiStorici[[#This Row],[Bond 3Y]:[Gold]],Q3474:T3474)</f>
        <v>19388.899006420848</v>
      </c>
      <c r="V3475" s="32">
        <f t="shared" si="446"/>
        <v>-2.1034400094416148E-3</v>
      </c>
      <c r="W3475" s="32">
        <f>-(1-U3475/MAX(U$5:U3475))</f>
        <v>-2.410630977247108E-2</v>
      </c>
      <c r="X3475" s="53" t="str">
        <f t="shared" si="447"/>
        <v/>
      </c>
    </row>
    <row r="3476" spans="1:24" x14ac:dyDescent="0.3">
      <c r="A3476" s="79">
        <v>44011</v>
      </c>
      <c r="B3476" s="1">
        <v>132.91203999999999</v>
      </c>
      <c r="C3476" s="1">
        <v>201.426086</v>
      </c>
      <c r="D3476" s="1">
        <v>244.96591799999999</v>
      </c>
      <c r="E3476" s="1">
        <v>165.75864999999999</v>
      </c>
      <c r="F3476" s="3">
        <f t="shared" si="440"/>
        <v>18603.62389889091</v>
      </c>
      <c r="G3476" s="36">
        <f t="shared" si="441"/>
        <v>-8.674872486820332E-6</v>
      </c>
      <c r="H3476" s="31">
        <f t="shared" si="442"/>
        <v>-2.1108245301373218E-4</v>
      </c>
      <c r="I3476" s="37">
        <f t="shared" si="443"/>
        <v>4.688637457630926E-3</v>
      </c>
      <c r="J3476" s="37">
        <f t="shared" si="444"/>
        <v>1.3606803259819089E-2</v>
      </c>
      <c r="K3476" s="39">
        <f t="shared" si="445"/>
        <v>5.6323007231381308E-3</v>
      </c>
      <c r="L3476" s="36">
        <f>-(1-B3476/MAX(B$5:B3476))</f>
        <v>-8.8370614885349141E-3</v>
      </c>
      <c r="M3476" s="37">
        <f>-(1-C3476/MAX(C$5:C3476))</f>
        <v>-1.9102573077912965E-2</v>
      </c>
      <c r="N3476" s="37">
        <f>-(1-D3476/MAX(D$5:D3476))</f>
        <v>-0.1591386213510726</v>
      </c>
      <c r="O3476" s="37">
        <f>-(1-E3476/MAX(E$5:E3476))</f>
        <v>-9.896148159422502E-2</v>
      </c>
      <c r="P3476" s="39">
        <f>-(1-F3476/MAX(F$5:F3476))</f>
        <v>-1.192170697796624E-2</v>
      </c>
      <c r="Q3476" s="33">
        <f>IF(DatiStorici[[#This Row],[Calend]]="X",(DatiStorici[[#This Row],[Balanced]]*B$2/DatiStorici[[#This Row],[Bond 3Y]]),Q3475)</f>
        <v>36.169249452917384</v>
      </c>
      <c r="R3476" s="33">
        <f>IF(DatiStorici[[#This Row],[Calend]]="X",(DatiStorici[[#This Row],[Balanced]]*C$2/DatiStorici[[#This Row],[Bond 10Y]]),R3475)</f>
        <v>24.30522809470698</v>
      </c>
      <c r="S3476" s="33">
        <f>IF(DatiStorici[[#This Row],[Calend]]="X",(DatiStorici[[#This Row],[Balanced]]*D$2/DatiStorici[[#This Row],[SXXR]]),S3475)</f>
        <v>17.1323042755117</v>
      </c>
      <c r="T3476" s="33">
        <f>IF(DatiStorici[[#This Row],[Calend]]="X",(DatiStorici[[#This Row],[Balanced]]*E$2/DatiStorici[[#This Row],[Gold]]),T3475)</f>
        <v>33.681751547510174</v>
      </c>
      <c r="U3476" s="34">
        <f>SUMPRODUCT(DatiStorici[[#This Row],[Bond 3Y]:[Gold]],Q3475:T3475)</f>
        <v>19482.908004966943</v>
      </c>
      <c r="V3476" s="32">
        <f t="shared" si="446"/>
        <v>4.8368825148903186E-3</v>
      </c>
      <c r="W3476" s="32">
        <f>-(1-U3476/MAX(U$5:U3476))</f>
        <v>-1.937459249056861E-2</v>
      </c>
      <c r="X3476" s="53" t="str">
        <f t="shared" si="447"/>
        <v/>
      </c>
    </row>
    <row r="3477" spans="1:24" x14ac:dyDescent="0.3">
      <c r="A3477" s="79">
        <v>44012</v>
      </c>
      <c r="B3477" s="1">
        <v>132.91121699999999</v>
      </c>
      <c r="C3477" s="1">
        <v>201.45699400000001</v>
      </c>
      <c r="D3477" s="1">
        <v>245.27698799999999</v>
      </c>
      <c r="E3477" s="1">
        <v>165.42936</v>
      </c>
      <c r="F3477" s="3">
        <f t="shared" si="440"/>
        <v>18596.078242850366</v>
      </c>
      <c r="G3477" s="36">
        <f t="shared" si="441"/>
        <v>-6.1920842389365425E-6</v>
      </c>
      <c r="H3477" s="31">
        <f t="shared" si="442"/>
        <v>1.534340933882127E-4</v>
      </c>
      <c r="I3477" s="37">
        <f t="shared" si="443"/>
        <v>1.2690445407383955E-3</v>
      </c>
      <c r="J3477" s="37">
        <f t="shared" si="444"/>
        <v>-1.9885388272896775E-3</v>
      </c>
      <c r="K3477" s="39">
        <f t="shared" si="445"/>
        <v>-4.0568368613710937E-4</v>
      </c>
      <c r="L3477" s="36">
        <f>-(1-B3477/MAX(B$5:B3477))</f>
        <v>-8.8431988339431333E-3</v>
      </c>
      <c r="M3477" s="37">
        <f>-(1-C3477/MAX(C$5:C3477))</f>
        <v>-1.8952058423761797E-2</v>
      </c>
      <c r="N3477" s="37">
        <f>-(1-D3477/MAX(D$5:D3477))</f>
        <v>-0.1580708534297558</v>
      </c>
      <c r="O3477" s="37">
        <f>-(1-E3477/MAX(E$5:E3477))</f>
        <v>-0.10075145137092034</v>
      </c>
      <c r="P3477" s="39">
        <f>-(1-F3477/MAX(F$5:F3477))</f>
        <v>-1.232247292447175E-2</v>
      </c>
      <c r="Q3477" s="33">
        <f>IF(DatiStorici[[#This Row],[Calend]]="X",(DatiStorici[[#This Row],[Balanced]]*B$2/DatiStorici[[#This Row],[Bond 3Y]]),Q3476)</f>
        <v>36.169249452917384</v>
      </c>
      <c r="R3477" s="33">
        <f>IF(DatiStorici[[#This Row],[Calend]]="X",(DatiStorici[[#This Row],[Balanced]]*C$2/DatiStorici[[#This Row],[Bond 10Y]]),R3476)</f>
        <v>24.30522809470698</v>
      </c>
      <c r="S3477" s="33">
        <f>IF(DatiStorici[[#This Row],[Calend]]="X",(DatiStorici[[#This Row],[Balanced]]*D$2/DatiStorici[[#This Row],[SXXR]]),S3476)</f>
        <v>17.1323042755117</v>
      </c>
      <c r="T3477" s="33">
        <f>IF(DatiStorici[[#This Row],[Calend]]="X",(DatiStorici[[#This Row],[Balanced]]*E$2/DatiStorici[[#This Row],[Gold]]),T3476)</f>
        <v>33.681751547510174</v>
      </c>
      <c r="U3477" s="34">
        <f>SUMPRODUCT(DatiStorici[[#This Row],[Bond 3Y]:[Gold]],Q3476:T3476)</f>
        <v>19477.867745588497</v>
      </c>
      <c r="V3477" s="32">
        <f t="shared" si="446"/>
        <v>-2.5873506414931472E-4</v>
      </c>
      <c r="W3477" s="32">
        <f>-(1-U3477/MAX(U$5:U3477))</f>
        <v>-1.962828184770582E-2</v>
      </c>
      <c r="X3477" s="53" t="str">
        <f t="shared" si="447"/>
        <v/>
      </c>
    </row>
    <row r="3478" spans="1:24" x14ac:dyDescent="0.3">
      <c r="A3478" s="79">
        <v>44013</v>
      </c>
      <c r="B3478" s="1">
        <v>132.856065</v>
      </c>
      <c r="C3478" s="1">
        <v>200.49230299999999</v>
      </c>
      <c r="D3478" s="1">
        <v>245.90050500000001</v>
      </c>
      <c r="E3478" s="1">
        <v>165.70356000000001</v>
      </c>
      <c r="F3478" s="3">
        <f t="shared" si="440"/>
        <v>18590.486631857002</v>
      </c>
      <c r="G3478" s="36">
        <f t="shared" si="441"/>
        <v>-4.1503980758391166E-4</v>
      </c>
      <c r="H3478" s="31">
        <f t="shared" si="442"/>
        <v>-4.8000723447557524E-3</v>
      </c>
      <c r="I3478" s="37">
        <f t="shared" si="443"/>
        <v>2.5388676957340942E-3</v>
      </c>
      <c r="J3478" s="37">
        <f t="shared" si="444"/>
        <v>1.6561329068244743E-3</v>
      </c>
      <c r="K3478" s="39">
        <f t="shared" si="445"/>
        <v>-3.0073286168514371E-4</v>
      </c>
      <c r="L3478" s="36">
        <f>-(1-B3478/MAX(B$5:B3478))</f>
        <v>-9.2544830064287265E-3</v>
      </c>
      <c r="M3478" s="37">
        <f>-(1-C3478/MAX(C$5:C3478))</f>
        <v>-2.3649875565851852E-2</v>
      </c>
      <c r="N3478" s="37">
        <f>-(1-D3478/MAX(D$5:D3478))</f>
        <v>-0.15593059094544137</v>
      </c>
      <c r="O3478" s="37">
        <f>-(1-E3478/MAX(E$5:E3478))</f>
        <v>-9.9260942358287418E-2</v>
      </c>
      <c r="P3478" s="39">
        <f>-(1-F3478/MAX(F$5:F3478))</f>
        <v>-1.2619455355184939E-2</v>
      </c>
      <c r="Q3478" s="33">
        <f>IF(DatiStorici[[#This Row],[Calend]]="X",(DatiStorici[[#This Row],[Balanced]]*B$2/DatiStorici[[#This Row],[Bond 3Y]]),Q3477)</f>
        <v>36.169249452917384</v>
      </c>
      <c r="R3478" s="33">
        <f>IF(DatiStorici[[#This Row],[Calend]]="X",(DatiStorici[[#This Row],[Balanced]]*C$2/DatiStorici[[#This Row],[Bond 10Y]]),R3477)</f>
        <v>24.30522809470698</v>
      </c>
      <c r="S3478" s="33">
        <f>IF(DatiStorici[[#This Row],[Calend]]="X",(DatiStorici[[#This Row],[Balanced]]*D$2/DatiStorici[[#This Row],[SXXR]]),S3477)</f>
        <v>17.1323042755117</v>
      </c>
      <c r="T3478" s="33">
        <f>IF(DatiStorici[[#This Row],[Calend]]="X",(DatiStorici[[#This Row],[Balanced]]*E$2/DatiStorici[[#This Row],[Gold]]),T3477)</f>
        <v>33.681751547510174</v>
      </c>
      <c r="U3478" s="34">
        <f>SUMPRODUCT(DatiStorici[[#This Row],[Bond 3Y]:[Gold]],Q3477:T3477)</f>
        <v>19472.343723586044</v>
      </c>
      <c r="V3478" s="32">
        <f t="shared" si="446"/>
        <v>-2.8364529131560652E-4</v>
      </c>
      <c r="W3478" s="32">
        <f>-(1-U3478/MAX(U$5:U3478))</f>
        <v>-1.9906320235294817E-2</v>
      </c>
      <c r="X3478" s="53" t="str">
        <f t="shared" si="447"/>
        <v/>
      </c>
    </row>
    <row r="3479" spans="1:24" x14ac:dyDescent="0.3">
      <c r="A3479" s="79">
        <v>44014</v>
      </c>
      <c r="B3479" s="1">
        <v>132.90428499999999</v>
      </c>
      <c r="C3479" s="1">
        <v>201.365781</v>
      </c>
      <c r="D3479" s="1">
        <v>250.781283</v>
      </c>
      <c r="E3479" s="1">
        <v>166.30053000000001</v>
      </c>
      <c r="F3479" s="3">
        <f t="shared" si="440"/>
        <v>18710.760727265606</v>
      </c>
      <c r="G3479" s="36">
        <f t="shared" si="441"/>
        <v>3.6288333100953113E-4</v>
      </c>
      <c r="H3479" s="31">
        <f t="shared" si="442"/>
        <v>4.347203206167897E-3</v>
      </c>
      <c r="I3479" s="37">
        <f t="shared" si="443"/>
        <v>1.965417388687038E-2</v>
      </c>
      <c r="J3479" s="37">
        <f t="shared" si="444"/>
        <v>3.5961643927600972E-3</v>
      </c>
      <c r="K3479" s="39">
        <f t="shared" si="445"/>
        <v>6.4488198516814482E-3</v>
      </c>
      <c r="L3479" s="36">
        <f>-(1-B3479/MAX(B$5:B3479))</f>
        <v>-8.894892732327131E-3</v>
      </c>
      <c r="M3479" s="37">
        <f>-(1-C3479/MAX(C$5:C3479))</f>
        <v>-1.9396244173376487E-2</v>
      </c>
      <c r="N3479" s="37">
        <f>-(1-D3479/MAX(D$5:D3479))</f>
        <v>-0.13917700435892133</v>
      </c>
      <c r="O3479" s="37">
        <f>-(1-E3479/MAX(E$5:E3479))</f>
        <v>-9.6015905285816716E-2</v>
      </c>
      <c r="P3479" s="39">
        <f>-(1-F3479/MAX(F$5:F3479))</f>
        <v>-6.2314406580490367E-3</v>
      </c>
      <c r="Q3479" s="33">
        <f>IF(DatiStorici[[#This Row],[Calend]]="X",(DatiStorici[[#This Row],[Balanced]]*B$2/DatiStorici[[#This Row],[Bond 3Y]]),Q3478)</f>
        <v>36.169249452917384</v>
      </c>
      <c r="R3479" s="33">
        <f>IF(DatiStorici[[#This Row],[Calend]]="X",(DatiStorici[[#This Row],[Balanced]]*C$2/DatiStorici[[#This Row],[Bond 10Y]]),R3478)</f>
        <v>24.30522809470698</v>
      </c>
      <c r="S3479" s="33">
        <f>IF(DatiStorici[[#This Row],[Calend]]="X",(DatiStorici[[#This Row],[Balanced]]*D$2/DatiStorici[[#This Row],[SXXR]]),S3478)</f>
        <v>17.1323042755117</v>
      </c>
      <c r="T3479" s="33">
        <f>IF(DatiStorici[[#This Row],[Calend]]="X",(DatiStorici[[#This Row],[Balanced]]*E$2/DatiStorici[[#This Row],[Gold]]),T3478)</f>
        <v>33.681751547510174</v>
      </c>
      <c r="U3479" s="34">
        <f>SUMPRODUCT(DatiStorici[[#This Row],[Bond 3Y]:[Gold]],Q3478:T3478)</f>
        <v>19599.043855838914</v>
      </c>
      <c r="V3479" s="32">
        <f t="shared" si="446"/>
        <v>6.4855938945030944E-3</v>
      </c>
      <c r="W3479" s="32">
        <f>-(1-U3479/MAX(U$5:U3479))</f>
        <v>-1.3529173210307888E-2</v>
      </c>
      <c r="X3479" s="53" t="str">
        <f t="shared" si="447"/>
        <v/>
      </c>
    </row>
    <row r="3480" spans="1:24" x14ac:dyDescent="0.3">
      <c r="A3480" s="79">
        <v>44015</v>
      </c>
      <c r="B3480" s="1">
        <v>132.87411299999999</v>
      </c>
      <c r="C3480" s="1">
        <v>201.22940299999999</v>
      </c>
      <c r="D3480" s="1">
        <v>248.85292200000001</v>
      </c>
      <c r="E3480" s="1">
        <v>165.87300999999999</v>
      </c>
      <c r="F3480" s="3">
        <f t="shared" si="440"/>
        <v>18660.692167279172</v>
      </c>
      <c r="G3480" s="36">
        <f t="shared" si="441"/>
        <v>-2.2704629387976173E-4</v>
      </c>
      <c r="H3480" s="31">
        <f t="shared" si="442"/>
        <v>-6.7749446906673191E-4</v>
      </c>
      <c r="I3480" s="37">
        <f t="shared" si="443"/>
        <v>-7.7191295383791702E-3</v>
      </c>
      <c r="J3480" s="37">
        <f t="shared" si="444"/>
        <v>-2.5740776105035094E-3</v>
      </c>
      <c r="K3480" s="39">
        <f t="shared" si="445"/>
        <v>-2.6795099502530824E-3</v>
      </c>
      <c r="L3480" s="36">
        <f>-(1-B3480/MAX(B$5:B3480))</f>
        <v>-9.1198939299670378E-3</v>
      </c>
      <c r="M3480" s="37">
        <f>-(1-C3480/MAX(C$5:C3480))</f>
        <v>-2.0060372797157555E-2</v>
      </c>
      <c r="N3480" s="37">
        <f>-(1-D3480/MAX(D$5:D3480))</f>
        <v>-0.14579622838090478</v>
      </c>
      <c r="O3480" s="37">
        <f>-(1-E3480/MAX(E$5:E3480))</f>
        <v>-9.8339838229218768E-2</v>
      </c>
      <c r="P3480" s="39">
        <f>-(1-F3480/MAX(F$5:F3480))</f>
        <v>-8.8906890686996087E-3</v>
      </c>
      <c r="Q3480" s="33">
        <f>IF(DatiStorici[[#This Row],[Calend]]="X",(DatiStorici[[#This Row],[Balanced]]*B$2/DatiStorici[[#This Row],[Bond 3Y]]),Q3479)</f>
        <v>36.169249452917384</v>
      </c>
      <c r="R3480" s="33">
        <f>IF(DatiStorici[[#This Row],[Calend]]="X",(DatiStorici[[#This Row],[Balanced]]*C$2/DatiStorici[[#This Row],[Bond 10Y]]),R3479)</f>
        <v>24.30522809470698</v>
      </c>
      <c r="S3480" s="33">
        <f>IF(DatiStorici[[#This Row],[Calend]]="X",(DatiStorici[[#This Row],[Balanced]]*D$2/DatiStorici[[#This Row],[SXXR]]),S3479)</f>
        <v>17.1323042755117</v>
      </c>
      <c r="T3480" s="33">
        <f>IF(DatiStorici[[#This Row],[Calend]]="X",(DatiStorici[[#This Row],[Balanced]]*E$2/DatiStorici[[#This Row],[Gold]]),T3479)</f>
        <v>33.681751547510174</v>
      </c>
      <c r="U3480" s="34">
        <f>SUMPRODUCT(DatiStorici[[#This Row],[Bond 3Y]:[Gold]],Q3479:T3479)</f>
        <v>19547.200969020694</v>
      </c>
      <c r="V3480" s="32">
        <f t="shared" si="446"/>
        <v>-2.6486789401542784E-3</v>
      </c>
      <c r="W3480" s="32">
        <f>-(1-U3480/MAX(U$5:U3480))</f>
        <v>-1.6138560474243113E-2</v>
      </c>
      <c r="X3480" s="53" t="str">
        <f t="shared" si="447"/>
        <v/>
      </c>
    </row>
    <row r="3481" spans="1:24" x14ac:dyDescent="0.3">
      <c r="A3481" s="79">
        <v>44018</v>
      </c>
      <c r="B3481" s="1">
        <v>132.893272</v>
      </c>
      <c r="C3481" s="1">
        <v>201.38370499999999</v>
      </c>
      <c r="D3481" s="1">
        <v>252.78466</v>
      </c>
      <c r="E3481" s="1">
        <v>167.27091999999999</v>
      </c>
      <c r="F3481" s="3">
        <f t="shared" si="440"/>
        <v>18779.353209809055</v>
      </c>
      <c r="G3481" s="36">
        <f t="shared" si="441"/>
        <v>1.4417871503079631E-4</v>
      </c>
      <c r="H3481" s="31">
        <f t="shared" si="442"/>
        <v>7.6650265224209905E-4</v>
      </c>
      <c r="I3481" s="37">
        <f t="shared" si="443"/>
        <v>1.5675932802939576E-2</v>
      </c>
      <c r="J3481" s="37">
        <f t="shared" si="444"/>
        <v>8.3922778037421788E-3</v>
      </c>
      <c r="K3481" s="39">
        <f t="shared" si="445"/>
        <v>6.3387444458495069E-3</v>
      </c>
      <c r="L3481" s="36">
        <f>-(1-B3481/MAX(B$5:B3481))</f>
        <v>-8.9770198100682652E-3</v>
      </c>
      <c r="M3481" s="37">
        <f>-(1-C3481/MAX(C$5:C3481))</f>
        <v>-1.9308958530144804E-2</v>
      </c>
      <c r="N3481" s="37">
        <f>-(1-D3481/MAX(D$5:D3481))</f>
        <v>-0.13230028305855845</v>
      </c>
      <c r="O3481" s="37">
        <f>-(1-E3481/MAX(E$5:E3481))</f>
        <v>-9.0741014546324328E-2</v>
      </c>
      <c r="P3481" s="39">
        <f>-(1-F3481/MAX(F$5:F3481))</f>
        <v>-2.5883470632729333E-3</v>
      </c>
      <c r="Q3481" s="33">
        <f>IF(DatiStorici[[#This Row],[Calend]]="X",(DatiStorici[[#This Row],[Balanced]]*B$2/DatiStorici[[#This Row],[Bond 3Y]]),Q3480)</f>
        <v>36.169249452917384</v>
      </c>
      <c r="R3481" s="33">
        <f>IF(DatiStorici[[#This Row],[Calend]]="X",(DatiStorici[[#This Row],[Balanced]]*C$2/DatiStorici[[#This Row],[Bond 10Y]]),R3480)</f>
        <v>24.30522809470698</v>
      </c>
      <c r="S3481" s="33">
        <f>IF(DatiStorici[[#This Row],[Calend]]="X",(DatiStorici[[#This Row],[Balanced]]*D$2/DatiStorici[[#This Row],[SXXR]]),S3480)</f>
        <v>17.1323042755117</v>
      </c>
      <c r="T3481" s="33">
        <f>IF(DatiStorici[[#This Row],[Calend]]="X",(DatiStorici[[#This Row],[Balanced]]*E$2/DatiStorici[[#This Row],[Gold]]),T3480)</f>
        <v>33.681751547510174</v>
      </c>
      <c r="U3481" s="34">
        <f>SUMPRODUCT(DatiStorici[[#This Row],[Bond 3Y]:[Gold]],Q3480:T3480)</f>
        <v>19666.088070029808</v>
      </c>
      <c r="V3481" s="32">
        <f t="shared" si="446"/>
        <v>6.0636313958192453E-3</v>
      </c>
      <c r="W3481" s="32">
        <f>-(1-U3481/MAX(U$5:U3481))</f>
        <v>-1.0154663622450988E-2</v>
      </c>
      <c r="X3481" s="53" t="str">
        <f t="shared" si="447"/>
        <v/>
      </c>
    </row>
    <row r="3482" spans="1:24" x14ac:dyDescent="0.3">
      <c r="A3482" s="79">
        <v>44019</v>
      </c>
      <c r="B3482" s="1">
        <v>132.899959</v>
      </c>
      <c r="C3482" s="1">
        <v>201.42319699999999</v>
      </c>
      <c r="D3482" s="1">
        <v>251.346991</v>
      </c>
      <c r="E3482" s="1">
        <v>167.42345</v>
      </c>
      <c r="F3482" s="3">
        <f t="shared" si="440"/>
        <v>18764.906609033209</v>
      </c>
      <c r="G3482" s="36">
        <f t="shared" si="441"/>
        <v>5.0317308505264811E-5</v>
      </c>
      <c r="H3482" s="31">
        <f t="shared" si="442"/>
        <v>1.9608402899970492E-4</v>
      </c>
      <c r="I3482" s="37">
        <f t="shared" si="443"/>
        <v>-5.7035613395844589E-3</v>
      </c>
      <c r="J3482" s="37">
        <f t="shared" si="444"/>
        <v>9.1145847813113091E-4</v>
      </c>
      <c r="K3482" s="39">
        <f t="shared" si="445"/>
        <v>-7.6957711024540354E-4</v>
      </c>
      <c r="L3482" s="36">
        <f>-(1-B3482/MAX(B$5:B3482))</f>
        <v>-8.9271529464656219E-3</v>
      </c>
      <c r="M3482" s="37">
        <f>-(1-C3482/MAX(C$5:C3482))</f>
        <v>-1.911664182502848E-2</v>
      </c>
      <c r="N3482" s="37">
        <f>-(1-D3482/MAX(D$5:D3482))</f>
        <v>-0.1372351750110824</v>
      </c>
      <c r="O3482" s="37">
        <f>-(1-E3482/MAX(E$5:E3482))</f>
        <v>-8.9911884934008812E-2</v>
      </c>
      <c r="P3482" s="39">
        <f>-(1-F3482/MAX(F$5:F3482))</f>
        <v>-3.3556369586259516E-3</v>
      </c>
      <c r="Q3482" s="33">
        <f>IF(DatiStorici[[#This Row],[Calend]]="X",(DatiStorici[[#This Row],[Balanced]]*B$2/DatiStorici[[#This Row],[Bond 3Y]]),Q3481)</f>
        <v>36.169249452917384</v>
      </c>
      <c r="R3482" s="33">
        <f>IF(DatiStorici[[#This Row],[Calend]]="X",(DatiStorici[[#This Row],[Balanced]]*C$2/DatiStorici[[#This Row],[Bond 10Y]]),R3481)</f>
        <v>24.30522809470698</v>
      </c>
      <c r="S3482" s="33">
        <f>IF(DatiStorici[[#This Row],[Calend]]="X",(DatiStorici[[#This Row],[Balanced]]*D$2/DatiStorici[[#This Row],[SXXR]]),S3481)</f>
        <v>17.1323042755117</v>
      </c>
      <c r="T3482" s="33">
        <f>IF(DatiStorici[[#This Row],[Calend]]="X",(DatiStorici[[#This Row],[Balanced]]*E$2/DatiStorici[[#This Row],[Gold]]),T3481)</f>
        <v>33.681751547510174</v>
      </c>
      <c r="U3482" s="34">
        <f>SUMPRODUCT(DatiStorici[[#This Row],[Bond 3Y]:[Gold]],Q3481:T3481)</f>
        <v>19647.796690676885</v>
      </c>
      <c r="V3482" s="32">
        <f t="shared" si="446"/>
        <v>-9.305303092845197E-4</v>
      </c>
      <c r="W3482" s="32">
        <f>-(1-U3482/MAX(U$5:U3482))</f>
        <v>-1.1075316295414139E-2</v>
      </c>
      <c r="X3482" s="53" t="str">
        <f t="shared" si="447"/>
        <v/>
      </c>
    </row>
    <row r="3483" spans="1:24" x14ac:dyDescent="0.3">
      <c r="A3483" s="79">
        <v>44020</v>
      </c>
      <c r="B3483" s="1">
        <v>132.90283199999999</v>
      </c>
      <c r="C3483" s="1">
        <v>201.620429</v>
      </c>
      <c r="D3483" s="1">
        <v>249.71387100000001</v>
      </c>
      <c r="E3483" s="1">
        <v>169.43772999999999</v>
      </c>
      <c r="F3483" s="3">
        <f t="shared" si="440"/>
        <v>18824.848164557639</v>
      </c>
      <c r="G3483" s="36">
        <f t="shared" si="441"/>
        <v>2.1617530721197421E-5</v>
      </c>
      <c r="H3483" s="31">
        <f t="shared" si="442"/>
        <v>9.787129879768033E-4</v>
      </c>
      <c r="I3483" s="37">
        <f t="shared" si="443"/>
        <v>-6.5186723086026379E-3</v>
      </c>
      <c r="J3483" s="37">
        <f t="shared" si="444"/>
        <v>1.1959252814046336E-2</v>
      </c>
      <c r="K3483" s="39">
        <f t="shared" si="445"/>
        <v>3.1892523211483133E-3</v>
      </c>
      <c r="L3483" s="36">
        <f>-(1-B3483/MAX(B$5:B3483))</f>
        <v>-8.9057281671729438E-3</v>
      </c>
      <c r="M3483" s="37">
        <f>-(1-C3483/MAX(C$5:C3483))</f>
        <v>-1.8156168605553247E-2</v>
      </c>
      <c r="N3483" s="37">
        <f>-(1-D3483/MAX(D$5:D3483))</f>
        <v>-0.14284096517940748</v>
      </c>
      <c r="O3483" s="37">
        <f>-(1-E3483/MAX(E$5:E3483))</f>
        <v>-7.8962568763453755E-2</v>
      </c>
      <c r="P3483" s="39">
        <f>-(1-F3483/MAX(F$5:F3483))</f>
        <v>-1.7201261825239289E-4</v>
      </c>
      <c r="Q3483" s="33">
        <f>IF(DatiStorici[[#This Row],[Calend]]="X",(DatiStorici[[#This Row],[Balanced]]*B$2/DatiStorici[[#This Row],[Bond 3Y]]),Q3482)</f>
        <v>36.169249452917384</v>
      </c>
      <c r="R3483" s="33">
        <f>IF(DatiStorici[[#This Row],[Calend]]="X",(DatiStorici[[#This Row],[Balanced]]*C$2/DatiStorici[[#This Row],[Bond 10Y]]),R3482)</f>
        <v>24.30522809470698</v>
      </c>
      <c r="S3483" s="33">
        <f>IF(DatiStorici[[#This Row],[Calend]]="X",(DatiStorici[[#This Row],[Balanced]]*D$2/DatiStorici[[#This Row],[SXXR]]),S3482)</f>
        <v>17.1323042755117</v>
      </c>
      <c r="T3483" s="33">
        <f>IF(DatiStorici[[#This Row],[Calend]]="X",(DatiStorici[[#This Row],[Balanced]]*E$2/DatiStorici[[#This Row],[Gold]]),T3482)</f>
        <v>33.681751547510174</v>
      </c>
      <c r="U3483" s="34">
        <f>SUMPRODUCT(DatiStorici[[#This Row],[Bond 3Y]:[Gold]],Q3482:T3482)</f>
        <v>19692.559743426831</v>
      </c>
      <c r="V3483" s="32">
        <f t="shared" si="446"/>
        <v>2.2756820794391877E-3</v>
      </c>
      <c r="W3483" s="32">
        <f>-(1-U3483/MAX(U$5:U3483))</f>
        <v>-8.8222754848179541E-3</v>
      </c>
      <c r="X3483" s="53" t="str">
        <f t="shared" si="447"/>
        <v/>
      </c>
    </row>
    <row r="3484" spans="1:24" x14ac:dyDescent="0.3">
      <c r="A3484" s="79">
        <v>44021</v>
      </c>
      <c r="B3484" s="1">
        <v>132.89846299999999</v>
      </c>
      <c r="C3484" s="1">
        <v>201.86066700000001</v>
      </c>
      <c r="D3484" s="1">
        <v>247.83712499999999</v>
      </c>
      <c r="E3484" s="1">
        <v>169.52942999999999</v>
      </c>
      <c r="F3484" s="3">
        <f t="shared" si="440"/>
        <v>18806.206846893387</v>
      </c>
      <c r="G3484" s="36">
        <f t="shared" si="441"/>
        <v>-3.2874181447367931E-5</v>
      </c>
      <c r="H3484" s="31">
        <f t="shared" si="442"/>
        <v>1.1908266869062353E-3</v>
      </c>
      <c r="I3484" s="37">
        <f t="shared" si="443"/>
        <v>-7.5439700283166629E-3</v>
      </c>
      <c r="J3484" s="37">
        <f t="shared" si="444"/>
        <v>5.4105537679245198E-4</v>
      </c>
      <c r="K3484" s="39">
        <f t="shared" si="445"/>
        <v>-9.9074124726983271E-4</v>
      </c>
      <c r="L3484" s="36">
        <f>-(1-B3484/MAX(B$5:B3484))</f>
        <v>-8.9383090445589453E-3</v>
      </c>
      <c r="M3484" s="37">
        <f>-(1-C3484/MAX(C$5:C3484))</f>
        <v>-1.6986266331580069E-2</v>
      </c>
      <c r="N3484" s="37">
        <f>-(1-D3484/MAX(D$5:D3484))</f>
        <v>-0.14928301737106731</v>
      </c>
      <c r="O3484" s="37">
        <f>-(1-E3484/MAX(E$5:E3484))</f>
        <v>-7.84641016720663E-2</v>
      </c>
      <c r="P3484" s="39">
        <f>-(1-F3484/MAX(F$5:F3484))</f>
        <v>-1.1620929078498543E-3</v>
      </c>
      <c r="Q3484" s="33">
        <f>IF(DatiStorici[[#This Row],[Calend]]="X",(DatiStorici[[#This Row],[Balanced]]*B$2/DatiStorici[[#This Row],[Bond 3Y]]),Q3483)</f>
        <v>36.169249452917384</v>
      </c>
      <c r="R3484" s="33">
        <f>IF(DatiStorici[[#This Row],[Calend]]="X",(DatiStorici[[#This Row],[Balanced]]*C$2/DatiStorici[[#This Row],[Bond 10Y]]),R3483)</f>
        <v>24.30522809470698</v>
      </c>
      <c r="S3484" s="33">
        <f>IF(DatiStorici[[#This Row],[Calend]]="X",(DatiStorici[[#This Row],[Balanced]]*D$2/DatiStorici[[#This Row],[SXXR]]),S3483)</f>
        <v>17.1323042755117</v>
      </c>
      <c r="T3484" s="33">
        <f>IF(DatiStorici[[#This Row],[Calend]]="X",(DatiStorici[[#This Row],[Balanced]]*E$2/DatiStorici[[#This Row],[Gold]]),T3483)</f>
        <v>33.681751547510174</v>
      </c>
      <c r="U3484" s="34">
        <f>SUMPRODUCT(DatiStorici[[#This Row],[Bond 3Y]:[Gold]],Q3483:T3483)</f>
        <v>19669.176392460045</v>
      </c>
      <c r="V3484" s="32">
        <f t="shared" si="446"/>
        <v>-1.188126135331366E-3</v>
      </c>
      <c r="W3484" s="32">
        <f>-(1-U3484/MAX(U$5:U3484))</f>
        <v>-9.9992203261576318E-3</v>
      </c>
      <c r="X3484" s="53" t="str">
        <f t="shared" si="447"/>
        <v/>
      </c>
    </row>
    <row r="3485" spans="1:24" x14ac:dyDescent="0.3">
      <c r="A3485" s="79">
        <v>44022</v>
      </c>
      <c r="B3485" s="1">
        <v>132.88638800000001</v>
      </c>
      <c r="C3485" s="1">
        <v>201.785841</v>
      </c>
      <c r="D3485" s="1">
        <v>250.01255399999999</v>
      </c>
      <c r="E3485" s="1">
        <v>168.68559999999999</v>
      </c>
      <c r="F3485" s="3">
        <f t="shared" si="440"/>
        <v>18803.458878695274</v>
      </c>
      <c r="G3485" s="36">
        <f t="shared" si="441"/>
        <v>-9.0862966514920993E-5</v>
      </c>
      <c r="H3485" s="31">
        <f t="shared" si="442"/>
        <v>-3.7075014585336003E-4</v>
      </c>
      <c r="I3485" s="37">
        <f t="shared" si="443"/>
        <v>8.7393562261421712E-3</v>
      </c>
      <c r="J3485" s="37">
        <f t="shared" si="444"/>
        <v>-4.9899127835469235E-3</v>
      </c>
      <c r="K3485" s="39">
        <f t="shared" si="445"/>
        <v>-1.4613095596508765E-4</v>
      </c>
      <c r="L3485" s="36">
        <f>-(1-B3485/MAX(B$5:B3485))</f>
        <v>-9.0283557587806929E-3</v>
      </c>
      <c r="M3485" s="37">
        <f>-(1-C3485/MAX(C$5:C3485))</f>
        <v>-1.735065126465607E-2</v>
      </c>
      <c r="N3485" s="37">
        <f>-(1-D3485/MAX(D$5:D3485))</f>
        <v>-0.14181571643782953</v>
      </c>
      <c r="O3485" s="37">
        <f>-(1-E3485/MAX(E$5:E3485))</f>
        <v>-8.3051031723598068E-2</v>
      </c>
      <c r="P3485" s="39">
        <f>-(1-F3485/MAX(F$5:F3485))</f>
        <v>-1.3080433818665194E-3</v>
      </c>
      <c r="Q3485" s="33">
        <f>IF(DatiStorici[[#This Row],[Calend]]="X",(DatiStorici[[#This Row],[Balanced]]*B$2/DatiStorici[[#This Row],[Bond 3Y]]),Q3484)</f>
        <v>36.169249452917384</v>
      </c>
      <c r="R3485" s="33">
        <f>IF(DatiStorici[[#This Row],[Calend]]="X",(DatiStorici[[#This Row],[Balanced]]*C$2/DatiStorici[[#This Row],[Bond 10Y]]),R3484)</f>
        <v>24.30522809470698</v>
      </c>
      <c r="S3485" s="33">
        <f>IF(DatiStorici[[#This Row],[Calend]]="X",(DatiStorici[[#This Row],[Balanced]]*D$2/DatiStorici[[#This Row],[SXXR]]),S3484)</f>
        <v>17.1323042755117</v>
      </c>
      <c r="T3485" s="33">
        <f>IF(DatiStorici[[#This Row],[Calend]]="X",(DatiStorici[[#This Row],[Balanced]]*E$2/DatiStorici[[#This Row],[Gold]]),T3484)</f>
        <v>33.681751547510174</v>
      </c>
      <c r="U3485" s="34">
        <f>SUMPRODUCT(DatiStorici[[#This Row],[Bond 3Y]:[Gold]],Q3484:T3484)</f>
        <v>19675.769424924925</v>
      </c>
      <c r="V3485" s="32">
        <f t="shared" si="446"/>
        <v>3.3513999776190904E-4</v>
      </c>
      <c r="W3485" s="32">
        <f>-(1-U3485/MAX(U$5:U3485))</f>
        <v>-9.667375863003147E-3</v>
      </c>
      <c r="X3485" s="53" t="str">
        <f t="shared" si="447"/>
        <v/>
      </c>
    </row>
    <row r="3486" spans="1:24" x14ac:dyDescent="0.3">
      <c r="A3486" s="79">
        <v>44025</v>
      </c>
      <c r="B3486" s="1">
        <v>132.83038999999999</v>
      </c>
      <c r="C3486" s="1">
        <v>201.07010399999999</v>
      </c>
      <c r="D3486" s="1">
        <v>252.51212899999999</v>
      </c>
      <c r="E3486" s="1">
        <v>169.09168</v>
      </c>
      <c r="F3486" s="3">
        <f t="shared" si="440"/>
        <v>18837.573315131267</v>
      </c>
      <c r="G3486" s="36">
        <f t="shared" si="441"/>
        <v>-4.2148637545964883E-4</v>
      </c>
      <c r="H3486" s="31">
        <f t="shared" si="442"/>
        <v>-3.5533185594608129E-3</v>
      </c>
      <c r="I3486" s="37">
        <f t="shared" si="443"/>
        <v>9.9481506038389556E-3</v>
      </c>
      <c r="J3486" s="37">
        <f t="shared" si="444"/>
        <v>2.4044257543784208E-3</v>
      </c>
      <c r="K3486" s="39">
        <f t="shared" si="445"/>
        <v>1.8126201003645847E-3</v>
      </c>
      <c r="L3486" s="36">
        <f>-(1-B3486/MAX(B$5:B3486))</f>
        <v>-9.445948794225667E-3</v>
      </c>
      <c r="M3486" s="37">
        <f>-(1-C3486/MAX(C$5:C3486))</f>
        <v>-2.0836121273009156E-2</v>
      </c>
      <c r="N3486" s="37">
        <f>-(1-D3486/MAX(D$5:D3486))</f>
        <v>-0.1332357633664133</v>
      </c>
      <c r="O3486" s="37">
        <f>-(1-E3486/MAX(E$5:E3486))</f>
        <v>-8.0843643321519387E-2</v>
      </c>
      <c r="P3486" s="39">
        <f>-(1-F3486/MAX(F$5:F3486))</f>
        <v>0</v>
      </c>
      <c r="Q3486" s="33">
        <f>IF(DatiStorici[[#This Row],[Calend]]="X",(DatiStorici[[#This Row],[Balanced]]*B$2/DatiStorici[[#This Row],[Bond 3Y]]),Q3485)</f>
        <v>36.169249452917384</v>
      </c>
      <c r="R3486" s="33">
        <f>IF(DatiStorici[[#This Row],[Calend]]="X",(DatiStorici[[#This Row],[Balanced]]*C$2/DatiStorici[[#This Row],[Bond 10Y]]),R3485)</f>
        <v>24.30522809470698</v>
      </c>
      <c r="S3486" s="33">
        <f>IF(DatiStorici[[#This Row],[Calend]]="X",(DatiStorici[[#This Row],[Balanced]]*D$2/DatiStorici[[#This Row],[SXXR]]),S3485)</f>
        <v>17.1323042755117</v>
      </c>
      <c r="T3486" s="33">
        <f>IF(DatiStorici[[#This Row],[Calend]]="X",(DatiStorici[[#This Row],[Balanced]]*E$2/DatiStorici[[#This Row],[Gold]]),T3485)</f>
        <v>33.681751547510174</v>
      </c>
      <c r="U3486" s="34">
        <f>SUMPRODUCT(DatiStorici[[#This Row],[Bond 3Y]:[Gold]],Q3485:T3485)</f>
        <v>19712.848833381111</v>
      </c>
      <c r="V3486" s="32">
        <f t="shared" si="446"/>
        <v>1.8827479129170457E-3</v>
      </c>
      <c r="W3486" s="32">
        <f>-(1-U3486/MAX(U$5:U3486))</f>
        <v>-7.8010728440551791E-3</v>
      </c>
      <c r="X3486" s="53" t="str">
        <f t="shared" si="447"/>
        <v/>
      </c>
    </row>
    <row r="3487" spans="1:24" x14ac:dyDescent="0.3">
      <c r="A3487" s="79">
        <v>44026</v>
      </c>
      <c r="B3487" s="1">
        <v>132.85572999999999</v>
      </c>
      <c r="C3487" s="1">
        <v>201.66166000000001</v>
      </c>
      <c r="D3487" s="1">
        <v>250.44268500000001</v>
      </c>
      <c r="E3487" s="1">
        <v>168.56594999999999</v>
      </c>
      <c r="F3487" s="3">
        <f t="shared" si="440"/>
        <v>18801.309529922612</v>
      </c>
      <c r="G3487" s="36">
        <f t="shared" si="441"/>
        <v>1.9075140302280799E-4</v>
      </c>
      <c r="H3487" s="31">
        <f t="shared" si="442"/>
        <v>2.9377192380430901E-3</v>
      </c>
      <c r="I3487" s="37">
        <f t="shared" si="443"/>
        <v>-8.2291912548555918E-3</v>
      </c>
      <c r="J3487" s="37">
        <f t="shared" si="444"/>
        <v>-3.1139851620077983E-3</v>
      </c>
      <c r="K3487" s="39">
        <f t="shared" si="445"/>
        <v>-1.9269326658163612E-3</v>
      </c>
      <c r="L3487" s="36">
        <f>-(1-B3487/MAX(B$5:B3487))</f>
        <v>-9.2569811968440385E-3</v>
      </c>
      <c r="M3487" s="37">
        <f>-(1-C3487/MAX(C$5:C3487))</f>
        <v>-1.7955383381491274E-2</v>
      </c>
      <c r="N3487" s="37">
        <f>-(1-D3487/MAX(D$5:D3487))</f>
        <v>-0.14033926392307738</v>
      </c>
      <c r="O3487" s="37">
        <f>-(1-E3487/MAX(E$5:E3487))</f>
        <v>-8.370143071470515E-2</v>
      </c>
      <c r="P3487" s="39">
        <f>-(1-F3487/MAX(F$5:F3487))</f>
        <v>-1.9250773229653184E-3</v>
      </c>
      <c r="Q3487" s="33">
        <f>IF(DatiStorici[[#This Row],[Calend]]="X",(DatiStorici[[#This Row],[Balanced]]*B$2/DatiStorici[[#This Row],[Bond 3Y]]),Q3486)</f>
        <v>36.169249452917384</v>
      </c>
      <c r="R3487" s="33">
        <f>IF(DatiStorici[[#This Row],[Calend]]="X",(DatiStorici[[#This Row],[Balanced]]*C$2/DatiStorici[[#This Row],[Bond 10Y]]),R3486)</f>
        <v>24.30522809470698</v>
      </c>
      <c r="S3487" s="33">
        <f>IF(DatiStorici[[#This Row],[Calend]]="X",(DatiStorici[[#This Row],[Balanced]]*D$2/DatiStorici[[#This Row],[SXXR]]),S3486)</f>
        <v>17.1323042755117</v>
      </c>
      <c r="T3487" s="33">
        <f>IF(DatiStorici[[#This Row],[Calend]]="X",(DatiStorici[[#This Row],[Balanced]]*E$2/DatiStorici[[#This Row],[Gold]]),T3486)</f>
        <v>33.681751547510174</v>
      </c>
      <c r="U3487" s="34">
        <f>SUMPRODUCT(DatiStorici[[#This Row],[Bond 3Y]:[Gold]],Q3486:T3486)</f>
        <v>19674.98141414284</v>
      </c>
      <c r="V3487" s="32">
        <f t="shared" si="446"/>
        <v>-1.9227985226456274E-3</v>
      </c>
      <c r="W3487" s="32">
        <f>-(1-U3487/MAX(U$5:U3487))</f>
        <v>-9.7070384941723153E-3</v>
      </c>
      <c r="X3487" s="53" t="str">
        <f t="shared" si="447"/>
        <v/>
      </c>
    </row>
    <row r="3488" spans="1:24" x14ac:dyDescent="0.3">
      <c r="A3488" s="79">
        <v>44027</v>
      </c>
      <c r="B3488" s="1">
        <v>132.867976</v>
      </c>
      <c r="C3488" s="1">
        <v>201.56671800000001</v>
      </c>
      <c r="D3488" s="1">
        <v>254.84240500000001</v>
      </c>
      <c r="E3488" s="1">
        <v>168.81668999999999</v>
      </c>
      <c r="F3488" s="3">
        <f t="shared" si="440"/>
        <v>18875.284222865568</v>
      </c>
      <c r="G3488" s="36">
        <f t="shared" si="441"/>
        <v>9.2170925906498127E-5</v>
      </c>
      <c r="H3488" s="31">
        <f t="shared" si="442"/>
        <v>-4.7090932550634246E-4</v>
      </c>
      <c r="I3488" s="37">
        <f t="shared" si="443"/>
        <v>1.7415242547296345E-2</v>
      </c>
      <c r="J3488" s="37">
        <f t="shared" si="444"/>
        <v>1.4863838054270514E-3</v>
      </c>
      <c r="K3488" s="39">
        <f t="shared" si="445"/>
        <v>3.9268299297835199E-3</v>
      </c>
      <c r="L3488" s="36">
        <f>-(1-B3488/MAX(B$5:B3488))</f>
        <v>-9.1656592869175935E-3</v>
      </c>
      <c r="M3488" s="37">
        <f>-(1-C3488/MAX(C$5:C3488))</f>
        <v>-1.841772847966705E-2</v>
      </c>
      <c r="N3488" s="37">
        <f>-(1-D3488/MAX(D$5:D3488))</f>
        <v>-0.12523694007707509</v>
      </c>
      <c r="O3488" s="37">
        <f>-(1-E3488/MAX(E$5:E3488))</f>
        <v>-8.2338446652605923E-2</v>
      </c>
      <c r="P3488" s="39">
        <f>-(1-F3488/MAX(F$5:F3488))</f>
        <v>0</v>
      </c>
      <c r="Q3488" s="33">
        <f>IF(DatiStorici[[#This Row],[Calend]]="X",(DatiStorici[[#This Row],[Balanced]]*B$2/DatiStorici[[#This Row],[Bond 3Y]]),Q3487)</f>
        <v>36.169249452917384</v>
      </c>
      <c r="R3488" s="33">
        <f>IF(DatiStorici[[#This Row],[Calend]]="X",(DatiStorici[[#This Row],[Balanced]]*C$2/DatiStorici[[#This Row],[Bond 10Y]]),R3487)</f>
        <v>24.30522809470698</v>
      </c>
      <c r="S3488" s="33">
        <f>IF(DatiStorici[[#This Row],[Calend]]="X",(DatiStorici[[#This Row],[Balanced]]*D$2/DatiStorici[[#This Row],[SXXR]]),S3487)</f>
        <v>17.1323042755117</v>
      </c>
      <c r="T3488" s="33">
        <f>IF(DatiStorici[[#This Row],[Calend]]="X",(DatiStorici[[#This Row],[Balanced]]*E$2/DatiStorici[[#This Row],[Gold]]),T3487)</f>
        <v>33.681751547510174</v>
      </c>
      <c r="U3488" s="34">
        <f>SUMPRODUCT(DatiStorici[[#This Row],[Bond 3Y]:[Gold]],Q3487:T3487)</f>
        <v>19756.939459955949</v>
      </c>
      <c r="V3488" s="32">
        <f t="shared" si="446"/>
        <v>4.1569450342353225E-3</v>
      </c>
      <c r="W3488" s="32">
        <f>-(1-U3488/MAX(U$5:U3488))</f>
        <v>-5.581876990886081E-3</v>
      </c>
      <c r="X3488" s="53" t="str">
        <f t="shared" si="447"/>
        <v/>
      </c>
    </row>
    <row r="3489" spans="1:24" x14ac:dyDescent="0.3">
      <c r="A3489" s="79">
        <v>44028</v>
      </c>
      <c r="B3489" s="1">
        <v>132.90569199999999</v>
      </c>
      <c r="C3489" s="1">
        <v>202.03259</v>
      </c>
      <c r="D3489" s="1">
        <v>253.66900799999999</v>
      </c>
      <c r="E3489" s="1">
        <v>169.10484</v>
      </c>
      <c r="F3489" s="3">
        <f t="shared" si="440"/>
        <v>18881.723445312604</v>
      </c>
      <c r="G3489" s="36">
        <f t="shared" si="441"/>
        <v>2.8382044419226479E-4</v>
      </c>
      <c r="H3489" s="31">
        <f t="shared" si="442"/>
        <v>2.3085877387498933E-3</v>
      </c>
      <c r="I3489" s="37">
        <f t="shared" si="443"/>
        <v>-4.6150353861864344E-3</v>
      </c>
      <c r="J3489" s="37">
        <f t="shared" si="444"/>
        <v>1.705425930332399E-3</v>
      </c>
      <c r="K3489" s="39">
        <f t="shared" si="445"/>
        <v>3.4108754412178117E-4</v>
      </c>
      <c r="L3489" s="36">
        <f>-(1-B3489/MAX(B$5:B3489))</f>
        <v>-8.8844003325829757E-3</v>
      </c>
      <c r="M3489" s="37">
        <f>-(1-C3489/MAX(C$5:C3489))</f>
        <v>-1.6149041959714339E-2</v>
      </c>
      <c r="N3489" s="37">
        <f>-(1-D3489/MAX(D$5:D3489))</f>
        <v>-0.12926470127413481</v>
      </c>
      <c r="O3489" s="37">
        <f>-(1-E3489/MAX(E$5:E3489))</f>
        <v>-8.077210758626685E-2</v>
      </c>
      <c r="P3489" s="39">
        <f>-(1-F3489/MAX(F$5:F3489))</f>
        <v>0</v>
      </c>
      <c r="Q3489" s="33">
        <f>IF(DatiStorici[[#This Row],[Calend]]="X",(DatiStorici[[#This Row],[Balanced]]*B$2/DatiStorici[[#This Row],[Bond 3Y]]),Q3488)</f>
        <v>36.169249452917384</v>
      </c>
      <c r="R3489" s="33">
        <f>IF(DatiStorici[[#This Row],[Calend]]="X",(DatiStorici[[#This Row],[Balanced]]*C$2/DatiStorici[[#This Row],[Bond 10Y]]),R3488)</f>
        <v>24.30522809470698</v>
      </c>
      <c r="S3489" s="33">
        <f>IF(DatiStorici[[#This Row],[Calend]]="X",(DatiStorici[[#This Row],[Balanced]]*D$2/DatiStorici[[#This Row],[SXXR]]),S3488)</f>
        <v>17.1323042755117</v>
      </c>
      <c r="T3489" s="33">
        <f>IF(DatiStorici[[#This Row],[Calend]]="X",(DatiStorici[[#This Row],[Balanced]]*E$2/DatiStorici[[#This Row],[Gold]]),T3488)</f>
        <v>33.681751547510174</v>
      </c>
      <c r="U3489" s="34">
        <f>SUMPRODUCT(DatiStorici[[#This Row],[Bond 3Y]:[Gold]],Q3488:T3488)</f>
        <v>19759.229146859696</v>
      </c>
      <c r="V3489" s="32">
        <f t="shared" si="446"/>
        <v>1.1588607838429548E-4</v>
      </c>
      <c r="W3489" s="32">
        <f>-(1-U3489/MAX(U$5:U3489))</f>
        <v>-5.4666310967679266E-3</v>
      </c>
      <c r="X3489" s="53" t="str">
        <f t="shared" si="447"/>
        <v/>
      </c>
    </row>
    <row r="3490" spans="1:24" x14ac:dyDescent="0.3">
      <c r="A3490" s="79">
        <v>44029</v>
      </c>
      <c r="B3490" s="1">
        <v>132.88417799999999</v>
      </c>
      <c r="C3490" s="1">
        <v>201.79725999999999</v>
      </c>
      <c r="D3490" s="1">
        <v>254.060599</v>
      </c>
      <c r="E3490" s="1">
        <v>169.07024000000001</v>
      </c>
      <c r="F3490" s="3">
        <f t="shared" si="440"/>
        <v>18879.760348150663</v>
      </c>
      <c r="G3490" s="36">
        <f t="shared" si="441"/>
        <v>-1.6188728371760084E-4</v>
      </c>
      <c r="H3490" s="31">
        <f t="shared" si="442"/>
        <v>-1.1654909939855468E-3</v>
      </c>
      <c r="I3490" s="37">
        <f t="shared" si="443"/>
        <v>1.5425181917537495E-3</v>
      </c>
      <c r="J3490" s="37">
        <f t="shared" si="444"/>
        <v>-2.0462773378047557E-4</v>
      </c>
      <c r="K3490" s="39">
        <f t="shared" si="445"/>
        <v>-1.0397351833132911E-4</v>
      </c>
      <c r="L3490" s="36">
        <f>-(1-B3490/MAX(B$5:B3490))</f>
        <v>-9.0448363582367186E-3</v>
      </c>
      <c r="M3490" s="37">
        <f>-(1-C3490/MAX(C$5:C3490))</f>
        <v>-1.7295043433811275E-2</v>
      </c>
      <c r="N3490" s="37">
        <f>-(1-D3490/MAX(D$5:D3490))</f>
        <v>-0.12792053980540952</v>
      </c>
      <c r="O3490" s="37">
        <f>-(1-E3490/MAX(E$5:E3490))</f>
        <v>-8.0960187862842647E-2</v>
      </c>
      <c r="P3490" s="39">
        <f>-(1-F3490/MAX(F$5:F3490))</f>
        <v>-1.039681132724013E-4</v>
      </c>
      <c r="Q3490" s="33">
        <f>IF(DatiStorici[[#This Row],[Calend]]="X",(DatiStorici[[#This Row],[Balanced]]*B$2/DatiStorici[[#This Row],[Bond 3Y]]),Q3489)</f>
        <v>36.169249452917384</v>
      </c>
      <c r="R3490" s="33">
        <f>IF(DatiStorici[[#This Row],[Calend]]="X",(DatiStorici[[#This Row],[Balanced]]*C$2/DatiStorici[[#This Row],[Bond 10Y]]),R3489)</f>
        <v>24.30522809470698</v>
      </c>
      <c r="S3490" s="33">
        <f>IF(DatiStorici[[#This Row],[Calend]]="X",(DatiStorici[[#This Row],[Balanced]]*D$2/DatiStorici[[#This Row],[SXXR]]),S3489)</f>
        <v>17.1323042755117</v>
      </c>
      <c r="T3490" s="33">
        <f>IF(DatiStorici[[#This Row],[Calend]]="X",(DatiStorici[[#This Row],[Balanced]]*E$2/DatiStorici[[#This Row],[Gold]]),T3489)</f>
        <v>33.681751547510174</v>
      </c>
      <c r="U3490" s="34">
        <f>SUMPRODUCT(DatiStorici[[#This Row],[Bond 3Y]:[Gold]],Q3489:T3489)</f>
        <v>19758.274719859444</v>
      </c>
      <c r="V3490" s="32">
        <f t="shared" si="446"/>
        <v>-4.8304012503224622E-5</v>
      </c>
      <c r="W3490" s="32">
        <f>-(1-U3490/MAX(U$5:U3490))</f>
        <v>-5.514669888811663E-3</v>
      </c>
      <c r="X3490" s="53" t="str">
        <f t="shared" si="447"/>
        <v/>
      </c>
    </row>
    <row r="3491" spans="1:24" x14ac:dyDescent="0.3">
      <c r="A3491" s="79">
        <v>44032</v>
      </c>
      <c r="B3491" s="1">
        <v>132.95677000000001</v>
      </c>
      <c r="C3491" s="1">
        <v>202.351237</v>
      </c>
      <c r="D3491" s="1">
        <v>255.99584300000001</v>
      </c>
      <c r="E3491" s="1">
        <v>169.84110000000001</v>
      </c>
      <c r="F3491" s="3">
        <f t="shared" si="440"/>
        <v>18955.094225181769</v>
      </c>
      <c r="G3491" s="36">
        <f t="shared" si="441"/>
        <v>5.4613107837919554E-4</v>
      </c>
      <c r="H3491" s="31">
        <f t="shared" si="442"/>
        <v>2.7414544459111096E-3</v>
      </c>
      <c r="I3491" s="37">
        <f t="shared" si="443"/>
        <v>7.5883887631580252E-3</v>
      </c>
      <c r="J3491" s="37">
        <f t="shared" si="444"/>
        <v>4.5490441797252056E-3</v>
      </c>
      <c r="K3491" s="39">
        <f t="shared" si="445"/>
        <v>3.9822527368725148E-3</v>
      </c>
      <c r="L3491" s="36">
        <f>-(1-B3491/MAX(B$5:B3491))</f>
        <v>-8.5034971384606584E-3</v>
      </c>
      <c r="M3491" s="37">
        <f>-(1-C3491/MAX(C$5:C3491))</f>
        <v>-1.4597306389593445E-2</v>
      </c>
      <c r="N3491" s="37">
        <f>-(1-D3491/MAX(D$5:D3491))</f>
        <v>-0.12127768944015149</v>
      </c>
      <c r="O3491" s="37">
        <f>-(1-E3491/MAX(E$5:E3491))</f>
        <v>-7.6769911504424693E-2</v>
      </c>
      <c r="P3491" s="39">
        <f>-(1-F3491/MAX(F$5:F3491))</f>
        <v>0</v>
      </c>
      <c r="Q3491" s="33">
        <f>IF(DatiStorici[[#This Row],[Calend]]="X",(DatiStorici[[#This Row],[Balanced]]*B$2/DatiStorici[[#This Row],[Bond 3Y]]),Q3490)</f>
        <v>36.169249452917384</v>
      </c>
      <c r="R3491" s="33">
        <f>IF(DatiStorici[[#This Row],[Calend]]="X",(DatiStorici[[#This Row],[Balanced]]*C$2/DatiStorici[[#This Row],[Bond 10Y]]),R3490)</f>
        <v>24.30522809470698</v>
      </c>
      <c r="S3491" s="33">
        <f>IF(DatiStorici[[#This Row],[Calend]]="X",(DatiStorici[[#This Row],[Balanced]]*D$2/DatiStorici[[#This Row],[SXXR]]),S3490)</f>
        <v>17.1323042755117</v>
      </c>
      <c r="T3491" s="33">
        <f>IF(DatiStorici[[#This Row],[Calend]]="X",(DatiStorici[[#This Row],[Balanced]]*E$2/DatiStorici[[#This Row],[Gold]]),T3490)</f>
        <v>33.681751547510174</v>
      </c>
      <c r="U3491" s="34">
        <f>SUMPRODUCT(DatiStorici[[#This Row],[Bond 3Y]:[Gold]],Q3490:T3490)</f>
        <v>19833.483959413228</v>
      </c>
      <c r="V3491" s="32">
        <f t="shared" si="446"/>
        <v>3.7992416870739512E-3</v>
      </c>
      <c r="W3491" s="32">
        <f>-(1-U3491/MAX(U$5:U3491))</f>
        <v>-1.7291933487026956E-3</v>
      </c>
      <c r="X3491" s="53" t="str">
        <f t="shared" si="447"/>
        <v/>
      </c>
    </row>
    <row r="3492" spans="1:24" x14ac:dyDescent="0.3">
      <c r="A3492" s="79">
        <v>44033</v>
      </c>
      <c r="B3492" s="1">
        <v>132.968006</v>
      </c>
      <c r="C3492" s="1">
        <v>202.35409999999999</v>
      </c>
      <c r="D3492" s="1">
        <v>256.79967099999999</v>
      </c>
      <c r="E3492" s="1">
        <v>172.35551000000001</v>
      </c>
      <c r="F3492" s="3">
        <f t="shared" si="440"/>
        <v>19066.706598343837</v>
      </c>
      <c r="G3492" s="36">
        <f t="shared" si="441"/>
        <v>8.4505100846056581E-5</v>
      </c>
      <c r="H3492" s="31">
        <f t="shared" si="442"/>
        <v>1.4148565577418985E-5</v>
      </c>
      <c r="I3492" s="37">
        <f t="shared" si="443"/>
        <v>3.1350845958672481E-3</v>
      </c>
      <c r="J3492" s="37">
        <f t="shared" si="444"/>
        <v>1.4695968222721996E-2</v>
      </c>
      <c r="K3492" s="39">
        <f t="shared" si="445"/>
        <v>5.8709840847406608E-3</v>
      </c>
      <c r="L3492" s="36">
        <f>-(1-B3492/MAX(B$5:B3492))</f>
        <v>-8.4197070862042089E-3</v>
      </c>
      <c r="M3492" s="37">
        <f>-(1-C3492/MAX(C$5:C3492))</f>
        <v>-1.4583364256332332E-2</v>
      </c>
      <c r="N3492" s="37">
        <f>-(1-D3492/MAX(D$5:D3492))</f>
        <v>-0.11851849777057155</v>
      </c>
      <c r="O3492" s="37">
        <f>-(1-E3492/MAX(E$5:E3492))</f>
        <v>-6.3101965601965571E-2</v>
      </c>
      <c r="P3492" s="39">
        <f>-(1-F3492/MAX(F$5:F3492))</f>
        <v>0</v>
      </c>
      <c r="Q3492" s="33">
        <f>IF(DatiStorici[[#This Row],[Calend]]="X",(DatiStorici[[#This Row],[Balanced]]*B$2/DatiStorici[[#This Row],[Bond 3Y]]),Q3491)</f>
        <v>36.169249452917384</v>
      </c>
      <c r="R3492" s="33">
        <f>IF(DatiStorici[[#This Row],[Calend]]="X",(DatiStorici[[#This Row],[Balanced]]*C$2/DatiStorici[[#This Row],[Bond 10Y]]),R3491)</f>
        <v>24.30522809470698</v>
      </c>
      <c r="S3492" s="33">
        <f>IF(DatiStorici[[#This Row],[Calend]]="X",(DatiStorici[[#This Row],[Balanced]]*D$2/DatiStorici[[#This Row],[SXXR]]),S3491)</f>
        <v>17.1323042755117</v>
      </c>
      <c r="T3492" s="33">
        <f>IF(DatiStorici[[#This Row],[Calend]]="X",(DatiStorici[[#This Row],[Balanced]]*E$2/DatiStorici[[#This Row],[Gold]]),T3491)</f>
        <v>33.681751547510174</v>
      </c>
      <c r="U3492" s="34">
        <f>SUMPRODUCT(DatiStorici[[#This Row],[Bond 3Y]:[Gold]],Q3491:T3491)</f>
        <v>19932.421101757864</v>
      </c>
      <c r="V3492" s="32">
        <f t="shared" si="446"/>
        <v>4.9759886685079927E-3</v>
      </c>
      <c r="W3492" s="32">
        <f>-(1-U3492/MAX(U$5:U3492))</f>
        <v>0</v>
      </c>
      <c r="X3492" s="53" t="str">
        <f t="shared" si="447"/>
        <v/>
      </c>
    </row>
    <row r="3493" spans="1:24" x14ac:dyDescent="0.3">
      <c r="A3493" s="79">
        <v>44034</v>
      </c>
      <c r="B3493" s="1">
        <v>133.024079</v>
      </c>
      <c r="C3493" s="1">
        <v>202.873469</v>
      </c>
      <c r="D3493" s="1">
        <v>254.589144</v>
      </c>
      <c r="E3493" s="1">
        <v>173.27500000000001</v>
      </c>
      <c r="F3493" s="3">
        <f t="shared" si="440"/>
        <v>19084.251986196879</v>
      </c>
      <c r="G3493" s="36">
        <f t="shared" si="441"/>
        <v>4.216140554002328E-4</v>
      </c>
      <c r="H3493" s="31">
        <f t="shared" si="442"/>
        <v>2.5633462484715192E-3</v>
      </c>
      <c r="I3493" s="37">
        <f t="shared" si="443"/>
        <v>-8.6452448825247354E-3</v>
      </c>
      <c r="J3493" s="37">
        <f t="shared" si="444"/>
        <v>5.3206655233615056E-3</v>
      </c>
      <c r="K3493" s="39">
        <f t="shared" si="445"/>
        <v>9.1978758809553736E-4</v>
      </c>
      <c r="L3493" s="36">
        <f>-(1-B3493/MAX(B$5:B3493))</f>
        <v>-8.0015547543977883E-3</v>
      </c>
      <c r="M3493" s="37">
        <f>-(1-C3493/MAX(C$5:C3493))</f>
        <v>-1.2054159991681579E-2</v>
      </c>
      <c r="N3493" s="37">
        <f>-(1-D3493/MAX(D$5:D3493))</f>
        <v>-0.1261062748619165</v>
      </c>
      <c r="O3493" s="37">
        <f>-(1-E3493/MAX(E$5:E3493))</f>
        <v>-5.8103759431193058E-2</v>
      </c>
      <c r="P3493" s="39">
        <f>-(1-F3493/MAX(F$5:F3493))</f>
        <v>0</v>
      </c>
      <c r="Q3493" s="33">
        <f>IF(DatiStorici[[#This Row],[Calend]]="X",(DatiStorici[[#This Row],[Balanced]]*B$2/DatiStorici[[#This Row],[Bond 3Y]]),Q3492)</f>
        <v>36.169249452917384</v>
      </c>
      <c r="R3493" s="33">
        <f>IF(DatiStorici[[#This Row],[Calend]]="X",(DatiStorici[[#This Row],[Balanced]]*C$2/DatiStorici[[#This Row],[Bond 10Y]]),R3492)</f>
        <v>24.30522809470698</v>
      </c>
      <c r="S3493" s="33">
        <f>IF(DatiStorici[[#This Row],[Calend]]="X",(DatiStorici[[#This Row],[Balanced]]*D$2/DatiStorici[[#This Row],[SXXR]]),S3492)</f>
        <v>17.1323042755117</v>
      </c>
      <c r="T3493" s="33">
        <f>IF(DatiStorici[[#This Row],[Calend]]="X",(DatiStorici[[#This Row],[Balanced]]*E$2/DatiStorici[[#This Row],[Gold]]),T3492)</f>
        <v>33.681751547510174</v>
      </c>
      <c r="U3493" s="34">
        <f>SUMPRODUCT(DatiStorici[[#This Row],[Bond 3Y]:[Gold]],Q3492:T3492)</f>
        <v>19940.171214649945</v>
      </c>
      <c r="V3493" s="32">
        <f t="shared" si="446"/>
        <v>3.8874387339463747E-4</v>
      </c>
      <c r="W3493" s="32">
        <f>-(1-U3493/MAX(U$5:U3493))</f>
        <v>0</v>
      </c>
      <c r="X3493" s="53" t="str">
        <f t="shared" si="447"/>
        <v/>
      </c>
    </row>
    <row r="3494" spans="1:24" x14ac:dyDescent="0.3">
      <c r="A3494" s="79">
        <v>44035</v>
      </c>
      <c r="B3494" s="1">
        <v>133.01756499999999</v>
      </c>
      <c r="C3494" s="1">
        <v>202.93889100000001</v>
      </c>
      <c r="D3494" s="1">
        <v>254.758443</v>
      </c>
      <c r="E3494" s="1">
        <v>175.69578999999999</v>
      </c>
      <c r="F3494" s="3">
        <f t="shared" si="440"/>
        <v>19183.772167795301</v>
      </c>
      <c r="G3494" s="36">
        <f t="shared" si="441"/>
        <v>-4.8969777087300667E-5</v>
      </c>
      <c r="H3494" s="31">
        <f t="shared" si="442"/>
        <v>3.2242487915738494E-4</v>
      </c>
      <c r="I3494" s="37">
        <f t="shared" si="443"/>
        <v>6.6476807019665539E-4</v>
      </c>
      <c r="J3494" s="37">
        <f t="shared" si="444"/>
        <v>1.3874105804260097E-2</v>
      </c>
      <c r="K3494" s="39">
        <f t="shared" si="445"/>
        <v>5.2012304348991968E-3</v>
      </c>
      <c r="L3494" s="36">
        <f>-(1-B3494/MAX(B$5:B3494))</f>
        <v>-8.0501315077263769E-3</v>
      </c>
      <c r="M3494" s="37">
        <f>-(1-C3494/MAX(C$5:C3494))</f>
        <v>-1.1735570315744015E-2</v>
      </c>
      <c r="N3494" s="37">
        <f>-(1-D3494/MAX(D$5:D3494))</f>
        <v>-0.12552514507983847</v>
      </c>
      <c r="O3494" s="37">
        <f>-(1-E3494/MAX(E$5:E3494))</f>
        <v>-4.4944717444717508E-2</v>
      </c>
      <c r="P3494" s="39">
        <f>-(1-F3494/MAX(F$5:F3494))</f>
        <v>0</v>
      </c>
      <c r="Q3494" s="33">
        <f>IF(DatiStorici[[#This Row],[Calend]]="X",(DatiStorici[[#This Row],[Balanced]]*B$2/DatiStorici[[#This Row],[Bond 3Y]]),Q3493)</f>
        <v>36.169249452917384</v>
      </c>
      <c r="R3494" s="33">
        <f>IF(DatiStorici[[#This Row],[Calend]]="X",(DatiStorici[[#This Row],[Balanced]]*C$2/DatiStorici[[#This Row],[Bond 10Y]]),R3493)</f>
        <v>24.30522809470698</v>
      </c>
      <c r="S3494" s="33">
        <f>IF(DatiStorici[[#This Row],[Calend]]="X",(DatiStorici[[#This Row],[Balanced]]*D$2/DatiStorici[[#This Row],[SXXR]]),S3493)</f>
        <v>17.1323042755117</v>
      </c>
      <c r="T3494" s="33">
        <f>IF(DatiStorici[[#This Row],[Calend]]="X",(DatiStorici[[#This Row],[Balanced]]*E$2/DatiStorici[[#This Row],[Gold]]),T3493)</f>
        <v>33.681751547510174</v>
      </c>
      <c r="U3494" s="34">
        <f>SUMPRODUCT(DatiStorici[[#This Row],[Bond 3Y]:[Gold]],Q3493:T3493)</f>
        <v>20025.962634101656</v>
      </c>
      <c r="V3494" s="32">
        <f t="shared" si="446"/>
        <v>4.2932124257813297E-3</v>
      </c>
      <c r="W3494" s="32">
        <f>-(1-U3494/MAX(U$5:U3494))</f>
        <v>0</v>
      </c>
      <c r="X3494" s="53" t="str">
        <f t="shared" si="447"/>
        <v/>
      </c>
    </row>
    <row r="3495" spans="1:24" x14ac:dyDescent="0.3">
      <c r="A3495" s="79">
        <v>44036</v>
      </c>
      <c r="B3495" s="1">
        <v>132.981391</v>
      </c>
      <c r="C3495" s="1">
        <v>202.34440699999999</v>
      </c>
      <c r="D3495" s="1">
        <v>250.42341500000001</v>
      </c>
      <c r="E3495" s="1">
        <v>177.92008999999999</v>
      </c>
      <c r="F3495" s="3">
        <f t="shared" si="440"/>
        <v>19190.342101761547</v>
      </c>
      <c r="G3495" s="36">
        <f t="shared" si="441"/>
        <v>-2.7198603157671492E-4</v>
      </c>
      <c r="H3495" s="31">
        <f t="shared" si="442"/>
        <v>-2.9336734540976036E-3</v>
      </c>
      <c r="I3495" s="37">
        <f t="shared" si="443"/>
        <v>-1.7162668612502655E-2</v>
      </c>
      <c r="J3495" s="37">
        <f t="shared" si="444"/>
        <v>1.258048329910477E-2</v>
      </c>
      <c r="K3495" s="39">
        <f t="shared" si="445"/>
        <v>3.4241488855168869E-4</v>
      </c>
      <c r="L3495" s="36">
        <f>-(1-B3495/MAX(B$5:B3495))</f>
        <v>-8.3198913288660137E-3</v>
      </c>
      <c r="M3495" s="37">
        <f>-(1-C3495/MAX(C$5:C3495))</f>
        <v>-1.4630566875158735E-2</v>
      </c>
      <c r="N3495" s="37">
        <f>-(1-D3495/MAX(D$5:D3495))</f>
        <v>-0.14040540944609081</v>
      </c>
      <c r="O3495" s="37">
        <f>-(1-E3495/MAX(E$5:E3495))</f>
        <v>-3.2853764867039281E-2</v>
      </c>
      <c r="P3495" s="39">
        <f>-(1-F3495/MAX(F$5:F3495))</f>
        <v>0</v>
      </c>
      <c r="Q3495" s="33">
        <f>IF(DatiStorici[[#This Row],[Calend]]="X",(DatiStorici[[#This Row],[Balanced]]*B$2/DatiStorici[[#This Row],[Bond 3Y]]),Q3494)</f>
        <v>36.169249452917384</v>
      </c>
      <c r="R3495" s="33">
        <f>IF(DatiStorici[[#This Row],[Calend]]="X",(DatiStorici[[#This Row],[Balanced]]*C$2/DatiStorici[[#This Row],[Bond 10Y]]),R3494)</f>
        <v>24.30522809470698</v>
      </c>
      <c r="S3495" s="33">
        <f>IF(DatiStorici[[#This Row],[Calend]]="X",(DatiStorici[[#This Row],[Balanced]]*D$2/DatiStorici[[#This Row],[SXXR]]),S3494)</f>
        <v>17.1323042755117</v>
      </c>
      <c r="T3495" s="33">
        <f>IF(DatiStorici[[#This Row],[Calend]]="X",(DatiStorici[[#This Row],[Balanced]]*E$2/DatiStorici[[#This Row],[Gold]]),T3494)</f>
        <v>33.681751547510174</v>
      </c>
      <c r="U3495" s="34">
        <f>SUMPRODUCT(DatiStorici[[#This Row],[Bond 3Y]:[Gold]],Q3494:T3494)</f>
        <v>20010.854479681555</v>
      </c>
      <c r="V3495" s="32">
        <f t="shared" si="446"/>
        <v>-7.547130979112471E-4</v>
      </c>
      <c r="W3495" s="32">
        <f>-(1-U3495/MAX(U$5:U3495))</f>
        <v>-7.5442837361405779E-4</v>
      </c>
      <c r="X3495" s="53" t="str">
        <f t="shared" si="447"/>
        <v/>
      </c>
    </row>
    <row r="3496" spans="1:24" x14ac:dyDescent="0.3">
      <c r="A3496" s="79">
        <v>44039</v>
      </c>
      <c r="B3496" s="1">
        <v>132.98319599999999</v>
      </c>
      <c r="C3496" s="1">
        <v>202.887844</v>
      </c>
      <c r="D3496" s="1">
        <v>249.639545</v>
      </c>
      <c r="E3496" s="1">
        <v>181.14590000000001</v>
      </c>
      <c r="F3496" s="3">
        <f t="shared" si="440"/>
        <v>19319.581981483479</v>
      </c>
      <c r="G3496" s="36">
        <f t="shared" si="441"/>
        <v>1.3573235597898602E-5</v>
      </c>
      <c r="H3496" s="31">
        <f t="shared" si="442"/>
        <v>2.6821030381208675E-3</v>
      </c>
      <c r="I3496" s="37">
        <f t="shared" si="443"/>
        <v>-3.1350877979047986E-3</v>
      </c>
      <c r="J3496" s="37">
        <f t="shared" si="444"/>
        <v>1.7968267000613606E-2</v>
      </c>
      <c r="K3496" s="39">
        <f t="shared" si="445"/>
        <v>6.7120550353911724E-3</v>
      </c>
      <c r="L3496" s="36">
        <f>-(1-B3496/MAX(B$5:B3496))</f>
        <v>-8.3064309297629091E-3</v>
      </c>
      <c r="M3496" s="37">
        <f>-(1-C3496/MAX(C$5:C3496))</f>
        <v>-1.1984157139558471E-2</v>
      </c>
      <c r="N3496" s="37">
        <f>-(1-D3496/MAX(D$5:D3496))</f>
        <v>-0.14309609398809942</v>
      </c>
      <c r="O3496" s="37">
        <f>-(1-E3496/MAX(E$5:E3496))</f>
        <v>-1.5318758017872969E-2</v>
      </c>
      <c r="P3496" s="39">
        <f>-(1-F3496/MAX(F$5:F3496))</f>
        <v>0</v>
      </c>
      <c r="Q3496" s="33">
        <f>IF(DatiStorici[[#This Row],[Calend]]="X",(DatiStorici[[#This Row],[Balanced]]*B$2/DatiStorici[[#This Row],[Bond 3Y]]),Q3495)</f>
        <v>36.169249452917384</v>
      </c>
      <c r="R3496" s="33">
        <f>IF(DatiStorici[[#This Row],[Calend]]="X",(DatiStorici[[#This Row],[Balanced]]*C$2/DatiStorici[[#This Row],[Bond 10Y]]),R3495)</f>
        <v>24.30522809470698</v>
      </c>
      <c r="S3496" s="33">
        <f>IF(DatiStorici[[#This Row],[Calend]]="X",(DatiStorici[[#This Row],[Balanced]]*D$2/DatiStorici[[#This Row],[SXXR]]),S3495)</f>
        <v>17.1323042755117</v>
      </c>
      <c r="T3496" s="33">
        <f>IF(DatiStorici[[#This Row],[Calend]]="X",(DatiStorici[[#This Row],[Balanced]]*E$2/DatiStorici[[#This Row],[Gold]]),T3495)</f>
        <v>33.681751547510174</v>
      </c>
      <c r="U3496" s="34">
        <f>SUMPRODUCT(DatiStorici[[#This Row],[Bond 3Y]:[Gold]],Q3495:T3495)</f>
        <v>20119.349557023954</v>
      </c>
      <c r="V3496" s="32">
        <f t="shared" si="446"/>
        <v>5.4071662125757553E-3</v>
      </c>
      <c r="W3496" s="32">
        <f>-(1-U3496/MAX(U$5:U3496))</f>
        <v>0</v>
      </c>
      <c r="X3496" s="53" t="str">
        <f t="shared" si="447"/>
        <v/>
      </c>
    </row>
    <row r="3497" spans="1:24" x14ac:dyDescent="0.3">
      <c r="A3497" s="79">
        <v>44040</v>
      </c>
      <c r="B3497" s="1">
        <v>132.98121800000001</v>
      </c>
      <c r="C3497" s="1">
        <v>202.924724</v>
      </c>
      <c r="D3497" s="1">
        <v>250.684934</v>
      </c>
      <c r="E3497" s="1">
        <v>181.54143999999999</v>
      </c>
      <c r="F3497" s="3">
        <f t="shared" si="440"/>
        <v>19351.793515872287</v>
      </c>
      <c r="G3497" s="36">
        <f t="shared" si="441"/>
        <v>-1.4874170346811449E-5</v>
      </c>
      <c r="H3497" s="31">
        <f t="shared" si="442"/>
        <v>1.8175878723169115E-4</v>
      </c>
      <c r="I3497" s="37">
        <f t="shared" si="443"/>
        <v>4.1788501868745258E-3</v>
      </c>
      <c r="J3497" s="37">
        <f t="shared" si="444"/>
        <v>2.1811632951633585E-3</v>
      </c>
      <c r="K3497" s="39">
        <f t="shared" si="445"/>
        <v>1.6659113581633837E-3</v>
      </c>
      <c r="L3497" s="36">
        <f>-(1-B3497/MAX(B$5:B3497))</f>
        <v>-8.3211814391400685E-3</v>
      </c>
      <c r="M3497" s="37">
        <f>-(1-C3497/MAX(C$5:C3497))</f>
        <v>-1.1804560257033136E-2</v>
      </c>
      <c r="N3497" s="37">
        <f>-(1-D3497/MAX(D$5:D3497))</f>
        <v>-0.13950772854142357</v>
      </c>
      <c r="O3497" s="37">
        <f>-(1-E3497/MAX(E$5:E3497))</f>
        <v>-1.316866343415013E-2</v>
      </c>
      <c r="P3497" s="39">
        <f>-(1-F3497/MAX(F$5:F3497))</f>
        <v>0</v>
      </c>
      <c r="Q3497" s="33">
        <f>IF(DatiStorici[[#This Row],[Calend]]="X",(DatiStorici[[#This Row],[Balanced]]*B$2/DatiStorici[[#This Row],[Bond 3Y]]),Q3496)</f>
        <v>36.169249452917384</v>
      </c>
      <c r="R3497" s="33">
        <f>IF(DatiStorici[[#This Row],[Calend]]="X",(DatiStorici[[#This Row],[Balanced]]*C$2/DatiStorici[[#This Row],[Bond 10Y]]),R3496)</f>
        <v>24.30522809470698</v>
      </c>
      <c r="S3497" s="33">
        <f>IF(DatiStorici[[#This Row],[Calend]]="X",(DatiStorici[[#This Row],[Balanced]]*D$2/DatiStorici[[#This Row],[SXXR]]),S3496)</f>
        <v>17.1323042755117</v>
      </c>
      <c r="T3497" s="33">
        <f>IF(DatiStorici[[#This Row],[Calend]]="X",(DatiStorici[[#This Row],[Balanced]]*E$2/DatiStorici[[#This Row],[Gold]]),T3496)</f>
        <v>33.681751547510174</v>
      </c>
      <c r="U3497" s="34">
        <f>SUMPRODUCT(DatiStorici[[#This Row],[Bond 3Y]:[Gold]],Q3496:T3496)</f>
        <v>20151.406793502039</v>
      </c>
      <c r="V3497" s="32">
        <f t="shared" si="446"/>
        <v>1.5920854811087752E-3</v>
      </c>
      <c r="W3497" s="32">
        <f>-(1-U3497/MAX(U$5:U3497))</f>
        <v>0</v>
      </c>
      <c r="X3497" s="53" t="str">
        <f t="shared" si="447"/>
        <v/>
      </c>
    </row>
    <row r="3498" spans="1:24" x14ac:dyDescent="0.3">
      <c r="A3498" s="79">
        <v>44041</v>
      </c>
      <c r="B3498" s="1">
        <v>132.987041</v>
      </c>
      <c r="C3498" s="1">
        <v>202.887451</v>
      </c>
      <c r="D3498" s="1">
        <v>250.53077500000001</v>
      </c>
      <c r="E3498" s="1">
        <v>182.47479000000001</v>
      </c>
      <c r="F3498" s="3">
        <f t="shared" si="440"/>
        <v>19385.486500248298</v>
      </c>
      <c r="G3498" s="36">
        <f t="shared" si="441"/>
        <v>4.3787179889874534E-5</v>
      </c>
      <c r="H3498" s="31">
        <f t="shared" si="442"/>
        <v>-1.836958198940242E-4</v>
      </c>
      <c r="I3498" s="37">
        <f t="shared" si="443"/>
        <v>-6.1514035611001303E-4</v>
      </c>
      <c r="J3498" s="37">
        <f t="shared" si="444"/>
        <v>5.1280792912623873E-3</v>
      </c>
      <c r="K3498" s="39">
        <f t="shared" si="445"/>
        <v>1.7395642057715151E-3</v>
      </c>
      <c r="L3498" s="36">
        <f>-(1-B3498/MAX(B$5:B3498))</f>
        <v>-8.2777576696234645E-3</v>
      </c>
      <c r="M3498" s="37">
        <f>-(1-C3498/MAX(C$5:C3498))</f>
        <v>-1.1986070956663486E-2</v>
      </c>
      <c r="N3498" s="37">
        <f>-(1-D3498/MAX(D$5:D3498))</f>
        <v>-0.14003688929296587</v>
      </c>
      <c r="O3498" s="37">
        <f>-(1-E3498/MAX(E$5:E3498))</f>
        <v>-8.0951164358242789E-3</v>
      </c>
      <c r="P3498" s="39">
        <f>-(1-F3498/MAX(F$5:F3498))</f>
        <v>0</v>
      </c>
      <c r="Q3498" s="33">
        <f>IF(DatiStorici[[#This Row],[Calend]]="X",(DatiStorici[[#This Row],[Balanced]]*B$2/DatiStorici[[#This Row],[Bond 3Y]]),Q3497)</f>
        <v>36.169249452917384</v>
      </c>
      <c r="R3498" s="33">
        <f>IF(DatiStorici[[#This Row],[Calend]]="X",(DatiStorici[[#This Row],[Balanced]]*C$2/DatiStorici[[#This Row],[Bond 10Y]]),R3497)</f>
        <v>24.30522809470698</v>
      </c>
      <c r="S3498" s="33">
        <f>IF(DatiStorici[[#This Row],[Calend]]="X",(DatiStorici[[#This Row],[Balanced]]*D$2/DatiStorici[[#This Row],[SXXR]]),S3497)</f>
        <v>17.1323042755117</v>
      </c>
      <c r="T3498" s="33">
        <f>IF(DatiStorici[[#This Row],[Calend]]="X",(DatiStorici[[#This Row],[Balanced]]*E$2/DatiStorici[[#This Row],[Gold]]),T3497)</f>
        <v>33.681751547510174</v>
      </c>
      <c r="U3498" s="34">
        <f>SUMPRODUCT(DatiStorici[[#This Row],[Bond 3Y]:[Gold]],Q3497:T3497)</f>
        <v>20179.507242186894</v>
      </c>
      <c r="V3498" s="32">
        <f t="shared" si="446"/>
        <v>1.3934944894713485E-3</v>
      </c>
      <c r="W3498" s="32">
        <f>-(1-U3498/MAX(U$5:U3498))</f>
        <v>0</v>
      </c>
      <c r="X3498" s="53" t="str">
        <f t="shared" si="447"/>
        <v/>
      </c>
    </row>
    <row r="3499" spans="1:24" x14ac:dyDescent="0.3">
      <c r="A3499" s="79">
        <v>44042</v>
      </c>
      <c r="B3499" s="1">
        <v>133.021513</v>
      </c>
      <c r="C3499" s="1">
        <v>203.477507</v>
      </c>
      <c r="D3499" s="1">
        <v>245.14003500000001</v>
      </c>
      <c r="E3499" s="1">
        <v>183.10414</v>
      </c>
      <c r="F3499" s="3">
        <f t="shared" si="440"/>
        <v>19345.003743408375</v>
      </c>
      <c r="G3499" s="36">
        <f t="shared" si="441"/>
        <v>2.5917963670420353E-4</v>
      </c>
      <c r="H3499" s="31">
        <f t="shared" si="442"/>
        <v>2.9040713431437723E-3</v>
      </c>
      <c r="I3499" s="37">
        <f t="shared" si="443"/>
        <v>-2.1752148581800471E-2</v>
      </c>
      <c r="J3499" s="37">
        <f t="shared" si="444"/>
        <v>3.4430355256997247E-3</v>
      </c>
      <c r="K3499" s="39">
        <f t="shared" si="445"/>
        <v>-2.0904858847979589E-3</v>
      </c>
      <c r="L3499" s="36">
        <f>-(1-B3499/MAX(B$5:B3499))</f>
        <v>-8.0206901472502645E-3</v>
      </c>
      <c r="M3499" s="37">
        <f>-(1-C3499/MAX(C$5:C3499))</f>
        <v>-9.1126377105845702E-3</v>
      </c>
      <c r="N3499" s="37">
        <f>-(1-D3499/MAX(D$5:D3499))</f>
        <v>-0.15854095347195873</v>
      </c>
      <c r="O3499" s="37">
        <f>-(1-E3499/MAX(E$5:E3499))</f>
        <v>-4.6740666652170804E-3</v>
      </c>
      <c r="P3499" s="39">
        <f>-(1-F3499/MAX(F$5:F3499))</f>
        <v>-2.0883023410015467E-3</v>
      </c>
      <c r="Q3499" s="33">
        <f>IF(DatiStorici[[#This Row],[Calend]]="X",(DatiStorici[[#This Row],[Balanced]]*B$2/DatiStorici[[#This Row],[Bond 3Y]]),Q3498)</f>
        <v>36.169249452917384</v>
      </c>
      <c r="R3499" s="33">
        <f>IF(DatiStorici[[#This Row],[Calend]]="X",(DatiStorici[[#This Row],[Balanced]]*C$2/DatiStorici[[#This Row],[Bond 10Y]]),R3498)</f>
        <v>24.30522809470698</v>
      </c>
      <c r="S3499" s="33">
        <f>IF(DatiStorici[[#This Row],[Calend]]="X",(DatiStorici[[#This Row],[Balanced]]*D$2/DatiStorici[[#This Row],[SXXR]]),S3498)</f>
        <v>17.1323042755117</v>
      </c>
      <c r="T3499" s="33">
        <f>IF(DatiStorici[[#This Row],[Calend]]="X",(DatiStorici[[#This Row],[Balanced]]*E$2/DatiStorici[[#This Row],[Gold]]),T3498)</f>
        <v>33.681751547510174</v>
      </c>
      <c r="U3499" s="34">
        <f>SUMPRODUCT(DatiStorici[[#This Row],[Bond 3Y]:[Gold]],Q3498:T3498)</f>
        <v>20123.937326608935</v>
      </c>
      <c r="V3499" s="32">
        <f t="shared" si="446"/>
        <v>-2.7575782361233384E-3</v>
      </c>
      <c r="W3499" s="32">
        <f>-(1-U3499/MAX(U$5:U3499))</f>
        <v>-2.7537796097312217E-3</v>
      </c>
      <c r="X3499" s="53" t="str">
        <f t="shared" si="447"/>
        <v/>
      </c>
    </row>
    <row r="3500" spans="1:24" x14ac:dyDescent="0.3">
      <c r="A3500" s="79">
        <v>44043</v>
      </c>
      <c r="B3500" s="1">
        <v>132.99667500000001</v>
      </c>
      <c r="C3500" s="1">
        <v>203.23097999999999</v>
      </c>
      <c r="D3500" s="1">
        <v>242.950154</v>
      </c>
      <c r="E3500" s="1">
        <v>183.78023999999999</v>
      </c>
      <c r="F3500" s="3">
        <f t="shared" si="440"/>
        <v>19331.871477628112</v>
      </c>
      <c r="G3500" s="36">
        <f t="shared" si="441"/>
        <v>-1.8673911177953612E-4</v>
      </c>
      <c r="H3500" s="31">
        <f t="shared" si="442"/>
        <v>-1.2123033478423134E-3</v>
      </c>
      <c r="I3500" s="37">
        <f t="shared" si="443"/>
        <v>-8.9733239615717372E-3</v>
      </c>
      <c r="J3500" s="37">
        <f t="shared" si="444"/>
        <v>3.6856339609729256E-3</v>
      </c>
      <c r="K3500" s="39">
        <f t="shared" si="445"/>
        <v>-6.7907586690336801E-4</v>
      </c>
      <c r="L3500" s="36">
        <f>-(1-B3500/MAX(B$5:B3500))</f>
        <v>-8.2059141876512642E-3</v>
      </c>
      <c r="M3500" s="37">
        <f>-(1-C3500/MAX(C$5:C3500))</f>
        <v>-1.0313165928001466E-2</v>
      </c>
      <c r="N3500" s="37">
        <f>-(1-D3500/MAX(D$5:D3500))</f>
        <v>-0.16605786183117432</v>
      </c>
      <c r="O3500" s="37">
        <f>-(1-E3500/MAX(E$5:E3500))</f>
        <v>-9.9889108738671073E-4</v>
      </c>
      <c r="P3500" s="39">
        <f>-(1-F3500/MAX(F$5:F3500))</f>
        <v>-2.765730053744031E-3</v>
      </c>
      <c r="Q3500" s="33">
        <f>IF(DatiStorici[[#This Row],[Calend]]="X",(DatiStorici[[#This Row],[Balanced]]*B$2/DatiStorici[[#This Row],[Bond 3Y]]),Q3499)</f>
        <v>36.169249452917384</v>
      </c>
      <c r="R3500" s="33">
        <f>IF(DatiStorici[[#This Row],[Calend]]="X",(DatiStorici[[#This Row],[Balanced]]*C$2/DatiStorici[[#This Row],[Bond 10Y]]),R3499)</f>
        <v>24.30522809470698</v>
      </c>
      <c r="S3500" s="33">
        <f>IF(DatiStorici[[#This Row],[Calend]]="X",(DatiStorici[[#This Row],[Balanced]]*D$2/DatiStorici[[#This Row],[SXXR]]),S3499)</f>
        <v>17.1323042755117</v>
      </c>
      <c r="T3500" s="33">
        <f>IF(DatiStorici[[#This Row],[Calend]]="X",(DatiStorici[[#This Row],[Balanced]]*E$2/DatiStorici[[#This Row],[Gold]]),T3499)</f>
        <v>33.681751547510174</v>
      </c>
      <c r="U3500" s="34">
        <f>SUMPRODUCT(DatiStorici[[#This Row],[Bond 3Y]:[Gold]],Q3499:T3499)</f>
        <v>20102.30158442663</v>
      </c>
      <c r="V3500" s="32">
        <f t="shared" si="446"/>
        <v>-1.0757030661726528E-3</v>
      </c>
      <c r="W3500" s="32">
        <f>-(1-U3500/MAX(U$5:U3500))</f>
        <v>-3.8259436582702699E-3</v>
      </c>
      <c r="X3500" s="53" t="str">
        <f t="shared" si="447"/>
        <v/>
      </c>
    </row>
    <row r="3501" spans="1:24" x14ac:dyDescent="0.3">
      <c r="A3501" s="79">
        <v>44046</v>
      </c>
      <c r="B3501" s="1">
        <v>132.97962899999999</v>
      </c>
      <c r="C3501" s="1">
        <v>203.06683799999999</v>
      </c>
      <c r="D3501" s="1">
        <v>247.93829199999999</v>
      </c>
      <c r="E3501" s="1">
        <v>183.18029000000001</v>
      </c>
      <c r="F3501" s="3">
        <f t="shared" si="440"/>
        <v>19378.671000689756</v>
      </c>
      <c r="G3501" s="36">
        <f t="shared" si="441"/>
        <v>-1.2817683204861908E-4</v>
      </c>
      <c r="H3501" s="31">
        <f t="shared" si="442"/>
        <v>-8.079886312850076E-4</v>
      </c>
      <c r="I3501" s="37">
        <f t="shared" si="443"/>
        <v>2.0323597895868427E-2</v>
      </c>
      <c r="J3501" s="37">
        <f t="shared" si="444"/>
        <v>-3.2698368652725896E-3</v>
      </c>
      <c r="K3501" s="39">
        <f t="shared" si="445"/>
        <v>2.4179225020358303E-3</v>
      </c>
      <c r="L3501" s="36">
        <f>-(1-B3501/MAX(B$5:B3501))</f>
        <v>-8.3330310647219408E-3</v>
      </c>
      <c r="M3501" s="37">
        <f>-(1-C3501/MAX(C$5:C3501))</f>
        <v>-1.1112498669093585E-2</v>
      </c>
      <c r="N3501" s="37">
        <f>-(1-D3501/MAX(D$5:D3501))</f>
        <v>-0.14893575509152945</v>
      </c>
      <c r="O3501" s="37">
        <f>-(1-E3501/MAX(E$5:E3501))</f>
        <v>-4.2601269813657971E-3</v>
      </c>
      <c r="P3501" s="39">
        <f>-(1-F3501/MAX(F$5:F3501))</f>
        <v>-3.5157743183056311E-4</v>
      </c>
      <c r="Q3501" s="33">
        <f>IF(DatiStorici[[#This Row],[Calend]]="X",(DatiStorici[[#This Row],[Balanced]]*B$2/DatiStorici[[#This Row],[Bond 3Y]]),Q3500)</f>
        <v>36.169249452917384</v>
      </c>
      <c r="R3501" s="33">
        <f>IF(DatiStorici[[#This Row],[Calend]]="X",(DatiStorici[[#This Row],[Balanced]]*C$2/DatiStorici[[#This Row],[Bond 10Y]]),R3500)</f>
        <v>24.30522809470698</v>
      </c>
      <c r="S3501" s="33">
        <f>IF(DatiStorici[[#This Row],[Calend]]="X",(DatiStorici[[#This Row],[Balanced]]*D$2/DatiStorici[[#This Row],[SXXR]]),S3500)</f>
        <v>17.1323042755117</v>
      </c>
      <c r="T3501" s="33">
        <f>IF(DatiStorici[[#This Row],[Calend]]="X",(DatiStorici[[#This Row],[Balanced]]*E$2/DatiStorici[[#This Row],[Gold]]),T3500)</f>
        <v>33.681751547510174</v>
      </c>
      <c r="U3501" s="34">
        <f>SUMPRODUCT(DatiStorici[[#This Row],[Bond 3Y]:[Gold]],Q3500:T3500)</f>
        <v>20162.946465793848</v>
      </c>
      <c r="V3501" s="32">
        <f t="shared" si="446"/>
        <v>3.0122713834070309E-3</v>
      </c>
      <c r="W3501" s="32">
        <f>-(1-U3501/MAX(U$5:U3501))</f>
        <v>-8.2067298246135678E-4</v>
      </c>
      <c r="X3501" s="53" t="str">
        <f t="shared" si="447"/>
        <v/>
      </c>
    </row>
    <row r="3502" spans="1:24" x14ac:dyDescent="0.3">
      <c r="A3502" s="79">
        <v>44047</v>
      </c>
      <c r="B3502" s="1">
        <v>133.021199</v>
      </c>
      <c r="C3502" s="1">
        <v>203.741986</v>
      </c>
      <c r="D3502" s="1">
        <v>247.773122</v>
      </c>
      <c r="E3502" s="1">
        <v>184.98804999999999</v>
      </c>
      <c r="F3502" s="3">
        <f t="shared" si="440"/>
        <v>19465.605661693611</v>
      </c>
      <c r="G3502" s="36">
        <f t="shared" si="441"/>
        <v>3.1255542060504039E-4</v>
      </c>
      <c r="H3502" s="31">
        <f t="shared" si="442"/>
        <v>3.3192427500685667E-3</v>
      </c>
      <c r="I3502" s="37">
        <f t="shared" si="443"/>
        <v>-6.6639581598345351E-4</v>
      </c>
      <c r="J3502" s="37">
        <f t="shared" si="444"/>
        <v>9.8203692815566103E-3</v>
      </c>
      <c r="K3502" s="39">
        <f t="shared" si="445"/>
        <v>4.4760677051800144E-3</v>
      </c>
      <c r="L3502" s="36">
        <f>-(1-B3502/MAX(B$5:B3502))</f>
        <v>-8.0230317346843272E-3</v>
      </c>
      <c r="M3502" s="37">
        <f>-(1-C3502/MAX(C$5:C3502))</f>
        <v>-7.8246874965546276E-3</v>
      </c>
      <c r="N3502" s="37">
        <f>-(1-D3502/MAX(D$5:D3502))</f>
        <v>-0.14950271181369446</v>
      </c>
      <c r="O3502" s="37">
        <f>-(1-E3502/MAX(E$5:E3502))</f>
        <v>0</v>
      </c>
      <c r="P3502" s="39">
        <f>-(1-F3502/MAX(F$5:F3502))</f>
        <v>0</v>
      </c>
      <c r="Q3502" s="33">
        <f>IF(DatiStorici[[#This Row],[Calend]]="X",(DatiStorici[[#This Row],[Balanced]]*B$2/DatiStorici[[#This Row],[Bond 3Y]]),Q3501)</f>
        <v>36.169249452917384</v>
      </c>
      <c r="R3502" s="33">
        <f>IF(DatiStorici[[#This Row],[Calend]]="X",(DatiStorici[[#This Row],[Balanced]]*C$2/DatiStorici[[#This Row],[Bond 10Y]]),R3501)</f>
        <v>24.30522809470698</v>
      </c>
      <c r="S3502" s="33">
        <f>IF(DatiStorici[[#This Row],[Calend]]="X",(DatiStorici[[#This Row],[Balanced]]*D$2/DatiStorici[[#This Row],[SXXR]]),S3501)</f>
        <v>17.1323042755117</v>
      </c>
      <c r="T3502" s="33">
        <f>IF(DatiStorici[[#This Row],[Calend]]="X",(DatiStorici[[#This Row],[Balanced]]*E$2/DatiStorici[[#This Row],[Gold]]),T3501)</f>
        <v>33.681751547510174</v>
      </c>
      <c r="U3502" s="34">
        <f>SUMPRODUCT(DatiStorici[[#This Row],[Bond 3Y]:[Gold]],Q3501:T3501)</f>
        <v>20238.918428111632</v>
      </c>
      <c r="V3502" s="32">
        <f t="shared" si="446"/>
        <v>3.7608190642369021E-3</v>
      </c>
      <c r="W3502" s="32">
        <f>-(1-U3502/MAX(U$5:U3502))</f>
        <v>0</v>
      </c>
      <c r="X3502" s="53" t="str">
        <f t="shared" si="447"/>
        <v/>
      </c>
    </row>
    <row r="3503" spans="1:24" x14ac:dyDescent="0.3">
      <c r="A3503" s="79">
        <v>44048</v>
      </c>
      <c r="B3503" s="1">
        <v>132.98241999999999</v>
      </c>
      <c r="C3503" s="1">
        <v>203.164376</v>
      </c>
      <c r="D3503" s="1">
        <v>248.971294</v>
      </c>
      <c r="E3503" s="1">
        <v>191.55626000000001</v>
      </c>
      <c r="F3503" s="3">
        <f t="shared" si="440"/>
        <v>19727.103781624086</v>
      </c>
      <c r="G3503" s="36">
        <f t="shared" si="441"/>
        <v>-2.9156746378498135E-4</v>
      </c>
      <c r="H3503" s="31">
        <f t="shared" si="442"/>
        <v>-2.8390334578581589E-3</v>
      </c>
      <c r="I3503" s="37">
        <f t="shared" si="443"/>
        <v>4.8241078714235924E-3</v>
      </c>
      <c r="J3503" s="37">
        <f t="shared" si="444"/>
        <v>3.4890322977447076E-2</v>
      </c>
      <c r="K3503" s="39">
        <f t="shared" si="445"/>
        <v>1.3344420639709299E-2</v>
      </c>
      <c r="L3503" s="36">
        <f>-(1-B3503/MAX(B$5:B3503))</f>
        <v>-8.31221778278457E-3</v>
      </c>
      <c r="M3503" s="37">
        <f>-(1-C3503/MAX(C$5:C3503))</f>
        <v>-1.0637511664544741E-2</v>
      </c>
      <c r="N3503" s="37">
        <f>-(1-D3503/MAX(D$5:D3503))</f>
        <v>-0.14538990882459235</v>
      </c>
      <c r="O3503" s="37">
        <f>-(1-E3503/MAX(E$5:E3503))</f>
        <v>0</v>
      </c>
      <c r="P3503" s="39">
        <f>-(1-F3503/MAX(F$5:F3503))</f>
        <v>0</v>
      </c>
      <c r="Q3503" s="33">
        <f>IF(DatiStorici[[#This Row],[Calend]]="X",(DatiStorici[[#This Row],[Balanced]]*B$2/DatiStorici[[#This Row],[Bond 3Y]]),Q3502)</f>
        <v>36.169249452917384</v>
      </c>
      <c r="R3503" s="33">
        <f>IF(DatiStorici[[#This Row],[Calend]]="X",(DatiStorici[[#This Row],[Balanced]]*C$2/DatiStorici[[#This Row],[Bond 10Y]]),R3502)</f>
        <v>24.30522809470698</v>
      </c>
      <c r="S3503" s="33">
        <f>IF(DatiStorici[[#This Row],[Calend]]="X",(DatiStorici[[#This Row],[Balanced]]*D$2/DatiStorici[[#This Row],[SXXR]]),S3502)</f>
        <v>17.1323042755117</v>
      </c>
      <c r="T3503" s="33">
        <f>IF(DatiStorici[[#This Row],[Calend]]="X",(DatiStorici[[#This Row],[Balanced]]*E$2/DatiStorici[[#This Row],[Gold]]),T3502)</f>
        <v>33.681751547510174</v>
      </c>
      <c r="U3503" s="34">
        <f>SUMPRODUCT(DatiStorici[[#This Row],[Bond 3Y]:[Gold]],Q3502:T3502)</f>
        <v>20465.233142597583</v>
      </c>
      <c r="V3503" s="32">
        <f t="shared" si="446"/>
        <v>1.1120096494137158E-2</v>
      </c>
      <c r="W3503" s="32">
        <f>-(1-U3503/MAX(U$5:U3503))</f>
        <v>0</v>
      </c>
      <c r="X3503" s="53" t="str">
        <f t="shared" si="447"/>
        <v/>
      </c>
    </row>
    <row r="3504" spans="1:24" x14ac:dyDescent="0.3">
      <c r="A3504" s="79">
        <v>44049</v>
      </c>
      <c r="B3504" s="1">
        <v>133.006159</v>
      </c>
      <c r="C3504" s="1">
        <v>203.690325</v>
      </c>
      <c r="D3504" s="1">
        <v>247.25490099999999</v>
      </c>
      <c r="E3504" s="1">
        <v>193.33114</v>
      </c>
      <c r="F3504" s="3">
        <f t="shared" si="440"/>
        <v>19785.188257995491</v>
      </c>
      <c r="G3504" s="36">
        <f t="shared" si="441"/>
        <v>1.7849638621537643E-4</v>
      </c>
      <c r="H3504" s="31">
        <f t="shared" si="442"/>
        <v>2.5854404124265426E-3</v>
      </c>
      <c r="I3504" s="37">
        <f t="shared" si="443"/>
        <v>-6.9178123294682467E-3</v>
      </c>
      <c r="J3504" s="37">
        <f t="shared" si="444"/>
        <v>9.2229186055594447E-3</v>
      </c>
      <c r="K3504" s="39">
        <f t="shared" si="445"/>
        <v>2.9400733398858691E-3</v>
      </c>
      <c r="L3504" s="36">
        <f>-(1-B3504/MAX(B$5:B3504))</f>
        <v>-8.135189298402512E-3</v>
      </c>
      <c r="M3504" s="37">
        <f>-(1-C3504/MAX(C$5:C3504))</f>
        <v>-8.0762643552352298E-3</v>
      </c>
      <c r="N3504" s="37">
        <f>-(1-D3504/MAX(D$5:D3504))</f>
        <v>-0.15128153895855811</v>
      </c>
      <c r="O3504" s="37">
        <f>-(1-E3504/MAX(E$5:E3504))</f>
        <v>0</v>
      </c>
      <c r="P3504" s="39">
        <f>-(1-F3504/MAX(F$5:F3504))</f>
        <v>0</v>
      </c>
      <c r="Q3504" s="33">
        <f>IF(DatiStorici[[#This Row],[Calend]]="X",(DatiStorici[[#This Row],[Balanced]]*B$2/DatiStorici[[#This Row],[Bond 3Y]]),Q3503)</f>
        <v>36.169249452917384</v>
      </c>
      <c r="R3504" s="33">
        <f>IF(DatiStorici[[#This Row],[Calend]]="X",(DatiStorici[[#This Row],[Balanced]]*C$2/DatiStorici[[#This Row],[Bond 10Y]]),R3503)</f>
        <v>24.30522809470698</v>
      </c>
      <c r="S3504" s="33">
        <f>IF(DatiStorici[[#This Row],[Calend]]="X",(DatiStorici[[#This Row],[Balanced]]*D$2/DatiStorici[[#This Row],[SXXR]]),S3503)</f>
        <v>17.1323042755117</v>
      </c>
      <c r="T3504" s="33">
        <f>IF(DatiStorici[[#This Row],[Calend]]="X",(DatiStorici[[#This Row],[Balanced]]*E$2/DatiStorici[[#This Row],[Gold]]),T3503)</f>
        <v>33.681751547510174</v>
      </c>
      <c r="U3504" s="34">
        <f>SUMPRODUCT(DatiStorici[[#This Row],[Bond 3Y]:[Gold]],Q3503:T3503)</f>
        <v>20509.250374875817</v>
      </c>
      <c r="V3504" s="32">
        <f t="shared" si="446"/>
        <v>2.1485200267103675E-3</v>
      </c>
      <c r="W3504" s="32">
        <f>-(1-U3504/MAX(U$5:U3504))</f>
        <v>0</v>
      </c>
      <c r="X3504" s="53" t="str">
        <f t="shared" si="447"/>
        <v/>
      </c>
    </row>
    <row r="3505" spans="1:24" x14ac:dyDescent="0.3">
      <c r="A3505" s="79">
        <v>44050</v>
      </c>
      <c r="B3505" s="1">
        <v>133.01844600000001</v>
      </c>
      <c r="C3505" s="1">
        <v>203.54501200000001</v>
      </c>
      <c r="D3505" s="1">
        <v>247.99059600000001</v>
      </c>
      <c r="E3505" s="1">
        <v>189.96215000000001</v>
      </c>
      <c r="F3505" s="3">
        <f t="shared" si="440"/>
        <v>19660.004347884358</v>
      </c>
      <c r="G3505" s="36">
        <f t="shared" si="441"/>
        <v>9.2374914032827379E-5</v>
      </c>
      <c r="H3505" s="31">
        <f t="shared" si="442"/>
        <v>-7.1365617354257041E-4</v>
      </c>
      <c r="I3505" s="37">
        <f t="shared" si="443"/>
        <v>2.971033742352077E-3</v>
      </c>
      <c r="J3505" s="37">
        <f t="shared" si="444"/>
        <v>-1.7579628191298168E-2</v>
      </c>
      <c r="K3505" s="39">
        <f t="shared" si="445"/>
        <v>-6.3472541073354323E-3</v>
      </c>
      <c r="L3505" s="36">
        <f>-(1-B3505/MAX(B$5:B3505))</f>
        <v>-8.0435616397982468E-3</v>
      </c>
      <c r="M3505" s="37">
        <f>-(1-C3505/MAX(C$5:C3505))</f>
        <v>-8.7839043170141462E-3</v>
      </c>
      <c r="N3505" s="37">
        <f>-(1-D3505/MAX(D$5:D3505))</f>
        <v>-0.14875621822408291</v>
      </c>
      <c r="O3505" s="37">
        <f>-(1-E3505/MAX(E$5:E3505))</f>
        <v>-1.7426008039884255E-2</v>
      </c>
      <c r="P3505" s="39">
        <f>-(1-F3505/MAX(F$5:F3505))</f>
        <v>-6.3271528417498946E-3</v>
      </c>
      <c r="Q3505" s="33">
        <f>IF(DatiStorici[[#This Row],[Calend]]="X",(DatiStorici[[#This Row],[Balanced]]*B$2/DatiStorici[[#This Row],[Bond 3Y]]),Q3504)</f>
        <v>36.169249452917384</v>
      </c>
      <c r="R3505" s="33">
        <f>IF(DatiStorici[[#This Row],[Calend]]="X",(DatiStorici[[#This Row],[Balanced]]*C$2/DatiStorici[[#This Row],[Bond 10Y]]),R3504)</f>
        <v>24.30522809470698</v>
      </c>
      <c r="S3505" s="33">
        <f>IF(DatiStorici[[#This Row],[Calend]]="X",(DatiStorici[[#This Row],[Balanced]]*D$2/DatiStorici[[#This Row],[SXXR]]),S3504)</f>
        <v>17.1323042755117</v>
      </c>
      <c r="T3505" s="33">
        <f>IF(DatiStorici[[#This Row],[Calend]]="X",(DatiStorici[[#This Row],[Balanced]]*E$2/DatiStorici[[#This Row],[Gold]]),T3504)</f>
        <v>33.681751547510174</v>
      </c>
      <c r="U3505" s="34">
        <f>SUMPRODUCT(DatiStorici[[#This Row],[Bond 3Y]:[Gold]],Q3504:T3504)</f>
        <v>20405.293587281645</v>
      </c>
      <c r="V3505" s="32">
        <f t="shared" si="446"/>
        <v>-5.0816654048190186E-3</v>
      </c>
      <c r="W3505" s="32">
        <f>-(1-U3505/MAX(U$5:U3505))</f>
        <v>-5.0687755863335626E-3</v>
      </c>
      <c r="X3505" s="53" t="str">
        <f t="shared" si="447"/>
        <v/>
      </c>
    </row>
    <row r="3506" spans="1:24" x14ac:dyDescent="0.3">
      <c r="A3506" s="79">
        <v>44053</v>
      </c>
      <c r="B3506" s="1">
        <v>133.031385</v>
      </c>
      <c r="C3506" s="1">
        <v>203.82364699999999</v>
      </c>
      <c r="D3506" s="1">
        <v>248.766896</v>
      </c>
      <c r="E3506" s="1">
        <v>191.20442</v>
      </c>
      <c r="F3506" s="3">
        <f t="shared" si="440"/>
        <v>19728.052658751469</v>
      </c>
      <c r="G3506" s="36">
        <f t="shared" si="441"/>
        <v>9.7267492796743098E-5</v>
      </c>
      <c r="H3506" s="31">
        <f t="shared" si="442"/>
        <v>1.3679748664810847E-3</v>
      </c>
      <c r="I3506" s="37">
        <f t="shared" si="443"/>
        <v>3.1254712589015858E-3</v>
      </c>
      <c r="J3506" s="37">
        <f t="shared" si="444"/>
        <v>6.5182757157974851E-3</v>
      </c>
      <c r="K3506" s="39">
        <f t="shared" si="445"/>
        <v>3.4552797848238829E-3</v>
      </c>
      <c r="L3506" s="36">
        <f>-(1-B3506/MAX(B$5:B3506))</f>
        <v>-7.9470718314905708E-3</v>
      </c>
      <c r="M3506" s="37">
        <f>-(1-C3506/MAX(C$5:C3506))</f>
        <v>-7.4270177290951533E-3</v>
      </c>
      <c r="N3506" s="37">
        <f>-(1-D3506/MAX(D$5:D3506))</f>
        <v>-0.14609151819734223</v>
      </c>
      <c r="O3506" s="37">
        <f>-(1-E3506/MAX(E$5:E3506))</f>
        <v>-1.1000400659717857E-2</v>
      </c>
      <c r="P3506" s="39">
        <f>-(1-F3506/MAX(F$5:F3506))</f>
        <v>-2.8877965930363958E-3</v>
      </c>
      <c r="Q3506" s="33">
        <f>IF(DatiStorici[[#This Row],[Calend]]="X",(DatiStorici[[#This Row],[Balanced]]*B$2/DatiStorici[[#This Row],[Bond 3Y]]),Q3505)</f>
        <v>36.169249452917384</v>
      </c>
      <c r="R3506" s="33">
        <f>IF(DatiStorici[[#This Row],[Calend]]="X",(DatiStorici[[#This Row],[Balanced]]*C$2/DatiStorici[[#This Row],[Bond 10Y]]),R3505)</f>
        <v>24.30522809470698</v>
      </c>
      <c r="S3506" s="33">
        <f>IF(DatiStorici[[#This Row],[Calend]]="X",(DatiStorici[[#This Row],[Balanced]]*D$2/DatiStorici[[#This Row],[SXXR]]),S3505)</f>
        <v>17.1323042755117</v>
      </c>
      <c r="T3506" s="33">
        <f>IF(DatiStorici[[#This Row],[Calend]]="X",(DatiStorici[[#This Row],[Balanced]]*E$2/DatiStorici[[#This Row],[Gold]]),T3505)</f>
        <v>33.681751547510174</v>
      </c>
      <c r="U3506" s="34">
        <f>SUMPRODUCT(DatiStorici[[#This Row],[Bond 3Y]:[Gold]],Q3505:T3505)</f>
        <v>20467.675505734489</v>
      </c>
      <c r="V3506" s="32">
        <f t="shared" si="446"/>
        <v>3.0524803201126471E-3</v>
      </c>
      <c r="W3506" s="32">
        <f>-(1-U3506/MAX(U$5:U3506))</f>
        <v>-2.0271276805055027E-3</v>
      </c>
      <c r="X3506" s="53" t="str">
        <f t="shared" si="447"/>
        <v/>
      </c>
    </row>
    <row r="3507" spans="1:24" x14ac:dyDescent="0.3">
      <c r="A3507" s="79">
        <v>44054</v>
      </c>
      <c r="B3507" s="1">
        <v>133.00448900000001</v>
      </c>
      <c r="C3507" s="1">
        <v>203.18649199999999</v>
      </c>
      <c r="D3507" s="1">
        <v>252.93606600000001</v>
      </c>
      <c r="E3507" s="1">
        <v>181.39671999999999</v>
      </c>
      <c r="F3507" s="3">
        <f t="shared" si="440"/>
        <v>19387.152426061522</v>
      </c>
      <c r="G3507" s="36">
        <f t="shared" si="441"/>
        <v>-2.0219829519407424E-4</v>
      </c>
      <c r="H3507" s="31">
        <f t="shared" si="442"/>
        <v>-3.1309073628762894E-3</v>
      </c>
      <c r="I3507" s="37">
        <f t="shared" si="443"/>
        <v>1.6620455885195892E-2</v>
      </c>
      <c r="J3507" s="37">
        <f t="shared" si="444"/>
        <v>-5.2656661575004628E-2</v>
      </c>
      <c r="K3507" s="39">
        <f t="shared" si="445"/>
        <v>-1.7431015049470078E-2</v>
      </c>
      <c r="L3507" s="36">
        <f>-(1-B3507/MAX(B$5:B3507))</f>
        <v>-8.1476429640545689E-3</v>
      </c>
      <c r="M3507" s="37">
        <f>-(1-C3507/MAX(C$5:C3507))</f>
        <v>-1.0529811972193048E-2</v>
      </c>
      <c r="N3507" s="37">
        <f>-(1-D3507/MAX(D$5:D3507))</f>
        <v>-0.13178057215781303</v>
      </c>
      <c r="O3507" s="37">
        <f>-(1-E3507/MAX(E$5:E3507))</f>
        <v>-6.1730458942103272E-2</v>
      </c>
      <c r="P3507" s="39">
        <f>-(1-F3507/MAX(F$5:F3507))</f>
        <v>-2.011786932444859E-2</v>
      </c>
      <c r="Q3507" s="33">
        <f>IF(DatiStorici[[#This Row],[Calend]]="X",(DatiStorici[[#This Row],[Balanced]]*B$2/DatiStorici[[#This Row],[Bond 3Y]]),Q3506)</f>
        <v>36.169249452917384</v>
      </c>
      <c r="R3507" s="33">
        <f>IF(DatiStorici[[#This Row],[Calend]]="X",(DatiStorici[[#This Row],[Balanced]]*C$2/DatiStorici[[#This Row],[Bond 10Y]]),R3506)</f>
        <v>24.30522809470698</v>
      </c>
      <c r="S3507" s="33">
        <f>IF(DatiStorici[[#This Row],[Calend]]="X",(DatiStorici[[#This Row],[Balanced]]*D$2/DatiStorici[[#This Row],[SXXR]]),S3506)</f>
        <v>17.1323042755117</v>
      </c>
      <c r="T3507" s="33">
        <f>IF(DatiStorici[[#This Row],[Calend]]="X",(DatiStorici[[#This Row],[Balanced]]*E$2/DatiStorici[[#This Row],[Gold]]),T3506)</f>
        <v>33.681751547510174</v>
      </c>
      <c r="U3507" s="34">
        <f>SUMPRODUCT(DatiStorici[[#This Row],[Bond 3Y]:[Gold]],Q3506:T3506)</f>
        <v>20192.303474358341</v>
      </c>
      <c r="V3507" s="32">
        <f t="shared" si="446"/>
        <v>-1.3545321400117405E-2</v>
      </c>
      <c r="W3507" s="32">
        <f>-(1-U3507/MAX(U$5:U3507))</f>
        <v>-1.5453851053753853E-2</v>
      </c>
      <c r="X3507" s="53" t="str">
        <f t="shared" si="447"/>
        <v/>
      </c>
    </row>
    <row r="3508" spans="1:24" x14ac:dyDescent="0.3">
      <c r="A3508" s="79">
        <v>44055</v>
      </c>
      <c r="B3508" s="1">
        <v>132.98025799999999</v>
      </c>
      <c r="C3508" s="1">
        <v>202.860051</v>
      </c>
      <c r="D3508" s="1">
        <v>255.74327</v>
      </c>
      <c r="E3508" s="1">
        <v>180.66995</v>
      </c>
      <c r="F3508" s="3">
        <f t="shared" si="440"/>
        <v>19391.854827240695</v>
      </c>
      <c r="G3508" s="36">
        <f t="shared" si="441"/>
        <v>-1.821984180697497E-4</v>
      </c>
      <c r="H3508" s="31">
        <f t="shared" si="442"/>
        <v>-1.60789976399387E-3</v>
      </c>
      <c r="I3508" s="37">
        <f t="shared" si="443"/>
        <v>1.1037336489704227E-2</v>
      </c>
      <c r="J3508" s="37">
        <f t="shared" si="444"/>
        <v>-4.0145698917746393E-3</v>
      </c>
      <c r="K3508" s="39">
        <f t="shared" si="445"/>
        <v>2.4252303167558996E-4</v>
      </c>
      <c r="L3508" s="36">
        <f>-(1-B3508/MAX(B$5:B3508))</f>
        <v>-8.3283404325690258E-3</v>
      </c>
      <c r="M3508" s="37">
        <f>-(1-C3508/MAX(C$5:C3508))</f>
        <v>-1.2119502480014699E-2</v>
      </c>
      <c r="N3508" s="37">
        <f>-(1-D3508/MAX(D$5:D3508))</f>
        <v>-0.12214466262043489</v>
      </c>
      <c r="O3508" s="37">
        <f>-(1-E3508/MAX(E$5:E3508))</f>
        <v>-6.5489656761968162E-2</v>
      </c>
      <c r="P3508" s="39">
        <f>-(1-F3508/MAX(F$5:F3508))</f>
        <v>-1.9880196520032811E-2</v>
      </c>
      <c r="Q3508" s="33">
        <f>IF(DatiStorici[[#This Row],[Calend]]="X",(DatiStorici[[#This Row],[Balanced]]*B$2/DatiStorici[[#This Row],[Bond 3Y]]),Q3507)</f>
        <v>36.169249452917384</v>
      </c>
      <c r="R3508" s="33">
        <f>IF(DatiStorici[[#This Row],[Calend]]="X",(DatiStorici[[#This Row],[Balanced]]*C$2/DatiStorici[[#This Row],[Bond 10Y]]),R3507)</f>
        <v>24.30522809470698</v>
      </c>
      <c r="S3508" s="33">
        <f>IF(DatiStorici[[#This Row],[Calend]]="X",(DatiStorici[[#This Row],[Balanced]]*D$2/DatiStorici[[#This Row],[SXXR]]),S3507)</f>
        <v>17.1323042755117</v>
      </c>
      <c r="T3508" s="33">
        <f>IF(DatiStorici[[#This Row],[Calend]]="X",(DatiStorici[[#This Row],[Balanced]]*E$2/DatiStorici[[#This Row],[Gold]]),T3507)</f>
        <v>33.681751547510174</v>
      </c>
      <c r="U3508" s="34">
        <f>SUMPRODUCT(DatiStorici[[#This Row],[Bond 3Y]:[Gold]],Q3507:T3507)</f>
        <v>20207.107820829631</v>
      </c>
      <c r="V3508" s="32">
        <f t="shared" si="446"/>
        <v>7.3289915171217762E-4</v>
      </c>
      <c r="W3508" s="32">
        <f>-(1-U3508/MAX(U$5:U3508))</f>
        <v>-1.4732013531626453E-2</v>
      </c>
      <c r="X3508" s="53" t="str">
        <f t="shared" si="447"/>
        <v/>
      </c>
    </row>
    <row r="3509" spans="1:24" x14ac:dyDescent="0.3">
      <c r="A3509" s="79">
        <v>44056</v>
      </c>
      <c r="B3509" s="1">
        <v>132.92465100000001</v>
      </c>
      <c r="C3509" s="1">
        <v>201.971059</v>
      </c>
      <c r="D3509" s="1">
        <v>254.32831200000001</v>
      </c>
      <c r="E3509" s="1">
        <v>181.82293000000001</v>
      </c>
      <c r="F3509" s="3">
        <f t="shared" si="440"/>
        <v>19392.162685414012</v>
      </c>
      <c r="G3509" s="36">
        <f t="shared" si="441"/>
        <v>-4.1824726756429132E-4</v>
      </c>
      <c r="H3509" s="31">
        <f t="shared" si="442"/>
        <v>-4.3919224932039216E-3</v>
      </c>
      <c r="I3509" s="37">
        <f t="shared" si="443"/>
        <v>-5.5480904228047499E-3</v>
      </c>
      <c r="J3509" s="37">
        <f t="shared" si="444"/>
        <v>6.3614153645852435E-3</v>
      </c>
      <c r="K3509" s="39">
        <f t="shared" si="445"/>
        <v>1.5875517446032124E-5</v>
      </c>
      <c r="L3509" s="36">
        <f>-(1-B3509/MAX(B$5:B3509))</f>
        <v>-8.7430176696484674E-3</v>
      </c>
      <c r="M3509" s="37">
        <f>-(1-C3509/MAX(C$5:C3509))</f>
        <v>-1.64486833853833E-2</v>
      </c>
      <c r="N3509" s="37">
        <f>-(1-D3509/MAX(D$5:D3509))</f>
        <v>-0.1270015975945904</v>
      </c>
      <c r="O3509" s="37">
        <f>-(1-E3509/MAX(E$5:E3509))</f>
        <v>-5.952589944899711E-2</v>
      </c>
      <c r="P3509" s="39">
        <f>-(1-F3509/MAX(F$5:F3509))</f>
        <v>-1.9864636487482046E-2</v>
      </c>
      <c r="Q3509" s="33">
        <f>IF(DatiStorici[[#This Row],[Calend]]="X",(DatiStorici[[#This Row],[Balanced]]*B$2/DatiStorici[[#This Row],[Bond 3Y]]),Q3508)</f>
        <v>36.169249452917384</v>
      </c>
      <c r="R3509" s="33">
        <f>IF(DatiStorici[[#This Row],[Calend]]="X",(DatiStorici[[#This Row],[Balanced]]*C$2/DatiStorici[[#This Row],[Bond 10Y]]),R3508)</f>
        <v>24.30522809470698</v>
      </c>
      <c r="S3509" s="33">
        <f>IF(DatiStorici[[#This Row],[Calend]]="X",(DatiStorici[[#This Row],[Balanced]]*D$2/DatiStorici[[#This Row],[SXXR]]),S3508)</f>
        <v>17.1323042755117</v>
      </c>
      <c r="T3509" s="33">
        <f>IF(DatiStorici[[#This Row],[Calend]]="X",(DatiStorici[[#This Row],[Balanced]]*E$2/DatiStorici[[#This Row],[Gold]]),T3508)</f>
        <v>33.681751547510174</v>
      </c>
      <c r="U3509" s="34">
        <f>SUMPRODUCT(DatiStorici[[#This Row],[Bond 3Y]:[Gold]],Q3508:T3508)</f>
        <v>20198.082298947113</v>
      </c>
      <c r="V3509" s="32">
        <f t="shared" si="446"/>
        <v>-4.4675062811867013E-4</v>
      </c>
      <c r="W3509" s="32">
        <f>-(1-U3509/MAX(U$5:U3509))</f>
        <v>-1.5172084315177692E-2</v>
      </c>
      <c r="X3509" s="53" t="str">
        <f t="shared" si="447"/>
        <v/>
      </c>
    </row>
    <row r="3510" spans="1:24" x14ac:dyDescent="0.3">
      <c r="A3510" s="79">
        <v>44057</v>
      </c>
      <c r="B3510" s="1">
        <v>132.96173200000001</v>
      </c>
      <c r="C3510" s="1">
        <v>202.18596099999999</v>
      </c>
      <c r="D3510" s="1">
        <v>251.29950500000001</v>
      </c>
      <c r="E3510" s="1">
        <v>181.86770000000001</v>
      </c>
      <c r="F3510" s="3">
        <f t="shared" si="440"/>
        <v>19354.721232206794</v>
      </c>
      <c r="G3510" s="36">
        <f t="shared" si="441"/>
        <v>2.7892365018487733E-4</v>
      </c>
      <c r="H3510" s="31">
        <f t="shared" si="442"/>
        <v>1.063458060203951E-3</v>
      </c>
      <c r="I3510" s="37">
        <f t="shared" si="443"/>
        <v>-1.1980524511839041E-2</v>
      </c>
      <c r="J3510" s="37">
        <f t="shared" si="444"/>
        <v>2.4619826046184045E-4</v>
      </c>
      <c r="K3510" s="39">
        <f t="shared" si="445"/>
        <v>-1.932618114040533E-3</v>
      </c>
      <c r="L3510" s="36">
        <f>-(1-B3510/MAX(B$5:B3510))</f>
        <v>-8.4664940911755027E-3</v>
      </c>
      <c r="M3510" s="37">
        <f>-(1-C3510/MAX(C$5:C3510))</f>
        <v>-1.5402161442637508E-2</v>
      </c>
      <c r="N3510" s="37">
        <f>-(1-D3510/MAX(D$5:D3510))</f>
        <v>-0.13739817378149299</v>
      </c>
      <c r="O3510" s="37">
        <f>-(1-E3510/MAX(E$5:E3510))</f>
        <v>-5.9294327856340145E-2</v>
      </c>
      <c r="P3510" s="39">
        <f>-(1-F3510/MAX(F$5:F3510))</f>
        <v>-2.1757034614757309E-2</v>
      </c>
      <c r="Q3510" s="33">
        <f>IF(DatiStorici[[#This Row],[Calend]]="X",(DatiStorici[[#This Row],[Balanced]]*B$2/DatiStorici[[#This Row],[Bond 3Y]]),Q3509)</f>
        <v>36.169249452917384</v>
      </c>
      <c r="R3510" s="33">
        <f>IF(DatiStorici[[#This Row],[Calend]]="X",(DatiStorici[[#This Row],[Balanced]]*C$2/DatiStorici[[#This Row],[Bond 10Y]]),R3509)</f>
        <v>24.30522809470698</v>
      </c>
      <c r="S3510" s="33">
        <f>IF(DatiStorici[[#This Row],[Calend]]="X",(DatiStorici[[#This Row],[Balanced]]*D$2/DatiStorici[[#This Row],[SXXR]]),S3509)</f>
        <v>17.1323042755117</v>
      </c>
      <c r="T3510" s="33">
        <f>IF(DatiStorici[[#This Row],[Calend]]="X",(DatiStorici[[#This Row],[Balanced]]*E$2/DatiStorici[[#This Row],[Gold]]),T3509)</f>
        <v>33.681751547510174</v>
      </c>
      <c r="U3510" s="34">
        <f>SUMPRODUCT(DatiStorici[[#This Row],[Bond 3Y]:[Gold]],Q3509:T3509)</f>
        <v>20154.264221915066</v>
      </c>
      <c r="V3510" s="32">
        <f t="shared" si="446"/>
        <v>-2.1717742849031111E-3</v>
      </c>
      <c r="W3510" s="32">
        <f>-(1-U3510/MAX(U$5:U3510))</f>
        <v>-1.7308587416515975E-2</v>
      </c>
      <c r="X3510" s="53" t="str">
        <f t="shared" si="447"/>
        <v/>
      </c>
    </row>
    <row r="3511" spans="1:24" x14ac:dyDescent="0.3">
      <c r="A3511" s="79">
        <v>44060</v>
      </c>
      <c r="B3511" s="1">
        <v>133.01236299999999</v>
      </c>
      <c r="C3511" s="1">
        <v>202.78473099999999</v>
      </c>
      <c r="D3511" s="1">
        <v>252.10058000000001</v>
      </c>
      <c r="E3511" s="1">
        <v>184.48947000000001</v>
      </c>
      <c r="F3511" s="3">
        <f t="shared" si="440"/>
        <v>19486.586571371608</v>
      </c>
      <c r="G3511" s="36">
        <f t="shared" si="441"/>
        <v>3.8072129251192326E-4</v>
      </c>
      <c r="H3511" s="31">
        <f t="shared" si="442"/>
        <v>2.957105035774447E-3</v>
      </c>
      <c r="I3511" s="37">
        <f t="shared" si="443"/>
        <v>3.1826600752189104E-3</v>
      </c>
      <c r="J3511" s="37">
        <f t="shared" si="444"/>
        <v>1.4312889017931667E-2</v>
      </c>
      <c r="K3511" s="39">
        <f t="shared" si="445"/>
        <v>6.7899797018152568E-3</v>
      </c>
      <c r="L3511" s="36">
        <f>-(1-B3511/MAX(B$5:B3511))</f>
        <v>-8.0889243033687164E-3</v>
      </c>
      <c r="M3511" s="37">
        <f>-(1-C3511/MAX(C$5:C3511))</f>
        <v>-1.2486293076321986E-2</v>
      </c>
      <c r="N3511" s="37">
        <f>-(1-D3511/MAX(D$5:D3511))</f>
        <v>-0.13464843196270992</v>
      </c>
      <c r="O3511" s="37">
        <f>-(1-E3511/MAX(E$5:E3511))</f>
        <v>-4.5733294698412252E-2</v>
      </c>
      <c r="P3511" s="39">
        <f>-(1-F3511/MAX(F$5:F3511))</f>
        <v>-1.5092183239813872E-2</v>
      </c>
      <c r="Q3511" s="33">
        <f>IF(DatiStorici[[#This Row],[Calend]]="X",(DatiStorici[[#This Row],[Balanced]]*B$2/DatiStorici[[#This Row],[Bond 3Y]]),Q3510)</f>
        <v>36.169249452917384</v>
      </c>
      <c r="R3511" s="33">
        <f>IF(DatiStorici[[#This Row],[Calend]]="X",(DatiStorici[[#This Row],[Balanced]]*C$2/DatiStorici[[#This Row],[Bond 10Y]]),R3510)</f>
        <v>24.30522809470698</v>
      </c>
      <c r="S3511" s="33">
        <f>IF(DatiStorici[[#This Row],[Calend]]="X",(DatiStorici[[#This Row],[Balanced]]*D$2/DatiStorici[[#This Row],[SXXR]]),S3510)</f>
        <v>17.1323042755117</v>
      </c>
      <c r="T3511" s="33">
        <f>IF(DatiStorici[[#This Row],[Calend]]="X",(DatiStorici[[#This Row],[Balanced]]*E$2/DatiStorici[[#This Row],[Gold]]),T3510)</f>
        <v>33.681751547510174</v>
      </c>
      <c r="U3511" s="34">
        <f>SUMPRODUCT(DatiStorici[[#This Row],[Bond 3Y]:[Gold]],Q3510:T3510)</f>
        <v>20272.678815012609</v>
      </c>
      <c r="V3511" s="32">
        <f t="shared" si="446"/>
        <v>5.8582184481435345E-3</v>
      </c>
      <c r="W3511" s="32">
        <f>-(1-U3511/MAX(U$5:U3511))</f>
        <v>-1.1534871121033907E-2</v>
      </c>
      <c r="X3511" s="53" t="str">
        <f t="shared" si="447"/>
        <v/>
      </c>
    </row>
    <row r="3512" spans="1:24" x14ac:dyDescent="0.3">
      <c r="A3512" s="79">
        <v>44061</v>
      </c>
      <c r="B3512" s="1">
        <v>133.026645</v>
      </c>
      <c r="C3512" s="1">
        <v>203.005224</v>
      </c>
      <c r="D3512" s="1">
        <v>250.68837500000001</v>
      </c>
      <c r="E3512" s="1">
        <v>187.84457</v>
      </c>
      <c r="F3512" s="3">
        <f t="shared" si="440"/>
        <v>19603.604955262741</v>
      </c>
      <c r="G3512" s="36">
        <f t="shared" si="441"/>
        <v>1.0736771363798686E-4</v>
      </c>
      <c r="H3512" s="31">
        <f t="shared" si="442"/>
        <v>1.0867347453193503E-3</v>
      </c>
      <c r="I3512" s="37">
        <f t="shared" si="443"/>
        <v>-5.6175009399868714E-3</v>
      </c>
      <c r="J3512" s="37">
        <f t="shared" si="444"/>
        <v>1.8022476879020626E-2</v>
      </c>
      <c r="K3512" s="39">
        <f t="shared" si="445"/>
        <v>5.9871148679414834E-3</v>
      </c>
      <c r="L3512" s="36">
        <f>-(1-B3512/MAX(B$5:B3512))</f>
        <v>-7.9824193615453121E-3</v>
      </c>
      <c r="M3512" s="37">
        <f>-(1-C3512/MAX(C$5:C3512))</f>
        <v>-1.1412544285143378E-2</v>
      </c>
      <c r="N3512" s="37">
        <f>-(1-D3512/MAX(D$5:D3512))</f>
        <v>-0.13949591708606868</v>
      </c>
      <c r="O3512" s="37">
        <f>-(1-E3512/MAX(E$5:E3512))</f>
        <v>-2.8379132301190602E-2</v>
      </c>
      <c r="P3512" s="39">
        <f>-(1-F3512/MAX(F$5:F3512))</f>
        <v>-9.177739446546318E-3</v>
      </c>
      <c r="Q3512" s="33">
        <f>IF(DatiStorici[[#This Row],[Calend]]="X",(DatiStorici[[#This Row],[Balanced]]*B$2/DatiStorici[[#This Row],[Bond 3Y]]),Q3511)</f>
        <v>36.169249452917384</v>
      </c>
      <c r="R3512" s="33">
        <f>IF(DatiStorici[[#This Row],[Calend]]="X",(DatiStorici[[#This Row],[Balanced]]*C$2/DatiStorici[[#This Row],[Bond 10Y]]),R3511)</f>
        <v>24.30522809470698</v>
      </c>
      <c r="S3512" s="33">
        <f>IF(DatiStorici[[#This Row],[Calend]]="X",(DatiStorici[[#This Row],[Balanced]]*D$2/DatiStorici[[#This Row],[SXXR]]),S3511)</f>
        <v>17.1323042755117</v>
      </c>
      <c r="T3512" s="33">
        <f>IF(DatiStorici[[#This Row],[Calend]]="X",(DatiStorici[[#This Row],[Balanced]]*E$2/DatiStorici[[#This Row],[Gold]]),T3511)</f>
        <v>33.681751547510174</v>
      </c>
      <c r="U3512" s="34">
        <f>SUMPRODUCT(DatiStorici[[#This Row],[Bond 3Y]:[Gold]],Q3511:T3511)</f>
        <v>20367.365835749235</v>
      </c>
      <c r="V3512" s="32">
        <f t="shared" si="446"/>
        <v>4.6597976397005246E-3</v>
      </c>
      <c r="W3512" s="32">
        <f>-(1-U3512/MAX(U$5:U3512))</f>
        <v>-6.9180753334794343E-3</v>
      </c>
      <c r="X3512" s="53" t="str">
        <f t="shared" si="447"/>
        <v/>
      </c>
    </row>
    <row r="3513" spans="1:24" x14ac:dyDescent="0.3">
      <c r="A3513" s="79">
        <v>44062</v>
      </c>
      <c r="B3513" s="1">
        <v>133.03570999999999</v>
      </c>
      <c r="C3513" s="1">
        <v>203.173148</v>
      </c>
      <c r="D3513" s="1">
        <v>252.31805399999999</v>
      </c>
      <c r="E3513" s="1">
        <v>185.24754999999999</v>
      </c>
      <c r="F3513" s="3">
        <f t="shared" si="440"/>
        <v>19530.167872067486</v>
      </c>
      <c r="G3513" s="36">
        <f t="shared" si="441"/>
        <v>6.8141921118416049E-5</v>
      </c>
      <c r="H3513" s="31">
        <f t="shared" si="442"/>
        <v>8.2684860220567675E-4</v>
      </c>
      <c r="I3513" s="37">
        <f t="shared" si="443"/>
        <v>6.4797768307488192E-3</v>
      </c>
      <c r="J3513" s="37">
        <f t="shared" si="444"/>
        <v>-1.3921826842515346E-2</v>
      </c>
      <c r="K3513" s="39">
        <f t="shared" si="445"/>
        <v>-3.7531351614014706E-3</v>
      </c>
      <c r="L3513" s="36">
        <f>-(1-B3513/MAX(B$5:B3513))</f>
        <v>-7.9148190746368696E-3</v>
      </c>
      <c r="M3513" s="37">
        <f>-(1-C3513/MAX(C$5:C3513))</f>
        <v>-1.059479409801789E-2</v>
      </c>
      <c r="N3513" s="37">
        <f>-(1-D3513/MAX(D$5:D3513))</f>
        <v>-0.13390193837309849</v>
      </c>
      <c r="O3513" s="37">
        <f>-(1-E3513/MAX(E$5:E3513))</f>
        <v>-4.1812146765389246E-2</v>
      </c>
      <c r="P3513" s="39">
        <f>-(1-F3513/MAX(F$5:F3513))</f>
        <v>-1.2889459660559321E-2</v>
      </c>
      <c r="Q3513" s="33">
        <f>IF(DatiStorici[[#This Row],[Calend]]="X",(DatiStorici[[#This Row],[Balanced]]*B$2/DatiStorici[[#This Row],[Bond 3Y]]),Q3512)</f>
        <v>36.169249452917384</v>
      </c>
      <c r="R3513" s="33">
        <f>IF(DatiStorici[[#This Row],[Calend]]="X",(DatiStorici[[#This Row],[Balanced]]*C$2/DatiStorici[[#This Row],[Bond 10Y]]),R3512)</f>
        <v>24.30522809470698</v>
      </c>
      <c r="S3513" s="33">
        <f>IF(DatiStorici[[#This Row],[Calend]]="X",(DatiStorici[[#This Row],[Balanced]]*D$2/DatiStorici[[#This Row],[SXXR]]),S3512)</f>
        <v>17.1323042755117</v>
      </c>
      <c r="T3513" s="33">
        <f>IF(DatiStorici[[#This Row],[Calend]]="X",(DatiStorici[[#This Row],[Balanced]]*E$2/DatiStorici[[#This Row],[Gold]]),T3512)</f>
        <v>33.681751547510174</v>
      </c>
      <c r="U3513" s="34">
        <f>SUMPRODUCT(DatiStorici[[#This Row],[Bond 3Y]:[Gold]],Q3512:T3512)</f>
        <v>20312.223115213594</v>
      </c>
      <c r="V3513" s="32">
        <f t="shared" si="446"/>
        <v>-2.7110772617072697E-3</v>
      </c>
      <c r="W3513" s="32">
        <f>-(1-U3513/MAX(U$5:U3513))</f>
        <v>-9.6067509080480784E-3</v>
      </c>
      <c r="X3513" s="53" t="str">
        <f t="shared" si="447"/>
        <v/>
      </c>
    </row>
    <row r="3514" spans="1:24" x14ac:dyDescent="0.3">
      <c r="A3514" s="79">
        <v>44063</v>
      </c>
      <c r="B3514" s="1">
        <v>133.04016200000001</v>
      </c>
      <c r="C3514" s="1">
        <v>203.38433499999999</v>
      </c>
      <c r="D3514" s="1">
        <v>249.71456000000001</v>
      </c>
      <c r="E3514" s="1">
        <v>180.20994999999999</v>
      </c>
      <c r="F3514" s="3">
        <f t="shared" si="440"/>
        <v>19297.772601739518</v>
      </c>
      <c r="G3514" s="36">
        <f t="shared" si="441"/>
        <v>3.3464139134183751E-5</v>
      </c>
      <c r="H3514" s="31">
        <f t="shared" si="442"/>
        <v>1.0389036130218818E-3</v>
      </c>
      <c r="I3514" s="37">
        <f t="shared" si="443"/>
        <v>-1.037190519859171E-2</v>
      </c>
      <c r="J3514" s="37">
        <f t="shared" si="444"/>
        <v>-2.7570478641560293E-2</v>
      </c>
      <c r="K3514" s="39">
        <f t="shared" si="445"/>
        <v>-1.1970660437232135E-2</v>
      </c>
      <c r="L3514" s="36">
        <f>-(1-B3514/MAX(B$5:B3514))</f>
        <v>-7.8816192426105491E-3</v>
      </c>
      <c r="M3514" s="37">
        <f>-(1-C3514/MAX(C$5:C3514))</f>
        <v>-9.5663633271424464E-3</v>
      </c>
      <c r="N3514" s="37">
        <f>-(1-D3514/MAX(D$5:D3514))</f>
        <v>-0.14283860014228467</v>
      </c>
      <c r="O3514" s="37">
        <f>-(1-E3514/MAX(E$5:E3514))</f>
        <v>-6.7868994099967606E-2</v>
      </c>
      <c r="P3514" s="39">
        <f>-(1-F3514/MAX(F$5:F3514))</f>
        <v>-2.4635381271087997E-2</v>
      </c>
      <c r="Q3514" s="33">
        <f>IF(DatiStorici[[#This Row],[Calend]]="X",(DatiStorici[[#This Row],[Balanced]]*B$2/DatiStorici[[#This Row],[Bond 3Y]]),Q3513)</f>
        <v>36.169249452917384</v>
      </c>
      <c r="R3514" s="33">
        <f>IF(DatiStorici[[#This Row],[Calend]]="X",(DatiStorici[[#This Row],[Balanced]]*C$2/DatiStorici[[#This Row],[Bond 10Y]]),R3513)</f>
        <v>24.30522809470698</v>
      </c>
      <c r="S3514" s="33">
        <f>IF(DatiStorici[[#This Row],[Calend]]="X",(DatiStorici[[#This Row],[Balanced]]*D$2/DatiStorici[[#This Row],[SXXR]]),S3513)</f>
        <v>17.1323042755117</v>
      </c>
      <c r="T3514" s="33">
        <f>IF(DatiStorici[[#This Row],[Calend]]="X",(DatiStorici[[#This Row],[Balanced]]*E$2/DatiStorici[[#This Row],[Gold]]),T3513)</f>
        <v>33.681751547510174</v>
      </c>
      <c r="U3514" s="34">
        <f>SUMPRODUCT(DatiStorici[[#This Row],[Bond 3Y]:[Gold]],Q3513:T3513)</f>
        <v>20103.238045934591</v>
      </c>
      <c r="V3514" s="32">
        <f t="shared" si="446"/>
        <v>-1.0341929843028555E-2</v>
      </c>
      <c r="W3514" s="32">
        <f>-(1-U3514/MAX(U$5:U3514))</f>
        <v>-1.9796546510476021E-2</v>
      </c>
      <c r="X3514" s="53" t="str">
        <f t="shared" si="447"/>
        <v/>
      </c>
    </row>
    <row r="3515" spans="1:24" x14ac:dyDescent="0.3">
      <c r="A3515" s="79">
        <v>44064</v>
      </c>
      <c r="B3515" s="1">
        <v>133.02250900000001</v>
      </c>
      <c r="C3515" s="1">
        <v>203.29621499999999</v>
      </c>
      <c r="D3515" s="1">
        <v>249.33742100000001</v>
      </c>
      <c r="E3515" s="1">
        <v>179.94614999999999</v>
      </c>
      <c r="F3515" s="3">
        <f t="shared" si="440"/>
        <v>19279.027823228531</v>
      </c>
      <c r="G3515" s="36">
        <f t="shared" si="441"/>
        <v>-1.3269805914189087E-4</v>
      </c>
      <c r="H3515" s="31">
        <f t="shared" si="442"/>
        <v>-4.333622612593996E-4</v>
      </c>
      <c r="I3515" s="37">
        <f t="shared" si="443"/>
        <v>-1.5114220007257128E-3</v>
      </c>
      <c r="J3515" s="37">
        <f t="shared" si="444"/>
        <v>-1.464920611790693E-3</v>
      </c>
      <c r="K3515" s="39">
        <f t="shared" si="445"/>
        <v>-9.7181620972960079E-4</v>
      </c>
      <c r="L3515" s="36">
        <f>-(1-B3515/MAX(B$5:B3515))</f>
        <v>-8.0132626915677685E-3</v>
      </c>
      <c r="M3515" s="37">
        <f>-(1-C3515/MAX(C$5:C3515))</f>
        <v>-9.9954868978620048E-3</v>
      </c>
      <c r="N3515" s="37">
        <f>-(1-D3515/MAX(D$5:D3515))</f>
        <v>-0.14413315418503225</v>
      </c>
      <c r="O3515" s="37">
        <f>-(1-E3515/MAX(E$5:E3515))</f>
        <v>-6.9233492338585556E-2</v>
      </c>
      <c r="P3515" s="39">
        <f>-(1-F3515/MAX(F$5:F3515))</f>
        <v>-2.558279598691271E-2</v>
      </c>
      <c r="Q3515" s="33">
        <f>IF(DatiStorici[[#This Row],[Calend]]="X",(DatiStorici[[#This Row],[Balanced]]*B$2/DatiStorici[[#This Row],[Bond 3Y]]),Q3514)</f>
        <v>36.169249452917384</v>
      </c>
      <c r="R3515" s="33">
        <f>IF(DatiStorici[[#This Row],[Calend]]="X",(DatiStorici[[#This Row],[Balanced]]*C$2/DatiStorici[[#This Row],[Bond 10Y]]),R3514)</f>
        <v>24.30522809470698</v>
      </c>
      <c r="S3515" s="33">
        <f>IF(DatiStorici[[#This Row],[Calend]]="X",(DatiStorici[[#This Row],[Balanced]]*D$2/DatiStorici[[#This Row],[SXXR]]),S3514)</f>
        <v>17.1323042755117</v>
      </c>
      <c r="T3515" s="33">
        <f>IF(DatiStorici[[#This Row],[Calend]]="X",(DatiStorici[[#This Row],[Balanced]]*E$2/DatiStorici[[#This Row],[Gold]]),T3514)</f>
        <v>33.681751547510174</v>
      </c>
      <c r="U3515" s="34">
        <f>SUMPRODUCT(DatiStorici[[#This Row],[Bond 3Y]:[Gold]],Q3514:T3514)</f>
        <v>20085.111267313896</v>
      </c>
      <c r="V3515" s="32">
        <f t="shared" si="446"/>
        <v>-9.0209128564384673E-4</v>
      </c>
      <c r="W3515" s="32">
        <f>-(1-U3515/MAX(U$5:U3515))</f>
        <v>-2.0680380794487641E-2</v>
      </c>
      <c r="X3515" s="53" t="str">
        <f t="shared" si="447"/>
        <v/>
      </c>
    </row>
    <row r="3516" spans="1:24" x14ac:dyDescent="0.3">
      <c r="A3516" s="79">
        <v>44067</v>
      </c>
      <c r="B3516" s="1">
        <v>133.00307900000001</v>
      </c>
      <c r="C3516" s="1">
        <v>203.19291699999999</v>
      </c>
      <c r="D3516" s="1">
        <v>253.26640599999999</v>
      </c>
      <c r="E3516" s="1">
        <v>181.77297999999999</v>
      </c>
      <c r="F3516" s="3">
        <f t="shared" si="440"/>
        <v>19407.089707095303</v>
      </c>
      <c r="G3516" s="36">
        <f t="shared" si="441"/>
        <v>-1.4607617395471758E-4</v>
      </c>
      <c r="H3516" s="31">
        <f t="shared" si="442"/>
        <v>-5.0824484145662555E-4</v>
      </c>
      <c r="I3516" s="37">
        <f t="shared" si="443"/>
        <v>1.563483930966264E-2</v>
      </c>
      <c r="J3516" s="37">
        <f t="shared" si="444"/>
        <v>1.0100906370853525E-2</v>
      </c>
      <c r="K3516" s="39">
        <f t="shared" si="445"/>
        <v>6.6205843238150057E-3</v>
      </c>
      <c r="L3516" s="36">
        <f>-(1-B3516/MAX(B$5:B3516))</f>
        <v>-8.1581577356530932E-3</v>
      </c>
      <c r="M3516" s="37">
        <f>-(1-C3516/MAX(C$5:C3516))</f>
        <v>-1.0498523740896326E-2</v>
      </c>
      <c r="N3516" s="37">
        <f>-(1-D3516/MAX(D$5:D3516))</f>
        <v>-0.13064665871348291</v>
      </c>
      <c r="O3516" s="37">
        <f>-(1-E3516/MAX(E$5:E3516))</f>
        <v>-5.9784264449069147E-2</v>
      </c>
      <c r="P3516" s="39">
        <f>-(1-F3516/MAX(F$5:F3516))</f>
        <v>-1.911018212057658E-2</v>
      </c>
      <c r="Q3516" s="33">
        <f>IF(DatiStorici[[#This Row],[Calend]]="X",(DatiStorici[[#This Row],[Balanced]]*B$2/DatiStorici[[#This Row],[Bond 3Y]]),Q3515)</f>
        <v>36.169249452917384</v>
      </c>
      <c r="R3516" s="33">
        <f>IF(DatiStorici[[#This Row],[Calend]]="X",(DatiStorici[[#This Row],[Balanced]]*C$2/DatiStorici[[#This Row],[Bond 10Y]]),R3515)</f>
        <v>24.30522809470698</v>
      </c>
      <c r="S3516" s="33">
        <f>IF(DatiStorici[[#This Row],[Calend]]="X",(DatiStorici[[#This Row],[Balanced]]*D$2/DatiStorici[[#This Row],[SXXR]]),S3515)</f>
        <v>17.1323042755117</v>
      </c>
      <c r="T3516" s="33">
        <f>IF(DatiStorici[[#This Row],[Calend]]="X",(DatiStorici[[#This Row],[Balanced]]*E$2/DatiStorici[[#This Row],[Gold]]),T3515)</f>
        <v>33.681751547510174</v>
      </c>
      <c r="U3516" s="34">
        <f>SUMPRODUCT(DatiStorici[[#This Row],[Bond 3Y]:[Gold]],Q3515:T3515)</f>
        <v>20210.741218038762</v>
      </c>
      <c r="V3516" s="32">
        <f t="shared" si="446"/>
        <v>6.2353989316097595E-3</v>
      </c>
      <c r="W3516" s="32">
        <f>-(1-U3516/MAX(U$5:U3516))</f>
        <v>-1.4554854584189703E-2</v>
      </c>
      <c r="X3516" s="53" t="str">
        <f t="shared" si="447"/>
        <v/>
      </c>
    </row>
    <row r="3517" spans="1:24" x14ac:dyDescent="0.3">
      <c r="A3517" s="79">
        <v>44068</v>
      </c>
      <c r="B3517" s="1">
        <v>132.912521</v>
      </c>
      <c r="C3517" s="1">
        <v>202.02673899999999</v>
      </c>
      <c r="D3517" s="1">
        <v>252.51625799999999</v>
      </c>
      <c r="E3517" s="1">
        <v>178.70399</v>
      </c>
      <c r="F3517" s="3">
        <f t="shared" si="440"/>
        <v>19243.000194417211</v>
      </c>
      <c r="G3517" s="36">
        <f t="shared" si="441"/>
        <v>-6.8110335385245478E-4</v>
      </c>
      <c r="H3517" s="31">
        <f t="shared" si="442"/>
        <v>-5.7557978853053204E-3</v>
      </c>
      <c r="I3517" s="37">
        <f t="shared" si="443"/>
        <v>-2.966288105270074E-3</v>
      </c>
      <c r="J3517" s="37">
        <f t="shared" si="444"/>
        <v>-1.7027795995110031E-2</v>
      </c>
      <c r="K3517" s="39">
        <f t="shared" si="445"/>
        <v>-8.4910797867814095E-3</v>
      </c>
      <c r="L3517" s="36">
        <f>-(1-B3517/MAX(B$5:B3517))</f>
        <v>-8.8334745345356458E-3</v>
      </c>
      <c r="M3517" s="37">
        <f>-(1-C3517/MAX(C$5:C3517))</f>
        <v>-1.6177534946689942E-2</v>
      </c>
      <c r="N3517" s="37">
        <f>-(1-D3517/MAX(D$5:D3517))</f>
        <v>-0.13322159030650038</v>
      </c>
      <c r="O3517" s="37">
        <f>-(1-E3517/MAX(E$5:E3517))</f>
        <v>-7.5658530746779862E-2</v>
      </c>
      <c r="P3517" s="39">
        <f>-(1-F3517/MAX(F$5:F3517))</f>
        <v>-2.7403735385695627E-2</v>
      </c>
      <c r="Q3517" s="33">
        <f>IF(DatiStorici[[#This Row],[Calend]]="X",(DatiStorici[[#This Row],[Balanced]]*B$2/DatiStorici[[#This Row],[Bond 3Y]]),Q3516)</f>
        <v>36.169249452917384</v>
      </c>
      <c r="R3517" s="33">
        <f>IF(DatiStorici[[#This Row],[Calend]]="X",(DatiStorici[[#This Row],[Balanced]]*C$2/DatiStorici[[#This Row],[Bond 10Y]]),R3516)</f>
        <v>24.30522809470698</v>
      </c>
      <c r="S3517" s="33">
        <f>IF(DatiStorici[[#This Row],[Calend]]="X",(DatiStorici[[#This Row],[Balanced]]*D$2/DatiStorici[[#This Row],[SXXR]]),S3516)</f>
        <v>17.1323042755117</v>
      </c>
      <c r="T3517" s="33">
        <f>IF(DatiStorici[[#This Row],[Calend]]="X",(DatiStorici[[#This Row],[Balanced]]*E$2/DatiStorici[[#This Row],[Gold]]),T3516)</f>
        <v>33.681751547510174</v>
      </c>
      <c r="U3517" s="34">
        <f>SUMPRODUCT(DatiStorici[[#This Row],[Bond 3Y]:[Gold]],Q3516:T3516)</f>
        <v>20062.900858388311</v>
      </c>
      <c r="V3517" s="32">
        <f t="shared" si="446"/>
        <v>-7.3418253779223112E-3</v>
      </c>
      <c r="W3517" s="32">
        <f>-(1-U3517/MAX(U$5:U3517))</f>
        <v>-2.176332671009229E-2</v>
      </c>
      <c r="X3517" s="53" t="str">
        <f t="shared" si="447"/>
        <v/>
      </c>
    </row>
    <row r="3518" spans="1:24" x14ac:dyDescent="0.3">
      <c r="A3518" s="79">
        <v>44069</v>
      </c>
      <c r="B3518" s="1">
        <v>132.92495199999999</v>
      </c>
      <c r="C3518" s="1">
        <v>202.02302299999999</v>
      </c>
      <c r="D3518" s="1">
        <v>254.82795200000001</v>
      </c>
      <c r="E3518" s="1">
        <v>180.74044000000001</v>
      </c>
      <c r="F3518" s="3">
        <f t="shared" si="440"/>
        <v>19358.307853867642</v>
      </c>
      <c r="G3518" s="36">
        <f t="shared" si="441"/>
        <v>9.3523308574797461E-5</v>
      </c>
      <c r="H3518" s="31">
        <f t="shared" si="442"/>
        <v>-1.8393773983235062E-5</v>
      </c>
      <c r="I3518" s="37">
        <f t="shared" si="443"/>
        <v>9.1129846466580511E-3</v>
      </c>
      <c r="J3518" s="37">
        <f t="shared" si="444"/>
        <v>1.1331219067040519E-2</v>
      </c>
      <c r="K3518" s="39">
        <f t="shared" si="445"/>
        <v>5.9743054443924561E-3</v>
      </c>
      <c r="L3518" s="36">
        <f>-(1-B3518/MAX(B$5:B3518))</f>
        <v>-8.7407730269172257E-3</v>
      </c>
      <c r="M3518" s="37">
        <f>-(1-C3518/MAX(C$5:C3518))</f>
        <v>-1.6195630988323995E-2</v>
      </c>
      <c r="N3518" s="37">
        <f>-(1-D3518/MAX(D$5:D3518))</f>
        <v>-0.12528655093561747</v>
      </c>
      <c r="O3518" s="37">
        <f>-(1-E3518/MAX(E$5:E3518))</f>
        <v>-6.5125049177282013E-2</v>
      </c>
      <c r="P3518" s="39">
        <f>-(1-F3518/MAX(F$5:F3518))</f>
        <v>-2.157575649831589E-2</v>
      </c>
      <c r="Q3518" s="33">
        <f>IF(DatiStorici[[#This Row],[Calend]]="X",(DatiStorici[[#This Row],[Balanced]]*B$2/DatiStorici[[#This Row],[Bond 3Y]]),Q3517)</f>
        <v>36.169249452917384</v>
      </c>
      <c r="R3518" s="33">
        <f>IF(DatiStorici[[#This Row],[Calend]]="X",(DatiStorici[[#This Row],[Balanced]]*C$2/DatiStorici[[#This Row],[Bond 10Y]]),R3517)</f>
        <v>24.30522809470698</v>
      </c>
      <c r="S3518" s="33">
        <f>IF(DatiStorici[[#This Row],[Calend]]="X",(DatiStorici[[#This Row],[Balanced]]*D$2/DatiStorici[[#This Row],[SXXR]]),S3517)</f>
        <v>17.1323042755117</v>
      </c>
      <c r="T3518" s="33">
        <f>IF(DatiStorici[[#This Row],[Calend]]="X",(DatiStorici[[#This Row],[Balanced]]*E$2/DatiStorici[[#This Row],[Gold]]),T3517)</f>
        <v>33.681751547510174</v>
      </c>
      <c r="U3518" s="34">
        <f>SUMPRODUCT(DatiStorici[[#This Row],[Bond 3Y]:[Gold]],Q3517:T3517)</f>
        <v>20171.456008039462</v>
      </c>
      <c r="V3518" s="32">
        <f t="shared" si="446"/>
        <v>5.3961550037895725E-3</v>
      </c>
      <c r="W3518" s="32">
        <f>-(1-U3518/MAX(U$5:U3518))</f>
        <v>-1.6470341951169476E-2</v>
      </c>
      <c r="X3518" s="53" t="str">
        <f t="shared" si="447"/>
        <v/>
      </c>
    </row>
    <row r="3519" spans="1:24" x14ac:dyDescent="0.3">
      <c r="A3519" s="79">
        <v>44070</v>
      </c>
      <c r="B3519" s="1">
        <v>132.92723599999999</v>
      </c>
      <c r="C3519" s="1">
        <v>201.830724</v>
      </c>
      <c r="D3519" s="1">
        <v>253.193456</v>
      </c>
      <c r="E3519" s="1">
        <v>179.88757000000001</v>
      </c>
      <c r="F3519" s="3">
        <f t="shared" si="440"/>
        <v>19295.2692659557</v>
      </c>
      <c r="G3519" s="36">
        <f t="shared" si="441"/>
        <v>1.7182480364341382E-5</v>
      </c>
      <c r="H3519" s="31">
        <f t="shared" si="442"/>
        <v>-9.5232007112317104E-4</v>
      </c>
      <c r="I3519" s="37">
        <f t="shared" si="443"/>
        <v>-6.434774653704429E-3</v>
      </c>
      <c r="J3519" s="37">
        <f t="shared" si="444"/>
        <v>-4.7299242787404794E-3</v>
      </c>
      <c r="K3519" s="39">
        <f t="shared" si="445"/>
        <v>-3.261723674610759E-3</v>
      </c>
      <c r="L3519" s="36">
        <f>-(1-B3519/MAX(B$5:B3519))</f>
        <v>-8.7237405883845431E-3</v>
      </c>
      <c r="M3519" s="37">
        <f>-(1-C3519/MAX(C$5:C3519))</f>
        <v>-1.7132081663832177E-2</v>
      </c>
      <c r="N3519" s="37">
        <f>-(1-D3519/MAX(D$5:D3519))</f>
        <v>-0.1308970643130587</v>
      </c>
      <c r="O3519" s="37">
        <f>-(1-E3519/MAX(E$5:E3519))</f>
        <v>-6.953649577610721E-2</v>
      </c>
      <c r="P3519" s="39">
        <f>-(1-F3519/MAX(F$5:F3519))</f>
        <v>-2.476190702111758E-2</v>
      </c>
      <c r="Q3519" s="33">
        <f>IF(DatiStorici[[#This Row],[Calend]]="X",(DatiStorici[[#This Row],[Balanced]]*B$2/DatiStorici[[#This Row],[Bond 3Y]]),Q3518)</f>
        <v>36.169249452917384</v>
      </c>
      <c r="R3519" s="33">
        <f>IF(DatiStorici[[#This Row],[Calend]]="X",(DatiStorici[[#This Row],[Balanced]]*C$2/DatiStorici[[#This Row],[Bond 10Y]]),R3518)</f>
        <v>24.30522809470698</v>
      </c>
      <c r="S3519" s="33">
        <f>IF(DatiStorici[[#This Row],[Calend]]="X",(DatiStorici[[#This Row],[Balanced]]*D$2/DatiStorici[[#This Row],[SXXR]]),S3518)</f>
        <v>17.1323042755117</v>
      </c>
      <c r="T3519" s="33">
        <f>IF(DatiStorici[[#This Row],[Calend]]="X",(DatiStorici[[#This Row],[Balanced]]*E$2/DatiStorici[[#This Row],[Gold]]),T3518)</f>
        <v>33.681751547510174</v>
      </c>
      <c r="U3519" s="34">
        <f>SUMPRODUCT(DatiStorici[[#This Row],[Bond 3Y]:[Gold]],Q3518:T3518)</f>
        <v>20110.135909296398</v>
      </c>
      <c r="V3519" s="32">
        <f t="shared" si="446"/>
        <v>-3.0445741189061284E-3</v>
      </c>
      <c r="W3519" s="32">
        <f>-(1-U3519/MAX(U$5:U3519))</f>
        <v>-1.946021713540258E-2</v>
      </c>
      <c r="X3519" s="53" t="str">
        <f t="shared" si="447"/>
        <v/>
      </c>
    </row>
    <row r="3520" spans="1:24" x14ac:dyDescent="0.3">
      <c r="A3520" s="79">
        <v>44071</v>
      </c>
      <c r="B3520" s="1">
        <v>132.94434699999999</v>
      </c>
      <c r="C3520" s="1">
        <v>201.95055400000001</v>
      </c>
      <c r="D3520" s="1">
        <v>251.918205</v>
      </c>
      <c r="E3520" s="1">
        <v>183.01795000000001</v>
      </c>
      <c r="F3520" s="3">
        <f t="shared" si="440"/>
        <v>19403.005972214847</v>
      </c>
      <c r="G3520" s="36">
        <f t="shared" si="441"/>
        <v>1.2871627595952565E-4</v>
      </c>
      <c r="H3520" s="31">
        <f t="shared" si="442"/>
        <v>5.9353917601855522E-4</v>
      </c>
      <c r="I3520" s="37">
        <f t="shared" si="443"/>
        <v>-5.0493932648357394E-3</v>
      </c>
      <c r="J3520" s="37">
        <f t="shared" si="444"/>
        <v>1.7252190834544528E-2</v>
      </c>
      <c r="K3520" s="39">
        <f t="shared" si="445"/>
        <v>5.5680509761435442E-3</v>
      </c>
      <c r="L3520" s="36">
        <f>-(1-B3520/MAX(B$5:B3520))</f>
        <v>-8.59613898780065E-3</v>
      </c>
      <c r="M3520" s="37">
        <f>-(1-C3520/MAX(C$5:C3520))</f>
        <v>-1.6548537888533499E-2</v>
      </c>
      <c r="N3520" s="37">
        <f>-(1-D3520/MAX(D$5:D3520))</f>
        <v>-0.13527444596164961</v>
      </c>
      <c r="O3520" s="37">
        <f>-(1-E3520/MAX(E$5:E3520))</f>
        <v>-5.3344691393222954E-2</v>
      </c>
      <c r="P3520" s="39">
        <f>-(1-F3520/MAX(F$5:F3520))</f>
        <v>-1.9316585760875804E-2</v>
      </c>
      <c r="Q3520" s="33">
        <f>IF(DatiStorici[[#This Row],[Calend]]="X",(DatiStorici[[#This Row],[Balanced]]*B$2/DatiStorici[[#This Row],[Bond 3Y]]),Q3519)</f>
        <v>36.169249452917384</v>
      </c>
      <c r="R3520" s="33">
        <f>IF(DatiStorici[[#This Row],[Calend]]="X",(DatiStorici[[#This Row],[Balanced]]*C$2/DatiStorici[[#This Row],[Bond 10Y]]),R3519)</f>
        <v>24.30522809470698</v>
      </c>
      <c r="S3520" s="33">
        <f>IF(DatiStorici[[#This Row],[Calend]]="X",(DatiStorici[[#This Row],[Balanced]]*D$2/DatiStorici[[#This Row],[SXXR]]),S3519)</f>
        <v>17.1323042755117</v>
      </c>
      <c r="T3520" s="33">
        <f>IF(DatiStorici[[#This Row],[Calend]]="X",(DatiStorici[[#This Row],[Balanced]]*E$2/DatiStorici[[#This Row],[Gold]]),T3519)</f>
        <v>33.681751547510174</v>
      </c>
      <c r="U3520" s="34">
        <f>SUMPRODUCT(DatiStorici[[#This Row],[Bond 3Y]:[Gold]],Q3519:T3519)</f>
        <v>20197.255990056023</v>
      </c>
      <c r="V3520" s="32">
        <f t="shared" si="446"/>
        <v>4.3227910474287548E-3</v>
      </c>
      <c r="W3520" s="32">
        <f>-(1-U3520/MAX(U$5:U3520))</f>
        <v>-1.5212373885785335E-2</v>
      </c>
      <c r="X3520" s="53" t="str">
        <f t="shared" si="447"/>
        <v/>
      </c>
    </row>
    <row r="3521" spans="1:24" x14ac:dyDescent="0.3">
      <c r="A3521" s="79">
        <v>44074</v>
      </c>
      <c r="B3521" s="1">
        <v>132.909673</v>
      </c>
      <c r="C3521" s="1">
        <v>201.629955</v>
      </c>
      <c r="D3521" s="1">
        <v>250.36491699999999</v>
      </c>
      <c r="E3521" s="1">
        <v>183.01194000000001</v>
      </c>
      <c r="F3521" s="3">
        <f t="shared" si="440"/>
        <v>19370.429106781256</v>
      </c>
      <c r="G3521" s="36">
        <f t="shared" si="441"/>
        <v>-2.60849922048178E-4</v>
      </c>
      <c r="H3521" s="31">
        <f t="shared" si="442"/>
        <v>-1.5887737900547546E-3</v>
      </c>
      <c r="I3521" s="37">
        <f t="shared" si="443"/>
        <v>-6.1849299070694495E-3</v>
      </c>
      <c r="J3521" s="37">
        <f t="shared" si="444"/>
        <v>-3.2838848218300149E-5</v>
      </c>
      <c r="K3521" s="39">
        <f t="shared" si="445"/>
        <v>-1.6803707503696762E-3</v>
      </c>
      <c r="L3521" s="36">
        <f>-(1-B3521/MAX(B$5:B3521))</f>
        <v>-8.8547128817078047E-3</v>
      </c>
      <c r="M3521" s="37">
        <f>-(1-C3521/MAX(C$5:C3521))</f>
        <v>-1.8109779237252432E-2</v>
      </c>
      <c r="N3521" s="37">
        <f>-(1-D3521/MAX(D$5:D3521))</f>
        <v>-0.14060620761968901</v>
      </c>
      <c r="O3521" s="37">
        <f>-(1-E3521/MAX(E$5:E3521))</f>
        <v>-5.3375777952791248E-2</v>
      </c>
      <c r="P3521" s="39">
        <f>-(1-F3521/MAX(F$5:F3521))</f>
        <v>-2.0963113709399517E-2</v>
      </c>
      <c r="Q3521" s="33">
        <f>IF(DatiStorici[[#This Row],[Calend]]="X",(DatiStorici[[#This Row],[Balanced]]*B$2/DatiStorici[[#This Row],[Bond 3Y]]),Q3520)</f>
        <v>36.169249452917384</v>
      </c>
      <c r="R3521" s="33">
        <f>IF(DatiStorici[[#This Row],[Calend]]="X",(DatiStorici[[#This Row],[Balanced]]*C$2/DatiStorici[[#This Row],[Bond 10Y]]),R3520)</f>
        <v>24.30522809470698</v>
      </c>
      <c r="S3521" s="33">
        <f>IF(DatiStorici[[#This Row],[Calend]]="X",(DatiStorici[[#This Row],[Balanced]]*D$2/DatiStorici[[#This Row],[SXXR]]),S3520)</f>
        <v>17.1323042755117</v>
      </c>
      <c r="T3521" s="33">
        <f>IF(DatiStorici[[#This Row],[Calend]]="X",(DatiStorici[[#This Row],[Balanced]]*E$2/DatiStorici[[#This Row],[Gold]]),T3520)</f>
        <v>33.681751547510174</v>
      </c>
      <c r="U3521" s="34">
        <f>SUMPRODUCT(DatiStorici[[#This Row],[Bond 3Y]:[Gold]],Q3520:T3520)</f>
        <v>20161.395795708253</v>
      </c>
      <c r="V3521" s="32">
        <f t="shared" si="446"/>
        <v>-1.7770763986534955E-3</v>
      </c>
      <c r="W3521" s="32">
        <f>-(1-U3521/MAX(U$5:U3521))</f>
        <v>-1.696086267461494E-2</v>
      </c>
      <c r="X3521" s="53" t="str">
        <f t="shared" si="447"/>
        <v/>
      </c>
    </row>
    <row r="3522" spans="1:24" x14ac:dyDescent="0.3">
      <c r="A3522" s="79">
        <v>44075</v>
      </c>
      <c r="B3522" s="1">
        <v>132.95074500000001</v>
      </c>
      <c r="C3522" s="1">
        <v>201.89321799999999</v>
      </c>
      <c r="D3522" s="1">
        <v>249.49570900000001</v>
      </c>
      <c r="E3522" s="1">
        <v>184.41242</v>
      </c>
      <c r="F3522" s="3">
        <f t="shared" si="440"/>
        <v>19420.268562367026</v>
      </c>
      <c r="G3522" s="36">
        <f t="shared" si="441"/>
        <v>3.0897416498270843E-4</v>
      </c>
      <c r="H3522" s="31">
        <f t="shared" si="442"/>
        <v>1.3048223991428546E-3</v>
      </c>
      <c r="I3522" s="37">
        <f t="shared" si="443"/>
        <v>-3.4778049355632303E-3</v>
      </c>
      <c r="J3522" s="37">
        <f t="shared" si="444"/>
        <v>7.6232658188796643E-3</v>
      </c>
      <c r="K3522" s="39">
        <f t="shared" si="445"/>
        <v>2.569661594420567E-3</v>
      </c>
      <c r="L3522" s="36">
        <f>-(1-B3522/MAX(B$5:B3522))</f>
        <v>-8.5484272795113281E-3</v>
      </c>
      <c r="M3522" s="37">
        <f>-(1-C3522/MAX(C$5:C3522))</f>
        <v>-1.6827750655791562E-2</v>
      </c>
      <c r="N3522" s="37">
        <f>-(1-D3522/MAX(D$5:D3522))</f>
        <v>-0.14358982037357704</v>
      </c>
      <c r="O3522" s="37">
        <f>-(1-E3522/MAX(E$5:E3522))</f>
        <v>-4.613183370252727E-2</v>
      </c>
      <c r="P3522" s="39">
        <f>-(1-F3522/MAX(F$5:F3522))</f>
        <v>-1.8444085083749173E-2</v>
      </c>
      <c r="Q3522" s="33">
        <f>IF(DatiStorici[[#This Row],[Calend]]="X",(DatiStorici[[#This Row],[Balanced]]*B$2/DatiStorici[[#This Row],[Bond 3Y]]),Q3521)</f>
        <v>36.169249452917384</v>
      </c>
      <c r="R3522" s="33">
        <f>IF(DatiStorici[[#This Row],[Calend]]="X",(DatiStorici[[#This Row],[Balanced]]*C$2/DatiStorici[[#This Row],[Bond 10Y]]),R3521)</f>
        <v>24.30522809470698</v>
      </c>
      <c r="S3522" s="33">
        <f>IF(DatiStorici[[#This Row],[Calend]]="X",(DatiStorici[[#This Row],[Balanced]]*D$2/DatiStorici[[#This Row],[SXXR]]),S3521)</f>
        <v>17.1323042755117</v>
      </c>
      <c r="T3522" s="33">
        <f>IF(DatiStorici[[#This Row],[Calend]]="X",(DatiStorici[[#This Row],[Balanced]]*E$2/DatiStorici[[#This Row],[Gold]]),T3521)</f>
        <v>33.681751547510174</v>
      </c>
      <c r="U3522" s="34">
        <f>SUMPRODUCT(DatiStorici[[#This Row],[Bond 3Y]:[Gold]],Q3521:T3521)</f>
        <v>20201.55908985823</v>
      </c>
      <c r="V3522" s="32">
        <f t="shared" si="446"/>
        <v>1.9901073902788787E-3</v>
      </c>
      <c r="W3522" s="32">
        <f>-(1-U3522/MAX(U$5:U3522))</f>
        <v>-1.5002561253750879E-2</v>
      </c>
      <c r="X3522" s="53" t="str">
        <f t="shared" si="447"/>
        <v/>
      </c>
    </row>
    <row r="3523" spans="1:24" x14ac:dyDescent="0.3">
      <c r="A3523" s="79">
        <v>44076</v>
      </c>
      <c r="B3523" s="1">
        <v>133.014869</v>
      </c>
      <c r="C3523" s="1">
        <v>202.95336499999999</v>
      </c>
      <c r="D3523" s="1">
        <v>253.64285599999999</v>
      </c>
      <c r="E3523" s="1">
        <v>182.04490000000001</v>
      </c>
      <c r="F3523" s="3">
        <f t="shared" si="440"/>
        <v>19417.703452294591</v>
      </c>
      <c r="G3523" s="36">
        <f t="shared" si="441"/>
        <v>4.8219768170833401E-4</v>
      </c>
      <c r="H3523" s="31">
        <f t="shared" si="442"/>
        <v>5.2372897179566733E-3</v>
      </c>
      <c r="I3523" s="37">
        <f t="shared" si="443"/>
        <v>1.648548217517052E-2</v>
      </c>
      <c r="J3523" s="37">
        <f t="shared" si="444"/>
        <v>-1.2921302486274207E-2</v>
      </c>
      <c r="K3523" s="39">
        <f t="shared" si="445"/>
        <v>-1.3209289481932475E-4</v>
      </c>
      <c r="L3523" s="36">
        <f>-(1-B3523/MAX(B$5:B3523))</f>
        <v>-8.0702363476055083E-3</v>
      </c>
      <c r="M3523" s="37">
        <f>-(1-C3523/MAX(C$5:C3523))</f>
        <v>-1.1665085357022043E-2</v>
      </c>
      <c r="N3523" s="37">
        <f>-(1-D3523/MAX(D$5:D3523))</f>
        <v>-0.12935446970785802</v>
      </c>
      <c r="O3523" s="37">
        <f>-(1-E3523/MAX(E$5:E3523))</f>
        <v>-5.8377765733962916E-2</v>
      </c>
      <c r="P3523" s="39">
        <f>-(1-F3523/MAX(F$5:F3523))</f>
        <v>-1.8573733082999255E-2</v>
      </c>
      <c r="Q3523" s="33">
        <f>IF(DatiStorici[[#This Row],[Calend]]="X",(DatiStorici[[#This Row],[Balanced]]*B$2/DatiStorici[[#This Row],[Bond 3Y]]),Q3522)</f>
        <v>36.169249452917384</v>
      </c>
      <c r="R3523" s="33">
        <f>IF(DatiStorici[[#This Row],[Calend]]="X",(DatiStorici[[#This Row],[Balanced]]*C$2/DatiStorici[[#This Row],[Bond 10Y]]),R3522)</f>
        <v>24.30522809470698</v>
      </c>
      <c r="S3523" s="33">
        <f>IF(DatiStorici[[#This Row],[Calend]]="X",(DatiStorici[[#This Row],[Balanced]]*D$2/DatiStorici[[#This Row],[SXXR]]),S3522)</f>
        <v>17.1323042755117</v>
      </c>
      <c r="T3523" s="33">
        <f>IF(DatiStorici[[#This Row],[Calend]]="X",(DatiStorici[[#This Row],[Balanced]]*E$2/DatiStorici[[#This Row],[Gold]]),T3522)</f>
        <v>33.681751547510174</v>
      </c>
      <c r="U3523" s="34">
        <f>SUMPRODUCT(DatiStorici[[#This Row],[Bond 3Y]:[Gold]],Q3522:T3522)</f>
        <v>20220.953485314581</v>
      </c>
      <c r="V3523" s="32">
        <f t="shared" si="446"/>
        <v>9.5958394018595856E-4</v>
      </c>
      <c r="W3523" s="32">
        <f>-(1-U3523/MAX(U$5:U3523))</f>
        <v>-1.4056919891835995E-2</v>
      </c>
      <c r="X3523" s="53" t="str">
        <f t="shared" si="447"/>
        <v/>
      </c>
    </row>
    <row r="3524" spans="1:24" x14ac:dyDescent="0.3">
      <c r="A3524" s="79">
        <v>44077</v>
      </c>
      <c r="B3524" s="1">
        <v>133.017595</v>
      </c>
      <c r="C3524" s="1">
        <v>203.189705</v>
      </c>
      <c r="D3524" s="1">
        <v>250.138496</v>
      </c>
      <c r="E3524" s="1">
        <v>181.42582999999999</v>
      </c>
      <c r="F3524" s="3">
        <f t="shared" si="440"/>
        <v>19346.620416801888</v>
      </c>
      <c r="G3524" s="36">
        <f t="shared" si="441"/>
        <v>2.0493739441369102E-5</v>
      </c>
      <c r="H3524" s="31">
        <f t="shared" si="442"/>
        <v>1.163826464781094E-3</v>
      </c>
      <c r="I3524" s="37">
        <f t="shared" si="443"/>
        <v>-1.3912450352297169E-2</v>
      </c>
      <c r="J3524" s="37">
        <f t="shared" si="444"/>
        <v>-3.4064399003021148E-3</v>
      </c>
      <c r="K3524" s="39">
        <f t="shared" si="445"/>
        <v>-3.6674502775333323E-3</v>
      </c>
      <c r="L3524" s="36">
        <f>-(1-B3524/MAX(B$5:B3524))</f>
        <v>-8.0499077891816873E-3</v>
      </c>
      <c r="M3524" s="37">
        <f>-(1-C3524/MAX(C$5:C3524))</f>
        <v>-1.0514165421662836E-2</v>
      </c>
      <c r="N3524" s="37">
        <f>-(1-D3524/MAX(D$5:D3524))</f>
        <v>-0.14138341236624918</v>
      </c>
      <c r="O3524" s="37">
        <f>-(1-E3524/MAX(E$5:E3524))</f>
        <v>-6.1579888268387672E-2</v>
      </c>
      <c r="P3524" s="39">
        <f>-(1-F3524/MAX(F$5:F3524))</f>
        <v>-2.2166472993572328E-2</v>
      </c>
      <c r="Q3524" s="33">
        <f>IF(DatiStorici[[#This Row],[Calend]]="X",(DatiStorici[[#This Row],[Balanced]]*B$2/DatiStorici[[#This Row],[Bond 3Y]]),Q3523)</f>
        <v>36.169249452917384</v>
      </c>
      <c r="R3524" s="33">
        <f>IF(DatiStorici[[#This Row],[Calend]]="X",(DatiStorici[[#This Row],[Balanced]]*C$2/DatiStorici[[#This Row],[Bond 10Y]]),R3523)</f>
        <v>24.30522809470698</v>
      </c>
      <c r="S3524" s="33">
        <f>IF(DatiStorici[[#This Row],[Calend]]="X",(DatiStorici[[#This Row],[Balanced]]*D$2/DatiStorici[[#This Row],[SXXR]]),S3523)</f>
        <v>17.1323042755117</v>
      </c>
      <c r="T3524" s="33">
        <f>IF(DatiStorici[[#This Row],[Calend]]="X",(DatiStorici[[#This Row],[Balanced]]*E$2/DatiStorici[[#This Row],[Gold]]),T3523)</f>
        <v>33.681751547510174</v>
      </c>
      <c r="U3524" s="34">
        <f>SUMPRODUCT(DatiStorici[[#This Row],[Bond 3Y]:[Gold]],Q3523:T3523)</f>
        <v>20145.907256555045</v>
      </c>
      <c r="V3524" s="32">
        <f t="shared" si="446"/>
        <v>-3.7182140914867262E-3</v>
      </c>
      <c r="W3524" s="32">
        <f>-(1-U3524/MAX(U$5:U3524))</f>
        <v>-1.7716060396135824E-2</v>
      </c>
      <c r="X3524" s="53" t="str">
        <f t="shared" si="447"/>
        <v/>
      </c>
    </row>
    <row r="3525" spans="1:24" x14ac:dyDescent="0.3">
      <c r="A3525" s="79">
        <v>44078</v>
      </c>
      <c r="B3525" s="1">
        <v>132.97323600000001</v>
      </c>
      <c r="C3525" s="1">
        <v>202.750846</v>
      </c>
      <c r="D3525" s="1">
        <v>247.31064599999999</v>
      </c>
      <c r="E3525" s="1">
        <v>180.10087999999999</v>
      </c>
      <c r="F3525" s="3">
        <f t="shared" si="440"/>
        <v>19239.616553352625</v>
      </c>
      <c r="G3525" s="36">
        <f t="shared" si="441"/>
        <v>-3.3353781590479318E-4</v>
      </c>
      <c r="H3525" s="31">
        <f t="shared" si="442"/>
        <v>-2.162184437561426E-3</v>
      </c>
      <c r="I3525" s="37">
        <f t="shared" si="443"/>
        <v>-1.1369525940540103E-2</v>
      </c>
      <c r="J3525" s="37">
        <f t="shared" si="444"/>
        <v>-7.3297817026216992E-3</v>
      </c>
      <c r="K3525" s="39">
        <f t="shared" si="445"/>
        <v>-5.5462333797794703E-3</v>
      </c>
      <c r="L3525" s="36">
        <f>-(1-B3525/MAX(B$5:B3525))</f>
        <v>-8.3807054865867592E-3</v>
      </c>
      <c r="M3525" s="37">
        <f>-(1-C3525/MAX(C$5:C3525))</f>
        <v>-1.2651305016787573E-2</v>
      </c>
      <c r="N3525" s="37">
        <f>-(1-D3525/MAX(D$5:D3525))</f>
        <v>-0.15109019063575679</v>
      </c>
      <c r="O3525" s="37">
        <f>-(1-E3525/MAX(E$5:E3525))</f>
        <v>-6.8433155672697144E-2</v>
      </c>
      <c r="P3525" s="39">
        <f>-(1-F3525/MAX(F$5:F3525))</f>
        <v>-2.7574754282279401E-2</v>
      </c>
      <c r="Q3525" s="33">
        <f>IF(DatiStorici[[#This Row],[Calend]]="X",(DatiStorici[[#This Row],[Balanced]]*B$2/DatiStorici[[#This Row],[Bond 3Y]]),Q3524)</f>
        <v>36.169249452917384</v>
      </c>
      <c r="R3525" s="33">
        <f>IF(DatiStorici[[#This Row],[Calend]]="X",(DatiStorici[[#This Row],[Balanced]]*C$2/DatiStorici[[#This Row],[Bond 10Y]]),R3524)</f>
        <v>24.30522809470698</v>
      </c>
      <c r="S3525" s="33">
        <f>IF(DatiStorici[[#This Row],[Calend]]="X",(DatiStorici[[#This Row],[Balanced]]*D$2/DatiStorici[[#This Row],[SXXR]]),S3524)</f>
        <v>17.1323042755117</v>
      </c>
      <c r="T3525" s="33">
        <f>IF(DatiStorici[[#This Row],[Calend]]="X",(DatiStorici[[#This Row],[Balanced]]*E$2/DatiStorici[[#This Row],[Gold]]),T3524)</f>
        <v>33.681751547510174</v>
      </c>
      <c r="U3525" s="34">
        <f>SUMPRODUCT(DatiStorici[[#This Row],[Bond 3Y]:[Gold]],Q3524:T3524)</f>
        <v>20040.562033363771</v>
      </c>
      <c r="V3525" s="32">
        <f t="shared" si="446"/>
        <v>-5.2428325432498299E-3</v>
      </c>
      <c r="W3525" s="32">
        <f>-(1-U3525/MAX(U$5:U3525))</f>
        <v>-2.2852534000277203E-2</v>
      </c>
      <c r="X3525" s="53" t="str">
        <f t="shared" si="447"/>
        <v/>
      </c>
    </row>
    <row r="3526" spans="1:24" x14ac:dyDescent="0.3">
      <c r="A3526" s="79">
        <v>44081</v>
      </c>
      <c r="B3526" s="1">
        <v>132.93055699999999</v>
      </c>
      <c r="C3526" s="1">
        <v>202.49974599999999</v>
      </c>
      <c r="D3526" s="1">
        <v>251.43164100000001</v>
      </c>
      <c r="E3526" s="1">
        <v>180.29597000000001</v>
      </c>
      <c r="F3526" s="3">
        <f t="shared" si="440"/>
        <v>19301.893828274668</v>
      </c>
      <c r="G3526" s="36">
        <f t="shared" si="441"/>
        <v>-3.2101084294434496E-4</v>
      </c>
      <c r="H3526" s="31">
        <f t="shared" si="442"/>
        <v>-1.2392333883846107E-3</v>
      </c>
      <c r="I3526" s="37">
        <f t="shared" si="443"/>
        <v>1.6525924895869206E-2</v>
      </c>
      <c r="J3526" s="37">
        <f t="shared" si="444"/>
        <v>1.0826399789875864E-3</v>
      </c>
      <c r="K3526" s="39">
        <f t="shared" si="445"/>
        <v>3.2317015346219509E-3</v>
      </c>
      <c r="L3526" s="36">
        <f>-(1-B3526/MAX(B$5:B3526))</f>
        <v>-8.6989749454916554E-3</v>
      </c>
      <c r="M3526" s="37">
        <f>-(1-C3526/MAX(C$5:C3526))</f>
        <v>-1.3874102663265941E-2</v>
      </c>
      <c r="N3526" s="37">
        <f>-(1-D3526/MAX(D$5:D3526))</f>
        <v>-0.13694460840376088</v>
      </c>
      <c r="O3526" s="37">
        <f>-(1-E3526/MAX(E$5:E3526))</f>
        <v>-6.7424058017761634E-2</v>
      </c>
      <c r="P3526" s="39">
        <f>-(1-F3526/MAX(F$5:F3526))</f>
        <v>-2.4427082695334779E-2</v>
      </c>
      <c r="Q3526" s="33">
        <f>IF(DatiStorici[[#This Row],[Calend]]="X",(DatiStorici[[#This Row],[Balanced]]*B$2/DatiStorici[[#This Row],[Bond 3Y]]),Q3525)</f>
        <v>36.169249452917384</v>
      </c>
      <c r="R3526" s="33">
        <f>IF(DatiStorici[[#This Row],[Calend]]="X",(DatiStorici[[#This Row],[Balanced]]*C$2/DatiStorici[[#This Row],[Bond 10Y]]),R3525)</f>
        <v>24.30522809470698</v>
      </c>
      <c r="S3526" s="33">
        <f>IF(DatiStorici[[#This Row],[Calend]]="X",(DatiStorici[[#This Row],[Balanced]]*D$2/DatiStorici[[#This Row],[SXXR]]),S3525)</f>
        <v>17.1323042755117</v>
      </c>
      <c r="T3526" s="33">
        <f>IF(DatiStorici[[#This Row],[Calend]]="X",(DatiStorici[[#This Row],[Balanced]]*E$2/DatiStorici[[#This Row],[Gold]]),T3525)</f>
        <v>33.681751547510174</v>
      </c>
      <c r="U3526" s="34">
        <f>SUMPRODUCT(DatiStorici[[#This Row],[Bond 3Y]:[Gold]],Q3525:T3525)</f>
        <v>20110.088436359052</v>
      </c>
      <c r="V3526" s="32">
        <f t="shared" si="446"/>
        <v>3.46328000544463E-3</v>
      </c>
      <c r="W3526" s="32">
        <f>-(1-U3526/MAX(U$5:U3526))</f>
        <v>-1.9462531843959852E-2</v>
      </c>
      <c r="X3526" s="53" t="str">
        <f t="shared" si="447"/>
        <v/>
      </c>
    </row>
    <row r="3527" spans="1:24" x14ac:dyDescent="0.3">
      <c r="A3527" s="79">
        <v>44082</v>
      </c>
      <c r="B3527" s="1">
        <v>132.93816100000001</v>
      </c>
      <c r="C3527" s="1">
        <v>202.939043</v>
      </c>
      <c r="D3527" s="1">
        <v>248.54185100000001</v>
      </c>
      <c r="E3527" s="1">
        <v>178.65789000000001</v>
      </c>
      <c r="F3527" s="3">
        <f t="shared" ref="F3527:F3590" si="448">SUMPRODUCT(B3527:E3527,B$3:E$3)</f>
        <v>19205.124516633561</v>
      </c>
      <c r="G3527" s="36">
        <f t="shared" ref="G3527:G3590" si="449">LN(B3527/B3526)</f>
        <v>5.7201163486084476E-5</v>
      </c>
      <c r="H3527" s="31">
        <f t="shared" ref="H3527:H3590" si="450">LN(C3527/C3526)</f>
        <v>2.1670209354874145E-3</v>
      </c>
      <c r="I3527" s="37">
        <f t="shared" ref="I3527:I3590" si="451">LN(D3527/D3526)</f>
        <v>-1.1559901581610719E-2</v>
      </c>
      <c r="J3527" s="37">
        <f t="shared" ref="J3527:J3590" si="452">LN(E3527/E3526)</f>
        <v>-9.1270302615248204E-3</v>
      </c>
      <c r="K3527" s="39">
        <f t="shared" ref="K3527:K3590" si="453">LN(F3527/F3526)</f>
        <v>-5.0260715844010284E-3</v>
      </c>
      <c r="L3527" s="36">
        <f>-(1-B3527/MAX(B$5:B3527))</f>
        <v>-8.6422697517074543E-3</v>
      </c>
      <c r="M3527" s="37">
        <f>-(1-C3527/MAX(C$5:C3527))</f>
        <v>-1.1734830111672978E-2</v>
      </c>
      <c r="N3527" s="37">
        <f>-(1-D3527/MAX(D$5:D3527))</f>
        <v>-0.14686399973478637</v>
      </c>
      <c r="O3527" s="37">
        <f>-(1-E3527/MAX(E$5:E3527))</f>
        <v>-7.5896981727827217E-2</v>
      </c>
      <c r="P3527" s="39">
        <f>-(1-F3527/MAX(F$5:F3527))</f>
        <v>-2.9318080464941665E-2</v>
      </c>
      <c r="Q3527" s="33">
        <f>IF(DatiStorici[[#This Row],[Calend]]="X",(DatiStorici[[#This Row],[Balanced]]*B$2/DatiStorici[[#This Row],[Bond 3Y]]),Q3526)</f>
        <v>36.169249452917384</v>
      </c>
      <c r="R3527" s="33">
        <f>IF(DatiStorici[[#This Row],[Calend]]="X",(DatiStorici[[#This Row],[Balanced]]*C$2/DatiStorici[[#This Row],[Bond 10Y]]),R3526)</f>
        <v>24.30522809470698</v>
      </c>
      <c r="S3527" s="33">
        <f>IF(DatiStorici[[#This Row],[Calend]]="X",(DatiStorici[[#This Row],[Balanced]]*D$2/DatiStorici[[#This Row],[SXXR]]),S3526)</f>
        <v>17.1323042755117</v>
      </c>
      <c r="T3527" s="33">
        <f>IF(DatiStorici[[#This Row],[Calend]]="X",(DatiStorici[[#This Row],[Balanced]]*E$2/DatiStorici[[#This Row],[Gold]]),T3526)</f>
        <v>33.681751547510174</v>
      </c>
      <c r="U3527" s="34">
        <f>SUMPRODUCT(DatiStorici[[#This Row],[Bond 3Y]:[Gold]],Q3526:T3526)</f>
        <v>20016.358515970936</v>
      </c>
      <c r="V3527" s="32">
        <f t="shared" ref="V3527:V3590" si="454">LN(U3527/U3526)</f>
        <v>-4.6717363723550853E-3</v>
      </c>
      <c r="W3527" s="32">
        <f>-(1-U3527/MAX(U$5:U3527))</f>
        <v>-2.40326608674436E-2</v>
      </c>
      <c r="X3527" s="53" t="str">
        <f t="shared" ref="X3527:X3590" si="455">IF(AND(MONTH(A3527)&lt;&gt;MONTH(A3526),MONTH(A3527)=X$2),"X","")</f>
        <v/>
      </c>
    </row>
    <row r="3528" spans="1:24" x14ac:dyDescent="0.3">
      <c r="A3528" s="79">
        <v>44083</v>
      </c>
      <c r="B3528" s="1">
        <v>132.952055</v>
      </c>
      <c r="C3528" s="1">
        <v>202.60715400000001</v>
      </c>
      <c r="D3528" s="1">
        <v>252.591961</v>
      </c>
      <c r="E3528" s="1">
        <v>182.04497000000001</v>
      </c>
      <c r="F3528" s="3">
        <f t="shared" si="448"/>
        <v>19391.580977305246</v>
      </c>
      <c r="G3528" s="36">
        <f t="shared" si="449"/>
        <v>1.04509298774998E-4</v>
      </c>
      <c r="H3528" s="31">
        <f t="shared" si="450"/>
        <v>-1.6367510115891206E-3</v>
      </c>
      <c r="I3528" s="37">
        <f t="shared" si="451"/>
        <v>1.6164138546692651E-2</v>
      </c>
      <c r="J3528" s="37">
        <f t="shared" si="452"/>
        <v>1.8780996405909429E-2</v>
      </c>
      <c r="K3528" s="39">
        <f t="shared" si="453"/>
        <v>9.6618563051912628E-3</v>
      </c>
      <c r="L3528" s="36">
        <f>-(1-B3528/MAX(B$5:B3528))</f>
        <v>-8.5386582363949914E-3</v>
      </c>
      <c r="M3528" s="37">
        <f>-(1-C3528/MAX(C$5:C3528))</f>
        <v>-1.3351051091728849E-2</v>
      </c>
      <c r="N3528" s="37">
        <f>-(1-D3528/MAX(D$5:D3528))</f>
        <v>-0.13296173485612761</v>
      </c>
      <c r="O3528" s="37">
        <f>-(1-E3528/MAX(E$5:E3528))</f>
        <v>-5.8377403660889837E-2</v>
      </c>
      <c r="P3528" s="39">
        <f>-(1-F3528/MAX(F$5:F3528))</f>
        <v>-1.989403767897846E-2</v>
      </c>
      <c r="Q3528" s="33">
        <f>IF(DatiStorici[[#This Row],[Calend]]="X",(DatiStorici[[#This Row],[Balanced]]*B$2/DatiStorici[[#This Row],[Bond 3Y]]),Q3527)</f>
        <v>36.169249452917384</v>
      </c>
      <c r="R3528" s="33">
        <f>IF(DatiStorici[[#This Row],[Calend]]="X",(DatiStorici[[#This Row],[Balanced]]*C$2/DatiStorici[[#This Row],[Bond 10Y]]),R3527)</f>
        <v>24.30522809470698</v>
      </c>
      <c r="S3528" s="33">
        <f>IF(DatiStorici[[#This Row],[Calend]]="X",(DatiStorici[[#This Row],[Balanced]]*D$2/DatiStorici[[#This Row],[SXXR]]),S3527)</f>
        <v>17.1323042755117</v>
      </c>
      <c r="T3528" s="33">
        <f>IF(DatiStorici[[#This Row],[Calend]]="X",(DatiStorici[[#This Row],[Balanced]]*E$2/DatiStorici[[#This Row],[Gold]]),T3527)</f>
        <v>33.681751547510174</v>
      </c>
      <c r="U3528" s="34">
        <f>SUMPRODUCT(DatiStorici[[#This Row],[Bond 3Y]:[Gold]],Q3527:T3527)</f>
        <v>20192.264917576544</v>
      </c>
      <c r="V3528" s="32">
        <f t="shared" si="454"/>
        <v>8.7497411667419572E-3</v>
      </c>
      <c r="W3528" s="32">
        <f>-(1-U3528/MAX(U$5:U3528))</f>
        <v>-1.5455731024064501E-2</v>
      </c>
      <c r="X3528" s="53" t="str">
        <f t="shared" si="455"/>
        <v/>
      </c>
    </row>
    <row r="3529" spans="1:24" x14ac:dyDescent="0.3">
      <c r="A3529" s="79">
        <v>44084</v>
      </c>
      <c r="B3529" s="1">
        <v>132.93561700000001</v>
      </c>
      <c r="C3529" s="1">
        <v>202.27858000000001</v>
      </c>
      <c r="D3529" s="1">
        <v>251.10611800000001</v>
      </c>
      <c r="E3529" s="1">
        <v>183.82395</v>
      </c>
      <c r="F3529" s="3">
        <f t="shared" si="448"/>
        <v>19430.668299749737</v>
      </c>
      <c r="G3529" s="36">
        <f t="shared" si="449"/>
        <v>-1.2364619914332419E-4</v>
      </c>
      <c r="H3529" s="31">
        <f t="shared" si="450"/>
        <v>-1.6230459338910921E-3</v>
      </c>
      <c r="I3529" s="37">
        <f t="shared" si="451"/>
        <v>-5.8997537285448848E-3</v>
      </c>
      <c r="J3529" s="37">
        <f t="shared" si="452"/>
        <v>9.7247616439757011E-3</v>
      </c>
      <c r="K3529" s="39">
        <f t="shared" si="453"/>
        <v>2.0136564150721862E-3</v>
      </c>
      <c r="L3529" s="36">
        <f>-(1-B3529/MAX(B$5:B3529))</f>
        <v>-8.6612410842938914E-3</v>
      </c>
      <c r="M3529" s="37">
        <f>-(1-C3529/MAX(C$5:C3529))</f>
        <v>-1.4951128805364644E-2</v>
      </c>
      <c r="N3529" s="37">
        <f>-(1-D3529/MAX(D$5:D3529))</f>
        <v>-0.13806198718362017</v>
      </c>
      <c r="O3529" s="37">
        <f>-(1-E3529/MAX(E$5:E3529))</f>
        <v>-4.9175678579250093E-2</v>
      </c>
      <c r="P3529" s="39">
        <f>-(1-F3529/MAX(F$5:F3529))</f>
        <v>-1.7918452613281843E-2</v>
      </c>
      <c r="Q3529" s="33">
        <f>IF(DatiStorici[[#This Row],[Calend]]="X",(DatiStorici[[#This Row],[Balanced]]*B$2/DatiStorici[[#This Row],[Bond 3Y]]),Q3528)</f>
        <v>36.169249452917384</v>
      </c>
      <c r="R3529" s="33">
        <f>IF(DatiStorici[[#This Row],[Calend]]="X",(DatiStorici[[#This Row],[Balanced]]*C$2/DatiStorici[[#This Row],[Bond 10Y]]),R3528)</f>
        <v>24.30522809470698</v>
      </c>
      <c r="S3529" s="33">
        <f>IF(DatiStorici[[#This Row],[Calend]]="X",(DatiStorici[[#This Row],[Balanced]]*D$2/DatiStorici[[#This Row],[SXXR]]),S3528)</f>
        <v>17.1323042755117</v>
      </c>
      <c r="T3529" s="33">
        <f>IF(DatiStorici[[#This Row],[Calend]]="X",(DatiStorici[[#This Row],[Balanced]]*E$2/DatiStorici[[#This Row],[Gold]]),T3528)</f>
        <v>33.681751547510174</v>
      </c>
      <c r="U3529" s="34">
        <f>SUMPRODUCT(DatiStorici[[#This Row],[Bond 3Y]:[Gold]],Q3528:T3528)</f>
        <v>20218.147549424397</v>
      </c>
      <c r="V3529" s="32">
        <f t="shared" si="454"/>
        <v>1.2809884288258423E-3</v>
      </c>
      <c r="W3529" s="32">
        <f>-(1-U3529/MAX(U$5:U3529))</f>
        <v>-1.4193733078027404E-2</v>
      </c>
      <c r="X3529" s="53" t="str">
        <f t="shared" si="455"/>
        <v/>
      </c>
    </row>
    <row r="3530" spans="1:24" x14ac:dyDescent="0.3">
      <c r="A3530" s="79">
        <v>44085</v>
      </c>
      <c r="B3530" s="1">
        <v>132.97564199999999</v>
      </c>
      <c r="C3530" s="1">
        <v>203.008331</v>
      </c>
      <c r="D3530" s="1">
        <v>251.429576</v>
      </c>
      <c r="E3530" s="1">
        <v>182.05967999999999</v>
      </c>
      <c r="F3530" s="3">
        <f t="shared" si="448"/>
        <v>19385.414409993457</v>
      </c>
      <c r="G3530" s="36">
        <f t="shared" si="449"/>
        <v>3.0104028278287262E-4</v>
      </c>
      <c r="H3530" s="31">
        <f t="shared" si="450"/>
        <v>3.6011613937341953E-3</v>
      </c>
      <c r="I3530" s="37">
        <f t="shared" si="451"/>
        <v>1.287303761822846E-3</v>
      </c>
      <c r="J3530" s="37">
        <f t="shared" si="452"/>
        <v>-9.6439606983794307E-3</v>
      </c>
      <c r="K3530" s="39">
        <f t="shared" si="453"/>
        <v>-2.3317092864811781E-3</v>
      </c>
      <c r="L3530" s="36">
        <f>-(1-B3530/MAX(B$5:B3530))</f>
        <v>-8.3627632593059609E-3</v>
      </c>
      <c r="M3530" s="37">
        <f>-(1-C3530/MAX(C$5:C3530))</f>
        <v>-1.1397413929557509E-2</v>
      </c>
      <c r="N3530" s="37">
        <f>-(1-D3530/MAX(D$5:D3530))</f>
        <v>-0.13695169664999984</v>
      </c>
      <c r="O3530" s="37">
        <f>-(1-E3530/MAX(E$5:E3530))</f>
        <v>-5.8301316590798624E-2</v>
      </c>
      <c r="P3530" s="39">
        <f>-(1-F3530/MAX(F$5:F3530))</f>
        <v>-2.0205713627237221E-2</v>
      </c>
      <c r="Q3530" s="33">
        <f>IF(DatiStorici[[#This Row],[Calend]]="X",(DatiStorici[[#This Row],[Balanced]]*B$2/DatiStorici[[#This Row],[Bond 3Y]]),Q3529)</f>
        <v>36.169249452917384</v>
      </c>
      <c r="R3530" s="33">
        <f>IF(DatiStorici[[#This Row],[Calend]]="X",(DatiStorici[[#This Row],[Balanced]]*C$2/DatiStorici[[#This Row],[Bond 10Y]]),R3529)</f>
        <v>24.30522809470698</v>
      </c>
      <c r="S3530" s="33">
        <f>IF(DatiStorici[[#This Row],[Calend]]="X",(DatiStorici[[#This Row],[Balanced]]*D$2/DatiStorici[[#This Row],[SXXR]]),S3529)</f>
        <v>17.1323042755117</v>
      </c>
      <c r="T3530" s="33">
        <f>IF(DatiStorici[[#This Row],[Calend]]="X",(DatiStorici[[#This Row],[Balanced]]*E$2/DatiStorici[[#This Row],[Gold]]),T3529)</f>
        <v>33.681751547510174</v>
      </c>
      <c r="U3530" s="34">
        <f>SUMPRODUCT(DatiStorici[[#This Row],[Bond 3Y]:[Gold]],Q3529:T3529)</f>
        <v>20183.449865214712</v>
      </c>
      <c r="V3530" s="32">
        <f t="shared" si="454"/>
        <v>-1.7176396459901088E-3</v>
      </c>
      <c r="W3530" s="32">
        <f>-(1-U3530/MAX(U$5:U3530))</f>
        <v>-1.5885539632409795E-2</v>
      </c>
      <c r="X3530" s="53" t="str">
        <f t="shared" si="455"/>
        <v/>
      </c>
    </row>
    <row r="3531" spans="1:24" x14ac:dyDescent="0.3">
      <c r="A3531" s="79">
        <v>44088</v>
      </c>
      <c r="B3531" s="1">
        <v>132.99812499999999</v>
      </c>
      <c r="C3531" s="1">
        <v>203.24568500000001</v>
      </c>
      <c r="D3531" s="1">
        <v>251.80809099999999</v>
      </c>
      <c r="E3531" s="1">
        <v>183.11008000000001</v>
      </c>
      <c r="F3531" s="3">
        <f t="shared" si="448"/>
        <v>19439.101603928058</v>
      </c>
      <c r="G3531" s="36">
        <f t="shared" si="449"/>
        <v>1.6906178610873103E-4</v>
      </c>
      <c r="H3531" s="31">
        <f t="shared" si="450"/>
        <v>1.1685005816990744E-3</v>
      </c>
      <c r="I3531" s="37">
        <f t="shared" si="451"/>
        <v>1.5043193155128219E-3</v>
      </c>
      <c r="J3531" s="37">
        <f t="shared" si="452"/>
        <v>5.7529566360931522E-3</v>
      </c>
      <c r="K3531" s="39">
        <f t="shared" si="453"/>
        <v>2.765635411155736E-3</v>
      </c>
      <c r="L3531" s="36">
        <f>-(1-B3531/MAX(B$5:B3531))</f>
        <v>-8.1951011246599315E-3</v>
      </c>
      <c r="M3531" s="37">
        <f>-(1-C3531/MAX(C$5:C3531))</f>
        <v>-1.0241556053881662E-2</v>
      </c>
      <c r="N3531" s="37">
        <f>-(1-D3531/MAX(D$5:D3531))</f>
        <v>-0.13565241939813621</v>
      </c>
      <c r="O3531" s="37">
        <f>-(1-E3531/MAX(E$5:E3531))</f>
        <v>-5.2868151504201544E-2</v>
      </c>
      <c r="P3531" s="39">
        <f>-(1-F3531/MAX(F$5:F3531))</f>
        <v>-1.7492209300943751E-2</v>
      </c>
      <c r="Q3531" s="33">
        <f>IF(DatiStorici[[#This Row],[Calend]]="X",(DatiStorici[[#This Row],[Balanced]]*B$2/DatiStorici[[#This Row],[Bond 3Y]]),Q3530)</f>
        <v>36.169249452917384</v>
      </c>
      <c r="R3531" s="33">
        <f>IF(DatiStorici[[#This Row],[Calend]]="X",(DatiStorici[[#This Row],[Balanced]]*C$2/DatiStorici[[#This Row],[Bond 10Y]]),R3530)</f>
        <v>24.30522809470698</v>
      </c>
      <c r="S3531" s="33">
        <f>IF(DatiStorici[[#This Row],[Calend]]="X",(DatiStorici[[#This Row],[Balanced]]*D$2/DatiStorici[[#This Row],[SXXR]]),S3530)</f>
        <v>17.1323042755117</v>
      </c>
      <c r="T3531" s="33">
        <f>IF(DatiStorici[[#This Row],[Calend]]="X",(DatiStorici[[#This Row],[Balanced]]*E$2/DatiStorici[[#This Row],[Gold]]),T3530)</f>
        <v>33.681751547510174</v>
      </c>
      <c r="U3531" s="34">
        <f>SUMPRODUCT(DatiStorici[[#This Row],[Bond 3Y]:[Gold]],Q3530:T3530)</f>
        <v>20231.896147537704</v>
      </c>
      <c r="V3531" s="32">
        <f t="shared" si="454"/>
        <v>2.3974212920000945E-3</v>
      </c>
      <c r="W3531" s="32">
        <f>-(1-U3531/MAX(U$5:U3531))</f>
        <v>-1.3523372247572607E-2</v>
      </c>
      <c r="X3531" s="53" t="str">
        <f t="shared" si="455"/>
        <v/>
      </c>
    </row>
    <row r="3532" spans="1:24" x14ac:dyDescent="0.3">
      <c r="A3532" s="79">
        <v>44089</v>
      </c>
      <c r="B3532" s="1">
        <v>133.002576</v>
      </c>
      <c r="C3532" s="1">
        <v>203.34705500000001</v>
      </c>
      <c r="D3532" s="1">
        <v>253.48279400000001</v>
      </c>
      <c r="E3532" s="1">
        <v>182.23400000000001</v>
      </c>
      <c r="F3532" s="3">
        <f t="shared" si="448"/>
        <v>19432.418033820526</v>
      </c>
      <c r="G3532" s="36">
        <f t="shared" si="449"/>
        <v>3.3466077222295786E-5</v>
      </c>
      <c r="H3532" s="31">
        <f t="shared" si="450"/>
        <v>4.986316386285728E-4</v>
      </c>
      <c r="I3532" s="37">
        <f t="shared" si="451"/>
        <v>6.6286932214904577E-3</v>
      </c>
      <c r="J3532" s="37">
        <f t="shared" si="452"/>
        <v>-4.7959265097121421E-3</v>
      </c>
      <c r="K3532" s="39">
        <f t="shared" si="453"/>
        <v>-3.4388005592170934E-4</v>
      </c>
      <c r="L3532" s="36">
        <f>-(1-B3532/MAX(B$5:B3532))</f>
        <v>-8.1619087499185117E-3</v>
      </c>
      <c r="M3532" s="37">
        <f>-(1-C3532/MAX(C$5:C3532))</f>
        <v>-9.7479081151181646E-3</v>
      </c>
      <c r="N3532" s="37">
        <f>-(1-D3532/MAX(D$5:D3532))</f>
        <v>-0.12990389288920556</v>
      </c>
      <c r="O3532" s="37">
        <f>-(1-E3532/MAX(E$5:E3532))</f>
        <v>-5.739965118914625E-2</v>
      </c>
      <c r="P3532" s="39">
        <f>-(1-F3532/MAX(F$5:F3532))</f>
        <v>-1.7830016049122266E-2</v>
      </c>
      <c r="Q3532" s="33">
        <f>IF(DatiStorici[[#This Row],[Calend]]="X",(DatiStorici[[#This Row],[Balanced]]*B$2/DatiStorici[[#This Row],[Bond 3Y]]),Q3531)</f>
        <v>36.169249452917384</v>
      </c>
      <c r="R3532" s="33">
        <f>IF(DatiStorici[[#This Row],[Calend]]="X",(DatiStorici[[#This Row],[Balanced]]*C$2/DatiStorici[[#This Row],[Bond 10Y]]),R3531)</f>
        <v>24.30522809470698</v>
      </c>
      <c r="S3532" s="33">
        <f>IF(DatiStorici[[#This Row],[Calend]]="X",(DatiStorici[[#This Row],[Balanced]]*D$2/DatiStorici[[#This Row],[SXXR]]),S3531)</f>
        <v>17.1323042755117</v>
      </c>
      <c r="T3532" s="33">
        <f>IF(DatiStorici[[#This Row],[Calend]]="X",(DatiStorici[[#This Row],[Balanced]]*E$2/DatiStorici[[#This Row],[Gold]]),T3531)</f>
        <v>33.681751547510174</v>
      </c>
      <c r="U3532" s="34">
        <f>SUMPRODUCT(DatiStorici[[#This Row],[Bond 3Y]:[Gold]],Q3531:T3531)</f>
        <v>20233.70457031035</v>
      </c>
      <c r="V3532" s="32">
        <f t="shared" si="454"/>
        <v>8.9380745214211684E-5</v>
      </c>
      <c r="W3532" s="32">
        <f>-(1-U3532/MAX(U$5:U3532))</f>
        <v>-1.3435196290890072E-2</v>
      </c>
      <c r="X3532" s="53" t="str">
        <f t="shared" si="455"/>
        <v/>
      </c>
    </row>
    <row r="3533" spans="1:24" x14ac:dyDescent="0.3">
      <c r="A3533" s="79">
        <v>44090</v>
      </c>
      <c r="B3533" s="1">
        <v>133.022762</v>
      </c>
      <c r="C3533" s="1">
        <v>203.44533300000001</v>
      </c>
      <c r="D3533" s="1">
        <v>254.979555</v>
      </c>
      <c r="E3533" s="1">
        <v>183.39587</v>
      </c>
      <c r="F3533" s="3">
        <f t="shared" si="448"/>
        <v>19503.746014922806</v>
      </c>
      <c r="G3533" s="36">
        <f t="shared" si="449"/>
        <v>1.51759980387639E-4</v>
      </c>
      <c r="H3533" s="31">
        <f t="shared" si="450"/>
        <v>4.8318505857615539E-4</v>
      </c>
      <c r="I3533" s="37">
        <f t="shared" si="451"/>
        <v>5.8874185130818029E-3</v>
      </c>
      <c r="J3533" s="37">
        <f t="shared" si="452"/>
        <v>6.3554649451669012E-3</v>
      </c>
      <c r="K3533" s="39">
        <f t="shared" si="453"/>
        <v>3.6638463308217026E-3</v>
      </c>
      <c r="L3533" s="36">
        <f>-(1-B3533/MAX(B$5:B3533))</f>
        <v>-8.0113759985079858E-3</v>
      </c>
      <c r="M3533" s="37">
        <f>-(1-C3533/MAX(C$5:C3533))</f>
        <v>-9.2693174854862059E-3</v>
      </c>
      <c r="N3533" s="37">
        <f>-(1-D3533/MAX(D$5:D3533))</f>
        <v>-0.12476616381961336</v>
      </c>
      <c r="O3533" s="37">
        <f>-(1-E3533/MAX(E$5:E3533))</f>
        <v>-5.1389910595882271E-2</v>
      </c>
      <c r="P3533" s="39">
        <f>-(1-F3533/MAX(F$5:F3533))</f>
        <v>-1.4224895886899125E-2</v>
      </c>
      <c r="Q3533" s="33">
        <f>IF(DatiStorici[[#This Row],[Calend]]="X",(DatiStorici[[#This Row],[Balanced]]*B$2/DatiStorici[[#This Row],[Bond 3Y]]),Q3532)</f>
        <v>36.169249452917384</v>
      </c>
      <c r="R3533" s="33">
        <f>IF(DatiStorici[[#This Row],[Calend]]="X",(DatiStorici[[#This Row],[Balanced]]*C$2/DatiStorici[[#This Row],[Bond 10Y]]),R3532)</f>
        <v>24.30522809470698</v>
      </c>
      <c r="S3533" s="33">
        <f>IF(DatiStorici[[#This Row],[Calend]]="X",(DatiStorici[[#This Row],[Balanced]]*D$2/DatiStorici[[#This Row],[SXXR]]),S3532)</f>
        <v>17.1323042755117</v>
      </c>
      <c r="T3533" s="33">
        <f>IF(DatiStorici[[#This Row],[Calend]]="X",(DatiStorici[[#This Row],[Balanced]]*E$2/DatiStorici[[#This Row],[Gold]]),T3532)</f>
        <v>33.681751547510174</v>
      </c>
      <c r="U3533" s="34">
        <f>SUMPRODUCT(DatiStorici[[#This Row],[Bond 3Y]:[Gold]],Q3532:T3532)</f>
        <v>20301.600133536722</v>
      </c>
      <c r="V3533" s="32">
        <f t="shared" si="454"/>
        <v>3.3499502331124343E-3</v>
      </c>
      <c r="W3533" s="32">
        <f>-(1-U3533/MAX(U$5:U3533))</f>
        <v>-1.0124711412830112E-2</v>
      </c>
      <c r="X3533" s="53" t="str">
        <f t="shared" si="455"/>
        <v/>
      </c>
    </row>
    <row r="3534" spans="1:24" x14ac:dyDescent="0.3">
      <c r="A3534" s="79">
        <v>44091</v>
      </c>
      <c r="B3534" s="1">
        <v>133.05509699999999</v>
      </c>
      <c r="C3534" s="1">
        <v>203.79618300000001</v>
      </c>
      <c r="D3534" s="1">
        <v>253.67871600000001</v>
      </c>
      <c r="E3534" s="1">
        <v>181.00539000000001</v>
      </c>
      <c r="F3534" s="3">
        <f t="shared" si="448"/>
        <v>19399.575887870054</v>
      </c>
      <c r="G3534" s="36">
        <f t="shared" si="449"/>
        <v>2.4304916072828592E-4</v>
      </c>
      <c r="H3534" s="31">
        <f t="shared" si="450"/>
        <v>1.7230565795453292E-3</v>
      </c>
      <c r="I3534" s="37">
        <f t="shared" si="451"/>
        <v>-5.1147967510470037E-3</v>
      </c>
      <c r="J3534" s="37">
        <f t="shared" si="452"/>
        <v>-1.3120230656871837E-2</v>
      </c>
      <c r="K3534" s="39">
        <f t="shared" si="453"/>
        <v>-5.3553460692737E-3</v>
      </c>
      <c r="L3534" s="36">
        <f>-(1-B3534/MAX(B$5:B3534))</f>
        <v>-7.7702446937988334E-3</v>
      </c>
      <c r="M3534" s="37">
        <f>-(1-C3534/MAX(C$5:C3534))</f>
        <v>-7.5607609173183876E-3</v>
      </c>
      <c r="N3534" s="37">
        <f>-(1-D3534/MAX(D$5:D3534))</f>
        <v>-0.12923137793540029</v>
      </c>
      <c r="O3534" s="37">
        <f>-(1-E3534/MAX(E$5:E3534))</f>
        <v>-6.3754602595319065E-2</v>
      </c>
      <c r="P3534" s="39">
        <f>-(1-F3534/MAX(F$5:F3534))</f>
        <v>-1.9489952033668656E-2</v>
      </c>
      <c r="Q3534" s="33">
        <f>IF(DatiStorici[[#This Row],[Calend]]="X",(DatiStorici[[#This Row],[Balanced]]*B$2/DatiStorici[[#This Row],[Bond 3Y]]),Q3533)</f>
        <v>36.169249452917384</v>
      </c>
      <c r="R3534" s="33">
        <f>IF(DatiStorici[[#This Row],[Calend]]="X",(DatiStorici[[#This Row],[Balanced]]*C$2/DatiStorici[[#This Row],[Bond 10Y]]),R3533)</f>
        <v>24.30522809470698</v>
      </c>
      <c r="S3534" s="33">
        <f>IF(DatiStorici[[#This Row],[Calend]]="X",(DatiStorici[[#This Row],[Balanced]]*D$2/DatiStorici[[#This Row],[SXXR]]),S3533)</f>
        <v>17.1323042755117</v>
      </c>
      <c r="T3534" s="33">
        <f>IF(DatiStorici[[#This Row],[Calend]]="X",(DatiStorici[[#This Row],[Balanced]]*E$2/DatiStorici[[#This Row],[Gold]]),T3533)</f>
        <v>33.681751547510174</v>
      </c>
      <c r="U3534" s="34">
        <f>SUMPRODUCT(DatiStorici[[#This Row],[Bond 3Y]:[Gold]],Q3533:T3533)</f>
        <v>20208.495232494064</v>
      </c>
      <c r="V3534" s="32">
        <f t="shared" si="454"/>
        <v>-4.5966351911160344E-3</v>
      </c>
      <c r="W3534" s="32">
        <f>-(1-U3534/MAX(U$5:U3534))</f>
        <v>-1.4664365439225557E-2</v>
      </c>
      <c r="X3534" s="53" t="str">
        <f t="shared" si="455"/>
        <v/>
      </c>
    </row>
    <row r="3535" spans="1:24" x14ac:dyDescent="0.3">
      <c r="A3535" s="79">
        <v>44092</v>
      </c>
      <c r="B3535" s="1">
        <v>133.037147</v>
      </c>
      <c r="C3535" s="1">
        <v>203.53309200000001</v>
      </c>
      <c r="D3535" s="1">
        <v>252.00749500000001</v>
      </c>
      <c r="E3535" s="1">
        <v>182.36823000000001</v>
      </c>
      <c r="F3535" s="3">
        <f t="shared" si="448"/>
        <v>19421.082233994915</v>
      </c>
      <c r="G3535" s="36">
        <f t="shared" si="449"/>
        <v>-1.3491561991718594E-4</v>
      </c>
      <c r="H3535" s="31">
        <f t="shared" si="450"/>
        <v>-1.2917855540101201E-3</v>
      </c>
      <c r="I3535" s="37">
        <f t="shared" si="451"/>
        <v>-6.609739589856947E-3</v>
      </c>
      <c r="J3535" s="37">
        <f t="shared" si="452"/>
        <v>7.5010750100019371E-3</v>
      </c>
      <c r="K3535" s="39">
        <f t="shared" si="453"/>
        <v>1.1079847362455029E-3</v>
      </c>
      <c r="L3535" s="36">
        <f>-(1-B3535/MAX(B$5:B3535))</f>
        <v>-7.9041029563480247E-3</v>
      </c>
      <c r="M3535" s="37">
        <f>-(1-C3535/MAX(C$5:C3535))</f>
        <v>-8.8419518994355961E-3</v>
      </c>
      <c r="N3535" s="37">
        <f>-(1-D3535/MAX(D$5:D3535))</f>
        <v>-0.13496795225382052</v>
      </c>
      <c r="O3535" s="37">
        <f>-(1-E3535/MAX(E$5:E3535))</f>
        <v>-5.6705350208973049E-2</v>
      </c>
      <c r="P3535" s="39">
        <f>-(1-F3535/MAX(F$5:F3535))</f>
        <v>-1.8402959792582996E-2</v>
      </c>
      <c r="Q3535" s="33">
        <f>IF(DatiStorici[[#This Row],[Calend]]="X",(DatiStorici[[#This Row],[Balanced]]*B$2/DatiStorici[[#This Row],[Bond 3Y]]),Q3534)</f>
        <v>36.169249452917384</v>
      </c>
      <c r="R3535" s="33">
        <f>IF(DatiStorici[[#This Row],[Calend]]="X",(DatiStorici[[#This Row],[Balanced]]*C$2/DatiStorici[[#This Row],[Bond 10Y]]),R3534)</f>
        <v>24.30522809470698</v>
      </c>
      <c r="S3535" s="33">
        <f>IF(DatiStorici[[#This Row],[Calend]]="X",(DatiStorici[[#This Row],[Balanced]]*D$2/DatiStorici[[#This Row],[SXXR]]),S3534)</f>
        <v>17.1323042755117</v>
      </c>
      <c r="T3535" s="33">
        <f>IF(DatiStorici[[#This Row],[Calend]]="X",(DatiStorici[[#This Row],[Balanced]]*E$2/DatiStorici[[#This Row],[Gold]]),T3534)</f>
        <v>33.681751547510174</v>
      </c>
      <c r="U3535" s="34">
        <f>SUMPRODUCT(DatiStorici[[#This Row],[Bond 3Y]:[Gold]],Q3534:T3534)</f>
        <v>20218.722479297103</v>
      </c>
      <c r="V3535" s="32">
        <f t="shared" si="454"/>
        <v>5.0595849034803565E-4</v>
      </c>
      <c r="W3535" s="32">
        <f>-(1-U3535/MAX(U$5:U3535))</f>
        <v>-1.4165700367801626E-2</v>
      </c>
      <c r="X3535" s="53" t="str">
        <f t="shared" si="455"/>
        <v/>
      </c>
    </row>
    <row r="3536" spans="1:24" x14ac:dyDescent="0.3">
      <c r="A3536" s="79">
        <v>44095</v>
      </c>
      <c r="B3536" s="1">
        <v>133.07173800000001</v>
      </c>
      <c r="C3536" s="1">
        <v>204.055058</v>
      </c>
      <c r="D3536" s="1">
        <v>243.84592900000001</v>
      </c>
      <c r="E3536" s="1">
        <v>178.48289</v>
      </c>
      <c r="F3536" s="3">
        <f t="shared" si="448"/>
        <v>19159.133056177459</v>
      </c>
      <c r="G3536" s="36">
        <f t="shared" si="449"/>
        <v>2.5997628899046186E-4</v>
      </c>
      <c r="H3536" s="31">
        <f t="shared" si="450"/>
        <v>2.5612436737428154E-3</v>
      </c>
      <c r="I3536" s="37">
        <f t="shared" si="451"/>
        <v>-3.2922241805283477E-2</v>
      </c>
      <c r="J3536" s="37">
        <f t="shared" si="452"/>
        <v>-2.1535142554330759E-2</v>
      </c>
      <c r="K3536" s="39">
        <f t="shared" si="453"/>
        <v>-1.3579665187457256E-2</v>
      </c>
      <c r="L3536" s="36">
        <f>-(1-B3536/MAX(B$5:B3536))</f>
        <v>-7.646148017080967E-3</v>
      </c>
      <c r="M3536" s="37">
        <f>-(1-C3536/MAX(C$5:C3536))</f>
        <v>-6.3001008586482943E-3</v>
      </c>
      <c r="N3536" s="37">
        <f>-(1-D3536/MAX(D$5:D3536))</f>
        <v>-0.16298305612918573</v>
      </c>
      <c r="O3536" s="37">
        <f>-(1-E3536/MAX(E$5:E3536))</f>
        <v>-7.680216441076182E-2</v>
      </c>
      <c r="P3536" s="39">
        <f>-(1-F3536/MAX(F$5:F3536))</f>
        <v>-3.164262041151078E-2</v>
      </c>
      <c r="Q3536" s="33">
        <f>IF(DatiStorici[[#This Row],[Calend]]="X",(DatiStorici[[#This Row],[Balanced]]*B$2/DatiStorici[[#This Row],[Bond 3Y]]),Q3535)</f>
        <v>36.169249452917384</v>
      </c>
      <c r="R3536" s="33">
        <f>IF(DatiStorici[[#This Row],[Calend]]="X",(DatiStorici[[#This Row],[Balanced]]*C$2/DatiStorici[[#This Row],[Bond 10Y]]),R3535)</f>
        <v>24.30522809470698</v>
      </c>
      <c r="S3536" s="33">
        <f>IF(DatiStorici[[#This Row],[Calend]]="X",(DatiStorici[[#This Row],[Balanced]]*D$2/DatiStorici[[#This Row],[SXXR]]),S3535)</f>
        <v>17.1323042755117</v>
      </c>
      <c r="T3536" s="33">
        <f>IF(DatiStorici[[#This Row],[Calend]]="X",(DatiStorici[[#This Row],[Balanced]]*E$2/DatiStorici[[#This Row],[Gold]]),T3535)</f>
        <v>33.681751547510174</v>
      </c>
      <c r="U3536" s="34">
        <f>SUMPRODUCT(DatiStorici[[#This Row],[Bond 3Y]:[Gold]],Q3535:T3535)</f>
        <v>19961.968623858342</v>
      </c>
      <c r="V3536" s="32">
        <f t="shared" si="454"/>
        <v>-1.2780136082985684E-2</v>
      </c>
      <c r="W3536" s="32">
        <f>-(1-U3536/MAX(U$5:U3536))</f>
        <v>-2.6684629667786619E-2</v>
      </c>
      <c r="X3536" s="53" t="str">
        <f t="shared" si="455"/>
        <v/>
      </c>
    </row>
    <row r="3537" spans="1:24" x14ac:dyDescent="0.3">
      <c r="A3537" s="79">
        <v>44096</v>
      </c>
      <c r="B3537" s="1">
        <v>133.102146</v>
      </c>
      <c r="C3537" s="1">
        <v>204.19268500000001</v>
      </c>
      <c r="D3537" s="1">
        <v>244.34231</v>
      </c>
      <c r="E3537" s="1">
        <v>178.16777999999999</v>
      </c>
      <c r="F3537" s="3">
        <f t="shared" si="448"/>
        <v>19158.40731532975</v>
      </c>
      <c r="G3537" s="36">
        <f t="shared" si="449"/>
        <v>2.2848222128559731E-4</v>
      </c>
      <c r="H3537" s="31">
        <f t="shared" si="450"/>
        <v>6.7423277935254493E-4</v>
      </c>
      <c r="I3537" s="37">
        <f t="shared" si="451"/>
        <v>2.0335646433322489E-3</v>
      </c>
      <c r="J3537" s="37">
        <f t="shared" si="452"/>
        <v>-1.7670516754868474E-3</v>
      </c>
      <c r="K3537" s="39">
        <f t="shared" si="453"/>
        <v>-3.7880346220477556E-5</v>
      </c>
      <c r="L3537" s="36">
        <f>-(1-B3537/MAX(B$5:B3537))</f>
        <v>-7.4193869002231461E-3</v>
      </c>
      <c r="M3537" s="37">
        <f>-(1-C3537/MAX(C$5:C3537))</f>
        <v>-5.6298899000983837E-3</v>
      </c>
      <c r="N3537" s="37">
        <f>-(1-D3537/MAX(D$5:D3537))</f>
        <v>-0.16127919619878062</v>
      </c>
      <c r="O3537" s="37">
        <f>-(1-E3537/MAX(E$5:E3537))</f>
        <v>-7.8432062212016151E-2</v>
      </c>
      <c r="P3537" s="39">
        <f>-(1-F3537/MAX(F$5:F3537))</f>
        <v>-3.1679301429565543E-2</v>
      </c>
      <c r="Q3537" s="33">
        <f>IF(DatiStorici[[#This Row],[Calend]]="X",(DatiStorici[[#This Row],[Balanced]]*B$2/DatiStorici[[#This Row],[Bond 3Y]]),Q3536)</f>
        <v>36.169249452917384</v>
      </c>
      <c r="R3537" s="33">
        <f>IF(DatiStorici[[#This Row],[Calend]]="X",(DatiStorici[[#This Row],[Balanced]]*C$2/DatiStorici[[#This Row],[Bond 10Y]]),R3536)</f>
        <v>24.30522809470698</v>
      </c>
      <c r="S3537" s="33">
        <f>IF(DatiStorici[[#This Row],[Calend]]="X",(DatiStorici[[#This Row],[Balanced]]*D$2/DatiStorici[[#This Row],[SXXR]]),S3536)</f>
        <v>17.1323042755117</v>
      </c>
      <c r="T3537" s="33">
        <f>IF(DatiStorici[[#This Row],[Calend]]="X",(DatiStorici[[#This Row],[Balanced]]*E$2/DatiStorici[[#This Row],[Gold]]),T3536)</f>
        <v>33.681751547510174</v>
      </c>
      <c r="U3537" s="34">
        <f>SUMPRODUCT(DatiStorici[[#This Row],[Bond 3Y]:[Gold]],Q3536:T3536)</f>
        <v>19964.304207621139</v>
      </c>
      <c r="V3537" s="32">
        <f t="shared" si="454"/>
        <v>1.1699483071315752E-4</v>
      </c>
      <c r="W3537" s="32">
        <f>-(1-U3537/MAX(U$5:U3537))</f>
        <v>-2.6570750139276011E-2</v>
      </c>
      <c r="X3537" s="53" t="str">
        <f t="shared" si="455"/>
        <v/>
      </c>
    </row>
    <row r="3538" spans="1:24" x14ac:dyDescent="0.3">
      <c r="A3538" s="79">
        <v>44097</v>
      </c>
      <c r="B3538" s="1">
        <v>133.096934</v>
      </c>
      <c r="C3538" s="1">
        <v>204.136796</v>
      </c>
      <c r="D3538" s="1">
        <v>245.68814900000001</v>
      </c>
      <c r="E3538" s="1">
        <v>175.11850000000001</v>
      </c>
      <c r="F3538" s="3">
        <f t="shared" si="448"/>
        <v>19056.843769696461</v>
      </c>
      <c r="G3538" s="36">
        <f t="shared" si="449"/>
        <v>-3.9158662762211323E-5</v>
      </c>
      <c r="H3538" s="31">
        <f t="shared" si="450"/>
        <v>-2.7374462511082316E-4</v>
      </c>
      <c r="I3538" s="37">
        <f t="shared" si="451"/>
        <v>5.4928927749436441E-3</v>
      </c>
      <c r="J3538" s="37">
        <f t="shared" si="452"/>
        <v>-1.7262802985274189E-2</v>
      </c>
      <c r="K3538" s="39">
        <f t="shared" si="453"/>
        <v>-5.3153535236477112E-3</v>
      </c>
      <c r="L3538" s="36">
        <f>-(1-B3538/MAX(B$5:B3538))</f>
        <v>-7.4582542687138265E-3</v>
      </c>
      <c r="M3538" s="37">
        <f>-(1-C3538/MAX(C$5:C3538))</f>
        <v>-5.9020561193896537E-3</v>
      </c>
      <c r="N3538" s="37">
        <f>-(1-D3538/MAX(D$5:D3538))</f>
        <v>-0.15665951666858768</v>
      </c>
      <c r="O3538" s="37">
        <f>-(1-E3538/MAX(E$5:E3538))</f>
        <v>-9.4204379077266087E-2</v>
      </c>
      <c r="P3538" s="39">
        <f>-(1-F3538/MAX(F$5:F3538))</f>
        <v>-3.681261349659859E-2</v>
      </c>
      <c r="Q3538" s="33">
        <f>IF(DatiStorici[[#This Row],[Calend]]="X",(DatiStorici[[#This Row],[Balanced]]*B$2/DatiStorici[[#This Row],[Bond 3Y]]),Q3537)</f>
        <v>36.169249452917384</v>
      </c>
      <c r="R3538" s="33">
        <f>IF(DatiStorici[[#This Row],[Calend]]="X",(DatiStorici[[#This Row],[Balanced]]*C$2/DatiStorici[[#This Row],[Bond 10Y]]),R3537)</f>
        <v>24.30522809470698</v>
      </c>
      <c r="S3538" s="33">
        <f>IF(DatiStorici[[#This Row],[Calend]]="X",(DatiStorici[[#This Row],[Balanced]]*D$2/DatiStorici[[#This Row],[SXXR]]),S3537)</f>
        <v>17.1323042755117</v>
      </c>
      <c r="T3538" s="33">
        <f>IF(DatiStorici[[#This Row],[Calend]]="X",(DatiStorici[[#This Row],[Balanced]]*E$2/DatiStorici[[#This Row],[Gold]]),T3537)</f>
        <v>33.681751547510174</v>
      </c>
      <c r="U3538" s="34">
        <f>SUMPRODUCT(DatiStorici[[#This Row],[Bond 3Y]:[Gold]],Q3537:T3537)</f>
        <v>19883.109530495065</v>
      </c>
      <c r="V3538" s="32">
        <f t="shared" si="454"/>
        <v>-4.0752852886646049E-3</v>
      </c>
      <c r="W3538" s="32">
        <f>-(1-U3538/MAX(U$5:U3538))</f>
        <v>-3.0529679677994692E-2</v>
      </c>
      <c r="X3538" s="53" t="str">
        <f t="shared" si="455"/>
        <v/>
      </c>
    </row>
    <row r="3539" spans="1:24" x14ac:dyDescent="0.3">
      <c r="A3539" s="79">
        <v>44098</v>
      </c>
      <c r="B3539" s="1">
        <v>133.07260299999999</v>
      </c>
      <c r="C3539" s="1">
        <v>204.09698900000001</v>
      </c>
      <c r="D3539" s="1">
        <v>243.18408700000001</v>
      </c>
      <c r="E3539" s="1">
        <v>174.02760000000001</v>
      </c>
      <c r="F3539" s="3">
        <f t="shared" si="448"/>
        <v>18974.539731514596</v>
      </c>
      <c r="G3539" s="36">
        <f t="shared" si="449"/>
        <v>-1.8282332638078084E-4</v>
      </c>
      <c r="H3539" s="31">
        <f t="shared" si="450"/>
        <v>-1.9502060627424176E-4</v>
      </c>
      <c r="I3539" s="37">
        <f t="shared" si="451"/>
        <v>-1.0244328537780513E-2</v>
      </c>
      <c r="J3539" s="37">
        <f t="shared" si="452"/>
        <v>-6.2489802976222518E-3</v>
      </c>
      <c r="K3539" s="39">
        <f t="shared" si="453"/>
        <v>-4.3282236454128186E-3</v>
      </c>
      <c r="L3539" s="36">
        <f>-(1-B3539/MAX(B$5:B3539))</f>
        <v>-7.63969746571036E-3</v>
      </c>
      <c r="M3539" s="37">
        <f>-(1-C3539/MAX(C$5:C3539))</f>
        <v>-6.0959068000482342E-3</v>
      </c>
      <c r="N3539" s="37">
        <f>-(1-D3539/MAX(D$5:D3539))</f>
        <v>-0.1652548716581026</v>
      </c>
      <c r="O3539" s="37">
        <f>-(1-E3539/MAX(E$5:E3539))</f>
        <v>-9.9847029299056533E-2</v>
      </c>
      <c r="P3539" s="39">
        <f>-(1-F3539/MAX(F$5:F3539))</f>
        <v>-4.0972494975037632E-2</v>
      </c>
      <c r="Q3539" s="33">
        <f>IF(DatiStorici[[#This Row],[Calend]]="X",(DatiStorici[[#This Row],[Balanced]]*B$2/DatiStorici[[#This Row],[Bond 3Y]]),Q3538)</f>
        <v>36.169249452917384</v>
      </c>
      <c r="R3539" s="33">
        <f>IF(DatiStorici[[#This Row],[Calend]]="X",(DatiStorici[[#This Row],[Balanced]]*C$2/DatiStorici[[#This Row],[Bond 10Y]]),R3538)</f>
        <v>24.30522809470698</v>
      </c>
      <c r="S3539" s="33">
        <f>IF(DatiStorici[[#This Row],[Calend]]="X",(DatiStorici[[#This Row],[Balanced]]*D$2/DatiStorici[[#This Row],[SXXR]]),S3538)</f>
        <v>17.1323042755117</v>
      </c>
      <c r="T3539" s="33">
        <f>IF(DatiStorici[[#This Row],[Calend]]="X",(DatiStorici[[#This Row],[Balanced]]*E$2/DatiStorici[[#This Row],[Gold]]),T3538)</f>
        <v>33.681751547510174</v>
      </c>
      <c r="U3539" s="34">
        <f>SUMPRODUCT(DatiStorici[[#This Row],[Bond 3Y]:[Gold]],Q3538:T3538)</f>
        <v>19801.618203399936</v>
      </c>
      <c r="V3539" s="32">
        <f t="shared" si="454"/>
        <v>-4.1069422062922035E-3</v>
      </c>
      <c r="W3539" s="32">
        <f>-(1-U3539/MAX(U$5:U3539))</f>
        <v>-3.4503073420115937E-2</v>
      </c>
      <c r="X3539" s="53" t="str">
        <f t="shared" si="455"/>
        <v/>
      </c>
    </row>
    <row r="3540" spans="1:24" x14ac:dyDescent="0.3">
      <c r="A3540" s="79">
        <v>44099</v>
      </c>
      <c r="B3540" s="1">
        <v>133.05745899999999</v>
      </c>
      <c r="C3540" s="1">
        <v>204.132699</v>
      </c>
      <c r="D3540" s="1">
        <v>243.00616500000001</v>
      </c>
      <c r="E3540" s="1">
        <v>173.83407</v>
      </c>
      <c r="F3540" s="3">
        <f t="shared" si="448"/>
        <v>18964.760496355873</v>
      </c>
      <c r="G3540" s="36">
        <f t="shared" si="449"/>
        <v>-1.1380901430325524E-4</v>
      </c>
      <c r="H3540" s="31">
        <f t="shared" si="450"/>
        <v>1.7495052976693843E-4</v>
      </c>
      <c r="I3540" s="37">
        <f t="shared" si="451"/>
        <v>-7.3190281874455814E-4</v>
      </c>
      <c r="J3540" s="37">
        <f t="shared" si="452"/>
        <v>-1.112683785867596E-3</v>
      </c>
      <c r="K3540" s="39">
        <f t="shared" si="453"/>
        <v>-5.1552007109073258E-4</v>
      </c>
      <c r="L3540" s="36">
        <f>-(1-B3540/MAX(B$5:B3540))</f>
        <v>-7.7526305870500023E-3</v>
      </c>
      <c r="M3540" s="37">
        <f>-(1-C3540/MAX(C$5:C3540))</f>
        <v>-5.9220075409652795E-3</v>
      </c>
      <c r="N3540" s="37">
        <f>-(1-D3540/MAX(D$5:D3540))</f>
        <v>-0.16586560044614562</v>
      </c>
      <c r="O3540" s="37">
        <f>-(1-E3540/MAX(E$5:E3540))</f>
        <v>-0.10084805789693274</v>
      </c>
      <c r="P3540" s="39">
        <f>-(1-F3540/MAX(F$5:F3540))</f>
        <v>-4.14667654884745E-2</v>
      </c>
      <c r="Q3540" s="33">
        <f>IF(DatiStorici[[#This Row],[Calend]]="X",(DatiStorici[[#This Row],[Balanced]]*B$2/DatiStorici[[#This Row],[Bond 3Y]]),Q3539)</f>
        <v>36.169249452917384</v>
      </c>
      <c r="R3540" s="33">
        <f>IF(DatiStorici[[#This Row],[Calend]]="X",(DatiStorici[[#This Row],[Balanced]]*C$2/DatiStorici[[#This Row],[Bond 10Y]]),R3539)</f>
        <v>24.30522809470698</v>
      </c>
      <c r="S3540" s="33">
        <f>IF(DatiStorici[[#This Row],[Calend]]="X",(DatiStorici[[#This Row],[Balanced]]*D$2/DatiStorici[[#This Row],[SXXR]]),S3539)</f>
        <v>17.1323042755117</v>
      </c>
      <c r="T3540" s="33">
        <f>IF(DatiStorici[[#This Row],[Calend]]="X",(DatiStorici[[#This Row],[Balanced]]*E$2/DatiStorici[[#This Row],[Gold]]),T3539)</f>
        <v>33.681751547510174</v>
      </c>
      <c r="U3540" s="34">
        <f>SUMPRODUCT(DatiStorici[[#This Row],[Bond 3Y]:[Gold]],Q3539:T3539)</f>
        <v>19792.371752763185</v>
      </c>
      <c r="V3540" s="32">
        <f t="shared" si="454"/>
        <v>-4.6706335052765696E-4</v>
      </c>
      <c r="W3540" s="32">
        <f>-(1-U3540/MAX(U$5:U3540))</f>
        <v>-3.4953916355266679E-2</v>
      </c>
      <c r="X3540" s="53" t="str">
        <f t="shared" si="455"/>
        <v/>
      </c>
    </row>
    <row r="3541" spans="1:24" x14ac:dyDescent="0.3">
      <c r="A3541" s="79">
        <v>44102</v>
      </c>
      <c r="B3541" s="1">
        <v>133.05836199999999</v>
      </c>
      <c r="C3541" s="1">
        <v>204.17274599999999</v>
      </c>
      <c r="D3541" s="1">
        <v>248.39090200000001</v>
      </c>
      <c r="E3541" s="1">
        <v>174.25832</v>
      </c>
      <c r="F3541" s="3">
        <f t="shared" si="448"/>
        <v>19063.534294732199</v>
      </c>
      <c r="G3541" s="36">
        <f t="shared" si="449"/>
        <v>6.7865187165483419E-6</v>
      </c>
      <c r="H3541" s="31">
        <f t="shared" si="450"/>
        <v>1.9616196951964223E-4</v>
      </c>
      <c r="I3541" s="37">
        <f t="shared" si="451"/>
        <v>2.1916909590446287E-2</v>
      </c>
      <c r="J3541" s="37">
        <f t="shared" si="452"/>
        <v>2.4375724506124673E-3</v>
      </c>
      <c r="K3541" s="39">
        <f t="shared" si="453"/>
        <v>5.1947646372892068E-3</v>
      </c>
      <c r="L3541" s="36">
        <f>-(1-B3541/MAX(B$5:B3541))</f>
        <v>-7.7458966588560552E-3</v>
      </c>
      <c r="M3541" s="37">
        <f>-(1-C3541/MAX(C$5:C3541))</f>
        <v>-5.7269881170365355E-3</v>
      </c>
      <c r="N3541" s="37">
        <f>-(1-D3541/MAX(D$5:D3541))</f>
        <v>-0.14738214195343435</v>
      </c>
      <c r="O3541" s="37">
        <f>-(1-E3541/MAX(E$5:E3541))</f>
        <v>-9.865363644987557E-2</v>
      </c>
      <c r="P3541" s="39">
        <f>-(1-F3541/MAX(F$5:F3541))</f>
        <v>-3.6474455226457647E-2</v>
      </c>
      <c r="Q3541" s="33">
        <f>IF(DatiStorici[[#This Row],[Calend]]="X",(DatiStorici[[#This Row],[Balanced]]*B$2/DatiStorici[[#This Row],[Bond 3Y]]),Q3540)</f>
        <v>36.169249452917384</v>
      </c>
      <c r="R3541" s="33">
        <f>IF(DatiStorici[[#This Row],[Calend]]="X",(DatiStorici[[#This Row],[Balanced]]*C$2/DatiStorici[[#This Row],[Bond 10Y]]),R3540)</f>
        <v>24.30522809470698</v>
      </c>
      <c r="S3541" s="33">
        <f>IF(DatiStorici[[#This Row],[Calend]]="X",(DatiStorici[[#This Row],[Balanced]]*D$2/DatiStorici[[#This Row],[SXXR]]),S3540)</f>
        <v>17.1323042755117</v>
      </c>
      <c r="T3541" s="33">
        <f>IF(DatiStorici[[#This Row],[Calend]]="X",(DatiStorici[[#This Row],[Balanced]]*E$2/DatiStorici[[#This Row],[Gold]]),T3540)</f>
        <v>33.681751547510174</v>
      </c>
      <c r="U3541" s="34">
        <f>SUMPRODUCT(DatiStorici[[#This Row],[Bond 3Y]:[Gold]],Q3540:T3540)</f>
        <v>19899.920200886583</v>
      </c>
      <c r="V3541" s="32">
        <f t="shared" si="454"/>
        <v>5.4191232618098894E-3</v>
      </c>
      <c r="W3541" s="32">
        <f>-(1-U3541/MAX(U$5:U3541))</f>
        <v>-2.9710016838824793E-2</v>
      </c>
      <c r="X3541" s="53" t="str">
        <f t="shared" si="455"/>
        <v/>
      </c>
    </row>
    <row r="3542" spans="1:24" x14ac:dyDescent="0.3">
      <c r="A3542" s="79">
        <v>44103</v>
      </c>
      <c r="B3542" s="1">
        <v>133.08186599999999</v>
      </c>
      <c r="C3542" s="1">
        <v>204.56509299999999</v>
      </c>
      <c r="D3542" s="1">
        <v>247.083832</v>
      </c>
      <c r="E3542" s="1">
        <v>176.09309999999999</v>
      </c>
      <c r="F3542" s="3">
        <f t="shared" si="448"/>
        <v>19126.750471583495</v>
      </c>
      <c r="G3542" s="36">
        <f t="shared" si="449"/>
        <v>1.7662869110579438E-4</v>
      </c>
      <c r="H3542" s="31">
        <f t="shared" si="450"/>
        <v>1.919798379634166E-3</v>
      </c>
      <c r="I3542" s="37">
        <f t="shared" si="451"/>
        <v>-5.276043125274933E-3</v>
      </c>
      <c r="J3542" s="37">
        <f t="shared" si="452"/>
        <v>1.0474036461723161E-2</v>
      </c>
      <c r="K3542" s="39">
        <f t="shared" si="453"/>
        <v>3.3105924700830864E-3</v>
      </c>
      <c r="L3542" s="36">
        <f>-(1-B3542/MAX(B$5:B3542))</f>
        <v>-7.5706206364070106E-3</v>
      </c>
      <c r="M3542" s="37">
        <f>-(1-C3542/MAX(C$5:C3542))</f>
        <v>-3.8163509676824026E-3</v>
      </c>
      <c r="N3542" s="37">
        <f>-(1-D3542/MAX(D$5:D3542))</f>
        <v>-0.15186874438026943</v>
      </c>
      <c r="O3542" s="37">
        <f>-(1-E3542/MAX(E$5:E3542))</f>
        <v>-8.916328740419166E-2</v>
      </c>
      <c r="P3542" s="39">
        <f>-(1-F3542/MAX(F$5:F3542))</f>
        <v>-3.3279328850758461E-2</v>
      </c>
      <c r="Q3542" s="33">
        <f>IF(DatiStorici[[#This Row],[Calend]]="X",(DatiStorici[[#This Row],[Balanced]]*B$2/DatiStorici[[#This Row],[Bond 3Y]]),Q3541)</f>
        <v>36.169249452917384</v>
      </c>
      <c r="R3542" s="33">
        <f>IF(DatiStorici[[#This Row],[Calend]]="X",(DatiStorici[[#This Row],[Balanced]]*C$2/DatiStorici[[#This Row],[Bond 10Y]]),R3541)</f>
        <v>24.30522809470698</v>
      </c>
      <c r="S3542" s="33">
        <f>IF(DatiStorici[[#This Row],[Calend]]="X",(DatiStorici[[#This Row],[Balanced]]*D$2/DatiStorici[[#This Row],[SXXR]]),S3541)</f>
        <v>17.1323042755117</v>
      </c>
      <c r="T3542" s="33">
        <f>IF(DatiStorici[[#This Row],[Calend]]="X",(DatiStorici[[#This Row],[Balanced]]*E$2/DatiStorici[[#This Row],[Gold]]),T3541)</f>
        <v>33.681751547510174</v>
      </c>
      <c r="U3542" s="34">
        <f>SUMPRODUCT(DatiStorici[[#This Row],[Bond 3Y]:[Gold]],Q3541:T3541)</f>
        <v>19949.711889407947</v>
      </c>
      <c r="V3542" s="32">
        <f t="shared" si="454"/>
        <v>2.498979881196968E-3</v>
      </c>
      <c r="W3542" s="32">
        <f>-(1-U3542/MAX(U$5:U3542))</f>
        <v>-2.7282249484521182E-2</v>
      </c>
      <c r="X3542" s="53" t="str">
        <f t="shared" si="455"/>
        <v/>
      </c>
    </row>
    <row r="3543" spans="1:24" x14ac:dyDescent="0.3">
      <c r="A3543" s="79">
        <v>44104</v>
      </c>
      <c r="B3543" s="1">
        <v>133.050466</v>
      </c>
      <c r="C3543" s="1">
        <v>204.104827</v>
      </c>
      <c r="D3543" s="1">
        <v>246.81868</v>
      </c>
      <c r="E3543" s="1">
        <v>176.36690999999999</v>
      </c>
      <c r="F3543" s="3">
        <f t="shared" si="448"/>
        <v>19121.132529183265</v>
      </c>
      <c r="G3543" s="36">
        <f t="shared" si="449"/>
        <v>-2.3597283283635957E-4</v>
      </c>
      <c r="H3543" s="31">
        <f t="shared" si="450"/>
        <v>-2.2525083060083049E-3</v>
      </c>
      <c r="I3543" s="37">
        <f t="shared" si="451"/>
        <v>-1.0737018704333439E-3</v>
      </c>
      <c r="J3543" s="37">
        <f t="shared" si="452"/>
        <v>1.5537084906833908E-3</v>
      </c>
      <c r="K3543" s="39">
        <f t="shared" si="453"/>
        <v>-2.9376488317112766E-4</v>
      </c>
      <c r="L3543" s="36">
        <f>-(1-B3543/MAX(B$5:B3543))</f>
        <v>-7.8047793798079468E-3</v>
      </c>
      <c r="M3543" s="37">
        <f>-(1-C3543/MAX(C$5:C3543))</f>
        <v>-6.0577375927479693E-3</v>
      </c>
      <c r="N3543" s="37">
        <f>-(1-D3543/MAX(D$5:D3543))</f>
        <v>-0.15277889579272641</v>
      </c>
      <c r="O3543" s="37">
        <f>-(1-E3543/MAX(E$5:E3543))</f>
        <v>-8.7747012716109851E-2</v>
      </c>
      <c r="P3543" s="39">
        <f>-(1-F3543/MAX(F$5:F3543))</f>
        <v>-3.356327572692519E-2</v>
      </c>
      <c r="Q3543" s="33">
        <f>IF(DatiStorici[[#This Row],[Calend]]="X",(DatiStorici[[#This Row],[Balanced]]*B$2/DatiStorici[[#This Row],[Bond 3Y]]),Q3542)</f>
        <v>36.169249452917384</v>
      </c>
      <c r="R3543" s="33">
        <f>IF(DatiStorici[[#This Row],[Calend]]="X",(DatiStorici[[#This Row],[Balanced]]*C$2/DatiStorici[[#This Row],[Bond 10Y]]),R3542)</f>
        <v>24.30522809470698</v>
      </c>
      <c r="S3543" s="33">
        <f>IF(DatiStorici[[#This Row],[Calend]]="X",(DatiStorici[[#This Row],[Balanced]]*D$2/DatiStorici[[#This Row],[SXXR]]),S3542)</f>
        <v>17.1323042755117</v>
      </c>
      <c r="T3543" s="33">
        <f>IF(DatiStorici[[#This Row],[Calend]]="X",(DatiStorici[[#This Row],[Balanced]]*E$2/DatiStorici[[#This Row],[Gold]]),T3542)</f>
        <v>33.681751547510174</v>
      </c>
      <c r="U3543" s="34">
        <f>SUMPRODUCT(DatiStorici[[#This Row],[Bond 3Y]:[Gold]],Q3542:T3542)</f>
        <v>19942.069040508854</v>
      </c>
      <c r="V3543" s="32">
        <f t="shared" si="454"/>
        <v>-3.831791318634938E-4</v>
      </c>
      <c r="W3543" s="32">
        <f>-(1-U3543/MAX(U$5:U3543))</f>
        <v>-2.7654903226583594E-2</v>
      </c>
      <c r="X3543" s="53" t="str">
        <f t="shared" si="455"/>
        <v/>
      </c>
    </row>
    <row r="3544" spans="1:24" x14ac:dyDescent="0.3">
      <c r="A3544" s="79">
        <v>44105</v>
      </c>
      <c r="B3544" s="1">
        <v>133.07212899999999</v>
      </c>
      <c r="C3544" s="1">
        <v>204.38010700000001</v>
      </c>
      <c r="D3544" s="1">
        <v>247.384985</v>
      </c>
      <c r="E3544" s="1">
        <v>177.77635000000001</v>
      </c>
      <c r="F3544" s="3">
        <f t="shared" si="448"/>
        <v>19192.745521277138</v>
      </c>
      <c r="G3544" s="36">
        <f t="shared" si="449"/>
        <v>1.6280466563036374E-4</v>
      </c>
      <c r="H3544" s="31">
        <f t="shared" si="450"/>
        <v>1.3478100108956922E-3</v>
      </c>
      <c r="I3544" s="37">
        <f t="shared" si="451"/>
        <v>2.2917889444093896E-3</v>
      </c>
      <c r="J3544" s="37">
        <f t="shared" si="452"/>
        <v>7.959758666998348E-3</v>
      </c>
      <c r="K3544" s="39">
        <f t="shared" si="453"/>
        <v>3.7382316347674429E-3</v>
      </c>
      <c r="L3544" s="36">
        <f>-(1-B3544/MAX(B$5:B3544))</f>
        <v>-7.6432322187158785E-3</v>
      </c>
      <c r="M3544" s="37">
        <f>-(1-C3544/MAX(C$5:C3544))</f>
        <v>-4.7171890617939694E-3</v>
      </c>
      <c r="N3544" s="37">
        <f>-(1-D3544/MAX(D$5:D3544))</f>
        <v>-0.15083501720372294</v>
      </c>
      <c r="O3544" s="37">
        <f>-(1-E3544/MAX(E$5:E3544))</f>
        <v>-8.0456723112479422E-2</v>
      </c>
      <c r="P3544" s="39">
        <f>-(1-F3544/MAX(F$5:F3544))</f>
        <v>-2.994375029405838E-2</v>
      </c>
      <c r="Q3544" s="33">
        <f>IF(DatiStorici[[#This Row],[Calend]]="X",(DatiStorici[[#This Row],[Balanced]]*B$2/DatiStorici[[#This Row],[Bond 3Y]]),Q3543)</f>
        <v>36.169249452917384</v>
      </c>
      <c r="R3544" s="33">
        <f>IF(DatiStorici[[#This Row],[Calend]]="X",(DatiStorici[[#This Row],[Balanced]]*C$2/DatiStorici[[#This Row],[Bond 10Y]]),R3543)</f>
        <v>24.30522809470698</v>
      </c>
      <c r="S3544" s="33">
        <f>IF(DatiStorici[[#This Row],[Calend]]="X",(DatiStorici[[#This Row],[Balanced]]*D$2/DatiStorici[[#This Row],[SXXR]]),S3543)</f>
        <v>17.1323042755117</v>
      </c>
      <c r="T3544" s="33">
        <f>IF(DatiStorici[[#This Row],[Calend]]="X",(DatiStorici[[#This Row],[Balanced]]*E$2/DatiStorici[[#This Row],[Gold]]),T3543)</f>
        <v>33.681751547510174</v>
      </c>
      <c r="U3544" s="34">
        <f>SUMPRODUCT(DatiStorici[[#This Row],[Bond 3Y]:[Gold]],Q3543:T3543)</f>
        <v>20006.717835623531</v>
      </c>
      <c r="V3544" s="32">
        <f t="shared" si="454"/>
        <v>3.2365864701115465E-3</v>
      </c>
      <c r="W3544" s="32">
        <f>-(1-U3544/MAX(U$5:U3544))</f>
        <v>-2.4502725846474505E-2</v>
      </c>
      <c r="X3544" s="53" t="str">
        <f t="shared" si="455"/>
        <v/>
      </c>
    </row>
    <row r="3545" spans="1:24" x14ac:dyDescent="0.3">
      <c r="A3545" s="79">
        <v>44106</v>
      </c>
      <c r="B3545" s="1">
        <v>133.10890900000001</v>
      </c>
      <c r="C3545" s="1">
        <v>204.579047</v>
      </c>
      <c r="D3545" s="1">
        <v>247.994212</v>
      </c>
      <c r="E3545" s="1">
        <v>177.87253999999999</v>
      </c>
      <c r="F3545" s="3">
        <f t="shared" si="448"/>
        <v>19211.649003765026</v>
      </c>
      <c r="G3545" s="36">
        <f t="shared" si="449"/>
        <v>2.7635327076975418E-4</v>
      </c>
      <c r="H3545" s="31">
        <f t="shared" si="450"/>
        <v>9.7290897512103749E-4</v>
      </c>
      <c r="I3545" s="37">
        <f t="shared" si="451"/>
        <v>2.4596402547089873E-3</v>
      </c>
      <c r="J3545" s="37">
        <f t="shared" si="452"/>
        <v>5.4092676822590222E-4</v>
      </c>
      <c r="K3545" s="39">
        <f t="shared" si="453"/>
        <v>9.8444379859820817E-4</v>
      </c>
      <c r="L3545" s="36">
        <f>-(1-B3545/MAX(B$5:B3545))</f>
        <v>-7.3689532829740445E-3</v>
      </c>
      <c r="M3545" s="37">
        <f>-(1-C3545/MAX(C$5:C3545))</f>
        <v>-3.7483982860456733E-3</v>
      </c>
      <c r="N3545" s="37">
        <f>-(1-D3545/MAX(D$5:D3545))</f>
        <v>-0.14874380606989424</v>
      </c>
      <c r="O3545" s="37">
        <f>-(1-E3545/MAX(E$5:E3545))</f>
        <v>-7.9959182985213983E-2</v>
      </c>
      <c r="P3545" s="39">
        <f>-(1-F3545/MAX(F$5:F3545))</f>
        <v>-2.898831422534931E-2</v>
      </c>
      <c r="Q3545" s="33">
        <f>IF(DatiStorici[[#This Row],[Calend]]="X",(DatiStorici[[#This Row],[Balanced]]*B$2/DatiStorici[[#This Row],[Bond 3Y]]),Q3544)</f>
        <v>36.169249452917384</v>
      </c>
      <c r="R3545" s="33">
        <f>IF(DatiStorici[[#This Row],[Calend]]="X",(DatiStorici[[#This Row],[Balanced]]*C$2/DatiStorici[[#This Row],[Bond 10Y]]),R3544)</f>
        <v>24.30522809470698</v>
      </c>
      <c r="S3545" s="33">
        <f>IF(DatiStorici[[#This Row],[Calend]]="X",(DatiStorici[[#This Row],[Balanced]]*D$2/DatiStorici[[#This Row],[SXXR]]),S3544)</f>
        <v>17.1323042755117</v>
      </c>
      <c r="T3545" s="33">
        <f>IF(DatiStorici[[#This Row],[Calend]]="X",(DatiStorici[[#This Row],[Balanced]]*E$2/DatiStorici[[#This Row],[Gold]]),T3544)</f>
        <v>33.681751547510174</v>
      </c>
      <c r="U3545" s="34">
        <f>SUMPRODUCT(DatiStorici[[#This Row],[Bond 3Y]:[Gold]],Q3544:T3544)</f>
        <v>20026.56073271378</v>
      </c>
      <c r="V3545" s="32">
        <f t="shared" si="454"/>
        <v>9.9132019284264134E-4</v>
      </c>
      <c r="W3545" s="32">
        <f>-(1-U3545/MAX(U$5:U3545))</f>
        <v>-2.3535216223862565E-2</v>
      </c>
      <c r="X3545" s="53" t="str">
        <f t="shared" si="455"/>
        <v/>
      </c>
    </row>
    <row r="3546" spans="1:24" x14ac:dyDescent="0.3">
      <c r="A3546" s="79">
        <v>44109</v>
      </c>
      <c r="B3546" s="1">
        <v>133.10963799999999</v>
      </c>
      <c r="C3546" s="1">
        <v>204.271806</v>
      </c>
      <c r="D3546" s="1">
        <v>250.01089200000001</v>
      </c>
      <c r="E3546" s="1">
        <v>178.47888</v>
      </c>
      <c r="F3546" s="3">
        <f t="shared" si="448"/>
        <v>19258.140345065956</v>
      </c>
      <c r="G3546" s="36">
        <f t="shared" si="449"/>
        <v>5.4767033190215666E-6</v>
      </c>
      <c r="H3546" s="31">
        <f t="shared" si="450"/>
        <v>-1.5029493302020848E-3</v>
      </c>
      <c r="I3546" s="37">
        <f t="shared" si="451"/>
        <v>8.0990777302359721E-3</v>
      </c>
      <c r="J3546" s="37">
        <f t="shared" si="452"/>
        <v>3.4030485140503705E-3</v>
      </c>
      <c r="K3546" s="39">
        <f t="shared" si="453"/>
        <v>2.4170324153881843E-3</v>
      </c>
      <c r="L3546" s="36">
        <f>-(1-B3546/MAX(B$5:B3546))</f>
        <v>-7.3635169223391639E-3</v>
      </c>
      <c r="M3546" s="37">
        <f>-(1-C3546/MAX(C$5:C3546))</f>
        <v>-5.2445893322490278E-3</v>
      </c>
      <c r="N3546" s="37">
        <f>-(1-D3546/MAX(D$5:D3546))</f>
        <v>-0.14182142136046816</v>
      </c>
      <c r="O3546" s="37">
        <f>-(1-E3546/MAX(E$5:E3546))</f>
        <v>-7.6822906025382109E-2</v>
      </c>
      <c r="P3546" s="39">
        <f>-(1-F3546/MAX(F$5:F3546))</f>
        <v>-2.6638508871228317E-2</v>
      </c>
      <c r="Q3546" s="33">
        <f>IF(DatiStorici[[#This Row],[Calend]]="X",(DatiStorici[[#This Row],[Balanced]]*B$2/DatiStorici[[#This Row],[Bond 3Y]]),Q3545)</f>
        <v>36.169249452917384</v>
      </c>
      <c r="R3546" s="33">
        <f>IF(DatiStorici[[#This Row],[Calend]]="X",(DatiStorici[[#This Row],[Balanced]]*C$2/DatiStorici[[#This Row],[Bond 10Y]]),R3545)</f>
        <v>24.30522809470698</v>
      </c>
      <c r="S3546" s="33">
        <f>IF(DatiStorici[[#This Row],[Calend]]="X",(DatiStorici[[#This Row],[Balanced]]*D$2/DatiStorici[[#This Row],[SXXR]]),S3545)</f>
        <v>17.1323042755117</v>
      </c>
      <c r="T3546" s="33">
        <f>IF(DatiStorici[[#This Row],[Calend]]="X",(DatiStorici[[#This Row],[Balanced]]*E$2/DatiStorici[[#This Row],[Gold]]),T3545)</f>
        <v>33.681751547510174</v>
      </c>
      <c r="U3546" s="34">
        <f>SUMPRODUCT(DatiStorici[[#This Row],[Bond 3Y]:[Gold]],Q3545:T3545)</f>
        <v>20074.092506131241</v>
      </c>
      <c r="V3546" s="32">
        <f t="shared" si="454"/>
        <v>2.3706245080106604E-3</v>
      </c>
      <c r="W3546" s="32">
        <f>-(1-U3546/MAX(U$5:U3546))</f>
        <v>-2.1217638908814118E-2</v>
      </c>
      <c r="X3546" s="53" t="str">
        <f t="shared" si="455"/>
        <v/>
      </c>
    </row>
    <row r="3547" spans="1:24" x14ac:dyDescent="0.3">
      <c r="A3547" s="79">
        <v>44110</v>
      </c>
      <c r="B3547" s="1">
        <v>133.11607699999999</v>
      </c>
      <c r="C3547" s="1">
        <v>204.31020000000001</v>
      </c>
      <c r="D3547" s="1">
        <v>250.18535199999999</v>
      </c>
      <c r="E3547" s="1">
        <v>178.83208999999999</v>
      </c>
      <c r="F3547" s="3">
        <f t="shared" si="448"/>
        <v>19275.826717726915</v>
      </c>
      <c r="G3547" s="36">
        <f t="shared" si="449"/>
        <v>4.8372487242706458E-5</v>
      </c>
      <c r="H3547" s="31">
        <f t="shared" si="450"/>
        <v>1.8793779240980135E-4</v>
      </c>
      <c r="I3547" s="37">
        <f t="shared" si="451"/>
        <v>6.975662419181235E-4</v>
      </c>
      <c r="J3547" s="37">
        <f t="shared" si="452"/>
        <v>1.9770460170850401E-3</v>
      </c>
      <c r="K3547" s="39">
        <f t="shared" si="453"/>
        <v>9.1796278717417407E-4</v>
      </c>
      <c r="L3547" s="36">
        <f>-(1-B3547/MAX(B$5:B3547))</f>
        <v>-7.3154994653723548E-3</v>
      </c>
      <c r="M3547" s="37">
        <f>-(1-C3547/MAX(C$5:C3547))</f>
        <v>-5.057619627593879E-3</v>
      </c>
      <c r="N3547" s="37">
        <f>-(1-D3547/MAX(D$5:D3547))</f>
        <v>-0.14122257611164024</v>
      </c>
      <c r="O3547" s="37">
        <f>-(1-E3547/MAX(E$5:E3547))</f>
        <v>-7.4995937022871773E-2</v>
      </c>
      <c r="P3547" s="39">
        <f>-(1-F3547/MAX(F$5:F3547))</f>
        <v>-2.5744589014094155E-2</v>
      </c>
      <c r="Q3547" s="33">
        <f>IF(DatiStorici[[#This Row],[Calend]]="X",(DatiStorici[[#This Row],[Balanced]]*B$2/DatiStorici[[#This Row],[Bond 3Y]]),Q3546)</f>
        <v>36.169249452917384</v>
      </c>
      <c r="R3547" s="33">
        <f>IF(DatiStorici[[#This Row],[Calend]]="X",(DatiStorici[[#This Row],[Balanced]]*C$2/DatiStorici[[#This Row],[Bond 10Y]]),R3546)</f>
        <v>24.30522809470698</v>
      </c>
      <c r="S3547" s="33">
        <f>IF(DatiStorici[[#This Row],[Calend]]="X",(DatiStorici[[#This Row],[Balanced]]*D$2/DatiStorici[[#This Row],[SXXR]]),S3546)</f>
        <v>17.1323042755117</v>
      </c>
      <c r="T3547" s="33">
        <f>IF(DatiStorici[[#This Row],[Calend]]="X",(DatiStorici[[#This Row],[Balanced]]*E$2/DatiStorici[[#This Row],[Gold]]),T3546)</f>
        <v>33.681751547510174</v>
      </c>
      <c r="U3547" s="34">
        <f>SUMPRODUCT(DatiStorici[[#This Row],[Bond 3Y]:[Gold]],Q3546:T3546)</f>
        <v>20090.144208123937</v>
      </c>
      <c r="V3547" s="32">
        <f t="shared" si="454"/>
        <v>7.9930326880079566E-4</v>
      </c>
      <c r="W3547" s="32">
        <f>-(1-U3547/MAX(U$5:U3547))</f>
        <v>-2.0434982219793563E-2</v>
      </c>
      <c r="X3547" s="53" t="str">
        <f t="shared" si="455"/>
        <v/>
      </c>
    </row>
    <row r="3548" spans="1:24" x14ac:dyDescent="0.3">
      <c r="A3548" s="79">
        <v>44111</v>
      </c>
      <c r="B3548" s="1">
        <v>133.129096</v>
      </c>
      <c r="C3548" s="1">
        <v>204.22611599999999</v>
      </c>
      <c r="D3548" s="1">
        <v>249.89250799999999</v>
      </c>
      <c r="E3548" s="1">
        <v>176.12907999999999</v>
      </c>
      <c r="F3548" s="3">
        <f t="shared" si="448"/>
        <v>19163.005115852473</v>
      </c>
      <c r="G3548" s="36">
        <f t="shared" si="449"/>
        <v>9.7797078262038505E-5</v>
      </c>
      <c r="H3548" s="31">
        <f t="shared" si="450"/>
        <v>-4.1163538169911512E-4</v>
      </c>
      <c r="I3548" s="37">
        <f t="shared" si="451"/>
        <v>-1.1711937556059498E-3</v>
      </c>
      <c r="J3548" s="37">
        <f t="shared" si="452"/>
        <v>-1.5230185592725048E-2</v>
      </c>
      <c r="K3548" s="39">
        <f t="shared" si="453"/>
        <v>-5.8702057514294611E-3</v>
      </c>
      <c r="L3548" s="36">
        <f>-(1-B3548/MAX(B$5:B3548))</f>
        <v>-7.2184130742787289E-3</v>
      </c>
      <c r="M3548" s="37">
        <f>-(1-C3548/MAX(C$5:C3548))</f>
        <v>-5.4670888323190558E-3</v>
      </c>
      <c r="N3548" s="37">
        <f>-(1-D3548/MAX(D$5:D3548))</f>
        <v>-0.14222778210755782</v>
      </c>
      <c r="O3548" s="37">
        <f>-(1-E3548/MAX(E$5:E3548))</f>
        <v>-8.8977181844580366E-2</v>
      </c>
      <c r="P3548" s="39">
        <f>-(1-F3548/MAX(F$5:F3548))</f>
        <v>-3.1446915441483592E-2</v>
      </c>
      <c r="Q3548" s="33">
        <f>IF(DatiStorici[[#This Row],[Calend]]="X",(DatiStorici[[#This Row],[Balanced]]*B$2/DatiStorici[[#This Row],[Bond 3Y]]),Q3547)</f>
        <v>36.169249452917384</v>
      </c>
      <c r="R3548" s="33">
        <f>IF(DatiStorici[[#This Row],[Calend]]="X",(DatiStorici[[#This Row],[Balanced]]*C$2/DatiStorici[[#This Row],[Bond 10Y]]),R3547)</f>
        <v>24.30522809470698</v>
      </c>
      <c r="S3548" s="33">
        <f>IF(DatiStorici[[#This Row],[Calend]]="X",(DatiStorici[[#This Row],[Balanced]]*D$2/DatiStorici[[#This Row],[SXXR]]),S3547)</f>
        <v>17.1323042755117</v>
      </c>
      <c r="T3548" s="33">
        <f>IF(DatiStorici[[#This Row],[Calend]]="X",(DatiStorici[[#This Row],[Balanced]]*E$2/DatiStorici[[#This Row],[Gold]]),T3547)</f>
        <v>33.681751547510174</v>
      </c>
      <c r="U3548" s="34">
        <f>SUMPRODUCT(DatiStorici[[#This Row],[Bond 3Y]:[Gold]],Q3547:T3547)</f>
        <v>19992.512211019759</v>
      </c>
      <c r="V3548" s="32">
        <f t="shared" si="454"/>
        <v>-4.8715429020543309E-3</v>
      </c>
      <c r="W3548" s="32">
        <f>-(1-U3548/MAX(U$5:U3548))</f>
        <v>-2.519537059672694E-2</v>
      </c>
      <c r="X3548" s="53" t="str">
        <f t="shared" si="455"/>
        <v/>
      </c>
    </row>
    <row r="3549" spans="1:24" x14ac:dyDescent="0.3">
      <c r="A3549" s="79">
        <v>44112</v>
      </c>
      <c r="B3549" s="1">
        <v>133.146063</v>
      </c>
      <c r="C3549" s="1">
        <v>204.64936499999999</v>
      </c>
      <c r="D3549" s="1">
        <v>251.863496</v>
      </c>
      <c r="E3549" s="1">
        <v>176.40286</v>
      </c>
      <c r="F3549" s="3">
        <f t="shared" si="448"/>
        <v>19214.588507563029</v>
      </c>
      <c r="G3549" s="36">
        <f t="shared" si="449"/>
        <v>1.2743960110041331E-4</v>
      </c>
      <c r="H3549" s="31">
        <f t="shared" si="450"/>
        <v>2.0703083009109492E-3</v>
      </c>
      <c r="I3549" s="37">
        <f t="shared" si="451"/>
        <v>7.8564008092511829E-3</v>
      </c>
      <c r="J3549" s="37">
        <f t="shared" si="452"/>
        <v>1.5532212771479743E-3</v>
      </c>
      <c r="K3549" s="39">
        <f t="shared" si="453"/>
        <v>2.6882051689035872E-3</v>
      </c>
      <c r="L3549" s="36">
        <f>-(1-B3549/MAX(B$5:B3549))</f>
        <v>-7.0918853227092127E-3</v>
      </c>
      <c r="M3549" s="37">
        <f>-(1-C3549/MAX(C$5:C3549))</f>
        <v>-3.405966247395642E-3</v>
      </c>
      <c r="N3549" s="37">
        <f>-(1-D3549/MAX(D$5:D3549))</f>
        <v>-0.13546223814735481</v>
      </c>
      <c r="O3549" s="37">
        <f>-(1-E3549/MAX(E$5:E3549))</f>
        <v>-8.7561062330672623E-2</v>
      </c>
      <c r="P3549" s="39">
        <f>-(1-F3549/MAX(F$5:F3549))</f>
        <v>-2.8839743296446785E-2</v>
      </c>
      <c r="Q3549" s="33">
        <f>IF(DatiStorici[[#This Row],[Calend]]="X",(DatiStorici[[#This Row],[Balanced]]*B$2/DatiStorici[[#This Row],[Bond 3Y]]),Q3548)</f>
        <v>36.169249452917384</v>
      </c>
      <c r="R3549" s="33">
        <f>IF(DatiStorici[[#This Row],[Calend]]="X",(DatiStorici[[#This Row],[Balanced]]*C$2/DatiStorici[[#This Row],[Bond 10Y]]),R3548)</f>
        <v>24.30522809470698</v>
      </c>
      <c r="S3549" s="33">
        <f>IF(DatiStorici[[#This Row],[Calend]]="X",(DatiStorici[[#This Row],[Balanced]]*D$2/DatiStorici[[#This Row],[SXXR]]),S3548)</f>
        <v>17.1323042755117</v>
      </c>
      <c r="T3549" s="33">
        <f>IF(DatiStorici[[#This Row],[Calend]]="X",(DatiStorici[[#This Row],[Balanced]]*E$2/DatiStorici[[#This Row],[Gold]]),T3548)</f>
        <v>33.681751547510174</v>
      </c>
      <c r="U3549" s="34">
        <f>SUMPRODUCT(DatiStorici[[#This Row],[Bond 3Y]:[Gold]],Q3548:T3548)</f>
        <v>20046.402014239142</v>
      </c>
      <c r="V3549" s="32">
        <f t="shared" si="454"/>
        <v>2.6918729842405368E-3</v>
      </c>
      <c r="W3549" s="32">
        <f>-(1-U3549/MAX(U$5:U3549))</f>
        <v>-2.2567785373748817E-2</v>
      </c>
      <c r="X3549" s="53" t="str">
        <f t="shared" si="455"/>
        <v/>
      </c>
    </row>
    <row r="3550" spans="1:24" x14ac:dyDescent="0.3">
      <c r="A3550" s="79">
        <v>44113</v>
      </c>
      <c r="B3550" s="1">
        <v>133.19617400000001</v>
      </c>
      <c r="C3550" s="1">
        <v>205.04593199999999</v>
      </c>
      <c r="D3550" s="1">
        <v>253.25779600000001</v>
      </c>
      <c r="E3550" s="1">
        <v>179.74679</v>
      </c>
      <c r="F3550" s="3">
        <f t="shared" si="448"/>
        <v>19378.728171459537</v>
      </c>
      <c r="G3550" s="36">
        <f t="shared" si="449"/>
        <v>3.7629030345126297E-4</v>
      </c>
      <c r="H3550" s="31">
        <f t="shared" si="450"/>
        <v>1.9359125025692327E-3</v>
      </c>
      <c r="I3550" s="37">
        <f t="shared" si="451"/>
        <v>5.5206682566928279E-3</v>
      </c>
      <c r="J3550" s="37">
        <f t="shared" si="452"/>
        <v>1.8778781712210663E-2</v>
      </c>
      <c r="K3550" s="39">
        <f t="shared" si="453"/>
        <v>8.5061698611303155E-3</v>
      </c>
      <c r="L3550" s="36">
        <f>-(1-B3550/MAX(B$5:B3550))</f>
        <v>-6.7181933230094915E-3</v>
      </c>
      <c r="M3550" s="37">
        <f>-(1-C3550/MAX(C$5:C3550))</f>
        <v>-1.4747786955399134E-3</v>
      </c>
      <c r="N3550" s="37">
        <f>-(1-D3550/MAX(D$5:D3550))</f>
        <v>-0.13067621309610578</v>
      </c>
      <c r="O3550" s="37">
        <f>-(1-E3550/MAX(E$5:E3550))</f>
        <v>-7.0264676450984553E-2</v>
      </c>
      <c r="P3550" s="39">
        <f>-(1-F3550/MAX(F$5:F3550))</f>
        <v>-2.0543655245316983E-2</v>
      </c>
      <c r="Q3550" s="33">
        <f>IF(DatiStorici[[#This Row],[Calend]]="X",(DatiStorici[[#This Row],[Balanced]]*B$2/DatiStorici[[#This Row],[Bond 3Y]]),Q3549)</f>
        <v>36.169249452917384</v>
      </c>
      <c r="R3550" s="33">
        <f>IF(DatiStorici[[#This Row],[Calend]]="X",(DatiStorici[[#This Row],[Balanced]]*C$2/DatiStorici[[#This Row],[Bond 10Y]]),R3549)</f>
        <v>24.30522809470698</v>
      </c>
      <c r="S3550" s="33">
        <f>IF(DatiStorici[[#This Row],[Calend]]="X",(DatiStorici[[#This Row],[Balanced]]*D$2/DatiStorici[[#This Row],[SXXR]]),S3549)</f>
        <v>17.1323042755117</v>
      </c>
      <c r="T3550" s="33">
        <f>IF(DatiStorici[[#This Row],[Calend]]="X",(DatiStorici[[#This Row],[Balanced]]*E$2/DatiStorici[[#This Row],[Gold]]),T3549)</f>
        <v>33.681751547510174</v>
      </c>
      <c r="U3550" s="34">
        <f>SUMPRODUCT(DatiStorici[[#This Row],[Bond 3Y]:[Gold]],Q3549:T3549)</f>
        <v>20194.370134191922</v>
      </c>
      <c r="V3550" s="32">
        <f t="shared" si="454"/>
        <v>7.3541723452454511E-3</v>
      </c>
      <c r="W3550" s="32">
        <f>-(1-U3550/MAX(U$5:U3550))</f>
        <v>-1.535308384891676E-2</v>
      </c>
      <c r="X3550" s="53" t="str">
        <f t="shared" si="455"/>
        <v/>
      </c>
    </row>
    <row r="3551" spans="1:24" x14ac:dyDescent="0.3">
      <c r="A3551" s="79">
        <v>44116</v>
      </c>
      <c r="B3551" s="1">
        <v>133.21819300000001</v>
      </c>
      <c r="C3551" s="1">
        <v>205.31892199999999</v>
      </c>
      <c r="D3551" s="1">
        <v>255.057785</v>
      </c>
      <c r="E3551" s="1">
        <v>179.95116999999999</v>
      </c>
      <c r="F3551" s="3">
        <f t="shared" si="448"/>
        <v>19421.32233196497</v>
      </c>
      <c r="G3551" s="36">
        <f t="shared" si="449"/>
        <v>1.652988935850986E-4</v>
      </c>
      <c r="H3551" s="31">
        <f t="shared" si="450"/>
        <v>1.3304747597597511E-3</v>
      </c>
      <c r="I3551" s="37">
        <f t="shared" si="451"/>
        <v>7.0822008644392037E-3</v>
      </c>
      <c r="J3551" s="37">
        <f t="shared" si="452"/>
        <v>1.1363980045628879E-3</v>
      </c>
      <c r="K3551" s="39">
        <f t="shared" si="453"/>
        <v>2.1955733079393348E-3</v>
      </c>
      <c r="L3551" s="36">
        <f>-(1-B3551/MAX(B$5:B3551))</f>
        <v>-6.5539913685207507E-3</v>
      </c>
      <c r="M3551" s="37">
        <f>-(1-C3551/MAX(C$5:C3551))</f>
        <v>-1.4538192328938937E-4</v>
      </c>
      <c r="N3551" s="37">
        <f>-(1-D3551/MAX(D$5:D3551))</f>
        <v>-0.12449763427808058</v>
      </c>
      <c r="O3551" s="37">
        <f>-(1-E3551/MAX(E$5:E3551))</f>
        <v>-6.9207526526766538E-2</v>
      </c>
      <c r="P3551" s="39">
        <f>-(1-F3551/MAX(F$5:F3551))</f>
        <v>-1.8390824554498586E-2</v>
      </c>
      <c r="Q3551" s="33">
        <f>IF(DatiStorici[[#This Row],[Calend]]="X",(DatiStorici[[#This Row],[Balanced]]*B$2/DatiStorici[[#This Row],[Bond 3Y]]),Q3550)</f>
        <v>36.169249452917384</v>
      </c>
      <c r="R3551" s="33">
        <f>IF(DatiStorici[[#This Row],[Calend]]="X",(DatiStorici[[#This Row],[Balanced]]*C$2/DatiStorici[[#This Row],[Bond 10Y]]),R3550)</f>
        <v>24.30522809470698</v>
      </c>
      <c r="S3551" s="33">
        <f>IF(DatiStorici[[#This Row],[Calend]]="X",(DatiStorici[[#This Row],[Balanced]]*D$2/DatiStorici[[#This Row],[SXXR]]),S3550)</f>
        <v>17.1323042755117</v>
      </c>
      <c r="T3551" s="33">
        <f>IF(DatiStorici[[#This Row],[Calend]]="X",(DatiStorici[[#This Row],[Balanced]]*E$2/DatiStorici[[#This Row],[Gold]]),T3550)</f>
        <v>33.681751547510174</v>
      </c>
      <c r="U3551" s="34">
        <f>SUMPRODUCT(DatiStorici[[#This Row],[Bond 3Y]:[Gold]],Q3550:T3550)</f>
        <v>20239.523464735052</v>
      </c>
      <c r="V3551" s="32">
        <f t="shared" si="454"/>
        <v>2.2334405763992596E-3</v>
      </c>
      <c r="W3551" s="32">
        <f>-(1-U3551/MAX(U$5:U3551))</f>
        <v>-1.3151475807774315E-2</v>
      </c>
      <c r="X3551" s="53" t="str">
        <f t="shared" si="455"/>
        <v/>
      </c>
    </row>
    <row r="3552" spans="1:24" x14ac:dyDescent="0.3">
      <c r="A3552" s="79">
        <v>44117</v>
      </c>
      <c r="B3552" s="1">
        <v>133.22365199999999</v>
      </c>
      <c r="C3552" s="1">
        <v>205.467173</v>
      </c>
      <c r="D3552" s="1">
        <v>253.66694699999999</v>
      </c>
      <c r="E3552" s="1">
        <v>176.75300999999999</v>
      </c>
      <c r="F3552" s="3">
        <f t="shared" si="448"/>
        <v>19278.149837679161</v>
      </c>
      <c r="G3552" s="36">
        <f t="shared" si="449"/>
        <v>4.097704698555743E-5</v>
      </c>
      <c r="H3552" s="31">
        <f t="shared" si="450"/>
        <v>7.2179174631694146E-4</v>
      </c>
      <c r="I3552" s="37">
        <f t="shared" si="451"/>
        <v>-5.4679530120831368E-3</v>
      </c>
      <c r="J3552" s="37">
        <f t="shared" si="452"/>
        <v>-1.7932201975311562E-2</v>
      </c>
      <c r="K3552" s="39">
        <f t="shared" si="453"/>
        <v>-7.3992299877088724E-3</v>
      </c>
      <c r="L3552" s="36">
        <f>-(1-B3552/MAX(B$5:B3552))</f>
        <v>-6.5132820506793587E-3</v>
      </c>
      <c r="M3552" s="37">
        <f>-(1-C3552/MAX(C$5:C3552))</f>
        <v>0</v>
      </c>
      <c r="N3552" s="37">
        <f>-(1-D3552/MAX(D$5:D3552))</f>
        <v>-0.12927177579011462</v>
      </c>
      <c r="O3552" s="37">
        <f>-(1-E3552/MAX(E$5:E3552))</f>
        <v>-8.5749921093932535E-2</v>
      </c>
      <c r="P3552" s="39">
        <f>-(1-F3552/MAX(F$5:F3552))</f>
        <v>-2.5627171887607769E-2</v>
      </c>
      <c r="Q3552" s="33">
        <f>IF(DatiStorici[[#This Row],[Calend]]="X",(DatiStorici[[#This Row],[Balanced]]*B$2/DatiStorici[[#This Row],[Bond 3Y]]),Q3551)</f>
        <v>36.169249452917384</v>
      </c>
      <c r="R3552" s="33">
        <f>IF(DatiStorici[[#This Row],[Calend]]="X",(DatiStorici[[#This Row],[Balanced]]*C$2/DatiStorici[[#This Row],[Bond 10Y]]),R3551)</f>
        <v>24.30522809470698</v>
      </c>
      <c r="S3552" s="33">
        <f>IF(DatiStorici[[#This Row],[Calend]]="X",(DatiStorici[[#This Row],[Balanced]]*D$2/DatiStorici[[#This Row],[SXXR]]),S3551)</f>
        <v>17.1323042755117</v>
      </c>
      <c r="T3552" s="33">
        <f>IF(DatiStorici[[#This Row],[Calend]]="X",(DatiStorici[[#This Row],[Balanced]]*E$2/DatiStorici[[#This Row],[Gold]]),T3551)</f>
        <v>33.681751547510174</v>
      </c>
      <c r="U3552" s="34">
        <f>SUMPRODUCT(DatiStorici[[#This Row],[Bond 3Y]:[Gold]],Q3551:T3551)</f>
        <v>20111.776296694959</v>
      </c>
      <c r="V3552" s="32">
        <f t="shared" si="454"/>
        <v>-6.3317710007451244E-3</v>
      </c>
      <c r="W3552" s="32">
        <f>-(1-U3552/MAX(U$5:U3552))</f>
        <v>-1.9380234329177126E-2</v>
      </c>
      <c r="X3552" s="53" t="str">
        <f t="shared" si="455"/>
        <v/>
      </c>
    </row>
    <row r="3553" spans="1:24" x14ac:dyDescent="0.3">
      <c r="A3553" s="79">
        <v>44118</v>
      </c>
      <c r="B3553" s="1">
        <v>133.23969299999999</v>
      </c>
      <c r="C3553" s="1">
        <v>205.699275</v>
      </c>
      <c r="D3553" s="1">
        <v>253.42533299999999</v>
      </c>
      <c r="E3553" s="1">
        <v>178.50335000000001</v>
      </c>
      <c r="F3553" s="3">
        <f t="shared" si="448"/>
        <v>19349.82232803942</v>
      </c>
      <c r="G3553" s="36">
        <f t="shared" si="449"/>
        <v>1.2039929934359076E-4</v>
      </c>
      <c r="H3553" s="31">
        <f t="shared" si="450"/>
        <v>1.128993018679309E-3</v>
      </c>
      <c r="I3553" s="37">
        <f t="shared" si="451"/>
        <v>-9.5293905197688274E-4</v>
      </c>
      <c r="J3553" s="37">
        <f t="shared" si="452"/>
        <v>9.8540342159405322E-3</v>
      </c>
      <c r="K3553" s="39">
        <f t="shared" si="453"/>
        <v>3.7109156184684847E-3</v>
      </c>
      <c r="L3553" s="36">
        <f>-(1-B3553/MAX(B$5:B3553))</f>
        <v>-6.3936597448546184E-3</v>
      </c>
      <c r="M3553" s="37">
        <f>-(1-C3553/MAX(C$5:C3553))</f>
        <v>0</v>
      </c>
      <c r="N3553" s="37">
        <f>-(1-D3553/MAX(D$5:D3553))</f>
        <v>-0.13010113149314295</v>
      </c>
      <c r="O3553" s="37">
        <f>-(1-E3553/MAX(E$5:E3553))</f>
        <v>-7.6696335623945511E-2</v>
      </c>
      <c r="P3553" s="39">
        <f>-(1-F3553/MAX(F$5:F3553))</f>
        <v>-2.2004639242193424E-2</v>
      </c>
      <c r="Q3553" s="33">
        <f>IF(DatiStorici[[#This Row],[Calend]]="X",(DatiStorici[[#This Row],[Balanced]]*B$2/DatiStorici[[#This Row],[Bond 3Y]]),Q3552)</f>
        <v>36.169249452917384</v>
      </c>
      <c r="R3553" s="33">
        <f>IF(DatiStorici[[#This Row],[Calend]]="X",(DatiStorici[[#This Row],[Balanced]]*C$2/DatiStorici[[#This Row],[Bond 10Y]]),R3552)</f>
        <v>24.30522809470698</v>
      </c>
      <c r="S3553" s="33">
        <f>IF(DatiStorici[[#This Row],[Calend]]="X",(DatiStorici[[#This Row],[Balanced]]*D$2/DatiStorici[[#This Row],[SXXR]]),S3552)</f>
        <v>17.1323042755117</v>
      </c>
      <c r="T3553" s="33">
        <f>IF(DatiStorici[[#This Row],[Calend]]="X",(DatiStorici[[#This Row],[Balanced]]*E$2/DatiStorici[[#This Row],[Gold]]),T3552)</f>
        <v>33.681751547510174</v>
      </c>
      <c r="U3553" s="34">
        <f>SUMPRODUCT(DatiStorici[[#This Row],[Bond 3Y]:[Gold]],Q3552:T3552)</f>
        <v>20172.812892115115</v>
      </c>
      <c r="V3553" s="32">
        <f t="shared" si="454"/>
        <v>3.0302725362321022E-3</v>
      </c>
      <c r="W3553" s="32">
        <f>-(1-U3553/MAX(U$5:U3553))</f>
        <v>-1.6404182337782736E-2</v>
      </c>
      <c r="X3553" s="53" t="str">
        <f t="shared" si="455"/>
        <v/>
      </c>
    </row>
    <row r="3554" spans="1:24" x14ac:dyDescent="0.3">
      <c r="A3554" s="79">
        <v>44119</v>
      </c>
      <c r="B3554" s="1">
        <v>133.19372000000001</v>
      </c>
      <c r="C3554" s="1">
        <v>205.79941600000001</v>
      </c>
      <c r="D3554" s="1">
        <v>248.233056</v>
      </c>
      <c r="E3554" s="1">
        <v>176.80520999999999</v>
      </c>
      <c r="F3554" s="3">
        <f t="shared" si="448"/>
        <v>19206.137395261776</v>
      </c>
      <c r="G3554" s="36">
        <f t="shared" si="449"/>
        <v>-3.450993622652411E-4</v>
      </c>
      <c r="H3554" s="31">
        <f t="shared" si="450"/>
        <v>4.8671358702755466E-4</v>
      </c>
      <c r="I3554" s="37">
        <f t="shared" si="451"/>
        <v>-2.0701188446372386E-2</v>
      </c>
      <c r="J3554" s="37">
        <f t="shared" si="452"/>
        <v>-9.5587504554369134E-3</v>
      </c>
      <c r="K3554" s="39">
        <f t="shared" si="453"/>
        <v>-7.4533534623111436E-3</v>
      </c>
      <c r="L3554" s="36">
        <f>-(1-B3554/MAX(B$5:B3554))</f>
        <v>-6.7364934999618598E-3</v>
      </c>
      <c r="M3554" s="37">
        <f>-(1-C3554/MAX(C$5:C3554))</f>
        <v>0</v>
      </c>
      <c r="N3554" s="37">
        <f>-(1-D3554/MAX(D$5:D3554))</f>
        <v>-0.14792395857126373</v>
      </c>
      <c r="O3554" s="37">
        <f>-(1-E3554/MAX(E$5:E3554))</f>
        <v>-8.5479918030794244E-2</v>
      </c>
      <c r="P3554" s="39">
        <f>-(1-F3554/MAX(F$5:F3554))</f>
        <v>-2.926688668224886E-2</v>
      </c>
      <c r="Q3554" s="33">
        <f>IF(DatiStorici[[#This Row],[Calend]]="X",(DatiStorici[[#This Row],[Balanced]]*B$2/DatiStorici[[#This Row],[Bond 3Y]]),Q3553)</f>
        <v>36.169249452917384</v>
      </c>
      <c r="R3554" s="33">
        <f>IF(DatiStorici[[#This Row],[Calend]]="X",(DatiStorici[[#This Row],[Balanced]]*C$2/DatiStorici[[#This Row],[Bond 10Y]]),R3553)</f>
        <v>24.30522809470698</v>
      </c>
      <c r="S3554" s="33">
        <f>IF(DatiStorici[[#This Row],[Calend]]="X",(DatiStorici[[#This Row],[Balanced]]*D$2/DatiStorici[[#This Row],[SXXR]]),S3553)</f>
        <v>17.1323042755117</v>
      </c>
      <c r="T3554" s="33">
        <f>IF(DatiStorici[[#This Row],[Calend]]="X",(DatiStorici[[#This Row],[Balanced]]*E$2/DatiStorici[[#This Row],[Gold]]),T3553)</f>
        <v>33.681751547510174</v>
      </c>
      <c r="U3554" s="34">
        <f>SUMPRODUCT(DatiStorici[[#This Row],[Bond 3Y]:[Gold]],Q3553:T3553)</f>
        <v>20027.432034037018</v>
      </c>
      <c r="V3554" s="32">
        <f t="shared" si="454"/>
        <v>-7.2328659756528283E-3</v>
      </c>
      <c r="W3554" s="32">
        <f>-(1-U3554/MAX(U$5:U3554))</f>
        <v>-2.34927328903759E-2</v>
      </c>
      <c r="X3554" s="53" t="str">
        <f t="shared" si="455"/>
        <v/>
      </c>
    </row>
    <row r="3555" spans="1:24" x14ac:dyDescent="0.3">
      <c r="A3555" s="79">
        <v>44120</v>
      </c>
      <c r="B3555" s="1">
        <v>133.25721999999999</v>
      </c>
      <c r="C3555" s="1">
        <v>206.19049200000001</v>
      </c>
      <c r="D3555" s="1">
        <v>251.363653</v>
      </c>
      <c r="E3555" s="1">
        <v>178.03218000000001</v>
      </c>
      <c r="F3555" s="3">
        <f t="shared" si="448"/>
        <v>19313.09391473186</v>
      </c>
      <c r="G3555" s="36">
        <f t="shared" si="449"/>
        <v>4.7663559529672001E-4</v>
      </c>
      <c r="H3555" s="31">
        <f t="shared" si="450"/>
        <v>1.898474258062662E-3</v>
      </c>
      <c r="I3555" s="37">
        <f t="shared" si="451"/>
        <v>1.2532660523058931E-2</v>
      </c>
      <c r="J3555" s="37">
        <f t="shared" si="452"/>
        <v>6.9157023738737663E-3</v>
      </c>
      <c r="K3555" s="39">
        <f t="shared" si="453"/>
        <v>5.5534230936211074E-3</v>
      </c>
      <c r="L3555" s="36">
        <f>-(1-B3555/MAX(B$5:B3555))</f>
        <v>-6.2629559137850066E-3</v>
      </c>
      <c r="M3555" s="37">
        <f>-(1-C3555/MAX(C$5:C3555))</f>
        <v>0</v>
      </c>
      <c r="N3555" s="37">
        <f>-(1-D3555/MAX(D$5:D3555))</f>
        <v>-0.13717798161697503</v>
      </c>
      <c r="O3555" s="37">
        <f>-(1-E3555/MAX(E$5:E3555))</f>
        <v>-7.9133449479478535E-2</v>
      </c>
      <c r="P3555" s="39">
        <f>-(1-F3555/MAX(F$5:F3555))</f>
        <v>-2.3860998293652846E-2</v>
      </c>
      <c r="Q3555" s="33">
        <f>IF(DatiStorici[[#This Row],[Calend]]="X",(DatiStorici[[#This Row],[Balanced]]*B$2/DatiStorici[[#This Row],[Bond 3Y]]),Q3554)</f>
        <v>36.169249452917384</v>
      </c>
      <c r="R3555" s="33">
        <f>IF(DatiStorici[[#This Row],[Calend]]="X",(DatiStorici[[#This Row],[Balanced]]*C$2/DatiStorici[[#This Row],[Bond 10Y]]),R3554)</f>
        <v>24.30522809470698</v>
      </c>
      <c r="S3555" s="33">
        <f>IF(DatiStorici[[#This Row],[Calend]]="X",(DatiStorici[[#This Row],[Balanced]]*D$2/DatiStorici[[#This Row],[SXXR]]),S3554)</f>
        <v>17.1323042755117</v>
      </c>
      <c r="T3555" s="33">
        <f>IF(DatiStorici[[#This Row],[Calend]]="X",(DatiStorici[[#This Row],[Balanced]]*E$2/DatiStorici[[#This Row],[Gold]]),T3554)</f>
        <v>33.681751547510174</v>
      </c>
      <c r="U3555" s="34">
        <f>SUMPRODUCT(DatiStorici[[#This Row],[Bond 3Y]:[Gold]],Q3554:T3554)</f>
        <v>20134.194811823894</v>
      </c>
      <c r="V3555" s="32">
        <f t="shared" si="454"/>
        <v>5.3166685545291779E-3</v>
      </c>
      <c r="W3555" s="32">
        <f>-(1-U3555/MAX(U$5:U3555))</f>
        <v>-1.8287141470142321E-2</v>
      </c>
      <c r="X3555" s="53" t="str">
        <f t="shared" si="455"/>
        <v/>
      </c>
    </row>
    <row r="3556" spans="1:24" x14ac:dyDescent="0.3">
      <c r="A3556" s="79">
        <v>44123</v>
      </c>
      <c r="B3556" s="1">
        <v>133.218422</v>
      </c>
      <c r="C3556" s="1">
        <v>205.81232199999999</v>
      </c>
      <c r="D3556" s="1">
        <v>250.60627299999999</v>
      </c>
      <c r="E3556" s="1">
        <v>178.07773</v>
      </c>
      <c r="F3556" s="3">
        <f t="shared" si="448"/>
        <v>19292.964368278132</v>
      </c>
      <c r="G3556" s="36">
        <f t="shared" si="449"/>
        <v>-2.9119359640488146E-4</v>
      </c>
      <c r="H3556" s="31">
        <f t="shared" si="450"/>
        <v>-1.8357646761303391E-3</v>
      </c>
      <c r="I3556" s="37">
        <f t="shared" si="451"/>
        <v>-3.0176332704524651E-3</v>
      </c>
      <c r="J3556" s="37">
        <f t="shared" si="452"/>
        <v>2.5581989699991349E-4</v>
      </c>
      <c r="K3556" s="39">
        <f t="shared" si="453"/>
        <v>-1.0428181054047648E-3</v>
      </c>
      <c r="L3556" s="36">
        <f>-(1-B3556/MAX(B$5:B3556))</f>
        <v>-6.5522836502966975E-3</v>
      </c>
      <c r="M3556" s="37">
        <f>-(1-C3556/MAX(C$5:C3556))</f>
        <v>-1.8340806907818363E-3</v>
      </c>
      <c r="N3556" s="37">
        <f>-(1-D3556/MAX(D$5:D3556))</f>
        <v>-0.13977773751836997</v>
      </c>
      <c r="O3556" s="37">
        <f>-(1-E3556/MAX(E$5:E3556))</f>
        <v>-7.8897843358291864E-2</v>
      </c>
      <c r="P3556" s="39">
        <f>-(1-F3556/MAX(F$5:F3556))</f>
        <v>-2.487840314172618E-2</v>
      </c>
      <c r="Q3556" s="33">
        <f>IF(DatiStorici[[#This Row],[Calend]]="X",(DatiStorici[[#This Row],[Balanced]]*B$2/DatiStorici[[#This Row],[Bond 3Y]]),Q3555)</f>
        <v>36.169249452917384</v>
      </c>
      <c r="R3556" s="33">
        <f>IF(DatiStorici[[#This Row],[Calend]]="X",(DatiStorici[[#This Row],[Balanced]]*C$2/DatiStorici[[#This Row],[Bond 10Y]]),R3555)</f>
        <v>24.30522809470698</v>
      </c>
      <c r="S3556" s="33">
        <f>IF(DatiStorici[[#This Row],[Calend]]="X",(DatiStorici[[#This Row],[Balanced]]*D$2/DatiStorici[[#This Row],[SXXR]]),S3555)</f>
        <v>17.1323042755117</v>
      </c>
      <c r="T3556" s="33">
        <f>IF(DatiStorici[[#This Row],[Calend]]="X",(DatiStorici[[#This Row],[Balanced]]*E$2/DatiStorici[[#This Row],[Gold]]),T3555)</f>
        <v>33.681751547510174</v>
      </c>
      <c r="U3556" s="34">
        <f>SUMPRODUCT(DatiStorici[[#This Row],[Bond 3Y]:[Gold]],Q3555:T3555)</f>
        <v>20112.158548345848</v>
      </c>
      <c r="V3556" s="32">
        <f t="shared" si="454"/>
        <v>-1.0950689362066715E-3</v>
      </c>
      <c r="W3556" s="32">
        <f>-(1-U3556/MAX(U$5:U3556))</f>
        <v>-1.936159631735801E-2</v>
      </c>
      <c r="X3556" s="53" t="str">
        <f t="shared" si="455"/>
        <v/>
      </c>
    </row>
    <row r="3557" spans="1:24" x14ac:dyDescent="0.3">
      <c r="A3557" s="79">
        <v>44124</v>
      </c>
      <c r="B3557" s="1">
        <v>133.20582400000001</v>
      </c>
      <c r="C3557" s="1">
        <v>205.522651</v>
      </c>
      <c r="D3557" s="1">
        <v>250.00673800000001</v>
      </c>
      <c r="E3557" s="1">
        <v>177.40295</v>
      </c>
      <c r="F3557" s="3">
        <f t="shared" si="448"/>
        <v>19249.686435814732</v>
      </c>
      <c r="G3557" s="36">
        <f t="shared" si="449"/>
        <v>-9.4570972413596542E-5</v>
      </c>
      <c r="H3557" s="31">
        <f t="shared" si="450"/>
        <v>-1.4084435649741685E-3</v>
      </c>
      <c r="I3557" s="37">
        <f t="shared" si="451"/>
        <v>-2.3952045730105051E-3</v>
      </c>
      <c r="J3557" s="37">
        <f t="shared" si="452"/>
        <v>-3.7964415419990149E-3</v>
      </c>
      <c r="K3557" s="39">
        <f t="shared" si="453"/>
        <v>-2.2457173935344819E-3</v>
      </c>
      <c r="L3557" s="36">
        <f>-(1-B3557/MAX(B$5:B3557))</f>
        <v>-6.6462305244802122E-3</v>
      </c>
      <c r="M3557" s="37">
        <f>-(1-C3557/MAX(C$5:C3557))</f>
        <v>-3.2389514837570799E-3</v>
      </c>
      <c r="N3557" s="37">
        <f>-(1-D3557/MAX(D$5:D3557))</f>
        <v>-0.14183568023450022</v>
      </c>
      <c r="O3557" s="37">
        <f>-(1-E3557/MAX(E$5:E3557))</f>
        <v>-8.2388124334238144E-2</v>
      </c>
      <c r="P3557" s="39">
        <f>-(1-F3557/MAX(F$5:F3557))</f>
        <v>-2.7065793622881196E-2</v>
      </c>
      <c r="Q3557" s="33">
        <f>IF(DatiStorici[[#This Row],[Calend]]="X",(DatiStorici[[#This Row],[Balanced]]*B$2/DatiStorici[[#This Row],[Bond 3Y]]),Q3556)</f>
        <v>36.169249452917384</v>
      </c>
      <c r="R3557" s="33">
        <f>IF(DatiStorici[[#This Row],[Calend]]="X",(DatiStorici[[#This Row],[Balanced]]*C$2/DatiStorici[[#This Row],[Bond 10Y]]),R3556)</f>
        <v>24.30522809470698</v>
      </c>
      <c r="S3557" s="33">
        <f>IF(DatiStorici[[#This Row],[Calend]]="X",(DatiStorici[[#This Row],[Balanced]]*D$2/DatiStorici[[#This Row],[SXXR]]),S3556)</f>
        <v>17.1323042755117</v>
      </c>
      <c r="T3557" s="33">
        <f>IF(DatiStorici[[#This Row],[Calend]]="X",(DatiStorici[[#This Row],[Balanced]]*E$2/DatiStorici[[#This Row],[Gold]]),T3556)</f>
        <v>33.681751547510174</v>
      </c>
      <c r="U3557" s="34">
        <f>SUMPRODUCT(DatiStorici[[#This Row],[Bond 3Y]:[Gold]],Q3556:T3556)</f>
        <v>20071.663180060772</v>
      </c>
      <c r="V3557" s="32">
        <f t="shared" si="454"/>
        <v>-2.0155067513169325E-3</v>
      </c>
      <c r="W3557" s="32">
        <f>-(1-U3557/MAX(U$5:U3557))</f>
        <v>-2.1336089170333472E-2</v>
      </c>
      <c r="X3557" s="53" t="str">
        <f t="shared" si="455"/>
        <v/>
      </c>
    </row>
    <row r="3558" spans="1:24" x14ac:dyDescent="0.3">
      <c r="A3558" s="79">
        <v>44125</v>
      </c>
      <c r="B3558" s="1">
        <v>133.19380799999999</v>
      </c>
      <c r="C3558" s="1">
        <v>205.33827099999999</v>
      </c>
      <c r="D3558" s="1">
        <v>246.777142</v>
      </c>
      <c r="E3558" s="1">
        <v>179.80728999999999</v>
      </c>
      <c r="F3558" s="3">
        <f t="shared" si="448"/>
        <v>19290.966369457048</v>
      </c>
      <c r="G3558" s="36">
        <f t="shared" si="449"/>
        <v>-9.0210334886400801E-5</v>
      </c>
      <c r="H3558" s="31">
        <f t="shared" si="450"/>
        <v>-8.9753005216410724E-4</v>
      </c>
      <c r="I3558" s="37">
        <f t="shared" si="451"/>
        <v>-1.3002199261132819E-2</v>
      </c>
      <c r="J3558" s="37">
        <f t="shared" si="452"/>
        <v>1.3461967441620367E-2</v>
      </c>
      <c r="K3558" s="39">
        <f t="shared" si="453"/>
        <v>2.1421510235629972E-3</v>
      </c>
      <c r="L3558" s="36">
        <f>-(1-B3558/MAX(B$5:B3558))</f>
        <v>-6.7358372588978144E-3</v>
      </c>
      <c r="M3558" s="37">
        <f>-(1-C3558/MAX(C$5:C3558))</f>
        <v>-4.1331731242001402E-3</v>
      </c>
      <c r="N3558" s="37">
        <f>-(1-D3558/MAX(D$5:D3558))</f>
        <v>-0.1529214776679173</v>
      </c>
      <c r="O3558" s="37">
        <f>-(1-E3558/MAX(E$5:E3558))</f>
        <v>-6.9951741866312922E-2</v>
      </c>
      <c r="P3558" s="39">
        <f>-(1-F3558/MAX(F$5:F3558))</f>
        <v>-2.4979387716400403E-2</v>
      </c>
      <c r="Q3558" s="33">
        <f>IF(DatiStorici[[#This Row],[Calend]]="X",(DatiStorici[[#This Row],[Balanced]]*B$2/DatiStorici[[#This Row],[Bond 3Y]]),Q3557)</f>
        <v>36.169249452917384</v>
      </c>
      <c r="R3558" s="33">
        <f>IF(DatiStorici[[#This Row],[Calend]]="X",(DatiStorici[[#This Row],[Balanced]]*C$2/DatiStorici[[#This Row],[Bond 10Y]]),R3557)</f>
        <v>24.30522809470698</v>
      </c>
      <c r="S3558" s="33">
        <f>IF(DatiStorici[[#This Row],[Calend]]="X",(DatiStorici[[#This Row],[Balanced]]*D$2/DatiStorici[[#This Row],[SXXR]]),S3557)</f>
        <v>17.1323042755117</v>
      </c>
      <c r="T3558" s="33">
        <f>IF(DatiStorici[[#This Row],[Calend]]="X",(DatiStorici[[#This Row],[Balanced]]*E$2/DatiStorici[[#This Row],[Gold]]),T3557)</f>
        <v>33.681751547510174</v>
      </c>
      <c r="U3558" s="34">
        <f>SUMPRODUCT(DatiStorici[[#This Row],[Bond 3Y]:[Gold]],Q3557:T3557)</f>
        <v>20092.399133560008</v>
      </c>
      <c r="V3558" s="32">
        <f t="shared" si="454"/>
        <v>1.032562651640439E-3</v>
      </c>
      <c r="W3558" s="32">
        <f>-(1-U3558/MAX(U$5:U3558))</f>
        <v>-2.0325035469188069E-2</v>
      </c>
      <c r="X3558" s="53" t="str">
        <f t="shared" si="455"/>
        <v/>
      </c>
    </row>
    <row r="3559" spans="1:24" x14ac:dyDescent="0.3">
      <c r="A3559" s="79">
        <v>44126</v>
      </c>
      <c r="B3559" s="1">
        <v>133.169059</v>
      </c>
      <c r="C3559" s="1">
        <v>204.75442100000001</v>
      </c>
      <c r="D3559" s="1">
        <v>246.446913</v>
      </c>
      <c r="E3559" s="1">
        <v>177.63736</v>
      </c>
      <c r="F3559" s="3">
        <f t="shared" si="448"/>
        <v>19185.02173709168</v>
      </c>
      <c r="G3559" s="36">
        <f t="shared" si="449"/>
        <v>-1.8582920622496634E-4</v>
      </c>
      <c r="H3559" s="31">
        <f t="shared" si="450"/>
        <v>-2.8474069685425971E-3</v>
      </c>
      <c r="I3559" s="37">
        <f t="shared" si="451"/>
        <v>-1.3390630322934901E-3</v>
      </c>
      <c r="J3559" s="37">
        <f t="shared" si="452"/>
        <v>-1.2141497469855279E-2</v>
      </c>
      <c r="K3559" s="39">
        <f t="shared" si="453"/>
        <v>-5.5070658524612685E-3</v>
      </c>
      <c r="L3559" s="36">
        <f>-(1-B3559/MAX(B$5:B3559))</f>
        <v>-6.920397600949646E-3</v>
      </c>
      <c r="M3559" s="37">
        <f>-(1-C3559/MAX(C$5:C3559))</f>
        <v>-6.9647779879200566E-3</v>
      </c>
      <c r="N3559" s="37">
        <f>-(1-D3559/MAX(D$5:D3559))</f>
        <v>-0.15405501009755873</v>
      </c>
      <c r="O3559" s="37">
        <f>-(1-E3559/MAX(E$5:E3559))</f>
        <v>-8.1175645061628443E-2</v>
      </c>
      <c r="P3559" s="39">
        <f>-(1-F3559/MAX(F$5:F3559))</f>
        <v>-3.0334132436737105E-2</v>
      </c>
      <c r="Q3559" s="33">
        <f>IF(DatiStorici[[#This Row],[Calend]]="X",(DatiStorici[[#This Row],[Balanced]]*B$2/DatiStorici[[#This Row],[Bond 3Y]]),Q3558)</f>
        <v>36.169249452917384</v>
      </c>
      <c r="R3559" s="33">
        <f>IF(DatiStorici[[#This Row],[Calend]]="X",(DatiStorici[[#This Row],[Balanced]]*C$2/DatiStorici[[#This Row],[Bond 10Y]]),R3558)</f>
        <v>24.30522809470698</v>
      </c>
      <c r="S3559" s="33">
        <f>IF(DatiStorici[[#This Row],[Calend]]="X",(DatiStorici[[#This Row],[Balanced]]*D$2/DatiStorici[[#This Row],[SXXR]]),S3558)</f>
        <v>17.1323042755117</v>
      </c>
      <c r="T3559" s="33">
        <f>IF(DatiStorici[[#This Row],[Calend]]="X",(DatiStorici[[#This Row],[Balanced]]*E$2/DatiStorici[[#This Row],[Gold]]),T3558)</f>
        <v>33.681751547510174</v>
      </c>
      <c r="U3559" s="34">
        <f>SUMPRODUCT(DatiStorici[[#This Row],[Bond 3Y]:[Gold]],Q3558:T3558)</f>
        <v>19998.568746538112</v>
      </c>
      <c r="V3559" s="32">
        <f t="shared" si="454"/>
        <v>-4.680882667950797E-3</v>
      </c>
      <c r="W3559" s="32">
        <f>-(1-U3559/MAX(U$5:U3559))</f>
        <v>-2.4900063093641789E-2</v>
      </c>
      <c r="X3559" s="53" t="str">
        <f t="shared" si="455"/>
        <v/>
      </c>
    </row>
    <row r="3560" spans="1:24" x14ac:dyDescent="0.3">
      <c r="A3560" s="79">
        <v>44127</v>
      </c>
      <c r="B3560" s="1">
        <v>133.18854300000001</v>
      </c>
      <c r="C3560" s="1">
        <v>205.01156700000001</v>
      </c>
      <c r="D3560" s="1">
        <v>247.98244299999999</v>
      </c>
      <c r="E3560" s="1">
        <v>177.88771</v>
      </c>
      <c r="F3560" s="3">
        <f t="shared" si="448"/>
        <v>19224.98689568643</v>
      </c>
      <c r="G3560" s="36">
        <f t="shared" si="449"/>
        <v>1.4629956035384743E-4</v>
      </c>
      <c r="H3560" s="31">
        <f t="shared" si="450"/>
        <v>1.2550872511928686E-3</v>
      </c>
      <c r="I3560" s="37">
        <f t="shared" si="451"/>
        <v>6.2113420984833689E-3</v>
      </c>
      <c r="J3560" s="37">
        <f t="shared" si="452"/>
        <v>1.4083397346865538E-3</v>
      </c>
      <c r="K3560" s="39">
        <f t="shared" si="453"/>
        <v>2.0809770390394361E-3</v>
      </c>
      <c r="L3560" s="36">
        <f>-(1-B3560/MAX(B$5:B3560))</f>
        <v>-6.7750998634837911E-3</v>
      </c>
      <c r="M3560" s="37">
        <f>-(1-C3560/MAX(C$5:C3560))</f>
        <v>-5.7176496770762197E-3</v>
      </c>
      <c r="N3560" s="37">
        <f>-(1-D3560/MAX(D$5:D3560))</f>
        <v>-0.14878420392460856</v>
      </c>
      <c r="O3560" s="37">
        <f>-(1-E3560/MAX(E$5:E3560))</f>
        <v>-7.9880716577784616E-2</v>
      </c>
      <c r="P3560" s="39">
        <f>-(1-F3560/MAX(F$5:F3560))</f>
        <v>-2.8314179021403763E-2</v>
      </c>
      <c r="Q3560" s="33">
        <f>IF(DatiStorici[[#This Row],[Calend]]="X",(DatiStorici[[#This Row],[Balanced]]*B$2/DatiStorici[[#This Row],[Bond 3Y]]),Q3559)</f>
        <v>36.169249452917384</v>
      </c>
      <c r="R3560" s="33">
        <f>IF(DatiStorici[[#This Row],[Calend]]="X",(DatiStorici[[#This Row],[Balanced]]*C$2/DatiStorici[[#This Row],[Bond 10Y]]),R3559)</f>
        <v>24.30522809470698</v>
      </c>
      <c r="S3560" s="33">
        <f>IF(DatiStorici[[#This Row],[Calend]]="X",(DatiStorici[[#This Row],[Balanced]]*D$2/DatiStorici[[#This Row],[SXXR]]),S3559)</f>
        <v>17.1323042755117</v>
      </c>
      <c r="T3560" s="33">
        <f>IF(DatiStorici[[#This Row],[Calend]]="X",(DatiStorici[[#This Row],[Balanced]]*E$2/DatiStorici[[#This Row],[Gold]]),T3559)</f>
        <v>33.681751547510174</v>
      </c>
      <c r="U3560" s="34">
        <f>SUMPRODUCT(DatiStorici[[#This Row],[Bond 3Y]:[Gold]],Q3559:T3559)</f>
        <v>20040.262854062195</v>
      </c>
      <c r="V3560" s="32">
        <f t="shared" si="454"/>
        <v>2.0826842806469592E-3</v>
      </c>
      <c r="W3560" s="32">
        <f>-(1-U3560/MAX(U$5:U3560))</f>
        <v>-2.2867121530104284E-2</v>
      </c>
      <c r="X3560" s="53" t="str">
        <f t="shared" si="455"/>
        <v/>
      </c>
    </row>
    <row r="3561" spans="1:24" x14ac:dyDescent="0.3">
      <c r="A3561" s="79">
        <v>44130</v>
      </c>
      <c r="B3561" s="1">
        <v>133.21453600000001</v>
      </c>
      <c r="C3561" s="1">
        <v>205.182433</v>
      </c>
      <c r="D3561" s="1">
        <v>243.50393099999999</v>
      </c>
      <c r="E3561" s="1">
        <v>177.39597000000001</v>
      </c>
      <c r="F3561" s="3">
        <f t="shared" si="448"/>
        <v>19143.187929294978</v>
      </c>
      <c r="G3561" s="36">
        <f t="shared" si="449"/>
        <v>1.9514038786681078E-4</v>
      </c>
      <c r="H3561" s="31">
        <f t="shared" si="450"/>
        <v>8.3309853329148053E-4</v>
      </c>
      <c r="I3561" s="37">
        <f t="shared" si="451"/>
        <v>-1.8224863174602743E-2</v>
      </c>
      <c r="J3561" s="37">
        <f t="shared" si="452"/>
        <v>-2.7681559367100598E-3</v>
      </c>
      <c r="K3561" s="39">
        <f t="shared" si="453"/>
        <v>-4.2639031278350059E-3</v>
      </c>
      <c r="L3561" s="36">
        <f>-(1-B3561/MAX(B$5:B3561))</f>
        <v>-6.5812626591137402E-3</v>
      </c>
      <c r="M3561" s="37">
        <f>-(1-C3561/MAX(C$5:C3561))</f>
        <v>-4.8889693710998383E-3</v>
      </c>
      <c r="N3561" s="37">
        <f>-(1-D3561/MAX(D$5:D3561))</f>
        <v>-0.16415698641354148</v>
      </c>
      <c r="O3561" s="37">
        <f>-(1-E3561/MAX(E$5:E3561))</f>
        <v>-8.2424228192106042E-2</v>
      </c>
      <c r="P3561" s="39">
        <f>-(1-F3561/MAX(F$5:F3561))</f>
        <v>-3.2448532727055057E-2</v>
      </c>
      <c r="Q3561" s="33">
        <f>IF(DatiStorici[[#This Row],[Calend]]="X",(DatiStorici[[#This Row],[Balanced]]*B$2/DatiStorici[[#This Row],[Bond 3Y]]),Q3560)</f>
        <v>36.169249452917384</v>
      </c>
      <c r="R3561" s="33">
        <f>IF(DatiStorici[[#This Row],[Calend]]="X",(DatiStorici[[#This Row],[Balanced]]*C$2/DatiStorici[[#This Row],[Bond 10Y]]),R3560)</f>
        <v>24.30522809470698</v>
      </c>
      <c r="S3561" s="33">
        <f>IF(DatiStorici[[#This Row],[Calend]]="X",(DatiStorici[[#This Row],[Balanced]]*D$2/DatiStorici[[#This Row],[SXXR]]),S3560)</f>
        <v>17.1323042755117</v>
      </c>
      <c r="T3561" s="33">
        <f>IF(DatiStorici[[#This Row],[Calend]]="X",(DatiStorici[[#This Row],[Balanced]]*E$2/DatiStorici[[#This Row],[Gold]]),T3560)</f>
        <v>33.681751547510174</v>
      </c>
      <c r="U3561" s="34">
        <f>SUMPRODUCT(DatiStorici[[#This Row],[Bond 3Y]:[Gold]],Q3560:T3560)</f>
        <v>19952.066043675353</v>
      </c>
      <c r="V3561" s="32">
        <f t="shared" si="454"/>
        <v>-4.4106935405361343E-3</v>
      </c>
      <c r="W3561" s="32">
        <f>-(1-U3561/MAX(U$5:U3561))</f>
        <v>-2.7167464486319015E-2</v>
      </c>
      <c r="X3561" s="53" t="str">
        <f t="shared" si="455"/>
        <v/>
      </c>
    </row>
    <row r="3562" spans="1:24" x14ac:dyDescent="0.3">
      <c r="A3562" s="79">
        <v>44131</v>
      </c>
      <c r="B3562" s="1">
        <v>133.24197799999999</v>
      </c>
      <c r="C3562" s="1">
        <v>205.740488</v>
      </c>
      <c r="D3562" s="1">
        <v>241.19717499999999</v>
      </c>
      <c r="E3562" s="1">
        <v>178.07148000000001</v>
      </c>
      <c r="F3562" s="3">
        <f t="shared" si="448"/>
        <v>19149.935650078674</v>
      </c>
      <c r="G3562" s="36">
        <f t="shared" si="449"/>
        <v>2.0597732579363229E-4</v>
      </c>
      <c r="H3562" s="31">
        <f t="shared" si="450"/>
        <v>2.716107155654849E-3</v>
      </c>
      <c r="I3562" s="37">
        <f t="shared" si="451"/>
        <v>-9.5183336170344118E-3</v>
      </c>
      <c r="J3562" s="37">
        <f t="shared" si="452"/>
        <v>3.8006901231536255E-3</v>
      </c>
      <c r="K3562" s="39">
        <f t="shared" si="453"/>
        <v>3.5242467695551654E-4</v>
      </c>
      <c r="L3562" s="36">
        <f>-(1-B3562/MAX(B$5:B3562))</f>
        <v>-6.3766198490371462E-3</v>
      </c>
      <c r="M3562" s="37">
        <f>-(1-C3562/MAX(C$5:C3562))</f>
        <v>-2.1824672691503899E-3</v>
      </c>
      <c r="N3562" s="37">
        <f>-(1-D3562/MAX(D$5:D3562))</f>
        <v>-0.17207507577961678</v>
      </c>
      <c r="O3562" s="37">
        <f>-(1-E3562/MAX(E$5:E3562))</f>
        <v>-7.8930171311253794E-2</v>
      </c>
      <c r="P3562" s="39">
        <f>-(1-F3562/MAX(F$5:F3562))</f>
        <v>-3.2107483620232968E-2</v>
      </c>
      <c r="Q3562" s="33">
        <f>IF(DatiStorici[[#This Row],[Calend]]="X",(DatiStorici[[#This Row],[Balanced]]*B$2/DatiStorici[[#This Row],[Bond 3Y]]),Q3561)</f>
        <v>36.169249452917384</v>
      </c>
      <c r="R3562" s="33">
        <f>IF(DatiStorici[[#This Row],[Calend]]="X",(DatiStorici[[#This Row],[Balanced]]*C$2/DatiStorici[[#This Row],[Bond 10Y]]),R3561)</f>
        <v>24.30522809470698</v>
      </c>
      <c r="S3562" s="33">
        <f>IF(DatiStorici[[#This Row],[Calend]]="X",(DatiStorici[[#This Row],[Balanced]]*D$2/DatiStorici[[#This Row],[SXXR]]),S3561)</f>
        <v>17.1323042755117</v>
      </c>
      <c r="T3562" s="33">
        <f>IF(DatiStorici[[#This Row],[Calend]]="X",(DatiStorici[[#This Row],[Balanced]]*E$2/DatiStorici[[#This Row],[Gold]]),T3561)</f>
        <v>33.681751547510174</v>
      </c>
      <c r="U3562" s="34">
        <f>SUMPRODUCT(DatiStorici[[#This Row],[Bond 3Y]:[Gold]],Q3561:T3561)</f>
        <v>19949.854568589726</v>
      </c>
      <c r="V3562" s="32">
        <f t="shared" si="454"/>
        <v>-1.1084554597662093E-4</v>
      </c>
      <c r="W3562" s="32">
        <f>-(1-U3562/MAX(U$5:U3562))</f>
        <v>-2.7275292663614836E-2</v>
      </c>
      <c r="X3562" s="53" t="str">
        <f t="shared" si="455"/>
        <v/>
      </c>
    </row>
    <row r="3563" spans="1:24" x14ac:dyDescent="0.3">
      <c r="A3563" s="79">
        <v>44132</v>
      </c>
      <c r="B3563" s="1">
        <v>133.19809900000001</v>
      </c>
      <c r="C3563" s="1">
        <v>205.51122699999999</v>
      </c>
      <c r="D3563" s="1">
        <v>234.06783300000001</v>
      </c>
      <c r="E3563" s="1">
        <v>174.72902999999999</v>
      </c>
      <c r="F3563" s="3">
        <f t="shared" si="448"/>
        <v>18903.969530842311</v>
      </c>
      <c r="G3563" s="36">
        <f t="shared" si="449"/>
        <v>-3.2937237438694053E-4</v>
      </c>
      <c r="H3563" s="31">
        <f t="shared" si="450"/>
        <v>-1.1149425784131872E-3</v>
      </c>
      <c r="I3563" s="37">
        <f t="shared" si="451"/>
        <v>-3.0003794547808493E-2</v>
      </c>
      <c r="J3563" s="37">
        <f t="shared" si="452"/>
        <v>-1.8948668803578358E-2</v>
      </c>
      <c r="K3563" s="39">
        <f t="shared" si="453"/>
        <v>-1.2927427212121015E-2</v>
      </c>
      <c r="L3563" s="36">
        <f>-(1-B3563/MAX(B$5:B3563))</f>
        <v>-6.7038380497277394E-3</v>
      </c>
      <c r="M3563" s="37">
        <f>-(1-C3563/MAX(C$5:C3563))</f>
        <v>-3.2943565603403835E-3</v>
      </c>
      <c r="N3563" s="37">
        <f>-(1-D3563/MAX(D$5:D3563))</f>
        <v>-0.19654700392343183</v>
      </c>
      <c r="O3563" s="37">
        <f>-(1-E3563/MAX(E$5:E3563))</f>
        <v>-9.6218901931680589E-2</v>
      </c>
      <c r="P3563" s="39">
        <f>-(1-F3563/MAX(F$5:F3563))</f>
        <v>-4.4539314747084391E-2</v>
      </c>
      <c r="Q3563" s="33">
        <f>IF(DatiStorici[[#This Row],[Calend]]="X",(DatiStorici[[#This Row],[Balanced]]*B$2/DatiStorici[[#This Row],[Bond 3Y]]),Q3562)</f>
        <v>36.169249452917384</v>
      </c>
      <c r="R3563" s="33">
        <f>IF(DatiStorici[[#This Row],[Calend]]="X",(DatiStorici[[#This Row],[Balanced]]*C$2/DatiStorici[[#This Row],[Bond 10Y]]),R3562)</f>
        <v>24.30522809470698</v>
      </c>
      <c r="S3563" s="33">
        <f>IF(DatiStorici[[#This Row],[Calend]]="X",(DatiStorici[[#This Row],[Balanced]]*D$2/DatiStorici[[#This Row],[SXXR]]),S3562)</f>
        <v>17.1323042755117</v>
      </c>
      <c r="T3563" s="33">
        <f>IF(DatiStorici[[#This Row],[Calend]]="X",(DatiStorici[[#This Row],[Balanced]]*E$2/DatiStorici[[#This Row],[Gold]]),T3562)</f>
        <v>33.681751547510174</v>
      </c>
      <c r="U3563" s="34">
        <f>SUMPRODUCT(DatiStorici[[#This Row],[Bond 3Y]:[Gold]],Q3562:T3562)</f>
        <v>19707.973630306598</v>
      </c>
      <c r="V3563" s="32">
        <f t="shared" si="454"/>
        <v>-1.2198546853237659E-2</v>
      </c>
      <c r="W3563" s="32">
        <f>-(1-U3563/MAX(U$5:U3563))</f>
        <v>-3.9069041038710783E-2</v>
      </c>
      <c r="X3563" s="53" t="str">
        <f t="shared" si="455"/>
        <v/>
      </c>
    </row>
    <row r="3564" spans="1:24" x14ac:dyDescent="0.3">
      <c r="A3564" s="79">
        <v>44133</v>
      </c>
      <c r="B3564" s="1">
        <v>133.25156100000001</v>
      </c>
      <c r="C3564" s="1">
        <v>206.04086699999999</v>
      </c>
      <c r="D3564" s="1">
        <v>233.84006500000001</v>
      </c>
      <c r="E3564" s="1">
        <v>174.75981999999999</v>
      </c>
      <c r="F3564" s="3">
        <f t="shared" si="448"/>
        <v>18916.486991630005</v>
      </c>
      <c r="G3564" s="36">
        <f t="shared" si="449"/>
        <v>4.0129156642513338E-4</v>
      </c>
      <c r="H3564" s="31">
        <f t="shared" si="450"/>
        <v>2.5738675619339114E-3</v>
      </c>
      <c r="I3564" s="37">
        <f t="shared" si="451"/>
        <v>-9.7355919386597832E-4</v>
      </c>
      <c r="J3564" s="37">
        <f t="shared" si="452"/>
        <v>1.7620018538307342E-4</v>
      </c>
      <c r="K3564" s="39">
        <f t="shared" si="453"/>
        <v>6.6194130878968239E-4</v>
      </c>
      <c r="L3564" s="36">
        <f>-(1-B3564/MAX(B$5:B3564))</f>
        <v>-6.3051566885907739E-3</v>
      </c>
      <c r="M3564" s="37">
        <f>-(1-C3564/MAX(C$5:C3564))</f>
        <v>-7.2566391664663499E-4</v>
      </c>
      <c r="N3564" s="37">
        <f>-(1-D3564/MAX(D$5:D3564))</f>
        <v>-0.19732883233472986</v>
      </c>
      <c r="O3564" s="37">
        <f>-(1-E3564/MAX(E$5:E3564))</f>
        <v>-9.605964150420887E-2</v>
      </c>
      <c r="P3564" s="39">
        <f>-(1-F3564/MAX(F$5:F3564))</f>
        <v>-4.3906646479061506E-2</v>
      </c>
      <c r="Q3564" s="33">
        <f>IF(DatiStorici[[#This Row],[Calend]]="X",(DatiStorici[[#This Row],[Balanced]]*B$2/DatiStorici[[#This Row],[Bond 3Y]]),Q3563)</f>
        <v>36.169249452917384</v>
      </c>
      <c r="R3564" s="33">
        <f>IF(DatiStorici[[#This Row],[Calend]]="X",(DatiStorici[[#This Row],[Balanced]]*C$2/DatiStorici[[#This Row],[Bond 10Y]]),R3563)</f>
        <v>24.30522809470698</v>
      </c>
      <c r="S3564" s="33">
        <f>IF(DatiStorici[[#This Row],[Calend]]="X",(DatiStorici[[#This Row],[Balanced]]*D$2/DatiStorici[[#This Row],[SXXR]]),S3563)</f>
        <v>17.1323042755117</v>
      </c>
      <c r="T3564" s="33">
        <f>IF(DatiStorici[[#This Row],[Calend]]="X",(DatiStorici[[#This Row],[Balanced]]*E$2/DatiStorici[[#This Row],[Gold]]),T3563)</f>
        <v>33.681751547510174</v>
      </c>
      <c r="U3564" s="34">
        <f>SUMPRODUCT(DatiStorici[[#This Row],[Bond 3Y]:[Gold]],Q3563:T3563)</f>
        <v>19719.915202178854</v>
      </c>
      <c r="V3564" s="32">
        <f t="shared" si="454"/>
        <v>6.0574241183073915E-4</v>
      </c>
      <c r="W3564" s="32">
        <f>-(1-U3564/MAX(U$5:U3564))</f>
        <v>-3.8486788072172207E-2</v>
      </c>
      <c r="X3564" s="53" t="str">
        <f t="shared" si="455"/>
        <v/>
      </c>
    </row>
    <row r="3565" spans="1:24" x14ac:dyDescent="0.3">
      <c r="A3565" s="79">
        <v>44134</v>
      </c>
      <c r="B3565" s="1">
        <v>133.24955499999999</v>
      </c>
      <c r="C3565" s="1">
        <v>205.956886</v>
      </c>
      <c r="D3565" s="1">
        <v>234.24714</v>
      </c>
      <c r="E3565" s="1">
        <v>175.83712</v>
      </c>
      <c r="F3565" s="3">
        <f t="shared" si="448"/>
        <v>18962.924501937479</v>
      </c>
      <c r="G3565" s="36">
        <f t="shared" si="449"/>
        <v>-1.5054345964234894E-5</v>
      </c>
      <c r="H3565" s="31">
        <f t="shared" si="450"/>
        <v>-4.0767698635060605E-4</v>
      </c>
      <c r="I3565" s="37">
        <f t="shared" si="451"/>
        <v>1.7393130949774299E-3</v>
      </c>
      <c r="J3565" s="37">
        <f t="shared" si="452"/>
        <v>6.1455378965225163E-3</v>
      </c>
      <c r="K3565" s="39">
        <f t="shared" si="453"/>
        <v>2.4518614065108637E-3</v>
      </c>
      <c r="L3565" s="36">
        <f>-(1-B3565/MAX(B$5:B3565))</f>
        <v>-6.3201160019431546E-3</v>
      </c>
      <c r="M3565" s="37">
        <f>-(1-C3565/MAX(C$5:C3565))</f>
        <v>-1.132962037842189E-3</v>
      </c>
      <c r="N3565" s="37">
        <f>-(1-D3565/MAX(D$5:D3565))</f>
        <v>-0.19593152103319</v>
      </c>
      <c r="O3565" s="37">
        <f>-(1-E3565/MAX(E$5:E3565))</f>
        <v>-9.0487336908063543E-2</v>
      </c>
      <c r="P3565" s="39">
        <f>-(1-F3565/MAX(F$5:F3565))</f>
        <v>-4.1559561897305808E-2</v>
      </c>
      <c r="Q3565" s="33">
        <f>IF(DatiStorici[[#This Row],[Calend]]="X",(DatiStorici[[#This Row],[Balanced]]*B$2/DatiStorici[[#This Row],[Bond 3Y]]),Q3564)</f>
        <v>36.169249452917384</v>
      </c>
      <c r="R3565" s="33">
        <f>IF(DatiStorici[[#This Row],[Calend]]="X",(DatiStorici[[#This Row],[Balanced]]*C$2/DatiStorici[[#This Row],[Bond 10Y]]),R3564)</f>
        <v>24.30522809470698</v>
      </c>
      <c r="S3565" s="33">
        <f>IF(DatiStorici[[#This Row],[Calend]]="X",(DatiStorici[[#This Row],[Balanced]]*D$2/DatiStorici[[#This Row],[SXXR]]),S3564)</f>
        <v>17.1323042755117</v>
      </c>
      <c r="T3565" s="33">
        <f>IF(DatiStorici[[#This Row],[Calend]]="X",(DatiStorici[[#This Row],[Balanced]]*E$2/DatiStorici[[#This Row],[Gold]]),T3564)</f>
        <v>33.681751547510174</v>
      </c>
      <c r="U3565" s="34">
        <f>SUMPRODUCT(DatiStorici[[#This Row],[Bond 3Y]:[Gold]],Q3564:T3564)</f>
        <v>19761.060953008917</v>
      </c>
      <c r="V3565" s="32">
        <f t="shared" si="454"/>
        <v>2.0843337593592789E-3</v>
      </c>
      <c r="W3565" s="32">
        <f>-(1-U3565/MAX(U$5:U3565))</f>
        <v>-3.6480583550895895E-2</v>
      </c>
      <c r="X3565" s="53" t="str">
        <f t="shared" si="455"/>
        <v/>
      </c>
    </row>
    <row r="3566" spans="1:24" x14ac:dyDescent="0.3">
      <c r="A3566" s="79">
        <v>44137</v>
      </c>
      <c r="B3566" s="1">
        <v>133.25903700000001</v>
      </c>
      <c r="C3566" s="1">
        <v>206.00328300000001</v>
      </c>
      <c r="D3566" s="1">
        <v>238.032656</v>
      </c>
      <c r="E3566" s="1">
        <v>176.58349999999999</v>
      </c>
      <c r="F3566" s="3">
        <f t="shared" si="448"/>
        <v>19050.718152101002</v>
      </c>
      <c r="G3566" s="36">
        <f t="shared" si="449"/>
        <v>7.1157180583747022E-5</v>
      </c>
      <c r="H3566" s="31">
        <f t="shared" si="450"/>
        <v>2.2524993282137089E-4</v>
      </c>
      <c r="I3566" s="37">
        <f t="shared" si="451"/>
        <v>1.6031162477295101E-2</v>
      </c>
      <c r="J3566" s="37">
        <f t="shared" si="452"/>
        <v>4.2357403260387602E-3</v>
      </c>
      <c r="K3566" s="39">
        <f t="shared" si="453"/>
        <v>4.6190683201852998E-3</v>
      </c>
      <c r="L3566" s="36">
        <f>-(1-B3566/MAX(B$5:B3566))</f>
        <v>-6.2494060272638707E-3</v>
      </c>
      <c r="M3566" s="37">
        <f>-(1-C3566/MAX(C$5:C3566))</f>
        <v>-9.0794196271670735E-4</v>
      </c>
      <c r="N3566" s="37">
        <f>-(1-D3566/MAX(D$5:D3566))</f>
        <v>-0.18293749219584954</v>
      </c>
      <c r="O3566" s="37">
        <f>-(1-E3566/MAX(E$5:E3566))</f>
        <v>-8.6626706902985351E-2</v>
      </c>
      <c r="P3566" s="39">
        <f>-(1-F3566/MAX(F$5:F3566))</f>
        <v>-3.7122219729078254E-2</v>
      </c>
      <c r="Q3566" s="33">
        <f>IF(DatiStorici[[#This Row],[Calend]]="X",(DatiStorici[[#This Row],[Balanced]]*B$2/DatiStorici[[#This Row],[Bond 3Y]]),Q3565)</f>
        <v>36.169249452917384</v>
      </c>
      <c r="R3566" s="33">
        <f>IF(DatiStorici[[#This Row],[Calend]]="X",(DatiStorici[[#This Row],[Balanced]]*C$2/DatiStorici[[#This Row],[Bond 10Y]]),R3565)</f>
        <v>24.30522809470698</v>
      </c>
      <c r="S3566" s="33">
        <f>IF(DatiStorici[[#This Row],[Calend]]="X",(DatiStorici[[#This Row],[Balanced]]*D$2/DatiStorici[[#This Row],[SXXR]]),S3565)</f>
        <v>17.1323042755117</v>
      </c>
      <c r="T3566" s="33">
        <f>IF(DatiStorici[[#This Row],[Calend]]="X",(DatiStorici[[#This Row],[Balanced]]*E$2/DatiStorici[[#This Row],[Gold]]),T3565)</f>
        <v>33.681751547510174</v>
      </c>
      <c r="U3566" s="34">
        <f>SUMPRODUCT(DatiStorici[[#This Row],[Bond 3Y]:[Gold]],Q3565:T3565)</f>
        <v>19852.525597171989</v>
      </c>
      <c r="V3566" s="32">
        <f t="shared" si="454"/>
        <v>4.6178503218309921E-3</v>
      </c>
      <c r="W3566" s="32">
        <f>-(1-U3566/MAX(U$5:U3566))</f>
        <v>-3.2020905966818169E-2</v>
      </c>
      <c r="X3566" s="53" t="str">
        <f t="shared" si="455"/>
        <v/>
      </c>
    </row>
    <row r="3567" spans="1:24" x14ac:dyDescent="0.3">
      <c r="A3567" s="79">
        <v>44138</v>
      </c>
      <c r="B3567" s="1">
        <v>133.27201500000001</v>
      </c>
      <c r="C3567" s="1">
        <v>206.03632400000001</v>
      </c>
      <c r="D3567" s="1">
        <v>243.617469</v>
      </c>
      <c r="E3567" s="1">
        <v>178.30076</v>
      </c>
      <c r="F3567" s="3">
        <f t="shared" si="448"/>
        <v>19203.619749943224</v>
      </c>
      <c r="G3567" s="36">
        <f t="shared" si="449"/>
        <v>9.7384525464311577E-5</v>
      </c>
      <c r="H3567" s="31">
        <f t="shared" si="450"/>
        <v>1.6037778654999832E-4</v>
      </c>
      <c r="I3567" s="37">
        <f t="shared" si="451"/>
        <v>2.3191370744166467E-2</v>
      </c>
      <c r="J3567" s="37">
        <f t="shared" si="452"/>
        <v>9.6779350176904519E-3</v>
      </c>
      <c r="K3567" s="39">
        <f t="shared" si="453"/>
        <v>7.9939907721542792E-3</v>
      </c>
      <c r="L3567" s="36">
        <f>-(1-B3567/MAX(B$5:B3567))</f>
        <v>-6.152625384847954E-3</v>
      </c>
      <c r="M3567" s="37">
        <f>-(1-C3567/MAX(C$5:C3567))</f>
        <v>-7.4769694036136425E-4</v>
      </c>
      <c r="N3567" s="37">
        <f>-(1-D3567/MAX(D$5:D3567))</f>
        <v>-0.16376725987530094</v>
      </c>
      <c r="O3567" s="37">
        <f>-(1-E3567/MAX(E$5:E3567))</f>
        <v>-7.7744226822435425E-2</v>
      </c>
      <c r="P3567" s="39">
        <f>-(1-F3567/MAX(F$5:F3567))</f>
        <v>-2.9394135677088928E-2</v>
      </c>
      <c r="Q3567" s="33">
        <f>IF(DatiStorici[[#This Row],[Calend]]="X",(DatiStorici[[#This Row],[Balanced]]*B$2/DatiStorici[[#This Row],[Bond 3Y]]),Q3566)</f>
        <v>36.169249452917384</v>
      </c>
      <c r="R3567" s="33">
        <f>IF(DatiStorici[[#This Row],[Calend]]="X",(DatiStorici[[#This Row],[Balanced]]*C$2/DatiStorici[[#This Row],[Bond 10Y]]),R3566)</f>
        <v>24.30522809470698</v>
      </c>
      <c r="S3567" s="33">
        <f>IF(DatiStorici[[#This Row],[Calend]]="X",(DatiStorici[[#This Row],[Balanced]]*D$2/DatiStorici[[#This Row],[SXXR]]),S3566)</f>
        <v>17.1323042755117</v>
      </c>
      <c r="T3567" s="33">
        <f>IF(DatiStorici[[#This Row],[Calend]]="X",(DatiStorici[[#This Row],[Balanced]]*E$2/DatiStorici[[#This Row],[Gold]]),T3566)</f>
        <v>33.681751547510174</v>
      </c>
      <c r="U3567" s="34">
        <f>SUMPRODUCT(DatiStorici[[#This Row],[Bond 3Y]:[Gold]],Q3566:T3566)</f>
        <v>20007.319111033175</v>
      </c>
      <c r="V3567" s="32">
        <f t="shared" si="454"/>
        <v>7.7669290061652607E-3</v>
      </c>
      <c r="W3567" s="32">
        <f>-(1-U3567/MAX(U$5:U3567))</f>
        <v>-2.4473408567751265E-2</v>
      </c>
      <c r="X3567" s="53" t="str">
        <f t="shared" si="455"/>
        <v/>
      </c>
    </row>
    <row r="3568" spans="1:24" x14ac:dyDescent="0.3">
      <c r="A3568" s="79">
        <v>44139</v>
      </c>
      <c r="B3568" s="1">
        <v>133.28344999999999</v>
      </c>
      <c r="C3568" s="1">
        <v>206.440427</v>
      </c>
      <c r="D3568" s="1">
        <v>248.62420800000001</v>
      </c>
      <c r="E3568" s="1">
        <v>177.53733</v>
      </c>
      <c r="F3568" s="3">
        <f t="shared" si="448"/>
        <v>19259.3415623357</v>
      </c>
      <c r="G3568" s="36">
        <f t="shared" si="449"/>
        <v>8.5798278470893244E-5</v>
      </c>
      <c r="H3568" s="31">
        <f t="shared" si="450"/>
        <v>1.959398333640487E-3</v>
      </c>
      <c r="I3568" s="37">
        <f t="shared" si="451"/>
        <v>2.0343306561468297E-2</v>
      </c>
      <c r="J3568" s="37">
        <f t="shared" si="452"/>
        <v>-4.290890676371205E-3</v>
      </c>
      <c r="K3568" s="39">
        <f t="shared" si="453"/>
        <v>2.8974290836610737E-3</v>
      </c>
      <c r="L3568" s="36">
        <f>-(1-B3568/MAX(B$5:B3568))</f>
        <v>-6.0673513329121409E-3</v>
      </c>
      <c r="M3568" s="37">
        <f>-(1-C3568/MAX(C$5:C3568))</f>
        <v>0</v>
      </c>
      <c r="N3568" s="37">
        <f>-(1-D3568/MAX(D$5:D3568))</f>
        <v>-0.14658130399847014</v>
      </c>
      <c r="O3568" s="37">
        <f>-(1-E3568/MAX(E$5:E3568))</f>
        <v>-8.1693047483193948E-2</v>
      </c>
      <c r="P3568" s="39">
        <f>-(1-F3568/MAX(F$5:F3568))</f>
        <v>-2.6577795914946023E-2</v>
      </c>
      <c r="Q3568" s="33">
        <f>IF(DatiStorici[[#This Row],[Calend]]="X",(DatiStorici[[#This Row],[Balanced]]*B$2/DatiStorici[[#This Row],[Bond 3Y]]),Q3567)</f>
        <v>36.169249452917384</v>
      </c>
      <c r="R3568" s="33">
        <f>IF(DatiStorici[[#This Row],[Calend]]="X",(DatiStorici[[#This Row],[Balanced]]*C$2/DatiStorici[[#This Row],[Bond 10Y]]),R3567)</f>
        <v>24.30522809470698</v>
      </c>
      <c r="S3568" s="33">
        <f>IF(DatiStorici[[#This Row],[Calend]]="X",(DatiStorici[[#This Row],[Balanced]]*D$2/DatiStorici[[#This Row],[SXXR]]),S3567)</f>
        <v>17.1323042755117</v>
      </c>
      <c r="T3568" s="33">
        <f>IF(DatiStorici[[#This Row],[Calend]]="X",(DatiStorici[[#This Row],[Balanced]]*E$2/DatiStorici[[#This Row],[Gold]]),T3567)</f>
        <v>33.681751547510174</v>
      </c>
      <c r="U3568" s="34">
        <f>SUMPRODUCT(DatiStorici[[#This Row],[Bond 3Y]:[Gold]],Q3567:T3567)</f>
        <v>20077.617838381582</v>
      </c>
      <c r="V3568" s="32">
        <f t="shared" si="454"/>
        <v>3.507492079029713E-3</v>
      </c>
      <c r="W3568" s="32">
        <f>-(1-U3568/MAX(U$5:U3568))</f>
        <v>-2.104574904517198E-2</v>
      </c>
      <c r="X3568" s="53" t="str">
        <f t="shared" si="455"/>
        <v/>
      </c>
    </row>
    <row r="3569" spans="1:24" x14ac:dyDescent="0.3">
      <c r="A3569" s="79">
        <v>44140</v>
      </c>
      <c r="B3569" s="1">
        <v>133.29029299999999</v>
      </c>
      <c r="C3569" s="1">
        <v>206.46318600000001</v>
      </c>
      <c r="D3569" s="1">
        <v>251.25980799999999</v>
      </c>
      <c r="E3569" s="1">
        <v>181.11384000000001</v>
      </c>
      <c r="F3569" s="3">
        <f t="shared" si="448"/>
        <v>19440.79535094315</v>
      </c>
      <c r="G3569" s="36">
        <f t="shared" si="449"/>
        <v>5.1340390276243241E-5</v>
      </c>
      <c r="H3569" s="31">
        <f t="shared" si="450"/>
        <v>1.1023880298704148E-4</v>
      </c>
      <c r="I3569" s="37">
        <f t="shared" si="451"/>
        <v>1.054494377858859E-2</v>
      </c>
      <c r="J3569" s="37">
        <f t="shared" si="452"/>
        <v>1.9944887173130598E-2</v>
      </c>
      <c r="K3569" s="39">
        <f t="shared" si="453"/>
        <v>9.377492318752052E-3</v>
      </c>
      <c r="L3569" s="36">
        <f>-(1-B3569/MAX(B$5:B3569))</f>
        <v>-6.0163211328773114E-3</v>
      </c>
      <c r="M3569" s="37">
        <f>-(1-C3569/MAX(C$5:C3569))</f>
        <v>0</v>
      </c>
      <c r="N3569" s="37">
        <f>-(1-D3569/MAX(D$5:D3569))</f>
        <v>-0.13753443630495243</v>
      </c>
      <c r="O3569" s="37">
        <f>-(1-E3569/MAX(E$5:E3569))</f>
        <v>-6.3193647955523291E-2</v>
      </c>
      <c r="P3569" s="39">
        <f>-(1-F3569/MAX(F$5:F3569))</f>
        <v>-1.7406602482701539E-2</v>
      </c>
      <c r="Q3569" s="33">
        <f>IF(DatiStorici[[#This Row],[Calend]]="X",(DatiStorici[[#This Row],[Balanced]]*B$2/DatiStorici[[#This Row],[Bond 3Y]]),Q3568)</f>
        <v>36.169249452917384</v>
      </c>
      <c r="R3569" s="33">
        <f>IF(DatiStorici[[#This Row],[Calend]]="X",(DatiStorici[[#This Row],[Balanced]]*C$2/DatiStorici[[#This Row],[Bond 10Y]]),R3568)</f>
        <v>24.30522809470698</v>
      </c>
      <c r="S3569" s="33">
        <f>IF(DatiStorici[[#This Row],[Calend]]="X",(DatiStorici[[#This Row],[Balanced]]*D$2/DatiStorici[[#This Row],[SXXR]]),S3568)</f>
        <v>17.1323042755117</v>
      </c>
      <c r="T3569" s="33">
        <f>IF(DatiStorici[[#This Row],[Calend]]="X",(DatiStorici[[#This Row],[Balanced]]*E$2/DatiStorici[[#This Row],[Gold]]),T3568)</f>
        <v>33.681751547510174</v>
      </c>
      <c r="U3569" s="34">
        <f>SUMPRODUCT(DatiStorici[[#This Row],[Bond 3Y]:[Gold]],Q3568:T3568)</f>
        <v>20244.035529617518</v>
      </c>
      <c r="V3569" s="32">
        <f t="shared" si="454"/>
        <v>8.2545541800464993E-3</v>
      </c>
      <c r="W3569" s="32">
        <f>-(1-U3569/MAX(U$5:U3569))</f>
        <v>-1.293147435477171E-2</v>
      </c>
      <c r="X3569" s="53" t="str">
        <f t="shared" si="455"/>
        <v/>
      </c>
    </row>
    <row r="3570" spans="1:24" x14ac:dyDescent="0.3">
      <c r="A3570" s="79">
        <v>44141</v>
      </c>
      <c r="B3570" s="1">
        <v>133.283727</v>
      </c>
      <c r="C3570" s="1">
        <v>206.28573499999999</v>
      </c>
      <c r="D3570" s="1">
        <v>250.78142600000001</v>
      </c>
      <c r="E3570" s="1">
        <v>181.33142000000001</v>
      </c>
      <c r="F3570" s="3">
        <f t="shared" si="448"/>
        <v>19437.525471841411</v>
      </c>
      <c r="G3570" s="36">
        <f t="shared" si="449"/>
        <v>-4.9262114900172097E-5</v>
      </c>
      <c r="H3570" s="31">
        <f t="shared" si="450"/>
        <v>-8.598496660060385E-4</v>
      </c>
      <c r="I3570" s="37">
        <f t="shared" si="451"/>
        <v>-1.9057484221918035E-3</v>
      </c>
      <c r="J3570" s="37">
        <f t="shared" si="452"/>
        <v>1.2006228258397932E-3</v>
      </c>
      <c r="K3570" s="39">
        <f t="shared" si="453"/>
        <v>-1.6821092270700151E-4</v>
      </c>
      <c r="L3570" s="36">
        <f>-(1-B3570/MAX(B$5:B3570))</f>
        <v>-6.0652856650164066E-3</v>
      </c>
      <c r="M3570" s="37">
        <f>-(1-C3570/MAX(C$5:C3570))</f>
        <v>-8.5948010121295049E-4</v>
      </c>
      <c r="N3570" s="37">
        <f>-(1-D3570/MAX(D$5:D3570))</f>
        <v>-0.13917651350215998</v>
      </c>
      <c r="O3570" s="37">
        <f>-(1-E3570/MAX(E$5:E3570))</f>
        <v>-6.2068221394649625E-2</v>
      </c>
      <c r="P3570" s="39">
        <f>-(1-F3570/MAX(F$5:F3570))</f>
        <v>-1.7571871524324933E-2</v>
      </c>
      <c r="Q3570" s="33">
        <f>IF(DatiStorici[[#This Row],[Calend]]="X",(DatiStorici[[#This Row],[Balanced]]*B$2/DatiStorici[[#This Row],[Bond 3Y]]),Q3569)</f>
        <v>36.169249452917384</v>
      </c>
      <c r="R3570" s="33">
        <f>IF(DatiStorici[[#This Row],[Calend]]="X",(DatiStorici[[#This Row],[Balanced]]*C$2/DatiStorici[[#This Row],[Bond 10Y]]),R3569)</f>
        <v>24.30522809470698</v>
      </c>
      <c r="S3570" s="33">
        <f>IF(DatiStorici[[#This Row],[Calend]]="X",(DatiStorici[[#This Row],[Balanced]]*D$2/DatiStorici[[#This Row],[SXXR]]),S3569)</f>
        <v>17.1323042755117</v>
      </c>
      <c r="T3570" s="33">
        <f>IF(DatiStorici[[#This Row],[Calend]]="X",(DatiStorici[[#This Row],[Balanced]]*E$2/DatiStorici[[#This Row],[Gold]]),T3569)</f>
        <v>33.681751547510174</v>
      </c>
      <c r="U3570" s="34">
        <f>SUMPRODUCT(DatiStorici[[#This Row],[Bond 3Y]:[Gold]],Q3569:T3569)</f>
        <v>20238.617744812756</v>
      </c>
      <c r="V3570" s="32">
        <f t="shared" si="454"/>
        <v>-2.6765957262636365E-4</v>
      </c>
      <c r="W3570" s="32">
        <f>-(1-U3570/MAX(U$5:U3570))</f>
        <v>-1.3195637340045807E-2</v>
      </c>
      <c r="X3570" s="53" t="str">
        <f t="shared" si="455"/>
        <v/>
      </c>
    </row>
    <row r="3571" spans="1:24" x14ac:dyDescent="0.3">
      <c r="A3571" s="79">
        <v>44144</v>
      </c>
      <c r="B3571" s="1">
        <v>133.16921400000001</v>
      </c>
      <c r="C3571" s="1">
        <v>204.68395599999999</v>
      </c>
      <c r="D3571" s="1">
        <v>260.774135</v>
      </c>
      <c r="E3571" s="1">
        <v>174.45849000000001</v>
      </c>
      <c r="F3571" s="3">
        <f t="shared" si="448"/>
        <v>19273.394853441539</v>
      </c>
      <c r="G3571" s="36">
        <f t="shared" si="449"/>
        <v>-8.595364466268227E-4</v>
      </c>
      <c r="H3571" s="31">
        <f t="shared" si="450"/>
        <v>-7.7951593317602914E-3</v>
      </c>
      <c r="I3571" s="37">
        <f t="shared" si="451"/>
        <v>3.9072902515677299E-2</v>
      </c>
      <c r="J3571" s="37">
        <f t="shared" si="452"/>
        <v>-3.8639572973109264E-2</v>
      </c>
      <c r="K3571" s="39">
        <f t="shared" si="453"/>
        <v>-8.4798604913215898E-3</v>
      </c>
      <c r="L3571" s="36">
        <f>-(1-B3571/MAX(B$5:B3571))</f>
        <v>-6.9192417218021385E-3</v>
      </c>
      <c r="M3571" s="37">
        <f>-(1-C3571/MAX(C$5:C3571))</f>
        <v>-8.617662230592571E-3</v>
      </c>
      <c r="N3571" s="37">
        <f>-(1-D3571/MAX(D$5:D3571))</f>
        <v>-0.10487589268609387</v>
      </c>
      <c r="O3571" s="37">
        <f>-(1-E3571/MAX(E$5:E3571))</f>
        <v>-9.7618262634772579E-2</v>
      </c>
      <c r="P3571" s="39">
        <f>-(1-F3571/MAX(F$5:F3571))</f>
        <v>-2.5867502390184649E-2</v>
      </c>
      <c r="Q3571" s="33">
        <f>IF(DatiStorici[[#This Row],[Calend]]="X",(DatiStorici[[#This Row],[Balanced]]*B$2/DatiStorici[[#This Row],[Bond 3Y]]),Q3570)</f>
        <v>36.169249452917384</v>
      </c>
      <c r="R3571" s="33">
        <f>IF(DatiStorici[[#This Row],[Calend]]="X",(DatiStorici[[#This Row],[Balanced]]*C$2/DatiStorici[[#This Row],[Bond 10Y]]),R3570)</f>
        <v>24.30522809470698</v>
      </c>
      <c r="S3571" s="33">
        <f>IF(DatiStorici[[#This Row],[Calend]]="X",(DatiStorici[[#This Row],[Balanced]]*D$2/DatiStorici[[#This Row],[SXXR]]),S3570)</f>
        <v>17.1323042755117</v>
      </c>
      <c r="T3571" s="33">
        <f>IF(DatiStorici[[#This Row],[Calend]]="X",(DatiStorici[[#This Row],[Balanced]]*E$2/DatiStorici[[#This Row],[Gold]]),T3570)</f>
        <v>33.681751547510174</v>
      </c>
      <c r="U3571" s="34">
        <f>SUMPRODUCT(DatiStorici[[#This Row],[Bond 3Y]:[Gold]],Q3570:T3570)</f>
        <v>20135.250102059057</v>
      </c>
      <c r="V3571" s="32">
        <f t="shared" si="454"/>
        <v>-5.1205333609729183E-3</v>
      </c>
      <c r="W3571" s="32">
        <f>-(1-U3571/MAX(U$5:U3571))</f>
        <v>-1.823568711584489E-2</v>
      </c>
      <c r="X3571" s="53" t="str">
        <f t="shared" si="455"/>
        <v/>
      </c>
    </row>
    <row r="3572" spans="1:24" x14ac:dyDescent="0.3">
      <c r="A3572" s="79">
        <v>44145</v>
      </c>
      <c r="B3572" s="1">
        <v>133.16284300000001</v>
      </c>
      <c r="C3572" s="1">
        <v>204.48311899999999</v>
      </c>
      <c r="D3572" s="1">
        <v>263.12312100000003</v>
      </c>
      <c r="E3572" s="1">
        <v>175.52164999999999</v>
      </c>
      <c r="F3572" s="3">
        <f t="shared" si="448"/>
        <v>19345.421263477365</v>
      </c>
      <c r="G3572" s="36">
        <f t="shared" si="449"/>
        <v>-4.7842532160646963E-5</v>
      </c>
      <c r="H3572" s="31">
        <f t="shared" si="450"/>
        <v>-9.8168708285758036E-4</v>
      </c>
      <c r="I3572" s="37">
        <f t="shared" si="451"/>
        <v>8.9674137977370765E-3</v>
      </c>
      <c r="J3572" s="37">
        <f t="shared" si="452"/>
        <v>6.0755634323699523E-3</v>
      </c>
      <c r="K3572" s="39">
        <f t="shared" si="453"/>
        <v>3.7301243689777872E-3</v>
      </c>
      <c r="L3572" s="36">
        <f>-(1-B3572/MAX(B$5:B3572))</f>
        <v>-6.9667520834011398E-3</v>
      </c>
      <c r="M3572" s="37">
        <f>-(1-C3572/MAX(C$5:C3572))</f>
        <v>-9.5904119197308679E-3</v>
      </c>
      <c r="N3572" s="37">
        <f>-(1-D3572/MAX(D$5:D3572))</f>
        <v>-9.6812846110010398E-2</v>
      </c>
      <c r="O3572" s="37">
        <f>-(1-E3572/MAX(E$5:E3572))</f>
        <v>-9.2119096799408551E-2</v>
      </c>
      <c r="P3572" s="39">
        <f>-(1-F3572/MAX(F$5:F3572))</f>
        <v>-2.2227081632160361E-2</v>
      </c>
      <c r="Q3572" s="33">
        <f>IF(DatiStorici[[#This Row],[Calend]]="X",(DatiStorici[[#This Row],[Balanced]]*B$2/DatiStorici[[#This Row],[Bond 3Y]]),Q3571)</f>
        <v>36.169249452917384</v>
      </c>
      <c r="R3572" s="33">
        <f>IF(DatiStorici[[#This Row],[Calend]]="X",(DatiStorici[[#This Row],[Balanced]]*C$2/DatiStorici[[#This Row],[Bond 10Y]]),R3571)</f>
        <v>24.30522809470698</v>
      </c>
      <c r="S3572" s="33">
        <f>IF(DatiStorici[[#This Row],[Calend]]="X",(DatiStorici[[#This Row],[Balanced]]*D$2/DatiStorici[[#This Row],[SXXR]]),S3571)</f>
        <v>17.1323042755117</v>
      </c>
      <c r="T3572" s="33">
        <f>IF(DatiStorici[[#This Row],[Calend]]="X",(DatiStorici[[#This Row],[Balanced]]*E$2/DatiStorici[[#This Row],[Gold]]),T3571)</f>
        <v>33.681751547510174</v>
      </c>
      <c r="U3572" s="34">
        <f>SUMPRODUCT(DatiStorici[[#This Row],[Bond 3Y]:[Gold]],Q3571:T3571)</f>
        <v>20206.190912542108</v>
      </c>
      <c r="V3572" s="32">
        <f t="shared" si="454"/>
        <v>3.5170227846969709E-3</v>
      </c>
      <c r="W3572" s="32">
        <f>-(1-U3572/MAX(U$5:U3572))</f>
        <v>-1.4776720591648806E-2</v>
      </c>
      <c r="X3572" s="53" t="str">
        <f t="shared" si="455"/>
        <v/>
      </c>
    </row>
    <row r="3573" spans="1:24" x14ac:dyDescent="0.3">
      <c r="A3573" s="79">
        <v>44146</v>
      </c>
      <c r="B3573" s="1">
        <v>133.17861600000001</v>
      </c>
      <c r="C3573" s="1">
        <v>204.84356399999999</v>
      </c>
      <c r="D3573" s="1">
        <v>265.94841200000002</v>
      </c>
      <c r="E3573" s="1">
        <v>173.86142000000001</v>
      </c>
      <c r="F3573" s="3">
        <f t="shared" si="448"/>
        <v>19331.95791554356</v>
      </c>
      <c r="G3573" s="36">
        <f t="shared" si="449"/>
        <v>1.1844194349356741E-4</v>
      </c>
      <c r="H3573" s="31">
        <f t="shared" si="450"/>
        <v>1.7611609901603249E-3</v>
      </c>
      <c r="I3573" s="37">
        <f t="shared" si="451"/>
        <v>1.0680286804798883E-2</v>
      </c>
      <c r="J3573" s="37">
        <f t="shared" si="452"/>
        <v>-9.5038520121889375E-3</v>
      </c>
      <c r="K3573" s="39">
        <f t="shared" si="453"/>
        <v>-6.9618721657787371E-4</v>
      </c>
      <c r="L3573" s="36">
        <f>-(1-B3573/MAX(B$5:B3573))</f>
        <v>-6.8491283299086936E-3</v>
      </c>
      <c r="M3573" s="37">
        <f>-(1-C3573/MAX(C$5:C3573))</f>
        <v>-7.8446043160450563E-3</v>
      </c>
      <c r="N3573" s="37">
        <f>-(1-D3573/MAX(D$5:D3573))</f>
        <v>-8.7114851773735458E-2</v>
      </c>
      <c r="O3573" s="37">
        <f>-(1-E3573/MAX(E$5:E3573))</f>
        <v>-0.10070659077477118</v>
      </c>
      <c r="P3573" s="39">
        <f>-(1-F3573/MAX(F$5:F3573))</f>
        <v>-2.2907557741775553E-2</v>
      </c>
      <c r="Q3573" s="33">
        <f>IF(DatiStorici[[#This Row],[Calend]]="X",(DatiStorici[[#This Row],[Balanced]]*B$2/DatiStorici[[#This Row],[Bond 3Y]]),Q3572)</f>
        <v>36.169249452917384</v>
      </c>
      <c r="R3573" s="33">
        <f>IF(DatiStorici[[#This Row],[Calend]]="X",(DatiStorici[[#This Row],[Balanced]]*C$2/DatiStorici[[#This Row],[Bond 10Y]]),R3572)</f>
        <v>24.30522809470698</v>
      </c>
      <c r="S3573" s="33">
        <f>IF(DatiStorici[[#This Row],[Calend]]="X",(DatiStorici[[#This Row],[Balanced]]*D$2/DatiStorici[[#This Row],[SXXR]]),S3572)</f>
        <v>17.1323042755117</v>
      </c>
      <c r="T3573" s="33">
        <f>IF(DatiStorici[[#This Row],[Calend]]="X",(DatiStorici[[#This Row],[Balanced]]*E$2/DatiStorici[[#This Row],[Gold]]),T3572)</f>
        <v>33.681751547510174</v>
      </c>
      <c r="U3573" s="34">
        <f>SUMPRODUCT(DatiStorici[[#This Row],[Bond 3Y]:[Gold]],Q3572:T3572)</f>
        <v>20208.006398761463</v>
      </c>
      <c r="V3573" s="32">
        <f t="shared" si="454"/>
        <v>8.9843982627772702E-5</v>
      </c>
      <c r="W3573" s="32">
        <f>-(1-U3573/MAX(U$5:U3573))</f>
        <v>-1.4688200231997905E-2</v>
      </c>
      <c r="X3573" s="53" t="str">
        <f t="shared" si="455"/>
        <v/>
      </c>
    </row>
    <row r="3574" spans="1:24" x14ac:dyDescent="0.3">
      <c r="A3574" s="79">
        <v>44147</v>
      </c>
      <c r="B3574" s="1">
        <v>133.207606</v>
      </c>
      <c r="C3574" s="1">
        <v>205.328093</v>
      </c>
      <c r="D3574" s="1">
        <v>263.68942600000003</v>
      </c>
      <c r="E3574" s="1">
        <v>175.15812</v>
      </c>
      <c r="F3574" s="3">
        <f t="shared" si="448"/>
        <v>19362.101093822825</v>
      </c>
      <c r="G3574" s="36">
        <f t="shared" si="449"/>
        <v>2.1765390039161174E-4</v>
      </c>
      <c r="H3574" s="31">
        <f t="shared" si="450"/>
        <v>2.3625680473370056E-3</v>
      </c>
      <c r="I3574" s="37">
        <f t="shared" si="451"/>
        <v>-8.5303561649300429E-3</v>
      </c>
      <c r="J3574" s="37">
        <f t="shared" si="452"/>
        <v>7.4305637228747065E-3</v>
      </c>
      <c r="K3574" s="39">
        <f t="shared" si="453"/>
        <v>1.5580264851276328E-3</v>
      </c>
      <c r="L3574" s="36">
        <f>-(1-B3574/MAX(B$5:B3574))</f>
        <v>-6.6329416429280474E-3</v>
      </c>
      <c r="M3574" s="37">
        <f>-(1-C3574/MAX(C$5:C3574))</f>
        <v>-5.4977985276271069E-3</v>
      </c>
      <c r="N3574" s="37">
        <f>-(1-D3574/MAX(D$5:D3574))</f>
        <v>-9.4868967521006931E-2</v>
      </c>
      <c r="O3574" s="37">
        <f>-(1-E3574/MAX(E$5:E3574))</f>
        <v>-9.3999445717849683E-2</v>
      </c>
      <c r="P3574" s="39">
        <f>-(1-F3574/MAX(F$5:F3574))</f>
        <v>-2.1384035302352555E-2</v>
      </c>
      <c r="Q3574" s="33">
        <f>IF(DatiStorici[[#This Row],[Calend]]="X",(DatiStorici[[#This Row],[Balanced]]*B$2/DatiStorici[[#This Row],[Bond 3Y]]),Q3573)</f>
        <v>36.169249452917384</v>
      </c>
      <c r="R3574" s="33">
        <f>IF(DatiStorici[[#This Row],[Calend]]="X",(DatiStorici[[#This Row],[Balanced]]*C$2/DatiStorici[[#This Row],[Bond 10Y]]),R3573)</f>
        <v>24.30522809470698</v>
      </c>
      <c r="S3574" s="33">
        <f>IF(DatiStorici[[#This Row],[Calend]]="X",(DatiStorici[[#This Row],[Balanced]]*D$2/DatiStorici[[#This Row],[SXXR]]),S3573)</f>
        <v>17.1323042755117</v>
      </c>
      <c r="T3574" s="33">
        <f>IF(DatiStorici[[#This Row],[Calend]]="X",(DatiStorici[[#This Row],[Balanced]]*E$2/DatiStorici[[#This Row],[Gold]]),T3573)</f>
        <v>33.681751547510174</v>
      </c>
      <c r="U3574" s="34">
        <f>SUMPRODUCT(DatiStorici[[#This Row],[Bond 3Y]:[Gold]],Q3573:T3573)</f>
        <v>20225.805024892143</v>
      </c>
      <c r="V3574" s="32">
        <f t="shared" si="454"/>
        <v>8.8038335509842385E-4</v>
      </c>
      <c r="W3574" s="32">
        <f>-(1-U3574/MAX(U$5:U3574))</f>
        <v>-1.3820366166620079E-2</v>
      </c>
      <c r="X3574" s="53" t="str">
        <f t="shared" si="455"/>
        <v/>
      </c>
    </row>
    <row r="3575" spans="1:24" x14ac:dyDescent="0.3">
      <c r="A3575" s="79">
        <v>44148</v>
      </c>
      <c r="B3575" s="1">
        <v>133.22489300000001</v>
      </c>
      <c r="C3575" s="1">
        <v>205.594796</v>
      </c>
      <c r="D3575" s="1">
        <v>263.70257900000001</v>
      </c>
      <c r="E3575" s="1">
        <v>176.65566000000001</v>
      </c>
      <c r="F3575" s="3">
        <f t="shared" si="448"/>
        <v>19428.542337454932</v>
      </c>
      <c r="G3575" s="36">
        <f t="shared" si="449"/>
        <v>1.2976645183405505E-4</v>
      </c>
      <c r="H3575" s="31">
        <f t="shared" si="450"/>
        <v>1.298068540782301E-3</v>
      </c>
      <c r="I3575" s="37">
        <f t="shared" si="451"/>
        <v>4.9879406126750537E-5</v>
      </c>
      <c r="J3575" s="37">
        <f t="shared" si="452"/>
        <v>8.5133052188982646E-3</v>
      </c>
      <c r="K3575" s="39">
        <f t="shared" si="453"/>
        <v>3.4256358095063125E-3</v>
      </c>
      <c r="L3575" s="36">
        <f>-(1-B3575/MAX(B$5:B3575))</f>
        <v>-6.5040275602155084E-3</v>
      </c>
      <c r="M3575" s="37">
        <f>-(1-C3575/MAX(C$5:C3575))</f>
        <v>-4.2060282843838781E-3</v>
      </c>
      <c r="N3575" s="37">
        <f>-(1-D3575/MAX(D$5:D3575))</f>
        <v>-9.4823818996658482E-2</v>
      </c>
      <c r="O3575" s="37">
        <f>-(1-E3575/MAX(E$5:E3575))</f>
        <v>-8.6253461289267697E-2</v>
      </c>
      <c r="P3575" s="39">
        <f>-(1-F3575/MAX(F$5:F3575))</f>
        <v>-1.8025904827892347E-2</v>
      </c>
      <c r="Q3575" s="33">
        <f>IF(DatiStorici[[#This Row],[Calend]]="X",(DatiStorici[[#This Row],[Balanced]]*B$2/DatiStorici[[#This Row],[Bond 3Y]]),Q3574)</f>
        <v>36.169249452917384</v>
      </c>
      <c r="R3575" s="33">
        <f>IF(DatiStorici[[#This Row],[Calend]]="X",(DatiStorici[[#This Row],[Balanced]]*C$2/DatiStorici[[#This Row],[Bond 10Y]]),R3574)</f>
        <v>24.30522809470698</v>
      </c>
      <c r="S3575" s="33">
        <f>IF(DatiStorici[[#This Row],[Calend]]="X",(DatiStorici[[#This Row],[Balanced]]*D$2/DatiStorici[[#This Row],[SXXR]]),S3574)</f>
        <v>17.1323042755117</v>
      </c>
      <c r="T3575" s="33">
        <f>IF(DatiStorici[[#This Row],[Calend]]="X",(DatiStorici[[#This Row],[Balanced]]*E$2/DatiStorici[[#This Row],[Gold]]),T3574)</f>
        <v>33.681751547510174</v>
      </c>
      <c r="U3575" s="34">
        <f>SUMPRODUCT(DatiStorici[[#This Row],[Bond 3Y]:[Gold]],Q3574:T3574)</f>
        <v>20283.577671366569</v>
      </c>
      <c r="V3575" s="32">
        <f t="shared" si="454"/>
        <v>2.8523113312249868E-3</v>
      </c>
      <c r="W3575" s="32">
        <f>-(1-U3575/MAX(U$5:U3575))</f>
        <v>-1.1003459384634651E-2</v>
      </c>
      <c r="X3575" s="53" t="str">
        <f t="shared" si="455"/>
        <v/>
      </c>
    </row>
    <row r="3576" spans="1:24" x14ac:dyDescent="0.3">
      <c r="A3576" s="79">
        <v>44151</v>
      </c>
      <c r="B3576" s="1">
        <v>133.23404199999999</v>
      </c>
      <c r="C3576" s="1">
        <v>205.74980199999999</v>
      </c>
      <c r="D3576" s="1">
        <v>266.82140700000002</v>
      </c>
      <c r="E3576" s="1">
        <v>176.15473</v>
      </c>
      <c r="F3576" s="3">
        <f t="shared" si="448"/>
        <v>19459.853496745218</v>
      </c>
      <c r="G3576" s="36">
        <f t="shared" si="449"/>
        <v>6.8670994302134569E-5</v>
      </c>
      <c r="H3576" s="31">
        <f t="shared" si="450"/>
        <v>7.5365524716035641E-4</v>
      </c>
      <c r="I3576" s="37">
        <f t="shared" si="451"/>
        <v>1.1757673590149259E-2</v>
      </c>
      <c r="J3576" s="37">
        <f t="shared" si="452"/>
        <v>-2.839657509012185E-3</v>
      </c>
      <c r="K3576" s="39">
        <f t="shared" si="453"/>
        <v>1.6103089564223029E-3</v>
      </c>
      <c r="L3576" s="36">
        <f>-(1-B3576/MAX(B$5:B3576))</f>
        <v>-6.4358008613820683E-3</v>
      </c>
      <c r="M3576" s="37">
        <f>-(1-C3576/MAX(C$5:C3576))</f>
        <v>-3.4552600578391379E-3</v>
      </c>
      <c r="N3576" s="37">
        <f>-(1-D3576/MAX(D$5:D3576))</f>
        <v>-8.4118239897084002E-2</v>
      </c>
      <c r="O3576" s="37">
        <f>-(1-E3576/MAX(E$5:E3576))</f>
        <v>-8.8844507925624372E-2</v>
      </c>
      <c r="P3576" s="39">
        <f>-(1-F3576/MAX(F$5:F3576))</f>
        <v>-1.6443349287758258E-2</v>
      </c>
      <c r="Q3576" s="33">
        <f>IF(DatiStorici[[#This Row],[Calend]]="X",(DatiStorici[[#This Row],[Balanced]]*B$2/DatiStorici[[#This Row],[Bond 3Y]]),Q3575)</f>
        <v>36.169249452917384</v>
      </c>
      <c r="R3576" s="33">
        <f>IF(DatiStorici[[#This Row],[Calend]]="X",(DatiStorici[[#This Row],[Balanced]]*C$2/DatiStorici[[#This Row],[Bond 10Y]]),R3575)</f>
        <v>24.30522809470698</v>
      </c>
      <c r="S3576" s="33">
        <f>IF(DatiStorici[[#This Row],[Calend]]="X",(DatiStorici[[#This Row],[Balanced]]*D$2/DatiStorici[[#This Row],[SXXR]]),S3575)</f>
        <v>17.1323042755117</v>
      </c>
      <c r="T3576" s="33">
        <f>IF(DatiStorici[[#This Row],[Calend]]="X",(DatiStorici[[#This Row],[Balanced]]*E$2/DatiStorici[[#This Row],[Gold]]),T3575)</f>
        <v>33.681751547510174</v>
      </c>
      <c r="U3576" s="34">
        <f>SUMPRODUCT(DatiStorici[[#This Row],[Bond 3Y]:[Gold]],Q3575:T3575)</f>
        <v>20324.236550492154</v>
      </c>
      <c r="V3576" s="32">
        <f t="shared" si="454"/>
        <v>2.002515697620296E-3</v>
      </c>
      <c r="W3576" s="32">
        <f>-(1-U3576/MAX(U$5:U3576))</f>
        <v>-9.020993990609627E-3</v>
      </c>
      <c r="X3576" s="53" t="str">
        <f t="shared" si="455"/>
        <v/>
      </c>
    </row>
    <row r="3577" spans="1:24" x14ac:dyDescent="0.3">
      <c r="A3577" s="79">
        <v>44152</v>
      </c>
      <c r="B3577" s="1">
        <v>133.23784900000001</v>
      </c>
      <c r="C3577" s="1">
        <v>206.01488800000001</v>
      </c>
      <c r="D3577" s="1">
        <v>266.19556499999999</v>
      </c>
      <c r="E3577" s="1">
        <v>176.4751</v>
      </c>
      <c r="F3577" s="3">
        <f t="shared" si="448"/>
        <v>19469.87990981379</v>
      </c>
      <c r="G3577" s="36">
        <f t="shared" si="449"/>
        <v>2.8573370241804184E-5</v>
      </c>
      <c r="H3577" s="31">
        <f t="shared" si="450"/>
        <v>1.287560798969618E-3</v>
      </c>
      <c r="I3577" s="37">
        <f t="shared" si="451"/>
        <v>-2.3483015381413615E-3</v>
      </c>
      <c r="J3577" s="37">
        <f t="shared" si="452"/>
        <v>1.8170333924656301E-3</v>
      </c>
      <c r="K3577" s="39">
        <f t="shared" si="453"/>
        <v>5.1510310566761348E-4</v>
      </c>
      <c r="L3577" s="36">
        <f>-(1-B3577/MAX(B$5:B3577))</f>
        <v>-6.4074109780657418E-3</v>
      </c>
      <c r="M3577" s="37">
        <f>-(1-C3577/MAX(C$5:C3577))</f>
        <v>-2.1713217193112255E-3</v>
      </c>
      <c r="N3577" s="37">
        <f>-(1-D3577/MAX(D$5:D3577))</f>
        <v>-8.6266483094476154E-2</v>
      </c>
      <c r="O3577" s="37">
        <f>-(1-E3577/MAX(E$5:E3577))</f>
        <v>-8.7187402919157275E-2</v>
      </c>
      <c r="P3577" s="39">
        <f>-(1-F3577/MAX(F$5:F3577))</f>
        <v>-1.593658569583134E-2</v>
      </c>
      <c r="Q3577" s="33">
        <f>IF(DatiStorici[[#This Row],[Calend]]="X",(DatiStorici[[#This Row],[Balanced]]*B$2/DatiStorici[[#This Row],[Bond 3Y]]),Q3576)</f>
        <v>36.169249452917384</v>
      </c>
      <c r="R3577" s="33">
        <f>IF(DatiStorici[[#This Row],[Calend]]="X",(DatiStorici[[#This Row],[Balanced]]*C$2/DatiStorici[[#This Row],[Bond 10Y]]),R3576)</f>
        <v>24.30522809470698</v>
      </c>
      <c r="S3577" s="33">
        <f>IF(DatiStorici[[#This Row],[Calend]]="X",(DatiStorici[[#This Row],[Balanced]]*D$2/DatiStorici[[#This Row],[SXXR]]),S3576)</f>
        <v>17.1323042755117</v>
      </c>
      <c r="T3577" s="33">
        <f>IF(DatiStorici[[#This Row],[Calend]]="X",(DatiStorici[[#This Row],[Balanced]]*E$2/DatiStorici[[#This Row],[Gold]]),T3576)</f>
        <v>33.681751547510174</v>
      </c>
      <c r="U3577" s="34">
        <f>SUMPRODUCT(DatiStorici[[#This Row],[Bond 3Y]:[Gold]],Q3576:T3576)</f>
        <v>20330.885729690417</v>
      </c>
      <c r="V3577" s="32">
        <f t="shared" si="454"/>
        <v>3.2710167303017282E-4</v>
      </c>
      <c r="W3577" s="32">
        <f>-(1-U3577/MAX(U$5:U3577))</f>
        <v>-8.6967900788758046E-3</v>
      </c>
      <c r="X3577" s="53" t="str">
        <f t="shared" si="455"/>
        <v/>
      </c>
    </row>
    <row r="3578" spans="1:24" x14ac:dyDescent="0.3">
      <c r="A3578" s="79">
        <v>44153</v>
      </c>
      <c r="B3578" s="1">
        <v>133.23889199999999</v>
      </c>
      <c r="C3578" s="1">
        <v>205.95408</v>
      </c>
      <c r="D3578" s="1">
        <v>267.37732699999998</v>
      </c>
      <c r="E3578" s="1">
        <v>175.26338999999999</v>
      </c>
      <c r="F3578" s="3">
        <f t="shared" si="448"/>
        <v>19438.353078563094</v>
      </c>
      <c r="G3578" s="36">
        <f t="shared" si="449"/>
        <v>7.8280753215436802E-6</v>
      </c>
      <c r="H3578" s="31">
        <f t="shared" si="450"/>
        <v>-2.9520670324673326E-4</v>
      </c>
      <c r="I3578" s="37">
        <f t="shared" si="451"/>
        <v>4.429625080487264E-3</v>
      </c>
      <c r="J3578" s="37">
        <f t="shared" si="452"/>
        <v>-6.8898618023793268E-3</v>
      </c>
      <c r="K3578" s="39">
        <f t="shared" si="453"/>
        <v>-1.6205741422346625E-3</v>
      </c>
      <c r="L3578" s="36">
        <f>-(1-B3578/MAX(B$5:B3578))</f>
        <v>-6.3996330299967985E-3</v>
      </c>
      <c r="M3578" s="37">
        <f>-(1-C3578/MAX(C$5:C3578))</f>
        <v>-2.4658439592228909E-3</v>
      </c>
      <c r="N3578" s="37">
        <f>-(1-D3578/MAX(D$5:D3578))</f>
        <v>-8.2210008493160847E-2</v>
      </c>
      <c r="O3578" s="37">
        <f>-(1-E3578/MAX(E$5:E3578))</f>
        <v>-9.3454939540521087E-2</v>
      </c>
      <c r="P3578" s="39">
        <f>-(1-F3578/MAX(F$5:F3578))</f>
        <v>-1.7530041913664141E-2</v>
      </c>
      <c r="Q3578" s="33">
        <f>IF(DatiStorici[[#This Row],[Calend]]="X",(DatiStorici[[#This Row],[Balanced]]*B$2/DatiStorici[[#This Row],[Bond 3Y]]),Q3577)</f>
        <v>36.169249452917384</v>
      </c>
      <c r="R3578" s="33">
        <f>IF(DatiStorici[[#This Row],[Calend]]="X",(DatiStorici[[#This Row],[Balanced]]*C$2/DatiStorici[[#This Row],[Bond 10Y]]),R3577)</f>
        <v>24.30522809470698</v>
      </c>
      <c r="S3578" s="33">
        <f>IF(DatiStorici[[#This Row],[Calend]]="X",(DatiStorici[[#This Row],[Balanced]]*D$2/DatiStorici[[#This Row],[SXXR]]),S3577)</f>
        <v>17.1323042755117</v>
      </c>
      <c r="T3578" s="33">
        <f>IF(DatiStorici[[#This Row],[Calend]]="X",(DatiStorici[[#This Row],[Balanced]]*E$2/DatiStorici[[#This Row],[Gold]]),T3577)</f>
        <v>33.681751547510174</v>
      </c>
      <c r="U3578" s="34">
        <f>SUMPRODUCT(DatiStorici[[#This Row],[Bond 3Y]:[Gold]],Q3577:T3577)</f>
        <v>20308.879292905214</v>
      </c>
      <c r="V3578" s="32">
        <f t="shared" si="454"/>
        <v>-1.0830003039582104E-3</v>
      </c>
      <c r="W3578" s="32">
        <f>-(1-U3578/MAX(U$5:U3578))</f>
        <v>-9.7697906217021346E-3</v>
      </c>
      <c r="X3578" s="53" t="str">
        <f t="shared" si="455"/>
        <v/>
      </c>
    </row>
    <row r="3579" spans="1:24" x14ac:dyDescent="0.3">
      <c r="A3579" s="79">
        <v>44154</v>
      </c>
      <c r="B3579" s="1">
        <v>133.236964</v>
      </c>
      <c r="C3579" s="1">
        <v>206.11039299999999</v>
      </c>
      <c r="D3579" s="1">
        <v>265.367569</v>
      </c>
      <c r="E3579" s="1">
        <v>173.50988000000001</v>
      </c>
      <c r="F3579" s="3">
        <f t="shared" si="448"/>
        <v>19342.869747600686</v>
      </c>
      <c r="G3579" s="36">
        <f t="shared" si="449"/>
        <v>-1.4470354117429453E-5</v>
      </c>
      <c r="H3579" s="31">
        <f t="shared" si="450"/>
        <v>7.5868228270083301E-4</v>
      </c>
      <c r="I3579" s="37">
        <f t="shared" si="451"/>
        <v>-7.5449527497685491E-3</v>
      </c>
      <c r="J3579" s="37">
        <f t="shared" si="452"/>
        <v>-1.0055385120944591E-2</v>
      </c>
      <c r="K3579" s="39">
        <f t="shared" si="453"/>
        <v>-4.9242141914609397E-3</v>
      </c>
      <c r="L3579" s="36">
        <f>-(1-B3579/MAX(B$5:B3579))</f>
        <v>-6.4140106751329196E-3</v>
      </c>
      <c r="M3579" s="37">
        <f>-(1-C3579/MAX(C$5:C3579))</f>
        <v>-1.7087453062940572E-3</v>
      </c>
      <c r="N3579" s="37">
        <f>-(1-D3579/MAX(D$5:D3579))</f>
        <v>-8.9108632989286396E-2</v>
      </c>
      <c r="O3579" s="37">
        <f>-(1-E3579/MAX(E$5:E3579))</f>
        <v>-0.10252492174825012</v>
      </c>
      <c r="P3579" s="39">
        <f>-(1-F3579/MAX(F$5:F3579))</f>
        <v>-2.2356042541877619E-2</v>
      </c>
      <c r="Q3579" s="33">
        <f>IF(DatiStorici[[#This Row],[Calend]]="X",(DatiStorici[[#This Row],[Balanced]]*B$2/DatiStorici[[#This Row],[Bond 3Y]]),Q3578)</f>
        <v>36.169249452917384</v>
      </c>
      <c r="R3579" s="33">
        <f>IF(DatiStorici[[#This Row],[Calend]]="X",(DatiStorici[[#This Row],[Balanced]]*C$2/DatiStorici[[#This Row],[Bond 10Y]]),R3578)</f>
        <v>24.30522809470698</v>
      </c>
      <c r="S3579" s="33">
        <f>IF(DatiStorici[[#This Row],[Calend]]="X",(DatiStorici[[#This Row],[Balanced]]*D$2/DatiStorici[[#This Row],[SXXR]]),S3578)</f>
        <v>17.1323042755117</v>
      </c>
      <c r="T3579" s="33">
        <f>IF(DatiStorici[[#This Row],[Calend]]="X",(DatiStorici[[#This Row],[Balanced]]*E$2/DatiStorici[[#This Row],[Gold]]),T3578)</f>
        <v>33.681751547510174</v>
      </c>
      <c r="U3579" s="34">
        <f>SUMPRODUCT(DatiStorici[[#This Row],[Bond 3Y]:[Gold]],Q3578:T3578)</f>
        <v>20219.115707979221</v>
      </c>
      <c r="V3579" s="32">
        <f t="shared" si="454"/>
        <v>-4.4297149022648561E-3</v>
      </c>
      <c r="W3579" s="32">
        <f>-(1-U3579/MAX(U$5:U3579))</f>
        <v>-1.4146527132557485E-2</v>
      </c>
      <c r="X3579" s="53" t="str">
        <f t="shared" si="455"/>
        <v/>
      </c>
    </row>
    <row r="3580" spans="1:24" x14ac:dyDescent="0.3">
      <c r="A3580" s="79">
        <v>44155</v>
      </c>
      <c r="B3580" s="1">
        <v>133.25790599999999</v>
      </c>
      <c r="C3580" s="1">
        <v>206.27193199999999</v>
      </c>
      <c r="D3580" s="1">
        <v>266.73279200000002</v>
      </c>
      <c r="E3580" s="1">
        <v>175.22218000000001</v>
      </c>
      <c r="F3580" s="3">
        <f t="shared" si="448"/>
        <v>19435.548658048298</v>
      </c>
      <c r="G3580" s="36">
        <f t="shared" si="449"/>
        <v>1.5716625271701334E-4</v>
      </c>
      <c r="H3580" s="31">
        <f t="shared" si="450"/>
        <v>7.8344292890105078E-4</v>
      </c>
      <c r="I3580" s="37">
        <f t="shared" si="451"/>
        <v>5.1314605131049197E-3</v>
      </c>
      <c r="J3580" s="37">
        <f t="shared" si="452"/>
        <v>9.820225652382825E-3</v>
      </c>
      <c r="K3580" s="39">
        <f t="shared" si="453"/>
        <v>4.7799312461233034E-3</v>
      </c>
      <c r="L3580" s="36">
        <f>-(1-B3580/MAX(B$5:B3580))</f>
        <v>-6.2578402163973035E-3</v>
      </c>
      <c r="M3580" s="37">
        <f>-(1-C3580/MAX(C$5:C3580))</f>
        <v>-9.2633463478575262E-4</v>
      </c>
      <c r="N3580" s="37">
        <f>-(1-D3580/MAX(D$5:D3580))</f>
        <v>-8.4422416623696983E-2</v>
      </c>
      <c r="O3580" s="37">
        <f>-(1-E3580/MAX(E$5:E3580))</f>
        <v>-9.3668097131170858E-2</v>
      </c>
      <c r="P3580" s="39">
        <f>-(1-F3580/MAX(F$5:F3580))</f>
        <v>-1.767178534709668E-2</v>
      </c>
      <c r="Q3580" s="33">
        <f>IF(DatiStorici[[#This Row],[Calend]]="X",(DatiStorici[[#This Row],[Balanced]]*B$2/DatiStorici[[#This Row],[Bond 3Y]]),Q3579)</f>
        <v>36.169249452917384</v>
      </c>
      <c r="R3580" s="33">
        <f>IF(DatiStorici[[#This Row],[Calend]]="X",(DatiStorici[[#This Row],[Balanced]]*C$2/DatiStorici[[#This Row],[Bond 10Y]]),R3579)</f>
        <v>24.30522809470698</v>
      </c>
      <c r="S3580" s="33">
        <f>IF(DatiStorici[[#This Row],[Calend]]="X",(DatiStorici[[#This Row],[Balanced]]*D$2/DatiStorici[[#This Row],[SXXR]]),S3579)</f>
        <v>17.1323042755117</v>
      </c>
      <c r="T3580" s="33">
        <f>IF(DatiStorici[[#This Row],[Calend]]="X",(DatiStorici[[#This Row],[Balanced]]*E$2/DatiStorici[[#This Row],[Gold]]),T3579)</f>
        <v>33.681751547510174</v>
      </c>
      <c r="U3580" s="34">
        <f>SUMPRODUCT(DatiStorici[[#This Row],[Bond 3Y]:[Gold]],Q3579:T3579)</f>
        <v>20304.862085657183</v>
      </c>
      <c r="V3580" s="32">
        <f t="shared" si="454"/>
        <v>4.2318898743419165E-3</v>
      </c>
      <c r="W3580" s="32">
        <f>-(1-U3580/MAX(U$5:U3580))</f>
        <v>-9.9656635655983594E-3</v>
      </c>
      <c r="X3580" s="53" t="str">
        <f t="shared" si="455"/>
        <v/>
      </c>
    </row>
    <row r="3581" spans="1:24" x14ac:dyDescent="0.3">
      <c r="A3581" s="79">
        <v>44158</v>
      </c>
      <c r="B3581" s="1">
        <v>133.26361199999999</v>
      </c>
      <c r="C3581" s="1">
        <v>206.219898</v>
      </c>
      <c r="D3581" s="1">
        <v>266.22187200000002</v>
      </c>
      <c r="E3581" s="1">
        <v>171.90022999999999</v>
      </c>
      <c r="F3581" s="3">
        <f t="shared" si="448"/>
        <v>19295.665929099479</v>
      </c>
      <c r="G3581" s="36">
        <f t="shared" si="449"/>
        <v>4.2818306331844252E-5</v>
      </c>
      <c r="H3581" s="31">
        <f t="shared" si="450"/>
        <v>-2.5229105883619728E-4</v>
      </c>
      <c r="I3581" s="37">
        <f t="shared" si="451"/>
        <v>-1.9173118879598865E-3</v>
      </c>
      <c r="J3581" s="37">
        <f t="shared" si="452"/>
        <v>-1.9140518287824301E-2</v>
      </c>
      <c r="K3581" s="39">
        <f t="shared" si="453"/>
        <v>-7.2232868836153812E-3</v>
      </c>
      <c r="L3581" s="36">
        <f>-(1-B3581/MAX(B$5:B3581))</f>
        <v>-6.2152889492046448E-3</v>
      </c>
      <c r="M3581" s="37">
        <f>-(1-C3581/MAX(C$5:C3581))</f>
        <v>-1.1783601944416189E-3</v>
      </c>
      <c r="N3581" s="37">
        <f>-(1-D3581/MAX(D$5:D3581))</f>
        <v>-8.6176182613214358E-2</v>
      </c>
      <c r="O3581" s="37">
        <f>-(1-E3581/MAX(E$5:E3581))</f>
        <v>-0.11085079206588244</v>
      </c>
      <c r="P3581" s="39">
        <f>-(1-F3581/MAX(F$5:F3581))</f>
        <v>-2.4741858531378336E-2</v>
      </c>
      <c r="Q3581" s="33">
        <f>IF(DatiStorici[[#This Row],[Calend]]="X",(DatiStorici[[#This Row],[Balanced]]*B$2/DatiStorici[[#This Row],[Bond 3Y]]),Q3580)</f>
        <v>36.169249452917384</v>
      </c>
      <c r="R3581" s="33">
        <f>IF(DatiStorici[[#This Row],[Calend]]="X",(DatiStorici[[#This Row],[Balanced]]*C$2/DatiStorici[[#This Row],[Bond 10Y]]),R3580)</f>
        <v>24.30522809470698</v>
      </c>
      <c r="S3581" s="33">
        <f>IF(DatiStorici[[#This Row],[Calend]]="X",(DatiStorici[[#This Row],[Balanced]]*D$2/DatiStorici[[#This Row],[SXXR]]),S3580)</f>
        <v>17.1323042755117</v>
      </c>
      <c r="T3581" s="33">
        <f>IF(DatiStorici[[#This Row],[Calend]]="X",(DatiStorici[[#This Row],[Balanced]]*E$2/DatiStorici[[#This Row],[Gold]]),T3580)</f>
        <v>33.681751547510174</v>
      </c>
      <c r="U3581" s="34">
        <f>SUMPRODUCT(DatiStorici[[#This Row],[Bond 3Y]:[Gold]],Q3580:T3580)</f>
        <v>20183.161437702187</v>
      </c>
      <c r="V3581" s="32">
        <f t="shared" si="454"/>
        <v>-6.0117043951195106E-3</v>
      </c>
      <c r="W3581" s="32">
        <f>-(1-U3581/MAX(U$5:U3581))</f>
        <v>-1.5899602921279565E-2</v>
      </c>
      <c r="X3581" s="53" t="str">
        <f t="shared" si="455"/>
        <v/>
      </c>
    </row>
    <row r="3582" spans="1:24" x14ac:dyDescent="0.3">
      <c r="A3582" s="79">
        <v>44159</v>
      </c>
      <c r="B3582" s="1">
        <v>133.26245</v>
      </c>
      <c r="C3582" s="1">
        <v>206.18140500000001</v>
      </c>
      <c r="D3582" s="1">
        <v>268.68093399999998</v>
      </c>
      <c r="E3582" s="1">
        <v>168.10579000000001</v>
      </c>
      <c r="F3582" s="3">
        <f t="shared" si="448"/>
        <v>19181.999815541516</v>
      </c>
      <c r="G3582" s="36">
        <f t="shared" si="449"/>
        <v>-8.7195975604255823E-6</v>
      </c>
      <c r="H3582" s="31">
        <f t="shared" si="450"/>
        <v>-1.8667739326596152E-4</v>
      </c>
      <c r="I3582" s="37">
        <f t="shared" si="451"/>
        <v>9.1944902745229248E-3</v>
      </c>
      <c r="J3582" s="37">
        <f t="shared" si="452"/>
        <v>-2.2320766770251552E-2</v>
      </c>
      <c r="K3582" s="39">
        <f t="shared" si="453"/>
        <v>-5.9081777441099947E-3</v>
      </c>
      <c r="L3582" s="36">
        <f>-(1-B3582/MAX(B$5:B3582))</f>
        <v>-6.2239543141674458E-3</v>
      </c>
      <c r="M3582" s="37">
        <f>-(1-C3582/MAX(C$5:C3582))</f>
        <v>-1.3648002118885616E-3</v>
      </c>
      <c r="N3582" s="37">
        <f>-(1-D3582/MAX(D$5:D3582))</f>
        <v>-7.7735293038105557E-2</v>
      </c>
      <c r="O3582" s="37">
        <f>-(1-E3582/MAX(E$5:E3582))</f>
        <v>-0.13047742851979249</v>
      </c>
      <c r="P3582" s="39">
        <f>-(1-F3582/MAX(F$5:F3582))</f>
        <v>-3.0486868994547889E-2</v>
      </c>
      <c r="Q3582" s="33">
        <f>IF(DatiStorici[[#This Row],[Calend]]="X",(DatiStorici[[#This Row],[Balanced]]*B$2/DatiStorici[[#This Row],[Bond 3Y]]),Q3581)</f>
        <v>36.169249452917384</v>
      </c>
      <c r="R3582" s="33">
        <f>IF(DatiStorici[[#This Row],[Calend]]="X",(DatiStorici[[#This Row],[Balanced]]*C$2/DatiStorici[[#This Row],[Bond 10Y]]),R3581)</f>
        <v>24.30522809470698</v>
      </c>
      <c r="S3582" s="33">
        <f>IF(DatiStorici[[#This Row],[Calend]]="X",(DatiStorici[[#This Row],[Balanced]]*D$2/DatiStorici[[#This Row],[SXXR]]),S3581)</f>
        <v>17.1323042755117</v>
      </c>
      <c r="T3582" s="33">
        <f>IF(DatiStorici[[#This Row],[Calend]]="X",(DatiStorici[[#This Row],[Balanced]]*E$2/DatiStorici[[#This Row],[Gold]]),T3581)</f>
        <v>33.681751547510174</v>
      </c>
      <c r="U3582" s="34">
        <f>SUMPRODUCT(DatiStorici[[#This Row],[Bond 3Y]:[Gold]],Q3581:T3581)</f>
        <v>20096.509840963685</v>
      </c>
      <c r="V3582" s="32">
        <f t="shared" si="454"/>
        <v>-4.302504348171767E-3</v>
      </c>
      <c r="W3582" s="32">
        <f>-(1-U3582/MAX(U$5:U3582))</f>
        <v>-2.0124603599249391E-2</v>
      </c>
      <c r="X3582" s="53" t="str">
        <f t="shared" si="455"/>
        <v/>
      </c>
    </row>
    <row r="3583" spans="1:24" x14ac:dyDescent="0.3">
      <c r="A3583" s="79">
        <v>44160</v>
      </c>
      <c r="B3583" s="1">
        <v>133.25343000000001</v>
      </c>
      <c r="C3583" s="1">
        <v>206.21550999999999</v>
      </c>
      <c r="D3583" s="1">
        <v>268.48085900000001</v>
      </c>
      <c r="E3583" s="1">
        <v>169.09411</v>
      </c>
      <c r="F3583" s="3">
        <f t="shared" si="448"/>
        <v>19218.610904593657</v>
      </c>
      <c r="G3583" s="36">
        <f t="shared" si="449"/>
        <v>-6.7688274360550331E-5</v>
      </c>
      <c r="H3583" s="31">
        <f t="shared" si="450"/>
        <v>1.653989098233289E-4</v>
      </c>
      <c r="I3583" s="37">
        <f t="shared" si="451"/>
        <v>-7.4493387973407663E-4</v>
      </c>
      <c r="J3583" s="37">
        <f t="shared" si="452"/>
        <v>5.8619402323723977E-3</v>
      </c>
      <c r="K3583" s="39">
        <f t="shared" si="453"/>
        <v>1.9067978065114414E-3</v>
      </c>
      <c r="L3583" s="36">
        <f>-(1-B3583/MAX(B$5:B3583))</f>
        <v>-6.2912190232590204E-3</v>
      </c>
      <c r="M3583" s="37">
        <f>-(1-C3583/MAX(C$5:C3583))</f>
        <v>-1.1996133780479701E-3</v>
      </c>
      <c r="N3583" s="37">
        <f>-(1-D3583/MAX(D$5:D3583))</f>
        <v>-7.8422063433378097E-2</v>
      </c>
      <c r="O3583" s="37">
        <f>-(1-E3583/MAX(E$5:E3583))</f>
        <v>-0.12536537052437602</v>
      </c>
      <c r="P3583" s="39">
        <f>-(1-F3583/MAX(F$5:F3583))</f>
        <v>-2.8636439846503436E-2</v>
      </c>
      <c r="Q3583" s="33">
        <f>IF(DatiStorici[[#This Row],[Calend]]="X",(DatiStorici[[#This Row],[Balanced]]*B$2/DatiStorici[[#This Row],[Bond 3Y]]),Q3582)</f>
        <v>36.169249452917384</v>
      </c>
      <c r="R3583" s="33">
        <f>IF(DatiStorici[[#This Row],[Calend]]="X",(DatiStorici[[#This Row],[Balanced]]*C$2/DatiStorici[[#This Row],[Bond 10Y]]),R3582)</f>
        <v>24.30522809470698</v>
      </c>
      <c r="S3583" s="33">
        <f>IF(DatiStorici[[#This Row],[Calend]]="X",(DatiStorici[[#This Row],[Balanced]]*D$2/DatiStorici[[#This Row],[SXXR]]),S3582)</f>
        <v>17.1323042755117</v>
      </c>
      <c r="T3583" s="33">
        <f>IF(DatiStorici[[#This Row],[Calend]]="X",(DatiStorici[[#This Row],[Balanced]]*E$2/DatiStorici[[#This Row],[Gold]]),T3582)</f>
        <v>33.681751547510174</v>
      </c>
      <c r="U3583" s="34">
        <f>SUMPRODUCT(DatiStorici[[#This Row],[Bond 3Y]:[Gold]],Q3582:T3582)</f>
        <v>20126.873127049301</v>
      </c>
      <c r="V3583" s="32">
        <f t="shared" si="454"/>
        <v>1.5097333745897833E-3</v>
      </c>
      <c r="W3583" s="32">
        <f>-(1-U3583/MAX(U$5:U3583))</f>
        <v>-1.8644135735693901E-2</v>
      </c>
      <c r="X3583" s="53" t="str">
        <f t="shared" si="455"/>
        <v/>
      </c>
    </row>
    <row r="3584" spans="1:24" x14ac:dyDescent="0.3">
      <c r="A3584" s="79">
        <v>44161</v>
      </c>
      <c r="B3584" s="1">
        <v>133.257181</v>
      </c>
      <c r="C3584" s="1">
        <v>206.39164500000001</v>
      </c>
      <c r="D3584" s="1">
        <v>268.220552</v>
      </c>
      <c r="E3584" s="1">
        <v>168.83071000000001</v>
      </c>
      <c r="F3584" s="3">
        <f t="shared" si="448"/>
        <v>19208.858393426308</v>
      </c>
      <c r="G3584" s="36">
        <f t="shared" si="449"/>
        <v>2.8148973027078736E-5</v>
      </c>
      <c r="H3584" s="31">
        <f t="shared" si="450"/>
        <v>8.5376614808815963E-4</v>
      </c>
      <c r="I3584" s="37">
        <f t="shared" si="451"/>
        <v>-9.7002547441155118E-4</v>
      </c>
      <c r="J3584" s="37">
        <f t="shared" si="452"/>
        <v>-1.5589269432416512E-3</v>
      </c>
      <c r="K3584" s="39">
        <f t="shared" si="453"/>
        <v>-5.0758020524847467E-4</v>
      </c>
      <c r="L3584" s="36">
        <f>-(1-B3584/MAX(B$5:B3584))</f>
        <v>-6.2632467478929144E-3</v>
      </c>
      <c r="M3584" s="37">
        <f>-(1-C3584/MAX(C$5:C3584))</f>
        <v>-3.465072945255665E-4</v>
      </c>
      <c r="N3584" s="37">
        <f>-(1-D3584/MAX(D$5:D3584))</f>
        <v>-7.9315584069550749E-2</v>
      </c>
      <c r="O3584" s="37">
        <f>-(1-E3584/MAX(E$5:E3584))</f>
        <v>-0.12672779977400428</v>
      </c>
      <c r="P3584" s="39">
        <f>-(1-F3584/MAX(F$5:F3584))</f>
        <v>-2.9129359652985798E-2</v>
      </c>
      <c r="Q3584" s="33">
        <f>IF(DatiStorici[[#This Row],[Calend]]="X",(DatiStorici[[#This Row],[Balanced]]*B$2/DatiStorici[[#This Row],[Bond 3Y]]),Q3583)</f>
        <v>36.169249452917384</v>
      </c>
      <c r="R3584" s="33">
        <f>IF(DatiStorici[[#This Row],[Calend]]="X",(DatiStorici[[#This Row],[Balanced]]*C$2/DatiStorici[[#This Row],[Bond 10Y]]),R3583)</f>
        <v>24.30522809470698</v>
      </c>
      <c r="S3584" s="33">
        <f>IF(DatiStorici[[#This Row],[Calend]]="X",(DatiStorici[[#This Row],[Balanced]]*D$2/DatiStorici[[#This Row],[SXXR]]),S3583)</f>
        <v>17.1323042755117</v>
      </c>
      <c r="T3584" s="33">
        <f>IF(DatiStorici[[#This Row],[Calend]]="X",(DatiStorici[[#This Row],[Balanced]]*E$2/DatiStorici[[#This Row],[Gold]]),T3583)</f>
        <v>33.681751547510174</v>
      </c>
      <c r="U3584" s="34">
        <f>SUMPRODUCT(DatiStorici[[#This Row],[Bond 3Y]:[Gold]],Q3583:T3583)</f>
        <v>20117.958367167801</v>
      </c>
      <c r="V3584" s="32">
        <f t="shared" si="454"/>
        <v>-4.4302633139815123E-4</v>
      </c>
      <c r="W3584" s="32">
        <f>-(1-U3584/MAX(U$5:U3584))</f>
        <v>-1.9078805931754372E-2</v>
      </c>
      <c r="X3584" s="53" t="str">
        <f t="shared" si="455"/>
        <v/>
      </c>
    </row>
    <row r="3585" spans="1:24" x14ac:dyDescent="0.3">
      <c r="A3585" s="79">
        <v>44162</v>
      </c>
      <c r="B3585" s="1">
        <v>133.25653</v>
      </c>
      <c r="C3585" s="1">
        <v>206.367154</v>
      </c>
      <c r="D3585" s="1">
        <v>269.31993</v>
      </c>
      <c r="E3585" s="1">
        <v>166.20405</v>
      </c>
      <c r="F3585" s="3">
        <f t="shared" si="448"/>
        <v>19121.163224071373</v>
      </c>
      <c r="G3585" s="36">
        <f t="shared" si="449"/>
        <v>-4.8853021300010871E-6</v>
      </c>
      <c r="H3585" s="31">
        <f t="shared" si="450"/>
        <v>-1.1866979014419398E-4</v>
      </c>
      <c r="I3585" s="37">
        <f t="shared" si="451"/>
        <v>4.0904064704333238E-3</v>
      </c>
      <c r="J3585" s="37">
        <f t="shared" si="452"/>
        <v>-1.5680246538495212E-2</v>
      </c>
      <c r="K3585" s="39">
        <f t="shared" si="453"/>
        <v>-4.5758034390533569E-3</v>
      </c>
      <c r="L3585" s="36">
        <f>-(1-B3585/MAX(B$5:B3585))</f>
        <v>-6.2681014403118684E-3</v>
      </c>
      <c r="M3585" s="37">
        <f>-(1-C3585/MAX(C$5:C3585))</f>
        <v>-4.6512892618055801E-4</v>
      </c>
      <c r="N3585" s="37">
        <f>-(1-D3585/MAX(D$5:D3585))</f>
        <v>-7.5541897883800169E-2</v>
      </c>
      <c r="O3585" s="37">
        <f>-(1-E3585/MAX(E$5:E3585))</f>
        <v>-0.14031412632232976</v>
      </c>
      <c r="P3585" s="39">
        <f>-(1-F3585/MAX(F$5:F3585))</f>
        <v>-3.3561724319493114E-2</v>
      </c>
      <c r="Q3585" s="33">
        <f>IF(DatiStorici[[#This Row],[Calend]]="X",(DatiStorici[[#This Row],[Balanced]]*B$2/DatiStorici[[#This Row],[Bond 3Y]]),Q3584)</f>
        <v>36.169249452917384</v>
      </c>
      <c r="R3585" s="33">
        <f>IF(DatiStorici[[#This Row],[Calend]]="X",(DatiStorici[[#This Row],[Balanced]]*C$2/DatiStorici[[#This Row],[Bond 10Y]]),R3584)</f>
        <v>24.30522809470698</v>
      </c>
      <c r="S3585" s="33">
        <f>IF(DatiStorici[[#This Row],[Calend]]="X",(DatiStorici[[#This Row],[Balanced]]*D$2/DatiStorici[[#This Row],[SXXR]]),S3584)</f>
        <v>17.1323042755117</v>
      </c>
      <c r="T3585" s="33">
        <f>IF(DatiStorici[[#This Row],[Calend]]="X",(DatiStorici[[#This Row],[Balanced]]*E$2/DatiStorici[[#This Row],[Gold]]),T3584)</f>
        <v>33.681751547510174</v>
      </c>
      <c r="U3585" s="34">
        <f>SUMPRODUCT(DatiStorici[[#This Row],[Bond 3Y]:[Gold]],Q3584:T3584)</f>
        <v>20047.703930535161</v>
      </c>
      <c r="V3585" s="32">
        <f t="shared" si="454"/>
        <v>-3.4982372633498497E-3</v>
      </c>
      <c r="W3585" s="32">
        <f>-(1-U3585/MAX(U$5:U3585))</f>
        <v>-2.2504305906083211E-2</v>
      </c>
      <c r="X3585" s="53" t="str">
        <f t="shared" si="455"/>
        <v/>
      </c>
    </row>
    <row r="3586" spans="1:24" x14ac:dyDescent="0.3">
      <c r="A3586" s="79">
        <v>44165</v>
      </c>
      <c r="B3586" s="1">
        <v>133.23250899999999</v>
      </c>
      <c r="C3586" s="1">
        <v>206.07339400000001</v>
      </c>
      <c r="D3586" s="1">
        <v>266.70094599999999</v>
      </c>
      <c r="E3586" s="1">
        <v>164.63401999999999</v>
      </c>
      <c r="F3586" s="3">
        <f t="shared" si="448"/>
        <v>19011.811042590514</v>
      </c>
      <c r="G3586" s="36">
        <f t="shared" si="449"/>
        <v>-1.802775840627677E-4</v>
      </c>
      <c r="H3586" s="31">
        <f t="shared" si="450"/>
        <v>-1.4244964570000172E-3</v>
      </c>
      <c r="I3586" s="37">
        <f t="shared" si="451"/>
        <v>-9.7720255248935715E-3</v>
      </c>
      <c r="J3586" s="37">
        <f t="shared" si="452"/>
        <v>-9.4913006009283585E-3</v>
      </c>
      <c r="K3586" s="39">
        <f t="shared" si="453"/>
        <v>-5.7353239990155756E-3</v>
      </c>
      <c r="L3586" s="36">
        <f>-(1-B3586/MAX(B$5:B3586))</f>
        <v>-6.4472328790136091E-3</v>
      </c>
      <c r="M3586" s="37">
        <f>-(1-C3586/MAX(C$5:C3586))</f>
        <v>-1.8879491668795101E-3</v>
      </c>
      <c r="N3586" s="37">
        <f>-(1-D3586/MAX(D$5:D3586))</f>
        <v>-8.4531730081189749E-2</v>
      </c>
      <c r="O3586" s="37">
        <f>-(1-E3586/MAX(E$5:E3586))</f>
        <v>-0.14843506328054556</v>
      </c>
      <c r="P3586" s="39">
        <f>-(1-F3586/MAX(F$5:F3586))</f>
        <v>-3.9088696317683191E-2</v>
      </c>
      <c r="Q3586" s="33">
        <f>IF(DatiStorici[[#This Row],[Calend]]="X",(DatiStorici[[#This Row],[Balanced]]*B$2/DatiStorici[[#This Row],[Bond 3Y]]),Q3585)</f>
        <v>36.169249452917384</v>
      </c>
      <c r="R3586" s="33">
        <f>IF(DatiStorici[[#This Row],[Calend]]="X",(DatiStorici[[#This Row],[Balanced]]*C$2/DatiStorici[[#This Row],[Bond 10Y]]),R3585)</f>
        <v>24.30522809470698</v>
      </c>
      <c r="S3586" s="33">
        <f>IF(DatiStorici[[#This Row],[Calend]]="X",(DatiStorici[[#This Row],[Balanced]]*D$2/DatiStorici[[#This Row],[SXXR]]),S3585)</f>
        <v>17.1323042755117</v>
      </c>
      <c r="T3586" s="33">
        <f>IF(DatiStorici[[#This Row],[Calend]]="X",(DatiStorici[[#This Row],[Balanced]]*E$2/DatiStorici[[#This Row],[Gold]]),T3585)</f>
        <v>33.681751547510174</v>
      </c>
      <c r="U3586" s="34">
        <f>SUMPRODUCT(DatiStorici[[#This Row],[Bond 3Y]:[Gold]],Q3585:T3585)</f>
        <v>19941.944614026117</v>
      </c>
      <c r="V3586" s="32">
        <f t="shared" si="454"/>
        <v>-5.2893469649675697E-3</v>
      </c>
      <c r="W3586" s="32">
        <f>-(1-U3586/MAX(U$5:U3586))</f>
        <v>-2.7660970073516644E-2</v>
      </c>
      <c r="X3586" s="53" t="str">
        <f t="shared" si="455"/>
        <v/>
      </c>
    </row>
    <row r="3587" spans="1:24" x14ac:dyDescent="0.3">
      <c r="A3587" s="79">
        <v>44166</v>
      </c>
      <c r="B3587" s="1">
        <v>133.17480900000001</v>
      </c>
      <c r="C3587" s="1">
        <v>205.303608</v>
      </c>
      <c r="D3587" s="1">
        <v>268.469089</v>
      </c>
      <c r="E3587" s="1">
        <v>169.13436999999999</v>
      </c>
      <c r="F3587" s="3">
        <f t="shared" si="448"/>
        <v>19194.992833756743</v>
      </c>
      <c r="G3587" s="36">
        <f t="shared" si="449"/>
        <v>-4.331712907541208E-4</v>
      </c>
      <c r="H3587" s="31">
        <f t="shared" si="450"/>
        <v>-3.7424887377763417E-3</v>
      </c>
      <c r="I3587" s="37">
        <f t="shared" si="451"/>
        <v>6.6078043160337314E-3</v>
      </c>
      <c r="J3587" s="37">
        <f t="shared" si="452"/>
        <v>2.6968538010280797E-2</v>
      </c>
      <c r="K3587" s="39">
        <f t="shared" si="453"/>
        <v>9.5890352609058777E-3</v>
      </c>
      <c r="L3587" s="36">
        <f>-(1-B3587/MAX(B$5:B3587))</f>
        <v>-6.8775182132247981E-3</v>
      </c>
      <c r="M3587" s="37">
        <f>-(1-C3587/MAX(C$5:C3587))</f>
        <v>-5.6163910984111665E-3</v>
      </c>
      <c r="N3587" s="37">
        <f>-(1-D3587/MAX(D$5:D3587))</f>
        <v>-7.846246472065721E-2</v>
      </c>
      <c r="O3587" s="37">
        <f>-(1-E3587/MAX(E$5:E3587))</f>
        <v>-0.12515712678257629</v>
      </c>
      <c r="P3587" s="39">
        <f>-(1-F3587/MAX(F$5:F3587))</f>
        <v>-2.9830164694047867E-2</v>
      </c>
      <c r="Q3587" s="33">
        <f>IF(DatiStorici[[#This Row],[Calend]]="X",(DatiStorici[[#This Row],[Balanced]]*B$2/DatiStorici[[#This Row],[Bond 3Y]]),Q3586)</f>
        <v>36.169249452917384</v>
      </c>
      <c r="R3587" s="33">
        <f>IF(DatiStorici[[#This Row],[Calend]]="X",(DatiStorici[[#This Row],[Balanced]]*C$2/DatiStorici[[#This Row],[Bond 10Y]]),R3586)</f>
        <v>24.30522809470698</v>
      </c>
      <c r="S3587" s="33">
        <f>IF(DatiStorici[[#This Row],[Calend]]="X",(DatiStorici[[#This Row],[Balanced]]*D$2/DatiStorici[[#This Row],[SXXR]]),S3586)</f>
        <v>17.1323042755117</v>
      </c>
      <c r="T3587" s="33">
        <f>IF(DatiStorici[[#This Row],[Calend]]="X",(DatiStorici[[#This Row],[Balanced]]*E$2/DatiStorici[[#This Row],[Gold]]),T3586)</f>
        <v>33.681751547510174</v>
      </c>
      <c r="U3587" s="34">
        <f>SUMPRODUCT(DatiStorici[[#This Row],[Bond 3Y]:[Gold]],Q3586:T3586)</f>
        <v>20103.019858474025</v>
      </c>
      <c r="V3587" s="32">
        <f t="shared" si="454"/>
        <v>8.0447624452731053E-3</v>
      </c>
      <c r="W3587" s="32">
        <f>-(1-U3587/MAX(U$5:U3587))</f>
        <v>-1.9807185000746408E-2</v>
      </c>
      <c r="X3587" s="53" t="str">
        <f t="shared" si="455"/>
        <v/>
      </c>
    </row>
    <row r="3588" spans="1:24" x14ac:dyDescent="0.3">
      <c r="A3588" s="79">
        <v>44167</v>
      </c>
      <c r="B3588" s="1">
        <v>133.18923799999999</v>
      </c>
      <c r="C3588" s="1">
        <v>205.43869900000001</v>
      </c>
      <c r="D3588" s="1">
        <v>268.33409</v>
      </c>
      <c r="E3588" s="1">
        <v>170.23937000000001</v>
      </c>
      <c r="F3588" s="3">
        <f t="shared" si="448"/>
        <v>19240.320513231556</v>
      </c>
      <c r="G3588" s="36">
        <f t="shared" si="449"/>
        <v>1.0834044741839717E-4</v>
      </c>
      <c r="H3588" s="31">
        <f t="shared" si="450"/>
        <v>6.5778958032216975E-4</v>
      </c>
      <c r="I3588" s="37">
        <f t="shared" si="451"/>
        <v>-5.0297393207510317E-4</v>
      </c>
      <c r="J3588" s="37">
        <f t="shared" si="452"/>
        <v>6.5120177236907125E-3</v>
      </c>
      <c r="K3588" s="39">
        <f t="shared" si="453"/>
        <v>2.3586486770435255E-3</v>
      </c>
      <c r="L3588" s="36">
        <f>-(1-B3588/MAX(B$5:B3588))</f>
        <v>-6.7699170505328699E-3</v>
      </c>
      <c r="M3588" s="37">
        <f>-(1-C3588/MAX(C$5:C3588))</f>
        <v>-4.9620807459591632E-3</v>
      </c>
      <c r="N3588" s="37">
        <f>-(1-D3588/MAX(D$5:D3588))</f>
        <v>-7.8925857531310206E-2</v>
      </c>
      <c r="O3588" s="37">
        <f>-(1-E3588/MAX(E$5:E3588))</f>
        <v>-0.11944154469890367</v>
      </c>
      <c r="P3588" s="39">
        <f>-(1-F3588/MAX(F$5:F3588))</f>
        <v>-2.7539174136680056E-2</v>
      </c>
      <c r="Q3588" s="33">
        <f>IF(DatiStorici[[#This Row],[Calend]]="X",(DatiStorici[[#This Row],[Balanced]]*B$2/DatiStorici[[#This Row],[Bond 3Y]]),Q3587)</f>
        <v>36.169249452917384</v>
      </c>
      <c r="R3588" s="33">
        <f>IF(DatiStorici[[#This Row],[Calend]]="X",(DatiStorici[[#This Row],[Balanced]]*C$2/DatiStorici[[#This Row],[Bond 10Y]]),R3587)</f>
        <v>24.30522809470698</v>
      </c>
      <c r="S3588" s="33">
        <f>IF(DatiStorici[[#This Row],[Calend]]="X",(DatiStorici[[#This Row],[Balanced]]*D$2/DatiStorici[[#This Row],[SXXR]]),S3587)</f>
        <v>17.1323042755117</v>
      </c>
      <c r="T3588" s="33">
        <f>IF(DatiStorici[[#This Row],[Calend]]="X",(DatiStorici[[#This Row],[Balanced]]*E$2/DatiStorici[[#This Row],[Gold]]),T3587)</f>
        <v>33.681751547510174</v>
      </c>
      <c r="U3588" s="34">
        <f>SUMPRODUCT(DatiStorici[[#This Row],[Bond 3Y]:[Gold]],Q3587:T3587)</f>
        <v>20141.730653658033</v>
      </c>
      <c r="V3588" s="32">
        <f t="shared" si="454"/>
        <v>1.9237692682941539E-3</v>
      </c>
      <c r="W3588" s="32">
        <f>-(1-U3588/MAX(U$5:U3588))</f>
        <v>-1.7919705230572514E-2</v>
      </c>
      <c r="X3588" s="53" t="str">
        <f t="shared" si="455"/>
        <v/>
      </c>
    </row>
    <row r="3589" spans="1:24" x14ac:dyDescent="0.3">
      <c r="A3589" s="79">
        <v>44168</v>
      </c>
      <c r="B3589" s="1">
        <v>133.222962</v>
      </c>
      <c r="C3589" s="1">
        <v>205.95847499999999</v>
      </c>
      <c r="D3589" s="1">
        <v>268.37978199999998</v>
      </c>
      <c r="E3589" s="1">
        <v>171.14819</v>
      </c>
      <c r="F3589" s="3">
        <f t="shared" si="448"/>
        <v>19290.844912579414</v>
      </c>
      <c r="G3589" s="36">
        <f t="shared" si="449"/>
        <v>2.5317159034101935E-4</v>
      </c>
      <c r="H3589" s="31">
        <f t="shared" si="450"/>
        <v>2.5268830678456438E-3</v>
      </c>
      <c r="I3589" s="37">
        <f t="shared" si="451"/>
        <v>1.7026576913362263E-4</v>
      </c>
      <c r="J3589" s="37">
        <f t="shared" si="452"/>
        <v>5.3242839131847084E-3</v>
      </c>
      <c r="K3589" s="39">
        <f t="shared" si="453"/>
        <v>2.6225227161871816E-3</v>
      </c>
      <c r="L3589" s="36">
        <f>-(1-B3589/MAX(B$5:B3589))</f>
        <v>-6.5184275772062206E-3</v>
      </c>
      <c r="M3589" s="37">
        <f>-(1-C3589/MAX(C$5:C3589))</f>
        <v>-2.4445568712672117E-3</v>
      </c>
      <c r="N3589" s="37">
        <f>-(1-D3589/MAX(D$5:D3589))</f>
        <v>-7.8769016782087364E-2</v>
      </c>
      <c r="O3589" s="37">
        <f>-(1-E3589/MAX(E$5:E3589))</f>
        <v>-0.11474069826516309</v>
      </c>
      <c r="P3589" s="39">
        <f>-(1-F3589/MAX(F$5:F3589))</f>
        <v>-2.4985526494361476E-2</v>
      </c>
      <c r="Q3589" s="33">
        <f>IF(DatiStorici[[#This Row],[Calend]]="X",(DatiStorici[[#This Row],[Balanced]]*B$2/DatiStorici[[#This Row],[Bond 3Y]]),Q3588)</f>
        <v>36.169249452917384</v>
      </c>
      <c r="R3589" s="33">
        <f>IF(DatiStorici[[#This Row],[Calend]]="X",(DatiStorici[[#This Row],[Balanced]]*C$2/DatiStorici[[#This Row],[Bond 10Y]]),R3588)</f>
        <v>24.30522809470698</v>
      </c>
      <c r="S3589" s="33">
        <f>IF(DatiStorici[[#This Row],[Calend]]="X",(DatiStorici[[#This Row],[Balanced]]*D$2/DatiStorici[[#This Row],[SXXR]]),S3588)</f>
        <v>17.1323042755117</v>
      </c>
      <c r="T3589" s="33">
        <f>IF(DatiStorici[[#This Row],[Calend]]="X",(DatiStorici[[#This Row],[Balanced]]*E$2/DatiStorici[[#This Row],[Gold]]),T3588)</f>
        <v>33.681751547510174</v>
      </c>
      <c r="U3589" s="34">
        <f>SUMPRODUCT(DatiStorici[[#This Row],[Bond 3Y]:[Gold]],Q3588:T3588)</f>
        <v>20186.9771583531</v>
      </c>
      <c r="V3589" s="32">
        <f t="shared" si="454"/>
        <v>2.2438866075629887E-3</v>
      </c>
      <c r="W3589" s="32">
        <f>-(1-U3589/MAX(U$5:U3589))</f>
        <v>-1.5713554158834908E-2</v>
      </c>
      <c r="X3589" s="53" t="str">
        <f t="shared" si="455"/>
        <v/>
      </c>
    </row>
    <row r="3590" spans="1:24" x14ac:dyDescent="0.3">
      <c r="A3590" s="79">
        <v>44169</v>
      </c>
      <c r="B3590" s="1">
        <v>133.21766199999999</v>
      </c>
      <c r="C3590" s="1">
        <v>205.755796</v>
      </c>
      <c r="D3590" s="1">
        <v>269.97831100000002</v>
      </c>
      <c r="E3590" s="1">
        <v>172.14105000000001</v>
      </c>
      <c r="F3590" s="3">
        <f t="shared" si="448"/>
        <v>19348.789003180675</v>
      </c>
      <c r="G3590" s="36">
        <f t="shared" si="449"/>
        <v>-3.9783723075954908E-5</v>
      </c>
      <c r="H3590" s="31">
        <f t="shared" si="450"/>
        <v>-9.8456153040377527E-4</v>
      </c>
      <c r="I3590" s="37">
        <f t="shared" si="451"/>
        <v>5.9385517507599423E-3</v>
      </c>
      <c r="J3590" s="37">
        <f t="shared" si="452"/>
        <v>5.7844094873050426E-3</v>
      </c>
      <c r="K3590" s="39">
        <f t="shared" si="453"/>
        <v>2.9992071955278485E-3</v>
      </c>
      <c r="L3590" s="36">
        <f>-(1-B3590/MAX(B$5:B3590))</f>
        <v>-6.5579511867612794E-3</v>
      </c>
      <c r="M3590" s="37">
        <f>-(1-C3590/MAX(C$5:C3590))</f>
        <v>-3.426228247780716E-3</v>
      </c>
      <c r="N3590" s="37">
        <f>-(1-D3590/MAX(D$5:D3590))</f>
        <v>-7.3281962461533512E-2</v>
      </c>
      <c r="O3590" s="37">
        <f>-(1-E3590/MAX(E$5:E3590))</f>
        <v>-0.10960515724471498</v>
      </c>
      <c r="P3590" s="39">
        <f>-(1-F3590/MAX(F$5:F3590))</f>
        <v>-2.205686643585314E-2</v>
      </c>
      <c r="Q3590" s="33">
        <f>IF(DatiStorici[[#This Row],[Calend]]="X",(DatiStorici[[#This Row],[Balanced]]*B$2/DatiStorici[[#This Row],[Bond 3Y]]),Q3589)</f>
        <v>36.169249452917384</v>
      </c>
      <c r="R3590" s="33">
        <f>IF(DatiStorici[[#This Row],[Calend]]="X",(DatiStorici[[#This Row],[Balanced]]*C$2/DatiStorici[[#This Row],[Bond 10Y]]),R3589)</f>
        <v>24.30522809470698</v>
      </c>
      <c r="S3590" s="33">
        <f>IF(DatiStorici[[#This Row],[Calend]]="X",(DatiStorici[[#This Row],[Balanced]]*D$2/DatiStorici[[#This Row],[SXXR]]),S3589)</f>
        <v>17.1323042755117</v>
      </c>
      <c r="T3590" s="33">
        <f>IF(DatiStorici[[#This Row],[Calend]]="X",(DatiStorici[[#This Row],[Balanced]]*E$2/DatiStorici[[#This Row],[Gold]]),T3589)</f>
        <v>33.681751547510174</v>
      </c>
      <c r="U3590" s="34">
        <f>SUMPRODUCT(DatiStorici[[#This Row],[Bond 3Y]:[Gold]],Q3589:T3589)</f>
        <v>20242.687051068686</v>
      </c>
      <c r="V3590" s="32">
        <f t="shared" si="454"/>
        <v>2.7558936768060788E-3</v>
      </c>
      <c r="W3590" s="32">
        <f>-(1-U3590/MAX(U$5:U3590))</f>
        <v>-1.2997224127395457E-2</v>
      </c>
      <c r="X3590" s="53" t="str">
        <f t="shared" si="455"/>
        <v/>
      </c>
    </row>
    <row r="3591" spans="1:24" x14ac:dyDescent="0.3">
      <c r="A3591" s="79">
        <v>44172</v>
      </c>
      <c r="B3591" s="1">
        <v>133.25140300000001</v>
      </c>
      <c r="C3591" s="1">
        <v>206.291979</v>
      </c>
      <c r="D3591" s="1">
        <v>269.18216200000001</v>
      </c>
      <c r="E3591" s="1">
        <v>173.71852000000001</v>
      </c>
      <c r="F3591" s="3">
        <f t="shared" ref="F3591:F3654" si="456">SUMPRODUCT(B3591:E3591,B$3:E$3)</f>
        <v>19413.437112829393</v>
      </c>
      <c r="G3591" s="36">
        <f t="shared" ref="G3591:G3654" si="457">LN(B3591/B3590)</f>
        <v>2.5324515759708879E-4</v>
      </c>
      <c r="H3591" s="31">
        <f t="shared" ref="H3591:H3654" si="458">LN(C3591/C3590)</f>
        <v>2.6025297801343774E-3</v>
      </c>
      <c r="I3591" s="37">
        <f t="shared" ref="I3591:I3654" si="459">LN(D3591/D3590)</f>
        <v>-2.9532935685505513E-3</v>
      </c>
      <c r="J3591" s="37">
        <f t="shared" ref="J3591:J3654" si="460">LN(E3591/E3590)</f>
        <v>9.122089284706392E-3</v>
      </c>
      <c r="K3591" s="39">
        <f t="shared" ref="K3591:K3654" si="461">LN(F3591/F3590)</f>
        <v>3.3356272881233683E-3</v>
      </c>
      <c r="L3591" s="36">
        <f>-(1-B3591/MAX(B$5:B3591))</f>
        <v>-6.3063349395925394E-3</v>
      </c>
      <c r="M3591" s="37">
        <f>-(1-C3591/MAX(C$5:C3591))</f>
        <v>-8.2923742153240276E-4</v>
      </c>
      <c r="N3591" s="37">
        <f>-(1-D3591/MAX(D$5:D3591))</f>
        <v>-7.6014795466286311E-2</v>
      </c>
      <c r="O3591" s="37">
        <f>-(1-E3591/MAX(E$5:E3591))</f>
        <v>-0.10144573709129312</v>
      </c>
      <c r="P3591" s="39">
        <f>-(1-F3591/MAX(F$5:F3591))</f>
        <v>-1.8789366081258696E-2</v>
      </c>
      <c r="Q3591" s="33">
        <f>IF(DatiStorici[[#This Row],[Calend]]="X",(DatiStorici[[#This Row],[Balanced]]*B$2/DatiStorici[[#This Row],[Bond 3Y]]),Q3590)</f>
        <v>36.169249452917384</v>
      </c>
      <c r="R3591" s="33">
        <f>IF(DatiStorici[[#This Row],[Calend]]="X",(DatiStorici[[#This Row],[Balanced]]*C$2/DatiStorici[[#This Row],[Bond 10Y]]),R3590)</f>
        <v>24.30522809470698</v>
      </c>
      <c r="S3591" s="33">
        <f>IF(DatiStorici[[#This Row],[Calend]]="X",(DatiStorici[[#This Row],[Balanced]]*D$2/DatiStorici[[#This Row],[SXXR]]),S3590)</f>
        <v>17.1323042755117</v>
      </c>
      <c r="T3591" s="33">
        <f>IF(DatiStorici[[#This Row],[Calend]]="X",(DatiStorici[[#This Row],[Balanced]]*E$2/DatiStorici[[#This Row],[Gold]]),T3590)</f>
        <v>33.681751547510174</v>
      </c>
      <c r="U3591" s="34">
        <f>SUMPRODUCT(DatiStorici[[#This Row],[Bond 3Y]:[Gold]],Q3590:T3590)</f>
        <v>20296.431573526985</v>
      </c>
      <c r="V3591" s="32">
        <f t="shared" ref="V3591:V3654" si="462">LN(U3591/U3590)</f>
        <v>2.6514909928421976E-3</v>
      </c>
      <c r="W3591" s="32">
        <f>-(1-U3591/MAX(U$5:U3591))</f>
        <v>-1.0376722574392039E-2</v>
      </c>
      <c r="X3591" s="53" t="str">
        <f t="shared" ref="X3591:X3654" si="463">IF(AND(MONTH(A3591)&lt;&gt;MONTH(A3590),MONTH(A3591)=X$2),"X","")</f>
        <v/>
      </c>
    </row>
    <row r="3592" spans="1:24" x14ac:dyDescent="0.3">
      <c r="A3592" s="79">
        <v>44173</v>
      </c>
      <c r="B3592" s="1">
        <v>133.28725499999999</v>
      </c>
      <c r="C3592" s="1">
        <v>206.735196</v>
      </c>
      <c r="D3592" s="1">
        <v>269.72561999999999</v>
      </c>
      <c r="E3592" s="1">
        <v>174.48248000000001</v>
      </c>
      <c r="F3592" s="3">
        <f t="shared" si="456"/>
        <v>19463.850391984801</v>
      </c>
      <c r="G3592" s="36">
        <f t="shared" si="457"/>
        <v>2.690191395516374E-4</v>
      </c>
      <c r="H3592" s="31">
        <f t="shared" si="458"/>
        <v>2.1461889045249409E-3</v>
      </c>
      <c r="I3592" s="37">
        <f t="shared" si="459"/>
        <v>2.0168874986658085E-3</v>
      </c>
      <c r="J3592" s="37">
        <f t="shared" si="460"/>
        <v>4.388047282084054E-3</v>
      </c>
      <c r="K3592" s="39">
        <f t="shared" si="461"/>
        <v>2.5934580649902678E-3</v>
      </c>
      <c r="L3592" s="36">
        <f>-(1-B3592/MAX(B$5:B3592))</f>
        <v>-6.0389763641656158E-3</v>
      </c>
      <c r="M3592" s="37">
        <f>-(1-C3592/MAX(C$5:C3592))</f>
        <v>0</v>
      </c>
      <c r="N3592" s="37">
        <f>-(1-D3592/MAX(D$5:D3592))</f>
        <v>-7.414934068445922E-2</v>
      </c>
      <c r="O3592" s="37">
        <f>-(1-E3592/MAX(E$5:E3592))</f>
        <v>-9.7494175020123475E-2</v>
      </c>
      <c r="P3592" s="39">
        <f>-(1-F3592/MAX(F$5:F3592))</f>
        <v>-1.6241334771269211E-2</v>
      </c>
      <c r="Q3592" s="33">
        <f>IF(DatiStorici[[#This Row],[Calend]]="X",(DatiStorici[[#This Row],[Balanced]]*B$2/DatiStorici[[#This Row],[Bond 3Y]]),Q3591)</f>
        <v>36.169249452917384</v>
      </c>
      <c r="R3592" s="33">
        <f>IF(DatiStorici[[#This Row],[Calend]]="X",(DatiStorici[[#This Row],[Balanced]]*C$2/DatiStorici[[#This Row],[Bond 10Y]]),R3591)</f>
        <v>24.30522809470698</v>
      </c>
      <c r="S3592" s="33">
        <f>IF(DatiStorici[[#This Row],[Calend]]="X",(DatiStorici[[#This Row],[Balanced]]*D$2/DatiStorici[[#This Row],[SXXR]]),S3591)</f>
        <v>17.1323042755117</v>
      </c>
      <c r="T3592" s="33">
        <f>IF(DatiStorici[[#This Row],[Calend]]="X",(DatiStorici[[#This Row],[Balanced]]*E$2/DatiStorici[[#This Row],[Gold]]),T3591)</f>
        <v>33.681751547510174</v>
      </c>
      <c r="U3592" s="34">
        <f>SUMPRODUCT(DatiStorici[[#This Row],[Bond 3Y]:[Gold]],Q3591:T3591)</f>
        <v>20343.543002468021</v>
      </c>
      <c r="V3592" s="32">
        <f t="shared" si="462"/>
        <v>2.3184783226807134E-3</v>
      </c>
      <c r="W3592" s="32">
        <f>-(1-U3592/MAX(U$5:U3592))</f>
        <v>-8.0796406196683712E-3</v>
      </c>
      <c r="X3592" s="53" t="str">
        <f t="shared" si="463"/>
        <v/>
      </c>
    </row>
    <row r="3593" spans="1:24" x14ac:dyDescent="0.3">
      <c r="A3593" s="79">
        <v>44174</v>
      </c>
      <c r="B3593" s="1">
        <v>133.29071200000001</v>
      </c>
      <c r="C3593" s="1">
        <v>206.74838700000001</v>
      </c>
      <c r="D3593" s="1">
        <v>270.61038400000001</v>
      </c>
      <c r="E3593" s="1">
        <v>172.01488000000001</v>
      </c>
      <c r="F3593" s="3">
        <f t="shared" si="456"/>
        <v>19380.255603800892</v>
      </c>
      <c r="G3593" s="36">
        <f t="shared" si="457"/>
        <v>2.5936126973472694E-5</v>
      </c>
      <c r="H3593" s="31">
        <f t="shared" si="458"/>
        <v>6.3804226077142237E-5</v>
      </c>
      <c r="I3593" s="37">
        <f t="shared" si="459"/>
        <v>3.2748689119019691E-3</v>
      </c>
      <c r="J3593" s="37">
        <f t="shared" si="460"/>
        <v>-1.4243350756372699E-2</v>
      </c>
      <c r="K3593" s="39">
        <f t="shared" si="461"/>
        <v>-4.3041236292444334E-3</v>
      </c>
      <c r="L3593" s="36">
        <f>-(1-B3593/MAX(B$5:B3593))</f>
        <v>-6.0131965305367796E-3</v>
      </c>
      <c r="M3593" s="37">
        <f>-(1-C3593/MAX(C$5:C3593))</f>
        <v>0</v>
      </c>
      <c r="N3593" s="37">
        <f>-(1-D3593/MAX(D$5:D3593))</f>
        <v>-7.1112330953093439E-2</v>
      </c>
      <c r="O3593" s="37">
        <f>-(1-E3593/MAX(E$5:E3593))</f>
        <v>-0.11025776809674837</v>
      </c>
      <c r="P3593" s="39">
        <f>-(1-F3593/MAX(F$5:F3593))</f>
        <v>-2.0466454446343763E-2</v>
      </c>
      <c r="Q3593" s="33">
        <f>IF(DatiStorici[[#This Row],[Calend]]="X",(DatiStorici[[#This Row],[Balanced]]*B$2/DatiStorici[[#This Row],[Bond 3Y]]),Q3592)</f>
        <v>36.169249452917384</v>
      </c>
      <c r="R3593" s="33">
        <f>IF(DatiStorici[[#This Row],[Calend]]="X",(DatiStorici[[#This Row],[Balanced]]*C$2/DatiStorici[[#This Row],[Bond 10Y]]),R3592)</f>
        <v>24.30522809470698</v>
      </c>
      <c r="S3593" s="33">
        <f>IF(DatiStorici[[#This Row],[Calend]]="X",(DatiStorici[[#This Row],[Balanced]]*D$2/DatiStorici[[#This Row],[SXXR]]),S3592)</f>
        <v>17.1323042755117</v>
      </c>
      <c r="T3593" s="33">
        <f>IF(DatiStorici[[#This Row],[Calend]]="X",(DatiStorici[[#This Row],[Balanced]]*E$2/DatiStorici[[#This Row],[Gold]]),T3592)</f>
        <v>33.681751547510174</v>
      </c>
      <c r="U3593" s="34">
        <f>SUMPRODUCT(DatiStorici[[#This Row],[Bond 3Y]:[Gold]],Q3592:T3592)</f>
        <v>20276.033605768564</v>
      </c>
      <c r="V3593" s="32">
        <f t="shared" si="462"/>
        <v>-3.3239863383700851E-3</v>
      </c>
      <c r="W3593" s="32">
        <f>-(1-U3593/MAX(U$5:U3593))</f>
        <v>-1.1371296602480818E-2</v>
      </c>
      <c r="X3593" s="53" t="str">
        <f t="shared" si="463"/>
        <v/>
      </c>
    </row>
    <row r="3594" spans="1:24" x14ac:dyDescent="0.3">
      <c r="A3594" s="79">
        <v>44175</v>
      </c>
      <c r="B3594" s="1">
        <v>133.27478500000001</v>
      </c>
      <c r="C3594" s="1">
        <v>206.681758</v>
      </c>
      <c r="D3594" s="1">
        <v>269.41477600000002</v>
      </c>
      <c r="E3594" s="1">
        <v>172.25583</v>
      </c>
      <c r="F3594" s="3">
        <f t="shared" si="456"/>
        <v>19369.69270018848</v>
      </c>
      <c r="G3594" s="36">
        <f t="shared" si="457"/>
        <v>-1.194978359780625E-4</v>
      </c>
      <c r="H3594" s="31">
        <f t="shared" si="458"/>
        <v>-3.2232289484777042E-4</v>
      </c>
      <c r="I3594" s="37">
        <f t="shared" si="459"/>
        <v>-4.4279787020394855E-3</v>
      </c>
      <c r="J3594" s="37">
        <f t="shared" si="460"/>
        <v>1.39977077540092E-3</v>
      </c>
      <c r="K3594" s="39">
        <f t="shared" si="461"/>
        <v>-5.4518286275767667E-4</v>
      </c>
      <c r="L3594" s="36">
        <f>-(1-B3594/MAX(B$5:B3594))</f>
        <v>-6.1319687058918326E-3</v>
      </c>
      <c r="M3594" s="37">
        <f>-(1-C3594/MAX(C$5:C3594))</f>
        <v>-3.2227095440418019E-4</v>
      </c>
      <c r="N3594" s="37">
        <f>-(1-D3594/MAX(D$5:D3594))</f>
        <v>-7.5216332846139156E-2</v>
      </c>
      <c r="O3594" s="37">
        <f>-(1-E3594/MAX(E$5:E3594))</f>
        <v>-0.10901146085415936</v>
      </c>
      <c r="P3594" s="39">
        <f>-(1-F3594/MAX(F$5:F3594))</f>
        <v>-2.1000333804713889E-2</v>
      </c>
      <c r="Q3594" s="33">
        <f>IF(DatiStorici[[#This Row],[Calend]]="X",(DatiStorici[[#This Row],[Balanced]]*B$2/DatiStorici[[#This Row],[Bond 3Y]]),Q3593)</f>
        <v>36.169249452917384</v>
      </c>
      <c r="R3594" s="33">
        <f>IF(DatiStorici[[#This Row],[Calend]]="X",(DatiStorici[[#This Row],[Balanced]]*C$2/DatiStorici[[#This Row],[Bond 10Y]]),R3593)</f>
        <v>24.30522809470698</v>
      </c>
      <c r="S3594" s="33">
        <f>IF(DatiStorici[[#This Row],[Calend]]="X",(DatiStorici[[#This Row],[Balanced]]*D$2/DatiStorici[[#This Row],[SXXR]]),S3593)</f>
        <v>17.1323042755117</v>
      </c>
      <c r="T3594" s="33">
        <f>IF(DatiStorici[[#This Row],[Calend]]="X",(DatiStorici[[#This Row],[Balanced]]*E$2/DatiStorici[[#This Row],[Gold]]),T3593)</f>
        <v>33.681751547510174</v>
      </c>
      <c r="U3594" s="34">
        <f>SUMPRODUCT(DatiStorici[[#This Row],[Bond 3Y]:[Gold]],Q3593:T3593)</f>
        <v>20261.470203074939</v>
      </c>
      <c r="V3594" s="32">
        <f t="shared" si="462"/>
        <v>-7.1851505158510693E-4</v>
      </c>
      <c r="W3594" s="32">
        <f>-(1-U3594/MAX(U$5:U3594))</f>
        <v>-1.2081386070766031E-2</v>
      </c>
      <c r="X3594" s="53" t="str">
        <f t="shared" si="463"/>
        <v/>
      </c>
    </row>
    <row r="3595" spans="1:24" x14ac:dyDescent="0.3">
      <c r="A3595" s="79">
        <v>44176</v>
      </c>
      <c r="B3595" s="1">
        <v>133.30651399999999</v>
      </c>
      <c r="C3595" s="1">
        <v>207.14502300000001</v>
      </c>
      <c r="D3595" s="1">
        <v>267.36901899999998</v>
      </c>
      <c r="E3595" s="1">
        <v>172.03446</v>
      </c>
      <c r="F3595" s="3">
        <f t="shared" si="456"/>
        <v>19342.699002022498</v>
      </c>
      <c r="G3595" s="36">
        <f t="shared" si="457"/>
        <v>2.3804370575753408E-4</v>
      </c>
      <c r="H3595" s="31">
        <f t="shared" si="458"/>
        <v>2.2389328810598604E-3</v>
      </c>
      <c r="I3595" s="37">
        <f t="shared" si="459"/>
        <v>-7.6223124612164938E-3</v>
      </c>
      <c r="J3595" s="37">
        <f t="shared" si="460"/>
        <v>-1.2859498913316708E-3</v>
      </c>
      <c r="K3595" s="39">
        <f t="shared" si="461"/>
        <v>-1.394576844980483E-3</v>
      </c>
      <c r="L3595" s="36">
        <f>-(1-B3595/MAX(B$5:B3595))</f>
        <v>-5.8953565157846555E-3</v>
      </c>
      <c r="M3595" s="37">
        <f>-(1-C3595/MAX(C$5:C3595))</f>
        <v>0</v>
      </c>
      <c r="N3595" s="37">
        <f>-(1-D3595/MAX(D$5:D3595))</f>
        <v>-8.2238526241224963E-2</v>
      </c>
      <c r="O3595" s="37">
        <f>-(1-E3595/MAX(E$5:E3595))</f>
        <v>-0.11015649108570924</v>
      </c>
      <c r="P3595" s="39">
        <f>-(1-F3595/MAX(F$5:F3595))</f>
        <v>-2.2364672511729911E-2</v>
      </c>
      <c r="Q3595" s="33">
        <f>IF(DatiStorici[[#This Row],[Calend]]="X",(DatiStorici[[#This Row],[Balanced]]*B$2/DatiStorici[[#This Row],[Bond 3Y]]),Q3594)</f>
        <v>36.169249452917384</v>
      </c>
      <c r="R3595" s="33">
        <f>IF(DatiStorici[[#This Row],[Calend]]="X",(DatiStorici[[#This Row],[Balanced]]*C$2/DatiStorici[[#This Row],[Bond 10Y]]),R3594)</f>
        <v>24.30522809470698</v>
      </c>
      <c r="S3595" s="33">
        <f>IF(DatiStorici[[#This Row],[Calend]]="X",(DatiStorici[[#This Row],[Balanced]]*D$2/DatiStorici[[#This Row],[SXXR]]),S3594)</f>
        <v>17.1323042755117</v>
      </c>
      <c r="T3595" s="33">
        <f>IF(DatiStorici[[#This Row],[Calend]]="X",(DatiStorici[[#This Row],[Balanced]]*E$2/DatiStorici[[#This Row],[Gold]]),T3594)</f>
        <v>33.681751547510174</v>
      </c>
      <c r="U3595" s="34">
        <f>SUMPRODUCT(DatiStorici[[#This Row],[Bond 3Y]:[Gold]],Q3594:T3594)</f>
        <v>20231.372917946293</v>
      </c>
      <c r="V3595" s="32">
        <f t="shared" si="462"/>
        <v>-1.4865486516309639E-3</v>
      </c>
      <c r="W3595" s="32">
        <f>-(1-U3595/MAX(U$5:U3595))</f>
        <v>-1.3548884130349714E-2</v>
      </c>
      <c r="X3595" s="53" t="str">
        <f t="shared" si="463"/>
        <v/>
      </c>
    </row>
    <row r="3596" spans="1:24" x14ac:dyDescent="0.3">
      <c r="A3596" s="79">
        <v>44179</v>
      </c>
      <c r="B3596" s="1">
        <v>133.29467500000001</v>
      </c>
      <c r="C3596" s="1">
        <v>207.03118799999999</v>
      </c>
      <c r="D3596" s="1">
        <v>268.55285800000001</v>
      </c>
      <c r="E3596" s="1">
        <v>171.0155</v>
      </c>
      <c r="F3596" s="3">
        <f t="shared" si="456"/>
        <v>19317.145048487757</v>
      </c>
      <c r="G3596" s="36">
        <f t="shared" si="457"/>
        <v>-8.8814307634378374E-5</v>
      </c>
      <c r="H3596" s="31">
        <f t="shared" si="458"/>
        <v>-5.4969358376020236E-4</v>
      </c>
      <c r="I3596" s="37">
        <f t="shared" si="459"/>
        <v>4.4179608124145005E-3</v>
      </c>
      <c r="J3596" s="37">
        <f t="shared" si="460"/>
        <v>-5.9406099138540206E-3</v>
      </c>
      <c r="K3596" s="39">
        <f t="shared" si="461"/>
        <v>-1.3219896708833911E-3</v>
      </c>
      <c r="L3596" s="36">
        <f>-(1-B3596/MAX(B$5:B3596))</f>
        <v>-5.983643310788489E-3</v>
      </c>
      <c r="M3596" s="37">
        <f>-(1-C3596/MAX(C$5:C3596))</f>
        <v>-5.4954252992123198E-4</v>
      </c>
      <c r="N3596" s="37">
        <f>-(1-D3596/MAX(D$5:D3596))</f>
        <v>-7.8174922202893349E-2</v>
      </c>
      <c r="O3596" s="37">
        <f>-(1-E3596/MAX(E$5:E3596))</f>
        <v>-0.11542703363772644</v>
      </c>
      <c r="P3596" s="39">
        <f>-(1-F3596/MAX(F$5:F3596))</f>
        <v>-2.3656242407427697E-2</v>
      </c>
      <c r="Q3596" s="33">
        <f>IF(DatiStorici[[#This Row],[Calend]]="X",(DatiStorici[[#This Row],[Balanced]]*B$2/DatiStorici[[#This Row],[Bond 3Y]]),Q3595)</f>
        <v>36.169249452917384</v>
      </c>
      <c r="R3596" s="33">
        <f>IF(DatiStorici[[#This Row],[Calend]]="X",(DatiStorici[[#This Row],[Balanced]]*C$2/DatiStorici[[#This Row],[Bond 10Y]]),R3595)</f>
        <v>24.30522809470698</v>
      </c>
      <c r="S3596" s="33">
        <f>IF(DatiStorici[[#This Row],[Calend]]="X",(DatiStorici[[#This Row],[Balanced]]*D$2/DatiStorici[[#This Row],[SXXR]]),S3595)</f>
        <v>17.1323042755117</v>
      </c>
      <c r="T3596" s="33">
        <f>IF(DatiStorici[[#This Row],[Calend]]="X",(DatiStorici[[#This Row],[Balanced]]*E$2/DatiStorici[[#This Row],[Gold]]),T3595)</f>
        <v>33.681751547510174</v>
      </c>
      <c r="U3596" s="34">
        <f>SUMPRODUCT(DatiStorici[[#This Row],[Bond 3Y]:[Gold]],Q3595:T3595)</f>
        <v>20214.139456966226</v>
      </c>
      <c r="V3596" s="32">
        <f t="shared" si="462"/>
        <v>-8.5218166422280136E-4</v>
      </c>
      <c r="W3596" s="32">
        <f>-(1-U3596/MAX(U$5:U3596))</f>
        <v>-1.4389161598568512E-2</v>
      </c>
      <c r="X3596" s="53" t="str">
        <f t="shared" si="463"/>
        <v/>
      </c>
    </row>
    <row r="3597" spans="1:24" x14ac:dyDescent="0.3">
      <c r="A3597" s="79">
        <v>44180</v>
      </c>
      <c r="B3597" s="1">
        <v>133.301072</v>
      </c>
      <c r="C3597" s="1">
        <v>207.085204</v>
      </c>
      <c r="D3597" s="1">
        <v>269.23546900000002</v>
      </c>
      <c r="E3597" s="1">
        <v>172.83475999999999</v>
      </c>
      <c r="F3597" s="3">
        <f t="shared" si="456"/>
        <v>19400.692339390134</v>
      </c>
      <c r="G3597" s="36">
        <f t="shared" si="457"/>
        <v>4.7990262959527037E-5</v>
      </c>
      <c r="H3597" s="31">
        <f t="shared" si="458"/>
        <v>2.6087351937683864E-4</v>
      </c>
      <c r="I3597" s="37">
        <f t="shared" si="459"/>
        <v>2.5385875159998519E-3</v>
      </c>
      <c r="J3597" s="37">
        <f t="shared" si="460"/>
        <v>1.0581797878263972E-2</v>
      </c>
      <c r="K3597" s="39">
        <f t="shared" si="461"/>
        <v>4.3157069822876426E-3</v>
      </c>
      <c r="L3597" s="36">
        <f>-(1-B3597/MAX(B$5:B3597))</f>
        <v>-5.9359390597841788E-3</v>
      </c>
      <c r="M3597" s="37">
        <f>-(1-C3597/MAX(C$5:C3597))</f>
        <v>-2.8877835988361245E-4</v>
      </c>
      <c r="N3597" s="37">
        <f>-(1-D3597/MAX(D$5:D3597))</f>
        <v>-7.5831815736380981E-2</v>
      </c>
      <c r="O3597" s="37">
        <f>-(1-E3597/MAX(E$5:E3597))</f>
        <v>-0.10601696136483763</v>
      </c>
      <c r="P3597" s="39">
        <f>-(1-F3597/MAX(F$5:F3597))</f>
        <v>-1.9433523380803619E-2</v>
      </c>
      <c r="Q3597" s="33">
        <f>IF(DatiStorici[[#This Row],[Calend]]="X",(DatiStorici[[#This Row],[Balanced]]*B$2/DatiStorici[[#This Row],[Bond 3Y]]),Q3596)</f>
        <v>36.169249452917384</v>
      </c>
      <c r="R3597" s="33">
        <f>IF(DatiStorici[[#This Row],[Calend]]="X",(DatiStorici[[#This Row],[Balanced]]*C$2/DatiStorici[[#This Row],[Bond 10Y]]),R3596)</f>
        <v>24.30522809470698</v>
      </c>
      <c r="S3597" s="33">
        <f>IF(DatiStorici[[#This Row],[Calend]]="X",(DatiStorici[[#This Row],[Balanced]]*D$2/DatiStorici[[#This Row],[SXXR]]),S3596)</f>
        <v>17.1323042755117</v>
      </c>
      <c r="T3597" s="33">
        <f>IF(DatiStorici[[#This Row],[Calend]]="X",(DatiStorici[[#This Row],[Balanced]]*E$2/DatiStorici[[#This Row],[Gold]]),T3596)</f>
        <v>33.681751547510174</v>
      </c>
      <c r="U3597" s="34">
        <f>SUMPRODUCT(DatiStorici[[#This Row],[Bond 3Y]:[Gold]],Q3596:T3596)</f>
        <v>20288.654265529876</v>
      </c>
      <c r="V3597" s="32">
        <f t="shared" si="462"/>
        <v>3.679493969896995E-3</v>
      </c>
      <c r="W3597" s="32">
        <f>-(1-U3597/MAX(U$5:U3597))</f>
        <v>-1.0755932338520569E-2</v>
      </c>
      <c r="X3597" s="53" t="str">
        <f t="shared" si="463"/>
        <v/>
      </c>
    </row>
    <row r="3598" spans="1:24" x14ac:dyDescent="0.3">
      <c r="A3598" s="79">
        <v>44181</v>
      </c>
      <c r="B3598" s="1">
        <v>133.24083200000001</v>
      </c>
      <c r="C3598" s="1">
        <v>206.44270299999999</v>
      </c>
      <c r="D3598" s="1">
        <v>271.45081900000002</v>
      </c>
      <c r="E3598" s="1">
        <v>172.95427000000001</v>
      </c>
      <c r="F3598" s="3">
        <f t="shared" si="456"/>
        <v>19420.978043078012</v>
      </c>
      <c r="G3598" s="36">
        <f t="shared" si="457"/>
        <v>-4.5201148578617457E-4</v>
      </c>
      <c r="H3598" s="31">
        <f t="shared" si="458"/>
        <v>-3.10741551476835E-3</v>
      </c>
      <c r="I3598" s="37">
        <f t="shared" si="459"/>
        <v>8.1946313278117404E-3</v>
      </c>
      <c r="J3598" s="37">
        <f t="shared" si="460"/>
        <v>6.9123074701659684E-4</v>
      </c>
      <c r="K3598" s="39">
        <f t="shared" si="461"/>
        <v>1.0450712364676407E-3</v>
      </c>
      <c r="L3598" s="36">
        <f>-(1-B3598/MAX(B$5:B3598))</f>
        <v>-6.3851658974426462E-3</v>
      </c>
      <c r="M3598" s="37">
        <f>-(1-C3598/MAX(C$5:C3598))</f>
        <v>-3.3904748944898477E-3</v>
      </c>
      <c r="N3598" s="37">
        <f>-(1-D3598/MAX(D$5:D3598))</f>
        <v>-6.8227483385176591E-2</v>
      </c>
      <c r="O3598" s="37">
        <f>-(1-E3598/MAX(E$5:E3598))</f>
        <v>-0.10539879917948036</v>
      </c>
      <c r="P3598" s="39">
        <f>-(1-F3598/MAX(F$5:F3598))</f>
        <v>-1.840822589950819E-2</v>
      </c>
      <c r="Q3598" s="33">
        <f>IF(DatiStorici[[#This Row],[Calend]]="X",(DatiStorici[[#This Row],[Balanced]]*B$2/DatiStorici[[#This Row],[Bond 3Y]]),Q3597)</f>
        <v>36.169249452917384</v>
      </c>
      <c r="R3598" s="33">
        <f>IF(DatiStorici[[#This Row],[Calend]]="X",(DatiStorici[[#This Row],[Balanced]]*C$2/DatiStorici[[#This Row],[Bond 10Y]]),R3597)</f>
        <v>24.30522809470698</v>
      </c>
      <c r="S3598" s="33">
        <f>IF(DatiStorici[[#This Row],[Calend]]="X",(DatiStorici[[#This Row],[Balanced]]*D$2/DatiStorici[[#This Row],[SXXR]]),S3597)</f>
        <v>17.1323042755117</v>
      </c>
      <c r="T3598" s="33">
        <f>IF(DatiStorici[[#This Row],[Calend]]="X",(DatiStorici[[#This Row],[Balanced]]*E$2/DatiStorici[[#This Row],[Gold]]),T3597)</f>
        <v>33.681751547510174</v>
      </c>
      <c r="U3598" s="34">
        <f>SUMPRODUCT(DatiStorici[[#This Row],[Bond 3Y]:[Gold]],Q3597:T3597)</f>
        <v>20312.838652990951</v>
      </c>
      <c r="V3598" s="32">
        <f t="shared" si="462"/>
        <v>1.1913054709505866E-3</v>
      </c>
      <c r="W3598" s="32">
        <f>-(1-U3598/MAX(U$5:U3598))</f>
        <v>-9.5767382178665317E-3</v>
      </c>
      <c r="X3598" s="53" t="str">
        <f t="shared" si="463"/>
        <v/>
      </c>
    </row>
    <row r="3599" spans="1:24" x14ac:dyDescent="0.3">
      <c r="A3599" s="79">
        <v>44182</v>
      </c>
      <c r="B3599" s="1">
        <v>133.250055</v>
      </c>
      <c r="C3599" s="1">
        <v>206.54222999999999</v>
      </c>
      <c r="D3599" s="1">
        <v>272.36988700000001</v>
      </c>
      <c r="E3599" s="1">
        <v>176.57588000000001</v>
      </c>
      <c r="F3599" s="3">
        <f t="shared" si="456"/>
        <v>19580.390514370898</v>
      </c>
      <c r="G3599" s="36">
        <f t="shared" si="457"/>
        <v>6.9218126799712847E-5</v>
      </c>
      <c r="H3599" s="31">
        <f t="shared" si="458"/>
        <v>4.8198853746927279E-4</v>
      </c>
      <c r="I3599" s="37">
        <f t="shared" si="459"/>
        <v>3.3800436977323252E-3</v>
      </c>
      <c r="J3599" s="37">
        <f t="shared" si="460"/>
        <v>2.0723474705593457E-2</v>
      </c>
      <c r="K3599" s="39">
        <f t="shared" si="461"/>
        <v>8.1747571912646633E-3</v>
      </c>
      <c r="L3599" s="36">
        <f>-(1-B3599/MAX(B$5:B3599))</f>
        <v>-6.3163873595322162E-3</v>
      </c>
      <c r="M3599" s="37">
        <f>-(1-C3599/MAX(C$5:C3599))</f>
        <v>-2.9100047458056055E-3</v>
      </c>
      <c r="N3599" s="37">
        <f>-(1-D3599/MAX(D$5:D3599))</f>
        <v>-6.5072722952126849E-2</v>
      </c>
      <c r="O3599" s="37">
        <f>-(1-E3599/MAX(E$5:E3599))</f>
        <v>-8.6666121143236352E-2</v>
      </c>
      <c r="P3599" s="39">
        <f>-(1-F3599/MAX(F$5:F3599))</f>
        <v>-1.0351063682289219E-2</v>
      </c>
      <c r="Q3599" s="33">
        <f>IF(DatiStorici[[#This Row],[Calend]]="X",(DatiStorici[[#This Row],[Balanced]]*B$2/DatiStorici[[#This Row],[Bond 3Y]]),Q3598)</f>
        <v>36.169249452917384</v>
      </c>
      <c r="R3599" s="33">
        <f>IF(DatiStorici[[#This Row],[Calend]]="X",(DatiStorici[[#This Row],[Balanced]]*C$2/DatiStorici[[#This Row],[Bond 10Y]]),R3598)</f>
        <v>24.30522809470698</v>
      </c>
      <c r="S3599" s="33">
        <f>IF(DatiStorici[[#This Row],[Calend]]="X",(DatiStorici[[#This Row],[Balanced]]*D$2/DatiStorici[[#This Row],[SXXR]]),S3598)</f>
        <v>17.1323042755117</v>
      </c>
      <c r="T3599" s="33">
        <f>IF(DatiStorici[[#This Row],[Calend]]="X",(DatiStorici[[#This Row],[Balanced]]*E$2/DatiStorici[[#This Row],[Gold]]),T3598)</f>
        <v>33.681751547510174</v>
      </c>
      <c r="U3599" s="34">
        <f>SUMPRODUCT(DatiStorici[[#This Row],[Bond 3Y]:[Gold]],Q3598:T3598)</f>
        <v>20453.3191892631</v>
      </c>
      <c r="V3599" s="32">
        <f t="shared" si="462"/>
        <v>6.8920447635699277E-3</v>
      </c>
      <c r="W3599" s="32">
        <f>-(1-U3599/MAX(U$5:U3599))</f>
        <v>-2.7271199380954902E-3</v>
      </c>
      <c r="X3599" s="53" t="str">
        <f t="shared" si="463"/>
        <v/>
      </c>
    </row>
    <row r="3600" spans="1:24" x14ac:dyDescent="0.3">
      <c r="A3600" s="79">
        <v>44183</v>
      </c>
      <c r="B3600" s="1">
        <v>133.21778599999999</v>
      </c>
      <c r="C3600" s="1">
        <v>206.36874399999999</v>
      </c>
      <c r="D3600" s="1">
        <v>271.429283</v>
      </c>
      <c r="E3600" s="1">
        <v>175.54668000000001</v>
      </c>
      <c r="F3600" s="3">
        <f t="shared" si="456"/>
        <v>19520.459199159017</v>
      </c>
      <c r="G3600" s="36">
        <f t="shared" si="457"/>
        <v>-2.4219808316570016E-4</v>
      </c>
      <c r="H3600" s="31">
        <f t="shared" si="458"/>
        <v>-8.4030709345318615E-4</v>
      </c>
      <c r="I3600" s="37">
        <f t="shared" si="459"/>
        <v>-3.4593835001379106E-3</v>
      </c>
      <c r="J3600" s="37">
        <f t="shared" si="460"/>
        <v>-5.8457085558126761E-3</v>
      </c>
      <c r="K3600" s="39">
        <f t="shared" si="461"/>
        <v>-3.0654762023277415E-3</v>
      </c>
      <c r="L3600" s="36">
        <f>-(1-B3600/MAX(B$5:B3600))</f>
        <v>-6.5570264834433623E-3</v>
      </c>
      <c r="M3600" s="37">
        <f>-(1-C3600/MAX(C$5:C3600))</f>
        <v>-3.7475146096076495E-3</v>
      </c>
      <c r="N3600" s="37">
        <f>-(1-D3600/MAX(D$5:D3600))</f>
        <v>-6.8301407099946587E-2</v>
      </c>
      <c r="O3600" s="37">
        <f>-(1-E3600/MAX(E$5:E3600))</f>
        <v>-9.1989629813386431E-2</v>
      </c>
      <c r="P3600" s="39">
        <f>-(1-F3600/MAX(F$5:F3600))</f>
        <v>-1.3380163756060992E-2</v>
      </c>
      <c r="Q3600" s="33">
        <f>IF(DatiStorici[[#This Row],[Calend]]="X",(DatiStorici[[#This Row],[Balanced]]*B$2/DatiStorici[[#This Row],[Bond 3Y]]),Q3599)</f>
        <v>36.169249452917384</v>
      </c>
      <c r="R3600" s="33">
        <f>IF(DatiStorici[[#This Row],[Calend]]="X",(DatiStorici[[#This Row],[Balanced]]*C$2/DatiStorici[[#This Row],[Bond 10Y]]),R3599)</f>
        <v>24.30522809470698</v>
      </c>
      <c r="S3600" s="33">
        <f>IF(DatiStorici[[#This Row],[Calend]]="X",(DatiStorici[[#This Row],[Balanced]]*D$2/DatiStorici[[#This Row],[SXXR]]),S3599)</f>
        <v>17.1323042755117</v>
      </c>
      <c r="T3600" s="33">
        <f>IF(DatiStorici[[#This Row],[Calend]]="X",(DatiStorici[[#This Row],[Balanced]]*E$2/DatiStorici[[#This Row],[Gold]]),T3599)</f>
        <v>33.681751547510174</v>
      </c>
      <c r="U3600" s="34">
        <f>SUMPRODUCT(DatiStorici[[#This Row],[Bond 3Y]:[Gold]],Q3599:T3599)</f>
        <v>20397.155454327807</v>
      </c>
      <c r="V3600" s="32">
        <f t="shared" si="462"/>
        <v>-2.7497242474198024E-3</v>
      </c>
      <c r="W3600" s="32">
        <f>-(1-U3600/MAX(U$5:U3600))</f>
        <v>-5.465578629111123E-3</v>
      </c>
      <c r="X3600" s="53" t="str">
        <f t="shared" si="463"/>
        <v/>
      </c>
    </row>
    <row r="3601" spans="1:24" x14ac:dyDescent="0.3">
      <c r="A3601" s="79">
        <v>44186</v>
      </c>
      <c r="B3601" s="1">
        <v>133.20051100000001</v>
      </c>
      <c r="C3601" s="1">
        <v>206.390671</v>
      </c>
      <c r="D3601" s="1">
        <v>265.11251600000003</v>
      </c>
      <c r="E3601" s="1">
        <v>175.56425999999999</v>
      </c>
      <c r="F3601" s="3">
        <f t="shared" si="456"/>
        <v>19426.255529272203</v>
      </c>
      <c r="G3601" s="36">
        <f t="shared" si="457"/>
        <v>-1.2968328541029616E-4</v>
      </c>
      <c r="H3601" s="31">
        <f t="shared" si="458"/>
        <v>1.0624591092923514E-4</v>
      </c>
      <c r="I3601" s="37">
        <f t="shared" si="459"/>
        <v>-2.3547313121528999E-2</v>
      </c>
      <c r="J3601" s="37">
        <f t="shared" si="460"/>
        <v>1.0013928939202048E-4</v>
      </c>
      <c r="K3601" s="39">
        <f t="shared" si="461"/>
        <v>-4.8375763787834921E-3</v>
      </c>
      <c r="L3601" s="36">
        <f>-(1-B3601/MAX(B$5:B3601))</f>
        <v>-6.68585107873787E-3</v>
      </c>
      <c r="M3601" s="37">
        <f>-(1-C3601/MAX(C$5:C3601))</f>
        <v>-3.6416612336372944E-3</v>
      </c>
      <c r="N3601" s="37">
        <f>-(1-D3601/MAX(D$5:D3601))</f>
        <v>-8.9984118930185875E-2</v>
      </c>
      <c r="O3601" s="37">
        <f>-(1-E3601/MAX(E$5:E3601))</f>
        <v>-9.1898697747295199E-2</v>
      </c>
      <c r="P3601" s="39">
        <f>-(1-F3601/MAX(F$5:F3601))</f>
        <v>-1.8141486653695971E-2</v>
      </c>
      <c r="Q3601" s="33">
        <f>IF(DatiStorici[[#This Row],[Calend]]="X",(DatiStorici[[#This Row],[Balanced]]*B$2/DatiStorici[[#This Row],[Bond 3Y]]),Q3600)</f>
        <v>36.169249452917384</v>
      </c>
      <c r="R3601" s="33">
        <f>IF(DatiStorici[[#This Row],[Calend]]="X",(DatiStorici[[#This Row],[Balanced]]*C$2/DatiStorici[[#This Row],[Bond 10Y]]),R3600)</f>
        <v>24.30522809470698</v>
      </c>
      <c r="S3601" s="33">
        <f>IF(DatiStorici[[#This Row],[Calend]]="X",(DatiStorici[[#This Row],[Balanced]]*D$2/DatiStorici[[#This Row],[SXXR]]),S3600)</f>
        <v>17.1323042755117</v>
      </c>
      <c r="T3601" s="33">
        <f>IF(DatiStorici[[#This Row],[Calend]]="X",(DatiStorici[[#This Row],[Balanced]]*E$2/DatiStorici[[#This Row],[Gold]]),T3600)</f>
        <v>33.681751547510174</v>
      </c>
      <c r="U3601" s="34">
        <f>SUMPRODUCT(DatiStorici[[#This Row],[Bond 3Y]:[Gold]],Q3600:T3600)</f>
        <v>20289.43492219063</v>
      </c>
      <c r="V3601" s="32">
        <f t="shared" si="462"/>
        <v>-5.2951492290042486E-3</v>
      </c>
      <c r="W3601" s="32">
        <f>-(1-U3601/MAX(U$5:U3601))</f>
        <v>-1.0717868701552558E-2</v>
      </c>
      <c r="X3601" s="53" t="str">
        <f t="shared" si="463"/>
        <v/>
      </c>
    </row>
    <row r="3602" spans="1:24" x14ac:dyDescent="0.3">
      <c r="A3602" s="79">
        <v>44187</v>
      </c>
      <c r="B3602" s="1">
        <v>133.20319699999999</v>
      </c>
      <c r="C3602" s="1">
        <v>206.54086000000001</v>
      </c>
      <c r="D3602" s="1">
        <v>268.22748200000001</v>
      </c>
      <c r="E3602" s="1">
        <v>175.29151999999999</v>
      </c>
      <c r="F3602" s="3">
        <f t="shared" si="456"/>
        <v>19466.227070506578</v>
      </c>
      <c r="G3602" s="36">
        <f t="shared" si="457"/>
        <v>2.0164884492241021E-5</v>
      </c>
      <c r="H3602" s="31">
        <f t="shared" si="458"/>
        <v>7.2742813443692797E-4</v>
      </c>
      <c r="I3602" s="37">
        <f t="shared" si="459"/>
        <v>1.1681109352092739E-2</v>
      </c>
      <c r="J3602" s="37">
        <f t="shared" si="460"/>
        <v>-1.554713192625157E-3</v>
      </c>
      <c r="K3602" s="39">
        <f t="shared" si="461"/>
        <v>2.055490040023603E-3</v>
      </c>
      <c r="L3602" s="36">
        <f>-(1-B3602/MAX(B$5:B3602))</f>
        <v>-6.6658208117069684E-3</v>
      </c>
      <c r="M3602" s="37">
        <f>-(1-C3602/MAX(C$5:C3602))</f>
        <v>-2.916618469756771E-3</v>
      </c>
      <c r="N3602" s="37">
        <f>-(1-D3602/MAX(D$5:D3602))</f>
        <v>-7.929179639573225E-2</v>
      </c>
      <c r="O3602" s="37">
        <f>-(1-E3602/MAX(E$5:E3602))</f>
        <v>-9.3309437889829927E-2</v>
      </c>
      <c r="P3602" s="39">
        <f>-(1-F3602/MAX(F$5:F3602))</f>
        <v>-1.6121210641501738E-2</v>
      </c>
      <c r="Q3602" s="33">
        <f>IF(DatiStorici[[#This Row],[Calend]]="X",(DatiStorici[[#This Row],[Balanced]]*B$2/DatiStorici[[#This Row],[Bond 3Y]]),Q3601)</f>
        <v>36.169249452917384</v>
      </c>
      <c r="R3602" s="33">
        <f>IF(DatiStorici[[#This Row],[Calend]]="X",(DatiStorici[[#This Row],[Balanced]]*C$2/DatiStorici[[#This Row],[Bond 10Y]]),R3601)</f>
        <v>24.30522809470698</v>
      </c>
      <c r="S3602" s="33">
        <f>IF(DatiStorici[[#This Row],[Calend]]="X",(DatiStorici[[#This Row],[Balanced]]*D$2/DatiStorici[[#This Row],[SXXR]]),S3601)</f>
        <v>17.1323042755117</v>
      </c>
      <c r="T3602" s="33">
        <f>IF(DatiStorici[[#This Row],[Calend]]="X",(DatiStorici[[#This Row],[Balanced]]*E$2/DatiStorici[[#This Row],[Gold]]),T3601)</f>
        <v>33.681751547510174</v>
      </c>
      <c r="U3602" s="34">
        <f>SUMPRODUCT(DatiStorici[[#This Row],[Bond 3Y]:[Gold]],Q3601:T3601)</f>
        <v>20337.362635099787</v>
      </c>
      <c r="V3602" s="32">
        <f t="shared" si="462"/>
        <v>2.3594148702165683E-3</v>
      </c>
      <c r="W3602" s="32">
        <f>-(1-U3602/MAX(U$5:U3602))</f>
        <v>-8.3809859762887795E-3</v>
      </c>
      <c r="X3602" s="53" t="str">
        <f t="shared" si="463"/>
        <v/>
      </c>
    </row>
    <row r="3603" spans="1:24" x14ac:dyDescent="0.3">
      <c r="A3603" s="79">
        <v>44188</v>
      </c>
      <c r="B3603" s="1">
        <v>133.13544099999999</v>
      </c>
      <c r="C3603" s="1">
        <v>205.75172499999999</v>
      </c>
      <c r="D3603" s="1">
        <v>271.14585199999999</v>
      </c>
      <c r="E3603" s="1">
        <v>175.09349</v>
      </c>
      <c r="F3603" s="3">
        <f t="shared" si="456"/>
        <v>19480.666478111831</v>
      </c>
      <c r="G3603" s="36">
        <f t="shared" si="457"/>
        <v>-5.0879588459625859E-4</v>
      </c>
      <c r="H3603" s="31">
        <f t="shared" si="458"/>
        <v>-3.8280385937923779E-3</v>
      </c>
      <c r="I3603" s="37">
        <f t="shared" si="459"/>
        <v>1.0821441459121103E-2</v>
      </c>
      <c r="J3603" s="37">
        <f t="shared" si="460"/>
        <v>-1.1303566958263285E-3</v>
      </c>
      <c r="K3603" s="39">
        <f t="shared" si="461"/>
        <v>7.4149216798549233E-4</v>
      </c>
      <c r="L3603" s="36">
        <f>-(1-B3603/MAX(B$5:B3603))</f>
        <v>-7.1710966020852585E-3</v>
      </c>
      <c r="M3603" s="37">
        <f>-(1-C3603/MAX(C$5:C3603))</f>
        <v>-6.7261958787202536E-3</v>
      </c>
      <c r="N3603" s="37">
        <f>-(1-D3603/MAX(D$5:D3603))</f>
        <v>-6.9274302363735218E-2</v>
      </c>
      <c r="O3603" s="37">
        <f>-(1-E3603/MAX(E$5:E3603))</f>
        <v>-9.4333742613838645E-2</v>
      </c>
      <c r="P3603" s="39">
        <f>-(1-F3603/MAX(F$5:F3603))</f>
        <v>-1.5391401684570649E-2</v>
      </c>
      <c r="Q3603" s="33">
        <f>IF(DatiStorici[[#This Row],[Calend]]="X",(DatiStorici[[#This Row],[Balanced]]*B$2/DatiStorici[[#This Row],[Bond 3Y]]),Q3602)</f>
        <v>36.169249452917384</v>
      </c>
      <c r="R3603" s="33">
        <f>IF(DatiStorici[[#This Row],[Calend]]="X",(DatiStorici[[#This Row],[Balanced]]*C$2/DatiStorici[[#This Row],[Bond 10Y]]),R3602)</f>
        <v>24.30522809470698</v>
      </c>
      <c r="S3603" s="33">
        <f>IF(DatiStorici[[#This Row],[Calend]]="X",(DatiStorici[[#This Row],[Balanced]]*D$2/DatiStorici[[#This Row],[SXXR]]),S3602)</f>
        <v>17.1323042755117</v>
      </c>
      <c r="T3603" s="33">
        <f>IF(DatiStorici[[#This Row],[Calend]]="X",(DatiStorici[[#This Row],[Balanced]]*E$2/DatiStorici[[#This Row],[Gold]]),T3602)</f>
        <v>33.681751547510174</v>
      </c>
      <c r="U3603" s="34">
        <f>SUMPRODUCT(DatiStorici[[#This Row],[Bond 3Y]:[Gold]],Q3602:T3602)</f>
        <v>20359.060250830909</v>
      </c>
      <c r="V3603" s="32">
        <f t="shared" si="462"/>
        <v>1.0663157225312078E-3</v>
      </c>
      <c r="W3603" s="32">
        <f>-(1-U3603/MAX(U$5:U3603))</f>
        <v>-7.3230430805454327E-3</v>
      </c>
      <c r="X3603" s="53" t="str">
        <f t="shared" si="463"/>
        <v/>
      </c>
    </row>
    <row r="3604" spans="1:24" x14ac:dyDescent="0.3">
      <c r="A3604" s="79">
        <v>44189</v>
      </c>
      <c r="B3604" s="1">
        <v>133.15077099999999</v>
      </c>
      <c r="C3604" s="1">
        <v>205.754817</v>
      </c>
      <c r="D3604" s="1">
        <v>272.20003600000001</v>
      </c>
      <c r="E3604" s="1">
        <v>174.86278999999999</v>
      </c>
      <c r="F3604" s="3">
        <f t="shared" si="456"/>
        <v>19487.882744307444</v>
      </c>
      <c r="G3604" s="36">
        <f t="shared" si="457"/>
        <v>1.1513926989908034E-4</v>
      </c>
      <c r="H3604" s="31">
        <f t="shared" si="458"/>
        <v>1.5027707627847086E-5</v>
      </c>
      <c r="I3604" s="37">
        <f t="shared" si="459"/>
        <v>3.8803471086369737E-3</v>
      </c>
      <c r="J3604" s="37">
        <f t="shared" si="460"/>
        <v>-1.318450598566538E-3</v>
      </c>
      <c r="K3604" s="39">
        <f t="shared" si="461"/>
        <v>3.7036360973639762E-4</v>
      </c>
      <c r="L3604" s="36">
        <f>-(1-B3604/MAX(B$5:B3604))</f>
        <v>-7.0567764257687404E-3</v>
      </c>
      <c r="M3604" s="37">
        <f>-(1-C3604/MAX(C$5:C3604))</f>
        <v>-6.7112691382404943E-3</v>
      </c>
      <c r="N3604" s="37">
        <f>-(1-D3604/MAX(D$5:D3604))</f>
        <v>-6.5655747509954954E-2</v>
      </c>
      <c r="O3604" s="37">
        <f>-(1-E3604/MAX(E$5:E3604))</f>
        <v>-9.5527032013570157E-2</v>
      </c>
      <c r="P3604" s="39">
        <f>-(1-F3604/MAX(F$5:F3604))</f>
        <v>-1.5026670952595134E-2</v>
      </c>
      <c r="Q3604" s="33">
        <f>IF(DatiStorici[[#This Row],[Calend]]="X",(DatiStorici[[#This Row],[Balanced]]*B$2/DatiStorici[[#This Row],[Bond 3Y]]),Q3603)</f>
        <v>36.169249452917384</v>
      </c>
      <c r="R3604" s="33">
        <f>IF(DatiStorici[[#This Row],[Calend]]="X",(DatiStorici[[#This Row],[Balanced]]*C$2/DatiStorici[[#This Row],[Bond 10Y]]),R3603)</f>
        <v>24.30522809470698</v>
      </c>
      <c r="S3604" s="33">
        <f>IF(DatiStorici[[#This Row],[Calend]]="X",(DatiStorici[[#This Row],[Balanced]]*D$2/DatiStorici[[#This Row],[SXXR]]),S3603)</f>
        <v>17.1323042755117</v>
      </c>
      <c r="T3604" s="33">
        <f>IF(DatiStorici[[#This Row],[Calend]]="X",(DatiStorici[[#This Row],[Balanced]]*E$2/DatiStorici[[#This Row],[Gold]]),T3603)</f>
        <v>33.681751547510174</v>
      </c>
      <c r="U3604" s="34">
        <f>SUMPRODUCT(DatiStorici[[#This Row],[Bond 3Y]:[Gold]],Q3603:T3603)</f>
        <v>20369.980098158652</v>
      </c>
      <c r="V3604" s="32">
        <f t="shared" si="462"/>
        <v>5.362192428705931E-4</v>
      </c>
      <c r="W3604" s="32">
        <f>-(1-U3604/MAX(U$5:U3604))</f>
        <v>-6.7906078560420191E-3</v>
      </c>
      <c r="X3604" s="53" t="str">
        <f t="shared" si="463"/>
        <v/>
      </c>
    </row>
    <row r="3605" spans="1:24" x14ac:dyDescent="0.3">
      <c r="A3605" s="79">
        <v>44193</v>
      </c>
      <c r="B3605" s="1">
        <v>133.17343750000001</v>
      </c>
      <c r="C3605" s="1">
        <v>206.09689850000001</v>
      </c>
      <c r="D3605" s="1">
        <v>273.25421999999998</v>
      </c>
      <c r="E3605" s="1">
        <v>174.85513</v>
      </c>
      <c r="F3605" s="3">
        <f t="shared" si="456"/>
        <v>19512.659718644878</v>
      </c>
      <c r="G3605" s="36">
        <f t="shared" si="457"/>
        <v>1.7021734661222974E-4</v>
      </c>
      <c r="H3605" s="31">
        <f t="shared" si="458"/>
        <v>1.6611880722676401E-3</v>
      </c>
      <c r="I3605" s="37">
        <f t="shared" si="459"/>
        <v>3.8653481971886528E-3</v>
      </c>
      <c r="J3605" s="37">
        <f t="shared" si="460"/>
        <v>-4.3806734302982426E-5</v>
      </c>
      <c r="K3605" s="39">
        <f t="shared" si="461"/>
        <v>1.2705965664109957E-3</v>
      </c>
      <c r="L3605" s="36">
        <f>-(1-B3605/MAX(B$5:B3605))</f>
        <v>-6.8877458793578095E-3</v>
      </c>
      <c r="M3605" s="37">
        <f>-(1-C3605/MAX(C$5:C3605))</f>
        <v>-5.0598584741280428E-3</v>
      </c>
      <c r="N3605" s="37">
        <f>-(1-D3605/MAX(D$5:D3605))</f>
        <v>-6.20371926561748E-2</v>
      </c>
      <c r="O3605" s="37">
        <f>-(1-E3605/MAX(E$5:E3605))</f>
        <v>-9.5566653152720282E-2</v>
      </c>
      <c r="P3605" s="39">
        <f>-(1-F3605/MAX(F$5:F3605))</f>
        <v>-1.3774371807681929E-2</v>
      </c>
      <c r="Q3605" s="33">
        <f>IF(DatiStorici[[#This Row],[Calend]]="X",(DatiStorici[[#This Row],[Balanced]]*B$2/DatiStorici[[#This Row],[Bond 3Y]]),Q3604)</f>
        <v>36.169249452917384</v>
      </c>
      <c r="R3605" s="33">
        <f>IF(DatiStorici[[#This Row],[Calend]]="X",(DatiStorici[[#This Row],[Balanced]]*C$2/DatiStorici[[#This Row],[Bond 10Y]]),R3604)</f>
        <v>24.30522809470698</v>
      </c>
      <c r="S3605" s="33">
        <f>IF(DatiStorici[[#This Row],[Calend]]="X",(DatiStorici[[#This Row],[Balanced]]*D$2/DatiStorici[[#This Row],[SXXR]]),S3604)</f>
        <v>17.1323042755117</v>
      </c>
      <c r="T3605" s="33">
        <f>IF(DatiStorici[[#This Row],[Calend]]="X",(DatiStorici[[#This Row],[Balanced]]*E$2/DatiStorici[[#This Row],[Gold]]),T3604)</f>
        <v>33.681751547510174</v>
      </c>
      <c r="U3605" s="34">
        <f>SUMPRODUCT(DatiStorici[[#This Row],[Bond 3Y]:[Gold]],Q3604:T3604)</f>
        <v>20396.916896169383</v>
      </c>
      <c r="V3605" s="32">
        <f t="shared" si="462"/>
        <v>1.3215036667919909E-3</v>
      </c>
      <c r="W3605" s="32">
        <f>-(1-U3605/MAX(U$5:U3605))</f>
        <v>-5.4772103637704683E-3</v>
      </c>
      <c r="X3605" s="53" t="str">
        <f t="shared" si="463"/>
        <v/>
      </c>
    </row>
    <row r="3606" spans="1:24" x14ac:dyDescent="0.3">
      <c r="A3606" s="79">
        <v>44194</v>
      </c>
      <c r="B3606" s="1">
        <v>133.19610399999999</v>
      </c>
      <c r="C3606" s="1">
        <v>206.43897999999999</v>
      </c>
      <c r="D3606" s="1">
        <v>275.32854900000001</v>
      </c>
      <c r="E3606" s="1">
        <v>175.01661999999999</v>
      </c>
      <c r="F3606" s="3">
        <f t="shared" si="456"/>
        <v>19559.454560154962</v>
      </c>
      <c r="G3606" s="36">
        <f t="shared" si="457"/>
        <v>1.7018837759801545E-4</v>
      </c>
      <c r="H3606" s="31">
        <f t="shared" si="458"/>
        <v>1.6584331023468968E-3</v>
      </c>
      <c r="I3606" s="37">
        <f t="shared" si="459"/>
        <v>7.5625375183377341E-3</v>
      </c>
      <c r="J3606" s="37">
        <f t="shared" si="460"/>
        <v>9.2313832979223779E-4</v>
      </c>
      <c r="K3606" s="39">
        <f t="shared" si="461"/>
        <v>2.3953074845119138E-3</v>
      </c>
      <c r="L3606" s="36">
        <f>-(1-B3606/MAX(B$5:B3606))</f>
        <v>-6.7187153329472116E-3</v>
      </c>
      <c r="M3606" s="37">
        <f>-(1-C3606/MAX(C$5:C3606))</f>
        <v>-3.4084478100158133E-3</v>
      </c>
      <c r="N3606" s="37">
        <f>-(1-D3606/MAX(D$5:D3606))</f>
        <v>-5.4916924020635527E-2</v>
      </c>
      <c r="O3606" s="37">
        <f>-(1-E3606/MAX(E$5:E3606))</f>
        <v>-9.4731350572908268E-2</v>
      </c>
      <c r="P3606" s="39">
        <f>-(1-F3606/MAX(F$5:F3606))</f>
        <v>-1.1409226684982787E-2</v>
      </c>
      <c r="Q3606" s="33">
        <f>IF(DatiStorici[[#This Row],[Calend]]="X",(DatiStorici[[#This Row],[Balanced]]*B$2/DatiStorici[[#This Row],[Bond 3Y]]),Q3605)</f>
        <v>36.169249452917384</v>
      </c>
      <c r="R3606" s="33">
        <f>IF(DatiStorici[[#This Row],[Calend]]="X",(DatiStorici[[#This Row],[Balanced]]*C$2/DatiStorici[[#This Row],[Bond 10Y]]),R3605)</f>
        <v>24.30522809470698</v>
      </c>
      <c r="S3606" s="33">
        <f>IF(DatiStorici[[#This Row],[Calend]]="X",(DatiStorici[[#This Row],[Balanced]]*D$2/DatiStorici[[#This Row],[SXXR]]),S3605)</f>
        <v>17.1323042755117</v>
      </c>
      <c r="T3606" s="33">
        <f>IF(DatiStorici[[#This Row],[Calend]]="X",(DatiStorici[[#This Row],[Balanced]]*E$2/DatiStorici[[#This Row],[Gold]]),T3605)</f>
        <v>33.681751547510174</v>
      </c>
      <c r="U3606" s="34">
        <f>SUMPRODUCT(DatiStorici[[#This Row],[Bond 3Y]:[Gold]],Q3605:T3605)</f>
        <v>20447.028396999514</v>
      </c>
      <c r="V3606" s="32">
        <f t="shared" si="462"/>
        <v>2.4538043822424972E-3</v>
      </c>
      <c r="W3606" s="32">
        <f>-(1-U3606/MAX(U$5:U3606))</f>
        <v>-3.033849445444714E-3</v>
      </c>
      <c r="X3606" s="53" t="str">
        <f t="shared" si="463"/>
        <v/>
      </c>
    </row>
    <row r="3607" spans="1:24" x14ac:dyDescent="0.3">
      <c r="A3607" s="79">
        <v>44195</v>
      </c>
      <c r="B3607" s="1">
        <v>133.16898900000001</v>
      </c>
      <c r="C3607" s="1">
        <v>206.417902</v>
      </c>
      <c r="D3607" s="1">
        <v>275.93523199999998</v>
      </c>
      <c r="E3607" s="1">
        <v>176.25659999999999</v>
      </c>
      <c r="F3607" s="3">
        <f t="shared" si="456"/>
        <v>19616.283858469891</v>
      </c>
      <c r="G3607" s="36">
        <f t="shared" si="457"/>
        <v>-2.035927439909589E-4</v>
      </c>
      <c r="H3607" s="31">
        <f t="shared" si="458"/>
        <v>-1.0210802308146826E-4</v>
      </c>
      <c r="I3607" s="37">
        <f t="shared" si="459"/>
        <v>2.2010633233748495E-3</v>
      </c>
      <c r="J3607" s="37">
        <f t="shared" si="460"/>
        <v>7.0599469571895586E-3</v>
      </c>
      <c r="K3607" s="39">
        <f t="shared" si="461"/>
        <v>2.9012516660138657E-3</v>
      </c>
      <c r="L3607" s="36">
        <f>-(1-B3607/MAX(B$5:B3607))</f>
        <v>-6.920919610887033E-3</v>
      </c>
      <c r="M3607" s="37">
        <f>-(1-C3607/MAX(C$5:C3607))</f>
        <v>-3.5102026081506033E-3</v>
      </c>
      <c r="N3607" s="37">
        <f>-(1-D3607/MAX(D$5:D3607))</f>
        <v>-5.2834445331568003E-2</v>
      </c>
      <c r="O3607" s="37">
        <f>-(1-E3607/MAX(E$5:E3607))</f>
        <v>-8.8317588154707027E-2</v>
      </c>
      <c r="P3607" s="39">
        <f>-(1-F3607/MAX(F$5:F3607))</f>
        <v>-8.5369114169203675E-3</v>
      </c>
      <c r="Q3607" s="33">
        <f>IF(DatiStorici[[#This Row],[Calend]]="X",(DatiStorici[[#This Row],[Balanced]]*B$2/DatiStorici[[#This Row],[Bond 3Y]]),Q3606)</f>
        <v>36.169249452917384</v>
      </c>
      <c r="R3607" s="33">
        <f>IF(DatiStorici[[#This Row],[Calend]]="X",(DatiStorici[[#This Row],[Balanced]]*C$2/DatiStorici[[#This Row],[Bond 10Y]]),R3606)</f>
        <v>24.30522809470698</v>
      </c>
      <c r="S3607" s="33">
        <f>IF(DatiStorici[[#This Row],[Calend]]="X",(DatiStorici[[#This Row],[Balanced]]*D$2/DatiStorici[[#This Row],[SXXR]]),S3606)</f>
        <v>17.1323042755117</v>
      </c>
      <c r="T3607" s="33">
        <f>IF(DatiStorici[[#This Row],[Calend]]="X",(DatiStorici[[#This Row],[Balanced]]*E$2/DatiStorici[[#This Row],[Gold]]),T3606)</f>
        <v>33.681751547510174</v>
      </c>
      <c r="U3607" s="34">
        <f>SUMPRODUCT(DatiStorici[[#This Row],[Bond 3Y]:[Gold]],Q3606:T3606)</f>
        <v>20497.693938241478</v>
      </c>
      <c r="V3607" s="32">
        <f t="shared" si="462"/>
        <v>2.4748277292835665E-3</v>
      </c>
      <c r="W3607" s="32">
        <f>-(1-U3607/MAX(U$5:U3607))</f>
        <v>-5.6347435538139923E-4</v>
      </c>
      <c r="X3607" s="53" t="str">
        <f t="shared" si="463"/>
        <v/>
      </c>
    </row>
    <row r="3608" spans="1:24" x14ac:dyDescent="0.3">
      <c r="A3608" s="79">
        <v>44196</v>
      </c>
      <c r="B3608" s="1">
        <v>133.16583900000001</v>
      </c>
      <c r="C3608" s="1">
        <v>206.421155</v>
      </c>
      <c r="D3608" s="1">
        <v>275.6871175</v>
      </c>
      <c r="E3608" s="1">
        <v>176.58149</v>
      </c>
      <c r="F3608" s="3">
        <f t="shared" si="456"/>
        <v>19625.369873175609</v>
      </c>
      <c r="G3608" s="36">
        <f t="shared" si="457"/>
        <v>-2.3654435462335327E-5</v>
      </c>
      <c r="H3608" s="31">
        <f t="shared" si="458"/>
        <v>1.5759167864113268E-5</v>
      </c>
      <c r="I3608" s="37">
        <f t="shared" si="459"/>
        <v>-8.9958108824644703E-4</v>
      </c>
      <c r="J3608" s="37">
        <f t="shared" si="460"/>
        <v>1.8415817397716375E-3</v>
      </c>
      <c r="K3608" s="39">
        <f t="shared" si="461"/>
        <v>4.6308012043646141E-4</v>
      </c>
      <c r="L3608" s="36">
        <f>-(1-B3608/MAX(B$5:B3608))</f>
        <v>-6.9444100580754453E-3</v>
      </c>
      <c r="M3608" s="37">
        <f>-(1-C3608/MAX(C$5:C3608))</f>
        <v>-3.4944986344180862E-3</v>
      </c>
      <c r="N3608" s="37">
        <f>-(1-D3608/MAX(D$5:D3608))</f>
        <v>-5.3686114421848452E-2</v>
      </c>
      <c r="O3608" s="37">
        <f>-(1-E3608/MAX(E$5:E3608))</f>
        <v>-8.6637103572657748E-2</v>
      </c>
      <c r="P3608" s="39">
        <f>-(1-F3608/MAX(F$5:F3608))</f>
        <v>-8.0776782477820497E-3</v>
      </c>
      <c r="Q3608" s="33">
        <f>IF(DatiStorici[[#This Row],[Calend]]="X",(DatiStorici[[#This Row],[Balanced]]*B$2/DatiStorici[[#This Row],[Bond 3Y]]),Q3607)</f>
        <v>36.169249452917384</v>
      </c>
      <c r="R3608" s="33">
        <f>IF(DatiStorici[[#This Row],[Calend]]="X",(DatiStorici[[#This Row],[Balanced]]*C$2/DatiStorici[[#This Row],[Bond 10Y]]),R3607)</f>
        <v>24.30522809470698</v>
      </c>
      <c r="S3608" s="33">
        <f>IF(DatiStorici[[#This Row],[Calend]]="X",(DatiStorici[[#This Row],[Balanced]]*D$2/DatiStorici[[#This Row],[SXXR]]),S3607)</f>
        <v>17.1323042755117</v>
      </c>
      <c r="T3608" s="33">
        <f>IF(DatiStorici[[#This Row],[Calend]]="X",(DatiStorici[[#This Row],[Balanced]]*E$2/DatiStorici[[#This Row],[Gold]]),T3607)</f>
        <v>33.681751547510174</v>
      </c>
      <c r="U3608" s="34">
        <f>SUMPRODUCT(DatiStorici[[#This Row],[Bond 3Y]:[Gold]],Q3607:T3607)</f>
        <v>20504.351161163799</v>
      </c>
      <c r="V3608" s="32">
        <f t="shared" si="462"/>
        <v>3.2472638692428244E-4</v>
      </c>
      <c r="W3608" s="32">
        <f>-(1-U3608/MAX(U$5:U3608))</f>
        <v>-2.3887824383972411E-4</v>
      </c>
      <c r="X3608" s="53" t="str">
        <f t="shared" si="463"/>
        <v/>
      </c>
    </row>
    <row r="3609" spans="1:24" x14ac:dyDescent="0.3">
      <c r="A3609" s="79">
        <v>44200</v>
      </c>
      <c r="B3609" s="1">
        <v>133.139937</v>
      </c>
      <c r="C3609" s="1">
        <v>206.65512899999999</v>
      </c>
      <c r="D3609" s="1">
        <v>275.43900300000001</v>
      </c>
      <c r="E3609" s="1">
        <v>181.43835999999999</v>
      </c>
      <c r="F3609" s="3">
        <f t="shared" si="456"/>
        <v>19818.480427938237</v>
      </c>
      <c r="G3609" s="36">
        <f t="shared" si="457"/>
        <v>-1.9452826349277013E-4</v>
      </c>
      <c r="H3609" s="31">
        <f t="shared" si="458"/>
        <v>1.1328368830873905E-3</v>
      </c>
      <c r="I3609" s="37">
        <f t="shared" si="459"/>
        <v>-9.0039106307341927E-4</v>
      </c>
      <c r="J3609" s="37">
        <f t="shared" si="460"/>
        <v>2.71335121582853E-2</v>
      </c>
      <c r="K3609" s="39">
        <f t="shared" si="461"/>
        <v>9.7917468103146301E-3</v>
      </c>
      <c r="L3609" s="36">
        <f>-(1-B3609/MAX(B$5:B3609))</f>
        <v>-7.1375686495267487E-3</v>
      </c>
      <c r="M3609" s="37">
        <f>-(1-C3609/MAX(C$5:C3609))</f>
        <v>-2.3649807893285635E-3</v>
      </c>
      <c r="N3609" s="37">
        <f>-(1-D3609/MAX(D$5:D3609))</f>
        <v>-5.4537783512129012E-2</v>
      </c>
      <c r="O3609" s="37">
        <f>-(1-E3609/MAX(E$5:E3609))</f>
        <v>-6.1515077188289524E-2</v>
      </c>
      <c r="P3609" s="39">
        <f>-(1-F3609/MAX(F$5:F3609))</f>
        <v>0</v>
      </c>
      <c r="Q3609" s="33">
        <f>IF(DatiStorici[[#This Row],[Calend]]="X",(DatiStorici[[#This Row],[Balanced]]*B$2/DatiStorici[[#This Row],[Bond 3Y]]),Q3608)</f>
        <v>38.809613925669971</v>
      </c>
      <c r="R3609" s="33">
        <f>IF(DatiStorici[[#This Row],[Calend]]="X",(DatiStorici[[#This Row],[Balanced]]*C$2/DatiStorici[[#This Row],[Bond 10Y]]),R3608)</f>
        <v>25.003538881718356</v>
      </c>
      <c r="S3609" s="33">
        <f>IF(DatiStorici[[#This Row],[Calend]]="X",(DatiStorici[[#This Row],[Balanced]]*D$2/DatiStorici[[#This Row],[SXXR]]),S3608)</f>
        <v>18.759542028468722</v>
      </c>
      <c r="T3609" s="33">
        <f>IF(DatiStorici[[#This Row],[Calend]]="X",(DatiStorici[[#This Row],[Balanced]]*E$2/DatiStorici[[#This Row],[Gold]]),T3608)</f>
        <v>28.478594896129035</v>
      </c>
      <c r="U3609" s="34">
        <f>SUMPRODUCT(DatiStorici[[#This Row],[Bond 3Y]:[Gold]],Q3608:T3608)</f>
        <v>20668.438212232089</v>
      </c>
      <c r="V3609" s="32">
        <f t="shared" si="462"/>
        <v>7.9706972637197081E-3</v>
      </c>
      <c r="W3609" s="32">
        <f>-(1-U3609/MAX(U$5:U3609))</f>
        <v>0</v>
      </c>
      <c r="X3609" s="53" t="str">
        <f t="shared" si="463"/>
        <v>X</v>
      </c>
    </row>
    <row r="3610" spans="1:24" x14ac:dyDescent="0.3">
      <c r="A3610" s="79">
        <v>44201</v>
      </c>
      <c r="B3610" s="1">
        <v>133.12595899999999</v>
      </c>
      <c r="C3610" s="1">
        <v>206.46369899999999</v>
      </c>
      <c r="D3610" s="1">
        <v>274.93327299999999</v>
      </c>
      <c r="E3610" s="1">
        <v>181.17026000000001</v>
      </c>
      <c r="F3610" s="3">
        <f t="shared" si="456"/>
        <v>19795.106662266586</v>
      </c>
      <c r="G3610" s="36">
        <f t="shared" si="457"/>
        <v>-1.0499279271462766E-4</v>
      </c>
      <c r="H3610" s="31">
        <f t="shared" si="458"/>
        <v>-9.2675521291517087E-4</v>
      </c>
      <c r="I3610" s="37">
        <f t="shared" si="459"/>
        <v>-1.8377747731551652E-3</v>
      </c>
      <c r="J3610" s="37">
        <f t="shared" si="460"/>
        <v>-1.478729594752473E-3</v>
      </c>
      <c r="K3610" s="39">
        <f t="shared" si="461"/>
        <v>-1.1800884545481597E-3</v>
      </c>
      <c r="L3610" s="36">
        <f>-(1-B3610/MAX(B$5:B3610))</f>
        <v>-7.2418065767644313E-3</v>
      </c>
      <c r="M3610" s="37">
        <f>-(1-C3610/MAX(C$5:C3610))</f>
        <v>-3.289115954284938E-3</v>
      </c>
      <c r="N3610" s="37">
        <f>-(1-D3610/MAX(D$5:D3610))</f>
        <v>-5.6273734490518312E-2</v>
      </c>
      <c r="O3610" s="37">
        <f>-(1-E3610/MAX(E$5:E3610))</f>
        <v>-6.2901817058545251E-2</v>
      </c>
      <c r="P3610" s="39">
        <f>-(1-F3610/MAX(F$5:F3610))</f>
        <v>-1.1793924239873466E-3</v>
      </c>
      <c r="Q3610" s="33">
        <f>IF(DatiStorici[[#This Row],[Calend]]="X",(DatiStorici[[#This Row],[Balanced]]*B$2/DatiStorici[[#This Row],[Bond 3Y]]),Q3609)</f>
        <v>38.809613925669971</v>
      </c>
      <c r="R3610" s="33">
        <f>IF(DatiStorici[[#This Row],[Calend]]="X",(DatiStorici[[#This Row],[Balanced]]*C$2/DatiStorici[[#This Row],[Bond 10Y]]),R3609)</f>
        <v>25.003538881718356</v>
      </c>
      <c r="S3610" s="33">
        <f>IF(DatiStorici[[#This Row],[Calend]]="X",(DatiStorici[[#This Row],[Balanced]]*D$2/DatiStorici[[#This Row],[SXXR]]),S3609)</f>
        <v>18.759542028468722</v>
      </c>
      <c r="T3610" s="33">
        <f>IF(DatiStorici[[#This Row],[Calend]]="X",(DatiStorici[[#This Row],[Balanced]]*E$2/DatiStorici[[#This Row],[Gold]]),T3609)</f>
        <v>28.478594896129035</v>
      </c>
      <c r="U3610" s="34">
        <f>SUMPRODUCT(DatiStorici[[#This Row],[Bond 3Y]:[Gold]],Q3609:T3609)</f>
        <v>20645.9869295188</v>
      </c>
      <c r="V3610" s="32">
        <f t="shared" si="462"/>
        <v>-1.0868496824676531E-3</v>
      </c>
      <c r="W3610" s="32">
        <f>-(1-U3610/MAX(U$5:U3610))</f>
        <v>-1.0862592752655109E-3</v>
      </c>
      <c r="X3610" s="53" t="str">
        <f t="shared" si="463"/>
        <v/>
      </c>
    </row>
    <row r="3611" spans="1:24" x14ac:dyDescent="0.3">
      <c r="A3611" s="79">
        <v>44202</v>
      </c>
      <c r="B3611" s="1">
        <v>133.10181499999999</v>
      </c>
      <c r="C3611" s="1">
        <v>206.10923</v>
      </c>
      <c r="D3611" s="1">
        <v>278.68596000000002</v>
      </c>
      <c r="E3611" s="1">
        <v>180.38397000000001</v>
      </c>
      <c r="F3611" s="3">
        <f t="shared" si="456"/>
        <v>19810.977362486807</v>
      </c>
      <c r="G3611" s="36">
        <f t="shared" si="457"/>
        <v>-1.8137852188324243E-4</v>
      </c>
      <c r="H3611" s="31">
        <f t="shared" si="458"/>
        <v>-1.718334201317495E-3</v>
      </c>
      <c r="I3611" s="37">
        <f t="shared" si="459"/>
        <v>1.3557131882281338E-2</v>
      </c>
      <c r="J3611" s="37">
        <f t="shared" si="460"/>
        <v>-4.3495065157962681E-3</v>
      </c>
      <c r="K3611" s="39">
        <f t="shared" si="461"/>
        <v>8.0142743017784773E-4</v>
      </c>
      <c r="L3611" s="36">
        <f>-(1-B3611/MAX(B$5:B3611))</f>
        <v>-7.4218552614992994E-3</v>
      </c>
      <c r="M3611" s="37">
        <f>-(1-C3611/MAX(C$5:C3611))</f>
        <v>-5.0003277172631089E-3</v>
      </c>
      <c r="N3611" s="37">
        <f>-(1-D3611/MAX(D$5:D3611))</f>
        <v>-4.3392393321833977E-2</v>
      </c>
      <c r="O3611" s="37">
        <f>-(1-E3611/MAX(E$5:E3611))</f>
        <v>-6.6968880440057443E-2</v>
      </c>
      <c r="P3611" s="39">
        <f>-(1-F3611/MAX(F$5:F3611))</f>
        <v>-3.7858934133283562E-4</v>
      </c>
      <c r="Q3611" s="33">
        <f>IF(DatiStorici[[#This Row],[Calend]]="X",(DatiStorici[[#This Row],[Balanced]]*B$2/DatiStorici[[#This Row],[Bond 3Y]]),Q3610)</f>
        <v>38.809613925669971</v>
      </c>
      <c r="R3611" s="33">
        <f>IF(DatiStorici[[#This Row],[Calend]]="X",(DatiStorici[[#This Row],[Balanced]]*C$2/DatiStorici[[#This Row],[Bond 10Y]]),R3610)</f>
        <v>25.003538881718356</v>
      </c>
      <c r="S3611" s="33">
        <f>IF(DatiStorici[[#This Row],[Calend]]="X",(DatiStorici[[#This Row],[Balanced]]*D$2/DatiStorici[[#This Row],[SXXR]]),S3610)</f>
        <v>18.759542028468722</v>
      </c>
      <c r="T3611" s="33">
        <f>IF(DatiStorici[[#This Row],[Calend]]="X",(DatiStorici[[#This Row],[Balanced]]*E$2/DatiStorici[[#This Row],[Gold]]),T3610)</f>
        <v>28.478594896129035</v>
      </c>
      <c r="U3611" s="34">
        <f>SUMPRODUCT(DatiStorici[[#This Row],[Bond 3Y]:[Gold]],Q3610:T3610)</f>
        <v>20684.193185891625</v>
      </c>
      <c r="V3611" s="32">
        <f t="shared" si="462"/>
        <v>1.8488313938683876E-3</v>
      </c>
      <c r="W3611" s="32">
        <f>-(1-U3611/MAX(U$5:U3611))</f>
        <v>0</v>
      </c>
      <c r="X3611" s="53" t="str">
        <f t="shared" si="463"/>
        <v/>
      </c>
    </row>
    <row r="3612" spans="1:24" x14ac:dyDescent="0.3">
      <c r="A3612" s="79">
        <v>44203</v>
      </c>
      <c r="B3612" s="1">
        <v>133.09780599999999</v>
      </c>
      <c r="C3612" s="1">
        <v>206.055983</v>
      </c>
      <c r="D3612" s="1">
        <v>280.11631499999999</v>
      </c>
      <c r="E3612" s="1">
        <v>179.27557999999999</v>
      </c>
      <c r="F3612" s="3">
        <f t="shared" si="456"/>
        <v>19787.331958307768</v>
      </c>
      <c r="G3612" s="36">
        <f t="shared" si="457"/>
        <v>-3.0120253253897955E-5</v>
      </c>
      <c r="H3612" s="31">
        <f t="shared" si="458"/>
        <v>-2.58376974168466E-4</v>
      </c>
      <c r="I3612" s="37">
        <f t="shared" si="459"/>
        <v>5.1193711546334295E-3</v>
      </c>
      <c r="J3612" s="37">
        <f t="shared" si="460"/>
        <v>-6.1635705707748512E-3</v>
      </c>
      <c r="K3612" s="39">
        <f t="shared" si="461"/>
        <v>-1.1942634620011495E-3</v>
      </c>
      <c r="L3612" s="36">
        <f>-(1-B3612/MAX(B$5:B3612))</f>
        <v>-7.4517515163493586E-3</v>
      </c>
      <c r="M3612" s="37">
        <f>-(1-C3612/MAX(C$5:C3612))</f>
        <v>-5.2573795123236344E-3</v>
      </c>
      <c r="N3612" s="37">
        <f>-(1-D3612/MAX(D$5:D3612))</f>
        <v>-3.8482607147998338E-2</v>
      </c>
      <c r="O3612" s="37">
        <f>-(1-E3612/MAX(E$5:E3612))</f>
        <v>-7.2701997205416591E-2</v>
      </c>
      <c r="P3612" s="39">
        <f>-(1-F3612/MAX(F$5:F3612))</f>
        <v>-1.5716880889898865E-3</v>
      </c>
      <c r="Q3612" s="33">
        <f>IF(DatiStorici[[#This Row],[Calend]]="X",(DatiStorici[[#This Row],[Balanced]]*B$2/DatiStorici[[#This Row],[Bond 3Y]]),Q3611)</f>
        <v>38.809613925669971</v>
      </c>
      <c r="R3612" s="33">
        <f>IF(DatiStorici[[#This Row],[Calend]]="X",(DatiStorici[[#This Row],[Balanced]]*C$2/DatiStorici[[#This Row],[Bond 10Y]]),R3611)</f>
        <v>25.003538881718356</v>
      </c>
      <c r="S3612" s="33">
        <f>IF(DatiStorici[[#This Row],[Calend]]="X",(DatiStorici[[#This Row],[Balanced]]*D$2/DatiStorici[[#This Row],[SXXR]]),S3611)</f>
        <v>18.759542028468722</v>
      </c>
      <c r="T3612" s="33">
        <f>IF(DatiStorici[[#This Row],[Calend]]="X",(DatiStorici[[#This Row],[Balanced]]*E$2/DatiStorici[[#This Row],[Gold]]),T3611)</f>
        <v>28.478594896129035</v>
      </c>
      <c r="U3612" s="34">
        <f>SUMPRODUCT(DatiStorici[[#This Row],[Bond 3Y]:[Gold]],Q3611:T3611)</f>
        <v>20677.973649655771</v>
      </c>
      <c r="V3612" s="32">
        <f t="shared" si="462"/>
        <v>-3.0073551549936753E-4</v>
      </c>
      <c r="W3612" s="32">
        <f>-(1-U3612/MAX(U$5:U3612))</f>
        <v>-3.006902991070648E-4</v>
      </c>
      <c r="X3612" s="53" t="str">
        <f t="shared" si="463"/>
        <v/>
      </c>
    </row>
    <row r="3613" spans="1:24" x14ac:dyDescent="0.3">
      <c r="A3613" s="79">
        <v>44207</v>
      </c>
      <c r="B3613" s="1">
        <v>133.049171</v>
      </c>
      <c r="C3613" s="1">
        <v>205.780756</v>
      </c>
      <c r="D3613" s="1">
        <v>280.05726700000002</v>
      </c>
      <c r="E3613" s="1">
        <v>172.46616</v>
      </c>
      <c r="F3613" s="3">
        <f t="shared" si="456"/>
        <v>19509.706140020877</v>
      </c>
      <c r="G3613" s="36">
        <f t="shared" si="457"/>
        <v>-3.6547475451009385E-4</v>
      </c>
      <c r="H3613" s="31">
        <f t="shared" si="458"/>
        <v>-1.3365832375308801E-3</v>
      </c>
      <c r="I3613" s="37">
        <f t="shared" si="459"/>
        <v>-2.1082036752905869E-4</v>
      </c>
      <c r="J3613" s="37">
        <f t="shared" si="460"/>
        <v>-3.872313170275591E-2</v>
      </c>
      <c r="K3613" s="39">
        <f t="shared" si="461"/>
        <v>-1.4129840352427887E-2</v>
      </c>
      <c r="L3613" s="36">
        <f>-(1-B3613/MAX(B$5:B3613))</f>
        <v>-7.8144365636519941E-3</v>
      </c>
      <c r="M3613" s="37">
        <f>-(1-C3613/MAX(C$5:C3613))</f>
        <v>-6.5860476889180175E-3</v>
      </c>
      <c r="N3613" s="37">
        <f>-(1-D3613/MAX(D$5:D3613))</f>
        <v>-3.8685293232216922E-2</v>
      </c>
      <c r="O3613" s="37">
        <f>-(1-E3613/MAX(E$5:E3613))</f>
        <v>-0.10792353471872151</v>
      </c>
      <c r="P3613" s="39">
        <f>-(1-F3613/MAX(F$5:F3613))</f>
        <v>-1.558011922458391E-2</v>
      </c>
      <c r="Q3613" s="33">
        <f>IF(DatiStorici[[#This Row],[Calend]]="X",(DatiStorici[[#This Row],[Balanced]]*B$2/DatiStorici[[#This Row],[Bond 3Y]]),Q3612)</f>
        <v>38.809613925669971</v>
      </c>
      <c r="R3613" s="33">
        <f>IF(DatiStorici[[#This Row],[Calend]]="X",(DatiStorici[[#This Row],[Balanced]]*C$2/DatiStorici[[#This Row],[Bond 10Y]]),R3612)</f>
        <v>25.003538881718356</v>
      </c>
      <c r="S3613" s="33">
        <f>IF(DatiStorici[[#This Row],[Calend]]="X",(DatiStorici[[#This Row],[Balanced]]*D$2/DatiStorici[[#This Row],[SXXR]]),S3612)</f>
        <v>18.759542028468722</v>
      </c>
      <c r="T3613" s="33">
        <f>IF(DatiStorici[[#This Row],[Calend]]="X",(DatiStorici[[#This Row],[Balanced]]*E$2/DatiStorici[[#This Row],[Gold]]),T3612)</f>
        <v>28.478594896129035</v>
      </c>
      <c r="U3613" s="34">
        <f>SUMPRODUCT(DatiStorici[[#This Row],[Bond 3Y]:[Gold]],Q3612:T3612)</f>
        <v>20474.174067991404</v>
      </c>
      <c r="V3613" s="32">
        <f t="shared" si="462"/>
        <v>-9.9047684799795088E-3</v>
      </c>
      <c r="W3613" s="32">
        <f>-(1-U3613/MAX(U$5:U3613))</f>
        <v>-1.0153604542983641E-2</v>
      </c>
      <c r="X3613" s="53" t="str">
        <f t="shared" si="463"/>
        <v/>
      </c>
    </row>
    <row r="3614" spans="1:24" x14ac:dyDescent="0.3">
      <c r="A3614" s="79">
        <v>44208</v>
      </c>
      <c r="B3614" s="1">
        <v>132.94211999999999</v>
      </c>
      <c r="C3614" s="1">
        <v>204.924713</v>
      </c>
      <c r="D3614" s="1">
        <v>280.22538100000003</v>
      </c>
      <c r="E3614" s="1">
        <v>171.90409</v>
      </c>
      <c r="F3614" s="3">
        <f t="shared" si="456"/>
        <v>19465.750252666952</v>
      </c>
      <c r="G3614" s="36">
        <f t="shared" si="457"/>
        <v>-8.0492113390175253E-4</v>
      </c>
      <c r="H3614" s="31">
        <f t="shared" si="458"/>
        <v>-4.168652741601153E-3</v>
      </c>
      <c r="I3614" s="37">
        <f t="shared" si="459"/>
        <v>6.0010427110411589E-4</v>
      </c>
      <c r="J3614" s="37">
        <f t="shared" si="460"/>
        <v>-3.2643383051445341E-3</v>
      </c>
      <c r="K3614" s="39">
        <f t="shared" si="461"/>
        <v>-2.2555685068493766E-3</v>
      </c>
      <c r="L3614" s="36">
        <f>-(1-B3614/MAX(B$5:B3614))</f>
        <v>-8.6127463610985444E-3</v>
      </c>
      <c r="M3614" s="37">
        <f>-(1-C3614/MAX(C$5:C3614))</f>
        <v>-1.0718625858560982E-2</v>
      </c>
      <c r="N3614" s="37">
        <f>-(1-D3614/MAX(D$5:D3614))</f>
        <v>-3.8108231039384988E-2</v>
      </c>
      <c r="O3614" s="37">
        <f>-(1-E3614/MAX(E$5:E3614))</f>
        <v>-0.11083082632213315</v>
      </c>
      <c r="P3614" s="39">
        <f>-(1-F3614/MAX(F$5:F3614))</f>
        <v>-1.7798043424865129E-2</v>
      </c>
      <c r="Q3614" s="33">
        <f>IF(DatiStorici[[#This Row],[Calend]]="X",(DatiStorici[[#This Row],[Balanced]]*B$2/DatiStorici[[#This Row],[Bond 3Y]]),Q3613)</f>
        <v>38.809613925669971</v>
      </c>
      <c r="R3614" s="33">
        <f>IF(DatiStorici[[#This Row],[Calend]]="X",(DatiStorici[[#This Row],[Balanced]]*C$2/DatiStorici[[#This Row],[Bond 10Y]]),R3613)</f>
        <v>25.003538881718356</v>
      </c>
      <c r="S3614" s="33">
        <f>IF(DatiStorici[[#This Row],[Calend]]="X",(DatiStorici[[#This Row],[Balanced]]*D$2/DatiStorici[[#This Row],[SXXR]]),S3613)</f>
        <v>18.759542028468722</v>
      </c>
      <c r="T3614" s="33">
        <f>IF(DatiStorici[[#This Row],[Calend]]="X",(DatiStorici[[#This Row],[Balanced]]*E$2/DatiStorici[[#This Row],[Gold]]),T3613)</f>
        <v>28.478594896129035</v>
      </c>
      <c r="U3614" s="34">
        <f>SUMPRODUCT(DatiStorici[[#This Row],[Bond 3Y]:[Gold]],Q3613:T3613)</f>
        <v>20435.762133391429</v>
      </c>
      <c r="V3614" s="32">
        <f t="shared" si="462"/>
        <v>-1.877878552484934E-3</v>
      </c>
      <c r="W3614" s="32">
        <f>-(1-U3614/MAX(U$5:U3614))</f>
        <v>-1.2010671640296233E-2</v>
      </c>
      <c r="X3614" s="53" t="str">
        <f t="shared" si="463"/>
        <v/>
      </c>
    </row>
    <row r="3615" spans="1:24" x14ac:dyDescent="0.3">
      <c r="A3615" s="79">
        <v>44209</v>
      </c>
      <c r="B3615" s="1">
        <v>133.01025999999999</v>
      </c>
      <c r="C3615" s="1">
        <v>205.92703800000001</v>
      </c>
      <c r="D3615" s="1">
        <v>280.53868399999999</v>
      </c>
      <c r="E3615" s="1">
        <v>173.54536999999999</v>
      </c>
      <c r="F3615" s="3">
        <f t="shared" si="456"/>
        <v>19562.256248924699</v>
      </c>
      <c r="G3615" s="36">
        <f t="shared" si="457"/>
        <v>5.1242257347717504E-4</v>
      </c>
      <c r="H3615" s="31">
        <f t="shared" si="458"/>
        <v>4.8792635596983484E-3</v>
      </c>
      <c r="I3615" s="37">
        <f t="shared" si="459"/>
        <v>1.1174147993934962E-3</v>
      </c>
      <c r="J3615" s="37">
        <f t="shared" si="460"/>
        <v>9.5023587525953912E-3</v>
      </c>
      <c r="K3615" s="39">
        <f t="shared" si="461"/>
        <v>4.9454841075489342E-3</v>
      </c>
      <c r="L3615" s="36">
        <f>-(1-B3615/MAX(B$5:B3615))</f>
        <v>-8.1046069733488046E-3</v>
      </c>
      <c r="M3615" s="37">
        <f>-(1-C3615/MAX(C$5:C3615))</f>
        <v>-5.8798661071378655E-3</v>
      </c>
      <c r="N3615" s="37">
        <f>-(1-D3615/MAX(D$5:D3615))</f>
        <v>-3.7032798200948958E-2</v>
      </c>
      <c r="O3615" s="37">
        <f>-(1-E3615/MAX(E$5:E3615))</f>
        <v>-0.10234135070015116</v>
      </c>
      <c r="P3615" s="39">
        <f>-(1-F3615/MAX(F$5:F3615))</f>
        <v>-1.2928548177303045E-2</v>
      </c>
      <c r="Q3615" s="33">
        <f>IF(DatiStorici[[#This Row],[Calend]]="X",(DatiStorici[[#This Row],[Balanced]]*B$2/DatiStorici[[#This Row],[Bond 3Y]]),Q3614)</f>
        <v>38.809613925669971</v>
      </c>
      <c r="R3615" s="33">
        <f>IF(DatiStorici[[#This Row],[Calend]]="X",(DatiStorici[[#This Row],[Balanced]]*C$2/DatiStorici[[#This Row],[Bond 10Y]]),R3614)</f>
        <v>25.003538881718356</v>
      </c>
      <c r="S3615" s="33">
        <f>IF(DatiStorici[[#This Row],[Calend]]="X",(DatiStorici[[#This Row],[Balanced]]*D$2/DatiStorici[[#This Row],[SXXR]]),S3614)</f>
        <v>18.759542028468722</v>
      </c>
      <c r="T3615" s="33">
        <f>IF(DatiStorici[[#This Row],[Calend]]="X",(DatiStorici[[#This Row],[Balanced]]*E$2/DatiStorici[[#This Row],[Gold]]),T3614)</f>
        <v>28.478594896129035</v>
      </c>
      <c r="U3615" s="34">
        <f>SUMPRODUCT(DatiStorici[[#This Row],[Bond 3Y]:[Gold]],Q3614:T3614)</f>
        <v>20516.087061621209</v>
      </c>
      <c r="V3615" s="32">
        <f t="shared" si="462"/>
        <v>3.9229013009062933E-3</v>
      </c>
      <c r="W3615" s="32">
        <f>-(1-U3615/MAX(U$5:U3615))</f>
        <v>-8.1272749079271955E-3</v>
      </c>
      <c r="X3615" s="53" t="str">
        <f t="shared" si="463"/>
        <v/>
      </c>
    </row>
    <row r="3616" spans="1:24" x14ac:dyDescent="0.3">
      <c r="A3616" s="79">
        <v>44210</v>
      </c>
      <c r="B3616" s="1">
        <v>132.95036300000001</v>
      </c>
      <c r="C3616" s="1">
        <v>205.95898199999999</v>
      </c>
      <c r="D3616" s="1">
        <v>282.55952100000002</v>
      </c>
      <c r="E3616" s="1">
        <v>171.947</v>
      </c>
      <c r="F3616" s="3">
        <f t="shared" si="456"/>
        <v>19528.945816633121</v>
      </c>
      <c r="G3616" s="36">
        <f t="shared" si="457"/>
        <v>-4.5042006848235194E-4</v>
      </c>
      <c r="H3616" s="31">
        <f t="shared" si="458"/>
        <v>1.5511087297421424E-4</v>
      </c>
      <c r="I3616" s="37">
        <f t="shared" si="459"/>
        <v>7.1775958716217801E-3</v>
      </c>
      <c r="J3616" s="37">
        <f t="shared" si="460"/>
        <v>-9.2527739673748163E-3</v>
      </c>
      <c r="K3616" s="39">
        <f t="shared" si="461"/>
        <v>-1.7042423150900798E-3</v>
      </c>
      <c r="L3616" s="36">
        <f>-(1-B3616/MAX(B$5:B3616))</f>
        <v>-8.5512759623131984E-3</v>
      </c>
      <c r="M3616" s="37">
        <f>-(1-C3616/MAX(C$5:C3616))</f>
        <v>-5.7256553057517534E-3</v>
      </c>
      <c r="N3616" s="37">
        <f>-(1-D3616/MAX(D$5:D3616))</f>
        <v>-3.0096144319796458E-2</v>
      </c>
      <c r="O3616" s="37">
        <f>-(1-E3616/MAX(E$5:E3616))</f>
        <v>-0.11060887552827758</v>
      </c>
      <c r="P3616" s="39">
        <f>-(1-F3616/MAX(F$5:F3616))</f>
        <v>-1.460932448165686E-2</v>
      </c>
      <c r="Q3616" s="33">
        <f>IF(DatiStorici[[#This Row],[Calend]]="X",(DatiStorici[[#This Row],[Balanced]]*B$2/DatiStorici[[#This Row],[Bond 3Y]]),Q3615)</f>
        <v>38.809613925669971</v>
      </c>
      <c r="R3616" s="33">
        <f>IF(DatiStorici[[#This Row],[Calend]]="X",(DatiStorici[[#This Row],[Balanced]]*C$2/DatiStorici[[#This Row],[Bond 10Y]]),R3615)</f>
        <v>25.003538881718356</v>
      </c>
      <c r="S3616" s="33">
        <f>IF(DatiStorici[[#This Row],[Calend]]="X",(DatiStorici[[#This Row],[Balanced]]*D$2/DatiStorici[[#This Row],[SXXR]]),S3615)</f>
        <v>18.759542028468722</v>
      </c>
      <c r="T3616" s="33">
        <f>IF(DatiStorici[[#This Row],[Calend]]="X",(DatiStorici[[#This Row],[Balanced]]*E$2/DatiStorici[[#This Row],[Gold]]),T3615)</f>
        <v>28.478594896129035</v>
      </c>
      <c r="U3616" s="34">
        <f>SUMPRODUCT(DatiStorici[[#This Row],[Bond 3Y]:[Gold]],Q3615:T3615)</f>
        <v>20506.951840131998</v>
      </c>
      <c r="V3616" s="32">
        <f t="shared" si="462"/>
        <v>-4.4537030335999007E-4</v>
      </c>
      <c r="W3616" s="32">
        <f>-(1-U3616/MAX(U$5:U3616))</f>
        <v>-8.5689272076863165E-3</v>
      </c>
      <c r="X3616" s="53" t="str">
        <f t="shared" si="463"/>
        <v/>
      </c>
    </row>
    <row r="3617" spans="1:24" x14ac:dyDescent="0.3">
      <c r="A3617" s="79">
        <v>44211</v>
      </c>
      <c r="B3617" s="1">
        <v>132.9847</v>
      </c>
      <c r="C3617" s="1">
        <v>205.96764200000001</v>
      </c>
      <c r="D3617" s="1">
        <v>279.72173500000002</v>
      </c>
      <c r="E3617" s="1">
        <v>171.68836999999999</v>
      </c>
      <c r="F3617" s="3">
        <f t="shared" si="456"/>
        <v>19477.122154978322</v>
      </c>
      <c r="G3617" s="36">
        <f t="shared" si="457"/>
        <v>2.5823597538034317E-4</v>
      </c>
      <c r="H3617" s="31">
        <f t="shared" si="458"/>
        <v>4.2046323285393393E-5</v>
      </c>
      <c r="I3617" s="37">
        <f t="shared" si="459"/>
        <v>-1.0093916751350324E-2</v>
      </c>
      <c r="J3617" s="37">
        <f t="shared" si="460"/>
        <v>-1.5052586049785373E-3</v>
      </c>
      <c r="K3617" s="39">
        <f t="shared" si="461"/>
        <v>-2.657211805375741E-3</v>
      </c>
      <c r="L3617" s="36">
        <f>-(1-B3617/MAX(B$5:B3617))</f>
        <v>-8.2952151733910462E-3</v>
      </c>
      <c r="M3617" s="37">
        <f>-(1-C3617/MAX(C$5:C3617))</f>
        <v>-5.6838488463224479E-3</v>
      </c>
      <c r="N3617" s="37">
        <f>-(1-D3617/MAX(D$5:D3617))</f>
        <v>-3.9837028552804798E-2</v>
      </c>
      <c r="O3617" s="37">
        <f>-(1-E3617/MAX(E$5:E3617))</f>
        <v>-0.11194663208420541</v>
      </c>
      <c r="P3617" s="39">
        <f>-(1-F3617/MAX(F$5:F3617))</f>
        <v>-1.7224240486102049E-2</v>
      </c>
      <c r="Q3617" s="33">
        <f>IF(DatiStorici[[#This Row],[Calend]]="X",(DatiStorici[[#This Row],[Balanced]]*B$2/DatiStorici[[#This Row],[Bond 3Y]]),Q3616)</f>
        <v>38.809613925669971</v>
      </c>
      <c r="R3617" s="33">
        <f>IF(DatiStorici[[#This Row],[Calend]]="X",(DatiStorici[[#This Row],[Balanced]]*C$2/DatiStorici[[#This Row],[Bond 10Y]]),R3616)</f>
        <v>25.003538881718356</v>
      </c>
      <c r="S3617" s="33">
        <f>IF(DatiStorici[[#This Row],[Calend]]="X",(DatiStorici[[#This Row],[Balanced]]*D$2/DatiStorici[[#This Row],[SXXR]]),S3616)</f>
        <v>18.759542028468722</v>
      </c>
      <c r="T3617" s="33">
        <f>IF(DatiStorici[[#This Row],[Calend]]="X",(DatiStorici[[#This Row],[Balanced]]*E$2/DatiStorici[[#This Row],[Gold]]),T3616)</f>
        <v>28.478594896129035</v>
      </c>
      <c r="U3617" s="34">
        <f>SUMPRODUCT(DatiStorici[[#This Row],[Bond 3Y]:[Gold]],Q3616:T3616)</f>
        <v>20447.899991759296</v>
      </c>
      <c r="V3617" s="32">
        <f t="shared" si="462"/>
        <v>-2.8837554846124526E-3</v>
      </c>
      <c r="W3617" s="32">
        <f>-(1-U3617/MAX(U$5:U3617))</f>
        <v>-1.1423853568216624E-2</v>
      </c>
      <c r="X3617" s="53" t="str">
        <f t="shared" si="463"/>
        <v/>
      </c>
    </row>
    <row r="3618" spans="1:24" x14ac:dyDescent="0.3">
      <c r="A3618" s="79">
        <v>44214</v>
      </c>
      <c r="B3618" s="1">
        <v>132.94931199999999</v>
      </c>
      <c r="C3618" s="1">
        <v>205.62046100000001</v>
      </c>
      <c r="D3618" s="1">
        <v>280.32541500000002</v>
      </c>
      <c r="E3618" s="1">
        <v>171.12725</v>
      </c>
      <c r="F3618" s="3">
        <f t="shared" si="456"/>
        <v>19454.408860955049</v>
      </c>
      <c r="G3618" s="36">
        <f t="shared" si="457"/>
        <v>-2.6614121257184577E-4</v>
      </c>
      <c r="H3618" s="31">
        <f t="shared" si="458"/>
        <v>-1.6870316698242795E-3</v>
      </c>
      <c r="I3618" s="37">
        <f t="shared" si="459"/>
        <v>2.155819322723389E-3</v>
      </c>
      <c r="J3618" s="37">
        <f t="shared" si="460"/>
        <v>-3.2735993832558674E-3</v>
      </c>
      <c r="K3618" s="39">
        <f t="shared" si="461"/>
        <v>-1.1668329504426083E-3</v>
      </c>
      <c r="L3618" s="36">
        <f>-(1-B3618/MAX(B$5:B3618))</f>
        <v>-8.5591135686610142E-3</v>
      </c>
      <c r="M3618" s="37">
        <f>-(1-C3618/MAX(C$5:C3618))</f>
        <v>-7.3598775288943319E-3</v>
      </c>
      <c r="N3618" s="37">
        <f>-(1-D3618/MAX(D$5:D3618))</f>
        <v>-3.7764857855725364E-2</v>
      </c>
      <c r="O3618" s="37">
        <f>-(1-E3618/MAX(E$5:E3618))</f>
        <v>-0.11484900983876678</v>
      </c>
      <c r="P3618" s="39">
        <f>-(1-F3618/MAX(F$5:F3618))</f>
        <v>-1.8370306861163477E-2</v>
      </c>
      <c r="Q3618" s="33">
        <f>IF(DatiStorici[[#This Row],[Calend]]="X",(DatiStorici[[#This Row],[Balanced]]*B$2/DatiStorici[[#This Row],[Bond 3Y]]),Q3617)</f>
        <v>38.809613925669971</v>
      </c>
      <c r="R3618" s="33">
        <f>IF(DatiStorici[[#This Row],[Calend]]="X",(DatiStorici[[#This Row],[Balanced]]*C$2/DatiStorici[[#This Row],[Bond 10Y]]),R3617)</f>
        <v>25.003538881718356</v>
      </c>
      <c r="S3618" s="33">
        <f>IF(DatiStorici[[#This Row],[Calend]]="X",(DatiStorici[[#This Row],[Balanced]]*D$2/DatiStorici[[#This Row],[SXXR]]),S3617)</f>
        <v>18.759542028468722</v>
      </c>
      <c r="T3618" s="33">
        <f>IF(DatiStorici[[#This Row],[Calend]]="X",(DatiStorici[[#This Row],[Balanced]]*E$2/DatiStorici[[#This Row],[Gold]]),T3617)</f>
        <v>28.478594896129035</v>
      </c>
      <c r="U3618" s="34">
        <f>SUMPRODUCT(DatiStorici[[#This Row],[Bond 3Y]:[Gold]],Q3617:T3617)</f>
        <v>20433.190694672827</v>
      </c>
      <c r="V3618" s="32">
        <f t="shared" si="462"/>
        <v>-7.1961376148466918E-4</v>
      </c>
      <c r="W3618" s="32">
        <f>-(1-U3618/MAX(U$5:U3618))</f>
        <v>-1.2134990664755652E-2</v>
      </c>
      <c r="X3618" s="53" t="str">
        <f t="shared" si="463"/>
        <v/>
      </c>
    </row>
    <row r="3619" spans="1:24" x14ac:dyDescent="0.3">
      <c r="A3619" s="79">
        <v>44215</v>
      </c>
      <c r="B3619" s="1">
        <v>132.98226299999999</v>
      </c>
      <c r="C3619" s="1">
        <v>205.87778</v>
      </c>
      <c r="D3619" s="1">
        <v>279.805791</v>
      </c>
      <c r="E3619" s="1">
        <v>171.27940000000001</v>
      </c>
      <c r="F3619" s="3">
        <f t="shared" si="456"/>
        <v>19459.92122498768</v>
      </c>
      <c r="G3619" s="36">
        <f t="shared" si="457"/>
        <v>2.4781562827681732E-4</v>
      </c>
      <c r="H3619" s="31">
        <f t="shared" si="458"/>
        <v>1.2506446341754827E-3</v>
      </c>
      <c r="I3619" s="37">
        <f t="shared" si="459"/>
        <v>-1.8553658267775153E-3</v>
      </c>
      <c r="J3619" s="37">
        <f t="shared" si="460"/>
        <v>8.8870943373361045E-4</v>
      </c>
      <c r="K3619" s="39">
        <f t="shared" si="461"/>
        <v>2.8330766878552712E-4</v>
      </c>
      <c r="L3619" s="36">
        <f>-(1-B3619/MAX(B$5:B3619))</f>
        <v>-8.3133885765015458E-3</v>
      </c>
      <c r="M3619" s="37">
        <f>-(1-C3619/MAX(C$5:C3619))</f>
        <v>-6.1176608621681394E-3</v>
      </c>
      <c r="N3619" s="37">
        <f>-(1-D3619/MAX(D$5:D3619))</f>
        <v>-3.9548500888953675E-2</v>
      </c>
      <c r="O3619" s="37">
        <f>-(1-E3619/MAX(E$5:E3619))</f>
        <v>-0.11406201815186112</v>
      </c>
      <c r="P3619" s="39">
        <f>-(1-F3619/MAX(F$5:F3619))</f>
        <v>-1.8092164243081577E-2</v>
      </c>
      <c r="Q3619" s="33">
        <f>IF(DatiStorici[[#This Row],[Calend]]="X",(DatiStorici[[#This Row],[Balanced]]*B$2/DatiStorici[[#This Row],[Bond 3Y]]),Q3618)</f>
        <v>38.809613925669971</v>
      </c>
      <c r="R3619" s="33">
        <f>IF(DatiStorici[[#This Row],[Calend]]="X",(DatiStorici[[#This Row],[Balanced]]*C$2/DatiStorici[[#This Row],[Bond 10Y]]),R3618)</f>
        <v>25.003538881718356</v>
      </c>
      <c r="S3619" s="33">
        <f>IF(DatiStorici[[#This Row],[Calend]]="X",(DatiStorici[[#This Row],[Balanced]]*D$2/DatiStorici[[#This Row],[SXXR]]),S3618)</f>
        <v>18.759542028468722</v>
      </c>
      <c r="T3619" s="33">
        <f>IF(DatiStorici[[#This Row],[Calend]]="X",(DatiStorici[[#This Row],[Balanced]]*E$2/DatiStorici[[#This Row],[Gold]]),T3618)</f>
        <v>28.478594896129035</v>
      </c>
      <c r="U3619" s="34">
        <f>SUMPRODUCT(DatiStorici[[#This Row],[Bond 3Y]:[Gold]],Q3618:T3618)</f>
        <v>20435.488505829242</v>
      </c>
      <c r="V3619" s="32">
        <f t="shared" si="462"/>
        <v>1.1244851577243194E-4</v>
      </c>
      <c r="W3619" s="32">
        <f>-(1-U3619/MAX(U$5:U3619))</f>
        <v>-1.2023900464825488E-2</v>
      </c>
      <c r="X3619" s="53" t="str">
        <f t="shared" si="463"/>
        <v/>
      </c>
    </row>
    <row r="3620" spans="1:24" x14ac:dyDescent="0.3">
      <c r="A3620" s="79">
        <v>44216</v>
      </c>
      <c r="B3620" s="1">
        <v>132.96267599999999</v>
      </c>
      <c r="C3620" s="1">
        <v>205.75774999999999</v>
      </c>
      <c r="D3620" s="1">
        <v>281.80648300000001</v>
      </c>
      <c r="E3620" s="1">
        <v>173.32199</v>
      </c>
      <c r="F3620" s="3">
        <f t="shared" si="456"/>
        <v>19567.057223564621</v>
      </c>
      <c r="G3620" s="36">
        <f t="shared" si="457"/>
        <v>-1.4730116774593858E-4</v>
      </c>
      <c r="H3620" s="31">
        <f t="shared" si="458"/>
        <v>-5.8318582655840056E-4</v>
      </c>
      <c r="I3620" s="37">
        <f t="shared" si="459"/>
        <v>7.124845934160553E-3</v>
      </c>
      <c r="J3620" s="37">
        <f t="shared" si="460"/>
        <v>1.1854937218902481E-2</v>
      </c>
      <c r="K3620" s="39">
        <f t="shared" si="461"/>
        <v>5.4903695834449132E-3</v>
      </c>
      <c r="L3620" s="36">
        <f>-(1-B3620/MAX(B$5:B3620))</f>
        <v>-8.4594544143039574E-3</v>
      </c>
      <c r="M3620" s="37">
        <f>-(1-C3620/MAX(C$5:C3620))</f>
        <v>-6.6971099759419728E-3</v>
      </c>
      <c r="N3620" s="37">
        <f>-(1-D3620/MAX(D$5:D3620))</f>
        <v>-3.2680996024983644E-2</v>
      </c>
      <c r="O3620" s="37">
        <f>-(1-E3620/MAX(E$5:E3620))</f>
        <v>-0.10349677760137355</v>
      </c>
      <c r="P3620" s="39">
        <f>-(1-F3620/MAX(F$5:F3620))</f>
        <v>-1.2686300813415707E-2</v>
      </c>
      <c r="Q3620" s="33">
        <f>IF(DatiStorici[[#This Row],[Calend]]="X",(DatiStorici[[#This Row],[Balanced]]*B$2/DatiStorici[[#This Row],[Bond 3Y]]),Q3619)</f>
        <v>38.809613925669971</v>
      </c>
      <c r="R3620" s="33">
        <f>IF(DatiStorici[[#This Row],[Calend]]="X",(DatiStorici[[#This Row],[Balanced]]*C$2/DatiStorici[[#This Row],[Bond 10Y]]),R3619)</f>
        <v>25.003538881718356</v>
      </c>
      <c r="S3620" s="33">
        <f>IF(DatiStorici[[#This Row],[Calend]]="X",(DatiStorici[[#This Row],[Balanced]]*D$2/DatiStorici[[#This Row],[SXXR]]),S3619)</f>
        <v>18.759542028468722</v>
      </c>
      <c r="T3620" s="33">
        <f>IF(DatiStorici[[#This Row],[Calend]]="X",(DatiStorici[[#This Row],[Balanced]]*E$2/DatiStorici[[#This Row],[Gold]]),T3619)</f>
        <v>28.478594896129035</v>
      </c>
      <c r="U3620" s="34">
        <f>SUMPRODUCT(DatiStorici[[#This Row],[Bond 3Y]:[Gold]],Q3619:T3619)</f>
        <v>20527.429325958212</v>
      </c>
      <c r="V3620" s="32">
        <f t="shared" si="462"/>
        <v>4.4889856185553528E-3</v>
      </c>
      <c r="W3620" s="32">
        <f>-(1-U3620/MAX(U$5:U3620))</f>
        <v>-7.5789207016466742E-3</v>
      </c>
      <c r="X3620" s="53" t="str">
        <f t="shared" si="463"/>
        <v/>
      </c>
    </row>
    <row r="3621" spans="1:24" x14ac:dyDescent="0.3">
      <c r="A3621" s="79">
        <v>44217</v>
      </c>
      <c r="B3621" s="1">
        <v>132.86997500000001</v>
      </c>
      <c r="C3621" s="1">
        <v>204.87423100000001</v>
      </c>
      <c r="D3621" s="1">
        <v>281.84469100000001</v>
      </c>
      <c r="E3621" s="1">
        <v>173.83353</v>
      </c>
      <c r="F3621" s="3">
        <f t="shared" si="456"/>
        <v>19563.149668591141</v>
      </c>
      <c r="G3621" s="36">
        <f t="shared" si="457"/>
        <v>-6.9743880903194971E-4</v>
      </c>
      <c r="H3621" s="31">
        <f t="shared" si="458"/>
        <v>-4.3032223707691313E-3</v>
      </c>
      <c r="I3621" s="37">
        <f t="shared" si="459"/>
        <v>1.3557321201834038E-4</v>
      </c>
      <c r="J3621" s="37">
        <f t="shared" si="460"/>
        <v>2.9470386657173375E-3</v>
      </c>
      <c r="K3621" s="39">
        <f t="shared" si="461"/>
        <v>-1.9972064023265893E-4</v>
      </c>
      <c r="L3621" s="36">
        <f>-(1-B3621/MAX(B$5:B3621))</f>
        <v>-9.1507521745589626E-3</v>
      </c>
      <c r="M3621" s="37">
        <f>-(1-C3621/MAX(C$5:C3621))</f>
        <v>-1.0962329517325675E-2</v>
      </c>
      <c r="N3621" s="37">
        <f>-(1-D3621/MAX(D$5:D3621))</f>
        <v>-3.2549844590458732E-2</v>
      </c>
      <c r="O3621" s="37">
        <f>-(1-E3621/MAX(E$5:E3621))</f>
        <v>-0.1008508510320687</v>
      </c>
      <c r="P3621" s="39">
        <f>-(1-F3621/MAX(F$5:F3621))</f>
        <v>-1.288346804768925E-2</v>
      </c>
      <c r="Q3621" s="33">
        <f>IF(DatiStorici[[#This Row],[Calend]]="X",(DatiStorici[[#This Row],[Balanced]]*B$2/DatiStorici[[#This Row],[Bond 3Y]]),Q3620)</f>
        <v>38.809613925669971</v>
      </c>
      <c r="R3621" s="33">
        <f>IF(DatiStorici[[#This Row],[Calend]]="X",(DatiStorici[[#This Row],[Balanced]]*C$2/DatiStorici[[#This Row],[Bond 10Y]]),R3620)</f>
        <v>25.003538881718356</v>
      </c>
      <c r="S3621" s="33">
        <f>IF(DatiStorici[[#This Row],[Calend]]="X",(DatiStorici[[#This Row],[Balanced]]*D$2/DatiStorici[[#This Row],[SXXR]]),S3620)</f>
        <v>18.759542028468722</v>
      </c>
      <c r="T3621" s="33">
        <f>IF(DatiStorici[[#This Row],[Calend]]="X",(DatiStorici[[#This Row],[Balanced]]*E$2/DatiStorici[[#This Row],[Gold]]),T3620)</f>
        <v>28.478594896129035</v>
      </c>
      <c r="U3621" s="34">
        <f>SUMPRODUCT(DatiStorici[[#This Row],[Bond 3Y]:[Gold]],Q3620:T3620)</f>
        <v>20517.025239283445</v>
      </c>
      <c r="V3621" s="32">
        <f t="shared" si="462"/>
        <v>-5.0696675143115447E-4</v>
      </c>
      <c r="W3621" s="32">
        <f>-(1-U3621/MAX(U$5:U3621))</f>
        <v>-8.0819176801251169E-3</v>
      </c>
      <c r="X3621" s="53" t="str">
        <f t="shared" si="463"/>
        <v/>
      </c>
    </row>
    <row r="3622" spans="1:24" x14ac:dyDescent="0.3">
      <c r="A3622" s="79">
        <v>44218</v>
      </c>
      <c r="B3622" s="1">
        <v>132.84041500000001</v>
      </c>
      <c r="C3622" s="1">
        <v>204.94881599999999</v>
      </c>
      <c r="D3622" s="1">
        <v>280.23996899999997</v>
      </c>
      <c r="E3622" s="1">
        <v>172.95410999999999</v>
      </c>
      <c r="F3622" s="3">
        <f t="shared" si="456"/>
        <v>19505.48286750479</v>
      </c>
      <c r="G3622" s="36">
        <f t="shared" si="457"/>
        <v>-2.224978866799651E-4</v>
      </c>
      <c r="H3622" s="31">
        <f t="shared" si="458"/>
        <v>3.6398636616174812E-4</v>
      </c>
      <c r="I3622" s="37">
        <f t="shared" si="459"/>
        <v>-5.7099098200011581E-3</v>
      </c>
      <c r="J3622" s="37">
        <f t="shared" si="460"/>
        <v>-5.071817929462312E-3</v>
      </c>
      <c r="K3622" s="39">
        <f t="shared" si="461"/>
        <v>-2.9520789043473196E-3</v>
      </c>
      <c r="L3622" s="36">
        <f>-(1-B3622/MAX(B$5:B3622))</f>
        <v>-9.3711895138881562E-3</v>
      </c>
      <c r="M3622" s="37">
        <f>-(1-C3622/MAX(C$5:C3622))</f>
        <v>-1.0602267764840412E-2</v>
      </c>
      <c r="N3622" s="37">
        <f>-(1-D3622/MAX(D$5:D3622))</f>
        <v>-3.8058156784599451E-2</v>
      </c>
      <c r="O3622" s="37">
        <f>-(1-E3622/MAX(E$5:E3622))</f>
        <v>-0.1053996267750763</v>
      </c>
      <c r="P3622" s="39">
        <f>-(1-F3622/MAX(F$5:F3622))</f>
        <v>-1.5793216920516828E-2</v>
      </c>
      <c r="Q3622" s="33">
        <f>IF(DatiStorici[[#This Row],[Calend]]="X",(DatiStorici[[#This Row],[Balanced]]*B$2/DatiStorici[[#This Row],[Bond 3Y]]),Q3621)</f>
        <v>38.809613925669971</v>
      </c>
      <c r="R3622" s="33">
        <f>IF(DatiStorici[[#This Row],[Calend]]="X",(DatiStorici[[#This Row],[Balanced]]*C$2/DatiStorici[[#This Row],[Bond 10Y]]),R3621)</f>
        <v>25.003538881718356</v>
      </c>
      <c r="S3622" s="33">
        <f>IF(DatiStorici[[#This Row],[Calend]]="X",(DatiStorici[[#This Row],[Balanced]]*D$2/DatiStorici[[#This Row],[SXXR]]),S3621)</f>
        <v>18.759542028468722</v>
      </c>
      <c r="T3622" s="33">
        <f>IF(DatiStorici[[#This Row],[Calend]]="X",(DatiStorici[[#This Row],[Balanced]]*E$2/DatiStorici[[#This Row],[Gold]]),T3621)</f>
        <v>28.478594896129035</v>
      </c>
      <c r="U3622" s="34">
        <f>SUMPRODUCT(DatiStorici[[#This Row],[Bond 3Y]:[Gold]],Q3621:T3621)</f>
        <v>20462.594420316731</v>
      </c>
      <c r="V3622" s="32">
        <f t="shared" si="462"/>
        <v>-2.6564839512069165E-3</v>
      </c>
      <c r="W3622" s="32">
        <f>-(1-U3622/MAX(U$5:U3622))</f>
        <v>-1.0713435307017072E-2</v>
      </c>
      <c r="X3622" s="53" t="str">
        <f t="shared" si="463"/>
        <v/>
      </c>
    </row>
    <row r="3623" spans="1:24" x14ac:dyDescent="0.3">
      <c r="A3623" s="79">
        <v>44221</v>
      </c>
      <c r="B3623" s="1">
        <v>132.913839</v>
      </c>
      <c r="C3623" s="1">
        <v>205.71617599999999</v>
      </c>
      <c r="D3623" s="1">
        <v>277.88637799999998</v>
      </c>
      <c r="E3623" s="1">
        <v>173.33581000000001</v>
      </c>
      <c r="F3623" s="3">
        <f t="shared" si="456"/>
        <v>19506.37235279493</v>
      </c>
      <c r="G3623" s="36">
        <f t="shared" si="457"/>
        <v>5.5257066077456208E-4</v>
      </c>
      <c r="H3623" s="31">
        <f t="shared" si="458"/>
        <v>3.737162446529919E-3</v>
      </c>
      <c r="I3623" s="37">
        <f t="shared" si="459"/>
        <v>-8.4339503549434192E-3</v>
      </c>
      <c r="J3623" s="37">
        <f t="shared" si="460"/>
        <v>2.2045120723379586E-3</v>
      </c>
      <c r="K3623" s="39">
        <f t="shared" si="461"/>
        <v>4.5600768549543014E-5</v>
      </c>
      <c r="L3623" s="36">
        <f>-(1-B3623/MAX(B$5:B3623))</f>
        <v>-8.8236458331406586E-3</v>
      </c>
      <c r="M3623" s="37">
        <f>-(1-C3623/MAX(C$5:C3623))</f>
        <v>-6.8978099464162002E-3</v>
      </c>
      <c r="N3623" s="37">
        <f>-(1-D3623/MAX(D$5:D3623))</f>
        <v>-4.613701032142381E-2</v>
      </c>
      <c r="O3623" s="37">
        <f>-(1-E3623/MAX(E$5:E3623))</f>
        <v>-0.10342529403178402</v>
      </c>
      <c r="P3623" s="39">
        <f>-(1-F3623/MAX(F$5:F3623))</f>
        <v>-1.5748335311486672E-2</v>
      </c>
      <c r="Q3623" s="33">
        <f>IF(DatiStorici[[#This Row],[Calend]]="X",(DatiStorici[[#This Row],[Balanced]]*B$2/DatiStorici[[#This Row],[Bond 3Y]]),Q3622)</f>
        <v>38.809613925669971</v>
      </c>
      <c r="R3623" s="33">
        <f>IF(DatiStorici[[#This Row],[Calend]]="X",(DatiStorici[[#This Row],[Balanced]]*C$2/DatiStorici[[#This Row],[Bond 10Y]]),R3622)</f>
        <v>25.003538881718356</v>
      </c>
      <c r="S3623" s="33">
        <f>IF(DatiStorici[[#This Row],[Calend]]="X",(DatiStorici[[#This Row],[Balanced]]*D$2/DatiStorici[[#This Row],[SXXR]]),S3622)</f>
        <v>18.759542028468722</v>
      </c>
      <c r="T3623" s="33">
        <f>IF(DatiStorici[[#This Row],[Calend]]="X",(DatiStorici[[#This Row],[Balanced]]*E$2/DatiStorici[[#This Row],[Gold]]),T3622)</f>
        <v>28.478594896129035</v>
      </c>
      <c r="U3623" s="34">
        <f>SUMPRODUCT(DatiStorici[[#This Row],[Bond 3Y]:[Gold]],Q3622:T3622)</f>
        <v>20451.348683395412</v>
      </c>
      <c r="V3623" s="32">
        <f t="shared" si="462"/>
        <v>-5.4972639405674129E-4</v>
      </c>
      <c r="W3623" s="32">
        <f>-(1-U3623/MAX(U$5:U3623))</f>
        <v>-1.1257122789543161E-2</v>
      </c>
      <c r="X3623" s="53" t="str">
        <f t="shared" si="463"/>
        <v/>
      </c>
    </row>
    <row r="3624" spans="1:24" x14ac:dyDescent="0.3">
      <c r="A3624" s="79">
        <v>44222</v>
      </c>
      <c r="B3624" s="1">
        <v>132.94353599999999</v>
      </c>
      <c r="C3624" s="1">
        <v>205.684969</v>
      </c>
      <c r="D3624" s="1">
        <v>279.643235</v>
      </c>
      <c r="E3624" s="1">
        <v>173.31057000000001</v>
      </c>
      <c r="F3624" s="3">
        <f t="shared" si="456"/>
        <v>19531.748973480309</v>
      </c>
      <c r="G3624" s="36">
        <f t="shared" si="457"/>
        <v>2.2340550171685253E-4</v>
      </c>
      <c r="H3624" s="31">
        <f t="shared" si="458"/>
        <v>-1.5171080799909767E-4</v>
      </c>
      <c r="I3624" s="37">
        <f t="shared" si="459"/>
        <v>6.3023121072014682E-3</v>
      </c>
      <c r="J3624" s="37">
        <f t="shared" si="460"/>
        <v>-1.4562390667171847E-4</v>
      </c>
      <c r="K3624" s="39">
        <f t="shared" si="461"/>
        <v>1.3000945433659962E-3</v>
      </c>
      <c r="L3624" s="36">
        <f>-(1-B3624/MAX(B$5:B3624))</f>
        <v>-8.6021868457909489E-3</v>
      </c>
      <c r="M3624" s="37">
        <f>-(1-C3624/MAX(C$5:C3624))</f>
        <v>-7.0484628539687622E-3</v>
      </c>
      <c r="N3624" s="37">
        <f>-(1-D3624/MAX(D$5:D3624))</f>
        <v>-4.0106484886824112E-2</v>
      </c>
      <c r="O3624" s="37">
        <f>-(1-E3624/MAX(E$5:E3624))</f>
        <v>-0.10355584723702549</v>
      </c>
      <c r="P3624" s="39">
        <f>-(1-F3624/MAX(F$5:F3624))</f>
        <v>-1.4467882918698494E-2</v>
      </c>
      <c r="Q3624" s="33">
        <f>IF(DatiStorici[[#This Row],[Calend]]="X",(DatiStorici[[#This Row],[Balanced]]*B$2/DatiStorici[[#This Row],[Bond 3Y]]),Q3623)</f>
        <v>38.809613925669971</v>
      </c>
      <c r="R3624" s="33">
        <f>IF(DatiStorici[[#This Row],[Calend]]="X",(DatiStorici[[#This Row],[Balanced]]*C$2/DatiStorici[[#This Row],[Bond 10Y]]),R3623)</f>
        <v>25.003538881718356</v>
      </c>
      <c r="S3624" s="33">
        <f>IF(DatiStorici[[#This Row],[Calend]]="X",(DatiStorici[[#This Row],[Balanced]]*D$2/DatiStorici[[#This Row],[SXXR]]),S3623)</f>
        <v>18.759542028468722</v>
      </c>
      <c r="T3624" s="33">
        <f>IF(DatiStorici[[#This Row],[Calend]]="X",(DatiStorici[[#This Row],[Balanced]]*E$2/DatiStorici[[#This Row],[Gold]]),T3623)</f>
        <v>28.478594896129035</v>
      </c>
      <c r="U3624" s="34">
        <f>SUMPRODUCT(DatiStorici[[#This Row],[Bond 3Y]:[Gold]],Q3623:T3623)</f>
        <v>20483.959960056614</v>
      </c>
      <c r="V3624" s="32">
        <f t="shared" si="462"/>
        <v>1.5933083023385514E-3</v>
      </c>
      <c r="W3624" s="32">
        <f>-(1-U3624/MAX(U$5:U3624))</f>
        <v>-9.6804948607609465E-3</v>
      </c>
      <c r="X3624" s="53" t="str">
        <f t="shared" si="463"/>
        <v/>
      </c>
    </row>
    <row r="3625" spans="1:24" x14ac:dyDescent="0.3">
      <c r="A3625" s="79">
        <v>44223</v>
      </c>
      <c r="B3625" s="1">
        <v>132.970821</v>
      </c>
      <c r="C3625" s="1">
        <v>205.828225</v>
      </c>
      <c r="D3625" s="1">
        <v>276.41503499999999</v>
      </c>
      <c r="E3625" s="1">
        <v>172.03914</v>
      </c>
      <c r="F3625" s="3">
        <f t="shared" si="456"/>
        <v>19437.340265219704</v>
      </c>
      <c r="G3625" s="36">
        <f t="shared" si="457"/>
        <v>2.0521644941322041E-4</v>
      </c>
      <c r="H3625" s="31">
        <f t="shared" si="458"/>
        <v>6.9624015888518375E-4</v>
      </c>
      <c r="I3625" s="37">
        <f t="shared" si="459"/>
        <v>-1.1611143804713762E-2</v>
      </c>
      <c r="J3625" s="37">
        <f t="shared" si="460"/>
        <v>-7.3631782945893197E-3</v>
      </c>
      <c r="K3625" s="39">
        <f t="shared" si="461"/>
        <v>-4.8453220133607769E-3</v>
      </c>
      <c r="L3625" s="36">
        <f>-(1-B3625/MAX(B$5:B3625))</f>
        <v>-8.3987148294312197E-3</v>
      </c>
      <c r="M3625" s="37">
        <f>-(1-C3625/MAX(C$5:C3625))</f>
        <v>-6.3568893953103167E-3</v>
      </c>
      <c r="N3625" s="37">
        <f>-(1-D3625/MAX(D$5:D3625))</f>
        <v>-5.1187490459829954E-2</v>
      </c>
      <c r="O3625" s="37">
        <f>-(1-E3625/MAX(E$5:E3625))</f>
        <v>-0.11013228391453134</v>
      </c>
      <c r="P3625" s="39">
        <f>-(1-F3625/MAX(F$5:F3625))</f>
        <v>-1.9231553302201609E-2</v>
      </c>
      <c r="Q3625" s="33">
        <f>IF(DatiStorici[[#This Row],[Calend]]="X",(DatiStorici[[#This Row],[Balanced]]*B$2/DatiStorici[[#This Row],[Bond 3Y]]),Q3624)</f>
        <v>38.809613925669971</v>
      </c>
      <c r="R3625" s="33">
        <f>IF(DatiStorici[[#This Row],[Calend]]="X",(DatiStorici[[#This Row],[Balanced]]*C$2/DatiStorici[[#This Row],[Bond 10Y]]),R3624)</f>
        <v>25.003538881718356</v>
      </c>
      <c r="S3625" s="33">
        <f>IF(DatiStorici[[#This Row],[Calend]]="X",(DatiStorici[[#This Row],[Balanced]]*D$2/DatiStorici[[#This Row],[SXXR]]),S3624)</f>
        <v>18.759542028468722</v>
      </c>
      <c r="T3625" s="33">
        <f>IF(DatiStorici[[#This Row],[Calend]]="X",(DatiStorici[[#This Row],[Balanced]]*E$2/DatiStorici[[#This Row],[Gold]]),T3624)</f>
        <v>28.478594896129035</v>
      </c>
      <c r="U3625" s="34">
        <f>SUMPRODUCT(DatiStorici[[#This Row],[Bond 3Y]:[Gold]],Q3624:T3624)</f>
        <v>20391.832693853525</v>
      </c>
      <c r="V3625" s="32">
        <f t="shared" si="462"/>
        <v>-4.507676363792323E-3</v>
      </c>
      <c r="W3625" s="32">
        <f>-(1-U3625/MAX(U$5:U3625))</f>
        <v>-1.4134488563833147E-2</v>
      </c>
      <c r="X3625" s="53" t="str">
        <f t="shared" si="463"/>
        <v/>
      </c>
    </row>
    <row r="3626" spans="1:24" x14ac:dyDescent="0.3">
      <c r="A3626" s="79">
        <v>44224</v>
      </c>
      <c r="B3626" s="1">
        <v>133.19053</v>
      </c>
      <c r="C3626" s="1">
        <v>205.86776499999999</v>
      </c>
      <c r="D3626" s="1">
        <v>276.69568800000002</v>
      </c>
      <c r="E3626" s="1">
        <v>173.03605999999999</v>
      </c>
      <c r="F3626" s="3">
        <f t="shared" si="456"/>
        <v>19487.306283224432</v>
      </c>
      <c r="G3626" s="36">
        <f t="shared" si="457"/>
        <v>1.6509463081562652E-3</v>
      </c>
      <c r="H3626" s="31">
        <f t="shared" si="458"/>
        <v>1.9208348432807952E-4</v>
      </c>
      <c r="I3626" s="37">
        <f t="shared" si="459"/>
        <v>1.0148167895343689E-3</v>
      </c>
      <c r="J3626" s="37">
        <f t="shared" si="460"/>
        <v>5.7780030181215939E-3</v>
      </c>
      <c r="K3626" s="39">
        <f t="shared" si="461"/>
        <v>2.5673217295350643E-3</v>
      </c>
      <c r="L3626" s="36">
        <f>-(1-B3626/MAX(B$5:B3626))</f>
        <v>-6.7602822385431915E-3</v>
      </c>
      <c r="M3626" s="37">
        <f>-(1-C3626/MAX(C$5:C3626))</f>
        <v>-6.1660086325125985E-3</v>
      </c>
      <c r="N3626" s="37">
        <f>-(1-D3626/MAX(D$5:D3626))</f>
        <v>-5.0224130860957117E-2</v>
      </c>
      <c r="O3626" s="37">
        <f>-(1-E3626/MAX(E$5:E3626))</f>
        <v>-0.1049757426558392</v>
      </c>
      <c r="P3626" s="39">
        <f>-(1-F3626/MAX(F$5:F3626))</f>
        <v>-1.6710370198057434E-2</v>
      </c>
      <c r="Q3626" s="33">
        <f>IF(DatiStorici[[#This Row],[Calend]]="X",(DatiStorici[[#This Row],[Balanced]]*B$2/DatiStorici[[#This Row],[Bond 3Y]]),Q3625)</f>
        <v>38.809613925669971</v>
      </c>
      <c r="R3626" s="33">
        <f>IF(DatiStorici[[#This Row],[Calend]]="X",(DatiStorici[[#This Row],[Balanced]]*C$2/DatiStorici[[#This Row],[Bond 10Y]]),R3625)</f>
        <v>25.003538881718356</v>
      </c>
      <c r="S3626" s="33">
        <f>IF(DatiStorici[[#This Row],[Calend]]="X",(DatiStorici[[#This Row],[Balanced]]*D$2/DatiStorici[[#This Row],[SXXR]]),S3625)</f>
        <v>18.759542028468722</v>
      </c>
      <c r="T3626" s="33">
        <f>IF(DatiStorici[[#This Row],[Calend]]="X",(DatiStorici[[#This Row],[Balanced]]*E$2/DatiStorici[[#This Row],[Gold]]),T3625)</f>
        <v>28.478594896129035</v>
      </c>
      <c r="U3626" s="34">
        <f>SUMPRODUCT(DatiStorici[[#This Row],[Bond 3Y]:[Gold]],Q3625:T3625)</f>
        <v>20435.003957819667</v>
      </c>
      <c r="V3626" s="32">
        <f t="shared" si="462"/>
        <v>2.1148481536816498E-3</v>
      </c>
      <c r="W3626" s="32">
        <f>-(1-U3626/MAX(U$5:U3626))</f>
        <v>-1.2047326469660224E-2</v>
      </c>
      <c r="X3626" s="53" t="str">
        <f t="shared" si="463"/>
        <v/>
      </c>
    </row>
    <row r="3627" spans="1:24" x14ac:dyDescent="0.3">
      <c r="A3627" s="79">
        <v>44225</v>
      </c>
      <c r="B3627" s="1">
        <v>132.953643</v>
      </c>
      <c r="C3627" s="1">
        <v>205.41520299999999</v>
      </c>
      <c r="D3627" s="1">
        <v>271.51681400000001</v>
      </c>
      <c r="E3627" s="1">
        <v>173.97694999999999</v>
      </c>
      <c r="F3627" s="3">
        <f t="shared" si="456"/>
        <v>19429.201767204067</v>
      </c>
      <c r="G3627" s="36">
        <f t="shared" si="457"/>
        <v>-1.7801408904485395E-3</v>
      </c>
      <c r="H3627" s="31">
        <f t="shared" si="458"/>
        <v>-2.2007338881833926E-3</v>
      </c>
      <c r="I3627" s="37">
        <f t="shared" si="459"/>
        <v>-1.8894235532013103E-2</v>
      </c>
      <c r="J3627" s="37">
        <f t="shared" si="460"/>
        <v>5.4228070913848493E-3</v>
      </c>
      <c r="K3627" s="39">
        <f t="shared" si="461"/>
        <v>-2.9861137140546052E-3</v>
      </c>
      <c r="L3627" s="36">
        <f>-(1-B3627/MAX(B$5:B3627))</f>
        <v>-8.5268160680981309E-3</v>
      </c>
      <c r="M3627" s="37">
        <f>-(1-C3627/MAX(C$5:C3627))</f>
        <v>-8.3507678579369804E-3</v>
      </c>
      <c r="N3627" s="37">
        <f>-(1-D3627/MAX(D$5:D3627))</f>
        <v>-6.8000951273538335E-2</v>
      </c>
      <c r="O3627" s="37">
        <f>-(1-E3627/MAX(E$5:E3627))</f>
        <v>-0.10010901502986025</v>
      </c>
      <c r="P3627" s="39">
        <f>-(1-F3627/MAX(F$5:F3627))</f>
        <v>-1.9642205271469759E-2</v>
      </c>
      <c r="Q3627" s="33">
        <f>IF(DatiStorici[[#This Row],[Calend]]="X",(DatiStorici[[#This Row],[Balanced]]*B$2/DatiStorici[[#This Row],[Bond 3Y]]),Q3626)</f>
        <v>38.809613925669971</v>
      </c>
      <c r="R3627" s="33">
        <f>IF(DatiStorici[[#This Row],[Calend]]="X",(DatiStorici[[#This Row],[Balanced]]*C$2/DatiStorici[[#This Row],[Bond 10Y]]),R3626)</f>
        <v>25.003538881718356</v>
      </c>
      <c r="S3627" s="33">
        <f>IF(DatiStorici[[#This Row],[Calend]]="X",(DatiStorici[[#This Row],[Balanced]]*D$2/DatiStorici[[#This Row],[SXXR]]),S3626)</f>
        <v>18.759542028468722</v>
      </c>
      <c r="T3627" s="33">
        <f>IF(DatiStorici[[#This Row],[Calend]]="X",(DatiStorici[[#This Row],[Balanced]]*E$2/DatiStorici[[#This Row],[Gold]]),T3626)</f>
        <v>28.478594896129035</v>
      </c>
      <c r="U3627" s="34">
        <f>SUMPRODUCT(DatiStorici[[#This Row],[Bond 3Y]:[Gold]],Q3626:T3626)</f>
        <v>20344.136733930944</v>
      </c>
      <c r="V3627" s="32">
        <f t="shared" si="462"/>
        <v>-4.4565615037313469E-3</v>
      </c>
      <c r="W3627" s="32">
        <f>-(1-U3627/MAX(U$5:U3627))</f>
        <v>-1.6440402045395208E-2</v>
      </c>
      <c r="X3627" s="53" t="str">
        <f t="shared" si="463"/>
        <v/>
      </c>
    </row>
    <row r="3628" spans="1:24" x14ac:dyDescent="0.3">
      <c r="A3628" s="79">
        <v>44228</v>
      </c>
      <c r="B3628" s="1">
        <v>132.968546</v>
      </c>
      <c r="C3628" s="1">
        <v>205.493607</v>
      </c>
      <c r="D3628" s="1">
        <v>274.89367600000003</v>
      </c>
      <c r="E3628" s="1">
        <v>173.89187000000001</v>
      </c>
      <c r="F3628" s="3">
        <f t="shared" si="456"/>
        <v>19478.998658797813</v>
      </c>
      <c r="G3628" s="36">
        <f t="shared" si="457"/>
        <v>1.1208541920959653E-4</v>
      </c>
      <c r="H3628" s="31">
        <f t="shared" si="458"/>
        <v>3.8161265489289293E-4</v>
      </c>
      <c r="I3628" s="37">
        <f t="shared" si="459"/>
        <v>1.2360322702772934E-2</v>
      </c>
      <c r="J3628" s="37">
        <f t="shared" si="460"/>
        <v>-4.8914991401866124E-4</v>
      </c>
      <c r="K3628" s="39">
        <f t="shared" si="461"/>
        <v>2.5597132860513266E-3</v>
      </c>
      <c r="L3628" s="36">
        <f>-(1-B3628/MAX(B$5:B3628))</f>
        <v>-8.4156801524005731E-3</v>
      </c>
      <c r="M3628" s="37">
        <f>-(1-C3628/MAX(C$5:C3628))</f>
        <v>-7.9722697464954528E-3</v>
      </c>
      <c r="N3628" s="37">
        <f>-(1-D3628/MAX(D$5:D3628))</f>
        <v>-5.6409653757501066E-2</v>
      </c>
      <c r="O3628" s="37">
        <f>-(1-E3628/MAX(E$5:E3628))</f>
        <v>-0.10054908898794057</v>
      </c>
      <c r="P3628" s="39">
        <f>-(1-F3628/MAX(F$5:F3628))</f>
        <v>-1.7129555940215035E-2</v>
      </c>
      <c r="Q3628" s="33">
        <f>IF(DatiStorici[[#This Row],[Calend]]="X",(DatiStorici[[#This Row],[Balanced]]*B$2/DatiStorici[[#This Row],[Bond 3Y]]),Q3627)</f>
        <v>38.809613925669971</v>
      </c>
      <c r="R3628" s="33">
        <f>IF(DatiStorici[[#This Row],[Calend]]="X",(DatiStorici[[#This Row],[Balanced]]*C$2/DatiStorici[[#This Row],[Bond 10Y]]),R3627)</f>
        <v>25.003538881718356</v>
      </c>
      <c r="S3628" s="33">
        <f>IF(DatiStorici[[#This Row],[Calend]]="X",(DatiStorici[[#This Row],[Balanced]]*D$2/DatiStorici[[#This Row],[SXXR]]),S3627)</f>
        <v>18.759542028468722</v>
      </c>
      <c r="T3628" s="33">
        <f>IF(DatiStorici[[#This Row],[Calend]]="X",(DatiStorici[[#This Row],[Balanced]]*E$2/DatiStorici[[#This Row],[Gold]]),T3627)</f>
        <v>28.478594896129035</v>
      </c>
      <c r="U3628" s="34">
        <f>SUMPRODUCT(DatiStorici[[#This Row],[Bond 3Y]:[Gold]],Q3627:T3627)</f>
        <v>20407.600916829339</v>
      </c>
      <c r="V3628" s="32">
        <f t="shared" si="462"/>
        <v>3.1146762255330127E-3</v>
      </c>
      <c r="W3628" s="32">
        <f>-(1-U3628/MAX(U$5:U3628))</f>
        <v>-1.3372156534050661E-2</v>
      </c>
      <c r="X3628" s="53" t="str">
        <f t="shared" si="463"/>
        <v/>
      </c>
    </row>
    <row r="3629" spans="1:24" x14ac:dyDescent="0.3">
      <c r="A3629" s="79">
        <v>44229</v>
      </c>
      <c r="B3629" s="1">
        <v>132.92589899999999</v>
      </c>
      <c r="C3629" s="1">
        <v>205.04419899999999</v>
      </c>
      <c r="D3629" s="1">
        <v>278.42128500000001</v>
      </c>
      <c r="E3629" s="1">
        <v>171.10373000000001</v>
      </c>
      <c r="F3629" s="3">
        <f t="shared" si="456"/>
        <v>19409.668483830061</v>
      </c>
      <c r="G3629" s="36">
        <f t="shared" si="457"/>
        <v>-3.2078143163701282E-4</v>
      </c>
      <c r="H3629" s="31">
        <f t="shared" si="458"/>
        <v>-2.1893631862624921E-3</v>
      </c>
      <c r="I3629" s="37">
        <f t="shared" si="459"/>
        <v>1.2750990101534314E-2</v>
      </c>
      <c r="J3629" s="37">
        <f t="shared" si="460"/>
        <v>-1.6163688483630142E-2</v>
      </c>
      <c r="K3629" s="39">
        <f t="shared" si="461"/>
        <v>-3.5655759640679913E-3</v>
      </c>
      <c r="L3629" s="36">
        <f>-(1-B3629/MAX(B$5:B3629))</f>
        <v>-8.7337109781912003E-3</v>
      </c>
      <c r="M3629" s="37">
        <f>-(1-C3629/MAX(C$5:C3629))</f>
        <v>-1.0141802924224841E-2</v>
      </c>
      <c r="N3629" s="37">
        <f>-(1-D3629/MAX(D$5:D3629))</f>
        <v>-4.4300907400898315E-2</v>
      </c>
      <c r="O3629" s="37">
        <f>-(1-E3629/MAX(E$5:E3629))</f>
        <v>-0.11497066639135312</v>
      </c>
      <c r="P3629" s="39">
        <f>-(1-F3629/MAX(F$5:F3629))</f>
        <v>-2.06278148112643E-2</v>
      </c>
      <c r="Q3629" s="33">
        <f>IF(DatiStorici[[#This Row],[Calend]]="X",(DatiStorici[[#This Row],[Balanced]]*B$2/DatiStorici[[#This Row],[Bond 3Y]]),Q3628)</f>
        <v>38.809613925669971</v>
      </c>
      <c r="R3629" s="33">
        <f>IF(DatiStorici[[#This Row],[Calend]]="X",(DatiStorici[[#This Row],[Balanced]]*C$2/DatiStorici[[#This Row],[Bond 10Y]]),R3628)</f>
        <v>25.003538881718356</v>
      </c>
      <c r="S3629" s="33">
        <f>IF(DatiStorici[[#This Row],[Calend]]="X",(DatiStorici[[#This Row],[Balanced]]*D$2/DatiStorici[[#This Row],[SXXR]]),S3628)</f>
        <v>18.759542028468722</v>
      </c>
      <c r="T3629" s="33">
        <f>IF(DatiStorici[[#This Row],[Calend]]="X",(DatiStorici[[#This Row],[Balanced]]*E$2/DatiStorici[[#This Row],[Gold]]),T3628)</f>
        <v>28.478594896129035</v>
      </c>
      <c r="U3629" s="34">
        <f>SUMPRODUCT(DatiStorici[[#This Row],[Bond 3Y]:[Gold]],Q3628:T3628)</f>
        <v>20381.483032544304</v>
      </c>
      <c r="V3629" s="32">
        <f t="shared" si="462"/>
        <v>-1.2806312535447917E-3</v>
      </c>
      <c r="W3629" s="32">
        <f>-(1-U3629/MAX(U$5:U3629))</f>
        <v>-1.4634854288336219E-2</v>
      </c>
      <c r="X3629" s="53" t="str">
        <f t="shared" si="463"/>
        <v/>
      </c>
    </row>
    <row r="3630" spans="1:24" x14ac:dyDescent="0.3">
      <c r="A3630" s="79">
        <v>44230</v>
      </c>
      <c r="B3630" s="1">
        <v>132.98054400000001</v>
      </c>
      <c r="C3630" s="1">
        <v>205.12296000000001</v>
      </c>
      <c r="D3630" s="1">
        <v>279.34382599999998</v>
      </c>
      <c r="E3630" s="1">
        <v>171.3212</v>
      </c>
      <c r="F3630" s="3">
        <f t="shared" si="456"/>
        <v>19435.466899375002</v>
      </c>
      <c r="G3630" s="36">
        <f t="shared" si="457"/>
        <v>4.1100922680002949E-4</v>
      </c>
      <c r="H3630" s="31">
        <f t="shared" si="458"/>
        <v>3.8404342834317661E-4</v>
      </c>
      <c r="I3630" s="37">
        <f t="shared" si="459"/>
        <v>3.3079940751865652E-3</v>
      </c>
      <c r="J3630" s="37">
        <f t="shared" si="460"/>
        <v>1.2701763813627819E-3</v>
      </c>
      <c r="K3630" s="39">
        <f t="shared" si="461"/>
        <v>1.3282702754647069E-3</v>
      </c>
      <c r="L3630" s="36">
        <f>-(1-B3630/MAX(B$5:B3630))</f>
        <v>-8.3262076491098513E-3</v>
      </c>
      <c r="M3630" s="37">
        <f>-(1-C3630/MAX(C$5:C3630))</f>
        <v>-9.7615813825273623E-3</v>
      </c>
      <c r="N3630" s="37">
        <f>-(1-D3630/MAX(D$5:D3630))</f>
        <v>-4.1134225670421354E-2</v>
      </c>
      <c r="O3630" s="37">
        <f>-(1-E3630/MAX(E$5:E3630))</f>
        <v>-0.11384580880245154</v>
      </c>
      <c r="P3630" s="39">
        <f>-(1-F3630/MAX(F$5:F3630))</f>
        <v>-1.9326079512296923E-2</v>
      </c>
      <c r="Q3630" s="33">
        <f>IF(DatiStorici[[#This Row],[Calend]]="X",(DatiStorici[[#This Row],[Balanced]]*B$2/DatiStorici[[#This Row],[Bond 3Y]]),Q3629)</f>
        <v>38.809613925669971</v>
      </c>
      <c r="R3630" s="33">
        <f>IF(DatiStorici[[#This Row],[Calend]]="X",(DatiStorici[[#This Row],[Balanced]]*C$2/DatiStorici[[#This Row],[Bond 10Y]]),R3629)</f>
        <v>25.003538881718356</v>
      </c>
      <c r="S3630" s="33">
        <f>IF(DatiStorici[[#This Row],[Calend]]="X",(DatiStorici[[#This Row],[Balanced]]*D$2/DatiStorici[[#This Row],[SXXR]]),S3629)</f>
        <v>18.759542028468722</v>
      </c>
      <c r="T3630" s="33">
        <f>IF(DatiStorici[[#This Row],[Calend]]="X",(DatiStorici[[#This Row],[Balanced]]*E$2/DatiStorici[[#This Row],[Gold]]),T3629)</f>
        <v>28.478594896129035</v>
      </c>
      <c r="U3630" s="34">
        <f>SUMPRODUCT(DatiStorici[[#This Row],[Bond 3Y]:[Gold]],Q3629:T3629)</f>
        <v>20409.072774317683</v>
      </c>
      <c r="V3630" s="32">
        <f t="shared" si="462"/>
        <v>1.3527516570896708E-3</v>
      </c>
      <c r="W3630" s="32">
        <f>-(1-U3630/MAX(U$5:U3630))</f>
        <v>-1.3300997969869943E-2</v>
      </c>
      <c r="X3630" s="53" t="str">
        <f t="shared" si="463"/>
        <v/>
      </c>
    </row>
    <row r="3631" spans="1:24" x14ac:dyDescent="0.3">
      <c r="A3631" s="79">
        <v>44231</v>
      </c>
      <c r="B3631" s="1">
        <v>132.994407</v>
      </c>
      <c r="C3631" s="1">
        <v>205.142608</v>
      </c>
      <c r="D3631" s="1">
        <v>280.97494599999999</v>
      </c>
      <c r="E3631" s="1">
        <v>166.69435999999999</v>
      </c>
      <c r="F3631" s="3">
        <f t="shared" si="456"/>
        <v>19278.358187043363</v>
      </c>
      <c r="G3631" s="36">
        <f t="shared" si="457"/>
        <v>1.0424289926864601E-4</v>
      </c>
      <c r="H3631" s="31">
        <f t="shared" si="458"/>
        <v>9.578186203044595E-5</v>
      </c>
      <c r="I3631" s="37">
        <f t="shared" si="459"/>
        <v>5.8221308620795224E-3</v>
      </c>
      <c r="J3631" s="37">
        <f t="shared" si="460"/>
        <v>-2.7378201207744042E-2</v>
      </c>
      <c r="K3631" s="39">
        <f t="shared" si="461"/>
        <v>-8.1164583693905459E-3</v>
      </c>
      <c r="L3631" s="36">
        <f>-(1-B3631/MAX(B$5:B3631))</f>
        <v>-8.2228273096269788E-3</v>
      </c>
      <c r="M3631" s="37">
        <f>-(1-C3631/MAX(C$5:C3631))</f>
        <v>-9.6667299604876744E-3</v>
      </c>
      <c r="N3631" s="37">
        <f>-(1-D3631/MAX(D$5:D3631))</f>
        <v>-3.5535300631625355E-2</v>
      </c>
      <c r="O3631" s="37">
        <f>-(1-E3631/MAX(E$5:E3631))</f>
        <v>-0.13777801134364598</v>
      </c>
      <c r="P3631" s="39">
        <f>-(1-F3631/MAX(F$5:F3631))</f>
        <v>-2.7253463899959751E-2</v>
      </c>
      <c r="Q3631" s="33">
        <f>IF(DatiStorici[[#This Row],[Calend]]="X",(DatiStorici[[#This Row],[Balanced]]*B$2/DatiStorici[[#This Row],[Bond 3Y]]),Q3630)</f>
        <v>38.809613925669971</v>
      </c>
      <c r="R3631" s="33">
        <f>IF(DatiStorici[[#This Row],[Calend]]="X",(DatiStorici[[#This Row],[Balanced]]*C$2/DatiStorici[[#This Row],[Bond 10Y]]),R3630)</f>
        <v>25.003538881718356</v>
      </c>
      <c r="S3631" s="33">
        <f>IF(DatiStorici[[#This Row],[Calend]]="X",(DatiStorici[[#This Row],[Balanced]]*D$2/DatiStorici[[#This Row],[SXXR]]),S3630)</f>
        <v>18.759542028468722</v>
      </c>
      <c r="T3631" s="33">
        <f>IF(DatiStorici[[#This Row],[Calend]]="X",(DatiStorici[[#This Row],[Balanced]]*E$2/DatiStorici[[#This Row],[Gold]]),T3630)</f>
        <v>28.478594896129035</v>
      </c>
      <c r="U3631" s="34">
        <f>SUMPRODUCT(DatiStorici[[#This Row],[Bond 3Y]:[Gold]],Q3630:T3630)</f>
        <v>20308.935223711753</v>
      </c>
      <c r="V3631" s="32">
        <f t="shared" si="462"/>
        <v>-4.9185978102387496E-3</v>
      </c>
      <c r="W3631" s="32">
        <f>-(1-U3631/MAX(U$5:U3631))</f>
        <v>-1.8142257655755722E-2</v>
      </c>
      <c r="X3631" s="53" t="str">
        <f t="shared" si="463"/>
        <v/>
      </c>
    </row>
    <row r="3632" spans="1:24" x14ac:dyDescent="0.3">
      <c r="A3632" s="79">
        <v>44232</v>
      </c>
      <c r="B3632" s="1">
        <v>133.00572099999999</v>
      </c>
      <c r="C3632" s="1">
        <v>205.11007699999999</v>
      </c>
      <c r="D3632" s="1">
        <v>280.97008299999999</v>
      </c>
      <c r="E3632" s="1">
        <v>168.28395</v>
      </c>
      <c r="F3632" s="3">
        <f t="shared" si="456"/>
        <v>19340.435296437226</v>
      </c>
      <c r="G3632" s="36">
        <f t="shared" si="457"/>
        <v>8.5067628289406142E-5</v>
      </c>
      <c r="H3632" s="31">
        <f t="shared" si="458"/>
        <v>-1.5859006537974406E-4</v>
      </c>
      <c r="I3632" s="37">
        <f t="shared" si="459"/>
        <v>-1.7307742747588662E-5</v>
      </c>
      <c r="J3632" s="37">
        <f t="shared" si="460"/>
        <v>9.4907752792567374E-3</v>
      </c>
      <c r="K3632" s="39">
        <f t="shared" si="461"/>
        <v>3.2148680608712122E-3</v>
      </c>
      <c r="L3632" s="36">
        <f>-(1-B3632/MAX(B$5:B3632))</f>
        <v>-8.1384555891543808E-3</v>
      </c>
      <c r="M3632" s="37">
        <f>-(1-C3632/MAX(C$5:C3632))</f>
        <v>-9.8237745253479947E-3</v>
      </c>
      <c r="N3632" s="37">
        <f>-(1-D3632/MAX(D$5:D3632))</f>
        <v>-3.5551993194075426E-2</v>
      </c>
      <c r="O3632" s="37">
        <f>-(1-E3632/MAX(E$5:E3632))</f>
        <v>-0.12955590082384039</v>
      </c>
      <c r="P3632" s="39">
        <f>-(1-F3632/MAX(F$5:F3632))</f>
        <v>-2.4121179887591548E-2</v>
      </c>
      <c r="Q3632" s="33">
        <f>IF(DatiStorici[[#This Row],[Calend]]="X",(DatiStorici[[#This Row],[Balanced]]*B$2/DatiStorici[[#This Row],[Bond 3Y]]),Q3631)</f>
        <v>38.809613925669971</v>
      </c>
      <c r="R3632" s="33">
        <f>IF(DatiStorici[[#This Row],[Calend]]="X",(DatiStorici[[#This Row],[Balanced]]*C$2/DatiStorici[[#This Row],[Bond 10Y]]),R3631)</f>
        <v>25.003538881718356</v>
      </c>
      <c r="S3632" s="33">
        <f>IF(DatiStorici[[#This Row],[Calend]]="X",(DatiStorici[[#This Row],[Balanced]]*D$2/DatiStorici[[#This Row],[SXXR]]),S3631)</f>
        <v>18.759542028468722</v>
      </c>
      <c r="T3632" s="33">
        <f>IF(DatiStorici[[#This Row],[Calend]]="X",(DatiStorici[[#This Row],[Balanced]]*E$2/DatiStorici[[#This Row],[Gold]]),T3631)</f>
        <v>28.478594896129035</v>
      </c>
      <c r="U3632" s="34">
        <f>SUMPRODUCT(DatiStorici[[#This Row],[Bond 3Y]:[Gold]],Q3631:T3631)</f>
        <v>20353.738987568402</v>
      </c>
      <c r="V3632" s="32">
        <f t="shared" si="462"/>
        <v>2.2036810346129478E-3</v>
      </c>
      <c r="W3632" s="32">
        <f>-(1-U3632/MAX(U$5:U3632))</f>
        <v>-1.5976170564323544E-2</v>
      </c>
      <c r="X3632" s="53" t="str">
        <f t="shared" si="463"/>
        <v/>
      </c>
    </row>
    <row r="3633" spans="1:24" x14ac:dyDescent="0.3">
      <c r="A3633" s="79">
        <v>44235</v>
      </c>
      <c r="B3633" s="1">
        <v>133.017944</v>
      </c>
      <c r="C3633" s="1">
        <v>205.13162</v>
      </c>
      <c r="D3633" s="1">
        <v>281.81829299999998</v>
      </c>
      <c r="E3633" s="1">
        <v>171.29312999999999</v>
      </c>
      <c r="F3633" s="3">
        <f t="shared" si="456"/>
        <v>19472.726739015201</v>
      </c>
      <c r="G3633" s="36">
        <f t="shared" si="457"/>
        <v>9.1894080239794204E-5</v>
      </c>
      <c r="H3633" s="31">
        <f t="shared" si="458"/>
        <v>1.0502589169910684E-4</v>
      </c>
      <c r="I3633" s="37">
        <f t="shared" si="459"/>
        <v>3.0143147172705452E-3</v>
      </c>
      <c r="J3633" s="37">
        <f t="shared" si="460"/>
        <v>1.7723568216739972E-2</v>
      </c>
      <c r="K3633" s="39">
        <f t="shared" si="461"/>
        <v>6.8168604635094488E-3</v>
      </c>
      <c r="L3633" s="36">
        <f>-(1-B3633/MAX(B$5:B3633))</f>
        <v>-8.0473051967788756E-3</v>
      </c>
      <c r="M3633" s="37">
        <f>-(1-C3633/MAX(C$5:C3633))</f>
        <v>-9.7197749230982788E-3</v>
      </c>
      <c r="N3633" s="37">
        <f>-(1-D3633/MAX(D$5:D3633))</f>
        <v>-3.2640457435114123E-2</v>
      </c>
      <c r="O3633" s="37">
        <f>-(1-E3633/MAX(E$5:E3633))</f>
        <v>-0.11399100010479435</v>
      </c>
      <c r="P3633" s="39">
        <f>-(1-F3633/MAX(F$5:F3633))</f>
        <v>-1.7446024188394582E-2</v>
      </c>
      <c r="Q3633" s="33">
        <f>IF(DatiStorici[[#This Row],[Calend]]="X",(DatiStorici[[#This Row],[Balanced]]*B$2/DatiStorici[[#This Row],[Bond 3Y]]),Q3632)</f>
        <v>38.809613925669971</v>
      </c>
      <c r="R3633" s="33">
        <f>IF(DatiStorici[[#This Row],[Calend]]="X",(DatiStorici[[#This Row],[Balanced]]*C$2/DatiStorici[[#This Row],[Bond 10Y]]),R3632)</f>
        <v>25.003538881718356</v>
      </c>
      <c r="S3633" s="33">
        <f>IF(DatiStorici[[#This Row],[Calend]]="X",(DatiStorici[[#This Row],[Balanced]]*D$2/DatiStorici[[#This Row],[SXXR]]),S3632)</f>
        <v>18.759542028468722</v>
      </c>
      <c r="T3633" s="33">
        <f>IF(DatiStorici[[#This Row],[Calend]]="X",(DatiStorici[[#This Row],[Balanced]]*E$2/DatiStorici[[#This Row],[Gold]]),T3632)</f>
        <v>28.478594896129035</v>
      </c>
      <c r="U3633" s="34">
        <f>SUMPRODUCT(DatiStorici[[#This Row],[Bond 3Y]:[Gold]],Q3632:T3632)</f>
        <v>20456.361258051045</v>
      </c>
      <c r="V3633" s="32">
        <f t="shared" si="462"/>
        <v>5.029269037403832E-3</v>
      </c>
      <c r="W3633" s="32">
        <f>-(1-U3633/MAX(U$5:U3633))</f>
        <v>-1.1014784371477515E-2</v>
      </c>
      <c r="X3633" s="53" t="str">
        <f t="shared" si="463"/>
        <v/>
      </c>
    </row>
    <row r="3634" spans="1:24" x14ac:dyDescent="0.3">
      <c r="A3634" s="79">
        <v>44236</v>
      </c>
      <c r="B3634" s="1">
        <v>133.02617599999999</v>
      </c>
      <c r="C3634" s="1">
        <v>205.197676</v>
      </c>
      <c r="D3634" s="1">
        <v>281.56890099999998</v>
      </c>
      <c r="E3634" s="1">
        <v>171.69725</v>
      </c>
      <c r="F3634" s="3">
        <f t="shared" si="456"/>
        <v>19486.789482471657</v>
      </c>
      <c r="G3634" s="36">
        <f t="shared" si="457"/>
        <v>6.1884472414630153E-5</v>
      </c>
      <c r="H3634" s="31">
        <f t="shared" si="458"/>
        <v>3.2196580265926751E-4</v>
      </c>
      <c r="I3634" s="37">
        <f t="shared" si="459"/>
        <v>-8.8533079539490829E-4</v>
      </c>
      <c r="J3634" s="37">
        <f t="shared" si="460"/>
        <v>2.3564520206194612E-3</v>
      </c>
      <c r="K3634" s="39">
        <f t="shared" si="461"/>
        <v>7.2191574388421958E-4</v>
      </c>
      <c r="L3634" s="36">
        <f>-(1-B3634/MAX(B$5:B3634))</f>
        <v>-7.9859168281267712E-3</v>
      </c>
      <c r="M3634" s="37">
        <f>-(1-C3634/MAX(C$5:C3634))</f>
        <v>-9.4008872228612539E-3</v>
      </c>
      <c r="N3634" s="37">
        <f>-(1-D3634/MAX(D$5:D3634))</f>
        <v>-3.3496511626881276E-2</v>
      </c>
      <c r="O3634" s="37">
        <f>-(1-E3634/MAX(E$5:E3634))</f>
        <v>-0.1119007005286371</v>
      </c>
      <c r="P3634" s="39">
        <f>-(1-F3634/MAX(F$5:F3634))</f>
        <v>-1.6736446907351876E-2</v>
      </c>
      <c r="Q3634" s="33">
        <f>IF(DatiStorici[[#This Row],[Calend]]="X",(DatiStorici[[#This Row],[Balanced]]*B$2/DatiStorici[[#This Row],[Bond 3Y]]),Q3633)</f>
        <v>38.809613925669971</v>
      </c>
      <c r="R3634" s="33">
        <f>IF(DatiStorici[[#This Row],[Calend]]="X",(DatiStorici[[#This Row],[Balanced]]*C$2/DatiStorici[[#This Row],[Bond 10Y]]),R3633)</f>
        <v>25.003538881718356</v>
      </c>
      <c r="S3634" s="33">
        <f>IF(DatiStorici[[#This Row],[Calend]]="X",(DatiStorici[[#This Row],[Balanced]]*D$2/DatiStorici[[#This Row],[SXXR]]),S3633)</f>
        <v>18.759542028468722</v>
      </c>
      <c r="T3634" s="33">
        <f>IF(DatiStorici[[#This Row],[Calend]]="X",(DatiStorici[[#This Row],[Balanced]]*E$2/DatiStorici[[#This Row],[Gold]]),T3633)</f>
        <v>28.478594896129035</v>
      </c>
      <c r="U3634" s="34">
        <f>SUMPRODUCT(DatiStorici[[#This Row],[Bond 3Y]:[Gold]],Q3633:T3633)</f>
        <v>20465.162662621111</v>
      </c>
      <c r="V3634" s="32">
        <f t="shared" si="462"/>
        <v>4.3016016328450719E-4</v>
      </c>
      <c r="W3634" s="32">
        <f>-(1-U3634/MAX(U$5:U3634))</f>
        <v>-1.0589270816708019E-2</v>
      </c>
      <c r="X3634" s="53" t="str">
        <f t="shared" si="463"/>
        <v/>
      </c>
    </row>
    <row r="3635" spans="1:24" x14ac:dyDescent="0.3">
      <c r="A3635" s="79">
        <v>44237</v>
      </c>
      <c r="B3635" s="1">
        <v>133.02446</v>
      </c>
      <c r="C3635" s="1">
        <v>205.094706</v>
      </c>
      <c r="D3635" s="1">
        <v>280.92006600000002</v>
      </c>
      <c r="E3635" s="1">
        <v>171.98003</v>
      </c>
      <c r="F3635" s="3">
        <f t="shared" si="456"/>
        <v>19485.532424506735</v>
      </c>
      <c r="G3635" s="36">
        <f t="shared" si="457"/>
        <v>-1.2899800021565838E-5</v>
      </c>
      <c r="H3635" s="31">
        <f t="shared" si="458"/>
        <v>-5.0193475033543441E-4</v>
      </c>
      <c r="I3635" s="37">
        <f t="shared" si="459"/>
        <v>-2.3070151623987827E-3</v>
      </c>
      <c r="J3635" s="37">
        <f t="shared" si="460"/>
        <v>1.6456139539692679E-3</v>
      </c>
      <c r="K3635" s="39">
        <f t="shared" si="461"/>
        <v>-6.4510293657067647E-5</v>
      </c>
      <c r="L3635" s="36">
        <f>-(1-B3635/MAX(B$5:B3635))</f>
        <v>-7.9987135288807076E-3</v>
      </c>
      <c r="M3635" s="37">
        <f>-(1-C3635/MAX(C$5:C3635))</f>
        <v>-9.8979785770667572E-3</v>
      </c>
      <c r="N3635" s="37">
        <f>-(1-D3635/MAX(D$5:D3635))</f>
        <v>-3.5723679785905182E-2</v>
      </c>
      <c r="O3635" s="37">
        <f>-(1-E3635/MAX(E$5:E3635))</f>
        <v>-0.11043802876246422</v>
      </c>
      <c r="P3635" s="39">
        <f>-(1-F3635/MAX(F$5:F3635))</f>
        <v>-1.6799875481984139E-2</v>
      </c>
      <c r="Q3635" s="33">
        <f>IF(DatiStorici[[#This Row],[Calend]]="X",(DatiStorici[[#This Row],[Balanced]]*B$2/DatiStorici[[#This Row],[Bond 3Y]]),Q3634)</f>
        <v>38.809613925669971</v>
      </c>
      <c r="R3635" s="33">
        <f>IF(DatiStorici[[#This Row],[Calend]]="X",(DatiStorici[[#This Row],[Balanced]]*C$2/DatiStorici[[#This Row],[Bond 10Y]]),R3634)</f>
        <v>25.003538881718356</v>
      </c>
      <c r="S3635" s="33">
        <f>IF(DatiStorici[[#This Row],[Calend]]="X",(DatiStorici[[#This Row],[Balanced]]*D$2/DatiStorici[[#This Row],[SXXR]]),S3634)</f>
        <v>18.759542028468722</v>
      </c>
      <c r="T3635" s="33">
        <f>IF(DatiStorici[[#This Row],[Calend]]="X",(DatiStorici[[#This Row],[Balanced]]*E$2/DatiStorici[[#This Row],[Gold]]),T3634)</f>
        <v>28.478594896129035</v>
      </c>
      <c r="U3635" s="34">
        <f>SUMPRODUCT(DatiStorici[[#This Row],[Bond 3Y]:[Gold]],Q3634:T3634)</f>
        <v>20458.40278053765</v>
      </c>
      <c r="V3635" s="32">
        <f t="shared" si="462"/>
        <v>-3.30366236262181E-4</v>
      </c>
      <c r="W3635" s="32">
        <f>-(1-U3635/MAX(U$5:U3635))</f>
        <v>-1.0916084728312403E-2</v>
      </c>
      <c r="X3635" s="53" t="str">
        <f t="shared" si="463"/>
        <v/>
      </c>
    </row>
    <row r="3636" spans="1:24" x14ac:dyDescent="0.3">
      <c r="A3636" s="79">
        <v>44238</v>
      </c>
      <c r="B3636" s="1">
        <v>133.033019</v>
      </c>
      <c r="C3636" s="1">
        <v>205.50238200000001</v>
      </c>
      <c r="D3636" s="1">
        <v>282.20940000000002</v>
      </c>
      <c r="E3636" s="1">
        <v>171.74014</v>
      </c>
      <c r="F3636" s="3">
        <f t="shared" si="456"/>
        <v>19506.000041148611</v>
      </c>
      <c r="G3636" s="36">
        <f t="shared" si="457"/>
        <v>6.4339480589684742E-5</v>
      </c>
      <c r="H3636" s="31">
        <f t="shared" si="458"/>
        <v>1.9857721639049497E-3</v>
      </c>
      <c r="I3636" s="37">
        <f t="shared" si="459"/>
        <v>4.579182340259124E-3</v>
      </c>
      <c r="J3636" s="37">
        <f t="shared" si="460"/>
        <v>-1.395844991871202E-3</v>
      </c>
      <c r="K3636" s="39">
        <f t="shared" si="461"/>
        <v>1.0498494020375567E-3</v>
      </c>
      <c r="L3636" s="36">
        <f>-(1-B3636/MAX(B$5:B3636))</f>
        <v>-7.9348866280919417E-3</v>
      </c>
      <c r="M3636" s="37">
        <f>-(1-C3636/MAX(C$5:C3636))</f>
        <v>-7.9299081204572408E-3</v>
      </c>
      <c r="N3636" s="37">
        <f>-(1-D3636/MAX(D$5:D3636))</f>
        <v>-3.1297957327734771E-2</v>
      </c>
      <c r="O3636" s="37">
        <f>-(1-E3636/MAX(E$5:E3636))</f>
        <v>-0.11167885318423099</v>
      </c>
      <c r="P3636" s="39">
        <f>-(1-F3636/MAX(F$5:F3636))</f>
        <v>-1.5767121395902861E-2</v>
      </c>
      <c r="Q3636" s="33">
        <f>IF(DatiStorici[[#This Row],[Calend]]="X",(DatiStorici[[#This Row],[Balanced]]*B$2/DatiStorici[[#This Row],[Bond 3Y]]),Q3635)</f>
        <v>38.809613925669971</v>
      </c>
      <c r="R3636" s="33">
        <f>IF(DatiStorici[[#This Row],[Calend]]="X",(DatiStorici[[#This Row],[Balanced]]*C$2/DatiStorici[[#This Row],[Bond 10Y]]),R3635)</f>
        <v>25.003538881718356</v>
      </c>
      <c r="S3636" s="33">
        <f>IF(DatiStorici[[#This Row],[Calend]]="X",(DatiStorici[[#This Row],[Balanced]]*D$2/DatiStorici[[#This Row],[SXXR]]),S3635)</f>
        <v>18.759542028468722</v>
      </c>
      <c r="T3636" s="33">
        <f>IF(DatiStorici[[#This Row],[Calend]]="X",(DatiStorici[[#This Row],[Balanced]]*E$2/DatiStorici[[#This Row],[Gold]]),T3635)</f>
        <v>28.478594896129035</v>
      </c>
      <c r="U3636" s="34">
        <f>SUMPRODUCT(DatiStorici[[#This Row],[Bond 3Y]:[Gold]],Q3635:T3635)</f>
        <v>20486.283879972481</v>
      </c>
      <c r="V3636" s="32">
        <f t="shared" si="462"/>
        <v>1.3618911765216307E-3</v>
      </c>
      <c r="W3636" s="32">
        <f>-(1-U3636/MAX(U$5:U3636))</f>
        <v>-9.5681424042265428E-3</v>
      </c>
      <c r="X3636" s="53" t="str">
        <f t="shared" si="463"/>
        <v/>
      </c>
    </row>
    <row r="3637" spans="1:24" x14ac:dyDescent="0.3">
      <c r="A3637" s="79">
        <v>44239</v>
      </c>
      <c r="B3637" s="1">
        <v>133.01146900000001</v>
      </c>
      <c r="C3637" s="1">
        <v>204.993211</v>
      </c>
      <c r="D3637" s="1">
        <v>284.02739000000003</v>
      </c>
      <c r="E3637" s="1">
        <v>169.52164999999999</v>
      </c>
      <c r="F3637" s="3">
        <f t="shared" si="456"/>
        <v>19432.426455194069</v>
      </c>
      <c r="G3637" s="36">
        <f t="shared" si="457"/>
        <v>-1.6200298084820006E-4</v>
      </c>
      <c r="H3637" s="31">
        <f t="shared" si="458"/>
        <v>-2.4807635931322377E-3</v>
      </c>
      <c r="I3637" s="37">
        <f t="shared" si="459"/>
        <v>6.4213285994033547E-3</v>
      </c>
      <c r="J3637" s="37">
        <f t="shared" si="460"/>
        <v>-1.3001873152282926E-2</v>
      </c>
      <c r="K3637" s="39">
        <f t="shared" si="461"/>
        <v>-3.7789751734320972E-3</v>
      </c>
      <c r="L3637" s="36">
        <f>-(1-B3637/MAX(B$5:B3637))</f>
        <v>-8.0955911159992233E-3</v>
      </c>
      <c r="M3637" s="37">
        <f>-(1-C3637/MAX(C$5:C3637))</f>
        <v>-1.0387949316069234E-2</v>
      </c>
      <c r="N3637" s="37">
        <f>-(1-D3637/MAX(D$5:D3637))</f>
        <v>-2.5057588911382322E-2</v>
      </c>
      <c r="O3637" s="37">
        <f>-(1-E3637/MAX(E$5:E3637))</f>
        <v>-0.12315393164287969</v>
      </c>
      <c r="P3637" s="39">
        <f>-(1-F3637/MAX(F$5:F3637))</f>
        <v>-1.9479494108940121E-2</v>
      </c>
      <c r="Q3637" s="33">
        <f>IF(DatiStorici[[#This Row],[Calend]]="X",(DatiStorici[[#This Row],[Balanced]]*B$2/DatiStorici[[#This Row],[Bond 3Y]]),Q3636)</f>
        <v>38.809613925669971</v>
      </c>
      <c r="R3637" s="33">
        <f>IF(DatiStorici[[#This Row],[Calend]]="X",(DatiStorici[[#This Row],[Balanced]]*C$2/DatiStorici[[#This Row],[Bond 10Y]]),R3636)</f>
        <v>25.003538881718356</v>
      </c>
      <c r="S3637" s="33">
        <f>IF(DatiStorici[[#This Row],[Calend]]="X",(DatiStorici[[#This Row],[Balanced]]*D$2/DatiStorici[[#This Row],[SXXR]]),S3636)</f>
        <v>18.759542028468722</v>
      </c>
      <c r="T3637" s="33">
        <f>IF(DatiStorici[[#This Row],[Calend]]="X",(DatiStorici[[#This Row],[Balanced]]*E$2/DatiStorici[[#This Row],[Gold]]),T3636)</f>
        <v>28.478594896129035</v>
      </c>
      <c r="U3637" s="34">
        <f>SUMPRODUCT(DatiStorici[[#This Row],[Bond 3Y]:[Gold]],Q3636:T3636)</f>
        <v>20443.641637717665</v>
      </c>
      <c r="V3637" s="32">
        <f t="shared" si="462"/>
        <v>-2.0836714039294264E-3</v>
      </c>
      <c r="W3637" s="32">
        <f>-(1-U3637/MAX(U$5:U3637))</f>
        <v>-1.1629728363687697E-2</v>
      </c>
      <c r="X3637" s="53" t="str">
        <f t="shared" si="463"/>
        <v/>
      </c>
    </row>
    <row r="3638" spans="1:24" x14ac:dyDescent="0.3">
      <c r="A3638" s="79">
        <v>44242</v>
      </c>
      <c r="B3638" s="1">
        <v>132.95978500000001</v>
      </c>
      <c r="C3638" s="1">
        <v>204.269848</v>
      </c>
      <c r="D3638" s="1">
        <v>287.78285599999998</v>
      </c>
      <c r="E3638" s="1">
        <v>169.60471999999999</v>
      </c>
      <c r="F3638" s="3">
        <f t="shared" si="456"/>
        <v>19472.607442508161</v>
      </c>
      <c r="G3638" s="36">
        <f t="shared" si="457"/>
        <v>-3.8864350844881949E-4</v>
      </c>
      <c r="H3638" s="31">
        <f t="shared" si="458"/>
        <v>-3.5349574673305038E-3</v>
      </c>
      <c r="I3638" s="37">
        <f t="shared" si="459"/>
        <v>1.3135546360928559E-2</v>
      </c>
      <c r="J3638" s="37">
        <f t="shared" si="460"/>
        <v>4.8990588175984397E-4</v>
      </c>
      <c r="K3638" s="39">
        <f t="shared" si="461"/>
        <v>2.0655939643367226E-3</v>
      </c>
      <c r="L3638" s="36">
        <f>-(1-B3638/MAX(B$5:B3638))</f>
        <v>-8.4810134247232938E-3</v>
      </c>
      <c r="M3638" s="37">
        <f>-(1-C3638/MAX(C$5:C3638))</f>
        <v>-1.3880010044943325E-2</v>
      </c>
      <c r="N3638" s="37">
        <f>-(1-D3638/MAX(D$5:D3638))</f>
        <v>-1.2166708645217628E-2</v>
      </c>
      <c r="O3638" s="37">
        <f>-(1-E3638/MAX(E$5:E3638))</f>
        <v>-0.12272425435447187</v>
      </c>
      <c r="P3638" s="39">
        <f>-(1-F3638/MAX(F$5:F3638))</f>
        <v>-1.7452043646216997E-2</v>
      </c>
      <c r="Q3638" s="33">
        <f>IF(DatiStorici[[#This Row],[Calend]]="X",(DatiStorici[[#This Row],[Balanced]]*B$2/DatiStorici[[#This Row],[Bond 3Y]]),Q3637)</f>
        <v>38.809613925669971</v>
      </c>
      <c r="R3638" s="33">
        <f>IF(DatiStorici[[#This Row],[Calend]]="X",(DatiStorici[[#This Row],[Balanced]]*C$2/DatiStorici[[#This Row],[Bond 10Y]]),R3637)</f>
        <v>25.003538881718356</v>
      </c>
      <c r="S3638" s="33">
        <f>IF(DatiStorici[[#This Row],[Calend]]="X",(DatiStorici[[#This Row],[Balanced]]*D$2/DatiStorici[[#This Row],[SXXR]]),S3637)</f>
        <v>18.759542028468722</v>
      </c>
      <c r="T3638" s="33">
        <f>IF(DatiStorici[[#This Row],[Calend]]="X",(DatiStorici[[#This Row],[Balanced]]*E$2/DatiStorici[[#This Row],[Gold]]),T3637)</f>
        <v>28.478594896129035</v>
      </c>
      <c r="U3638" s="34">
        <f>SUMPRODUCT(DatiStorici[[#This Row],[Bond 3Y]:[Gold]],Q3637:T3637)</f>
        <v>20496.365705876939</v>
      </c>
      <c r="V3638" s="32">
        <f t="shared" si="462"/>
        <v>2.5756760063509031E-3</v>
      </c>
      <c r="W3638" s="32">
        <f>-(1-U3638/MAX(U$5:U3638))</f>
        <v>-9.0807254760509881E-3</v>
      </c>
      <c r="X3638" s="53" t="str">
        <f t="shared" si="463"/>
        <v/>
      </c>
    </row>
    <row r="3639" spans="1:24" x14ac:dyDescent="0.3">
      <c r="A3639" s="79">
        <v>44243</v>
      </c>
      <c r="B3639" s="1">
        <v>132.925183</v>
      </c>
      <c r="C3639" s="1">
        <v>203.862506</v>
      </c>
      <c r="D3639" s="1">
        <v>287.61474199999998</v>
      </c>
      <c r="E3639" s="1">
        <v>167.45168000000001</v>
      </c>
      <c r="F3639" s="3">
        <f t="shared" si="456"/>
        <v>19373.993433889653</v>
      </c>
      <c r="G3639" s="36">
        <f t="shared" si="457"/>
        <v>-2.6027797250535018E-4</v>
      </c>
      <c r="H3639" s="31">
        <f t="shared" si="458"/>
        <v>-1.9961276348866553E-3</v>
      </c>
      <c r="I3639" s="37">
        <f t="shared" si="459"/>
        <v>-5.843403078773236E-4</v>
      </c>
      <c r="J3639" s="37">
        <f t="shared" si="460"/>
        <v>-1.2775721123718829E-2</v>
      </c>
      <c r="K3639" s="39">
        <f t="shared" si="461"/>
        <v>-5.0771093596384759E-3</v>
      </c>
      <c r="L3639" s="36">
        <f>-(1-B3639/MAX(B$5:B3639))</f>
        <v>-8.739050394123371E-3</v>
      </c>
      <c r="M3639" s="37">
        <f>-(1-C3639/MAX(C$5:C3639))</f>
        <v>-1.5846468104618761E-2</v>
      </c>
      <c r="N3639" s="37">
        <f>-(1-D3639/MAX(D$5:D3639))</f>
        <v>-1.2743770838049562E-2</v>
      </c>
      <c r="O3639" s="37">
        <f>-(1-E3639/MAX(E$5:E3639))</f>
        <v>-0.13386079448970301</v>
      </c>
      <c r="P3639" s="39">
        <f>-(1-F3639/MAX(F$5:F3639))</f>
        <v>-2.24279048872984E-2</v>
      </c>
      <c r="Q3639" s="33">
        <f>IF(DatiStorici[[#This Row],[Calend]]="X",(DatiStorici[[#This Row],[Balanced]]*B$2/DatiStorici[[#This Row],[Bond 3Y]]),Q3638)</f>
        <v>38.809613925669971</v>
      </c>
      <c r="R3639" s="33">
        <f>IF(DatiStorici[[#This Row],[Calend]]="X",(DatiStorici[[#This Row],[Balanced]]*C$2/DatiStorici[[#This Row],[Bond 10Y]]),R3638)</f>
        <v>25.003538881718356</v>
      </c>
      <c r="S3639" s="33">
        <f>IF(DatiStorici[[#This Row],[Calend]]="X",(DatiStorici[[#This Row],[Balanced]]*D$2/DatiStorici[[#This Row],[SXXR]]),S3638)</f>
        <v>18.759542028468722</v>
      </c>
      <c r="T3639" s="33">
        <f>IF(DatiStorici[[#This Row],[Calend]]="X",(DatiStorici[[#This Row],[Balanced]]*E$2/DatiStorici[[#This Row],[Gold]]),T3638)</f>
        <v>28.478594896129035</v>
      </c>
      <c r="U3639" s="34">
        <f>SUMPRODUCT(DatiStorici[[#This Row],[Bond 3Y]:[Gold]],Q3638:T3638)</f>
        <v>20420.368528476993</v>
      </c>
      <c r="V3639" s="32">
        <f t="shared" si="462"/>
        <v>-3.7147277862572907E-3</v>
      </c>
      <c r="W3639" s="32">
        <f>-(1-U3639/MAX(U$5:U3639))</f>
        <v>-1.2754892349128855E-2</v>
      </c>
      <c r="X3639" s="53" t="str">
        <f t="shared" si="463"/>
        <v/>
      </c>
    </row>
    <row r="3640" spans="1:24" x14ac:dyDescent="0.3">
      <c r="A3640" s="79">
        <v>44244</v>
      </c>
      <c r="B3640" s="1">
        <v>132.89166299999999</v>
      </c>
      <c r="C3640" s="1">
        <v>203.789355</v>
      </c>
      <c r="D3640" s="1">
        <v>285.49942700000003</v>
      </c>
      <c r="E3640" s="1">
        <v>166.18527</v>
      </c>
      <c r="F3640" s="3">
        <f t="shared" si="456"/>
        <v>19289.544173365564</v>
      </c>
      <c r="G3640" s="36">
        <f t="shared" si="457"/>
        <v>-2.522037311185548E-4</v>
      </c>
      <c r="H3640" s="31">
        <f t="shared" si="458"/>
        <v>-3.5888957114391893E-4</v>
      </c>
      <c r="I3640" s="37">
        <f t="shared" si="459"/>
        <v>-7.3818611370412741E-3</v>
      </c>
      <c r="J3640" s="37">
        <f t="shared" si="460"/>
        <v>-7.5915817007148516E-3</v>
      </c>
      <c r="K3640" s="39">
        <f t="shared" si="461"/>
        <v>-4.368425656147922E-3</v>
      </c>
      <c r="L3640" s="36">
        <f>-(1-B3640/MAX(B$5:B3640))</f>
        <v>-8.9890185813463752E-3</v>
      </c>
      <c r="M3640" s="37">
        <f>-(1-C3640/MAX(C$5:C3640))</f>
        <v>-1.6199607170865993E-2</v>
      </c>
      <c r="N3640" s="37">
        <f>-(1-D3640/MAX(D$5:D3640))</f>
        <v>-2.0004726573029541E-2</v>
      </c>
      <c r="O3640" s="37">
        <f>-(1-E3640/MAX(E$5:E3640))</f>
        <v>-0.14041126535538972</v>
      </c>
      <c r="P3640" s="39">
        <f>-(1-F3640/MAX(F$5:F3640))</f>
        <v>-2.6689041901871935E-2</v>
      </c>
      <c r="Q3640" s="33">
        <f>IF(DatiStorici[[#This Row],[Calend]]="X",(DatiStorici[[#This Row],[Balanced]]*B$2/DatiStorici[[#This Row],[Bond 3Y]]),Q3639)</f>
        <v>38.809613925669971</v>
      </c>
      <c r="R3640" s="33">
        <f>IF(DatiStorici[[#This Row],[Calend]]="X",(DatiStorici[[#This Row],[Balanced]]*C$2/DatiStorici[[#This Row],[Bond 10Y]]),R3639)</f>
        <v>25.003538881718356</v>
      </c>
      <c r="S3640" s="33">
        <f>IF(DatiStorici[[#This Row],[Calend]]="X",(DatiStorici[[#This Row],[Balanced]]*D$2/DatiStorici[[#This Row],[SXXR]]),S3639)</f>
        <v>18.759542028468722</v>
      </c>
      <c r="T3640" s="33">
        <f>IF(DatiStorici[[#This Row],[Calend]]="X",(DatiStorici[[#This Row],[Balanced]]*E$2/DatiStorici[[#This Row],[Gold]]),T3639)</f>
        <v>28.478594896129035</v>
      </c>
      <c r="U3640" s="34">
        <f>SUMPRODUCT(DatiStorici[[#This Row],[Bond 3Y]:[Gold]],Q3639:T3639)</f>
        <v>20341.490678337108</v>
      </c>
      <c r="V3640" s="32">
        <f t="shared" si="462"/>
        <v>-3.870184046046245E-3</v>
      </c>
      <c r="W3640" s="32">
        <f>-(1-U3640/MAX(U$5:U3640))</f>
        <v>-1.6568328504505958E-2</v>
      </c>
      <c r="X3640" s="53" t="str">
        <f t="shared" si="463"/>
        <v/>
      </c>
    </row>
    <row r="3641" spans="1:24" x14ac:dyDescent="0.3">
      <c r="A3641" s="79">
        <v>44245</v>
      </c>
      <c r="B3641" s="1">
        <v>132.830614</v>
      </c>
      <c r="C3641" s="1">
        <v>203.144453</v>
      </c>
      <c r="D3641" s="1">
        <v>283.27365700000001</v>
      </c>
      <c r="E3641" s="1">
        <v>165.47884999999999</v>
      </c>
      <c r="F3641" s="3">
        <f t="shared" si="456"/>
        <v>19210.364208361087</v>
      </c>
      <c r="G3641" s="36">
        <f t="shared" si="457"/>
        <v>-4.5949479105304638E-4</v>
      </c>
      <c r="H3641" s="31">
        <f t="shared" si="458"/>
        <v>-3.1695697296285244E-3</v>
      </c>
      <c r="I3641" s="37">
        <f t="shared" si="459"/>
        <v>-7.8266058094885148E-3</v>
      </c>
      <c r="J3641" s="37">
        <f t="shared" si="460"/>
        <v>-4.2598582460324427E-3</v>
      </c>
      <c r="K3641" s="39">
        <f t="shared" si="461"/>
        <v>-4.1132605229055588E-3</v>
      </c>
      <c r="L3641" s="36">
        <f>-(1-B3641/MAX(B$5:B3641))</f>
        <v>-9.4442783624255622E-3</v>
      </c>
      <c r="M3641" s="37">
        <f>-(1-C3641/MAX(C$5:C3641))</f>
        <v>-1.9312894618761955E-2</v>
      </c>
      <c r="N3641" s="37">
        <f>-(1-D3641/MAX(D$5:D3641))</f>
        <v>-2.7644826249080934E-2</v>
      </c>
      <c r="O3641" s="37">
        <f>-(1-E3641/MAX(E$5:E3641))</f>
        <v>-0.14406520336041062</v>
      </c>
      <c r="P3641" s="39">
        <f>-(1-F3641/MAX(F$5:F3641))</f>
        <v>-3.0684301038533923E-2</v>
      </c>
      <c r="Q3641" s="33">
        <f>IF(DatiStorici[[#This Row],[Calend]]="X",(DatiStorici[[#This Row],[Balanced]]*B$2/DatiStorici[[#This Row],[Bond 3Y]]),Q3640)</f>
        <v>38.809613925669971</v>
      </c>
      <c r="R3641" s="33">
        <f>IF(DatiStorici[[#This Row],[Calend]]="X",(DatiStorici[[#This Row],[Balanced]]*C$2/DatiStorici[[#This Row],[Bond 10Y]]),R3640)</f>
        <v>25.003538881718356</v>
      </c>
      <c r="S3641" s="33">
        <f>IF(DatiStorici[[#This Row],[Calend]]="X",(DatiStorici[[#This Row],[Balanced]]*D$2/DatiStorici[[#This Row],[SXXR]]),S3640)</f>
        <v>18.759542028468722</v>
      </c>
      <c r="T3641" s="33">
        <f>IF(DatiStorici[[#This Row],[Calend]]="X",(DatiStorici[[#This Row],[Balanced]]*E$2/DatiStorici[[#This Row],[Gold]]),T3640)</f>
        <v>28.478594896129035</v>
      </c>
      <c r="U3641" s="34">
        <f>SUMPRODUCT(DatiStorici[[#This Row],[Bond 3Y]:[Gold]],Q3640:T3640)</f>
        <v>20261.124283117435</v>
      </c>
      <c r="V3641" s="32">
        <f t="shared" si="462"/>
        <v>-3.9586859244930698E-3</v>
      </c>
      <c r="W3641" s="32">
        <f>-(1-U3641/MAX(U$5:U3641))</f>
        <v>-2.0453730003970327E-2</v>
      </c>
      <c r="X3641" s="53" t="str">
        <f t="shared" si="463"/>
        <v/>
      </c>
    </row>
    <row r="3642" spans="1:24" x14ac:dyDescent="0.3">
      <c r="A3642" s="79">
        <v>44246</v>
      </c>
      <c r="B3642" s="1">
        <v>132.85001800000001</v>
      </c>
      <c r="C3642" s="1">
        <v>202.955445</v>
      </c>
      <c r="D3642" s="1">
        <v>284.76931300000001</v>
      </c>
      <c r="E3642" s="1">
        <v>166.69489999999999</v>
      </c>
      <c r="F3642" s="3">
        <f t="shared" si="456"/>
        <v>19276.519483666321</v>
      </c>
      <c r="G3642" s="36">
        <f t="shared" si="457"/>
        <v>1.4607011349260631E-4</v>
      </c>
      <c r="H3642" s="31">
        <f t="shared" si="458"/>
        <v>-9.3084492056437842E-4</v>
      </c>
      <c r="I3642" s="37">
        <f t="shared" si="459"/>
        <v>5.2660081553867867E-3</v>
      </c>
      <c r="J3642" s="37">
        <f t="shared" si="460"/>
        <v>7.3218033187589342E-3</v>
      </c>
      <c r="K3642" s="39">
        <f t="shared" si="461"/>
        <v>3.4378122681778499E-3</v>
      </c>
      <c r="L3642" s="36">
        <f>-(1-B3642/MAX(B$5:B3642))</f>
        <v>-9.2995772077454353E-3</v>
      </c>
      <c r="M3642" s="37">
        <f>-(1-C3642/MAX(C$5:C3642))</f>
        <v>-2.0225337492178141E-2</v>
      </c>
      <c r="N3642" s="37">
        <f>-(1-D3642/MAX(D$5:D3642))</f>
        <v>-2.2510890163553565E-2</v>
      </c>
      <c r="O3642" s="37">
        <f>-(1-E3642/MAX(E$5:E3642))</f>
        <v>-0.13777521820851013</v>
      </c>
      <c r="P3642" s="39">
        <f>-(1-F3642/MAX(F$5:F3642))</f>
        <v>-2.7346241112810588E-2</v>
      </c>
      <c r="Q3642" s="33">
        <f>IF(DatiStorici[[#This Row],[Calend]]="X",(DatiStorici[[#This Row],[Balanced]]*B$2/DatiStorici[[#This Row],[Bond 3Y]]),Q3641)</f>
        <v>38.809613925669971</v>
      </c>
      <c r="R3642" s="33">
        <f>IF(DatiStorici[[#This Row],[Calend]]="X",(DatiStorici[[#This Row],[Balanced]]*C$2/DatiStorici[[#This Row],[Bond 10Y]]),R3641)</f>
        <v>25.003538881718356</v>
      </c>
      <c r="S3642" s="33">
        <f>IF(DatiStorici[[#This Row],[Calend]]="X",(DatiStorici[[#This Row],[Balanced]]*D$2/DatiStorici[[#This Row],[SXXR]]),S3641)</f>
        <v>18.759542028468722</v>
      </c>
      <c r="T3642" s="33">
        <f>IF(DatiStorici[[#This Row],[Calend]]="X",(DatiStorici[[#This Row],[Balanced]]*E$2/DatiStorici[[#This Row],[Gold]]),T3641)</f>
        <v>28.478594896129035</v>
      </c>
      <c r="U3642" s="34">
        <f>SUMPRODUCT(DatiStorici[[#This Row],[Bond 3Y]:[Gold]],Q3641:T3641)</f>
        <v>20319.840692904661</v>
      </c>
      <c r="V3642" s="32">
        <f t="shared" si="462"/>
        <v>2.8937927324478485E-3</v>
      </c>
      <c r="W3642" s="32">
        <f>-(1-U3642/MAX(U$5:U3642))</f>
        <v>-1.7615020789666702E-2</v>
      </c>
      <c r="X3642" s="53" t="str">
        <f t="shared" si="463"/>
        <v/>
      </c>
    </row>
    <row r="3643" spans="1:24" x14ac:dyDescent="0.3">
      <c r="A3643" s="79">
        <v>44249</v>
      </c>
      <c r="B3643" s="1">
        <v>132.87069600000001</v>
      </c>
      <c r="C3643" s="1">
        <v>203.403369</v>
      </c>
      <c r="D3643" s="1">
        <v>283.50359800000001</v>
      </c>
      <c r="E3643" s="1">
        <v>168.67248000000001</v>
      </c>
      <c r="F3643" s="3">
        <f t="shared" si="456"/>
        <v>19347.327288796943</v>
      </c>
      <c r="G3643" s="36">
        <f t="shared" si="457"/>
        <v>1.5563709528292584E-4</v>
      </c>
      <c r="H3643" s="31">
        <f t="shared" si="458"/>
        <v>2.204574705815482E-3</v>
      </c>
      <c r="I3643" s="37">
        <f t="shared" si="459"/>
        <v>-4.4546099893984156E-3</v>
      </c>
      <c r="J3643" s="37">
        <f t="shared" si="460"/>
        <v>1.1793651021043055E-2</v>
      </c>
      <c r="K3643" s="39">
        <f t="shared" si="461"/>
        <v>3.6665371459815468E-3</v>
      </c>
      <c r="L3643" s="36">
        <f>-(1-B3643/MAX(B$5:B3643))</f>
        <v>-9.1453754722026215E-3</v>
      </c>
      <c r="M3643" s="37">
        <f>-(1-C3643/MAX(C$5:C3643))</f>
        <v>-1.8062968377473454E-2</v>
      </c>
      <c r="N3643" s="37">
        <f>-(1-D3643/MAX(D$5:D3643))</f>
        <v>-2.6855538874549389E-2</v>
      </c>
      <c r="O3643" s="37">
        <f>-(1-E3643/MAX(E$5:E3643))</f>
        <v>-0.12754624009355142</v>
      </c>
      <c r="P3643" s="39">
        <f>-(1-F3643/MAX(F$5:F3643))</f>
        <v>-2.3773424045019476E-2</v>
      </c>
      <c r="Q3643" s="33">
        <f>IF(DatiStorici[[#This Row],[Calend]]="X",(DatiStorici[[#This Row],[Balanced]]*B$2/DatiStorici[[#This Row],[Bond 3Y]]),Q3642)</f>
        <v>38.809613925669971</v>
      </c>
      <c r="R3643" s="33">
        <f>IF(DatiStorici[[#This Row],[Calend]]="X",(DatiStorici[[#This Row],[Balanced]]*C$2/DatiStorici[[#This Row],[Bond 10Y]]),R3642)</f>
        <v>25.003538881718356</v>
      </c>
      <c r="S3643" s="33">
        <f>IF(DatiStorici[[#This Row],[Calend]]="X",(DatiStorici[[#This Row],[Balanced]]*D$2/DatiStorici[[#This Row],[SXXR]]),S3642)</f>
        <v>18.759542028468722</v>
      </c>
      <c r="T3643" s="33">
        <f>IF(DatiStorici[[#This Row],[Calend]]="X",(DatiStorici[[#This Row],[Balanced]]*E$2/DatiStorici[[#This Row],[Gold]]),T3642)</f>
        <v>28.478594896129035</v>
      </c>
      <c r="U3643" s="34">
        <f>SUMPRODUCT(DatiStorici[[#This Row],[Bond 3Y]:[Gold]],Q3642:T3642)</f>
        <v>20364.417349207593</v>
      </c>
      <c r="V3643" s="32">
        <f t="shared" si="462"/>
        <v>2.1913475278273358E-3</v>
      </c>
      <c r="W3643" s="32">
        <f>-(1-U3643/MAX(U$5:U3643))</f>
        <v>-1.5459913461944752E-2</v>
      </c>
      <c r="X3643" s="53" t="str">
        <f t="shared" si="463"/>
        <v/>
      </c>
    </row>
    <row r="3644" spans="1:24" x14ac:dyDescent="0.3">
      <c r="A3644" s="79">
        <v>44250</v>
      </c>
      <c r="B3644" s="1">
        <v>132.82801599999999</v>
      </c>
      <c r="C3644" s="1">
        <v>202.89500799999999</v>
      </c>
      <c r="D3644" s="1">
        <v>282.30040400000001</v>
      </c>
      <c r="E3644" s="1">
        <v>167.94273000000001</v>
      </c>
      <c r="F3644" s="3">
        <f t="shared" si="456"/>
        <v>19286.520685718693</v>
      </c>
      <c r="G3644" s="36">
        <f t="shared" si="457"/>
        <v>-3.2126614424170865E-4</v>
      </c>
      <c r="H3644" s="31">
        <f t="shared" si="458"/>
        <v>-2.5024036228463841E-3</v>
      </c>
      <c r="I3644" s="37">
        <f t="shared" si="459"/>
        <v>-4.2530480852123248E-3</v>
      </c>
      <c r="J3644" s="37">
        <f t="shared" si="460"/>
        <v>-4.3358179996272296E-3</v>
      </c>
      <c r="K3644" s="39">
        <f t="shared" si="461"/>
        <v>-3.1478434832063877E-3</v>
      </c>
      <c r="L3644" s="36">
        <f>-(1-B3644/MAX(B$5:B3644))</f>
        <v>-9.4636523883923074E-3</v>
      </c>
      <c r="M3644" s="37">
        <f>-(1-C3644/MAX(C$5:C3644))</f>
        <v>-2.0517099269143579E-2</v>
      </c>
      <c r="N3644" s="37">
        <f>-(1-D3644/MAX(D$5:D3644))</f>
        <v>-3.0985580203899188E-2</v>
      </c>
      <c r="O3644" s="37">
        <f>-(1-E3644/MAX(E$5:E3644))</f>
        <v>-0.13132085188138853</v>
      </c>
      <c r="P3644" s="39">
        <f>-(1-F3644/MAX(F$5:F3644))</f>
        <v>-2.6841600906477026E-2</v>
      </c>
      <c r="Q3644" s="33">
        <f>IF(DatiStorici[[#This Row],[Calend]]="X",(DatiStorici[[#This Row],[Balanced]]*B$2/DatiStorici[[#This Row],[Bond 3Y]]),Q3643)</f>
        <v>38.809613925669971</v>
      </c>
      <c r="R3644" s="33">
        <f>IF(DatiStorici[[#This Row],[Calend]]="X",(DatiStorici[[#This Row],[Balanced]]*C$2/DatiStorici[[#This Row],[Bond 10Y]]),R3643)</f>
        <v>25.003538881718356</v>
      </c>
      <c r="S3644" s="33">
        <f>IF(DatiStorici[[#This Row],[Calend]]="X",(DatiStorici[[#This Row],[Balanced]]*D$2/DatiStorici[[#This Row],[SXXR]]),S3643)</f>
        <v>18.759542028468722</v>
      </c>
      <c r="T3644" s="33">
        <f>IF(DatiStorici[[#This Row],[Calend]]="X",(DatiStorici[[#This Row],[Balanced]]*E$2/DatiStorici[[#This Row],[Gold]]),T3643)</f>
        <v>28.478594896129035</v>
      </c>
      <c r="U3644" s="34">
        <f>SUMPRODUCT(DatiStorici[[#This Row],[Bond 3Y]:[Gold]],Q3643:T3643)</f>
        <v>20306.696507818946</v>
      </c>
      <c r="V3644" s="32">
        <f t="shared" si="462"/>
        <v>-2.8384214085966373E-3</v>
      </c>
      <c r="W3644" s="32">
        <f>-(1-U3644/MAX(U$5:U3644))</f>
        <v>-1.8250490830368227E-2</v>
      </c>
      <c r="X3644" s="53" t="str">
        <f t="shared" si="463"/>
        <v/>
      </c>
    </row>
    <row r="3645" spans="1:24" x14ac:dyDescent="0.3">
      <c r="A3645" s="79">
        <v>44251</v>
      </c>
      <c r="B3645" s="1">
        <v>132.79899900000001</v>
      </c>
      <c r="C3645" s="1">
        <v>202.35275999999999</v>
      </c>
      <c r="D3645" s="1">
        <v>283.62377800000002</v>
      </c>
      <c r="E3645" s="1">
        <v>166.85372000000001</v>
      </c>
      <c r="F3645" s="3">
        <f t="shared" si="456"/>
        <v>19249.032124362398</v>
      </c>
      <c r="G3645" s="36">
        <f t="shared" si="457"/>
        <v>-2.1847928468724114E-4</v>
      </c>
      <c r="H3645" s="31">
        <f t="shared" si="458"/>
        <v>-2.6761323142802098E-3</v>
      </c>
      <c r="I3645" s="37">
        <f t="shared" si="459"/>
        <v>4.676868224689954E-3</v>
      </c>
      <c r="J3645" s="37">
        <f t="shared" si="460"/>
        <v>-6.505528005117743E-3</v>
      </c>
      <c r="K3645" s="39">
        <f t="shared" si="461"/>
        <v>-1.9456616266771136E-3</v>
      </c>
      <c r="L3645" s="36">
        <f>-(1-B3645/MAX(B$5:B3645))</f>
        <v>-9.680040422063052E-3</v>
      </c>
      <c r="M3645" s="37">
        <f>-(1-C3645/MAX(C$5:C3645))</f>
        <v>-2.3134820864124883E-2</v>
      </c>
      <c r="N3645" s="37">
        <f>-(1-D3645/MAX(D$5:D3645))</f>
        <v>-2.6443013241142621E-2</v>
      </c>
      <c r="O3645" s="37">
        <f>-(1-E3645/MAX(E$5:E3645))</f>
        <v>-0.13695372613020329</v>
      </c>
      <c r="P3645" s="39">
        <f>-(1-F3645/MAX(F$5:F3645))</f>
        <v>-2.8733197060511473E-2</v>
      </c>
      <c r="Q3645" s="33">
        <f>IF(DatiStorici[[#This Row],[Calend]]="X",(DatiStorici[[#This Row],[Balanced]]*B$2/DatiStorici[[#This Row],[Bond 3Y]]),Q3644)</f>
        <v>38.809613925669971</v>
      </c>
      <c r="R3645" s="33">
        <f>IF(DatiStorici[[#This Row],[Calend]]="X",(DatiStorici[[#This Row],[Balanced]]*C$2/DatiStorici[[#This Row],[Bond 10Y]]),R3644)</f>
        <v>25.003538881718356</v>
      </c>
      <c r="S3645" s="33">
        <f>IF(DatiStorici[[#This Row],[Calend]]="X",(DatiStorici[[#This Row],[Balanced]]*D$2/DatiStorici[[#This Row],[SXXR]]),S3644)</f>
        <v>18.759542028468722</v>
      </c>
      <c r="T3645" s="33">
        <f>IF(DatiStorici[[#This Row],[Calend]]="X",(DatiStorici[[#This Row],[Balanced]]*E$2/DatiStorici[[#This Row],[Gold]]),T3644)</f>
        <v>28.478594896129035</v>
      </c>
      <c r="U3645" s="34">
        <f>SUMPRODUCT(DatiStorici[[#This Row],[Bond 3Y]:[Gold]],Q3644:T3644)</f>
        <v>20285.824665844681</v>
      </c>
      <c r="V3645" s="32">
        <f t="shared" si="462"/>
        <v>-1.028359077493141E-3</v>
      </c>
      <c r="W3645" s="32">
        <f>-(1-U3645/MAX(U$5:U3645))</f>
        <v>-1.9259562916800865E-2</v>
      </c>
      <c r="X3645" s="53" t="str">
        <f t="shared" si="463"/>
        <v/>
      </c>
    </row>
    <row r="3646" spans="1:24" x14ac:dyDescent="0.3">
      <c r="A3646" s="79">
        <v>44252</v>
      </c>
      <c r="B3646" s="1">
        <v>132.67675800000001</v>
      </c>
      <c r="C3646" s="1">
        <v>201.19615999999999</v>
      </c>
      <c r="D3646" s="1">
        <v>282.72763500000002</v>
      </c>
      <c r="E3646" s="1">
        <v>166.07268999999999</v>
      </c>
      <c r="F3646" s="3">
        <f t="shared" si="456"/>
        <v>19172.445574018639</v>
      </c>
      <c r="G3646" s="36">
        <f t="shared" si="457"/>
        <v>-9.2092031318199172E-4</v>
      </c>
      <c r="H3646" s="31">
        <f t="shared" si="458"/>
        <v>-5.732158405613497E-3</v>
      </c>
      <c r="I3646" s="37">
        <f t="shared" si="459"/>
        <v>-3.1646208602036708E-3</v>
      </c>
      <c r="J3646" s="37">
        <f t="shared" si="460"/>
        <v>-4.6919163475445487E-3</v>
      </c>
      <c r="K3646" s="39">
        <f t="shared" si="461"/>
        <v>-3.9866583154505369E-3</v>
      </c>
      <c r="L3646" s="36">
        <f>-(1-B3646/MAX(B$5:B3646))</f>
        <v>-1.0591626375950902E-2</v>
      </c>
      <c r="M3646" s="37">
        <f>-(1-C3646/MAX(C$5:C3646))</f>
        <v>-2.8718348690424556E-2</v>
      </c>
      <c r="N3646" s="37">
        <f>-(1-D3646/MAX(D$5:D3646))</f>
        <v>-2.9519082126964413E-2</v>
      </c>
      <c r="O3646" s="37">
        <f>-(1-E3646/MAX(E$5:E3646))</f>
        <v>-0.14099358230650272</v>
      </c>
      <c r="P3646" s="39">
        <f>-(1-F3646/MAX(F$5:F3646))</f>
        <v>-3.2597597796089284E-2</v>
      </c>
      <c r="Q3646" s="33">
        <f>IF(DatiStorici[[#This Row],[Calend]]="X",(DatiStorici[[#This Row],[Balanced]]*B$2/DatiStorici[[#This Row],[Bond 3Y]]),Q3645)</f>
        <v>38.809613925669971</v>
      </c>
      <c r="R3646" s="33">
        <f>IF(DatiStorici[[#This Row],[Calend]]="X",(DatiStorici[[#This Row],[Balanced]]*C$2/DatiStorici[[#This Row],[Bond 10Y]]),R3645)</f>
        <v>25.003538881718356</v>
      </c>
      <c r="S3646" s="33">
        <f>IF(DatiStorici[[#This Row],[Calend]]="X",(DatiStorici[[#This Row],[Balanced]]*D$2/DatiStorici[[#This Row],[SXXR]]),S3645)</f>
        <v>18.759542028468722</v>
      </c>
      <c r="T3646" s="33">
        <f>IF(DatiStorici[[#This Row],[Calend]]="X",(DatiStorici[[#This Row],[Balanced]]*E$2/DatiStorici[[#This Row],[Gold]]),T3645)</f>
        <v>28.478594896129035</v>
      </c>
      <c r="U3646" s="34">
        <f>SUMPRODUCT(DatiStorici[[#This Row],[Bond 3Y]:[Gold]],Q3645:T3645)</f>
        <v>20213.107577514456</v>
      </c>
      <c r="V3646" s="32">
        <f t="shared" si="462"/>
        <v>-3.5910658601262745E-3</v>
      </c>
      <c r="W3646" s="32">
        <f>-(1-U3646/MAX(U$5:U3646))</f>
        <v>-2.2775150287152046E-2</v>
      </c>
      <c r="X3646" s="53" t="str">
        <f t="shared" si="463"/>
        <v/>
      </c>
    </row>
    <row r="3647" spans="1:24" x14ac:dyDescent="0.3">
      <c r="A3647" s="79">
        <v>44253</v>
      </c>
      <c r="B3647" s="1">
        <v>132.717344</v>
      </c>
      <c r="C3647" s="1">
        <v>201.79807500000001</v>
      </c>
      <c r="D3647" s="1">
        <v>278.11979200000002</v>
      </c>
      <c r="E3647" s="1">
        <v>162.63681</v>
      </c>
      <c r="F3647" s="3">
        <f t="shared" si="456"/>
        <v>18983.855752885935</v>
      </c>
      <c r="G3647" s="36">
        <f t="shared" si="457"/>
        <v>3.0585457634922436E-4</v>
      </c>
      <c r="H3647" s="31">
        <f t="shared" si="458"/>
        <v>2.9872161699632882E-3</v>
      </c>
      <c r="I3647" s="37">
        <f t="shared" si="459"/>
        <v>-1.6432086372646842E-2</v>
      </c>
      <c r="J3647" s="37">
        <f t="shared" si="460"/>
        <v>-2.0906028819665343E-2</v>
      </c>
      <c r="K3647" s="39">
        <f t="shared" si="461"/>
        <v>-9.8852011477864616E-3</v>
      </c>
      <c r="L3647" s="36">
        <f>-(1-B3647/MAX(B$5:B3647))</f>
        <v>-1.0288965014177975E-2</v>
      </c>
      <c r="M3647" s="37">
        <f>-(1-C3647/MAX(C$5:C3647))</f>
        <v>-2.5812582520990612E-2</v>
      </c>
      <c r="N3647" s="37">
        <f>-(1-D3647/MAX(D$5:D3647))</f>
        <v>-4.5335801649464824E-2</v>
      </c>
      <c r="O3647" s="37">
        <f>-(1-E3647/MAX(E$5:E3647))</f>
        <v>-0.15876557703016703</v>
      </c>
      <c r="P3647" s="39">
        <f>-(1-F3647/MAX(F$5:F3647))</f>
        <v>-4.2113454565150588E-2</v>
      </c>
      <c r="Q3647" s="33">
        <f>IF(DatiStorici[[#This Row],[Calend]]="X",(DatiStorici[[#This Row],[Balanced]]*B$2/DatiStorici[[#This Row],[Bond 3Y]]),Q3646)</f>
        <v>38.809613925669971</v>
      </c>
      <c r="R3647" s="33">
        <f>IF(DatiStorici[[#This Row],[Calend]]="X",(DatiStorici[[#This Row],[Balanced]]*C$2/DatiStorici[[#This Row],[Bond 10Y]]),R3646)</f>
        <v>25.003538881718356</v>
      </c>
      <c r="S3647" s="33">
        <f>IF(DatiStorici[[#This Row],[Calend]]="X",(DatiStorici[[#This Row],[Balanced]]*D$2/DatiStorici[[#This Row],[SXXR]]),S3646)</f>
        <v>18.759542028468722</v>
      </c>
      <c r="T3647" s="33">
        <f>IF(DatiStorici[[#This Row],[Calend]]="X",(DatiStorici[[#This Row],[Balanced]]*E$2/DatiStorici[[#This Row],[Gold]]),T3646)</f>
        <v>28.478594896129035</v>
      </c>
      <c r="U3647" s="34">
        <f>SUMPRODUCT(DatiStorici[[#This Row],[Bond 3Y]:[Gold]],Q3646:T3646)</f>
        <v>20045.442650560435</v>
      </c>
      <c r="V3647" s="32">
        <f t="shared" si="462"/>
        <v>-8.3294552527749567E-3</v>
      </c>
      <c r="W3647" s="32">
        <f>-(1-U3647/MAX(U$5:U3647))</f>
        <v>-3.0881095027040839E-2</v>
      </c>
      <c r="X3647" s="53" t="str">
        <f t="shared" si="463"/>
        <v/>
      </c>
    </row>
    <row r="3648" spans="1:24" x14ac:dyDescent="0.3">
      <c r="A3648" s="79">
        <v>44256</v>
      </c>
      <c r="B3648" s="1">
        <v>132.845484</v>
      </c>
      <c r="C3648" s="1">
        <v>203.138441</v>
      </c>
      <c r="D3648" s="1">
        <v>283.22850299999999</v>
      </c>
      <c r="E3648" s="1">
        <v>161.81962999999999</v>
      </c>
      <c r="F3648" s="3">
        <f t="shared" si="456"/>
        <v>19065.57744407903</v>
      </c>
      <c r="G3648" s="36">
        <f t="shared" si="457"/>
        <v>9.6504477610743805E-4</v>
      </c>
      <c r="H3648" s="31">
        <f t="shared" si="458"/>
        <v>6.6201532453761241E-3</v>
      </c>
      <c r="I3648" s="37">
        <f t="shared" si="459"/>
        <v>1.8202075589593802E-2</v>
      </c>
      <c r="J3648" s="37">
        <f t="shared" si="460"/>
        <v>-5.0372353706937718E-3</v>
      </c>
      <c r="K3648" s="39">
        <f t="shared" si="461"/>
        <v>4.2955602744270656E-3</v>
      </c>
      <c r="L3648" s="36">
        <f>-(1-B3648/MAX(B$5:B3648))</f>
        <v>-9.3333885371270631E-3</v>
      </c>
      <c r="M3648" s="37">
        <f>-(1-C3648/MAX(C$5:C3648))</f>
        <v>-1.9341917763575744E-2</v>
      </c>
      <c r="N3648" s="37">
        <f>-(1-D3648/MAX(D$5:D3648))</f>
        <v>-2.779982027846073E-2</v>
      </c>
      <c r="O3648" s="37">
        <f>-(1-E3648/MAX(E$5:E3648))</f>
        <v>-0.16299241808639842</v>
      </c>
      <c r="P3648" s="39">
        <f>-(1-F3648/MAX(F$5:F3648))</f>
        <v>-3.7989945122020252E-2</v>
      </c>
      <c r="Q3648" s="33">
        <f>IF(DatiStorici[[#This Row],[Calend]]="X",(DatiStorici[[#This Row],[Balanced]]*B$2/DatiStorici[[#This Row],[Bond 3Y]]),Q3647)</f>
        <v>38.809613925669971</v>
      </c>
      <c r="R3648" s="33">
        <f>IF(DatiStorici[[#This Row],[Calend]]="X",(DatiStorici[[#This Row],[Balanced]]*C$2/DatiStorici[[#This Row],[Bond 10Y]]),R3647)</f>
        <v>25.003538881718356</v>
      </c>
      <c r="S3648" s="33">
        <f>IF(DatiStorici[[#This Row],[Calend]]="X",(DatiStorici[[#This Row],[Balanced]]*D$2/DatiStorici[[#This Row],[SXXR]]),S3647)</f>
        <v>18.759542028468722</v>
      </c>
      <c r="T3648" s="33">
        <f>IF(DatiStorici[[#This Row],[Calend]]="X",(DatiStorici[[#This Row],[Balanced]]*E$2/DatiStorici[[#This Row],[Gold]]),T3647)</f>
        <v>28.478594896129035</v>
      </c>
      <c r="U3648" s="34">
        <f>SUMPRODUCT(DatiStorici[[#This Row],[Bond 3Y]:[Gold]],Q3647:T3647)</f>
        <v>20156.494548424187</v>
      </c>
      <c r="V3648" s="32">
        <f t="shared" si="462"/>
        <v>5.5247178651684388E-3</v>
      </c>
      <c r="W3648" s="32">
        <f>-(1-U3648/MAX(U$5:U3648))</f>
        <v>-2.551216925528299E-2</v>
      </c>
      <c r="X3648" s="53" t="str">
        <f t="shared" si="463"/>
        <v/>
      </c>
    </row>
    <row r="3649" spans="1:24" x14ac:dyDescent="0.3">
      <c r="A3649" s="79">
        <v>44257</v>
      </c>
      <c r="B3649" s="1">
        <v>132.83642900000001</v>
      </c>
      <c r="C3649" s="1">
        <v>203.17263299999999</v>
      </c>
      <c r="D3649" s="1">
        <v>283.77521999999999</v>
      </c>
      <c r="E3649" s="1">
        <v>160.85673</v>
      </c>
      <c r="F3649" s="3">
        <f t="shared" si="456"/>
        <v>19036.466608159706</v>
      </c>
      <c r="G3649" s="36">
        <f t="shared" si="457"/>
        <v>-6.816421864207342E-5</v>
      </c>
      <c r="H3649" s="31">
        <f t="shared" si="458"/>
        <v>1.6830454431924791E-4</v>
      </c>
      <c r="I3649" s="37">
        <f t="shared" si="459"/>
        <v>1.9284429616762354E-3</v>
      </c>
      <c r="J3649" s="37">
        <f t="shared" si="460"/>
        <v>-5.968226852347892E-3</v>
      </c>
      <c r="K3649" s="39">
        <f t="shared" si="461"/>
        <v>-1.5280461879533316E-3</v>
      </c>
      <c r="L3649" s="36">
        <f>-(1-B3649/MAX(B$5:B3649))</f>
        <v>-9.4009142511872756E-3</v>
      </c>
      <c r="M3649" s="37">
        <f>-(1-C3649/MAX(C$5:C3649))</f>
        <v>-1.9176854661866582E-2</v>
      </c>
      <c r="N3649" s="37">
        <f>-(1-D3649/MAX(D$5:D3649))</f>
        <v>-2.5923178768065713E-2</v>
      </c>
      <c r="O3649" s="37">
        <f>-(1-E3649/MAX(E$5:E3649))</f>
        <v>-0.16797299183152803</v>
      </c>
      <c r="P3649" s="39">
        <f>-(1-F3649/MAX(F$5:F3649))</f>
        <v>-3.9458818380248784E-2</v>
      </c>
      <c r="Q3649" s="33">
        <f>IF(DatiStorici[[#This Row],[Calend]]="X",(DatiStorici[[#This Row],[Balanced]]*B$2/DatiStorici[[#This Row],[Bond 3Y]]),Q3648)</f>
        <v>38.809613925669971</v>
      </c>
      <c r="R3649" s="33">
        <f>IF(DatiStorici[[#This Row],[Calend]]="X",(DatiStorici[[#This Row],[Balanced]]*C$2/DatiStorici[[#This Row],[Bond 10Y]]),R3648)</f>
        <v>25.003538881718356</v>
      </c>
      <c r="S3649" s="33">
        <f>IF(DatiStorici[[#This Row],[Calend]]="X",(DatiStorici[[#This Row],[Balanced]]*D$2/DatiStorici[[#This Row],[SXXR]]),S3648)</f>
        <v>18.759542028468722</v>
      </c>
      <c r="T3649" s="33">
        <f>IF(DatiStorici[[#This Row],[Calend]]="X",(DatiStorici[[#This Row],[Balanced]]*E$2/DatiStorici[[#This Row],[Gold]]),T3648)</f>
        <v>28.478594896129035</v>
      </c>
      <c r="U3649" s="34">
        <f>SUMPRODUCT(DatiStorici[[#This Row],[Bond 3Y]:[Gold]],Q3648:T3648)</f>
        <v>20139.832169885231</v>
      </c>
      <c r="V3649" s="32">
        <f t="shared" si="462"/>
        <v>-8.2699247527324353E-4</v>
      </c>
      <c r="W3649" s="32">
        <f>-(1-U3649/MAX(U$5:U3649))</f>
        <v>-2.6317730216216306E-2</v>
      </c>
      <c r="X3649" s="53" t="str">
        <f t="shared" si="463"/>
        <v/>
      </c>
    </row>
    <row r="3650" spans="1:24" x14ac:dyDescent="0.3">
      <c r="A3650" s="79">
        <v>44258</v>
      </c>
      <c r="B3650" s="1">
        <v>132.78962200000001</v>
      </c>
      <c r="C3650" s="1">
        <v>202.386617</v>
      </c>
      <c r="D3650" s="1">
        <v>283.93013400000001</v>
      </c>
      <c r="E3650" s="1">
        <v>159.69324</v>
      </c>
      <c r="F3650" s="3">
        <f t="shared" si="456"/>
        <v>18971.851848120587</v>
      </c>
      <c r="G3650" s="36">
        <f t="shared" si="457"/>
        <v>-3.5242778566530928E-4</v>
      </c>
      <c r="H3650" s="31">
        <f t="shared" si="458"/>
        <v>-3.8762128303519872E-3</v>
      </c>
      <c r="I3650" s="37">
        <f t="shared" si="459"/>
        <v>5.4575495106257274E-4</v>
      </c>
      <c r="J3650" s="37">
        <f t="shared" si="460"/>
        <v>-7.2593680760789396E-3</v>
      </c>
      <c r="K3650" s="39">
        <f t="shared" si="461"/>
        <v>-3.4000358295405791E-3</v>
      </c>
      <c r="L3650" s="36">
        <f>-(1-B3650/MAX(B$5:B3650))</f>
        <v>-9.7499673818360888E-3</v>
      </c>
      <c r="M3650" s="37">
        <f>-(1-C3650/MAX(C$5:C3650))</f>
        <v>-2.2971374986885396E-2</v>
      </c>
      <c r="N3650" s="37">
        <f>-(1-D3650/MAX(D$5:D3650))</f>
        <v>-2.5391426430126041E-2</v>
      </c>
      <c r="O3650" s="37">
        <f>-(1-E3650/MAX(E$5:E3650))</f>
        <v>-0.17399111183019977</v>
      </c>
      <c r="P3650" s="39">
        <f>-(1-F3650/MAX(F$5:F3650))</f>
        <v>-4.2719147055500395E-2</v>
      </c>
      <c r="Q3650" s="33">
        <f>IF(DatiStorici[[#This Row],[Calend]]="X",(DatiStorici[[#This Row],[Balanced]]*B$2/DatiStorici[[#This Row],[Bond 3Y]]),Q3649)</f>
        <v>38.809613925669971</v>
      </c>
      <c r="R3650" s="33">
        <f>IF(DatiStorici[[#This Row],[Calend]]="X",(DatiStorici[[#This Row],[Balanced]]*C$2/DatiStorici[[#This Row],[Bond 10Y]]),R3649)</f>
        <v>25.003538881718356</v>
      </c>
      <c r="S3650" s="33">
        <f>IF(DatiStorici[[#This Row],[Calend]]="X",(DatiStorici[[#This Row],[Balanced]]*D$2/DatiStorici[[#This Row],[SXXR]]),S3649)</f>
        <v>18.759542028468722</v>
      </c>
      <c r="T3650" s="33">
        <f>IF(DatiStorici[[#This Row],[Calend]]="X",(DatiStorici[[#This Row],[Balanced]]*E$2/DatiStorici[[#This Row],[Gold]]),T3649)</f>
        <v>28.478594896129035</v>
      </c>
      <c r="U3650" s="34">
        <f>SUMPRODUCT(DatiStorici[[#This Row],[Bond 3Y]:[Gold]],Q3649:T3649)</f>
        <v>20088.133981986659</v>
      </c>
      <c r="V3650" s="32">
        <f t="shared" si="462"/>
        <v>-2.5702624967078279E-3</v>
      </c>
      <c r="W3650" s="32">
        <f>-(1-U3650/MAX(U$5:U3650))</f>
        <v>-2.881713579776124E-2</v>
      </c>
      <c r="X3650" s="53" t="str">
        <f t="shared" si="463"/>
        <v/>
      </c>
    </row>
    <row r="3651" spans="1:24" x14ac:dyDescent="0.3">
      <c r="A3651" s="79">
        <v>44259</v>
      </c>
      <c r="B3651" s="1">
        <v>132.80800099999999</v>
      </c>
      <c r="C3651" s="1">
        <v>202.56805299999999</v>
      </c>
      <c r="D3651" s="1">
        <v>283.21183000000002</v>
      </c>
      <c r="E3651" s="1">
        <v>159.7568</v>
      </c>
      <c r="F3651" s="3">
        <f t="shared" si="456"/>
        <v>18968.600359527954</v>
      </c>
      <c r="G3651" s="36">
        <f t="shared" si="457"/>
        <v>1.3839732315169156E-4</v>
      </c>
      <c r="H3651" s="31">
        <f t="shared" si="458"/>
        <v>8.9608060151752042E-4</v>
      </c>
      <c r="I3651" s="37">
        <f t="shared" si="459"/>
        <v>-2.5330673082724223E-3</v>
      </c>
      <c r="J3651" s="37">
        <f t="shared" si="460"/>
        <v>3.9793390439842632E-4</v>
      </c>
      <c r="K3651" s="39">
        <f t="shared" si="461"/>
        <v>-1.7139957018945872E-4</v>
      </c>
      <c r="L3651" s="36">
        <f>-(1-B3651/MAX(B$5:B3651))</f>
        <v>-9.6129099440983579E-3</v>
      </c>
      <c r="M3651" s="37">
        <f>-(1-C3651/MAX(C$5:C3651))</f>
        <v>-2.2095486214023241E-2</v>
      </c>
      <c r="N3651" s="37">
        <f>-(1-D3651/MAX(D$5:D3651))</f>
        <v>-2.7857051430780322E-2</v>
      </c>
      <c r="O3651" s="37">
        <f>-(1-E3651/MAX(E$5:E3651))</f>
        <v>-0.17366234947975789</v>
      </c>
      <c r="P3651" s="39">
        <f>-(1-F3651/MAX(F$5:F3651))</f>
        <v>-4.2883210521640236E-2</v>
      </c>
      <c r="Q3651" s="33">
        <f>IF(DatiStorici[[#This Row],[Calend]]="X",(DatiStorici[[#This Row],[Balanced]]*B$2/DatiStorici[[#This Row],[Bond 3Y]]),Q3650)</f>
        <v>38.809613925669971</v>
      </c>
      <c r="R3651" s="33">
        <f>IF(DatiStorici[[#This Row],[Calend]]="X",(DatiStorici[[#This Row],[Balanced]]*C$2/DatiStorici[[#This Row],[Bond 10Y]]),R3650)</f>
        <v>25.003538881718356</v>
      </c>
      <c r="S3651" s="33">
        <f>IF(DatiStorici[[#This Row],[Calend]]="X",(DatiStorici[[#This Row],[Balanced]]*D$2/DatiStorici[[#This Row],[SXXR]]),S3650)</f>
        <v>18.759542028468722</v>
      </c>
      <c r="T3651" s="33">
        <f>IF(DatiStorici[[#This Row],[Calend]]="X",(DatiStorici[[#This Row],[Balanced]]*E$2/DatiStorici[[#This Row],[Gold]]),T3650)</f>
        <v>28.478594896129035</v>
      </c>
      <c r="U3651" s="34">
        <f>SUMPRODUCT(DatiStorici[[#This Row],[Bond 3Y]:[Gold]],Q3650:T3650)</f>
        <v>20081.718851375921</v>
      </c>
      <c r="V3651" s="32">
        <f t="shared" si="462"/>
        <v>-3.1940025729679261E-4</v>
      </c>
      <c r="W3651" s="32">
        <f>-(1-U3651/MAX(U$5:U3651))</f>
        <v>-2.9127282321393277E-2</v>
      </c>
      <c r="X3651" s="53" t="str">
        <f t="shared" si="463"/>
        <v/>
      </c>
    </row>
    <row r="3652" spans="1:24" x14ac:dyDescent="0.3">
      <c r="A3652" s="79">
        <v>44260</v>
      </c>
      <c r="B3652" s="1">
        <v>132.79629700000001</v>
      </c>
      <c r="C3652" s="1">
        <v>202.25065699999999</v>
      </c>
      <c r="D3652" s="1">
        <v>280.99370199999998</v>
      </c>
      <c r="E3652" s="1">
        <v>158.27609000000001</v>
      </c>
      <c r="F3652" s="3">
        <f t="shared" si="456"/>
        <v>18868.506892453115</v>
      </c>
      <c r="G3652" s="36">
        <f t="shared" si="457"/>
        <v>-8.8131104019704553E-5</v>
      </c>
      <c r="H3652" s="31">
        <f t="shared" si="458"/>
        <v>-1.5680898989932294E-3</v>
      </c>
      <c r="I3652" s="37">
        <f t="shared" si="459"/>
        <v>-7.8628772747971181E-3</v>
      </c>
      <c r="J3652" s="37">
        <f t="shared" si="460"/>
        <v>-9.3117457076622064E-3</v>
      </c>
      <c r="K3652" s="39">
        <f t="shared" si="461"/>
        <v>-5.2907691856476698E-3</v>
      </c>
      <c r="L3652" s="36">
        <f>-(1-B3652/MAX(B$5:B3652))</f>
        <v>-9.7001900056512547E-3</v>
      </c>
      <c r="M3652" s="37">
        <f>-(1-C3652/MAX(C$5:C3652))</f>
        <v>-2.3627726744851696E-2</v>
      </c>
      <c r="N3652" s="37">
        <f>-(1-D3652/MAX(D$5:D3652))</f>
        <v>-3.547091944690095E-2</v>
      </c>
      <c r="O3652" s="37">
        <f>-(1-E3652/MAX(E$5:E3652))</f>
        <v>-0.18132128119660385</v>
      </c>
      <c r="P3652" s="39">
        <f>-(1-F3652/MAX(F$5:F3652))</f>
        <v>-4.7933722211413232E-2</v>
      </c>
      <c r="Q3652" s="33">
        <f>IF(DatiStorici[[#This Row],[Calend]]="X",(DatiStorici[[#This Row],[Balanced]]*B$2/DatiStorici[[#This Row],[Bond 3Y]]),Q3651)</f>
        <v>38.809613925669971</v>
      </c>
      <c r="R3652" s="33">
        <f>IF(DatiStorici[[#This Row],[Calend]]="X",(DatiStorici[[#This Row],[Balanced]]*C$2/DatiStorici[[#This Row],[Bond 10Y]]),R3651)</f>
        <v>25.003538881718356</v>
      </c>
      <c r="S3652" s="33">
        <f>IF(DatiStorici[[#This Row],[Calend]]="X",(DatiStorici[[#This Row],[Balanced]]*D$2/DatiStorici[[#This Row],[SXXR]]),S3651)</f>
        <v>18.759542028468722</v>
      </c>
      <c r="T3652" s="33">
        <f>IF(DatiStorici[[#This Row],[Calend]]="X",(DatiStorici[[#This Row],[Balanced]]*E$2/DatiStorici[[#This Row],[Gold]]),T3651)</f>
        <v>28.478594896129035</v>
      </c>
      <c r="U3652" s="34">
        <f>SUMPRODUCT(DatiStorici[[#This Row],[Bond 3Y]:[Gold]],Q3651:T3651)</f>
        <v>19989.548994738463</v>
      </c>
      <c r="V3652" s="32">
        <f t="shared" si="462"/>
        <v>-4.6003046142222195E-3</v>
      </c>
      <c r="W3652" s="32">
        <f>-(1-U3652/MAX(U$5:U3652))</f>
        <v>-3.3583335105715761E-2</v>
      </c>
      <c r="X3652" s="53" t="str">
        <f t="shared" si="463"/>
        <v/>
      </c>
    </row>
    <row r="3653" spans="1:24" x14ac:dyDescent="0.3">
      <c r="A3653" s="79">
        <v>44263</v>
      </c>
      <c r="B3653" s="1">
        <v>132.79684399999999</v>
      </c>
      <c r="C3653" s="1">
        <v>202.14371499999999</v>
      </c>
      <c r="D3653" s="1">
        <v>286.88184999999999</v>
      </c>
      <c r="E3653" s="1">
        <v>157.41246000000001</v>
      </c>
      <c r="F3653" s="3">
        <f t="shared" si="456"/>
        <v>18920.328424765517</v>
      </c>
      <c r="G3653" s="36">
        <f t="shared" si="457"/>
        <v>4.119082276826244E-6</v>
      </c>
      <c r="H3653" s="31">
        <f t="shared" si="458"/>
        <v>-5.2889955893329189E-4</v>
      </c>
      <c r="I3653" s="37">
        <f t="shared" si="459"/>
        <v>2.073820225419052E-2</v>
      </c>
      <c r="J3653" s="37">
        <f t="shared" si="460"/>
        <v>-5.4714189317192127E-3</v>
      </c>
      <c r="K3653" s="39">
        <f t="shared" si="461"/>
        <v>2.742691822195195E-3</v>
      </c>
      <c r="L3653" s="36">
        <f>-(1-B3653/MAX(B$5:B3653))</f>
        <v>-9.69611087085398E-3</v>
      </c>
      <c r="M3653" s="37">
        <f>-(1-C3653/MAX(C$5:C3653))</f>
        <v>-2.4143993070980141E-2</v>
      </c>
      <c r="N3653" s="37">
        <f>-(1-D3653/MAX(D$5:D3653))</f>
        <v>-1.5259470093489602E-2</v>
      </c>
      <c r="O3653" s="37">
        <f>-(1-E3653/MAX(E$5:E3653))</f>
        <v>-0.18578838359924843</v>
      </c>
      <c r="P3653" s="39">
        <f>-(1-F3653/MAX(F$5:F3653))</f>
        <v>-4.5318913649231574E-2</v>
      </c>
      <c r="Q3653" s="33">
        <f>IF(DatiStorici[[#This Row],[Calend]]="X",(DatiStorici[[#This Row],[Balanced]]*B$2/DatiStorici[[#This Row],[Bond 3Y]]),Q3652)</f>
        <v>38.809613925669971</v>
      </c>
      <c r="R3653" s="33">
        <f>IF(DatiStorici[[#This Row],[Calend]]="X",(DatiStorici[[#This Row],[Balanced]]*C$2/DatiStorici[[#This Row],[Bond 10Y]]),R3652)</f>
        <v>25.003538881718356</v>
      </c>
      <c r="S3653" s="33">
        <f>IF(DatiStorici[[#This Row],[Calend]]="X",(DatiStorici[[#This Row],[Balanced]]*D$2/DatiStorici[[#This Row],[SXXR]]),S3652)</f>
        <v>18.759542028468722</v>
      </c>
      <c r="T3653" s="33">
        <f>IF(DatiStorici[[#This Row],[Calend]]="X",(DatiStorici[[#This Row],[Balanced]]*E$2/DatiStorici[[#This Row],[Gold]]),T3652)</f>
        <v>28.478594896129035</v>
      </c>
      <c r="U3653" s="34">
        <f>SUMPRODUCT(DatiStorici[[#This Row],[Bond 3Y]:[Gold]],Q3652:T3652)</f>
        <v>20072.760286107892</v>
      </c>
      <c r="V3653" s="32">
        <f t="shared" si="462"/>
        <v>4.1540995776187702E-3</v>
      </c>
      <c r="W3653" s="32">
        <f>-(1-U3653/MAX(U$5:U3653))</f>
        <v>-2.9560393982434041E-2</v>
      </c>
      <c r="X3653" s="53" t="str">
        <f t="shared" si="463"/>
        <v/>
      </c>
    </row>
    <row r="3654" spans="1:24" x14ac:dyDescent="0.3">
      <c r="A3654" s="79">
        <v>44264</v>
      </c>
      <c r="B3654" s="1">
        <v>132.833868</v>
      </c>
      <c r="C3654" s="1">
        <v>202.66176400000001</v>
      </c>
      <c r="D3654" s="1">
        <v>289.06524300000001</v>
      </c>
      <c r="E3654" s="1">
        <v>160.19588999999999</v>
      </c>
      <c r="F3654" s="3">
        <f t="shared" si="456"/>
        <v>19076.984898021226</v>
      </c>
      <c r="G3654" s="36">
        <f t="shared" si="457"/>
        <v>2.7876294846319925E-4</v>
      </c>
      <c r="H3654" s="31">
        <f t="shared" si="458"/>
        <v>2.559497386707606E-3</v>
      </c>
      <c r="I3654" s="37">
        <f t="shared" si="459"/>
        <v>7.5819584336410586E-3</v>
      </c>
      <c r="J3654" s="37">
        <f t="shared" si="460"/>
        <v>1.752788465193434E-2</v>
      </c>
      <c r="K3654" s="39">
        <f t="shared" si="461"/>
        <v>8.2457072443729833E-3</v>
      </c>
      <c r="L3654" s="36">
        <f>-(1-B3654/MAX(B$5:B3654))</f>
        <v>-9.4200123576158035E-3</v>
      </c>
      <c r="M3654" s="37">
        <f>-(1-C3654/MAX(C$5:C3654))</f>
        <v>-2.1643093013149595E-2</v>
      </c>
      <c r="N3654" s="37">
        <f>-(1-D3654/MAX(D$5:D3654))</f>
        <v>-7.7648322144665549E-3</v>
      </c>
      <c r="O3654" s="37">
        <f>-(1-E3654/MAX(E$5:E3654))</f>
        <v>-0.17139116854118797</v>
      </c>
      <c r="P3654" s="39">
        <f>-(1-F3654/MAX(F$5:F3654))</f>
        <v>-3.7414348320657265E-2</v>
      </c>
      <c r="Q3654" s="33">
        <f>IF(DatiStorici[[#This Row],[Calend]]="X",(DatiStorici[[#This Row],[Balanced]]*B$2/DatiStorici[[#This Row],[Bond 3Y]]),Q3653)</f>
        <v>38.809613925669971</v>
      </c>
      <c r="R3654" s="33">
        <f>IF(DatiStorici[[#This Row],[Calend]]="X",(DatiStorici[[#This Row],[Balanced]]*C$2/DatiStorici[[#This Row],[Bond 10Y]]),R3653)</f>
        <v>25.003538881718356</v>
      </c>
      <c r="S3654" s="33">
        <f>IF(DatiStorici[[#This Row],[Calend]]="X",(DatiStorici[[#This Row],[Balanced]]*D$2/DatiStorici[[#This Row],[SXXR]]),S3653)</f>
        <v>18.759542028468722</v>
      </c>
      <c r="T3654" s="33">
        <f>IF(DatiStorici[[#This Row],[Calend]]="X",(DatiStorici[[#This Row],[Balanced]]*E$2/DatiStorici[[#This Row],[Gold]]),T3653)</f>
        <v>28.478594896129035</v>
      </c>
      <c r="U3654" s="34">
        <f>SUMPRODUCT(DatiStorici[[#This Row],[Bond 3Y]:[Gold]],Q3653:T3653)</f>
        <v>20207.377859707907</v>
      </c>
      <c r="V3654" s="32">
        <f t="shared" si="462"/>
        <v>6.684092011091285E-3</v>
      </c>
      <c r="W3654" s="32">
        <f>-(1-U3654/MAX(U$5:U3654))</f>
        <v>-2.305215977720354E-2</v>
      </c>
      <c r="X3654" s="53" t="str">
        <f t="shared" si="463"/>
        <v/>
      </c>
    </row>
    <row r="3655" spans="1:24" x14ac:dyDescent="0.3">
      <c r="A3655" s="79">
        <v>44265</v>
      </c>
      <c r="B3655" s="1">
        <v>132.838145</v>
      </c>
      <c r="C3655" s="1">
        <v>202.74123399999999</v>
      </c>
      <c r="D3655" s="1">
        <v>290.224672</v>
      </c>
      <c r="E3655" s="1">
        <v>160.12881999999999</v>
      </c>
      <c r="F3655" s="3">
        <f t="shared" ref="F3655:F3718" si="464">SUMPRODUCT(B3655:E3655,B$3:E$3)</f>
        <v>19093.899029674136</v>
      </c>
      <c r="G3655" s="36">
        <f t="shared" ref="G3655:G3718" si="465">LN(B3655/B3654)</f>
        <v>3.2197595464136207E-5</v>
      </c>
      <c r="H3655" s="31">
        <f t="shared" ref="H3655:H3718" si="466">LN(C3655/C3654)</f>
        <v>3.9205433314478836E-4</v>
      </c>
      <c r="I3655" s="37">
        <f t="shared" ref="I3655:I3718" si="467">LN(D3655/D3654)</f>
        <v>4.002937106805945E-3</v>
      </c>
      <c r="J3655" s="37">
        <f t="shared" ref="J3655:J3718" si="468">LN(E3655/E3654)</f>
        <v>-4.1876257988420314E-4</v>
      </c>
      <c r="K3655" s="39">
        <f t="shared" ref="K3655:K3718" si="469">LN(F3655/F3654)</f>
        <v>8.8623217591661876E-4</v>
      </c>
      <c r="L3655" s="36">
        <f>-(1-B3655/MAX(B$5:B3655))</f>
        <v>-9.3881175504334502E-3</v>
      </c>
      <c r="M3655" s="37">
        <f>-(1-C3655/MAX(C$5:C3655))</f>
        <v>-2.125944874861907E-2</v>
      </c>
      <c r="N3655" s="37">
        <f>-(1-D3655/MAX(D$5:D3655))</f>
        <v>-3.7850170820384887E-3</v>
      </c>
      <c r="O3655" s="37">
        <f>-(1-E3655/MAX(E$5:E3655))</f>
        <v>-0.1717380862700133</v>
      </c>
      <c r="P3655" s="39">
        <f>-(1-F3655/MAX(F$5:F3655))</f>
        <v>-3.6560895821389772E-2</v>
      </c>
      <c r="Q3655" s="33">
        <f>IF(DatiStorici[[#This Row],[Calend]]="X",(DatiStorici[[#This Row],[Balanced]]*B$2/DatiStorici[[#This Row],[Bond 3Y]]),Q3654)</f>
        <v>38.809613925669971</v>
      </c>
      <c r="R3655" s="33">
        <f>IF(DatiStorici[[#This Row],[Calend]]="X",(DatiStorici[[#This Row],[Balanced]]*C$2/DatiStorici[[#This Row],[Bond 10Y]]),R3654)</f>
        <v>25.003538881718356</v>
      </c>
      <c r="S3655" s="33">
        <f>IF(DatiStorici[[#This Row],[Calend]]="X",(DatiStorici[[#This Row],[Balanced]]*D$2/DatiStorici[[#This Row],[SXXR]]),S3654)</f>
        <v>18.759542028468722</v>
      </c>
      <c r="T3655" s="33">
        <f>IF(DatiStorici[[#This Row],[Calend]]="X",(DatiStorici[[#This Row],[Balanced]]*E$2/DatiStorici[[#This Row],[Gold]]),T3654)</f>
        <v>28.478594896129035</v>
      </c>
      <c r="U3655" s="34">
        <f>SUMPRODUCT(DatiStorici[[#This Row],[Bond 3Y]:[Gold]],Q3654:T3654)</f>
        <v>20229.371177356443</v>
      </c>
      <c r="V3655" s="32">
        <f t="shared" ref="V3655:V3718" si="470">LN(U3655/U3654)</f>
        <v>1.0877887239190045E-3</v>
      </c>
      <c r="W3655" s="32">
        <f>-(1-U3655/MAX(U$5:U3655))</f>
        <v>-2.1988868719588717E-2</v>
      </c>
      <c r="X3655" s="53" t="str">
        <f t="shared" ref="X3655:X3718" si="471">IF(AND(MONTH(A3655)&lt;&gt;MONTH(A3654),MONTH(A3655)=X$2),"X","")</f>
        <v/>
      </c>
    </row>
    <row r="3656" spans="1:24" x14ac:dyDescent="0.3">
      <c r="A3656" s="79">
        <v>44266</v>
      </c>
      <c r="B3656" s="1">
        <v>132.895241</v>
      </c>
      <c r="C3656" s="1">
        <v>203.42253400000001</v>
      </c>
      <c r="D3656" s="1">
        <v>291.74047400000001</v>
      </c>
      <c r="E3656" s="1">
        <v>160.87815000000001</v>
      </c>
      <c r="F3656" s="3">
        <f t="shared" si="464"/>
        <v>19164.915016633036</v>
      </c>
      <c r="G3656" s="36">
        <f t="shared" si="465"/>
        <v>4.2972395556364982E-4</v>
      </c>
      <c r="H3656" s="31">
        <f t="shared" si="466"/>
        <v>3.3548075562830353E-3</v>
      </c>
      <c r="I3656" s="37">
        <f t="shared" si="467"/>
        <v>5.2092653252752783E-3</v>
      </c>
      <c r="J3656" s="37">
        <f t="shared" si="468"/>
        <v>4.6686298496204596E-3</v>
      </c>
      <c r="K3656" s="39">
        <f t="shared" si="469"/>
        <v>3.7124030261058427E-3</v>
      </c>
      <c r="L3656" s="36">
        <f>-(1-B3656/MAX(B$5:B3656))</f>
        <v>-8.962336416254324E-3</v>
      </c>
      <c r="M3656" s="37">
        <f>-(1-C3656/MAX(C$5:C3656))</f>
        <v>-1.7970448655191706E-2</v>
      </c>
      <c r="N3656" s="37">
        <f>-(1-D3656/MAX(D$5:D3656))</f>
        <v>0</v>
      </c>
      <c r="O3656" s="37">
        <f>-(1-E3656/MAX(E$5:E3656))</f>
        <v>-0.16786219747113684</v>
      </c>
      <c r="P3656" s="39">
        <f>-(1-F3656/MAX(F$5:F3656))</f>
        <v>-3.2977574324208336E-2</v>
      </c>
      <c r="Q3656" s="33">
        <f>IF(DatiStorici[[#This Row],[Calend]]="X",(DatiStorici[[#This Row],[Balanced]]*B$2/DatiStorici[[#This Row],[Bond 3Y]]),Q3655)</f>
        <v>38.809613925669971</v>
      </c>
      <c r="R3656" s="33">
        <f>IF(DatiStorici[[#This Row],[Calend]]="X",(DatiStorici[[#This Row],[Balanced]]*C$2/DatiStorici[[#This Row],[Bond 10Y]]),R3655)</f>
        <v>25.003538881718356</v>
      </c>
      <c r="S3656" s="33">
        <f>IF(DatiStorici[[#This Row],[Calend]]="X",(DatiStorici[[#This Row],[Balanced]]*D$2/DatiStorici[[#This Row],[SXXR]]),S3655)</f>
        <v>18.759542028468722</v>
      </c>
      <c r="T3656" s="33">
        <f>IF(DatiStorici[[#This Row],[Calend]]="X",(DatiStorici[[#This Row],[Balanced]]*E$2/DatiStorici[[#This Row],[Gold]]),T3655)</f>
        <v>28.478594896129035</v>
      </c>
      <c r="U3656" s="34">
        <f>SUMPRODUCT(DatiStorici[[#This Row],[Bond 3Y]:[Gold]],Q3655:T3655)</f>
        <v>20298.397578952608</v>
      </c>
      <c r="V3656" s="32">
        <f t="shared" si="470"/>
        <v>3.4063789080708701E-3</v>
      </c>
      <c r="W3656" s="32">
        <f>-(1-U3656/MAX(U$5:U3656))</f>
        <v>-1.8651711646271107E-2</v>
      </c>
      <c r="X3656" s="53" t="str">
        <f t="shared" si="471"/>
        <v/>
      </c>
    </row>
    <row r="3657" spans="1:24" x14ac:dyDescent="0.3">
      <c r="A3657" s="79">
        <v>44267</v>
      </c>
      <c r="B3657" s="1">
        <v>132.85317699999999</v>
      </c>
      <c r="C3657" s="1">
        <v>202.850289</v>
      </c>
      <c r="D3657" s="1">
        <v>290.997162</v>
      </c>
      <c r="E3657" s="1">
        <v>159.06164999999999</v>
      </c>
      <c r="F3657" s="3">
        <f t="shared" si="464"/>
        <v>19066.562135661701</v>
      </c>
      <c r="G3657" s="36">
        <f t="shared" si="465"/>
        <v>-3.1657009037248701E-4</v>
      </c>
      <c r="H3657" s="31">
        <f t="shared" si="466"/>
        <v>-2.8170497559156515E-3</v>
      </c>
      <c r="I3657" s="37">
        <f t="shared" si="467"/>
        <v>-2.551104844483522E-3</v>
      </c>
      <c r="J3657" s="37">
        <f t="shared" si="468"/>
        <v>-1.1355383225008554E-2</v>
      </c>
      <c r="K3657" s="39">
        <f t="shared" si="469"/>
        <v>-5.1451372150486214E-3</v>
      </c>
      <c r="L3657" s="36">
        <f>-(1-B3657/MAX(B$5:B3657))</f>
        <v>-9.2760196449939158E-3</v>
      </c>
      <c r="M3657" s="37">
        <f>-(1-C3657/MAX(C$5:C3657))</f>
        <v>-2.0732981839491238E-2</v>
      </c>
      <c r="N3657" s="37">
        <f>-(1-D3657/MAX(D$5:D3657))</f>
        <v>-2.5478535419120041E-3</v>
      </c>
      <c r="O3657" s="37">
        <f>-(1-E3657/MAX(E$5:E3657))</f>
        <v>-0.17725799371999784</v>
      </c>
      <c r="P3657" s="39">
        <f>-(1-F3657/MAX(F$5:F3657))</f>
        <v>-3.7940259598135073E-2</v>
      </c>
      <c r="Q3657" s="33">
        <f>IF(DatiStorici[[#This Row],[Calend]]="X",(DatiStorici[[#This Row],[Balanced]]*B$2/DatiStorici[[#This Row],[Bond 3Y]]),Q3656)</f>
        <v>38.809613925669971</v>
      </c>
      <c r="R3657" s="33">
        <f>IF(DatiStorici[[#This Row],[Calend]]="X",(DatiStorici[[#This Row],[Balanced]]*C$2/DatiStorici[[#This Row],[Bond 10Y]]),R3656)</f>
        <v>25.003538881718356</v>
      </c>
      <c r="S3657" s="33">
        <f>IF(DatiStorici[[#This Row],[Calend]]="X",(DatiStorici[[#This Row],[Balanced]]*D$2/DatiStorici[[#This Row],[SXXR]]),S3656)</f>
        <v>18.759542028468722</v>
      </c>
      <c r="T3657" s="33">
        <f>IF(DatiStorici[[#This Row],[Calend]]="X",(DatiStorici[[#This Row],[Balanced]]*E$2/DatiStorici[[#This Row],[Gold]]),T3656)</f>
        <v>28.478594896129035</v>
      </c>
      <c r="U3657" s="34">
        <f>SUMPRODUCT(DatiStorici[[#This Row],[Bond 3Y]:[Gold]],Q3656:T3656)</f>
        <v>20216.781380911983</v>
      </c>
      <c r="V3657" s="32">
        <f t="shared" si="470"/>
        <v>-4.0289249874752462E-3</v>
      </c>
      <c r="W3657" s="32">
        <f>-(1-U3657/MAX(U$5:U3657))</f>
        <v>-2.2597536233535886E-2</v>
      </c>
      <c r="X3657" s="53" t="str">
        <f t="shared" si="471"/>
        <v/>
      </c>
    </row>
    <row r="3658" spans="1:24" x14ac:dyDescent="0.3">
      <c r="A3658" s="79">
        <v>44270</v>
      </c>
      <c r="B3658" s="1">
        <v>132.88809800000001</v>
      </c>
      <c r="C3658" s="1">
        <v>203.456557</v>
      </c>
      <c r="D3658" s="1">
        <v>290.99602900000002</v>
      </c>
      <c r="E3658" s="1">
        <v>160.8151</v>
      </c>
      <c r="F3658" s="3">
        <f t="shared" si="464"/>
        <v>19151.914366500103</v>
      </c>
      <c r="G3658" s="36">
        <f t="shared" si="465"/>
        <v>2.6281954281314656E-4</v>
      </c>
      <c r="H3658" s="31">
        <f t="shared" si="466"/>
        <v>2.9842886277666567E-3</v>
      </c>
      <c r="I3658" s="37">
        <f t="shared" si="467"/>
        <v>-3.8935163417899827E-6</v>
      </c>
      <c r="J3658" s="37">
        <f t="shared" si="468"/>
        <v>1.0963394889491249E-2</v>
      </c>
      <c r="K3658" s="39">
        <f t="shared" si="469"/>
        <v>4.4665502421120306E-3</v>
      </c>
      <c r="L3658" s="36">
        <f>-(1-B3658/MAX(B$5:B3658))</f>
        <v>-9.0156038017356055E-3</v>
      </c>
      <c r="M3658" s="37">
        <f>-(1-C3658/MAX(C$5:C3658))</f>
        <v>-1.7806201407021049E-2</v>
      </c>
      <c r="N3658" s="37">
        <f>-(1-D3658/MAX(D$5:D3658))</f>
        <v>-2.5517371305839864E-3</v>
      </c>
      <c r="O3658" s="37">
        <f>-(1-E3658/MAX(E$5:E3658))</f>
        <v>-0.16818832186061694</v>
      </c>
      <c r="P3658" s="39">
        <f>-(1-F3658/MAX(F$5:F3658))</f>
        <v>-3.3633560547784103E-2</v>
      </c>
      <c r="Q3658" s="33">
        <f>IF(DatiStorici[[#This Row],[Calend]]="X",(DatiStorici[[#This Row],[Balanced]]*B$2/DatiStorici[[#This Row],[Bond 3Y]]),Q3657)</f>
        <v>38.809613925669971</v>
      </c>
      <c r="R3658" s="33">
        <f>IF(DatiStorici[[#This Row],[Calend]]="X",(DatiStorici[[#This Row],[Balanced]]*C$2/DatiStorici[[#This Row],[Bond 10Y]]),R3657)</f>
        <v>25.003538881718356</v>
      </c>
      <c r="S3658" s="33">
        <f>IF(DatiStorici[[#This Row],[Calend]]="X",(DatiStorici[[#This Row],[Balanced]]*D$2/DatiStorici[[#This Row],[SXXR]]),S3657)</f>
        <v>18.759542028468722</v>
      </c>
      <c r="T3658" s="33">
        <f>IF(DatiStorici[[#This Row],[Calend]]="X",(DatiStorici[[#This Row],[Balanced]]*E$2/DatiStorici[[#This Row],[Gold]]),T3657)</f>
        <v>28.478594896129035</v>
      </c>
      <c r="U3658" s="34">
        <f>SUMPRODUCT(DatiStorici[[#This Row],[Bond 3Y]:[Gold]],Q3657:T3657)</f>
        <v>20283.210034610125</v>
      </c>
      <c r="V3658" s="32">
        <f t="shared" si="470"/>
        <v>3.2804309802310239E-3</v>
      </c>
      <c r="W3658" s="32">
        <f>-(1-U3658/MAX(U$5:U3658))</f>
        <v>-1.938597013080523E-2</v>
      </c>
      <c r="X3658" s="53" t="str">
        <f t="shared" si="471"/>
        <v/>
      </c>
    </row>
    <row r="3659" spans="1:24" x14ac:dyDescent="0.3">
      <c r="A3659" s="79">
        <v>44271</v>
      </c>
      <c r="B3659" s="1">
        <v>132.88573400000001</v>
      </c>
      <c r="C3659" s="1">
        <v>203.35499100000001</v>
      </c>
      <c r="D3659" s="1">
        <v>293.57494700000001</v>
      </c>
      <c r="E3659" s="1">
        <v>161.87226999999999</v>
      </c>
      <c r="F3659" s="3">
        <f t="shared" si="464"/>
        <v>19229.775807180478</v>
      </c>
      <c r="G3659" s="36">
        <f t="shared" si="465"/>
        <v>-1.7789561765902122E-5</v>
      </c>
      <c r="H3659" s="31">
        <f t="shared" si="466"/>
        <v>-4.9932703537838678E-4</v>
      </c>
      <c r="I3659" s="37">
        <f t="shared" si="467"/>
        <v>8.8233416877706115E-3</v>
      </c>
      <c r="J3659" s="37">
        <f t="shared" si="468"/>
        <v>6.5523096380639559E-3</v>
      </c>
      <c r="K3659" s="39">
        <f t="shared" si="469"/>
        <v>4.0572234904118782E-3</v>
      </c>
      <c r="L3659" s="36">
        <f>-(1-B3659/MAX(B$5:B3659))</f>
        <v>-9.033232823054016E-3</v>
      </c>
      <c r="M3659" s="37">
        <f>-(1-C3659/MAX(C$5:C3659))</f>
        <v>-1.8296514901060434E-2</v>
      </c>
      <c r="N3659" s="37">
        <f>-(1-D3659/MAX(D$5:D3659))</f>
        <v>0</v>
      </c>
      <c r="O3659" s="37">
        <f>-(1-E3659/MAX(E$5:E3659))</f>
        <v>-0.16272013913537164</v>
      </c>
      <c r="P3659" s="39">
        <f>-(1-F3659/MAX(F$5:F3659))</f>
        <v>-2.9704831452559755E-2</v>
      </c>
      <c r="Q3659" s="33">
        <f>IF(DatiStorici[[#This Row],[Calend]]="X",(DatiStorici[[#This Row],[Balanced]]*B$2/DatiStorici[[#This Row],[Bond 3Y]]),Q3658)</f>
        <v>38.809613925669971</v>
      </c>
      <c r="R3659" s="33">
        <f>IF(DatiStorici[[#This Row],[Calend]]="X",(DatiStorici[[#This Row],[Balanced]]*C$2/DatiStorici[[#This Row],[Bond 10Y]]),R3658)</f>
        <v>25.003538881718356</v>
      </c>
      <c r="S3659" s="33">
        <f>IF(DatiStorici[[#This Row],[Calend]]="X",(DatiStorici[[#This Row],[Balanced]]*D$2/DatiStorici[[#This Row],[SXXR]]),S3658)</f>
        <v>18.759542028468722</v>
      </c>
      <c r="T3659" s="33">
        <f>IF(DatiStorici[[#This Row],[Calend]]="X",(DatiStorici[[#This Row],[Balanced]]*E$2/DatiStorici[[#This Row],[Gold]]),T3658)</f>
        <v>28.478594896129035</v>
      </c>
      <c r="U3659" s="34">
        <f>SUMPRODUCT(DatiStorici[[#This Row],[Bond 3Y]:[Gold]],Q3658:T3658)</f>
        <v>20359.064816028062</v>
      </c>
      <c r="V3659" s="32">
        <f t="shared" si="470"/>
        <v>3.7328062848714688E-3</v>
      </c>
      <c r="W3659" s="32">
        <f>-(1-U3659/MAX(U$5:U3659))</f>
        <v>-1.5718687547616295E-2</v>
      </c>
      <c r="X3659" s="53" t="str">
        <f t="shared" si="471"/>
        <v/>
      </c>
    </row>
    <row r="3660" spans="1:24" x14ac:dyDescent="0.3">
      <c r="A3660" s="79">
        <v>44272</v>
      </c>
      <c r="B3660" s="1">
        <v>132.81917200000001</v>
      </c>
      <c r="C3660" s="1">
        <v>202.45016699999999</v>
      </c>
      <c r="D3660" s="1">
        <v>292.266346</v>
      </c>
      <c r="E3660" s="1">
        <v>161.37135000000001</v>
      </c>
      <c r="F3660" s="3">
        <f t="shared" si="464"/>
        <v>19165.781317177003</v>
      </c>
      <c r="G3660" s="36">
        <f t="shared" si="465"/>
        <v>-5.0102199763208451E-4</v>
      </c>
      <c r="H3660" s="31">
        <f t="shared" si="466"/>
        <v>-4.4594085690166365E-3</v>
      </c>
      <c r="I3660" s="37">
        <f t="shared" si="467"/>
        <v>-4.4674323645384241E-3</v>
      </c>
      <c r="J3660" s="37">
        <f t="shared" si="468"/>
        <v>-3.099336661194981E-3</v>
      </c>
      <c r="K3660" s="39">
        <f t="shared" si="469"/>
        <v>-3.3334351187545887E-3</v>
      </c>
      <c r="L3660" s="36">
        <f>-(1-B3660/MAX(B$5:B3660))</f>
        <v>-9.5296046153552361E-3</v>
      </c>
      <c r="M3660" s="37">
        <f>-(1-C3660/MAX(C$5:C3660))</f>
        <v>-2.266458509119007E-2</v>
      </c>
      <c r="N3660" s="37">
        <f>-(1-D3660/MAX(D$5:D3660))</f>
        <v>-4.4574682321241177E-3</v>
      </c>
      <c r="O3660" s="37">
        <f>-(1-E3660/MAX(E$5:E3660))</f>
        <v>-0.16531113404700348</v>
      </c>
      <c r="P3660" s="39">
        <f>-(1-F3660/MAX(F$5:F3660))</f>
        <v>-3.2933862570064698E-2</v>
      </c>
      <c r="Q3660" s="33">
        <f>IF(DatiStorici[[#This Row],[Calend]]="X",(DatiStorici[[#This Row],[Balanced]]*B$2/DatiStorici[[#This Row],[Bond 3Y]]),Q3659)</f>
        <v>38.809613925669971</v>
      </c>
      <c r="R3660" s="33">
        <f>IF(DatiStorici[[#This Row],[Calend]]="X",(DatiStorici[[#This Row],[Balanced]]*C$2/DatiStorici[[#This Row],[Bond 10Y]]),R3659)</f>
        <v>25.003538881718356</v>
      </c>
      <c r="S3660" s="33">
        <f>IF(DatiStorici[[#This Row],[Calend]]="X",(DatiStorici[[#This Row],[Balanced]]*D$2/DatiStorici[[#This Row],[SXXR]]),S3659)</f>
        <v>18.759542028468722</v>
      </c>
      <c r="T3660" s="33">
        <f>IF(DatiStorici[[#This Row],[Calend]]="X",(DatiStorici[[#This Row],[Balanced]]*E$2/DatiStorici[[#This Row],[Gold]]),T3659)</f>
        <v>28.478594896129035</v>
      </c>
      <c r="U3660" s="34">
        <f>SUMPRODUCT(DatiStorici[[#This Row],[Bond 3Y]:[Gold]],Q3659:T3659)</f>
        <v>20295.043515227466</v>
      </c>
      <c r="V3660" s="32">
        <f t="shared" si="470"/>
        <v>-3.1495637883327478E-3</v>
      </c>
      <c r="W3660" s="32">
        <f>-(1-U3660/MAX(U$5:U3660))</f>
        <v>-1.8813867534828055E-2</v>
      </c>
      <c r="X3660" s="53" t="str">
        <f t="shared" si="471"/>
        <v/>
      </c>
    </row>
    <row r="3661" spans="1:24" x14ac:dyDescent="0.3">
      <c r="A3661" s="79">
        <v>44273</v>
      </c>
      <c r="B3661" s="1">
        <v>132.83830699999999</v>
      </c>
      <c r="C3661" s="1">
        <v>202.28075100000001</v>
      </c>
      <c r="D3661" s="1">
        <v>293.61462299999999</v>
      </c>
      <c r="E3661" s="1">
        <v>161.01972000000001</v>
      </c>
      <c r="F3661" s="3">
        <f t="shared" si="464"/>
        <v>19168.378446545565</v>
      </c>
      <c r="G3661" s="36">
        <f t="shared" si="465"/>
        <v>1.440576798748117E-4</v>
      </c>
      <c r="H3661" s="31">
        <f t="shared" si="466"/>
        <v>-8.3717849247603093E-4</v>
      </c>
      <c r="I3661" s="37">
        <f t="shared" si="467"/>
        <v>4.6025710048939444E-3</v>
      </c>
      <c r="J3661" s="37">
        <f t="shared" si="468"/>
        <v>-2.1813888296266198E-3</v>
      </c>
      <c r="K3661" s="39">
        <f t="shared" si="469"/>
        <v>1.3549948080469234E-4</v>
      </c>
      <c r="L3661" s="36">
        <f>-(1-B3661/MAX(B$5:B3661))</f>
        <v>-9.386909470292415E-3</v>
      </c>
      <c r="M3661" s="37">
        <f>-(1-C3661/MAX(C$5:C3661))</f>
        <v>-2.3482446884567465E-2</v>
      </c>
      <c r="N3661" s="37">
        <f>-(1-D3661/MAX(D$5:D3661))</f>
        <v>0</v>
      </c>
      <c r="O3661" s="37">
        <f>-(1-E3661/MAX(E$5:E3661))</f>
        <v>-0.16712993054300507</v>
      </c>
      <c r="P3661" s="39">
        <f>-(1-F3661/MAX(F$5:F3661))</f>
        <v>-3.2802816732418028E-2</v>
      </c>
      <c r="Q3661" s="33">
        <f>IF(DatiStorici[[#This Row],[Calend]]="X",(DatiStorici[[#This Row],[Balanced]]*B$2/DatiStorici[[#This Row],[Bond 3Y]]),Q3660)</f>
        <v>38.809613925669971</v>
      </c>
      <c r="R3661" s="33">
        <f>IF(DatiStorici[[#This Row],[Calend]]="X",(DatiStorici[[#This Row],[Balanced]]*C$2/DatiStorici[[#This Row],[Bond 10Y]]),R3660)</f>
        <v>25.003538881718356</v>
      </c>
      <c r="S3661" s="33">
        <f>IF(DatiStorici[[#This Row],[Calend]]="X",(DatiStorici[[#This Row],[Balanced]]*D$2/DatiStorici[[#This Row],[SXXR]]),S3660)</f>
        <v>18.759542028468722</v>
      </c>
      <c r="T3661" s="33">
        <f>IF(DatiStorici[[#This Row],[Calend]]="X",(DatiStorici[[#This Row],[Balanced]]*E$2/DatiStorici[[#This Row],[Gold]]),T3660)</f>
        <v>28.478594896129035</v>
      </c>
      <c r="U3661" s="34">
        <f>SUMPRODUCT(DatiStorici[[#This Row],[Bond 3Y]:[Gold]],Q3660:T3660)</f>
        <v>20306.829268370937</v>
      </c>
      <c r="V3661" s="32">
        <f t="shared" si="470"/>
        <v>5.8055220936772533E-4</v>
      </c>
      <c r="W3661" s="32">
        <f>-(1-U3661/MAX(U$5:U3661))</f>
        <v>-1.824407237590886E-2</v>
      </c>
      <c r="X3661" s="53" t="str">
        <f t="shared" si="471"/>
        <v/>
      </c>
    </row>
    <row r="3662" spans="1:24" x14ac:dyDescent="0.3">
      <c r="A3662" s="79">
        <v>44274</v>
      </c>
      <c r="B3662" s="1">
        <v>132.87316799999999</v>
      </c>
      <c r="C3662" s="1">
        <v>202.77061800000001</v>
      </c>
      <c r="D3662" s="1">
        <v>291.38095199999998</v>
      </c>
      <c r="E3662" s="1">
        <v>161.88560000000001</v>
      </c>
      <c r="F3662" s="3">
        <f t="shared" si="464"/>
        <v>19182.190668591069</v>
      </c>
      <c r="G3662" s="36">
        <f t="shared" si="465"/>
        <v>2.6239740079001575E-4</v>
      </c>
      <c r="H3662" s="31">
        <f t="shared" si="466"/>
        <v>2.4187906834726158E-3</v>
      </c>
      <c r="I3662" s="37">
        <f t="shared" si="467"/>
        <v>-7.6365769266862511E-3</v>
      </c>
      <c r="J3662" s="37">
        <f t="shared" si="468"/>
        <v>5.3630709794890968E-3</v>
      </c>
      <c r="K3662" s="39">
        <f t="shared" si="469"/>
        <v>7.2031382904622315E-4</v>
      </c>
      <c r="L3662" s="36">
        <f>-(1-B3662/MAX(B$5:B3662))</f>
        <v>-9.1269410641234838E-3</v>
      </c>
      <c r="M3662" s="37">
        <f>-(1-C3662/MAX(C$5:C3662))</f>
        <v>-2.1117596438703701E-2</v>
      </c>
      <c r="N3662" s="37">
        <f>-(1-D3662/MAX(D$5:D3662))</f>
        <v>-7.6074923557196694E-3</v>
      </c>
      <c r="O3662" s="37">
        <f>-(1-E3662/MAX(E$5:E3662))</f>
        <v>-0.16265119007729434</v>
      </c>
      <c r="P3662" s="39">
        <f>-(1-F3662/MAX(F$5:F3662))</f>
        <v>-3.2105880249536534E-2</v>
      </c>
      <c r="Q3662" s="33">
        <f>IF(DatiStorici[[#This Row],[Calend]]="X",(DatiStorici[[#This Row],[Balanced]]*B$2/DatiStorici[[#This Row],[Bond 3Y]]),Q3661)</f>
        <v>38.809613925669971</v>
      </c>
      <c r="R3662" s="33">
        <f>IF(DatiStorici[[#This Row],[Calend]]="X",(DatiStorici[[#This Row],[Balanced]]*C$2/DatiStorici[[#This Row],[Bond 10Y]]),R3661)</f>
        <v>25.003538881718356</v>
      </c>
      <c r="S3662" s="33">
        <f>IF(DatiStorici[[#This Row],[Calend]]="X",(DatiStorici[[#This Row],[Balanced]]*D$2/DatiStorici[[#This Row],[SXXR]]),S3661)</f>
        <v>18.759542028468722</v>
      </c>
      <c r="T3662" s="33">
        <f>IF(DatiStorici[[#This Row],[Calend]]="X",(DatiStorici[[#This Row],[Balanced]]*E$2/DatiStorici[[#This Row],[Gold]]),T3661)</f>
        <v>28.478594896129035</v>
      </c>
      <c r="U3662" s="34">
        <f>SUMPRODUCT(DatiStorici[[#This Row],[Bond 3Y]:[Gold]],Q3661:T3661)</f>
        <v>20303.187019649758</v>
      </c>
      <c r="V3662" s="32">
        <f t="shared" si="470"/>
        <v>-1.793768662939405E-4</v>
      </c>
      <c r="W3662" s="32">
        <f>-(1-U3662/MAX(U$5:U3662))</f>
        <v>-1.8420160884097037E-2</v>
      </c>
      <c r="X3662" s="53" t="str">
        <f t="shared" si="471"/>
        <v/>
      </c>
    </row>
    <row r="3663" spans="1:24" x14ac:dyDescent="0.3">
      <c r="A3663" s="79">
        <v>44277</v>
      </c>
      <c r="B3663" s="1">
        <v>132.878051</v>
      </c>
      <c r="C3663" s="1">
        <v>202.99637899999999</v>
      </c>
      <c r="D3663" s="1">
        <v>291.94824499999999</v>
      </c>
      <c r="E3663" s="1">
        <v>161.96888999999999</v>
      </c>
      <c r="F3663" s="3">
        <f t="shared" si="464"/>
        <v>19199.846204434558</v>
      </c>
      <c r="G3663" s="36">
        <f t="shared" si="465"/>
        <v>3.6748655520142475E-5</v>
      </c>
      <c r="H3663" s="31">
        <f t="shared" si="466"/>
        <v>1.1127618804122265E-3</v>
      </c>
      <c r="I3663" s="37">
        <f t="shared" si="467"/>
        <v>1.9450189764590093E-3</v>
      </c>
      <c r="J3663" s="37">
        <f t="shared" si="468"/>
        <v>5.1436681848283494E-4</v>
      </c>
      <c r="K3663" s="39">
        <f t="shared" si="469"/>
        <v>9.1998958508486323E-4</v>
      </c>
      <c r="L3663" s="36">
        <f>-(1-B3663/MAX(B$5:B3663))</f>
        <v>-9.0905271423391554E-3</v>
      </c>
      <c r="M3663" s="37">
        <f>-(1-C3663/MAX(C$5:C3663))</f>
        <v>-2.0027727144571683E-2</v>
      </c>
      <c r="N3663" s="37">
        <f>-(1-D3663/MAX(D$5:D3663))</f>
        <v>-5.6753917191652015E-3</v>
      </c>
      <c r="O3663" s="37">
        <f>-(1-E3663/MAX(E$5:E3663))</f>
        <v>-0.16222037484494234</v>
      </c>
      <c r="P3663" s="39">
        <f>-(1-F3663/MAX(F$5:F3663))</f>
        <v>-3.1215018010744444E-2</v>
      </c>
      <c r="Q3663" s="33">
        <f>IF(DatiStorici[[#This Row],[Calend]]="X",(DatiStorici[[#This Row],[Balanced]]*B$2/DatiStorici[[#This Row],[Bond 3Y]]),Q3662)</f>
        <v>38.809613925669971</v>
      </c>
      <c r="R3663" s="33">
        <f>IF(DatiStorici[[#This Row],[Calend]]="X",(DatiStorici[[#This Row],[Balanced]]*C$2/DatiStorici[[#This Row],[Bond 10Y]]),R3662)</f>
        <v>25.003538881718356</v>
      </c>
      <c r="S3663" s="33">
        <f>IF(DatiStorici[[#This Row],[Calend]]="X",(DatiStorici[[#This Row],[Balanced]]*D$2/DatiStorici[[#This Row],[SXXR]]),S3662)</f>
        <v>18.759542028468722</v>
      </c>
      <c r="T3663" s="33">
        <f>IF(DatiStorici[[#This Row],[Calend]]="X",(DatiStorici[[#This Row],[Balanced]]*E$2/DatiStorici[[#This Row],[Gold]]),T3662)</f>
        <v>28.478594896129035</v>
      </c>
      <c r="U3663" s="34">
        <f>SUMPRODUCT(DatiStorici[[#This Row],[Bond 3Y]:[Gold]],Q3662:T3662)</f>
        <v>20322.035489980888</v>
      </c>
      <c r="V3663" s="32">
        <f t="shared" si="470"/>
        <v>9.2791967744146287E-4</v>
      </c>
      <c r="W3663" s="32">
        <f>-(1-U3663/MAX(U$5:U3663))</f>
        <v>-1.7508910918399234E-2</v>
      </c>
      <c r="X3663" s="53" t="str">
        <f t="shared" si="471"/>
        <v/>
      </c>
    </row>
    <row r="3664" spans="1:24" x14ac:dyDescent="0.3">
      <c r="A3664" s="79">
        <v>44278</v>
      </c>
      <c r="B3664" s="1">
        <v>132.90980099999999</v>
      </c>
      <c r="C3664" s="1">
        <v>203.55505700000001</v>
      </c>
      <c r="D3664" s="1">
        <v>291.34823699999998</v>
      </c>
      <c r="E3664" s="1">
        <v>161.03887</v>
      </c>
      <c r="F3664" s="3">
        <f t="shared" si="464"/>
        <v>19169.068068871704</v>
      </c>
      <c r="G3664" s="36">
        <f t="shared" si="465"/>
        <v>2.3891234992182424E-4</v>
      </c>
      <c r="H3664" s="31">
        <f t="shared" si="466"/>
        <v>2.7483772147742741E-3</v>
      </c>
      <c r="I3664" s="37">
        <f t="shared" si="467"/>
        <v>-2.057300978637358E-3</v>
      </c>
      <c r="J3664" s="37">
        <f t="shared" si="468"/>
        <v>-5.7585153371701578E-3</v>
      </c>
      <c r="K3664" s="39">
        <f t="shared" si="469"/>
        <v>-1.6043269791363858E-3</v>
      </c>
      <c r="L3664" s="36">
        <f>-(1-B3664/MAX(B$5:B3664))</f>
        <v>-8.8537583492506178E-3</v>
      </c>
      <c r="M3664" s="37">
        <f>-(1-C3664/MAX(C$5:C3664))</f>
        <v>-1.733068913753244E-2</v>
      </c>
      <c r="N3664" s="37">
        <f>-(1-D3664/MAX(D$5:D3664))</f>
        <v>-7.7189139179897337E-3</v>
      </c>
      <c r="O3664" s="37">
        <f>-(1-E3664/MAX(E$5:E3664))</f>
        <v>-0.1670308776951297</v>
      </c>
      <c r="P3664" s="39">
        <f>-(1-F3664/MAX(F$5:F3664))</f>
        <v>-3.2768019799896075E-2</v>
      </c>
      <c r="Q3664" s="33">
        <f>IF(DatiStorici[[#This Row],[Calend]]="X",(DatiStorici[[#This Row],[Balanced]]*B$2/DatiStorici[[#This Row],[Bond 3Y]]),Q3663)</f>
        <v>38.809613925669971</v>
      </c>
      <c r="R3664" s="33">
        <f>IF(DatiStorici[[#This Row],[Calend]]="X",(DatiStorici[[#This Row],[Balanced]]*C$2/DatiStorici[[#This Row],[Bond 10Y]]),R3663)</f>
        <v>25.003538881718356</v>
      </c>
      <c r="S3664" s="33">
        <f>IF(DatiStorici[[#This Row],[Calend]]="X",(DatiStorici[[#This Row],[Balanced]]*D$2/DatiStorici[[#This Row],[SXXR]]),S3663)</f>
        <v>18.759542028468722</v>
      </c>
      <c r="T3664" s="33">
        <f>IF(DatiStorici[[#This Row],[Calend]]="X",(DatiStorici[[#This Row],[Balanced]]*E$2/DatiStorici[[#This Row],[Gold]]),T3663)</f>
        <v>28.478594896129035</v>
      </c>
      <c r="U3664" s="34">
        <f>SUMPRODUCT(DatiStorici[[#This Row],[Bond 3Y]:[Gold]],Q3663:T3663)</f>
        <v>20299.495084199672</v>
      </c>
      <c r="V3664" s="32">
        <f t="shared" si="470"/>
        <v>-1.1097764055668622E-3</v>
      </c>
      <c r="W3664" s="32">
        <f>-(1-U3664/MAX(U$5:U3664))</f>
        <v>-1.8598651551676171E-2</v>
      </c>
      <c r="X3664" s="53" t="str">
        <f t="shared" si="471"/>
        <v/>
      </c>
    </row>
    <row r="3665" spans="1:24" x14ac:dyDescent="0.3">
      <c r="A3665" s="79">
        <v>44279</v>
      </c>
      <c r="B3665" s="1">
        <v>132.923181</v>
      </c>
      <c r="C3665" s="1">
        <v>203.79958199999999</v>
      </c>
      <c r="D3665" s="1">
        <v>291.408795</v>
      </c>
      <c r="E3665" s="1">
        <v>161.43825000000001</v>
      </c>
      <c r="F3665" s="3">
        <f t="shared" si="464"/>
        <v>19192.252236493976</v>
      </c>
      <c r="G3665" s="36">
        <f t="shared" si="465"/>
        <v>1.006647099291999E-4</v>
      </c>
      <c r="H3665" s="31">
        <f t="shared" si="466"/>
        <v>1.2005510970499566E-3</v>
      </c>
      <c r="I3665" s="37">
        <f t="shared" si="467"/>
        <v>2.0783275668127864E-4</v>
      </c>
      <c r="J3665" s="37">
        <f t="shared" si="468"/>
        <v>2.4769521893070689E-3</v>
      </c>
      <c r="K3665" s="39">
        <f t="shared" si="469"/>
        <v>1.2087264077685644E-3</v>
      </c>
      <c r="L3665" s="36">
        <f>-(1-B3665/MAX(B$5:B3665))</f>
        <v>-8.7539798783363709E-3</v>
      </c>
      <c r="M3665" s="37">
        <f>-(1-C3665/MAX(C$5:C3665))</f>
        <v>-1.6150235962946735E-2</v>
      </c>
      <c r="N3665" s="37">
        <f>-(1-D3665/MAX(D$5:D3665))</f>
        <v>-7.5126639724616417E-3</v>
      </c>
      <c r="O3665" s="37">
        <f>-(1-E3665/MAX(E$5:E3665))</f>
        <v>-0.16496509563849882</v>
      </c>
      <c r="P3665" s="39">
        <f>-(1-F3665/MAX(F$5:F3665))</f>
        <v>-3.159819410581366E-2</v>
      </c>
      <c r="Q3665" s="33">
        <f>IF(DatiStorici[[#This Row],[Calend]]="X",(DatiStorici[[#This Row],[Balanced]]*B$2/DatiStorici[[#This Row],[Bond 3Y]]),Q3664)</f>
        <v>38.809613925669971</v>
      </c>
      <c r="R3665" s="33">
        <f>IF(DatiStorici[[#This Row],[Calend]]="X",(DatiStorici[[#This Row],[Balanced]]*C$2/DatiStorici[[#This Row],[Bond 10Y]]),R3664)</f>
        <v>25.003538881718356</v>
      </c>
      <c r="S3665" s="33">
        <f>IF(DatiStorici[[#This Row],[Calend]]="X",(DatiStorici[[#This Row],[Balanced]]*D$2/DatiStorici[[#This Row],[SXXR]]),S3664)</f>
        <v>18.759542028468722</v>
      </c>
      <c r="T3665" s="33">
        <f>IF(DatiStorici[[#This Row],[Calend]]="X",(DatiStorici[[#This Row],[Balanced]]*E$2/DatiStorici[[#This Row],[Gold]]),T3664)</f>
        <v>28.478594896129035</v>
      </c>
      <c r="U3665" s="34">
        <f>SUMPRODUCT(DatiStorici[[#This Row],[Bond 3Y]:[Gold]],Q3664:T3664)</f>
        <v>20318.638168754827</v>
      </c>
      <c r="V3665" s="32">
        <f t="shared" si="470"/>
        <v>9.4258817131170523E-4</v>
      </c>
      <c r="W3665" s="32">
        <f>-(1-U3665/MAX(U$5:U3665))</f>
        <v>-1.7673158138270417E-2</v>
      </c>
      <c r="X3665" s="53" t="str">
        <f t="shared" si="471"/>
        <v/>
      </c>
    </row>
    <row r="3666" spans="1:24" x14ac:dyDescent="0.3">
      <c r="A3666" s="79">
        <v>44280</v>
      </c>
      <c r="B3666" s="1">
        <v>132.92744999999999</v>
      </c>
      <c r="C3666" s="1">
        <v>204.09625</v>
      </c>
      <c r="D3666" s="1">
        <v>291.37677600000001</v>
      </c>
      <c r="E3666" s="1">
        <v>162.07084</v>
      </c>
      <c r="F3666" s="3">
        <f t="shared" si="464"/>
        <v>19224.336981354929</v>
      </c>
      <c r="G3666" s="36">
        <f t="shared" si="465"/>
        <v>3.21157785806415E-5</v>
      </c>
      <c r="H3666" s="31">
        <f t="shared" si="466"/>
        <v>1.4546265445092557E-3</v>
      </c>
      <c r="I3666" s="37">
        <f t="shared" si="467"/>
        <v>-1.0988261077655779E-4</v>
      </c>
      <c r="J3666" s="37">
        <f t="shared" si="468"/>
        <v>3.9108069962264505E-3</v>
      </c>
      <c r="K3666" s="39">
        <f t="shared" si="469"/>
        <v>1.6703592366819329E-3</v>
      </c>
      <c r="L3666" s="36">
        <f>-(1-B3666/MAX(B$5:B3666))</f>
        <v>-8.7221447294326682E-3</v>
      </c>
      <c r="M3666" s="37">
        <f>-(1-C3666/MAX(C$5:C3666))</f>
        <v>-1.4718060592747162E-2</v>
      </c>
      <c r="N3666" s="37">
        <f>-(1-D3666/MAX(D$5:D3666))</f>
        <v>-7.6217150805870659E-3</v>
      </c>
      <c r="O3666" s="37">
        <f>-(1-E3666/MAX(E$5:E3666))</f>
        <v>-0.16169304127622686</v>
      </c>
      <c r="P3666" s="39">
        <f>-(1-F3666/MAX(F$5:F3666))</f>
        <v>-2.9979263483074114E-2</v>
      </c>
      <c r="Q3666" s="33">
        <f>IF(DatiStorici[[#This Row],[Calend]]="X",(DatiStorici[[#This Row],[Balanced]]*B$2/DatiStorici[[#This Row],[Bond 3Y]]),Q3665)</f>
        <v>38.809613925669971</v>
      </c>
      <c r="R3666" s="33">
        <f>IF(DatiStorici[[#This Row],[Calend]]="X",(DatiStorici[[#This Row],[Balanced]]*C$2/DatiStorici[[#This Row],[Bond 10Y]]),R3665)</f>
        <v>25.003538881718356</v>
      </c>
      <c r="S3666" s="33">
        <f>IF(DatiStorici[[#This Row],[Calend]]="X",(DatiStorici[[#This Row],[Balanced]]*D$2/DatiStorici[[#This Row],[SXXR]]),S3665)</f>
        <v>18.759542028468722</v>
      </c>
      <c r="T3666" s="33">
        <f>IF(DatiStorici[[#This Row],[Calend]]="X",(DatiStorici[[#This Row],[Balanced]]*E$2/DatiStorici[[#This Row],[Gold]]),T3665)</f>
        <v>28.478594896129035</v>
      </c>
      <c r="U3666" s="34">
        <f>SUMPRODUCT(DatiStorici[[#This Row],[Bond 3Y]:[Gold]],Q3665:T3665)</f>
        <v>20343.63620943877</v>
      </c>
      <c r="V3666" s="32">
        <f t="shared" si="470"/>
        <v>1.2295447913579804E-3</v>
      </c>
      <c r="W3666" s="32">
        <f>-(1-U3666/MAX(U$5:U3666))</f>
        <v>-1.646460045079956E-2</v>
      </c>
      <c r="X3666" s="53" t="str">
        <f t="shared" si="471"/>
        <v/>
      </c>
    </row>
    <row r="3667" spans="1:24" x14ac:dyDescent="0.3">
      <c r="A3667" s="79">
        <v>44281</v>
      </c>
      <c r="B3667" s="1">
        <v>132.91633100000001</v>
      </c>
      <c r="C3667" s="1">
        <v>203.72660999999999</v>
      </c>
      <c r="D3667" s="1">
        <v>294.10047600000001</v>
      </c>
      <c r="E3667" s="1">
        <v>161.55598000000001</v>
      </c>
      <c r="F3667" s="3">
        <f t="shared" si="464"/>
        <v>19235.371026150715</v>
      </c>
      <c r="G3667" s="36">
        <f t="shared" si="465"/>
        <v>-8.3650630943032711E-5</v>
      </c>
      <c r="H3667" s="31">
        <f t="shared" si="466"/>
        <v>-1.8127483153911063E-3</v>
      </c>
      <c r="I3667" s="37">
        <f t="shared" si="467"/>
        <v>9.30427148030878E-3</v>
      </c>
      <c r="J3667" s="37">
        <f t="shared" si="468"/>
        <v>-3.1818156132302601E-3</v>
      </c>
      <c r="K3667" s="39">
        <f t="shared" si="469"/>
        <v>5.7379765318924208E-4</v>
      </c>
      <c r="L3667" s="36">
        <f>-(1-B3667/MAX(B$5:B3667))</f>
        <v>-8.8050622793648392E-3</v>
      </c>
      <c r="M3667" s="37">
        <f>-(1-C3667/MAX(C$5:C3667))</f>
        <v>-1.6502510900298195E-2</v>
      </c>
      <c r="N3667" s="37">
        <f>-(1-D3667/MAX(D$5:D3667))</f>
        <v>0</v>
      </c>
      <c r="O3667" s="37">
        <f>-(1-E3667/MAX(E$5:E3667))</f>
        <v>-0.16435614045414515</v>
      </c>
      <c r="P3667" s="39">
        <f>-(1-F3667/MAX(F$5:F3667))</f>
        <v>-2.9422508143737813E-2</v>
      </c>
      <c r="Q3667" s="33">
        <f>IF(DatiStorici[[#This Row],[Calend]]="X",(DatiStorici[[#This Row],[Balanced]]*B$2/DatiStorici[[#This Row],[Bond 3Y]]),Q3666)</f>
        <v>38.809613925669971</v>
      </c>
      <c r="R3667" s="33">
        <f>IF(DatiStorici[[#This Row],[Calend]]="X",(DatiStorici[[#This Row],[Balanced]]*C$2/DatiStorici[[#This Row],[Bond 10Y]]),R3666)</f>
        <v>25.003538881718356</v>
      </c>
      <c r="S3667" s="33">
        <f>IF(DatiStorici[[#This Row],[Calend]]="X",(DatiStorici[[#This Row],[Balanced]]*D$2/DatiStorici[[#This Row],[SXXR]]),S3666)</f>
        <v>18.759542028468722</v>
      </c>
      <c r="T3667" s="33">
        <f>IF(DatiStorici[[#This Row],[Calend]]="X",(DatiStorici[[#This Row],[Balanced]]*E$2/DatiStorici[[#This Row],[Gold]]),T3666)</f>
        <v>28.478594896129035</v>
      </c>
      <c r="U3667" s="34">
        <f>SUMPRODUCT(DatiStorici[[#This Row],[Bond 3Y]:[Gold]],Q3666:T3666)</f>
        <v>20370.395252484013</v>
      </c>
      <c r="V3667" s="32">
        <f t="shared" si="470"/>
        <v>1.314487705463462E-3</v>
      </c>
      <c r="W3667" s="32">
        <f>-(1-U3667/MAX(U$5:U3667))</f>
        <v>-1.5170905173214511E-2</v>
      </c>
      <c r="X3667" s="53" t="str">
        <f t="shared" si="471"/>
        <v/>
      </c>
    </row>
    <row r="3668" spans="1:24" x14ac:dyDescent="0.3">
      <c r="A3668" s="79">
        <v>44284</v>
      </c>
      <c r="B3668" s="1">
        <v>132.879491</v>
      </c>
      <c r="C3668" s="1">
        <v>203.1772</v>
      </c>
      <c r="D3668" s="1">
        <v>294.606515</v>
      </c>
      <c r="E3668" s="1">
        <v>159.13925</v>
      </c>
      <c r="F3668" s="3">
        <f t="shared" si="464"/>
        <v>19132.84624312097</v>
      </c>
      <c r="G3668" s="36">
        <f t="shared" si="465"/>
        <v>-2.7720526198425323E-4</v>
      </c>
      <c r="H3668" s="31">
        <f t="shared" si="466"/>
        <v>-2.7004433007207893E-3</v>
      </c>
      <c r="I3668" s="37">
        <f t="shared" si="467"/>
        <v>1.7191544600931366E-3</v>
      </c>
      <c r="J3668" s="37">
        <f t="shared" si="468"/>
        <v>-1.5072102882193079E-2</v>
      </c>
      <c r="K3668" s="39">
        <f t="shared" si="469"/>
        <v>-5.3442684777028652E-3</v>
      </c>
      <c r="L3668" s="36">
        <f>-(1-B3668/MAX(B$5:B3668))</f>
        <v>-9.0797886521959414E-3</v>
      </c>
      <c r="M3668" s="37">
        <f>-(1-C3668/MAX(C$5:C3668))</f>
        <v>-1.9154807306183796E-2</v>
      </c>
      <c r="N3668" s="37">
        <f>-(1-D3668/MAX(D$5:D3668))</f>
        <v>0</v>
      </c>
      <c r="O3668" s="37">
        <f>-(1-E3668/MAX(E$5:E3668))</f>
        <v>-0.17685660985602214</v>
      </c>
      <c r="P3668" s="39">
        <f>-(1-F3668/MAX(F$5:F3668))</f>
        <v>-3.4595699065339214E-2</v>
      </c>
      <c r="Q3668" s="33">
        <f>IF(DatiStorici[[#This Row],[Calend]]="X",(DatiStorici[[#This Row],[Balanced]]*B$2/DatiStorici[[#This Row],[Bond 3Y]]),Q3667)</f>
        <v>38.809613925669971</v>
      </c>
      <c r="R3668" s="33">
        <f>IF(DatiStorici[[#This Row],[Calend]]="X",(DatiStorici[[#This Row],[Balanced]]*C$2/DatiStorici[[#This Row],[Bond 10Y]]),R3667)</f>
        <v>25.003538881718356</v>
      </c>
      <c r="S3668" s="33">
        <f>IF(DatiStorici[[#This Row],[Calend]]="X",(DatiStorici[[#This Row],[Balanced]]*D$2/DatiStorici[[#This Row],[SXXR]]),S3667)</f>
        <v>18.759542028468722</v>
      </c>
      <c r="T3668" s="33">
        <f>IF(DatiStorici[[#This Row],[Calend]]="X",(DatiStorici[[#This Row],[Balanced]]*E$2/DatiStorici[[#This Row],[Gold]]),T3667)</f>
        <v>28.478594896129035</v>
      </c>
      <c r="U3668" s="34">
        <f>SUMPRODUCT(DatiStorici[[#This Row],[Bond 3Y]:[Gold]],Q3667:T3667)</f>
        <v>20295.896297255207</v>
      </c>
      <c r="V3668" s="32">
        <f t="shared" si="470"/>
        <v>-3.6639209394901469E-3</v>
      </c>
      <c r="W3668" s="32">
        <f>-(1-U3668/MAX(U$5:U3668))</f>
        <v>-1.8772638852612822E-2</v>
      </c>
      <c r="X3668" s="53" t="str">
        <f t="shared" si="471"/>
        <v/>
      </c>
    </row>
    <row r="3669" spans="1:24" x14ac:dyDescent="0.3">
      <c r="A3669" s="79">
        <v>44285</v>
      </c>
      <c r="B3669" s="1">
        <v>132.816067</v>
      </c>
      <c r="C3669" s="1">
        <v>202.512204</v>
      </c>
      <c r="D3669" s="1">
        <v>296.703757</v>
      </c>
      <c r="E3669" s="1">
        <v>157.08526000000001</v>
      </c>
      <c r="F3669" s="3">
        <f t="shared" si="464"/>
        <v>19064.982603230164</v>
      </c>
      <c r="G3669" s="36">
        <f t="shared" si="465"/>
        <v>-4.7741860407518941E-4</v>
      </c>
      <c r="H3669" s="31">
        <f t="shared" si="466"/>
        <v>-3.2783532871984494E-3</v>
      </c>
      <c r="I3669" s="37">
        <f t="shared" si="467"/>
        <v>7.093571322940459E-3</v>
      </c>
      <c r="J3669" s="37">
        <f t="shared" si="468"/>
        <v>-1.2990889835931508E-2</v>
      </c>
      <c r="K3669" s="39">
        <f t="shared" si="469"/>
        <v>-3.5532758454059287E-3</v>
      </c>
      <c r="L3669" s="36">
        <f>-(1-B3669/MAX(B$5:B3669))</f>
        <v>-9.5527594847265584E-3</v>
      </c>
      <c r="M3669" s="37">
        <f>-(1-C3669/MAX(C$5:C3669))</f>
        <v>-2.2365099257055321E-2</v>
      </c>
      <c r="N3669" s="37">
        <f>-(1-D3669/MAX(D$5:D3669))</f>
        <v>0</v>
      </c>
      <c r="O3669" s="37">
        <f>-(1-E3669/MAX(E$5:E3669))</f>
        <v>-0.18748081659271232</v>
      </c>
      <c r="P3669" s="39">
        <f>-(1-F3669/MAX(F$5:F3669))</f>
        <v>-3.8019959574996598E-2</v>
      </c>
      <c r="Q3669" s="33">
        <f>IF(DatiStorici[[#This Row],[Calend]]="X",(DatiStorici[[#This Row],[Balanced]]*B$2/DatiStorici[[#This Row],[Bond 3Y]]),Q3668)</f>
        <v>38.809613925669971</v>
      </c>
      <c r="R3669" s="33">
        <f>IF(DatiStorici[[#This Row],[Calend]]="X",(DatiStorici[[#This Row],[Balanced]]*C$2/DatiStorici[[#This Row],[Bond 10Y]]),R3668)</f>
        <v>25.003538881718356</v>
      </c>
      <c r="S3669" s="33">
        <f>IF(DatiStorici[[#This Row],[Calend]]="X",(DatiStorici[[#This Row],[Balanced]]*D$2/DatiStorici[[#This Row],[SXXR]]),S3668)</f>
        <v>18.759542028468722</v>
      </c>
      <c r="T3669" s="33">
        <f>IF(DatiStorici[[#This Row],[Calend]]="X",(DatiStorici[[#This Row],[Balanced]]*E$2/DatiStorici[[#This Row],[Gold]]),T3668)</f>
        <v>28.478594896129035</v>
      </c>
      <c r="U3669" s="34">
        <f>SUMPRODUCT(DatiStorici[[#This Row],[Bond 3Y]:[Gold]],Q3668:T3668)</f>
        <v>20257.656133271568</v>
      </c>
      <c r="V3669" s="32">
        <f t="shared" si="470"/>
        <v>-1.8859100140771012E-3</v>
      </c>
      <c r="W3669" s="32">
        <f>-(1-U3669/MAX(U$5:U3669))</f>
        <v>-2.0621401511130344E-2</v>
      </c>
      <c r="X3669" s="53" t="str">
        <f t="shared" si="471"/>
        <v/>
      </c>
    </row>
    <row r="3670" spans="1:24" x14ac:dyDescent="0.3">
      <c r="A3670" s="79">
        <v>44286</v>
      </c>
      <c r="B3670" s="1">
        <v>132.83308099999999</v>
      </c>
      <c r="C3670" s="1">
        <v>202.833472</v>
      </c>
      <c r="D3670" s="1">
        <v>297.70495099999999</v>
      </c>
      <c r="E3670" s="1">
        <v>157.74583999999999</v>
      </c>
      <c r="F3670" s="3">
        <f t="shared" si="464"/>
        <v>19114.651804347843</v>
      </c>
      <c r="G3670" s="36">
        <f t="shared" si="465"/>
        <v>1.2809376692046073E-4</v>
      </c>
      <c r="H3670" s="31">
        <f t="shared" si="466"/>
        <v>1.585156010256186E-3</v>
      </c>
      <c r="I3670" s="37">
        <f t="shared" si="467"/>
        <v>3.3687088810693492E-3</v>
      </c>
      <c r="J3670" s="37">
        <f t="shared" si="468"/>
        <v>4.1964149627865179E-3</v>
      </c>
      <c r="K3670" s="39">
        <f t="shared" si="469"/>
        <v>2.601870337889067E-3</v>
      </c>
      <c r="L3670" s="36">
        <f>-(1-B3670/MAX(B$5:B3670))</f>
        <v>-9.4258812407704839E-3</v>
      </c>
      <c r="M3670" s="37">
        <f>-(1-C3670/MAX(C$5:C3670))</f>
        <v>-2.0814166507877041E-2</v>
      </c>
      <c r="N3670" s="37">
        <f>-(1-D3670/MAX(D$5:D3670))</f>
        <v>0</v>
      </c>
      <c r="O3670" s="37">
        <f>-(1-E3670/MAX(E$5:E3670))</f>
        <v>-0.1840639847258958</v>
      </c>
      <c r="P3670" s="39">
        <f>-(1-F3670/MAX(F$5:F3670))</f>
        <v>-3.551375324407835E-2</v>
      </c>
      <c r="Q3670" s="33">
        <f>IF(DatiStorici[[#This Row],[Calend]]="X",(DatiStorici[[#This Row],[Balanced]]*B$2/DatiStorici[[#This Row],[Bond 3Y]]),Q3669)</f>
        <v>38.809613925669971</v>
      </c>
      <c r="R3670" s="33">
        <f>IF(DatiStorici[[#This Row],[Calend]]="X",(DatiStorici[[#This Row],[Balanced]]*C$2/DatiStorici[[#This Row],[Bond 10Y]]),R3669)</f>
        <v>25.003538881718356</v>
      </c>
      <c r="S3670" s="33">
        <f>IF(DatiStorici[[#This Row],[Calend]]="X",(DatiStorici[[#This Row],[Balanced]]*D$2/DatiStorici[[#This Row],[SXXR]]),S3669)</f>
        <v>18.759542028468722</v>
      </c>
      <c r="T3670" s="33">
        <f>IF(DatiStorici[[#This Row],[Calend]]="X",(DatiStorici[[#This Row],[Balanced]]*E$2/DatiStorici[[#This Row],[Gold]]),T3669)</f>
        <v>28.478594896129035</v>
      </c>
      <c r="U3670" s="34">
        <f>SUMPRODUCT(DatiStorici[[#This Row],[Bond 3Y]:[Gold]],Q3669:T3669)</f>
        <v>20303.943608110487</v>
      </c>
      <c r="V3670" s="32">
        <f t="shared" si="470"/>
        <v>2.2823308363966628E-3</v>
      </c>
      <c r="W3670" s="32">
        <f>-(1-U3670/MAX(U$5:U3670))</f>
        <v>-1.8383582785356123E-2</v>
      </c>
      <c r="X3670" s="53" t="str">
        <f t="shared" si="471"/>
        <v/>
      </c>
    </row>
    <row r="3671" spans="1:24" x14ac:dyDescent="0.3">
      <c r="A3671" s="79">
        <v>44287</v>
      </c>
      <c r="B3671" s="1">
        <v>132.87804499999999</v>
      </c>
      <c r="C3671" s="1">
        <v>203.33740900000001</v>
      </c>
      <c r="D3671" s="1">
        <v>297.94901700000003</v>
      </c>
      <c r="E3671" s="1">
        <v>161.00897000000001</v>
      </c>
      <c r="F3671" s="3">
        <f t="shared" si="464"/>
        <v>19260.892607960464</v>
      </c>
      <c r="G3671" s="36">
        <f t="shared" si="465"/>
        <v>3.3844273746504248E-4</v>
      </c>
      <c r="H3671" s="31">
        <f t="shared" si="466"/>
        <v>2.4814051531047601E-3</v>
      </c>
      <c r="I3671" s="37">
        <f t="shared" si="467"/>
        <v>8.1948925641609936E-4</v>
      </c>
      <c r="J3671" s="37">
        <f t="shared" si="468"/>
        <v>2.0474947484524927E-2</v>
      </c>
      <c r="K3671" s="39">
        <f t="shared" si="469"/>
        <v>7.621599316124477E-3</v>
      </c>
      <c r="L3671" s="36">
        <f>-(1-B3671/MAX(B$5:B3671))</f>
        <v>-9.0905718860482265E-3</v>
      </c>
      <c r="M3671" s="37">
        <f>-(1-C3671/MAX(C$5:C3671))</f>
        <v>-1.838139263428018E-2</v>
      </c>
      <c r="N3671" s="37">
        <f>-(1-D3671/MAX(D$5:D3671))</f>
        <v>0</v>
      </c>
      <c r="O3671" s="37">
        <f>-(1-E3671/MAX(E$5:E3671))</f>
        <v>-0.16718553462209962</v>
      </c>
      <c r="P3671" s="39">
        <f>-(1-F3671/MAX(F$5:F3671))</f>
        <v>-2.8134741309012612E-2</v>
      </c>
      <c r="Q3671" s="33">
        <f>IF(DatiStorici[[#This Row],[Calend]]="X",(DatiStorici[[#This Row],[Balanced]]*B$2/DatiStorici[[#This Row],[Bond 3Y]]),Q3670)</f>
        <v>38.809613925669971</v>
      </c>
      <c r="R3671" s="33">
        <f>IF(DatiStorici[[#This Row],[Calend]]="X",(DatiStorici[[#This Row],[Balanced]]*C$2/DatiStorici[[#This Row],[Bond 10Y]]),R3670)</f>
        <v>25.003538881718356</v>
      </c>
      <c r="S3671" s="33">
        <f>IF(DatiStorici[[#This Row],[Calend]]="X",(DatiStorici[[#This Row],[Balanced]]*D$2/DatiStorici[[#This Row],[SXXR]]),S3670)</f>
        <v>18.759542028468722</v>
      </c>
      <c r="T3671" s="33">
        <f>IF(DatiStorici[[#This Row],[Calend]]="X",(DatiStorici[[#This Row],[Balanced]]*E$2/DatiStorici[[#This Row],[Gold]]),T3670)</f>
        <v>28.478594896129035</v>
      </c>
      <c r="U3671" s="34">
        <f>SUMPRODUCT(DatiStorici[[#This Row],[Bond 3Y]:[Gold]],Q3670:T3670)</f>
        <v>20415.796775712603</v>
      </c>
      <c r="V3671" s="32">
        <f t="shared" si="470"/>
        <v>5.4938193553044348E-3</v>
      </c>
      <c r="W3671" s="32">
        <f>-(1-U3671/MAX(U$5:U3671))</f>
        <v>-1.2975918749496662E-2</v>
      </c>
      <c r="X3671" s="53" t="str">
        <f t="shared" si="471"/>
        <v/>
      </c>
    </row>
    <row r="3672" spans="1:24" x14ac:dyDescent="0.3">
      <c r="A3672" s="79">
        <v>44292</v>
      </c>
      <c r="B3672" s="1">
        <v>132.81817699999999</v>
      </c>
      <c r="C3672" s="1">
        <v>202.86325199999999</v>
      </c>
      <c r="D3672" s="1">
        <v>300.11238500000002</v>
      </c>
      <c r="E3672" s="1">
        <v>162.73508000000001</v>
      </c>
      <c r="F3672" s="3">
        <f t="shared" si="464"/>
        <v>19348.033239060715</v>
      </c>
      <c r="G3672" s="36">
        <f t="shared" si="465"/>
        <v>-4.5064999842711151E-4</v>
      </c>
      <c r="H3672" s="31">
        <f t="shared" si="466"/>
        <v>-2.3345959811703434E-3</v>
      </c>
      <c r="I3672" s="37">
        <f t="shared" si="467"/>
        <v>7.234633195295102E-3</v>
      </c>
      <c r="J3672" s="37">
        <f t="shared" si="468"/>
        <v>1.0663524820976603E-2</v>
      </c>
      <c r="K3672" s="39">
        <f t="shared" si="469"/>
        <v>4.5140224523812526E-3</v>
      </c>
      <c r="L3672" s="36">
        <f>-(1-B3672/MAX(B$5:B3672))</f>
        <v>-9.5370246137529424E-3</v>
      </c>
      <c r="M3672" s="37">
        <f>-(1-C3672/MAX(C$5:C3672))</f>
        <v>-2.0670402493812357E-2</v>
      </c>
      <c r="N3672" s="37">
        <f>-(1-D3672/MAX(D$5:D3672))</f>
        <v>0</v>
      </c>
      <c r="O3672" s="37">
        <f>-(1-E3672/MAX(E$5:E3672))</f>
        <v>-0.15825727816015567</v>
      </c>
      <c r="P3672" s="39">
        <f>-(1-F3672/MAX(F$5:F3672))</f>
        <v>-2.373780323814989E-2</v>
      </c>
      <c r="Q3672" s="33">
        <f>IF(DatiStorici[[#This Row],[Calend]]="X",(DatiStorici[[#This Row],[Balanced]]*B$2/DatiStorici[[#This Row],[Bond 3Y]]),Q3671)</f>
        <v>38.809613925669971</v>
      </c>
      <c r="R3672" s="33">
        <f>IF(DatiStorici[[#This Row],[Calend]]="X",(DatiStorici[[#This Row],[Balanced]]*C$2/DatiStorici[[#This Row],[Bond 10Y]]),R3671)</f>
        <v>25.003538881718356</v>
      </c>
      <c r="S3672" s="33">
        <f>IF(DatiStorici[[#This Row],[Calend]]="X",(DatiStorici[[#This Row],[Balanced]]*D$2/DatiStorici[[#This Row],[SXXR]]),S3671)</f>
        <v>18.759542028468722</v>
      </c>
      <c r="T3672" s="33">
        <f>IF(DatiStorici[[#This Row],[Calend]]="X",(DatiStorici[[#This Row],[Balanced]]*E$2/DatiStorici[[#This Row],[Gold]]),T3671)</f>
        <v>28.478594896129035</v>
      </c>
      <c r="U3672" s="34">
        <f>SUMPRODUCT(DatiStorici[[#This Row],[Bond 3Y]:[Gold]],Q3671:T3671)</f>
        <v>20491.358699115764</v>
      </c>
      <c r="V3672" s="32">
        <f t="shared" si="470"/>
        <v>3.694317459380226E-3</v>
      </c>
      <c r="W3672" s="32">
        <f>-(1-U3672/MAX(U$5:U3672))</f>
        <v>-9.322794708153781E-3</v>
      </c>
      <c r="X3672" s="53" t="str">
        <f t="shared" si="471"/>
        <v/>
      </c>
    </row>
    <row r="3673" spans="1:24" x14ac:dyDescent="0.3">
      <c r="A3673" s="79">
        <v>44293</v>
      </c>
      <c r="B3673" s="1">
        <v>132.82564500000001</v>
      </c>
      <c r="C3673" s="1">
        <v>202.87620100000001</v>
      </c>
      <c r="D3673" s="1">
        <v>299.45947699999999</v>
      </c>
      <c r="E3673" s="1">
        <v>162.11767</v>
      </c>
      <c r="F3673" s="3">
        <f t="shared" si="464"/>
        <v>19314.372366880121</v>
      </c>
      <c r="G3673" s="36">
        <f t="shared" si="465"/>
        <v>5.6225662963069585E-5</v>
      </c>
      <c r="H3673" s="31">
        <f t="shared" si="466"/>
        <v>6.3829139161544743E-5</v>
      </c>
      <c r="I3673" s="37">
        <f t="shared" si="467"/>
        <v>-2.1779149405078226E-3</v>
      </c>
      <c r="J3673" s="37">
        <f t="shared" si="468"/>
        <v>-3.8011729524135892E-3</v>
      </c>
      <c r="K3673" s="39">
        <f t="shared" si="469"/>
        <v>-1.7412719233631661E-3</v>
      </c>
      <c r="L3673" s="36">
        <f>-(1-B3673/MAX(B$5:B3673))</f>
        <v>-9.4813336107043567E-3</v>
      </c>
      <c r="M3673" s="37">
        <f>-(1-C3673/MAX(C$5:C3673))</f>
        <v>-2.060789073363356E-2</v>
      </c>
      <c r="N3673" s="37">
        <f>-(1-D3673/MAX(D$5:D3673))</f>
        <v>-2.17554500458228E-3</v>
      </c>
      <c r="O3673" s="37">
        <f>-(1-E3673/MAX(E$5:E3673))</f>
        <v>-0.16145081439027364</v>
      </c>
      <c r="P3673" s="39">
        <f>-(1-F3673/MAX(F$5:F3673))</f>
        <v>-2.5436262022766942E-2</v>
      </c>
      <c r="Q3673" s="33">
        <f>IF(DatiStorici[[#This Row],[Calend]]="X",(DatiStorici[[#This Row],[Balanced]]*B$2/DatiStorici[[#This Row],[Bond 3Y]]),Q3672)</f>
        <v>38.809613925669971</v>
      </c>
      <c r="R3673" s="33">
        <f>IF(DatiStorici[[#This Row],[Calend]]="X",(DatiStorici[[#This Row],[Balanced]]*C$2/DatiStorici[[#This Row],[Bond 10Y]]),R3672)</f>
        <v>25.003538881718356</v>
      </c>
      <c r="S3673" s="33">
        <f>IF(DatiStorici[[#This Row],[Calend]]="X",(DatiStorici[[#This Row],[Balanced]]*D$2/DatiStorici[[#This Row],[SXXR]]),S3672)</f>
        <v>18.759542028468722</v>
      </c>
      <c r="T3673" s="33">
        <f>IF(DatiStorici[[#This Row],[Calend]]="X",(DatiStorici[[#This Row],[Balanced]]*E$2/DatiStorici[[#This Row],[Gold]]),T3672)</f>
        <v>28.478594896129035</v>
      </c>
      <c r="U3673" s="34">
        <f>SUMPRODUCT(DatiStorici[[#This Row],[Bond 3Y]:[Gold]],Q3672:T3672)</f>
        <v>20462.141075795997</v>
      </c>
      <c r="V3673" s="32">
        <f t="shared" si="470"/>
        <v>-1.4268684453097977E-3</v>
      </c>
      <c r="W3673" s="32">
        <f>-(1-U3673/MAX(U$5:U3673))</f>
        <v>-1.073535274496884E-2</v>
      </c>
      <c r="X3673" s="53" t="str">
        <f t="shared" si="471"/>
        <v/>
      </c>
    </row>
    <row r="3674" spans="1:24" x14ac:dyDescent="0.3">
      <c r="A3674" s="79">
        <v>44294</v>
      </c>
      <c r="B3674" s="1">
        <v>132.84453600000001</v>
      </c>
      <c r="C3674" s="1">
        <v>203.13983400000001</v>
      </c>
      <c r="D3674" s="1">
        <v>301.26437199999998</v>
      </c>
      <c r="E3674" s="1">
        <v>163.74352999999999</v>
      </c>
      <c r="F3674" s="3">
        <f t="shared" si="464"/>
        <v>19412.790434542574</v>
      </c>
      <c r="G3674" s="36">
        <f t="shared" si="465"/>
        <v>1.4221392826785405E-4</v>
      </c>
      <c r="H3674" s="31">
        <f t="shared" si="466"/>
        <v>1.2986336219468942E-3</v>
      </c>
      <c r="I3674" s="37">
        <f t="shared" si="467"/>
        <v>6.0090853196412908E-3</v>
      </c>
      <c r="J3674" s="37">
        <f t="shared" si="468"/>
        <v>9.9789326976244905E-3</v>
      </c>
      <c r="K3674" s="39">
        <f t="shared" si="469"/>
        <v>5.0826485812607387E-3</v>
      </c>
      <c r="L3674" s="36">
        <f>-(1-B3674/MAX(B$5:B3674))</f>
        <v>-9.3404580431379891E-3</v>
      </c>
      <c r="M3674" s="37">
        <f>-(1-C3674/MAX(C$5:C3674))</f>
        <v>-1.9335193006302598E-2</v>
      </c>
      <c r="N3674" s="37">
        <f>-(1-D3674/MAX(D$5:D3674))</f>
        <v>0</v>
      </c>
      <c r="O3674" s="37">
        <f>-(1-E3674/MAX(E$5:E3674))</f>
        <v>-0.15304109829383927</v>
      </c>
      <c r="P3674" s="39">
        <f>-(1-F3674/MAX(F$5:F3674))</f>
        <v>-2.0470287561692113E-2</v>
      </c>
      <c r="Q3674" s="33">
        <f>IF(DatiStorici[[#This Row],[Calend]]="X",(DatiStorici[[#This Row],[Balanced]]*B$2/DatiStorici[[#This Row],[Bond 3Y]]),Q3673)</f>
        <v>38.809613925669971</v>
      </c>
      <c r="R3674" s="33">
        <f>IF(DatiStorici[[#This Row],[Calend]]="X",(DatiStorici[[#This Row],[Balanced]]*C$2/DatiStorici[[#This Row],[Bond 10Y]]),R3673)</f>
        <v>25.003538881718356</v>
      </c>
      <c r="S3674" s="33">
        <f>IF(DatiStorici[[#This Row],[Calend]]="X",(DatiStorici[[#This Row],[Balanced]]*D$2/DatiStorici[[#This Row],[SXXR]]),S3673)</f>
        <v>18.759542028468722</v>
      </c>
      <c r="T3674" s="33">
        <f>IF(DatiStorici[[#This Row],[Calend]]="X",(DatiStorici[[#This Row],[Balanced]]*E$2/DatiStorici[[#This Row],[Gold]]),T3673)</f>
        <v>28.478594896129035</v>
      </c>
      <c r="U3674" s="34">
        <f>SUMPRODUCT(DatiStorici[[#This Row],[Bond 3Y]:[Gold]],Q3673:T3673)</f>
        <v>20549.627198085967</v>
      </c>
      <c r="V3674" s="32">
        <f t="shared" si="470"/>
        <v>4.2663976061034815E-3</v>
      </c>
      <c r="W3674" s="32">
        <f>-(1-U3674/MAX(U$5:U3674))</f>
        <v>-6.5057402334379733E-3</v>
      </c>
      <c r="X3674" s="53" t="str">
        <f t="shared" si="471"/>
        <v/>
      </c>
    </row>
    <row r="3675" spans="1:24" x14ac:dyDescent="0.3">
      <c r="A3675" s="79">
        <v>44295</v>
      </c>
      <c r="B3675" s="1">
        <v>132.77808200000001</v>
      </c>
      <c r="C3675" s="1">
        <v>202.41552799999999</v>
      </c>
      <c r="D3675" s="1">
        <v>301.60335500000002</v>
      </c>
      <c r="E3675" s="1">
        <v>162.40791999999999</v>
      </c>
      <c r="F3675" s="3">
        <f t="shared" si="464"/>
        <v>19345.233570487784</v>
      </c>
      <c r="G3675" s="36">
        <f t="shared" si="465"/>
        <v>-5.003640268801782E-4</v>
      </c>
      <c r="H3675" s="31">
        <f t="shared" si="466"/>
        <v>-3.5719255024776776E-3</v>
      </c>
      <c r="I3675" s="37">
        <f t="shared" si="467"/>
        <v>1.1245685265375261E-3</v>
      </c>
      <c r="J3675" s="37">
        <f t="shared" si="468"/>
        <v>-8.1901672730410914E-3</v>
      </c>
      <c r="K3675" s="39">
        <f t="shared" si="469"/>
        <v>-3.4860875499293999E-3</v>
      </c>
      <c r="L3675" s="36">
        <f>-(1-B3675/MAX(B$5:B3675))</f>
        <v>-9.83602444867826E-3</v>
      </c>
      <c r="M3675" s="37">
        <f>-(1-C3675/MAX(C$5:C3675))</f>
        <v>-2.2831806101370922E-2</v>
      </c>
      <c r="N3675" s="37">
        <f>-(1-D3675/MAX(D$5:D3675))</f>
        <v>0</v>
      </c>
      <c r="O3675" s="37">
        <f>-(1-E3675/MAX(E$5:E3675))</f>
        <v>-0.15994950425472076</v>
      </c>
      <c r="P3675" s="39">
        <f>-(1-F3675/MAX(F$5:F3675))</f>
        <v>-2.3879068789921631E-2</v>
      </c>
      <c r="Q3675" s="33">
        <f>IF(DatiStorici[[#This Row],[Calend]]="X",(DatiStorici[[#This Row],[Balanced]]*B$2/DatiStorici[[#This Row],[Bond 3Y]]),Q3674)</f>
        <v>38.809613925669971</v>
      </c>
      <c r="R3675" s="33">
        <f>IF(DatiStorici[[#This Row],[Calend]]="X",(DatiStorici[[#This Row],[Balanced]]*C$2/DatiStorici[[#This Row],[Bond 10Y]]),R3674)</f>
        <v>25.003538881718356</v>
      </c>
      <c r="S3675" s="33">
        <f>IF(DatiStorici[[#This Row],[Calend]]="X",(DatiStorici[[#This Row],[Balanced]]*D$2/DatiStorici[[#This Row],[SXXR]]),S3674)</f>
        <v>18.759542028468722</v>
      </c>
      <c r="T3675" s="33">
        <f>IF(DatiStorici[[#This Row],[Calend]]="X",(DatiStorici[[#This Row],[Balanced]]*E$2/DatiStorici[[#This Row],[Gold]]),T3674)</f>
        <v>28.478594896129035</v>
      </c>
      <c r="U3675" s="34">
        <f>SUMPRODUCT(DatiStorici[[#This Row],[Bond 3Y]:[Gold]],Q3674:T3674)</f>
        <v>20497.260800475105</v>
      </c>
      <c r="V3675" s="32">
        <f t="shared" si="470"/>
        <v>-2.5515418378640742E-3</v>
      </c>
      <c r="W3675" s="32">
        <f>-(1-U3675/MAX(U$5:U3675))</f>
        <v>-9.0374511462223417E-3</v>
      </c>
      <c r="X3675" s="53" t="str">
        <f t="shared" si="471"/>
        <v/>
      </c>
    </row>
    <row r="3676" spans="1:24" x14ac:dyDescent="0.3">
      <c r="A3676" s="79">
        <v>44298</v>
      </c>
      <c r="B3676" s="1">
        <v>132.78198599999999</v>
      </c>
      <c r="C3676" s="1">
        <v>202.33020500000001</v>
      </c>
      <c r="D3676" s="1">
        <v>300.227236</v>
      </c>
      <c r="E3676" s="1">
        <v>161.62377000000001</v>
      </c>
      <c r="F3676" s="3">
        <f t="shared" si="464"/>
        <v>19291.540696044307</v>
      </c>
      <c r="G3676" s="36">
        <f t="shared" si="465"/>
        <v>2.9402010849550141E-5</v>
      </c>
      <c r="H3676" s="31">
        <f t="shared" si="466"/>
        <v>-4.2161285126570737E-4</v>
      </c>
      <c r="I3676" s="37">
        <f t="shared" si="467"/>
        <v>-4.5731188106994183E-3</v>
      </c>
      <c r="J3676" s="37">
        <f t="shared" si="468"/>
        <v>-4.8399681570935387E-3</v>
      </c>
      <c r="K3676" s="39">
        <f t="shared" si="469"/>
        <v>-2.7793681034219146E-3</v>
      </c>
      <c r="L3676" s="36">
        <f>-(1-B3676/MAX(B$5:B3676))</f>
        <v>-9.8069112087345589E-3</v>
      </c>
      <c r="M3676" s="37">
        <f>-(1-C3676/MAX(C$5:C3676))</f>
        <v>-2.3243705932533998E-2</v>
      </c>
      <c r="N3676" s="37">
        <f>-(1-D3676/MAX(D$5:D3676))</f>
        <v>-4.5626780245863197E-3</v>
      </c>
      <c r="O3676" s="37">
        <f>-(1-E3676/MAX(E$5:E3676))</f>
        <v>-0.16400549854513868</v>
      </c>
      <c r="P3676" s="39">
        <f>-(1-F3676/MAX(F$5:F3676))</f>
        <v>-2.6588301449746887E-2</v>
      </c>
      <c r="Q3676" s="33">
        <f>IF(DatiStorici[[#This Row],[Calend]]="X",(DatiStorici[[#This Row],[Balanced]]*B$2/DatiStorici[[#This Row],[Bond 3Y]]),Q3675)</f>
        <v>38.809613925669971</v>
      </c>
      <c r="R3676" s="33">
        <f>IF(DatiStorici[[#This Row],[Calend]]="X",(DatiStorici[[#This Row],[Balanced]]*C$2/DatiStorici[[#This Row],[Bond 10Y]]),R3675)</f>
        <v>25.003538881718356</v>
      </c>
      <c r="S3676" s="33">
        <f>IF(DatiStorici[[#This Row],[Calend]]="X",(DatiStorici[[#This Row],[Balanced]]*D$2/DatiStorici[[#This Row],[SXXR]]),S3675)</f>
        <v>18.759542028468722</v>
      </c>
      <c r="T3676" s="33">
        <f>IF(DatiStorici[[#This Row],[Calend]]="X",(DatiStorici[[#This Row],[Balanced]]*E$2/DatiStorici[[#This Row],[Gold]]),T3675)</f>
        <v>28.478594896129035</v>
      </c>
      <c r="U3676" s="34">
        <f>SUMPRODUCT(DatiStorici[[#This Row],[Bond 3Y]:[Gold]],Q3675:T3675)</f>
        <v>20447.132083855391</v>
      </c>
      <c r="V3676" s="32">
        <f t="shared" si="470"/>
        <v>-2.4486254715267736E-3</v>
      </c>
      <c r="W3676" s="32">
        <f>-(1-U3676/MAX(U$5:U3676))</f>
        <v>-1.1460978917849696E-2</v>
      </c>
      <c r="X3676" s="53" t="str">
        <f t="shared" si="471"/>
        <v/>
      </c>
    </row>
    <row r="3677" spans="1:24" x14ac:dyDescent="0.3">
      <c r="A3677" s="79">
        <v>44299</v>
      </c>
      <c r="B3677" s="1">
        <v>132.75214299999999</v>
      </c>
      <c r="C3677" s="1">
        <v>202.232992</v>
      </c>
      <c r="D3677" s="1">
        <v>300.61355200000003</v>
      </c>
      <c r="E3677" s="1">
        <v>163.03036</v>
      </c>
      <c r="F3677" s="3">
        <f t="shared" si="464"/>
        <v>19349.631170176381</v>
      </c>
      <c r="G3677" s="36">
        <f t="shared" si="465"/>
        <v>-2.2477713307915943E-4</v>
      </c>
      <c r="H3677" s="31">
        <f t="shared" si="466"/>
        <v>-4.8058252748598156E-4</v>
      </c>
      <c r="I3677" s="37">
        <f t="shared" si="467"/>
        <v>1.2859182031227643E-3</v>
      </c>
      <c r="J3677" s="37">
        <f t="shared" si="468"/>
        <v>8.6652142774209483E-3</v>
      </c>
      <c r="K3677" s="39">
        <f t="shared" si="469"/>
        <v>3.0066643990415789E-3</v>
      </c>
      <c r="L3677" s="36">
        <f>-(1-B3677/MAX(B$5:B3677))</f>
        <v>-1.0029458959668225E-2</v>
      </c>
      <c r="M3677" s="37">
        <f>-(1-C3677/MAX(C$5:C3677))</f>
        <v>-2.3713005163537137E-2</v>
      </c>
      <c r="N3677" s="37">
        <f>-(1-D3677/MAX(D$5:D3677))</f>
        <v>-3.2818036788748728E-3</v>
      </c>
      <c r="O3677" s="37">
        <f>-(1-E3677/MAX(E$5:E3677))</f>
        <v>-0.15672995048805904</v>
      </c>
      <c r="P3677" s="39">
        <f>-(1-F3677/MAX(F$5:F3677))</f>
        <v>-2.3657174901306588E-2</v>
      </c>
      <c r="Q3677" s="33">
        <f>IF(DatiStorici[[#This Row],[Calend]]="X",(DatiStorici[[#This Row],[Balanced]]*B$2/DatiStorici[[#This Row],[Bond 3Y]]),Q3676)</f>
        <v>38.809613925669971</v>
      </c>
      <c r="R3677" s="33">
        <f>IF(DatiStorici[[#This Row],[Calend]]="X",(DatiStorici[[#This Row],[Balanced]]*C$2/DatiStorici[[#This Row],[Bond 10Y]]),R3676)</f>
        <v>25.003538881718356</v>
      </c>
      <c r="S3677" s="33">
        <f>IF(DatiStorici[[#This Row],[Calend]]="X",(DatiStorici[[#This Row],[Balanced]]*D$2/DatiStorici[[#This Row],[SXXR]]),S3676)</f>
        <v>18.759542028468722</v>
      </c>
      <c r="T3677" s="33">
        <f>IF(DatiStorici[[#This Row],[Calend]]="X",(DatiStorici[[#This Row],[Balanced]]*E$2/DatiStorici[[#This Row],[Gold]]),T3676)</f>
        <v>28.478594896129035</v>
      </c>
      <c r="U3677" s="34">
        <f>SUMPRODUCT(DatiStorici[[#This Row],[Bond 3Y]:[Gold]],Q3676:T3676)</f>
        <v>20490.848037554915</v>
      </c>
      <c r="V3677" s="32">
        <f t="shared" si="470"/>
        <v>2.1357170132295655E-3</v>
      </c>
      <c r="W3677" s="32">
        <f>-(1-U3677/MAX(U$5:U3677))</f>
        <v>-9.3474832012586662E-3</v>
      </c>
      <c r="X3677" s="53" t="str">
        <f t="shared" si="471"/>
        <v/>
      </c>
    </row>
    <row r="3678" spans="1:24" x14ac:dyDescent="0.3">
      <c r="A3678" s="79">
        <v>44300</v>
      </c>
      <c r="B3678" s="1">
        <v>132.73235199999999</v>
      </c>
      <c r="C3678" s="1">
        <v>201.88158899999999</v>
      </c>
      <c r="D3678" s="1">
        <v>301.18571700000001</v>
      </c>
      <c r="E3678" s="1">
        <v>161.87204</v>
      </c>
      <c r="F3678" s="3">
        <f t="shared" si="464"/>
        <v>19303.167899361761</v>
      </c>
      <c r="G3678" s="36">
        <f t="shared" si="465"/>
        <v>-1.4909345298422808E-4</v>
      </c>
      <c r="H3678" s="31">
        <f t="shared" si="466"/>
        <v>-1.7391260057994628E-3</v>
      </c>
      <c r="I3678" s="37">
        <f t="shared" si="467"/>
        <v>1.9015150129764195E-3</v>
      </c>
      <c r="J3678" s="37">
        <f t="shared" si="468"/>
        <v>-7.1302945593372637E-3</v>
      </c>
      <c r="K3678" s="39">
        <f t="shared" si="469"/>
        <v>-2.4041360166612426E-3</v>
      </c>
      <c r="L3678" s="36">
        <f>-(1-B3678/MAX(B$5:B3678))</f>
        <v>-1.0177046083574171E-2</v>
      </c>
      <c r="M3678" s="37">
        <f>-(1-C3678/MAX(C$5:C3678))</f>
        <v>-2.5409415701964644E-2</v>
      </c>
      <c r="N3678" s="37">
        <f>-(1-D3678/MAX(D$5:D3678))</f>
        <v>-1.384725975611234E-3</v>
      </c>
      <c r="O3678" s="37">
        <f>-(1-E3678/MAX(E$5:E3678))</f>
        <v>-0.16272132880404055</v>
      </c>
      <c r="P3678" s="39">
        <f>-(1-F3678/MAX(F$5:F3678))</f>
        <v>-2.6001616544224948E-2</v>
      </c>
      <c r="Q3678" s="33">
        <f>IF(DatiStorici[[#This Row],[Calend]]="X",(DatiStorici[[#This Row],[Balanced]]*B$2/DatiStorici[[#This Row],[Bond 3Y]]),Q3677)</f>
        <v>38.809613925669971</v>
      </c>
      <c r="R3678" s="33">
        <f>IF(DatiStorici[[#This Row],[Calend]]="X",(DatiStorici[[#This Row],[Balanced]]*C$2/DatiStorici[[#This Row],[Bond 10Y]]),R3677)</f>
        <v>25.003538881718356</v>
      </c>
      <c r="S3678" s="33">
        <f>IF(DatiStorici[[#This Row],[Calend]]="X",(DatiStorici[[#This Row],[Balanced]]*D$2/DatiStorici[[#This Row],[SXXR]]),S3677)</f>
        <v>18.759542028468722</v>
      </c>
      <c r="T3678" s="33">
        <f>IF(DatiStorici[[#This Row],[Calend]]="X",(DatiStorici[[#This Row],[Balanced]]*E$2/DatiStorici[[#This Row],[Gold]]),T3677)</f>
        <v>28.478594896129035</v>
      </c>
      <c r="U3678" s="34">
        <f>SUMPRODUCT(DatiStorici[[#This Row],[Bond 3Y]:[Gold]],Q3677:T3677)</f>
        <v>20459.039865236693</v>
      </c>
      <c r="V3678" s="32">
        <f t="shared" si="470"/>
        <v>-1.5535172545978609E-3</v>
      </c>
      <c r="W3678" s="32">
        <f>-(1-U3678/MAX(U$5:U3678))</f>
        <v>-1.0885284169967369E-2</v>
      </c>
      <c r="X3678" s="53" t="str">
        <f t="shared" si="471"/>
        <v/>
      </c>
    </row>
    <row r="3679" spans="1:24" x14ac:dyDescent="0.3">
      <c r="A3679" s="79">
        <v>44301</v>
      </c>
      <c r="B3679" s="1">
        <v>132.75099499999999</v>
      </c>
      <c r="C3679" s="1">
        <v>202.427876</v>
      </c>
      <c r="D3679" s="1">
        <v>302.65232500000002</v>
      </c>
      <c r="E3679" s="1">
        <v>163.88951</v>
      </c>
      <c r="F3679" s="3">
        <f t="shared" si="464"/>
        <v>19419.092644554366</v>
      </c>
      <c r="G3679" s="36">
        <f t="shared" si="465"/>
        <v>1.4044572091865613E-4</v>
      </c>
      <c r="H3679" s="31">
        <f t="shared" si="466"/>
        <v>2.7023227489397766E-3</v>
      </c>
      <c r="I3679" s="37">
        <f t="shared" si="467"/>
        <v>4.8576299666413577E-3</v>
      </c>
      <c r="J3679" s="37">
        <f t="shared" si="468"/>
        <v>1.2386334688697119E-2</v>
      </c>
      <c r="K3679" s="39">
        <f t="shared" si="469"/>
        <v>5.9875167354729924E-3</v>
      </c>
      <c r="L3679" s="36">
        <f>-(1-B3679/MAX(B$5:B3679))</f>
        <v>-1.0038019922643526E-2</v>
      </c>
      <c r="M3679" s="37">
        <f>-(1-C3679/MAX(C$5:C3679))</f>
        <v>-2.2772195690166308E-2</v>
      </c>
      <c r="N3679" s="37">
        <f>-(1-D3679/MAX(D$5:D3679))</f>
        <v>0</v>
      </c>
      <c r="O3679" s="37">
        <f>-(1-E3679/MAX(E$5:E3679))</f>
        <v>-0.15228602076209763</v>
      </c>
      <c r="P3679" s="39">
        <f>-(1-F3679/MAX(F$5:F3679))</f>
        <v>-2.0152290930481764E-2</v>
      </c>
      <c r="Q3679" s="33">
        <f>IF(DatiStorici[[#This Row],[Calend]]="X",(DatiStorici[[#This Row],[Balanced]]*B$2/DatiStorici[[#This Row],[Bond 3Y]]),Q3678)</f>
        <v>38.809613925669971</v>
      </c>
      <c r="R3679" s="33">
        <f>IF(DatiStorici[[#This Row],[Calend]]="X",(DatiStorici[[#This Row],[Balanced]]*C$2/DatiStorici[[#This Row],[Bond 10Y]]),R3678)</f>
        <v>25.003538881718356</v>
      </c>
      <c r="S3679" s="33">
        <f>IF(DatiStorici[[#This Row],[Calend]]="X",(DatiStorici[[#This Row],[Balanced]]*D$2/DatiStorici[[#This Row],[SXXR]]),S3678)</f>
        <v>18.759542028468722</v>
      </c>
      <c r="T3679" s="33">
        <f>IF(DatiStorici[[#This Row],[Calend]]="X",(DatiStorici[[#This Row],[Balanced]]*E$2/DatiStorici[[#This Row],[Gold]]),T3678)</f>
        <v>28.478594896129035</v>
      </c>
      <c r="U3679" s="34">
        <f>SUMPRODUCT(DatiStorici[[#This Row],[Bond 3Y]:[Gold]],Q3678:T3678)</f>
        <v>20558.390106374572</v>
      </c>
      <c r="V3679" s="32">
        <f t="shared" si="470"/>
        <v>4.8443032874810558E-3</v>
      </c>
      <c r="W3679" s="32">
        <f>-(1-U3679/MAX(U$5:U3679))</f>
        <v>-6.0820878236073073E-3</v>
      </c>
      <c r="X3679" s="53" t="str">
        <f t="shared" si="471"/>
        <v/>
      </c>
    </row>
    <row r="3680" spans="1:24" x14ac:dyDescent="0.3">
      <c r="A3680" s="79">
        <v>44302</v>
      </c>
      <c r="B3680" s="1">
        <v>132.73966200000001</v>
      </c>
      <c r="C3680" s="1">
        <v>202.06817899999999</v>
      </c>
      <c r="D3680" s="1">
        <v>305.39621099999999</v>
      </c>
      <c r="E3680" s="1">
        <v>165.49655000000001</v>
      </c>
      <c r="F3680" s="3">
        <f t="shared" si="464"/>
        <v>19514.366128125876</v>
      </c>
      <c r="G3680" s="36">
        <f t="shared" si="465"/>
        <v>-8.5374002497297141E-5</v>
      </c>
      <c r="H3680" s="31">
        <f t="shared" si="466"/>
        <v>-1.7784949463176924E-3</v>
      </c>
      <c r="I3680" s="37">
        <f t="shared" si="467"/>
        <v>9.025281578528414E-3</v>
      </c>
      <c r="J3680" s="37">
        <f t="shared" si="468"/>
        <v>9.7578674173603788E-3</v>
      </c>
      <c r="K3680" s="39">
        <f t="shared" si="469"/>
        <v>4.8941798005405698E-3</v>
      </c>
      <c r="L3680" s="36">
        <f>-(1-B3680/MAX(B$5:B3680))</f>
        <v>-1.0122533331527572E-2</v>
      </c>
      <c r="M3680" s="37">
        <f>-(1-C3680/MAX(C$5:C3680))</f>
        <v>-2.4508645809945495E-2</v>
      </c>
      <c r="N3680" s="37">
        <f>-(1-D3680/MAX(D$5:D3680))</f>
        <v>0</v>
      </c>
      <c r="O3680" s="37">
        <f>-(1-E3680/MAX(E$5:E3680))</f>
        <v>-0.14397365059762224</v>
      </c>
      <c r="P3680" s="39">
        <f>-(1-F3680/MAX(F$5:F3680))</f>
        <v>-1.5344985752976825E-2</v>
      </c>
      <c r="Q3680" s="33">
        <f>IF(DatiStorici[[#This Row],[Calend]]="X",(DatiStorici[[#This Row],[Balanced]]*B$2/DatiStorici[[#This Row],[Bond 3Y]]),Q3679)</f>
        <v>38.809613925669971</v>
      </c>
      <c r="R3680" s="33">
        <f>IF(DatiStorici[[#This Row],[Calend]]="X",(DatiStorici[[#This Row],[Balanced]]*C$2/DatiStorici[[#This Row],[Bond 10Y]]),R3679)</f>
        <v>25.003538881718356</v>
      </c>
      <c r="S3680" s="33">
        <f>IF(DatiStorici[[#This Row],[Calend]]="X",(DatiStorici[[#This Row],[Balanced]]*D$2/DatiStorici[[#This Row],[SXXR]]),S3679)</f>
        <v>18.759542028468722</v>
      </c>
      <c r="T3680" s="33">
        <f>IF(DatiStorici[[#This Row],[Calend]]="X",(DatiStorici[[#This Row],[Balanced]]*E$2/DatiStorici[[#This Row],[Gold]]),T3679)</f>
        <v>28.478594896129035</v>
      </c>
      <c r="U3680" s="34">
        <f>SUMPRODUCT(DatiStorici[[#This Row],[Bond 3Y]:[Gold]],Q3679:T3679)</f>
        <v>20646.196864975016</v>
      </c>
      <c r="V3680" s="32">
        <f t="shared" si="470"/>
        <v>4.2619959557453832E-3</v>
      </c>
      <c r="W3680" s="32">
        <f>-(1-U3680/MAX(U$5:U3680))</f>
        <v>-1.8369737980655776E-3</v>
      </c>
      <c r="X3680" s="53" t="str">
        <f t="shared" si="471"/>
        <v/>
      </c>
    </row>
    <row r="3681" spans="1:24" x14ac:dyDescent="0.3">
      <c r="A3681" s="79">
        <v>44305</v>
      </c>
      <c r="B3681" s="1">
        <v>132.70775900000001</v>
      </c>
      <c r="C3681" s="1">
        <v>201.61650399999999</v>
      </c>
      <c r="D3681" s="1">
        <v>305.40317199999998</v>
      </c>
      <c r="E3681" s="1">
        <v>165.49575999999999</v>
      </c>
      <c r="F3681" s="3">
        <f t="shared" si="464"/>
        <v>19502.216361895222</v>
      </c>
      <c r="G3681" s="36">
        <f t="shared" si="465"/>
        <v>-2.4037152090931996E-4</v>
      </c>
      <c r="H3681" s="31">
        <f t="shared" si="466"/>
        <v>-2.2377623303740999E-3</v>
      </c>
      <c r="I3681" s="37">
        <f t="shared" si="467"/>
        <v>2.2793081309660888E-5</v>
      </c>
      <c r="J3681" s="37">
        <f t="shared" si="468"/>
        <v>-4.7735247989161607E-6</v>
      </c>
      <c r="K3681" s="39">
        <f t="shared" si="469"/>
        <v>-6.2280014537312431E-4</v>
      </c>
      <c r="L3681" s="36">
        <f>-(1-B3681/MAX(B$5:B3681))</f>
        <v>-1.0360443089193816E-2</v>
      </c>
      <c r="M3681" s="37">
        <f>-(1-C3681/MAX(C$5:C3681))</f>
        <v>-2.6689123011176652E-2</v>
      </c>
      <c r="N3681" s="37">
        <f>-(1-D3681/MAX(D$5:D3681))</f>
        <v>0</v>
      </c>
      <c r="O3681" s="37">
        <f>-(1-E3681/MAX(E$5:E3681))</f>
        <v>-0.14397773685087678</v>
      </c>
      <c r="P3681" s="39">
        <f>-(1-F3681/MAX(F$5:F3681))</f>
        <v>-1.5958038114626372E-2</v>
      </c>
      <c r="Q3681" s="33">
        <f>IF(DatiStorici[[#This Row],[Calend]]="X",(DatiStorici[[#This Row],[Balanced]]*B$2/DatiStorici[[#This Row],[Bond 3Y]]),Q3680)</f>
        <v>38.809613925669971</v>
      </c>
      <c r="R3681" s="33">
        <f>IF(DatiStorici[[#This Row],[Calend]]="X",(DatiStorici[[#This Row],[Balanced]]*C$2/DatiStorici[[#This Row],[Bond 10Y]]),R3680)</f>
        <v>25.003538881718356</v>
      </c>
      <c r="S3681" s="33">
        <f>IF(DatiStorici[[#This Row],[Calend]]="X",(DatiStorici[[#This Row],[Balanced]]*D$2/DatiStorici[[#This Row],[SXXR]]),S3680)</f>
        <v>18.759542028468722</v>
      </c>
      <c r="T3681" s="33">
        <f>IF(DatiStorici[[#This Row],[Calend]]="X",(DatiStorici[[#This Row],[Balanced]]*E$2/DatiStorici[[#This Row],[Gold]]),T3680)</f>
        <v>28.478594896129035</v>
      </c>
      <c r="U3681" s="34">
        <f>SUMPRODUCT(DatiStorici[[#This Row],[Bond 3Y]:[Gold]],Q3680:T3680)</f>
        <v>20633.773335519636</v>
      </c>
      <c r="V3681" s="32">
        <f t="shared" si="470"/>
        <v>-6.0191563947984805E-4</v>
      </c>
      <c r="W3681" s="32">
        <f>-(1-U3681/MAX(U$5:U3681))</f>
        <v>-2.4376029521122611E-3</v>
      </c>
      <c r="X3681" s="53" t="str">
        <f t="shared" si="471"/>
        <v/>
      </c>
    </row>
    <row r="3682" spans="1:24" x14ac:dyDescent="0.3">
      <c r="A3682" s="79">
        <v>44306</v>
      </c>
      <c r="B3682" s="1">
        <v>132.71334300000001</v>
      </c>
      <c r="C3682" s="1">
        <v>201.76949500000001</v>
      </c>
      <c r="D3682" s="1">
        <v>299.72885400000001</v>
      </c>
      <c r="E3682" s="1">
        <v>165.80636999999999</v>
      </c>
      <c r="F3682" s="3">
        <f t="shared" si="464"/>
        <v>19433.117287747471</v>
      </c>
      <c r="G3682" s="36">
        <f t="shared" si="465"/>
        <v>4.2076533920974207E-5</v>
      </c>
      <c r="H3682" s="31">
        <f t="shared" si="466"/>
        <v>7.5853404785924353E-4</v>
      </c>
      <c r="I3682" s="37">
        <f t="shared" si="467"/>
        <v>-1.8754533144483367E-2</v>
      </c>
      <c r="J3682" s="37">
        <f t="shared" si="468"/>
        <v>1.875086592455145E-3</v>
      </c>
      <c r="K3682" s="39">
        <f t="shared" si="469"/>
        <v>-3.5494313373397833E-3</v>
      </c>
      <c r="L3682" s="36">
        <f>-(1-B3682/MAX(B$5:B3682))</f>
        <v>-1.0318801610749495E-2</v>
      </c>
      <c r="M3682" s="37">
        <f>-(1-C3682/MAX(C$5:C3682))</f>
        <v>-2.5950553492178341E-2</v>
      </c>
      <c r="N3682" s="37">
        <f>-(1-D3682/MAX(D$5:D3682))</f>
        <v>-1.8579761182048182E-2</v>
      </c>
      <c r="O3682" s="37">
        <f>-(1-E3682/MAX(E$5:E3682))</f>
        <v>-0.14237111517575496</v>
      </c>
      <c r="P3682" s="39">
        <f>-(1-F3682/MAX(F$5:F3682))</f>
        <v>-1.9444636110825031E-2</v>
      </c>
      <c r="Q3682" s="33">
        <f>IF(DatiStorici[[#This Row],[Calend]]="X",(DatiStorici[[#This Row],[Balanced]]*B$2/DatiStorici[[#This Row],[Bond 3Y]]),Q3681)</f>
        <v>38.809613925669971</v>
      </c>
      <c r="R3682" s="33">
        <f>IF(DatiStorici[[#This Row],[Calend]]="X",(DatiStorici[[#This Row],[Balanced]]*C$2/DatiStorici[[#This Row],[Bond 10Y]]),R3681)</f>
        <v>25.003538881718356</v>
      </c>
      <c r="S3682" s="33">
        <f>IF(DatiStorici[[#This Row],[Calend]]="X",(DatiStorici[[#This Row],[Balanced]]*D$2/DatiStorici[[#This Row],[SXXR]]),S3681)</f>
        <v>18.759542028468722</v>
      </c>
      <c r="T3682" s="33">
        <f>IF(DatiStorici[[#This Row],[Calend]]="X",(DatiStorici[[#This Row],[Balanced]]*E$2/DatiStorici[[#This Row],[Gold]]),T3681)</f>
        <v>28.478594896129035</v>
      </c>
      <c r="U3682" s="34">
        <f>SUMPRODUCT(DatiStorici[[#This Row],[Bond 3Y]:[Gold]],Q3681:T3681)</f>
        <v>20540.213494177638</v>
      </c>
      <c r="V3682" s="32">
        <f t="shared" si="470"/>
        <v>-4.544617102902989E-3</v>
      </c>
      <c r="W3682" s="32">
        <f>-(1-U3682/MAX(U$5:U3682))</f>
        <v>-6.9608560711080791E-3</v>
      </c>
      <c r="X3682" s="53" t="str">
        <f t="shared" si="471"/>
        <v/>
      </c>
    </row>
    <row r="3683" spans="1:24" x14ac:dyDescent="0.3">
      <c r="A3683" s="79">
        <v>44307</v>
      </c>
      <c r="B3683" s="1">
        <v>132.737189</v>
      </c>
      <c r="C3683" s="1">
        <v>202.00835499999999</v>
      </c>
      <c r="D3683" s="1">
        <v>301.70150100000001</v>
      </c>
      <c r="E3683" s="1">
        <v>167.70241999999999</v>
      </c>
      <c r="F3683" s="3">
        <f t="shared" si="464"/>
        <v>19544.210513025373</v>
      </c>
      <c r="G3683" s="36">
        <f t="shared" si="465"/>
        <v>1.7966436069625632E-4</v>
      </c>
      <c r="H3683" s="31">
        <f t="shared" si="466"/>
        <v>1.1831259583096631E-3</v>
      </c>
      <c r="I3683" s="37">
        <f t="shared" si="467"/>
        <v>6.5598753288771631E-3</v>
      </c>
      <c r="J3683" s="37">
        <f t="shared" si="468"/>
        <v>1.1370437509709007E-2</v>
      </c>
      <c r="K3683" s="39">
        <f t="shared" si="469"/>
        <v>5.7004177748961639E-3</v>
      </c>
      <c r="L3683" s="36">
        <f>-(1-B3683/MAX(B$5:B3683))</f>
        <v>-1.0140975196891611E-2</v>
      </c>
      <c r="M3683" s="37">
        <f>-(1-C3683/MAX(C$5:C3683))</f>
        <v>-2.4797448307507852E-2</v>
      </c>
      <c r="N3683" s="37">
        <f>-(1-D3683/MAX(D$5:D3683))</f>
        <v>-1.2120604300730586E-2</v>
      </c>
      <c r="O3683" s="37">
        <f>-(1-E3683/MAX(E$5:E3683))</f>
        <v>-0.13256384874159444</v>
      </c>
      <c r="P3683" s="39">
        <f>-(1-F3683/MAX(F$5:F3683))</f>
        <v>-1.3839099113079567E-2</v>
      </c>
      <c r="Q3683" s="33">
        <f>IF(DatiStorici[[#This Row],[Calend]]="X",(DatiStorici[[#This Row],[Balanced]]*B$2/DatiStorici[[#This Row],[Bond 3Y]]),Q3682)</f>
        <v>38.809613925669971</v>
      </c>
      <c r="R3683" s="33">
        <f>IF(DatiStorici[[#This Row],[Calend]]="X",(DatiStorici[[#This Row],[Balanced]]*C$2/DatiStorici[[#This Row],[Bond 10Y]]),R3682)</f>
        <v>25.003538881718356</v>
      </c>
      <c r="S3683" s="33">
        <f>IF(DatiStorici[[#This Row],[Calend]]="X",(DatiStorici[[#This Row],[Balanced]]*D$2/DatiStorici[[#This Row],[SXXR]]),S3682)</f>
        <v>18.759542028468722</v>
      </c>
      <c r="T3683" s="33">
        <f>IF(DatiStorici[[#This Row],[Calend]]="X",(DatiStorici[[#This Row],[Balanced]]*E$2/DatiStorici[[#This Row],[Gold]]),T3682)</f>
        <v>28.478594896129035</v>
      </c>
      <c r="U3683" s="34">
        <f>SUMPRODUCT(DatiStorici[[#This Row],[Bond 3Y]:[Gold]],Q3682:T3682)</f>
        <v>20638.114087685237</v>
      </c>
      <c r="V3683" s="32">
        <f t="shared" si="470"/>
        <v>4.7549662026228319E-3</v>
      </c>
      <c r="W3683" s="32">
        <f>-(1-U3683/MAX(U$5:U3683))</f>
        <v>-2.2277445289873299E-3</v>
      </c>
      <c r="X3683" s="53" t="str">
        <f t="shared" si="471"/>
        <v/>
      </c>
    </row>
    <row r="3684" spans="1:24" x14ac:dyDescent="0.3">
      <c r="A3684" s="79">
        <v>44308</v>
      </c>
      <c r="B3684" s="1">
        <v>132.72872899999999</v>
      </c>
      <c r="C3684" s="1">
        <v>202.048745</v>
      </c>
      <c r="D3684" s="1">
        <v>303.831458</v>
      </c>
      <c r="E3684" s="1">
        <v>166.72601</v>
      </c>
      <c r="F3684" s="3">
        <f t="shared" si="464"/>
        <v>19538.555783119566</v>
      </c>
      <c r="G3684" s="36">
        <f t="shared" si="465"/>
        <v>-6.3736995442719859E-5</v>
      </c>
      <c r="H3684" s="31">
        <f t="shared" si="466"/>
        <v>1.9992223937920865E-4</v>
      </c>
      <c r="I3684" s="37">
        <f t="shared" si="467"/>
        <v>7.0350118944970935E-3</v>
      </c>
      <c r="J3684" s="37">
        <f t="shared" si="468"/>
        <v>-5.8392928759903786E-3</v>
      </c>
      <c r="K3684" s="39">
        <f t="shared" si="469"/>
        <v>-2.8937204201044648E-4</v>
      </c>
      <c r="L3684" s="36">
        <f>-(1-B3684/MAX(B$5:B3684))</f>
        <v>-1.0204063826483201E-2</v>
      </c>
      <c r="M3684" s="37">
        <f>-(1-C3684/MAX(C$5:C3684))</f>
        <v>-2.4602464139338753E-2</v>
      </c>
      <c r="N3684" s="37">
        <f>-(1-D3684/MAX(D$5:D3684))</f>
        <v>-5.1463578118958742E-3</v>
      </c>
      <c r="O3684" s="37">
        <f>-(1-E3684/MAX(E$5:E3684))</f>
        <v>-0.13761430258984664</v>
      </c>
      <c r="P3684" s="39">
        <f>-(1-F3684/MAX(F$5:F3684))</f>
        <v>-1.4124425222029613E-2</v>
      </c>
      <c r="Q3684" s="33">
        <f>IF(DatiStorici[[#This Row],[Calend]]="X",(DatiStorici[[#This Row],[Balanced]]*B$2/DatiStorici[[#This Row],[Bond 3Y]]),Q3683)</f>
        <v>38.809613925669971</v>
      </c>
      <c r="R3684" s="33">
        <f>IF(DatiStorici[[#This Row],[Calend]]="X",(DatiStorici[[#This Row],[Balanced]]*C$2/DatiStorici[[#This Row],[Bond 10Y]]),R3683)</f>
        <v>25.003538881718356</v>
      </c>
      <c r="S3684" s="33">
        <f>IF(DatiStorici[[#This Row],[Calend]]="X",(DatiStorici[[#This Row],[Balanced]]*D$2/DatiStorici[[#This Row],[SXXR]]),S3683)</f>
        <v>18.759542028468722</v>
      </c>
      <c r="T3684" s="33">
        <f>IF(DatiStorici[[#This Row],[Calend]]="X",(DatiStorici[[#This Row],[Balanced]]*E$2/DatiStorici[[#This Row],[Gold]]),T3683)</f>
        <v>28.478594896129035</v>
      </c>
      <c r="U3684" s="34">
        <f>SUMPRODUCT(DatiStorici[[#This Row],[Bond 3Y]:[Gold]],Q3683:T3683)</f>
        <v>20650.94588430466</v>
      </c>
      <c r="V3684" s="32">
        <f t="shared" si="470"/>
        <v>6.2155917529929737E-4</v>
      </c>
      <c r="W3684" s="32">
        <f>-(1-U3684/MAX(U$5:U3684))</f>
        <v>-1.6073772512259499E-3</v>
      </c>
      <c r="X3684" s="53" t="str">
        <f t="shared" si="471"/>
        <v/>
      </c>
    </row>
    <row r="3685" spans="1:24" x14ac:dyDescent="0.3">
      <c r="A3685" s="79">
        <v>44309</v>
      </c>
      <c r="B3685" s="1">
        <v>132.709563</v>
      </c>
      <c r="C3685" s="1">
        <v>201.831909</v>
      </c>
      <c r="D3685" s="1">
        <v>303.43887799999999</v>
      </c>
      <c r="E3685" s="1">
        <v>166.16928999999999</v>
      </c>
      <c r="F3685" s="3">
        <f t="shared" si="464"/>
        <v>19504.729478975416</v>
      </c>
      <c r="G3685" s="36">
        <f t="shared" si="465"/>
        <v>-1.4441021217305607E-4</v>
      </c>
      <c r="H3685" s="31">
        <f t="shared" si="466"/>
        <v>-1.0737628489317227E-3</v>
      </c>
      <c r="I3685" s="37">
        <f t="shared" si="467"/>
        <v>-1.2929334150413663E-3</v>
      </c>
      <c r="J3685" s="37">
        <f t="shared" si="468"/>
        <v>-3.3447184085127458E-3</v>
      </c>
      <c r="K3685" s="39">
        <f t="shared" si="469"/>
        <v>-1.7327595452366509E-3</v>
      </c>
      <c r="L3685" s="36">
        <f>-(1-B3685/MAX(B$5:B3685))</f>
        <v>-1.0346990147375501E-2</v>
      </c>
      <c r="M3685" s="37">
        <f>-(1-C3685/MAX(C$5:C3685))</f>
        <v>-2.5649247677073106E-2</v>
      </c>
      <c r="N3685" s="37">
        <f>-(1-D3685/MAX(D$5:D3685))</f>
        <v>-6.4318061503303436E-3</v>
      </c>
      <c r="O3685" s="37">
        <f>-(1-E3685/MAX(E$5:E3685))</f>
        <v>-0.14049392146552286</v>
      </c>
      <c r="P3685" s="39">
        <f>-(1-F3685/MAX(F$5:F3685))</f>
        <v>-1.5831231365272758E-2</v>
      </c>
      <c r="Q3685" s="33">
        <f>IF(DatiStorici[[#This Row],[Calend]]="X",(DatiStorici[[#This Row],[Balanced]]*B$2/DatiStorici[[#This Row],[Bond 3Y]]),Q3684)</f>
        <v>38.809613925669971</v>
      </c>
      <c r="R3685" s="33">
        <f>IF(DatiStorici[[#This Row],[Calend]]="X",(DatiStorici[[#This Row],[Balanced]]*C$2/DatiStorici[[#This Row],[Bond 10Y]]),R3684)</f>
        <v>25.003538881718356</v>
      </c>
      <c r="S3685" s="33">
        <f>IF(DatiStorici[[#This Row],[Calend]]="X",(DatiStorici[[#This Row],[Balanced]]*D$2/DatiStorici[[#This Row],[SXXR]]),S3684)</f>
        <v>18.759542028468722</v>
      </c>
      <c r="T3685" s="33">
        <f>IF(DatiStorici[[#This Row],[Calend]]="X",(DatiStorici[[#This Row],[Balanced]]*E$2/DatiStorici[[#This Row],[Gold]]),T3684)</f>
        <v>28.478594896129035</v>
      </c>
      <c r="U3685" s="34">
        <f>SUMPRODUCT(DatiStorici[[#This Row],[Bond 3Y]:[Gold]],Q3684:T3684)</f>
        <v>20621.561167527096</v>
      </c>
      <c r="V3685" s="32">
        <f t="shared" si="470"/>
        <v>-1.423936845207323E-3</v>
      </c>
      <c r="W3685" s="32">
        <f>-(1-U3685/MAX(U$5:U3685))</f>
        <v>-3.0280136044779082E-3</v>
      </c>
      <c r="X3685" s="53" t="str">
        <f t="shared" si="471"/>
        <v/>
      </c>
    </row>
    <row r="3686" spans="1:24" x14ac:dyDescent="0.3">
      <c r="A3686" s="79">
        <v>44312</v>
      </c>
      <c r="B3686" s="1">
        <v>132.698871</v>
      </c>
      <c r="C3686" s="1">
        <v>201.79379700000001</v>
      </c>
      <c r="D3686" s="1">
        <v>304.27972299999999</v>
      </c>
      <c r="E3686" s="1">
        <v>165.3758</v>
      </c>
      <c r="F3686" s="3">
        <f t="shared" si="464"/>
        <v>19484.853942880196</v>
      </c>
      <c r="G3686" s="36">
        <f t="shared" si="465"/>
        <v>-8.0570160071029168E-5</v>
      </c>
      <c r="H3686" s="31">
        <f t="shared" si="466"/>
        <v>-1.8884823016328495E-4</v>
      </c>
      <c r="I3686" s="37">
        <f t="shared" si="467"/>
        <v>2.7672200099882814E-3</v>
      </c>
      <c r="J3686" s="37">
        <f t="shared" si="468"/>
        <v>-4.7866280572795052E-3</v>
      </c>
      <c r="K3686" s="39">
        <f t="shared" si="469"/>
        <v>-1.0195306578065502E-3</v>
      </c>
      <c r="L3686" s="36">
        <f>-(1-B3686/MAX(B$5:B3686))</f>
        <v>-1.0426723436689045E-2</v>
      </c>
      <c r="M3686" s="37">
        <f>-(1-C3686/MAX(C$5:C3686))</f>
        <v>-2.5833234718847131E-2</v>
      </c>
      <c r="N3686" s="37">
        <f>-(1-D3686/MAX(D$5:D3686))</f>
        <v>-3.6785767241473977E-3</v>
      </c>
      <c r="O3686" s="37">
        <f>-(1-E3686/MAX(E$5:E3686))</f>
        <v>-0.14459822664884714</v>
      </c>
      <c r="P3686" s="39">
        <f>-(1-F3686/MAX(F$5:F3686))</f>
        <v>-1.6834110277583414E-2</v>
      </c>
      <c r="Q3686" s="33">
        <f>IF(DatiStorici[[#This Row],[Calend]]="X",(DatiStorici[[#This Row],[Balanced]]*B$2/DatiStorici[[#This Row],[Bond 3Y]]),Q3685)</f>
        <v>38.809613925669971</v>
      </c>
      <c r="R3686" s="33">
        <f>IF(DatiStorici[[#This Row],[Calend]]="X",(DatiStorici[[#This Row],[Balanced]]*C$2/DatiStorici[[#This Row],[Bond 10Y]]),R3685)</f>
        <v>25.003538881718356</v>
      </c>
      <c r="S3686" s="33">
        <f>IF(DatiStorici[[#This Row],[Calend]]="X",(DatiStorici[[#This Row],[Balanced]]*D$2/DatiStorici[[#This Row],[SXXR]]),S3685)</f>
        <v>18.759542028468722</v>
      </c>
      <c r="T3686" s="33">
        <f>IF(DatiStorici[[#This Row],[Calend]]="X",(DatiStorici[[#This Row],[Balanced]]*E$2/DatiStorici[[#This Row],[Gold]]),T3685)</f>
        <v>28.478594896129035</v>
      </c>
      <c r="U3686" s="34">
        <f>SUMPRODUCT(DatiStorici[[#This Row],[Bond 3Y]:[Gold]],Q3685:T3685)</f>
        <v>20613.369667113941</v>
      </c>
      <c r="V3686" s="32">
        <f t="shared" si="470"/>
        <v>-3.9730880373047917E-4</v>
      </c>
      <c r="W3686" s="32">
        <f>-(1-U3686/MAX(U$5:U3686))</f>
        <v>-3.4240406740153606E-3</v>
      </c>
      <c r="X3686" s="53" t="str">
        <f t="shared" si="471"/>
        <v/>
      </c>
    </row>
    <row r="3687" spans="1:24" x14ac:dyDescent="0.3">
      <c r="A3687" s="79">
        <v>44313</v>
      </c>
      <c r="B3687" s="1">
        <v>132.68476000000001</v>
      </c>
      <c r="C3687" s="1">
        <v>201.62000800000001</v>
      </c>
      <c r="D3687" s="1">
        <v>304.10083500000002</v>
      </c>
      <c r="E3687" s="1">
        <v>166.38113999999999</v>
      </c>
      <c r="F3687" s="3">
        <f t="shared" si="464"/>
        <v>19517.06577911268</v>
      </c>
      <c r="G3687" s="36">
        <f t="shared" si="465"/>
        <v>-1.063441626758875E-4</v>
      </c>
      <c r="H3687" s="31">
        <f t="shared" si="466"/>
        <v>-8.6159178787090457E-4</v>
      </c>
      <c r="I3687" s="37">
        <f t="shared" si="467"/>
        <v>-5.8807929610224898E-4</v>
      </c>
      <c r="J3687" s="37">
        <f t="shared" si="468"/>
        <v>6.0607207033677229E-3</v>
      </c>
      <c r="K3687" s="39">
        <f t="shared" si="469"/>
        <v>1.6518081051483861E-3</v>
      </c>
      <c r="L3687" s="36">
        <f>-(1-B3687/MAX(B$5:B3687))</f>
        <v>-1.0531953182807752E-2</v>
      </c>
      <c r="M3687" s="37">
        <f>-(1-C3687/MAX(C$5:C3687))</f>
        <v>-2.6672207325975639E-2</v>
      </c>
      <c r="N3687" s="37">
        <f>-(1-D3687/MAX(D$5:D3687))</f>
        <v>-4.2643204766712461E-3</v>
      </c>
      <c r="O3687" s="37">
        <f>-(1-E3687/MAX(E$5:E3687))</f>
        <v>-0.13939813317192473</v>
      </c>
      <c r="P3687" s="39">
        <f>-(1-F3687/MAX(F$5:F3687))</f>
        <v>-1.5208766884097336E-2</v>
      </c>
      <c r="Q3687" s="33">
        <f>IF(DatiStorici[[#This Row],[Calend]]="X",(DatiStorici[[#This Row],[Balanced]]*B$2/DatiStorici[[#This Row],[Bond 3Y]]),Q3686)</f>
        <v>38.809613925669971</v>
      </c>
      <c r="R3687" s="33">
        <f>IF(DatiStorici[[#This Row],[Calend]]="X",(DatiStorici[[#This Row],[Balanced]]*C$2/DatiStorici[[#This Row],[Bond 10Y]]),R3686)</f>
        <v>25.003538881718356</v>
      </c>
      <c r="S3687" s="33">
        <f>IF(DatiStorici[[#This Row],[Calend]]="X",(DatiStorici[[#This Row],[Balanced]]*D$2/DatiStorici[[#This Row],[SXXR]]),S3686)</f>
        <v>18.759542028468722</v>
      </c>
      <c r="T3687" s="33">
        <f>IF(DatiStorici[[#This Row],[Calend]]="X",(DatiStorici[[#This Row],[Balanced]]*E$2/DatiStorici[[#This Row],[Gold]]),T3686)</f>
        <v>28.478594896129035</v>
      </c>
      <c r="U3687" s="34">
        <f>SUMPRODUCT(DatiStorici[[#This Row],[Bond 3Y]:[Gold]],Q3686:T3686)</f>
        <v>20633.751498271606</v>
      </c>
      <c r="V3687" s="32">
        <f t="shared" si="470"/>
        <v>9.8827904788038054E-4</v>
      </c>
      <c r="W3687" s="32">
        <f>-(1-U3687/MAX(U$5:U3687))</f>
        <v>-2.438658697813012E-3</v>
      </c>
      <c r="X3687" s="53" t="str">
        <f t="shared" si="471"/>
        <v/>
      </c>
    </row>
    <row r="3688" spans="1:24" x14ac:dyDescent="0.3">
      <c r="A3688" s="79">
        <v>44314</v>
      </c>
      <c r="B3688" s="1">
        <v>132.673396</v>
      </c>
      <c r="C3688" s="1">
        <v>201.34199000000001</v>
      </c>
      <c r="D3688" s="1">
        <v>304.23239100000001</v>
      </c>
      <c r="E3688" s="1">
        <v>165.26491999999999</v>
      </c>
      <c r="F3688" s="3">
        <f t="shared" si="464"/>
        <v>19467.70073085912</v>
      </c>
      <c r="G3688" s="36">
        <f t="shared" si="465"/>
        <v>-8.5650278689521E-5</v>
      </c>
      <c r="H3688" s="31">
        <f t="shared" si="466"/>
        <v>-1.3798722732822103E-3</v>
      </c>
      <c r="I3688" s="37">
        <f t="shared" si="467"/>
        <v>4.3251295976657727E-4</v>
      </c>
      <c r="J3688" s="37">
        <f t="shared" si="468"/>
        <v>-6.7314185179410124E-3</v>
      </c>
      <c r="K3688" s="39">
        <f t="shared" si="469"/>
        <v>-2.5325315017791969E-3</v>
      </c>
      <c r="L3688" s="36">
        <f>-(1-B3688/MAX(B$5:B3688))</f>
        <v>-1.0616697767521499E-2</v>
      </c>
      <c r="M3688" s="37">
        <f>-(1-C3688/MAX(C$5:C3688))</f>
        <v>-2.8014349154794838E-2</v>
      </c>
      <c r="N3688" s="37">
        <f>-(1-D3688/MAX(D$5:D3688))</f>
        <v>-3.8335587424742634E-3</v>
      </c>
      <c r="O3688" s="37">
        <f>-(1-E3688/MAX(E$5:E3688))</f>
        <v>-0.14517175039675456</v>
      </c>
      <c r="P3688" s="39">
        <f>-(1-F3688/MAX(F$5:F3688))</f>
        <v>-1.7699626283386505E-2</v>
      </c>
      <c r="Q3688" s="33">
        <f>IF(DatiStorici[[#This Row],[Calend]]="X",(DatiStorici[[#This Row],[Balanced]]*B$2/DatiStorici[[#This Row],[Bond 3Y]]),Q3687)</f>
        <v>38.809613925669971</v>
      </c>
      <c r="R3688" s="33">
        <f>IF(DatiStorici[[#This Row],[Calend]]="X",(DatiStorici[[#This Row],[Balanced]]*C$2/DatiStorici[[#This Row],[Bond 10Y]]),R3687)</f>
        <v>25.003538881718356</v>
      </c>
      <c r="S3688" s="33">
        <f>IF(DatiStorici[[#This Row],[Calend]]="X",(DatiStorici[[#This Row],[Balanced]]*D$2/DatiStorici[[#This Row],[SXXR]]),S3687)</f>
        <v>18.759542028468722</v>
      </c>
      <c r="T3688" s="33">
        <f>IF(DatiStorici[[#This Row],[Calend]]="X",(DatiStorici[[#This Row],[Balanced]]*E$2/DatiStorici[[#This Row],[Gold]]),T3687)</f>
        <v>28.478594896129035</v>
      </c>
      <c r="U3688" s="34">
        <f>SUMPRODUCT(DatiStorici[[#This Row],[Bond 3Y]:[Gold]],Q3687:T3687)</f>
        <v>20597.038585062277</v>
      </c>
      <c r="V3688" s="32">
        <f t="shared" si="470"/>
        <v>-1.7808498376002755E-3</v>
      </c>
      <c r="W3688" s="32">
        <f>-(1-U3688/MAX(U$5:U3688))</f>
        <v>-4.2135847430004869E-3</v>
      </c>
      <c r="X3688" s="53" t="str">
        <f t="shared" si="471"/>
        <v/>
      </c>
    </row>
    <row r="3689" spans="1:24" x14ac:dyDescent="0.3">
      <c r="A3689" s="79">
        <v>44315</v>
      </c>
      <c r="B3689" s="1">
        <v>132.64684199999999</v>
      </c>
      <c r="C3689" s="1">
        <v>200.69877600000001</v>
      </c>
      <c r="D3689" s="1">
        <v>303.56625700000001</v>
      </c>
      <c r="E3689" s="1">
        <v>164.37253999999999</v>
      </c>
      <c r="F3689" s="3">
        <f t="shared" si="464"/>
        <v>19405.542890115532</v>
      </c>
      <c r="G3689" s="36">
        <f t="shared" si="465"/>
        <v>-2.0016565859302265E-4</v>
      </c>
      <c r="H3689" s="31">
        <f t="shared" si="466"/>
        <v>-3.1997479021287439E-3</v>
      </c>
      <c r="I3689" s="37">
        <f t="shared" si="467"/>
        <v>-2.1919570532283523E-3</v>
      </c>
      <c r="J3689" s="37">
        <f t="shared" si="468"/>
        <v>-5.4143250588246242E-3</v>
      </c>
      <c r="K3689" s="39">
        <f t="shared" si="469"/>
        <v>-3.1979782456021712E-3</v>
      </c>
      <c r="L3689" s="36">
        <f>-(1-B3689/MAX(B$5:B3689))</f>
        <v>-1.0814718508676657E-2</v>
      </c>
      <c r="M3689" s="37">
        <f>-(1-C3689/MAX(C$5:C3689))</f>
        <v>-3.1119487722376937E-2</v>
      </c>
      <c r="N3689" s="37">
        <f>-(1-D3689/MAX(D$5:D3689))</f>
        <v>-6.0147214188068787E-3</v>
      </c>
      <c r="O3689" s="37">
        <f>-(1-E3689/MAX(E$5:E3689))</f>
        <v>-0.14978756138302407</v>
      </c>
      <c r="P3689" s="39">
        <f>-(1-F3689/MAX(F$5:F3689))</f>
        <v>-2.0835983834592287E-2</v>
      </c>
      <c r="Q3689" s="33">
        <f>IF(DatiStorici[[#This Row],[Calend]]="X",(DatiStorici[[#This Row],[Balanced]]*B$2/DatiStorici[[#This Row],[Bond 3Y]]),Q3688)</f>
        <v>38.809613925669971</v>
      </c>
      <c r="R3689" s="33">
        <f>IF(DatiStorici[[#This Row],[Calend]]="X",(DatiStorici[[#This Row],[Balanced]]*C$2/DatiStorici[[#This Row],[Bond 10Y]]),R3688)</f>
        <v>25.003538881718356</v>
      </c>
      <c r="S3689" s="33">
        <f>IF(DatiStorici[[#This Row],[Calend]]="X",(DatiStorici[[#This Row],[Balanced]]*D$2/DatiStorici[[#This Row],[SXXR]]),S3688)</f>
        <v>18.759542028468722</v>
      </c>
      <c r="T3689" s="33">
        <f>IF(DatiStorici[[#This Row],[Calend]]="X",(DatiStorici[[#This Row],[Balanced]]*E$2/DatiStorici[[#This Row],[Gold]]),T3688)</f>
        <v>28.478594896129035</v>
      </c>
      <c r="U3689" s="34">
        <f>SUMPRODUCT(DatiStorici[[#This Row],[Bond 3Y]:[Gold]],Q3688:T3688)</f>
        <v>20542.015311032832</v>
      </c>
      <c r="V3689" s="32">
        <f t="shared" si="470"/>
        <v>-2.6749913587557628E-3</v>
      </c>
      <c r="W3689" s="32">
        <f>-(1-U3689/MAX(U$5:U3689))</f>
        <v>-6.8737452595333259E-3</v>
      </c>
      <c r="X3689" s="53" t="str">
        <f t="shared" si="471"/>
        <v/>
      </c>
    </row>
    <row r="3690" spans="1:24" x14ac:dyDescent="0.3">
      <c r="A3690" s="79">
        <v>44316</v>
      </c>
      <c r="B3690" s="1">
        <v>132.661734</v>
      </c>
      <c r="C3690" s="1">
        <v>200.74931699999999</v>
      </c>
      <c r="D3690" s="1">
        <v>302.73167599999999</v>
      </c>
      <c r="E3690" s="1">
        <v>164.83699999999999</v>
      </c>
      <c r="F3690" s="3">
        <f t="shared" si="464"/>
        <v>19412.953835396776</v>
      </c>
      <c r="G3690" s="36">
        <f t="shared" si="465"/>
        <v>1.1226173115217072E-4</v>
      </c>
      <c r="H3690" s="31">
        <f t="shared" si="466"/>
        <v>2.5179345050218183E-4</v>
      </c>
      <c r="I3690" s="37">
        <f t="shared" si="467"/>
        <v>-2.7530409777060064E-3</v>
      </c>
      <c r="J3690" s="37">
        <f t="shared" si="468"/>
        <v>2.8216697982825136E-3</v>
      </c>
      <c r="K3690" s="39">
        <f t="shared" si="469"/>
        <v>3.8182546963033844E-4</v>
      </c>
      <c r="L3690" s="36">
        <f>-(1-B3690/MAX(B$5:B3690))</f>
        <v>-1.0703664623112008E-2</v>
      </c>
      <c r="M3690" s="37">
        <f>-(1-C3690/MAX(C$5:C3690))</f>
        <v>-3.0875499239004234E-2</v>
      </c>
      <c r="N3690" s="37">
        <f>-(1-D3690/MAX(D$5:D3690))</f>
        <v>-8.7474402525197226E-3</v>
      </c>
      <c r="O3690" s="37">
        <f>-(1-E3690/MAX(E$5:E3690))</f>
        <v>-0.14738515481779091</v>
      </c>
      <c r="P3690" s="39">
        <f>-(1-F3690/MAX(F$5:F3690))</f>
        <v>-2.0462042688691118E-2</v>
      </c>
      <c r="Q3690" s="33">
        <f>IF(DatiStorici[[#This Row],[Calend]]="X",(DatiStorici[[#This Row],[Balanced]]*B$2/DatiStorici[[#This Row],[Bond 3Y]]),Q3689)</f>
        <v>38.809613925669971</v>
      </c>
      <c r="R3690" s="33">
        <f>IF(DatiStorici[[#This Row],[Calend]]="X",(DatiStorici[[#This Row],[Balanced]]*C$2/DatiStorici[[#This Row],[Bond 10Y]]),R3689)</f>
        <v>25.003538881718356</v>
      </c>
      <c r="S3690" s="33">
        <f>IF(DatiStorici[[#This Row],[Calend]]="X",(DatiStorici[[#This Row],[Balanced]]*D$2/DatiStorici[[#This Row],[SXXR]]),S3689)</f>
        <v>18.759542028468722</v>
      </c>
      <c r="T3690" s="33">
        <f>IF(DatiStorici[[#This Row],[Calend]]="X",(DatiStorici[[#This Row],[Balanced]]*E$2/DatiStorici[[#This Row],[Gold]]),T3689)</f>
        <v>28.478594896129035</v>
      </c>
      <c r="U3690" s="34">
        <f>SUMPRODUCT(DatiStorici[[#This Row],[Bond 3Y]:[Gold]],Q3689:T3689)</f>
        <v>20541.427778501828</v>
      </c>
      <c r="V3690" s="32">
        <f t="shared" si="470"/>
        <v>-2.8601912929418408E-5</v>
      </c>
      <c r="W3690" s="32">
        <f>-(1-U3690/MAX(U$5:U3690))</f>
        <v>-6.9021501639801031E-3</v>
      </c>
      <c r="X3690" s="53" t="str">
        <f t="shared" si="471"/>
        <v/>
      </c>
    </row>
    <row r="3691" spans="1:24" x14ac:dyDescent="0.3">
      <c r="A3691" s="79">
        <v>44319</v>
      </c>
      <c r="B3691" s="1">
        <v>132.685451</v>
      </c>
      <c r="C3691" s="1">
        <v>201.114105</v>
      </c>
      <c r="D3691" s="1">
        <v>304.50455199999999</v>
      </c>
      <c r="E3691" s="1">
        <v>164.83157</v>
      </c>
      <c r="F3691" s="3">
        <f t="shared" si="464"/>
        <v>19449.231174292476</v>
      </c>
      <c r="G3691" s="36">
        <f t="shared" si="465"/>
        <v>1.787620250288292E-4</v>
      </c>
      <c r="H3691" s="31">
        <f t="shared" si="466"/>
        <v>1.8154829736877806E-3</v>
      </c>
      <c r="I3691" s="37">
        <f t="shared" si="467"/>
        <v>5.8391807194134596E-3</v>
      </c>
      <c r="J3691" s="37">
        <f t="shared" si="468"/>
        <v>-3.2942175837255405E-5</v>
      </c>
      <c r="K3691" s="39">
        <f t="shared" si="469"/>
        <v>1.8669742539690144E-3</v>
      </c>
      <c r="L3691" s="36">
        <f>-(1-B3691/MAX(B$5:B3691))</f>
        <v>-1.05268001989961E-2</v>
      </c>
      <c r="M3691" s="37">
        <f>-(1-C3691/MAX(C$5:C3691))</f>
        <v>-2.9114472134819325E-2</v>
      </c>
      <c r="N3691" s="37">
        <f>-(1-D3691/MAX(D$5:D3691))</f>
        <v>-2.9424055883741085E-3</v>
      </c>
      <c r="O3691" s="37">
        <f>-(1-E3691/MAX(E$5:E3691))</f>
        <v>-0.14741324134332423</v>
      </c>
      <c r="P3691" s="39">
        <f>-(1-F3691/MAX(F$5:F3691))</f>
        <v>-1.8631562343459418E-2</v>
      </c>
      <c r="Q3691" s="33">
        <f>IF(DatiStorici[[#This Row],[Calend]]="X",(DatiStorici[[#This Row],[Balanced]]*B$2/DatiStorici[[#This Row],[Bond 3Y]]),Q3690)</f>
        <v>38.809613925669971</v>
      </c>
      <c r="R3691" s="33">
        <f>IF(DatiStorici[[#This Row],[Calend]]="X",(DatiStorici[[#This Row],[Balanced]]*C$2/DatiStorici[[#This Row],[Bond 10Y]]),R3690)</f>
        <v>25.003538881718356</v>
      </c>
      <c r="S3691" s="33">
        <f>IF(DatiStorici[[#This Row],[Calend]]="X",(DatiStorici[[#This Row],[Balanced]]*D$2/DatiStorici[[#This Row],[SXXR]]),S3690)</f>
        <v>18.759542028468722</v>
      </c>
      <c r="T3691" s="33">
        <f>IF(DatiStorici[[#This Row],[Calend]]="X",(DatiStorici[[#This Row],[Balanced]]*E$2/DatiStorici[[#This Row],[Gold]]),T3690)</f>
        <v>28.478594896129035</v>
      </c>
      <c r="U3691" s="34">
        <f>SUMPRODUCT(DatiStorici[[#This Row],[Bond 3Y]:[Gold]],Q3690:T3690)</f>
        <v>20584.572920119863</v>
      </c>
      <c r="V3691" s="32">
        <f t="shared" si="470"/>
        <v>2.0981936834939506E-3</v>
      </c>
      <c r="W3691" s="32">
        <f>-(1-U3691/MAX(U$5:U3691))</f>
        <v>-4.8162509833697964E-3</v>
      </c>
      <c r="X3691" s="53" t="str">
        <f t="shared" si="471"/>
        <v/>
      </c>
    </row>
    <row r="3692" spans="1:24" x14ac:dyDescent="0.3">
      <c r="A3692" s="79">
        <v>44320</v>
      </c>
      <c r="B3692" s="1">
        <v>132.70916800000001</v>
      </c>
      <c r="C3692" s="1">
        <v>201.478893</v>
      </c>
      <c r="D3692" s="1">
        <v>300.22793200000001</v>
      </c>
      <c r="E3692" s="1">
        <v>167.63651999999999</v>
      </c>
      <c r="F3692" s="3">
        <f t="shared" si="464"/>
        <v>19505.346903869136</v>
      </c>
      <c r="G3692" s="36">
        <f t="shared" si="465"/>
        <v>1.7873007487879023E-4</v>
      </c>
      <c r="H3692" s="31">
        <f t="shared" si="466"/>
        <v>1.8121929673086056E-3</v>
      </c>
      <c r="I3692" s="37">
        <f t="shared" si="467"/>
        <v>-1.414407662720862E-2</v>
      </c>
      <c r="J3692" s="37">
        <f t="shared" si="468"/>
        <v>1.6873899409596212E-2</v>
      </c>
      <c r="K3692" s="39">
        <f t="shared" si="469"/>
        <v>2.8810872129352528E-3</v>
      </c>
      <c r="L3692" s="36">
        <f>-(1-B3692/MAX(B$5:B3692))</f>
        <v>-1.0349935774880081E-2</v>
      </c>
      <c r="M3692" s="37">
        <f>-(1-C3692/MAX(C$5:C3692))</f>
        <v>-2.7353445030634416E-2</v>
      </c>
      <c r="N3692" s="37">
        <f>-(1-D3692/MAX(D$5:D3692))</f>
        <v>-1.6945600028017926E-2</v>
      </c>
      <c r="O3692" s="37">
        <f>-(1-E3692/MAX(E$5:E3692))</f>
        <v>-0.13290471467762521</v>
      </c>
      <c r="P3692" s="39">
        <f>-(1-F3692/MAX(F$5:F3692))</f>
        <v>-1.5800077367570275E-2</v>
      </c>
      <c r="Q3692" s="33">
        <f>IF(DatiStorici[[#This Row],[Calend]]="X",(DatiStorici[[#This Row],[Balanced]]*B$2/DatiStorici[[#This Row],[Bond 3Y]]),Q3691)</f>
        <v>38.809613925669971</v>
      </c>
      <c r="R3692" s="33">
        <f>IF(DatiStorici[[#This Row],[Calend]]="X",(DatiStorici[[#This Row],[Balanced]]*C$2/DatiStorici[[#This Row],[Bond 10Y]]),R3691)</f>
        <v>25.003538881718356</v>
      </c>
      <c r="S3692" s="33">
        <f>IF(DatiStorici[[#This Row],[Calend]]="X",(DatiStorici[[#This Row],[Balanced]]*D$2/DatiStorici[[#This Row],[SXXR]]),S3691)</f>
        <v>18.759542028468722</v>
      </c>
      <c r="T3692" s="33">
        <f>IF(DatiStorici[[#This Row],[Calend]]="X",(DatiStorici[[#This Row],[Balanced]]*E$2/DatiStorici[[#This Row],[Gold]]),T3691)</f>
        <v>28.478594896129035</v>
      </c>
      <c r="U3692" s="34">
        <f>SUMPRODUCT(DatiStorici[[#This Row],[Bond 3Y]:[Gold]],Q3691:T3691)</f>
        <v>20594.267960799029</v>
      </c>
      <c r="V3692" s="32">
        <f t="shared" si="470"/>
        <v>4.7087487898625892E-4</v>
      </c>
      <c r="W3692" s="32">
        <f>-(1-U3692/MAX(U$5:U3692))</f>
        <v>-4.3475336110249119E-3</v>
      </c>
      <c r="X3692" s="53" t="str">
        <f t="shared" si="471"/>
        <v/>
      </c>
    </row>
    <row r="3693" spans="1:24" x14ac:dyDescent="0.3">
      <c r="A3693" s="79">
        <v>44321</v>
      </c>
      <c r="B3693" s="1">
        <v>132.68933699999999</v>
      </c>
      <c r="C3693" s="1">
        <v>201.18801400000001</v>
      </c>
      <c r="D3693" s="1">
        <v>305.83542799999998</v>
      </c>
      <c r="E3693" s="1">
        <v>166.18934999999999</v>
      </c>
      <c r="F3693" s="3">
        <f t="shared" si="464"/>
        <v>19524.771148146105</v>
      </c>
      <c r="G3693" s="36">
        <f t="shared" si="465"/>
        <v>-1.4944319326075061E-4</v>
      </c>
      <c r="H3693" s="31">
        <f t="shared" si="466"/>
        <v>-1.4447626340294759E-3</v>
      </c>
      <c r="I3693" s="37">
        <f t="shared" si="467"/>
        <v>1.8505180775595903E-2</v>
      </c>
      <c r="J3693" s="37">
        <f t="shared" si="468"/>
        <v>-8.6702631268230374E-3</v>
      </c>
      <c r="K3693" s="39">
        <f t="shared" si="469"/>
        <v>9.9534650931564069E-4</v>
      </c>
      <c r="L3693" s="36">
        <f>-(1-B3693/MAX(B$5:B3693))</f>
        <v>-1.0497821190179057E-2</v>
      </c>
      <c r="M3693" s="37">
        <f>-(1-C3693/MAX(C$5:C3693))</f>
        <v>-2.875767379648797E-2</v>
      </c>
      <c r="N3693" s="37">
        <f>-(1-D3693/MAX(D$5:D3693))</f>
        <v>0</v>
      </c>
      <c r="O3693" s="37">
        <f>-(1-E3693/MAX(E$5:E3693))</f>
        <v>-0.14039016166769624</v>
      </c>
      <c r="P3693" s="39">
        <f>-(1-F3693/MAX(F$5:F3693))</f>
        <v>-1.4819969717662529E-2</v>
      </c>
      <c r="Q3693" s="33">
        <f>IF(DatiStorici[[#This Row],[Calend]]="X",(DatiStorici[[#This Row],[Balanced]]*B$2/DatiStorici[[#This Row],[Bond 3Y]]),Q3692)</f>
        <v>38.809613925669971</v>
      </c>
      <c r="R3693" s="33">
        <f>IF(DatiStorici[[#This Row],[Calend]]="X",(DatiStorici[[#This Row],[Balanced]]*C$2/DatiStorici[[#This Row],[Bond 10Y]]),R3692)</f>
        <v>25.003538881718356</v>
      </c>
      <c r="S3693" s="33">
        <f>IF(DatiStorici[[#This Row],[Calend]]="X",(DatiStorici[[#This Row],[Balanced]]*D$2/DatiStorici[[#This Row],[SXXR]]),S3692)</f>
        <v>18.759542028468722</v>
      </c>
      <c r="T3693" s="33">
        <f>IF(DatiStorici[[#This Row],[Calend]]="X",(DatiStorici[[#This Row],[Balanced]]*E$2/DatiStorici[[#This Row],[Gold]]),T3692)</f>
        <v>28.478594896129035</v>
      </c>
      <c r="U3693" s="34">
        <f>SUMPRODUCT(DatiStorici[[#This Row],[Bond 3Y]:[Gold]],Q3692:T3692)</f>
        <v>20650.206011669536</v>
      </c>
      <c r="V3693" s="32">
        <f t="shared" si="470"/>
        <v>2.7125129638416769E-3</v>
      </c>
      <c r="W3693" s="32">
        <f>-(1-U3693/MAX(U$5:U3693))</f>
        <v>-1.6431472050488782E-3</v>
      </c>
      <c r="X3693" s="53" t="str">
        <f t="shared" si="471"/>
        <v/>
      </c>
    </row>
    <row r="3694" spans="1:24" x14ac:dyDescent="0.3">
      <c r="A3694" s="79">
        <v>44322</v>
      </c>
      <c r="B3694" s="1">
        <v>132.67165399999999</v>
      </c>
      <c r="C3694" s="1">
        <v>201.18777700000001</v>
      </c>
      <c r="D3694" s="1">
        <v>305.697607</v>
      </c>
      <c r="E3694" s="1">
        <v>169.06882999999999</v>
      </c>
      <c r="F3694" s="3">
        <f t="shared" si="464"/>
        <v>19635.824161702658</v>
      </c>
      <c r="G3694" s="36">
        <f t="shared" si="465"/>
        <v>-1.3327505267105767E-4</v>
      </c>
      <c r="H3694" s="31">
        <f t="shared" si="466"/>
        <v>-1.1780032759928729E-6</v>
      </c>
      <c r="I3694" s="37">
        <f t="shared" si="467"/>
        <v>-4.5073935321698428E-4</v>
      </c>
      <c r="J3694" s="37">
        <f t="shared" si="468"/>
        <v>1.7178109168575297E-2</v>
      </c>
      <c r="K3694" s="39">
        <f t="shared" si="469"/>
        <v>5.6716865703438212E-3</v>
      </c>
      <c r="L3694" s="36">
        <f>-(1-B3694/MAX(B$5:B3694))</f>
        <v>-1.0629688357680966E-2</v>
      </c>
      <c r="M3694" s="37">
        <f>-(1-C3694/MAX(C$5:C3694))</f>
        <v>-2.8758817922456159E-2</v>
      </c>
      <c r="N3694" s="37">
        <f>-(1-D3694/MAX(D$5:D3694))</f>
        <v>-4.5063778549547795E-4</v>
      </c>
      <c r="O3694" s="37">
        <f>-(1-E3694/MAX(E$5:E3694))</f>
        <v>-0.1254961306285165</v>
      </c>
      <c r="P3694" s="39">
        <f>-(1-F3694/MAX(F$5:F3694))</f>
        <v>-9.2164617211563105E-3</v>
      </c>
      <c r="Q3694" s="33">
        <f>IF(DatiStorici[[#This Row],[Calend]]="X",(DatiStorici[[#This Row],[Balanced]]*B$2/DatiStorici[[#This Row],[Bond 3Y]]),Q3693)</f>
        <v>38.809613925669971</v>
      </c>
      <c r="R3694" s="33">
        <f>IF(DatiStorici[[#This Row],[Calend]]="X",(DatiStorici[[#This Row],[Balanced]]*C$2/DatiStorici[[#This Row],[Bond 10Y]]),R3693)</f>
        <v>25.003538881718356</v>
      </c>
      <c r="S3694" s="33">
        <f>IF(DatiStorici[[#This Row],[Calend]]="X",(DatiStorici[[#This Row],[Balanced]]*D$2/DatiStorici[[#This Row],[SXXR]]),S3693)</f>
        <v>18.759542028468722</v>
      </c>
      <c r="T3694" s="33">
        <f>IF(DatiStorici[[#This Row],[Calend]]="X",(DatiStorici[[#This Row],[Balanced]]*E$2/DatiStorici[[#This Row],[Gold]]),T3693)</f>
        <v>28.478594896129035</v>
      </c>
      <c r="U3694" s="34">
        <f>SUMPRODUCT(DatiStorici[[#This Row],[Bond 3Y]:[Gold]],Q3693:T3693)</f>
        <v>20728.931901017371</v>
      </c>
      <c r="V3694" s="32">
        <f t="shared" si="470"/>
        <v>3.8051050991988679E-3</v>
      </c>
      <c r="W3694" s="32">
        <f>-(1-U3694/MAX(U$5:U3694))</f>
        <v>0</v>
      </c>
      <c r="X3694" s="53" t="str">
        <f t="shared" si="471"/>
        <v/>
      </c>
    </row>
    <row r="3695" spans="1:24" x14ac:dyDescent="0.3">
      <c r="A3695" s="79">
        <v>44323</v>
      </c>
      <c r="B3695" s="1">
        <v>132.62894299999999</v>
      </c>
      <c r="C3695" s="1">
        <v>200.786024</v>
      </c>
      <c r="D3695" s="1">
        <v>308.586274</v>
      </c>
      <c r="E3695" s="1">
        <v>171.24889999999999</v>
      </c>
      <c r="F3695" s="3">
        <f t="shared" si="464"/>
        <v>19754.036987494947</v>
      </c>
      <c r="G3695" s="36">
        <f t="shared" si="465"/>
        <v>-3.2198193936968593E-4</v>
      </c>
      <c r="H3695" s="31">
        <f t="shared" si="466"/>
        <v>-1.998902081534768E-3</v>
      </c>
      <c r="I3695" s="37">
        <f t="shared" si="467"/>
        <v>9.4050597205591006E-3</v>
      </c>
      <c r="J3695" s="37">
        <f t="shared" si="468"/>
        <v>1.2812143649674096E-2</v>
      </c>
      <c r="K3695" s="39">
        <f t="shared" si="469"/>
        <v>6.0022136277414571E-3</v>
      </c>
      <c r="L3695" s="36">
        <f>-(1-B3695/MAX(B$5:B3695))</f>
        <v>-1.0948196449700021E-2</v>
      </c>
      <c r="M3695" s="37">
        <f>-(1-C3695/MAX(C$5:C3695))</f>
        <v>-3.069829488493192E-2</v>
      </c>
      <c r="N3695" s="37">
        <f>-(1-D3695/MAX(D$5:D3695))</f>
        <v>0</v>
      </c>
      <c r="O3695" s="37">
        <f>-(1-E3695/MAX(E$5:E3695))</f>
        <v>-0.11421977856231547</v>
      </c>
      <c r="P3695" s="39">
        <f>-(1-F3695/MAX(F$5:F3695))</f>
        <v>-3.2516842387393385E-3</v>
      </c>
      <c r="Q3695" s="33">
        <f>IF(DatiStorici[[#This Row],[Calend]]="X",(DatiStorici[[#This Row],[Balanced]]*B$2/DatiStorici[[#This Row],[Bond 3Y]]),Q3694)</f>
        <v>38.809613925669971</v>
      </c>
      <c r="R3695" s="33">
        <f>IF(DatiStorici[[#This Row],[Calend]]="X",(DatiStorici[[#This Row],[Balanced]]*C$2/DatiStorici[[#This Row],[Bond 10Y]]),R3694)</f>
        <v>25.003538881718356</v>
      </c>
      <c r="S3695" s="33">
        <f>IF(DatiStorici[[#This Row],[Calend]]="X",(DatiStorici[[#This Row],[Balanced]]*D$2/DatiStorici[[#This Row],[SXXR]]),S3694)</f>
        <v>18.759542028468722</v>
      </c>
      <c r="T3695" s="33">
        <f>IF(DatiStorici[[#This Row],[Calend]]="X",(DatiStorici[[#This Row],[Balanced]]*E$2/DatiStorici[[#This Row],[Gold]]),T3694)</f>
        <v>28.478594896129035</v>
      </c>
      <c r="U3695" s="34">
        <f>SUMPRODUCT(DatiStorici[[#This Row],[Bond 3Y]:[Gold]],Q3694:T3694)</f>
        <v>20833.504457208597</v>
      </c>
      <c r="V3695" s="32">
        <f t="shared" si="470"/>
        <v>5.0320811780116218E-3</v>
      </c>
      <c r="W3695" s="32">
        <f>-(1-U3695/MAX(U$5:U3695))</f>
        <v>0</v>
      </c>
      <c r="X3695" s="53" t="str">
        <f t="shared" si="471"/>
        <v/>
      </c>
    </row>
    <row r="3696" spans="1:24" x14ac:dyDescent="0.3">
      <c r="A3696" s="79">
        <v>44326</v>
      </c>
      <c r="B3696" s="1">
        <v>132.643776</v>
      </c>
      <c r="C3696" s="1">
        <v>200.82365999999999</v>
      </c>
      <c r="D3696" s="1">
        <v>309.04846099999997</v>
      </c>
      <c r="E3696" s="1">
        <v>171.6069</v>
      </c>
      <c r="F3696" s="3">
        <f t="shared" si="464"/>
        <v>19776.428698705266</v>
      </c>
      <c r="G3696" s="36">
        <f t="shared" si="465"/>
        <v>1.1183208036902385E-4</v>
      </c>
      <c r="H3696" s="31">
        <f t="shared" si="466"/>
        <v>1.8742575993355561E-4</v>
      </c>
      <c r="I3696" s="37">
        <f t="shared" si="467"/>
        <v>1.4966356653232224E-3</v>
      </c>
      <c r="J3696" s="37">
        <f t="shared" si="468"/>
        <v>2.0883422716392831E-3</v>
      </c>
      <c r="K3696" s="39">
        <f t="shared" si="469"/>
        <v>1.1328838765983882E-3</v>
      </c>
      <c r="L3696" s="36">
        <f>-(1-B3696/MAX(B$5:B3696))</f>
        <v>-1.083758254393985E-2</v>
      </c>
      <c r="M3696" s="37">
        <f>-(1-C3696/MAX(C$5:C3696))</f>
        <v>-3.0516605750165793E-2</v>
      </c>
      <c r="N3696" s="37">
        <f>-(1-D3696/MAX(D$5:D3696))</f>
        <v>0</v>
      </c>
      <c r="O3696" s="37">
        <f>-(1-E3696/MAX(E$5:E3696))</f>
        <v>-0.11236803341665502</v>
      </c>
      <c r="P3696" s="39">
        <f>-(1-F3696/MAX(F$5:F3696))</f>
        <v>-2.1218442748864863E-3</v>
      </c>
      <c r="Q3696" s="33">
        <f>IF(DatiStorici[[#This Row],[Calend]]="X",(DatiStorici[[#This Row],[Balanced]]*B$2/DatiStorici[[#This Row],[Bond 3Y]]),Q3695)</f>
        <v>38.809613925669971</v>
      </c>
      <c r="R3696" s="33">
        <f>IF(DatiStorici[[#This Row],[Calend]]="X",(DatiStorici[[#This Row],[Balanced]]*C$2/DatiStorici[[#This Row],[Bond 10Y]]),R3695)</f>
        <v>25.003538881718356</v>
      </c>
      <c r="S3696" s="33">
        <f>IF(DatiStorici[[#This Row],[Calend]]="X",(DatiStorici[[#This Row],[Balanced]]*D$2/DatiStorici[[#This Row],[SXXR]]),S3695)</f>
        <v>18.759542028468722</v>
      </c>
      <c r="T3696" s="33">
        <f>IF(DatiStorici[[#This Row],[Calend]]="X",(DatiStorici[[#This Row],[Balanced]]*E$2/DatiStorici[[#This Row],[Gold]]),T3695)</f>
        <v>28.478594896129035</v>
      </c>
      <c r="U3696" s="34">
        <f>SUMPRODUCT(DatiStorici[[#This Row],[Bond 3Y]:[Gold]],Q3695:T3695)</f>
        <v>20853.886906825635</v>
      </c>
      <c r="V3696" s="32">
        <f t="shared" si="470"/>
        <v>9.7787127351035038E-4</v>
      </c>
      <c r="W3696" s="32">
        <f>-(1-U3696/MAX(U$5:U3696))</f>
        <v>0</v>
      </c>
      <c r="X3696" s="53" t="str">
        <f t="shared" si="471"/>
        <v/>
      </c>
    </row>
    <row r="3697" spans="1:24" x14ac:dyDescent="0.3">
      <c r="A3697" s="79">
        <v>44327</v>
      </c>
      <c r="B3697" s="1">
        <v>132.591497</v>
      </c>
      <c r="C3697" s="1">
        <v>199.889028</v>
      </c>
      <c r="D3697" s="1">
        <v>302.95093600000001</v>
      </c>
      <c r="E3697" s="1">
        <v>170.54673</v>
      </c>
      <c r="F3697" s="3">
        <f t="shared" si="464"/>
        <v>19617.933087283996</v>
      </c>
      <c r="G3697" s="36">
        <f t="shared" si="465"/>
        <v>-3.9420850843632798E-4</v>
      </c>
      <c r="H3697" s="31">
        <f t="shared" si="466"/>
        <v>-4.6648570053171197E-3</v>
      </c>
      <c r="I3697" s="37">
        <f t="shared" si="467"/>
        <v>-1.9927231311173695E-2</v>
      </c>
      <c r="J3697" s="37">
        <f t="shared" si="468"/>
        <v>-6.1970606178070875E-3</v>
      </c>
      <c r="K3697" s="39">
        <f t="shared" si="469"/>
        <v>-8.0466574115380021E-3</v>
      </c>
      <c r="L3697" s="36">
        <f>-(1-B3697/MAX(B$5:B3697))</f>
        <v>-1.1227441937132876E-2</v>
      </c>
      <c r="M3697" s="37">
        <f>-(1-C3697/MAX(C$5:C3697))</f>
        <v>-3.5028575125360395E-2</v>
      </c>
      <c r="N3697" s="37">
        <f>-(1-D3697/MAX(D$5:D3697))</f>
        <v>-1.9729996325721699E-2</v>
      </c>
      <c r="O3697" s="37">
        <f>-(1-E3697/MAX(E$5:E3697))</f>
        <v>-0.1178517335593221</v>
      </c>
      <c r="P3697" s="39">
        <f>-(1-F3697/MAX(F$5:F3697))</f>
        <v>-1.0119208754851283E-2</v>
      </c>
      <c r="Q3697" s="33">
        <f>IF(DatiStorici[[#This Row],[Calend]]="X",(DatiStorici[[#This Row],[Balanced]]*B$2/DatiStorici[[#This Row],[Bond 3Y]]),Q3696)</f>
        <v>38.809613925669971</v>
      </c>
      <c r="R3697" s="33">
        <f>IF(DatiStorici[[#This Row],[Calend]]="X",(DatiStorici[[#This Row],[Balanced]]*C$2/DatiStorici[[#This Row],[Bond 10Y]]),R3696)</f>
        <v>25.003538881718356</v>
      </c>
      <c r="S3697" s="33">
        <f>IF(DatiStorici[[#This Row],[Calend]]="X",(DatiStorici[[#This Row],[Balanced]]*D$2/DatiStorici[[#This Row],[SXXR]]),S3696)</f>
        <v>18.759542028468722</v>
      </c>
      <c r="T3697" s="33">
        <f>IF(DatiStorici[[#This Row],[Calend]]="X",(DatiStorici[[#This Row],[Balanced]]*E$2/DatiStorici[[#This Row],[Gold]]),T3696)</f>
        <v>28.478594896129035</v>
      </c>
      <c r="U3697" s="34">
        <f>SUMPRODUCT(DatiStorici[[#This Row],[Bond 3Y]:[Gold]],Q3696:T3696)</f>
        <v>20683.909943008952</v>
      </c>
      <c r="V3697" s="32">
        <f t="shared" si="470"/>
        <v>-8.1842526801837005E-3</v>
      </c>
      <c r="W3697" s="32">
        <f>-(1-U3697/MAX(U$5:U3697))</f>
        <v>-8.1508528638394306E-3</v>
      </c>
      <c r="X3697" s="53" t="str">
        <f t="shared" si="471"/>
        <v/>
      </c>
    </row>
    <row r="3698" spans="1:24" x14ac:dyDescent="0.3">
      <c r="A3698" s="79">
        <v>44328</v>
      </c>
      <c r="B3698" s="1">
        <v>132.55186900000001</v>
      </c>
      <c r="C3698" s="1">
        <v>199.31422699999999</v>
      </c>
      <c r="D3698" s="1">
        <v>303.873222</v>
      </c>
      <c r="E3698" s="1">
        <v>170.69405</v>
      </c>
      <c r="F3698" s="3">
        <f t="shared" si="464"/>
        <v>19622.086429536346</v>
      </c>
      <c r="G3698" s="36">
        <f t="shared" si="465"/>
        <v>-2.989175319971526E-4</v>
      </c>
      <c r="H3698" s="31">
        <f t="shared" si="466"/>
        <v>-2.879743038325173E-3</v>
      </c>
      <c r="I3698" s="37">
        <f t="shared" si="467"/>
        <v>3.0397165241090409E-3</v>
      </c>
      <c r="J3698" s="37">
        <f t="shared" si="468"/>
        <v>8.6343730167626339E-4</v>
      </c>
      <c r="K3698" s="39">
        <f t="shared" si="469"/>
        <v>2.1168910306383455E-4</v>
      </c>
      <c r="L3698" s="36">
        <f>-(1-B3698/MAX(B$5:B3698))</f>
        <v>-1.1522959220046647E-2</v>
      </c>
      <c r="M3698" s="37">
        <f>-(1-C3698/MAX(C$5:C3698))</f>
        <v>-3.7803447490988074E-2</v>
      </c>
      <c r="N3698" s="37">
        <f>-(1-D3698/MAX(D$5:D3698))</f>
        <v>-1.6745720018324195E-2</v>
      </c>
      <c r="O3698" s="37">
        <f>-(1-E3698/MAX(E$5:E3698))</f>
        <v>-0.11708972491446545</v>
      </c>
      <c r="P3698" s="39">
        <f>-(1-F3698/MAX(F$5:F3698))</f>
        <v>-9.9096395970416085E-3</v>
      </c>
      <c r="Q3698" s="33">
        <f>IF(DatiStorici[[#This Row],[Calend]]="X",(DatiStorici[[#This Row],[Balanced]]*B$2/DatiStorici[[#This Row],[Bond 3Y]]),Q3697)</f>
        <v>38.809613925669971</v>
      </c>
      <c r="R3698" s="33">
        <f>IF(DatiStorici[[#This Row],[Calend]]="X",(DatiStorici[[#This Row],[Balanced]]*C$2/DatiStorici[[#This Row],[Bond 10Y]]),R3697)</f>
        <v>25.003538881718356</v>
      </c>
      <c r="S3698" s="33">
        <f>IF(DatiStorici[[#This Row],[Calend]]="X",(DatiStorici[[#This Row],[Balanced]]*D$2/DatiStorici[[#This Row],[SXXR]]),S3697)</f>
        <v>18.759542028468722</v>
      </c>
      <c r="T3698" s="33">
        <f>IF(DatiStorici[[#This Row],[Calend]]="X",(DatiStorici[[#This Row],[Balanced]]*E$2/DatiStorici[[#This Row],[Gold]]),T3697)</f>
        <v>28.478594896129035</v>
      </c>
      <c r="U3698" s="34">
        <f>SUMPRODUCT(DatiStorici[[#This Row],[Bond 3Y]:[Gold]],Q3697:T3697)</f>
        <v>20689.497066054919</v>
      </c>
      <c r="V3698" s="32">
        <f t="shared" si="470"/>
        <v>2.7008281327686539E-4</v>
      </c>
      <c r="W3698" s="32">
        <f>-(1-U3698/MAX(U$5:U3698))</f>
        <v>-7.8829352774955064E-3</v>
      </c>
      <c r="X3698" s="53" t="str">
        <f t="shared" si="471"/>
        <v/>
      </c>
    </row>
    <row r="3699" spans="1:24" x14ac:dyDescent="0.3">
      <c r="A3699" s="79">
        <v>44329</v>
      </c>
      <c r="B3699" s="1">
        <v>132.531846</v>
      </c>
      <c r="C3699" s="1">
        <v>199.074029</v>
      </c>
      <c r="D3699" s="1">
        <v>303.57948299999998</v>
      </c>
      <c r="E3699" s="1">
        <v>169.86234999999999</v>
      </c>
      <c r="F3699" s="3">
        <f t="shared" si="464"/>
        <v>19578.288967490567</v>
      </c>
      <c r="G3699" s="36">
        <f t="shared" si="465"/>
        <v>-1.5106925778594614E-4</v>
      </c>
      <c r="H3699" s="31">
        <f t="shared" si="466"/>
        <v>-1.2058489450322324E-3</v>
      </c>
      <c r="I3699" s="37">
        <f t="shared" si="467"/>
        <v>-9.6711734255890255E-4</v>
      </c>
      <c r="J3699" s="37">
        <f t="shared" si="468"/>
        <v>-4.8843695405096773E-3</v>
      </c>
      <c r="K3699" s="39">
        <f t="shared" si="469"/>
        <v>-2.2345439208815952E-3</v>
      </c>
      <c r="L3699" s="36">
        <f>-(1-B3699/MAX(B$5:B3699))</f>
        <v>-1.1672276434031348E-2</v>
      </c>
      <c r="M3699" s="37">
        <f>-(1-C3699/MAX(C$5:C3699))</f>
        <v>-3.8963011918466517E-2</v>
      </c>
      <c r="N3699" s="37">
        <f>-(1-D3699/MAX(D$5:D3699))</f>
        <v>-1.7696182606131816E-2</v>
      </c>
      <c r="O3699" s="37">
        <f>-(1-E3699/MAX(E$5:E3699))</f>
        <v>-0.12139167027101794</v>
      </c>
      <c r="P3699" s="39">
        <f>-(1-F3699/MAX(F$5:F3699))</f>
        <v>-1.2119569980202471E-2</v>
      </c>
      <c r="Q3699" s="33">
        <f>IF(DatiStorici[[#This Row],[Calend]]="X",(DatiStorici[[#This Row],[Balanced]]*B$2/DatiStorici[[#This Row],[Bond 3Y]]),Q3698)</f>
        <v>38.809613925669971</v>
      </c>
      <c r="R3699" s="33">
        <f>IF(DatiStorici[[#This Row],[Calend]]="X",(DatiStorici[[#This Row],[Balanced]]*C$2/DatiStorici[[#This Row],[Bond 10Y]]),R3698)</f>
        <v>25.003538881718356</v>
      </c>
      <c r="S3699" s="33">
        <f>IF(DatiStorici[[#This Row],[Calend]]="X",(DatiStorici[[#This Row],[Balanced]]*D$2/DatiStorici[[#This Row],[SXXR]]),S3698)</f>
        <v>18.759542028468722</v>
      </c>
      <c r="T3699" s="33">
        <f>IF(DatiStorici[[#This Row],[Calend]]="X",(DatiStorici[[#This Row],[Balanced]]*E$2/DatiStorici[[#This Row],[Gold]]),T3698)</f>
        <v>28.478594896129035</v>
      </c>
      <c r="U3699" s="34">
        <f>SUMPRODUCT(DatiStorici[[#This Row],[Bond 3Y]:[Gold]],Q3698:T3698)</f>
        <v>20653.518124631966</v>
      </c>
      <c r="V3699" s="32">
        <f t="shared" si="470"/>
        <v>-1.7405092657033769E-3</v>
      </c>
      <c r="W3699" s="32">
        <f>-(1-U3699/MAX(U$5:U3699))</f>
        <v>-9.6082223466976702E-3</v>
      </c>
      <c r="X3699" s="53" t="str">
        <f t="shared" si="471"/>
        <v/>
      </c>
    </row>
    <row r="3700" spans="1:24" x14ac:dyDescent="0.3">
      <c r="A3700" s="79">
        <v>44330</v>
      </c>
      <c r="B3700" s="1">
        <v>132.50879699999999</v>
      </c>
      <c r="C3700" s="1">
        <v>199.012846</v>
      </c>
      <c r="D3700" s="1">
        <v>307.20737100000002</v>
      </c>
      <c r="E3700" s="1">
        <v>171.38025999999999</v>
      </c>
      <c r="F3700" s="3">
        <f t="shared" si="464"/>
        <v>19690.614244686505</v>
      </c>
      <c r="G3700" s="36">
        <f t="shared" si="465"/>
        <v>-1.739280421087213E-4</v>
      </c>
      <c r="H3700" s="31">
        <f t="shared" si="466"/>
        <v>-3.0738516803266393E-4</v>
      </c>
      <c r="I3700" s="37">
        <f t="shared" si="467"/>
        <v>1.1879530939763055E-2</v>
      </c>
      <c r="J3700" s="37">
        <f t="shared" si="468"/>
        <v>8.8964271572934215E-3</v>
      </c>
      <c r="K3700" s="39">
        <f t="shared" si="469"/>
        <v>5.7208413964390187E-3</v>
      </c>
      <c r="L3700" s="36">
        <f>-(1-B3700/MAX(B$5:B3700))</f>
        <v>-1.1844159391886433E-2</v>
      </c>
      <c r="M3700" s="37">
        <f>-(1-C3700/MAX(C$5:C3700))</f>
        <v>-3.9258375037086957E-2</v>
      </c>
      <c r="N3700" s="37">
        <f>-(1-D3700/MAX(D$5:D3700))</f>
        <v>-5.9572857733789508E-3</v>
      </c>
      <c r="O3700" s="37">
        <f>-(1-E3700/MAX(E$5:E3700))</f>
        <v>-0.11354032257814239</v>
      </c>
      <c r="P3700" s="39">
        <f>-(1-F3700/MAX(F$5:F3700))</f>
        <v>-6.4518661618212514E-3</v>
      </c>
      <c r="Q3700" s="33">
        <f>IF(DatiStorici[[#This Row],[Calend]]="X",(DatiStorici[[#This Row],[Balanced]]*B$2/DatiStorici[[#This Row],[Bond 3Y]]),Q3699)</f>
        <v>38.809613925669971</v>
      </c>
      <c r="R3700" s="33">
        <f>IF(DatiStorici[[#This Row],[Calend]]="X",(DatiStorici[[#This Row],[Balanced]]*C$2/DatiStorici[[#This Row],[Bond 10Y]]),R3699)</f>
        <v>25.003538881718356</v>
      </c>
      <c r="S3700" s="33">
        <f>IF(DatiStorici[[#This Row],[Calend]]="X",(DatiStorici[[#This Row],[Balanced]]*D$2/DatiStorici[[#This Row],[SXXR]]),S3699)</f>
        <v>18.759542028468722</v>
      </c>
      <c r="T3700" s="33">
        <f>IF(DatiStorici[[#This Row],[Calend]]="X",(DatiStorici[[#This Row],[Balanced]]*E$2/DatiStorici[[#This Row],[Gold]]),T3699)</f>
        <v>28.478594896129035</v>
      </c>
      <c r="U3700" s="34">
        <f>SUMPRODUCT(DatiStorici[[#This Row],[Bond 3Y]:[Gold]],Q3699:T3699)</f>
        <v>20762.379271710553</v>
      </c>
      <c r="V3700" s="32">
        <f t="shared" si="470"/>
        <v>5.2569860671146402E-3</v>
      </c>
      <c r="W3700" s="32">
        <f>-(1-U3700/MAX(U$5:U3700))</f>
        <v>-4.3880373727898103E-3</v>
      </c>
      <c r="X3700" s="53" t="str">
        <f t="shared" si="471"/>
        <v/>
      </c>
    </row>
    <row r="3701" spans="1:24" x14ac:dyDescent="0.3">
      <c r="A3701" s="79">
        <v>44333</v>
      </c>
      <c r="B3701" s="1">
        <v>132.48148</v>
      </c>
      <c r="C3701" s="1">
        <v>198.68722</v>
      </c>
      <c r="D3701" s="1">
        <v>307.15238199999999</v>
      </c>
      <c r="E3701" s="1">
        <v>172.82907</v>
      </c>
      <c r="F3701" s="3">
        <f t="shared" si="464"/>
        <v>19738.0104321043</v>
      </c>
      <c r="G3701" s="36">
        <f t="shared" si="465"/>
        <v>-2.0617360309220457E-4</v>
      </c>
      <c r="H3701" s="31">
        <f t="shared" si="466"/>
        <v>-1.6375459830343256E-3</v>
      </c>
      <c r="I3701" s="37">
        <f t="shared" si="467"/>
        <v>-1.7901237793770044E-4</v>
      </c>
      <c r="J3701" s="37">
        <f t="shared" si="468"/>
        <v>8.4182410513499225E-3</v>
      </c>
      <c r="K3701" s="39">
        <f t="shared" si="469"/>
        <v>2.4041523454228775E-3</v>
      </c>
      <c r="L3701" s="36">
        <f>-(1-B3701/MAX(B$5:B3701))</f>
        <v>-1.204787004136032E-2</v>
      </c>
      <c r="M3701" s="37">
        <f>-(1-C3701/MAX(C$5:C3701))</f>
        <v>-4.0830346186980337E-2</v>
      </c>
      <c r="N3701" s="37">
        <f>-(1-D3701/MAX(D$5:D3701))</f>
        <v>-6.135215797110849E-3</v>
      </c>
      <c r="O3701" s="37">
        <f>-(1-E3701/MAX(E$5:E3701))</f>
        <v>-0.10604639273321415</v>
      </c>
      <c r="P3701" s="39">
        <f>-(1-F3701/MAX(F$5:F3701))</f>
        <v>-4.0603514546200259E-3</v>
      </c>
      <c r="Q3701" s="33">
        <f>IF(DatiStorici[[#This Row],[Calend]]="X",(DatiStorici[[#This Row],[Balanced]]*B$2/DatiStorici[[#This Row],[Bond 3Y]]),Q3700)</f>
        <v>38.809613925669971</v>
      </c>
      <c r="R3701" s="33">
        <f>IF(DatiStorici[[#This Row],[Calend]]="X",(DatiStorici[[#This Row],[Balanced]]*C$2/DatiStorici[[#This Row],[Bond 10Y]]),R3700)</f>
        <v>25.003538881718356</v>
      </c>
      <c r="S3701" s="33">
        <f>IF(DatiStorici[[#This Row],[Calend]]="X",(DatiStorici[[#This Row],[Balanced]]*D$2/DatiStorici[[#This Row],[SXXR]]),S3700)</f>
        <v>18.759542028468722</v>
      </c>
      <c r="T3701" s="33">
        <f>IF(DatiStorici[[#This Row],[Calend]]="X",(DatiStorici[[#This Row],[Balanced]]*E$2/DatiStorici[[#This Row],[Gold]]),T3700)</f>
        <v>28.478594896129035</v>
      </c>
      <c r="U3701" s="34">
        <f>SUMPRODUCT(DatiStorici[[#This Row],[Bond 3Y]:[Gold]],Q3700:T3700)</f>
        <v>20793.405811749904</v>
      </c>
      <c r="V3701" s="32">
        <f t="shared" si="470"/>
        <v>1.49324796738921E-3</v>
      </c>
      <c r="W3701" s="32">
        <f>-(1-U3701/MAX(U$5:U3701))</f>
        <v>-2.9002312780326278E-3</v>
      </c>
      <c r="X3701" s="53" t="str">
        <f t="shared" si="471"/>
        <v/>
      </c>
    </row>
    <row r="3702" spans="1:24" x14ac:dyDescent="0.3">
      <c r="A3702" s="79">
        <v>44334</v>
      </c>
      <c r="B3702" s="1">
        <v>132.50545</v>
      </c>
      <c r="C3702" s="1">
        <v>198.79432499999999</v>
      </c>
      <c r="D3702" s="1">
        <v>307.712017</v>
      </c>
      <c r="E3702" s="1">
        <v>174.04387</v>
      </c>
      <c r="F3702" s="3">
        <f t="shared" si="464"/>
        <v>19797.645333577839</v>
      </c>
      <c r="G3702" s="36">
        <f t="shared" si="465"/>
        <v>1.8091458371445878E-4</v>
      </c>
      <c r="H3702" s="31">
        <f t="shared" si="466"/>
        <v>5.3891811551766921E-4</v>
      </c>
      <c r="I3702" s="37">
        <f t="shared" si="467"/>
        <v>1.8203530906913429E-3</v>
      </c>
      <c r="J3702" s="37">
        <f t="shared" si="468"/>
        <v>7.004322485099454E-3</v>
      </c>
      <c r="K3702" s="39">
        <f t="shared" si="469"/>
        <v>3.0167678034491462E-3</v>
      </c>
      <c r="L3702" s="36">
        <f>-(1-B3702/MAX(B$5:B3702))</f>
        <v>-1.186911892418463E-2</v>
      </c>
      <c r="M3702" s="37">
        <f>-(1-C3702/MAX(C$5:C3702))</f>
        <v>-4.0313292972527837E-2</v>
      </c>
      <c r="N3702" s="37">
        <f>-(1-D3702/MAX(D$5:D3702))</f>
        <v>-4.3243832882247091E-3</v>
      </c>
      <c r="O3702" s="37">
        <f>-(1-E3702/MAX(E$5:E3702))</f>
        <v>-9.9762873171906019E-2</v>
      </c>
      <c r="P3702" s="39">
        <f>-(1-F3702/MAX(F$5:F3702))</f>
        <v>-1.0512962603846931E-3</v>
      </c>
      <c r="Q3702" s="33">
        <f>IF(DatiStorici[[#This Row],[Calend]]="X",(DatiStorici[[#This Row],[Balanced]]*B$2/DatiStorici[[#This Row],[Bond 3Y]]),Q3701)</f>
        <v>38.809613925669971</v>
      </c>
      <c r="R3702" s="33">
        <f>IF(DatiStorici[[#This Row],[Calend]]="X",(DatiStorici[[#This Row],[Balanced]]*C$2/DatiStorici[[#This Row],[Bond 10Y]]),R3701)</f>
        <v>25.003538881718356</v>
      </c>
      <c r="S3702" s="33">
        <f>IF(DatiStorici[[#This Row],[Calend]]="X",(DatiStorici[[#This Row],[Balanced]]*D$2/DatiStorici[[#This Row],[SXXR]]),S3701)</f>
        <v>18.759542028468722</v>
      </c>
      <c r="T3702" s="33">
        <f>IF(DatiStorici[[#This Row],[Calend]]="X",(DatiStorici[[#This Row],[Balanced]]*E$2/DatiStorici[[#This Row],[Gold]]),T3701)</f>
        <v>28.478594896129035</v>
      </c>
      <c r="U3702" s="34">
        <f>SUMPRODUCT(DatiStorici[[#This Row],[Bond 3Y]:[Gold]],Q3701:T3701)</f>
        <v>20842.108375610551</v>
      </c>
      <c r="V3702" s="32">
        <f t="shared" si="470"/>
        <v>2.3394732609500614E-3</v>
      </c>
      <c r="W3702" s="32">
        <f>-(1-U3702/MAX(U$5:U3702))</f>
        <v>-5.6481227061944139E-4</v>
      </c>
      <c r="X3702" s="53" t="str">
        <f t="shared" si="471"/>
        <v/>
      </c>
    </row>
    <row r="3703" spans="1:24" x14ac:dyDescent="0.3">
      <c r="A3703" s="79">
        <v>44335</v>
      </c>
      <c r="B3703" s="1">
        <v>132.49040600000001</v>
      </c>
      <c r="C3703" s="1">
        <v>198.729106</v>
      </c>
      <c r="D3703" s="1">
        <v>303.049081</v>
      </c>
      <c r="E3703" s="1">
        <v>176.06511</v>
      </c>
      <c r="F3703" s="3">
        <f t="shared" si="464"/>
        <v>19805.195429666954</v>
      </c>
      <c r="G3703" s="36">
        <f t="shared" si="465"/>
        <v>-1.1354139829377103E-4</v>
      </c>
      <c r="H3703" s="31">
        <f t="shared" si="466"/>
        <v>-3.2812657317368005E-4</v>
      </c>
      <c r="I3703" s="37">
        <f t="shared" si="467"/>
        <v>-1.5269559949232349E-2</v>
      </c>
      <c r="J3703" s="37">
        <f t="shared" si="468"/>
        <v>1.1546475935081027E-2</v>
      </c>
      <c r="K3703" s="39">
        <f t="shared" si="469"/>
        <v>3.8129063648355862E-4</v>
      </c>
      <c r="L3703" s="36">
        <f>-(1-B3703/MAX(B$5:B3703))</f>
        <v>-1.1981306317041973E-2</v>
      </c>
      <c r="M3703" s="37">
        <f>-(1-C3703/MAX(C$5:C3703))</f>
        <v>-4.0628140025357973E-2</v>
      </c>
      <c r="N3703" s="37">
        <f>-(1-D3703/MAX(D$5:D3703))</f>
        <v>-1.9412424771789949E-2</v>
      </c>
      <c r="O3703" s="37">
        <f>-(1-E3703/MAX(E$5:E3703))</f>
        <v>-8.9308064908736329E-2</v>
      </c>
      <c r="P3703" s="39">
        <f>-(1-F3703/MAX(F$5:F3703))</f>
        <v>-6.7033384923675943E-4</v>
      </c>
      <c r="Q3703" s="33">
        <f>IF(DatiStorici[[#This Row],[Calend]]="X",(DatiStorici[[#This Row],[Balanced]]*B$2/DatiStorici[[#This Row],[Bond 3Y]]),Q3702)</f>
        <v>38.809613925669971</v>
      </c>
      <c r="R3703" s="33">
        <f>IF(DatiStorici[[#This Row],[Calend]]="X",(DatiStorici[[#This Row],[Balanced]]*C$2/DatiStorici[[#This Row],[Bond 10Y]]),R3702)</f>
        <v>25.003538881718356</v>
      </c>
      <c r="S3703" s="33">
        <f>IF(DatiStorici[[#This Row],[Calend]]="X",(DatiStorici[[#This Row],[Balanced]]*D$2/DatiStorici[[#This Row],[SXXR]]),S3702)</f>
        <v>18.759542028468722</v>
      </c>
      <c r="T3703" s="33">
        <f>IF(DatiStorici[[#This Row],[Calend]]="X",(DatiStorici[[#This Row],[Balanced]]*E$2/DatiStorici[[#This Row],[Gold]]),T3702)</f>
        <v>28.478594896129035</v>
      </c>
      <c r="U3703" s="34">
        <f>SUMPRODUCT(DatiStorici[[#This Row],[Bond 3Y]:[Gold]],Q3702:T3702)</f>
        <v>20809.981349256115</v>
      </c>
      <c r="V3703" s="32">
        <f t="shared" si="470"/>
        <v>-1.5426372572318959E-3</v>
      </c>
      <c r="W3703" s="32">
        <f>-(1-U3703/MAX(U$5:U3703))</f>
        <v>-2.1053896458578247E-3</v>
      </c>
      <c r="X3703" s="53" t="str">
        <f t="shared" si="471"/>
        <v/>
      </c>
    </row>
    <row r="3704" spans="1:24" x14ac:dyDescent="0.3">
      <c r="A3704" s="79">
        <v>44336</v>
      </c>
      <c r="B3704" s="1">
        <v>132.52442099999999</v>
      </c>
      <c r="C3704" s="1">
        <v>199.06362899999999</v>
      </c>
      <c r="D3704" s="1">
        <v>307.10156899999998</v>
      </c>
      <c r="E3704" s="1">
        <v>175.11687000000001</v>
      </c>
      <c r="F3704" s="3">
        <f t="shared" si="464"/>
        <v>19838.068739450751</v>
      </c>
      <c r="G3704" s="36">
        <f t="shared" si="465"/>
        <v>2.567026197878354E-4</v>
      </c>
      <c r="H3704" s="31">
        <f t="shared" si="466"/>
        <v>1.681896371775174E-3</v>
      </c>
      <c r="I3704" s="37">
        <f t="shared" si="467"/>
        <v>1.328376062890518E-2</v>
      </c>
      <c r="J3704" s="37">
        <f t="shared" si="468"/>
        <v>-5.4002902111877048E-3</v>
      </c>
      <c r="K3704" s="39">
        <f t="shared" si="469"/>
        <v>1.6584566386026235E-3</v>
      </c>
      <c r="L3704" s="36">
        <f>-(1-B3704/MAX(B$5:B3704))</f>
        <v>-1.1727646773832423E-2</v>
      </c>
      <c r="M3704" s="37">
        <f>-(1-C3704/MAX(C$5:C3704))</f>
        <v>-3.901321829006732E-2</v>
      </c>
      <c r="N3704" s="37">
        <f>-(1-D3704/MAX(D$5:D3704))</f>
        <v>-6.2996333769155255E-3</v>
      </c>
      <c r="O3704" s="37">
        <f>-(1-E3704/MAX(E$5:E3704))</f>
        <v>-9.4212810207398578E-2</v>
      </c>
      <c r="P3704" s="39">
        <f>-(1-F3704/MAX(F$5:F3704))</f>
        <v>0</v>
      </c>
      <c r="Q3704" s="33">
        <f>IF(DatiStorici[[#This Row],[Calend]]="X",(DatiStorici[[#This Row],[Balanced]]*B$2/DatiStorici[[#This Row],[Bond 3Y]]),Q3703)</f>
        <v>38.809613925669971</v>
      </c>
      <c r="R3704" s="33">
        <f>IF(DatiStorici[[#This Row],[Calend]]="X",(DatiStorici[[#This Row],[Balanced]]*C$2/DatiStorici[[#This Row],[Bond 10Y]]),R3703)</f>
        <v>25.003538881718356</v>
      </c>
      <c r="S3704" s="33">
        <f>IF(DatiStorici[[#This Row],[Calend]]="X",(DatiStorici[[#This Row],[Balanced]]*D$2/DatiStorici[[#This Row],[SXXR]]),S3703)</f>
        <v>18.759542028468722</v>
      </c>
      <c r="T3704" s="33">
        <f>IF(DatiStorici[[#This Row],[Calend]]="X",(DatiStorici[[#This Row],[Balanced]]*E$2/DatiStorici[[#This Row],[Gold]]),T3703)</f>
        <v>28.478594896129035</v>
      </c>
      <c r="U3704" s="34">
        <f>SUMPRODUCT(DatiStorici[[#This Row],[Bond 3Y]:[Gold]],Q3703:T3703)</f>
        <v>20868.683993242685</v>
      </c>
      <c r="V3704" s="32">
        <f t="shared" si="470"/>
        <v>2.8169175918381509E-3</v>
      </c>
      <c r="W3704" s="32">
        <f>-(1-U3704/MAX(U$5:U3704))</f>
        <v>0</v>
      </c>
      <c r="X3704" s="53" t="str">
        <f t="shared" si="471"/>
        <v/>
      </c>
    </row>
    <row r="3705" spans="1:24" x14ac:dyDescent="0.3">
      <c r="A3705" s="79">
        <v>44337</v>
      </c>
      <c r="B3705" s="1">
        <v>132.55157199999999</v>
      </c>
      <c r="C3705" s="1">
        <v>199.43252699999999</v>
      </c>
      <c r="D3705" s="1">
        <v>308.87931800000001</v>
      </c>
      <c r="E3705" s="1">
        <v>174.89118999999999</v>
      </c>
      <c r="F3705" s="3">
        <f t="shared" si="464"/>
        <v>19865.921391492051</v>
      </c>
      <c r="G3705" s="36">
        <f t="shared" si="465"/>
        <v>2.0485446296122762E-4</v>
      </c>
      <c r="H3705" s="31">
        <f t="shared" si="466"/>
        <v>1.8514512615669687E-3</v>
      </c>
      <c r="I3705" s="37">
        <f t="shared" si="467"/>
        <v>5.7721074576214696E-3</v>
      </c>
      <c r="J3705" s="37">
        <f t="shared" si="468"/>
        <v>-1.2895704817502945E-3</v>
      </c>
      <c r="K3705" s="39">
        <f t="shared" si="469"/>
        <v>1.4030154913058871E-3</v>
      </c>
      <c r="L3705" s="36">
        <f>-(1-B3705/MAX(B$5:B3705))</f>
        <v>-1.152517403363873E-2</v>
      </c>
      <c r="M3705" s="37">
        <f>-(1-C3705/MAX(C$5:C3705))</f>
        <v>-3.7232350014028692E-2</v>
      </c>
      <c r="N3705" s="37">
        <f>-(1-D3705/MAX(D$5:D3705))</f>
        <v>-5.4730251512224992E-4</v>
      </c>
      <c r="O3705" s="37">
        <f>-(1-E3705/MAX(E$5:E3705))</f>
        <v>-9.5380133795311073E-2</v>
      </c>
      <c r="P3705" s="39">
        <f>-(1-F3705/MAX(F$5:F3705))</f>
        <v>0</v>
      </c>
      <c r="Q3705" s="33">
        <f>IF(DatiStorici[[#This Row],[Calend]]="X",(DatiStorici[[#This Row],[Balanced]]*B$2/DatiStorici[[#This Row],[Bond 3Y]]),Q3704)</f>
        <v>38.809613925669971</v>
      </c>
      <c r="R3705" s="33">
        <f>IF(DatiStorici[[#This Row],[Calend]]="X",(DatiStorici[[#This Row],[Balanced]]*C$2/DatiStorici[[#This Row],[Bond 10Y]]),R3704)</f>
        <v>25.003538881718356</v>
      </c>
      <c r="S3705" s="33">
        <f>IF(DatiStorici[[#This Row],[Calend]]="X",(DatiStorici[[#This Row],[Balanced]]*D$2/DatiStorici[[#This Row],[SXXR]]),S3704)</f>
        <v>18.759542028468722</v>
      </c>
      <c r="T3705" s="33">
        <f>IF(DatiStorici[[#This Row],[Calend]]="X",(DatiStorici[[#This Row],[Balanced]]*E$2/DatiStorici[[#This Row],[Gold]]),T3704)</f>
        <v>28.478594896129035</v>
      </c>
      <c r="U3705" s="34">
        <f>SUMPRODUCT(DatiStorici[[#This Row],[Bond 3Y]:[Gold]],Q3704:T3704)</f>
        <v>20905.884176342181</v>
      </c>
      <c r="V3705" s="32">
        <f t="shared" si="470"/>
        <v>1.7809971263653855E-3</v>
      </c>
      <c r="W3705" s="32">
        <f>-(1-U3705/MAX(U$5:U3705))</f>
        <v>0</v>
      </c>
      <c r="X3705" s="53" t="str">
        <f t="shared" si="471"/>
        <v/>
      </c>
    </row>
    <row r="3706" spans="1:24" x14ac:dyDescent="0.3">
      <c r="A3706" s="79">
        <v>44340</v>
      </c>
      <c r="B3706" s="1">
        <v>132.55678700000001</v>
      </c>
      <c r="C3706" s="1">
        <v>199.64643000000001</v>
      </c>
      <c r="D3706" s="1">
        <v>309.25728099999998</v>
      </c>
      <c r="E3706" s="1">
        <v>175.28165000000001</v>
      </c>
      <c r="F3706" s="3">
        <f t="shared" si="464"/>
        <v>19892.551738149989</v>
      </c>
      <c r="G3706" s="36">
        <f t="shared" si="465"/>
        <v>3.9342403388189677E-5</v>
      </c>
      <c r="H3706" s="31">
        <f t="shared" si="466"/>
        <v>1.0719834595731721E-3</v>
      </c>
      <c r="I3706" s="37">
        <f t="shared" si="467"/>
        <v>1.2229110773100895E-3</v>
      </c>
      <c r="J3706" s="37">
        <f t="shared" si="468"/>
        <v>2.2300996377923234E-3</v>
      </c>
      <c r="K3706" s="39">
        <f t="shared" si="469"/>
        <v>1.3396063049779558E-3</v>
      </c>
      <c r="L3706" s="36">
        <f>-(1-B3706/MAX(B$5:B3706))</f>
        <v>-1.1486284293293458E-2</v>
      </c>
      <c r="M3706" s="37">
        <f>-(1-C3706/MAX(C$5:C3706))</f>
        <v>-3.6199725638592861E-2</v>
      </c>
      <c r="N3706" s="37">
        <f>-(1-D3706/MAX(D$5:D3706))</f>
        <v>0</v>
      </c>
      <c r="O3706" s="37">
        <f>-(1-E3706/MAX(E$5:E3706))</f>
        <v>-9.3360490193147294E-2</v>
      </c>
      <c r="P3706" s="39">
        <f>-(1-F3706/MAX(F$5:F3706))</f>
        <v>0</v>
      </c>
      <c r="Q3706" s="33">
        <f>IF(DatiStorici[[#This Row],[Calend]]="X",(DatiStorici[[#This Row],[Balanced]]*B$2/DatiStorici[[#This Row],[Bond 3Y]]),Q3705)</f>
        <v>38.809613925669971</v>
      </c>
      <c r="R3706" s="33">
        <f>IF(DatiStorici[[#This Row],[Calend]]="X",(DatiStorici[[#This Row],[Balanced]]*C$2/DatiStorici[[#This Row],[Bond 10Y]]),R3705)</f>
        <v>25.003538881718356</v>
      </c>
      <c r="S3706" s="33">
        <f>IF(DatiStorici[[#This Row],[Calend]]="X",(DatiStorici[[#This Row],[Balanced]]*D$2/DatiStorici[[#This Row],[SXXR]]),S3705)</f>
        <v>18.759542028468722</v>
      </c>
      <c r="T3706" s="33">
        <f>IF(DatiStorici[[#This Row],[Calend]]="X",(DatiStorici[[#This Row],[Balanced]]*E$2/DatiStorici[[#This Row],[Gold]]),T3705)</f>
        <v>28.478594896129035</v>
      </c>
      <c r="U3706" s="34">
        <f>SUMPRODUCT(DatiStorici[[#This Row],[Bond 3Y]:[Gold]],Q3705:T3705)</f>
        <v>20929.645065403067</v>
      </c>
      <c r="V3706" s="32">
        <f t="shared" si="470"/>
        <v>1.1359192555446416E-3</v>
      </c>
      <c r="W3706" s="32">
        <f>-(1-U3706/MAX(U$5:U3706))</f>
        <v>0</v>
      </c>
      <c r="X3706" s="53" t="str">
        <f t="shared" si="471"/>
        <v/>
      </c>
    </row>
    <row r="3707" spans="1:24" x14ac:dyDescent="0.3">
      <c r="A3707" s="79">
        <v>44341</v>
      </c>
      <c r="B3707" s="1">
        <v>132.590892</v>
      </c>
      <c r="C3707" s="1">
        <v>200.25986700000001</v>
      </c>
      <c r="D3707" s="1">
        <v>309.635244</v>
      </c>
      <c r="E3707" s="1">
        <v>175.91831999999999</v>
      </c>
      <c r="F3707" s="3">
        <f t="shared" si="464"/>
        <v>19939.721600402525</v>
      </c>
      <c r="G3707" s="36">
        <f t="shared" si="465"/>
        <v>2.5725286615127974E-4</v>
      </c>
      <c r="H3707" s="31">
        <f t="shared" si="466"/>
        <v>3.0679060857171877E-3</v>
      </c>
      <c r="I3707" s="37">
        <f t="shared" si="467"/>
        <v>1.2214173922653782E-3</v>
      </c>
      <c r="J3707" s="37">
        <f t="shared" si="468"/>
        <v>3.6256876528274165E-3</v>
      </c>
      <c r="K3707" s="39">
        <f t="shared" si="469"/>
        <v>2.3684254173152288E-3</v>
      </c>
      <c r="L3707" s="36">
        <f>-(1-B3707/MAX(B$5:B3707))</f>
        <v>-1.123195359444995E-2</v>
      </c>
      <c r="M3707" s="37">
        <f>-(1-C3707/MAX(C$5:C3707))</f>
        <v>-3.323833660246811E-2</v>
      </c>
      <c r="N3707" s="37">
        <f>-(1-D3707/MAX(D$5:D3707))</f>
        <v>0</v>
      </c>
      <c r="O3707" s="37">
        <f>-(1-E3707/MAX(E$5:E3707))</f>
        <v>-9.0067332143181966E-2</v>
      </c>
      <c r="P3707" s="39">
        <f>-(1-F3707/MAX(F$5:F3707))</f>
        <v>0</v>
      </c>
      <c r="Q3707" s="33">
        <f>IF(DatiStorici[[#This Row],[Calend]]="X",(DatiStorici[[#This Row],[Balanced]]*B$2/DatiStorici[[#This Row],[Bond 3Y]]),Q3706)</f>
        <v>38.809613925669971</v>
      </c>
      <c r="R3707" s="33">
        <f>IF(DatiStorici[[#This Row],[Calend]]="X",(DatiStorici[[#This Row],[Balanced]]*C$2/DatiStorici[[#This Row],[Bond 10Y]]),R3706)</f>
        <v>25.003538881718356</v>
      </c>
      <c r="S3707" s="33">
        <f>IF(DatiStorici[[#This Row],[Calend]]="X",(DatiStorici[[#This Row],[Balanced]]*D$2/DatiStorici[[#This Row],[SXXR]]),S3706)</f>
        <v>18.759542028468722</v>
      </c>
      <c r="T3707" s="33">
        <f>IF(DatiStorici[[#This Row],[Calend]]="X",(DatiStorici[[#This Row],[Balanced]]*E$2/DatiStorici[[#This Row],[Gold]]),T3706)</f>
        <v>28.478594896129035</v>
      </c>
      <c r="U3707" s="34">
        <f>SUMPRODUCT(DatiStorici[[#This Row],[Bond 3Y]:[Gold]],Q3706:T3706)</f>
        <v>20971.528642963214</v>
      </c>
      <c r="V3707" s="32">
        <f t="shared" si="470"/>
        <v>1.9991607777450249E-3</v>
      </c>
      <c r="W3707" s="32">
        <f>-(1-U3707/MAX(U$5:U3707))</f>
        <v>0</v>
      </c>
      <c r="X3707" s="53" t="str">
        <f t="shared" si="471"/>
        <v/>
      </c>
    </row>
    <row r="3708" spans="1:24" x14ac:dyDescent="0.3">
      <c r="A3708" s="79">
        <v>44342</v>
      </c>
      <c r="B3708" s="1">
        <v>132.61900900000001</v>
      </c>
      <c r="C3708" s="1">
        <v>200.925532</v>
      </c>
      <c r="D3708" s="1">
        <v>309.66935100000001</v>
      </c>
      <c r="E3708" s="1">
        <v>177.10502</v>
      </c>
      <c r="F3708" s="3">
        <f t="shared" si="464"/>
        <v>20004.586807145079</v>
      </c>
      <c r="G3708" s="36">
        <f t="shared" si="465"/>
        <v>2.1203582520354537E-4</v>
      </c>
      <c r="H3708" s="31">
        <f t="shared" si="466"/>
        <v>3.3184937066000906E-3</v>
      </c>
      <c r="I3708" s="37">
        <f t="shared" si="467"/>
        <v>1.1014612295743048E-4</v>
      </c>
      <c r="J3708" s="37">
        <f t="shared" si="468"/>
        <v>6.7230935489913032E-3</v>
      </c>
      <c r="K3708" s="39">
        <f t="shared" si="469"/>
        <v>3.2477850460109615E-3</v>
      </c>
      <c r="L3708" s="36">
        <f>-(1-B3708/MAX(B$5:B3708))</f>
        <v>-1.1022277117118562E-2</v>
      </c>
      <c r="M3708" s="37">
        <f>-(1-C3708/MAX(C$5:C3708))</f>
        <v>-3.0024815030192609E-2</v>
      </c>
      <c r="N3708" s="37">
        <f>-(1-D3708/MAX(D$5:D3708))</f>
        <v>0</v>
      </c>
      <c r="O3708" s="37">
        <f>-(1-E3708/MAX(E$5:E3708))</f>
        <v>-8.3929159058390712E-2</v>
      </c>
      <c r="P3708" s="39">
        <f>-(1-F3708/MAX(F$5:F3708))</f>
        <v>0</v>
      </c>
      <c r="Q3708" s="33">
        <f>IF(DatiStorici[[#This Row],[Calend]]="X",(DatiStorici[[#This Row],[Balanced]]*B$2/DatiStorici[[#This Row],[Bond 3Y]]),Q3707)</f>
        <v>38.809613925669971</v>
      </c>
      <c r="R3708" s="33">
        <f>IF(DatiStorici[[#This Row],[Calend]]="X",(DatiStorici[[#This Row],[Balanced]]*C$2/DatiStorici[[#This Row],[Bond 10Y]]),R3707)</f>
        <v>25.003538881718356</v>
      </c>
      <c r="S3708" s="33">
        <f>IF(DatiStorici[[#This Row],[Calend]]="X",(DatiStorici[[#This Row],[Balanced]]*D$2/DatiStorici[[#This Row],[SXXR]]),S3707)</f>
        <v>18.759542028468722</v>
      </c>
      <c r="T3708" s="33">
        <f>IF(DatiStorici[[#This Row],[Calend]]="X",(DatiStorici[[#This Row],[Balanced]]*E$2/DatiStorici[[#This Row],[Gold]]),T3707)</f>
        <v>28.478594896129035</v>
      </c>
      <c r="U3708" s="34">
        <f>SUMPRODUCT(DatiStorici[[#This Row],[Bond 3Y]:[Gold]],Q3707:T3707)</f>
        <v>21023.699213850861</v>
      </c>
      <c r="V3708" s="32">
        <f t="shared" si="470"/>
        <v>2.4845964833856162E-3</v>
      </c>
      <c r="W3708" s="32">
        <f>-(1-U3708/MAX(U$5:U3708))</f>
        <v>0</v>
      </c>
      <c r="X3708" s="53" t="str">
        <f t="shared" si="471"/>
        <v/>
      </c>
    </row>
    <row r="3709" spans="1:24" x14ac:dyDescent="0.3">
      <c r="A3709" s="79">
        <v>44343</v>
      </c>
      <c r="B3709" s="1">
        <v>132.60450700000001</v>
      </c>
      <c r="C3709" s="1">
        <v>200.46600000000001</v>
      </c>
      <c r="D3709" s="1">
        <v>310.54012799999998</v>
      </c>
      <c r="E3709" s="1">
        <v>176.32930999999999</v>
      </c>
      <c r="F3709" s="3">
        <f t="shared" si="464"/>
        <v>19975.098991848095</v>
      </c>
      <c r="G3709" s="36">
        <f t="shared" si="465"/>
        <v>-1.0935681898169792E-4</v>
      </c>
      <c r="H3709" s="31">
        <f t="shared" si="466"/>
        <v>-2.2896955422860828E-3</v>
      </c>
      <c r="I3709" s="37">
        <f t="shared" si="467"/>
        <v>2.8080111692959388E-3</v>
      </c>
      <c r="J3709" s="37">
        <f t="shared" si="468"/>
        <v>-4.3895636598102698E-3</v>
      </c>
      <c r="K3709" s="39">
        <f t="shared" si="469"/>
        <v>-1.4751401895681871E-3</v>
      </c>
      <c r="L3709" s="36">
        <f>-(1-B3709/MAX(B$5:B3709))</f>
        <v>-1.1130422661602579E-2</v>
      </c>
      <c r="M3709" s="37">
        <f>-(1-C3709/MAX(C$5:C3709))</f>
        <v>-3.2243222179661024E-2</v>
      </c>
      <c r="N3709" s="37">
        <f>-(1-D3709/MAX(D$5:D3709))</f>
        <v>0</v>
      </c>
      <c r="O3709" s="37">
        <f>-(1-E3709/MAX(E$5:E3709))</f>
        <v>-8.7941497681128911E-2</v>
      </c>
      <c r="P3709" s="39">
        <f>-(1-F3709/MAX(F$5:F3709))</f>
        <v>-1.4740527050751684E-3</v>
      </c>
      <c r="Q3709" s="33">
        <f>IF(DatiStorici[[#This Row],[Calend]]="X",(DatiStorici[[#This Row],[Balanced]]*B$2/DatiStorici[[#This Row],[Bond 3Y]]),Q3708)</f>
        <v>38.809613925669971</v>
      </c>
      <c r="R3709" s="33">
        <f>IF(DatiStorici[[#This Row],[Calend]]="X",(DatiStorici[[#This Row],[Balanced]]*C$2/DatiStorici[[#This Row],[Bond 10Y]]),R3708)</f>
        <v>25.003538881718356</v>
      </c>
      <c r="S3709" s="33">
        <f>IF(DatiStorici[[#This Row],[Calend]]="X",(DatiStorici[[#This Row],[Balanced]]*D$2/DatiStorici[[#This Row],[SXXR]]),S3708)</f>
        <v>18.759542028468722</v>
      </c>
      <c r="T3709" s="33">
        <f>IF(DatiStorici[[#This Row],[Calend]]="X",(DatiStorici[[#This Row],[Balanced]]*E$2/DatiStorici[[#This Row],[Gold]]),T3708)</f>
        <v>28.478594896129035</v>
      </c>
      <c r="U3709" s="34">
        <f>SUMPRODUCT(DatiStorici[[#This Row],[Bond 3Y]:[Gold]],Q3708:T3708)</f>
        <v>21005.890717482365</v>
      </c>
      <c r="V3709" s="32">
        <f t="shared" si="470"/>
        <v>-8.474266564736301E-4</v>
      </c>
      <c r="W3709" s="32">
        <f>-(1-U3709/MAX(U$5:U3709))</f>
        <v>-8.470676919104525E-4</v>
      </c>
      <c r="X3709" s="53" t="str">
        <f t="shared" si="471"/>
        <v/>
      </c>
    </row>
    <row r="3710" spans="1:24" x14ac:dyDescent="0.3">
      <c r="A3710" s="79">
        <v>44344</v>
      </c>
      <c r="B3710" s="1">
        <v>132.626576</v>
      </c>
      <c r="C3710" s="1">
        <v>200.679922</v>
      </c>
      <c r="D3710" s="1">
        <v>312.35337600000003</v>
      </c>
      <c r="E3710" s="1">
        <v>177.11976999999999</v>
      </c>
      <c r="F3710" s="3">
        <f t="shared" si="464"/>
        <v>20039.513759081248</v>
      </c>
      <c r="G3710" s="36">
        <f t="shared" si="465"/>
        <v>1.6641337660192417E-4</v>
      </c>
      <c r="H3710" s="31">
        <f t="shared" si="466"/>
        <v>1.0665546303556552E-3</v>
      </c>
      <c r="I3710" s="37">
        <f t="shared" si="467"/>
        <v>5.8220325310306843E-3</v>
      </c>
      <c r="J3710" s="37">
        <f t="shared" si="468"/>
        <v>4.47284411010581E-3</v>
      </c>
      <c r="K3710" s="39">
        <f t="shared" si="469"/>
        <v>3.2195649762030753E-3</v>
      </c>
      <c r="L3710" s="36">
        <f>-(1-B3710/MAX(B$5:B3710))</f>
        <v>-1.0965847842872911E-2</v>
      </c>
      <c r="M3710" s="37">
        <f>-(1-C3710/MAX(C$5:C3710))</f>
        <v>-3.1210506081046474E-2</v>
      </c>
      <c r="N3710" s="37">
        <f>-(1-D3710/MAX(D$5:D3710))</f>
        <v>0</v>
      </c>
      <c r="O3710" s="37">
        <f>-(1-E3710/MAX(E$5:E3710))</f>
        <v>-8.3852865089400597E-2</v>
      </c>
      <c r="P3710" s="39">
        <f>-(1-F3710/MAX(F$5:F3710))</f>
        <v>0</v>
      </c>
      <c r="Q3710" s="33">
        <f>IF(DatiStorici[[#This Row],[Calend]]="X",(DatiStorici[[#This Row],[Balanced]]*B$2/DatiStorici[[#This Row],[Bond 3Y]]),Q3709)</f>
        <v>38.809613925669971</v>
      </c>
      <c r="R3710" s="33">
        <f>IF(DatiStorici[[#This Row],[Calend]]="X",(DatiStorici[[#This Row],[Balanced]]*C$2/DatiStorici[[#This Row],[Bond 10Y]]),R3709)</f>
        <v>25.003538881718356</v>
      </c>
      <c r="S3710" s="33">
        <f>IF(DatiStorici[[#This Row],[Calend]]="X",(DatiStorici[[#This Row],[Balanced]]*D$2/DatiStorici[[#This Row],[SXXR]]),S3709)</f>
        <v>18.759542028468722</v>
      </c>
      <c r="T3710" s="33">
        <f>IF(DatiStorici[[#This Row],[Calend]]="X",(DatiStorici[[#This Row],[Balanced]]*E$2/DatiStorici[[#This Row],[Gold]]),T3709)</f>
        <v>28.478594896129035</v>
      </c>
      <c r="U3710" s="34">
        <f>SUMPRODUCT(DatiStorici[[#This Row],[Bond 3Y]:[Gold]],Q3709:T3709)</f>
        <v>21068.622906082375</v>
      </c>
      <c r="V3710" s="32">
        <f t="shared" si="470"/>
        <v>2.9819588954123548E-3</v>
      </c>
      <c r="W3710" s="32">
        <f>-(1-U3710/MAX(U$5:U3710))</f>
        <v>0</v>
      </c>
      <c r="X3710" s="53" t="str">
        <f t="shared" si="471"/>
        <v/>
      </c>
    </row>
    <row r="3711" spans="1:24" x14ac:dyDescent="0.3">
      <c r="A3711" s="79">
        <v>44347</v>
      </c>
      <c r="B3711" s="1">
        <v>132.616963</v>
      </c>
      <c r="C3711" s="1">
        <v>200.67807099999999</v>
      </c>
      <c r="D3711" s="1">
        <v>310.81020100000001</v>
      </c>
      <c r="E3711" s="1">
        <v>177.08791500000001</v>
      </c>
      <c r="F3711" s="3">
        <f t="shared" si="464"/>
        <v>20014.758582308605</v>
      </c>
      <c r="G3711" s="36">
        <f t="shared" si="465"/>
        <v>-7.2484329235300663E-5</v>
      </c>
      <c r="H3711" s="31">
        <f t="shared" si="466"/>
        <v>-9.2236857484906166E-6</v>
      </c>
      <c r="I3711" s="37">
        <f t="shared" si="467"/>
        <v>-4.9527225640027869E-3</v>
      </c>
      <c r="J3711" s="37">
        <f t="shared" si="468"/>
        <v>-1.7986622783674062E-4</v>
      </c>
      <c r="K3711" s="39">
        <f t="shared" si="469"/>
        <v>-1.2360818697990925E-3</v>
      </c>
      <c r="L3711" s="36">
        <f>-(1-B3711/MAX(B$5:B3711))</f>
        <v>-1.1037534721863751E-2</v>
      </c>
      <c r="M3711" s="37">
        <f>-(1-C3711/MAX(C$5:C3711))</f>
        <v>-3.1219441849684282E-2</v>
      </c>
      <c r="N3711" s="37">
        <f>-(1-D3711/MAX(D$5:D3711))</f>
        <v>-4.9404780564946682E-3</v>
      </c>
      <c r="O3711" s="37">
        <f>-(1-E3711/MAX(E$5:E3711))</f>
        <v>-8.4017634200056923E-2</v>
      </c>
      <c r="P3711" s="39">
        <f>-(1-F3711/MAX(F$5:F3711))</f>
        <v>-1.23531823527534E-3</v>
      </c>
      <c r="Q3711" s="33">
        <f>IF(DatiStorici[[#This Row],[Calend]]="X",(DatiStorici[[#This Row],[Balanced]]*B$2/DatiStorici[[#This Row],[Bond 3Y]]),Q3710)</f>
        <v>38.809613925669971</v>
      </c>
      <c r="R3711" s="33">
        <f>IF(DatiStorici[[#This Row],[Calend]]="X",(DatiStorici[[#This Row],[Balanced]]*C$2/DatiStorici[[#This Row],[Bond 10Y]]),R3710)</f>
        <v>25.003538881718356</v>
      </c>
      <c r="S3711" s="33">
        <f>IF(DatiStorici[[#This Row],[Calend]]="X",(DatiStorici[[#This Row],[Balanced]]*D$2/DatiStorici[[#This Row],[SXXR]]),S3710)</f>
        <v>18.759542028468722</v>
      </c>
      <c r="T3711" s="33">
        <f>IF(DatiStorici[[#This Row],[Calend]]="X",(DatiStorici[[#This Row],[Balanced]]*E$2/DatiStorici[[#This Row],[Gold]]),T3710)</f>
        <v>28.478594896129035</v>
      </c>
      <c r="U3711" s="34">
        <f>SUMPRODUCT(DatiStorici[[#This Row],[Bond 3Y]:[Gold]],Q3710:T3710)</f>
        <v>21038.347105803041</v>
      </c>
      <c r="V3711" s="32">
        <f t="shared" si="470"/>
        <v>-1.4380424660445942E-3</v>
      </c>
      <c r="W3711" s="32">
        <f>-(1-U3711/MAX(U$5:U3711))</f>
        <v>-1.4370089784365714E-3</v>
      </c>
      <c r="X3711" s="53" t="str">
        <f t="shared" si="471"/>
        <v/>
      </c>
    </row>
    <row r="3712" spans="1:24" x14ac:dyDescent="0.3">
      <c r="A3712" s="79">
        <v>44348</v>
      </c>
      <c r="B3712" s="1">
        <v>132.63709</v>
      </c>
      <c r="C3712" s="1">
        <v>200.70381399999999</v>
      </c>
      <c r="D3712" s="1">
        <v>313.15941800000002</v>
      </c>
      <c r="E3712" s="1">
        <v>177.05606</v>
      </c>
      <c r="F3712" s="3">
        <f t="shared" si="464"/>
        <v>20049.991071967954</v>
      </c>
      <c r="G3712" s="36">
        <f t="shared" si="465"/>
        <v>1.5175639965536527E-4</v>
      </c>
      <c r="H3712" s="31">
        <f t="shared" si="466"/>
        <v>1.2827185778593579E-4</v>
      </c>
      <c r="I3712" s="37">
        <f t="shared" si="467"/>
        <v>7.52994385789318E-3</v>
      </c>
      <c r="J3712" s="37">
        <f t="shared" si="468"/>
        <v>-1.798985855168743E-4</v>
      </c>
      <c r="K3712" s="39">
        <f t="shared" si="469"/>
        <v>1.7587779304964384E-3</v>
      </c>
      <c r="L3712" s="36">
        <f>-(1-B3712/MAX(B$5:B3712))</f>
        <v>-1.0887441950257704E-2</v>
      </c>
      <c r="M3712" s="37">
        <f>-(1-C3712/MAX(C$5:C3712))</f>
        <v>-3.1095166597364998E-2</v>
      </c>
      <c r="N3712" s="37">
        <f>-(1-D3712/MAX(D$5:D3712))</f>
        <v>0</v>
      </c>
      <c r="O3712" s="37">
        <f>-(1-E3712/MAX(E$5:E3712))</f>
        <v>-8.4182403310713472E-2</v>
      </c>
      <c r="P3712" s="39">
        <f>-(1-F3712/MAX(F$5:F3712))</f>
        <v>0</v>
      </c>
      <c r="Q3712" s="33">
        <f>IF(DatiStorici[[#This Row],[Calend]]="X",(DatiStorici[[#This Row],[Balanced]]*B$2/DatiStorici[[#This Row],[Bond 3Y]]),Q3711)</f>
        <v>38.809613925669971</v>
      </c>
      <c r="R3712" s="33">
        <f>IF(DatiStorici[[#This Row],[Calend]]="X",(DatiStorici[[#This Row],[Balanced]]*C$2/DatiStorici[[#This Row],[Bond 10Y]]),R3711)</f>
        <v>25.003538881718356</v>
      </c>
      <c r="S3712" s="33">
        <f>IF(DatiStorici[[#This Row],[Calend]]="X",(DatiStorici[[#This Row],[Balanced]]*D$2/DatiStorici[[#This Row],[SXXR]]),S3711)</f>
        <v>18.759542028468722</v>
      </c>
      <c r="T3712" s="33">
        <f>IF(DatiStorici[[#This Row],[Calend]]="X",(DatiStorici[[#This Row],[Balanced]]*E$2/DatiStorici[[#This Row],[Gold]]),T3711)</f>
        <v>28.478594896129035</v>
      </c>
      <c r="U3712" s="34">
        <f>SUMPRODUCT(DatiStorici[[#This Row],[Bond 3Y]:[Gold]],Q3711:T3711)</f>
        <v>21082.934942409032</v>
      </c>
      <c r="V3712" s="32">
        <f t="shared" si="470"/>
        <v>2.1171175753485543E-3</v>
      </c>
      <c r="W3712" s="32">
        <f>-(1-U3712/MAX(U$5:U3712))</f>
        <v>0</v>
      </c>
      <c r="X3712" s="53" t="str">
        <f t="shared" si="471"/>
        <v/>
      </c>
    </row>
    <row r="3713" spans="1:24" x14ac:dyDescent="0.3">
      <c r="A3713" s="79">
        <v>44349</v>
      </c>
      <c r="B3713" s="1">
        <v>132.65676099999999</v>
      </c>
      <c r="C3713" s="1">
        <v>201.01164499999999</v>
      </c>
      <c r="D3713" s="1">
        <v>314.07683100000003</v>
      </c>
      <c r="E3713" s="1">
        <v>177.37105</v>
      </c>
      <c r="F3713" s="3">
        <f t="shared" si="464"/>
        <v>20084.494978321905</v>
      </c>
      <c r="G3713" s="36">
        <f t="shared" si="465"/>
        <v>1.4829593646366559E-4</v>
      </c>
      <c r="H3713" s="31">
        <f t="shared" si="466"/>
        <v>1.5325825947514801E-3</v>
      </c>
      <c r="I3713" s="37">
        <f t="shared" si="467"/>
        <v>2.9252571281215959E-3</v>
      </c>
      <c r="J3713" s="37">
        <f t="shared" si="468"/>
        <v>1.7774604371021353E-3</v>
      </c>
      <c r="K3713" s="39">
        <f t="shared" si="469"/>
        <v>1.7194148100609812E-3</v>
      </c>
      <c r="L3713" s="36">
        <f>-(1-B3713/MAX(B$5:B3713))</f>
        <v>-1.0740749700530405E-2</v>
      </c>
      <c r="M3713" s="37">
        <f>-(1-C3713/MAX(C$5:C3713))</f>
        <v>-2.9609101445802199E-2</v>
      </c>
      <c r="N3713" s="37">
        <f>-(1-D3713/MAX(D$5:D3713))</f>
        <v>0</v>
      </c>
      <c r="O3713" s="37">
        <f>-(1-E3713/MAX(E$5:E3713))</f>
        <v>-8.2553126206155958E-2</v>
      </c>
      <c r="P3713" s="39">
        <f>-(1-F3713/MAX(F$5:F3713))</f>
        <v>0</v>
      </c>
      <c r="Q3713" s="33">
        <f>IF(DatiStorici[[#This Row],[Calend]]="X",(DatiStorici[[#This Row],[Balanced]]*B$2/DatiStorici[[#This Row],[Bond 3Y]]),Q3712)</f>
        <v>38.809613925669971</v>
      </c>
      <c r="R3713" s="33">
        <f>IF(DatiStorici[[#This Row],[Calend]]="X",(DatiStorici[[#This Row],[Balanced]]*C$2/DatiStorici[[#This Row],[Bond 10Y]]),R3712)</f>
        <v>25.003538881718356</v>
      </c>
      <c r="S3713" s="33">
        <f>IF(DatiStorici[[#This Row],[Calend]]="X",(DatiStorici[[#This Row],[Balanced]]*D$2/DatiStorici[[#This Row],[SXXR]]),S3712)</f>
        <v>18.759542028468722</v>
      </c>
      <c r="T3713" s="33">
        <f>IF(DatiStorici[[#This Row],[Calend]]="X",(DatiStorici[[#This Row],[Balanced]]*E$2/DatiStorici[[#This Row],[Gold]]),T3712)</f>
        <v>28.478594896129035</v>
      </c>
      <c r="U3713" s="34">
        <f>SUMPRODUCT(DatiStorici[[#This Row],[Bond 3Y]:[Gold]],Q3712:T3712)</f>
        <v>21117.575951039355</v>
      </c>
      <c r="V3713" s="32">
        <f t="shared" si="470"/>
        <v>1.6417344566477278E-3</v>
      </c>
      <c r="W3713" s="32">
        <f>-(1-U3713/MAX(U$5:U3713))</f>
        <v>0</v>
      </c>
      <c r="X3713" s="53" t="str">
        <f t="shared" si="471"/>
        <v/>
      </c>
    </row>
    <row r="3714" spans="1:24" x14ac:dyDescent="0.3">
      <c r="A3714" s="79">
        <v>44350</v>
      </c>
      <c r="B3714" s="1">
        <v>132.650418</v>
      </c>
      <c r="C3714" s="1">
        <v>200.816779</v>
      </c>
      <c r="D3714" s="1">
        <v>313.76290599999999</v>
      </c>
      <c r="E3714" s="1">
        <v>173.99464</v>
      </c>
      <c r="F3714" s="3">
        <f t="shared" si="464"/>
        <v>19941.514040315764</v>
      </c>
      <c r="G3714" s="36">
        <f t="shared" si="465"/>
        <v>-4.781627112472125E-5</v>
      </c>
      <c r="H3714" s="31">
        <f t="shared" si="466"/>
        <v>-9.6989662073210866E-4</v>
      </c>
      <c r="I3714" s="37">
        <f t="shared" si="467"/>
        <v>-1.0000164298658066E-3</v>
      </c>
      <c r="J3714" s="37">
        <f t="shared" si="468"/>
        <v>-1.9219371886223174E-2</v>
      </c>
      <c r="K3714" s="39">
        <f t="shared" si="469"/>
        <v>-7.1444318177843946E-3</v>
      </c>
      <c r="L3714" s="36">
        <f>-(1-B3714/MAX(B$5:B3714))</f>
        <v>-1.0788051258154185E-2</v>
      </c>
      <c r="M3714" s="37">
        <f>-(1-C3714/MAX(C$5:C3714))</f>
        <v>-3.0549824023529681E-2</v>
      </c>
      <c r="N3714" s="37">
        <f>-(1-D3714/MAX(D$5:D3714))</f>
        <v>-9.9951658006902644E-4</v>
      </c>
      <c r="O3714" s="37">
        <f>-(1-E3714/MAX(E$5:E3714))</f>
        <v>-0.1000175139917967</v>
      </c>
      <c r="P3714" s="39">
        <f>-(1-F3714/MAX(F$5:F3714))</f>
        <v>-7.118971035142696E-3</v>
      </c>
      <c r="Q3714" s="33">
        <f>IF(DatiStorici[[#This Row],[Calend]]="X",(DatiStorici[[#This Row],[Balanced]]*B$2/DatiStorici[[#This Row],[Bond 3Y]]),Q3713)</f>
        <v>38.809613925669971</v>
      </c>
      <c r="R3714" s="33">
        <f>IF(DatiStorici[[#This Row],[Calend]]="X",(DatiStorici[[#This Row],[Balanced]]*C$2/DatiStorici[[#This Row],[Bond 10Y]]),R3713)</f>
        <v>25.003538881718356</v>
      </c>
      <c r="S3714" s="33">
        <f>IF(DatiStorici[[#This Row],[Calend]]="X",(DatiStorici[[#This Row],[Balanced]]*D$2/DatiStorici[[#This Row],[SXXR]]),S3713)</f>
        <v>18.759542028468722</v>
      </c>
      <c r="T3714" s="33">
        <f>IF(DatiStorici[[#This Row],[Calend]]="X",(DatiStorici[[#This Row],[Balanced]]*E$2/DatiStorici[[#This Row],[Gold]]),T3713)</f>
        <v>28.478594896129035</v>
      </c>
      <c r="U3714" s="34">
        <f>SUMPRODUCT(DatiStorici[[#This Row],[Bond 3Y]:[Gold]],Q3713:T3713)</f>
        <v>21010.412940225975</v>
      </c>
      <c r="V3714" s="32">
        <f t="shared" si="470"/>
        <v>-5.087508080636011E-3</v>
      </c>
      <c r="W3714" s="32">
        <f>-(1-U3714/MAX(U$5:U3714))</f>
        <v>-5.0745886299561338E-3</v>
      </c>
      <c r="X3714" s="53" t="str">
        <f t="shared" si="471"/>
        <v/>
      </c>
    </row>
    <row r="3715" spans="1:24" x14ac:dyDescent="0.3">
      <c r="A3715" s="79">
        <v>44351</v>
      </c>
      <c r="B3715" s="1">
        <v>132.67705799999999</v>
      </c>
      <c r="C3715" s="1">
        <v>201.18630200000001</v>
      </c>
      <c r="D3715" s="1">
        <v>314.99424399999998</v>
      </c>
      <c r="E3715" s="1">
        <v>176.23457999999999</v>
      </c>
      <c r="F3715" s="3">
        <f t="shared" si="464"/>
        <v>20058.395898626226</v>
      </c>
      <c r="G3715" s="36">
        <f t="shared" si="465"/>
        <v>2.0080845369754507E-4</v>
      </c>
      <c r="H3715" s="31">
        <f t="shared" si="466"/>
        <v>1.8384093134578301E-3</v>
      </c>
      <c r="I3715" s="37">
        <f t="shared" si="467"/>
        <v>3.9167413814652427E-3</v>
      </c>
      <c r="J3715" s="37">
        <f t="shared" si="468"/>
        <v>1.2791454360901929E-2</v>
      </c>
      <c r="K3715" s="39">
        <f t="shared" si="469"/>
        <v>5.8441227068610968E-3</v>
      </c>
      <c r="L3715" s="36">
        <f>-(1-B3715/MAX(B$5:B3715))</f>
        <v>-1.0589389190504561E-2</v>
      </c>
      <c r="M3715" s="37">
        <f>-(1-C3715/MAX(C$5:C3715))</f>
        <v>-2.8765938537659186E-2</v>
      </c>
      <c r="N3715" s="37">
        <f>-(1-D3715/MAX(D$5:D3715))</f>
        <v>0</v>
      </c>
      <c r="O3715" s="37">
        <f>-(1-E3715/MAX(E$5:E3715))</f>
        <v>-8.8431485998582637E-2</v>
      </c>
      <c r="P3715" s="39">
        <f>-(1-F3715/MAX(F$5:F3715))</f>
        <v>-1.2994640753402065E-3</v>
      </c>
      <c r="Q3715" s="33">
        <f>IF(DatiStorici[[#This Row],[Calend]]="X",(DatiStorici[[#This Row],[Balanced]]*B$2/DatiStorici[[#This Row],[Bond 3Y]]),Q3714)</f>
        <v>38.809613925669971</v>
      </c>
      <c r="R3715" s="33">
        <f>IF(DatiStorici[[#This Row],[Calend]]="X",(DatiStorici[[#This Row],[Balanced]]*C$2/DatiStorici[[#This Row],[Bond 10Y]]),R3714)</f>
        <v>25.003538881718356</v>
      </c>
      <c r="S3715" s="33">
        <f>IF(DatiStorici[[#This Row],[Calend]]="X",(DatiStorici[[#This Row],[Balanced]]*D$2/DatiStorici[[#This Row],[SXXR]]),S3714)</f>
        <v>18.759542028468722</v>
      </c>
      <c r="T3715" s="33">
        <f>IF(DatiStorici[[#This Row],[Calend]]="X",(DatiStorici[[#This Row],[Balanced]]*E$2/DatiStorici[[#This Row],[Gold]]),T3714)</f>
        <v>28.478594896129035</v>
      </c>
      <c r="U3715" s="34">
        <f>SUMPRODUCT(DatiStorici[[#This Row],[Bond 3Y]:[Gold]],Q3714:T3714)</f>
        <v>21107.57589185303</v>
      </c>
      <c r="V3715" s="32">
        <f t="shared" si="470"/>
        <v>4.613853922541278E-3</v>
      </c>
      <c r="W3715" s="32">
        <f>-(1-U3715/MAX(U$5:U3715))</f>
        <v>-4.7354200167237792E-4</v>
      </c>
      <c r="X3715" s="53" t="str">
        <f t="shared" si="471"/>
        <v/>
      </c>
    </row>
    <row r="3716" spans="1:24" x14ac:dyDescent="0.3">
      <c r="A3716" s="79">
        <v>44354</v>
      </c>
      <c r="B3716" s="1">
        <v>132.65437299999999</v>
      </c>
      <c r="C3716" s="1">
        <v>200.83854500000001</v>
      </c>
      <c r="D3716" s="1">
        <v>315.70005400000002</v>
      </c>
      <c r="E3716" s="1">
        <v>176.02369999999999</v>
      </c>
      <c r="F3716" s="3">
        <f t="shared" si="464"/>
        <v>20051.331713687003</v>
      </c>
      <c r="G3716" s="36">
        <f t="shared" si="465"/>
        <v>-1.7099368868421055E-4</v>
      </c>
      <c r="H3716" s="31">
        <f t="shared" si="466"/>
        <v>-1.7300278295300439E-3</v>
      </c>
      <c r="I3716" s="37">
        <f t="shared" si="467"/>
        <v>2.2382009695887822E-3</v>
      </c>
      <c r="J3716" s="37">
        <f t="shared" si="468"/>
        <v>-1.1973034399191296E-3</v>
      </c>
      <c r="K3716" s="39">
        <f t="shared" si="469"/>
        <v>-3.5224298108153953E-4</v>
      </c>
      <c r="L3716" s="36">
        <f>-(1-B3716/MAX(B$5:B3716))</f>
        <v>-1.0758557696684545E-2</v>
      </c>
      <c r="M3716" s="37">
        <f>-(1-C3716/MAX(C$5:C3716))</f>
        <v>-3.0444747880811973E-2</v>
      </c>
      <c r="N3716" s="37">
        <f>-(1-D3716/MAX(D$5:D3716))</f>
        <v>0</v>
      </c>
      <c r="O3716" s="37">
        <f>-(1-E3716/MAX(E$5:E3716))</f>
        <v>-8.9522256993881166E-2</v>
      </c>
      <c r="P3716" s="39">
        <f>-(1-F3716/MAX(F$5:F3716))</f>
        <v>-1.6511873796526411E-3</v>
      </c>
      <c r="Q3716" s="33">
        <f>IF(DatiStorici[[#This Row],[Calend]]="X",(DatiStorici[[#This Row],[Balanced]]*B$2/DatiStorici[[#This Row],[Bond 3Y]]),Q3715)</f>
        <v>38.809613925669971</v>
      </c>
      <c r="R3716" s="33">
        <f>IF(DatiStorici[[#This Row],[Calend]]="X",(DatiStorici[[#This Row],[Balanced]]*C$2/DatiStorici[[#This Row],[Bond 10Y]]),R3715)</f>
        <v>25.003538881718356</v>
      </c>
      <c r="S3716" s="33">
        <f>IF(DatiStorici[[#This Row],[Calend]]="X",(DatiStorici[[#This Row],[Balanced]]*D$2/DatiStorici[[#This Row],[SXXR]]),S3715)</f>
        <v>18.759542028468722</v>
      </c>
      <c r="T3716" s="33">
        <f>IF(DatiStorici[[#This Row],[Calend]]="X",(DatiStorici[[#This Row],[Balanced]]*E$2/DatiStorici[[#This Row],[Gold]]),T3715)</f>
        <v>28.478594896129035</v>
      </c>
      <c r="U3716" s="34">
        <f>SUMPRODUCT(DatiStorici[[#This Row],[Bond 3Y]:[Gold]],Q3715:T3715)</f>
        <v>21105.235446357656</v>
      </c>
      <c r="V3716" s="32">
        <f t="shared" si="470"/>
        <v>-1.1088792352729222E-4</v>
      </c>
      <c r="W3716" s="32">
        <f>-(1-U3716/MAX(U$5:U3716))</f>
        <v>-5.8437127018318158E-4</v>
      </c>
      <c r="X3716" s="53" t="str">
        <f t="shared" si="471"/>
        <v/>
      </c>
    </row>
    <row r="3717" spans="1:24" x14ac:dyDescent="0.3">
      <c r="A3717" s="79">
        <v>44355</v>
      </c>
      <c r="B3717" s="1">
        <v>132.67596499999999</v>
      </c>
      <c r="C3717" s="1">
        <v>201.29371800000001</v>
      </c>
      <c r="D3717" s="1">
        <v>316.01537100000002</v>
      </c>
      <c r="E3717" s="1">
        <v>176.46453</v>
      </c>
      <c r="F3717" s="3">
        <f t="shared" si="464"/>
        <v>20085.519176363367</v>
      </c>
      <c r="G3717" s="36">
        <f t="shared" si="465"/>
        <v>1.627556065424552E-4</v>
      </c>
      <c r="H3717" s="31">
        <f t="shared" si="466"/>
        <v>2.2637984378216874E-3</v>
      </c>
      <c r="I3717" s="37">
        <f t="shared" si="467"/>
        <v>9.9828819657685544E-4</v>
      </c>
      <c r="J3717" s="37">
        <f t="shared" si="468"/>
        <v>2.5012479414035166E-3</v>
      </c>
      <c r="K3717" s="39">
        <f t="shared" si="469"/>
        <v>1.7035452551010099E-3</v>
      </c>
      <c r="L3717" s="36">
        <f>-(1-B3717/MAX(B$5:B3717))</f>
        <v>-1.0597540002814654E-2</v>
      </c>
      <c r="M3717" s="37">
        <f>-(1-C3717/MAX(C$5:C3717))</f>
        <v>-2.8247383959594363E-2</v>
      </c>
      <c r="N3717" s="37">
        <f>-(1-D3717/MAX(D$5:D3717))</f>
        <v>0</v>
      </c>
      <c r="O3717" s="37">
        <f>-(1-E3717/MAX(E$5:E3717))</f>
        <v>-8.7242075953206544E-2</v>
      </c>
      <c r="P3717" s="39">
        <f>-(1-F3717/MAX(F$5:F3717))</f>
        <v>0</v>
      </c>
      <c r="Q3717" s="33">
        <f>IF(DatiStorici[[#This Row],[Calend]]="X",(DatiStorici[[#This Row],[Balanced]]*B$2/DatiStorici[[#This Row],[Bond 3Y]]),Q3716)</f>
        <v>38.809613925669971</v>
      </c>
      <c r="R3717" s="33">
        <f>IF(DatiStorici[[#This Row],[Calend]]="X",(DatiStorici[[#This Row],[Balanced]]*C$2/DatiStorici[[#This Row],[Bond 10Y]]),R3716)</f>
        <v>25.003538881718356</v>
      </c>
      <c r="S3717" s="33">
        <f>IF(DatiStorici[[#This Row],[Calend]]="X",(DatiStorici[[#This Row],[Balanced]]*D$2/DatiStorici[[#This Row],[SXXR]]),S3716)</f>
        <v>18.759542028468722</v>
      </c>
      <c r="T3717" s="33">
        <f>IF(DatiStorici[[#This Row],[Calend]]="X",(DatiStorici[[#This Row],[Balanced]]*E$2/DatiStorici[[#This Row],[Gold]]),T3716)</f>
        <v>28.478594896129035</v>
      </c>
      <c r="U3717" s="34">
        <f>SUMPRODUCT(DatiStorici[[#This Row],[Bond 3Y]:[Gold]],Q3716:T3716)</f>
        <v>21135.923780846799</v>
      </c>
      <c r="V3717" s="32">
        <f t="shared" si="470"/>
        <v>1.453006520169177E-3</v>
      </c>
      <c r="W3717" s="32">
        <f>-(1-U3717/MAX(U$5:U3717))</f>
        <v>0</v>
      </c>
      <c r="X3717" s="53" t="str">
        <f t="shared" si="471"/>
        <v/>
      </c>
    </row>
    <row r="3718" spans="1:24" x14ac:dyDescent="0.3">
      <c r="A3718" s="79">
        <v>44356</v>
      </c>
      <c r="B3718" s="1">
        <v>132.70865000000001</v>
      </c>
      <c r="C3718" s="1">
        <v>201.882147</v>
      </c>
      <c r="D3718" s="1">
        <v>316.31467900000001</v>
      </c>
      <c r="E3718" s="1">
        <v>176.59773999999999</v>
      </c>
      <c r="F3718" s="3">
        <f t="shared" si="464"/>
        <v>20110.980741160529</v>
      </c>
      <c r="G3718" s="36">
        <f t="shared" si="465"/>
        <v>2.463217407330808E-4</v>
      </c>
      <c r="H3718" s="31">
        <f t="shared" si="466"/>
        <v>2.9189714409310519E-3</v>
      </c>
      <c r="I3718" s="37">
        <f t="shared" si="467"/>
        <v>9.4668289876001933E-4</v>
      </c>
      <c r="J3718" s="37">
        <f t="shared" si="468"/>
        <v>7.5459780123767297E-4</v>
      </c>
      <c r="K3718" s="39">
        <f t="shared" si="469"/>
        <v>1.2668549876095048E-3</v>
      </c>
      <c r="L3718" s="36">
        <f>-(1-B3718/MAX(B$5:B3718))</f>
        <v>-1.0353798648417678E-2</v>
      </c>
      <c r="M3718" s="37">
        <f>-(1-C3718/MAX(C$5:C3718))</f>
        <v>-2.5406721937026755E-2</v>
      </c>
      <c r="N3718" s="37">
        <f>-(1-D3718/MAX(D$5:D3718))</f>
        <v>0</v>
      </c>
      <c r="O3718" s="37">
        <f>-(1-E3718/MAX(E$5:E3718))</f>
        <v>-8.6553050894956796E-2</v>
      </c>
      <c r="P3718" s="39">
        <f>-(1-F3718/MAX(F$5:F3718))</f>
        <v>0</v>
      </c>
      <c r="Q3718" s="33">
        <f>IF(DatiStorici[[#This Row],[Calend]]="X",(DatiStorici[[#This Row],[Balanced]]*B$2/DatiStorici[[#This Row],[Bond 3Y]]),Q3717)</f>
        <v>38.809613925669971</v>
      </c>
      <c r="R3718" s="33">
        <f>IF(DatiStorici[[#This Row],[Calend]]="X",(DatiStorici[[#This Row],[Balanced]]*C$2/DatiStorici[[#This Row],[Bond 10Y]]),R3717)</f>
        <v>25.003538881718356</v>
      </c>
      <c r="S3718" s="33">
        <f>IF(DatiStorici[[#This Row],[Calend]]="X",(DatiStorici[[#This Row],[Balanced]]*D$2/DatiStorici[[#This Row],[SXXR]]),S3717)</f>
        <v>18.759542028468722</v>
      </c>
      <c r="T3718" s="33">
        <f>IF(DatiStorici[[#This Row],[Calend]]="X",(DatiStorici[[#This Row],[Balanced]]*E$2/DatiStorici[[#This Row],[Gold]]),T3717)</f>
        <v>28.478594896129035</v>
      </c>
      <c r="U3718" s="34">
        <f>SUMPRODUCT(DatiStorici[[#This Row],[Bond 3Y]:[Gold]],Q3717:T3717)</f>
        <v>21161.31359509016</v>
      </c>
      <c r="V3718" s="32">
        <f t="shared" si="470"/>
        <v>1.2005425823549516E-3</v>
      </c>
      <c r="W3718" s="32">
        <f>-(1-U3718/MAX(U$5:U3718))</f>
        <v>0</v>
      </c>
      <c r="X3718" s="53" t="str">
        <f t="shared" si="471"/>
        <v/>
      </c>
    </row>
    <row r="3719" spans="1:24" x14ac:dyDescent="0.3">
      <c r="A3719" s="79">
        <v>44357</v>
      </c>
      <c r="B3719" s="1">
        <v>132.69924</v>
      </c>
      <c r="C3719" s="1">
        <v>201.89119099999999</v>
      </c>
      <c r="D3719" s="1">
        <v>316.42535299999997</v>
      </c>
      <c r="E3719" s="1">
        <v>176.0412</v>
      </c>
      <c r="F3719" s="3">
        <f t="shared" ref="F3719:F3782" si="472">SUMPRODUCT(B3719:E3719,B$3:E$3)</f>
        <v>20090.691993849239</v>
      </c>
      <c r="G3719" s="36">
        <f t="shared" ref="G3719:G3782" si="473">LN(B3719/B3718)</f>
        <v>-7.0909723173267927E-5</v>
      </c>
      <c r="H3719" s="31">
        <f t="shared" ref="H3719:H3782" si="474">LN(C3719/C3718)</f>
        <v>4.479741057831272E-5</v>
      </c>
      <c r="I3719" s="37">
        <f t="shared" ref="I3719:I3782" si="475">LN(D3719/D3718)</f>
        <v>3.4982455836967189E-4</v>
      </c>
      <c r="J3719" s="37">
        <f t="shared" ref="J3719:J3782" si="476">LN(E3719/E3718)</f>
        <v>-3.1564322537393809E-3</v>
      </c>
      <c r="K3719" s="39">
        <f t="shared" ref="K3719:K3782" si="477">LN(F3719/F3718)</f>
        <v>-1.0093484998752126E-3</v>
      </c>
      <c r="L3719" s="36">
        <f>-(1-B3719/MAX(B$5:B3719))</f>
        <v>-1.0423971698589773E-2</v>
      </c>
      <c r="M3719" s="37">
        <f>-(1-C3719/MAX(C$5:C3719))</f>
        <v>-2.5363061703877032E-2</v>
      </c>
      <c r="N3719" s="37">
        <f>-(1-D3719/MAX(D$5:D3719))</f>
        <v>0</v>
      </c>
      <c r="O3719" s="37">
        <f>-(1-E3719/MAX(E$5:E3719))</f>
        <v>-8.9431738725587628E-2</v>
      </c>
      <c r="P3719" s="39">
        <f>-(1-F3719/MAX(F$5:F3719))</f>
        <v>-1.0088392790196243E-3</v>
      </c>
      <c r="Q3719" s="33">
        <f>IF(DatiStorici[[#This Row],[Calend]]="X",(DatiStorici[[#This Row],[Balanced]]*B$2/DatiStorici[[#This Row],[Bond 3Y]]),Q3718)</f>
        <v>38.809613925669971</v>
      </c>
      <c r="R3719" s="33">
        <f>IF(DatiStorici[[#This Row],[Calend]]="X",(DatiStorici[[#This Row],[Balanced]]*C$2/DatiStorici[[#This Row],[Bond 10Y]]),R3718)</f>
        <v>25.003538881718356</v>
      </c>
      <c r="S3719" s="33">
        <f>IF(DatiStorici[[#This Row],[Calend]]="X",(DatiStorici[[#This Row],[Balanced]]*D$2/DatiStorici[[#This Row],[SXXR]]),S3718)</f>
        <v>18.759542028468722</v>
      </c>
      <c r="T3719" s="33">
        <f>IF(DatiStorici[[#This Row],[Calend]]="X",(DatiStorici[[#This Row],[Balanced]]*E$2/DatiStorici[[#This Row],[Gold]]),T3718)</f>
        <v>28.478594896129035</v>
      </c>
      <c r="U3719" s="34">
        <f>SUMPRODUCT(DatiStorici[[#This Row],[Bond 3Y]:[Gold]],Q3718:T3718)</f>
        <v>21147.40124497973</v>
      </c>
      <c r="V3719" s="32">
        <f t="shared" ref="V3719:V3782" si="478">LN(U3719/U3718)</f>
        <v>-6.5765886127537566E-4</v>
      </c>
      <c r="W3719" s="32">
        <f>-(1-U3719/MAX(U$5:U3719))</f>
        <v>-6.5744265108658162E-4</v>
      </c>
      <c r="X3719" s="53" t="str">
        <f t="shared" ref="X3719:X3782" si="479">IF(AND(MONTH(A3719)&lt;&gt;MONTH(A3718),MONTH(A3719)=X$2),"X","")</f>
        <v/>
      </c>
    </row>
    <row r="3720" spans="1:24" x14ac:dyDescent="0.3">
      <c r="A3720" s="79">
        <v>44358</v>
      </c>
      <c r="B3720" s="1">
        <v>132.729525</v>
      </c>
      <c r="C3720" s="1">
        <v>202.415977</v>
      </c>
      <c r="D3720" s="1">
        <v>318.48848800000002</v>
      </c>
      <c r="E3720" s="1">
        <v>175.33088000000001</v>
      </c>
      <c r="F3720" s="3">
        <f t="shared" si="472"/>
        <v>20107.747494824696</v>
      </c>
      <c r="G3720" s="36">
        <f t="shared" si="473"/>
        <v>2.281968205774788E-4</v>
      </c>
      <c r="H3720" s="31">
        <f t="shared" si="474"/>
        <v>2.595978188126128E-3</v>
      </c>
      <c r="I3720" s="37">
        <f t="shared" si="475"/>
        <v>6.4989676658891594E-3</v>
      </c>
      <c r="J3720" s="37">
        <f t="shared" si="476"/>
        <v>-4.0431269759725486E-3</v>
      </c>
      <c r="K3720" s="39">
        <f t="shared" si="477"/>
        <v>8.4856537795119488E-4</v>
      </c>
      <c r="L3720" s="36">
        <f>-(1-B3720/MAX(B$5:B3720))</f>
        <v>-1.019812782776508E-2</v>
      </c>
      <c r="M3720" s="37">
        <f>-(1-C3720/MAX(C$5:C3720))</f>
        <v>-2.2829638537827712E-2</v>
      </c>
      <c r="N3720" s="37">
        <f>-(1-D3720/MAX(D$5:D3720))</f>
        <v>0</v>
      </c>
      <c r="O3720" s="37">
        <f>-(1-E3720/MAX(E$5:E3720))</f>
        <v>-9.3105849373256722E-2</v>
      </c>
      <c r="P3720" s="39">
        <f>-(1-F3720/MAX(F$5:F3720))</f>
        <v>-1.6077019701055129E-4</v>
      </c>
      <c r="Q3720" s="33">
        <f>IF(DatiStorici[[#This Row],[Calend]]="X",(DatiStorici[[#This Row],[Balanced]]*B$2/DatiStorici[[#This Row],[Bond 3Y]]),Q3719)</f>
        <v>38.809613925669971</v>
      </c>
      <c r="R3720" s="33">
        <f>IF(DatiStorici[[#This Row],[Calend]]="X",(DatiStorici[[#This Row],[Balanced]]*C$2/DatiStorici[[#This Row],[Bond 10Y]]),R3719)</f>
        <v>25.003538881718356</v>
      </c>
      <c r="S3720" s="33">
        <f>IF(DatiStorici[[#This Row],[Calend]]="X",(DatiStorici[[#This Row],[Balanced]]*D$2/DatiStorici[[#This Row],[SXXR]]),S3719)</f>
        <v>18.759542028468722</v>
      </c>
      <c r="T3720" s="33">
        <f>IF(DatiStorici[[#This Row],[Calend]]="X",(DatiStorici[[#This Row],[Balanced]]*E$2/DatiStorici[[#This Row],[Gold]]),T3719)</f>
        <v>28.478594896129035</v>
      </c>
      <c r="U3720" s="34">
        <f>SUMPRODUCT(DatiStorici[[#This Row],[Bond 3Y]:[Gold]],Q3719:T3719)</f>
        <v>21180.172653509337</v>
      </c>
      <c r="V3720" s="32">
        <f t="shared" si="478"/>
        <v>1.54846649875726E-3</v>
      </c>
      <c r="W3720" s="32">
        <f>-(1-U3720/MAX(U$5:U3720))</f>
        <v>0</v>
      </c>
      <c r="X3720" s="53" t="str">
        <f t="shared" si="479"/>
        <v/>
      </c>
    </row>
    <row r="3721" spans="1:24" x14ac:dyDescent="0.3">
      <c r="A3721" s="79">
        <v>44361</v>
      </c>
      <c r="B3721" s="1">
        <v>132.69745399999999</v>
      </c>
      <c r="C3721" s="1">
        <v>202.053189</v>
      </c>
      <c r="D3721" s="1">
        <v>319.03837900000002</v>
      </c>
      <c r="E3721" s="1">
        <v>173.88507000000001</v>
      </c>
      <c r="F3721" s="3">
        <f t="shared" si="472"/>
        <v>20049.018934901975</v>
      </c>
      <c r="G3721" s="36">
        <f t="shared" si="473"/>
        <v>-2.4165591815041845E-4</v>
      </c>
      <c r="H3721" s="31">
        <f t="shared" si="474"/>
        <v>-1.7938974230223509E-3</v>
      </c>
      <c r="I3721" s="37">
        <f t="shared" si="475"/>
        <v>1.7250759609721588E-3</v>
      </c>
      <c r="J3721" s="37">
        <f t="shared" si="476"/>
        <v>-8.280367840736812E-3</v>
      </c>
      <c r="K3721" s="39">
        <f t="shared" si="477"/>
        <v>-2.9249666751014025E-3</v>
      </c>
      <c r="L3721" s="36">
        <f>-(1-B3721/MAX(B$5:B3721))</f>
        <v>-1.043729040928143E-2</v>
      </c>
      <c r="M3721" s="37">
        <f>-(1-C3721/MAX(C$5:C3721))</f>
        <v>-2.4581010570550843E-2</v>
      </c>
      <c r="N3721" s="37">
        <f>-(1-D3721/MAX(D$5:D3721))</f>
        <v>0</v>
      </c>
      <c r="O3721" s="37">
        <f>-(1-E3721/MAX(E$5:E3721))</f>
        <v>-0.10058426180076319</v>
      </c>
      <c r="P3721" s="39">
        <f>-(1-F3721/MAX(F$5:F3721))</f>
        <v>-3.0809937643537788E-3</v>
      </c>
      <c r="Q3721" s="33">
        <f>IF(DatiStorici[[#This Row],[Calend]]="X",(DatiStorici[[#This Row],[Balanced]]*B$2/DatiStorici[[#This Row],[Bond 3Y]]),Q3720)</f>
        <v>38.809613925669971</v>
      </c>
      <c r="R3721" s="33">
        <f>IF(DatiStorici[[#This Row],[Calend]]="X",(DatiStorici[[#This Row],[Balanced]]*C$2/DatiStorici[[#This Row],[Bond 10Y]]),R3720)</f>
        <v>25.003538881718356</v>
      </c>
      <c r="S3721" s="33">
        <f>IF(DatiStorici[[#This Row],[Calend]]="X",(DatiStorici[[#This Row],[Balanced]]*D$2/DatiStorici[[#This Row],[SXXR]]),S3720)</f>
        <v>18.759542028468722</v>
      </c>
      <c r="T3721" s="33">
        <f>IF(DatiStorici[[#This Row],[Calend]]="X",(DatiStorici[[#This Row],[Balanced]]*E$2/DatiStorici[[#This Row],[Gold]]),T3720)</f>
        <v>28.478594896129035</v>
      </c>
      <c r="U3721" s="34">
        <f>SUMPRODUCT(DatiStorici[[#This Row],[Bond 3Y]:[Gold]],Q3720:T3720)</f>
        <v>21138.998072556111</v>
      </c>
      <c r="V3721" s="32">
        <f t="shared" si="478"/>
        <v>-1.9459074097759193E-3</v>
      </c>
      <c r="W3721" s="32">
        <f>-(1-U3721/MAX(U$5:U3721))</f>
        <v>-1.9440153594028065E-3</v>
      </c>
      <c r="X3721" s="53" t="str">
        <f t="shared" si="479"/>
        <v/>
      </c>
    </row>
    <row r="3722" spans="1:24" x14ac:dyDescent="0.3">
      <c r="A3722" s="79">
        <v>44362</v>
      </c>
      <c r="B3722" s="1">
        <v>132.689888</v>
      </c>
      <c r="C3722" s="1">
        <v>201.76170300000001</v>
      </c>
      <c r="D3722" s="1">
        <v>319.41946999999999</v>
      </c>
      <c r="E3722" s="1">
        <v>173.83655999999999</v>
      </c>
      <c r="F3722" s="3">
        <f t="shared" si="472"/>
        <v>20045.271786554466</v>
      </c>
      <c r="G3722" s="36">
        <f t="shared" si="473"/>
        <v>-5.7018544630079061E-5</v>
      </c>
      <c r="H3722" s="31">
        <f t="shared" si="474"/>
        <v>-1.4436617192674895E-3</v>
      </c>
      <c r="I3722" s="37">
        <f t="shared" si="475"/>
        <v>1.1937860764196805E-3</v>
      </c>
      <c r="J3722" s="37">
        <f t="shared" si="476"/>
        <v>-2.7901629423936463E-4</v>
      </c>
      <c r="K3722" s="39">
        <f t="shared" si="477"/>
        <v>-1.8691680491124217E-4</v>
      </c>
      <c r="L3722" s="36">
        <f>-(1-B3722/MAX(B$5:B3722))</f>
        <v>-1.0493712226242291E-2</v>
      </c>
      <c r="M3722" s="37">
        <f>-(1-C3722/MAX(C$5:C3722))</f>
        <v>-2.5988169650593029E-2</v>
      </c>
      <c r="N3722" s="37">
        <f>-(1-D3722/MAX(D$5:D3722))</f>
        <v>0</v>
      </c>
      <c r="O3722" s="37">
        <f>-(1-E3722/MAX(E$5:E3722))</f>
        <v>-0.10083517844047274</v>
      </c>
      <c r="P3722" s="39">
        <f>-(1-F3722/MAX(F$5:F3722))</f>
        <v>-3.2673172657153859E-3</v>
      </c>
      <c r="Q3722" s="33">
        <f>IF(DatiStorici[[#This Row],[Calend]]="X",(DatiStorici[[#This Row],[Balanced]]*B$2/DatiStorici[[#This Row],[Bond 3Y]]),Q3721)</f>
        <v>38.809613925669971</v>
      </c>
      <c r="R3722" s="33">
        <f>IF(DatiStorici[[#This Row],[Calend]]="X",(DatiStorici[[#This Row],[Balanced]]*C$2/DatiStorici[[#This Row],[Bond 10Y]]),R3721)</f>
        <v>25.003538881718356</v>
      </c>
      <c r="S3722" s="33">
        <f>IF(DatiStorici[[#This Row],[Calend]]="X",(DatiStorici[[#This Row],[Balanced]]*D$2/DatiStorici[[#This Row],[SXXR]]),S3721)</f>
        <v>18.759542028468722</v>
      </c>
      <c r="T3722" s="33">
        <f>IF(DatiStorici[[#This Row],[Calend]]="X",(DatiStorici[[#This Row],[Balanced]]*E$2/DatiStorici[[#This Row],[Gold]]),T3721)</f>
        <v>28.478594896129035</v>
      </c>
      <c r="U3722" s="34">
        <f>SUMPRODUCT(DatiStorici[[#This Row],[Bond 3Y]:[Gold]],Q3721:T3721)</f>
        <v>21137.183853475435</v>
      </c>
      <c r="V3722" s="32">
        <f t="shared" si="478"/>
        <v>-8.5827007034953596E-5</v>
      </c>
      <c r="W3722" s="32">
        <f>-(1-U3722/MAX(U$5:U3722))</f>
        <v>-2.0296718415455661E-3</v>
      </c>
      <c r="X3722" s="53" t="str">
        <f t="shared" si="479"/>
        <v/>
      </c>
    </row>
    <row r="3723" spans="1:24" x14ac:dyDescent="0.3">
      <c r="A3723" s="79">
        <v>44363</v>
      </c>
      <c r="B3723" s="1">
        <v>132.70341199999999</v>
      </c>
      <c r="C3723" s="1">
        <v>201.897131</v>
      </c>
      <c r="D3723" s="1">
        <v>320.157242</v>
      </c>
      <c r="E3723" s="1">
        <v>173.42921999999999</v>
      </c>
      <c r="F3723" s="3">
        <f t="shared" si="472"/>
        <v>20044.067301857467</v>
      </c>
      <c r="G3723" s="36">
        <f t="shared" si="473"/>
        <v>1.0191666490231187E-4</v>
      </c>
      <c r="H3723" s="31">
        <f t="shared" si="474"/>
        <v>6.7100231023948956E-4</v>
      </c>
      <c r="I3723" s="37">
        <f t="shared" si="475"/>
        <v>2.3070643861575141E-3</v>
      </c>
      <c r="J3723" s="37">
        <f t="shared" si="476"/>
        <v>-2.3459851806951156E-3</v>
      </c>
      <c r="K3723" s="39">
        <f t="shared" si="477"/>
        <v>-6.0090025166261574E-5</v>
      </c>
      <c r="L3723" s="36">
        <f>-(1-B3723/MAX(B$5:B3723))</f>
        <v>-1.0392859906313889E-2</v>
      </c>
      <c r="M3723" s="37">
        <f>-(1-C3723/MAX(C$5:C3723))</f>
        <v>-2.5334386141635745E-2</v>
      </c>
      <c r="N3723" s="37">
        <f>-(1-D3723/MAX(D$5:D3723))</f>
        <v>0</v>
      </c>
      <c r="O3723" s="37">
        <f>-(1-E3723/MAX(E$5:E3723))</f>
        <v>-0.10294213337799596</v>
      </c>
      <c r="P3723" s="39">
        <f>-(1-F3723/MAX(F$5:F3723))</f>
        <v>-3.3272091582342567E-3</v>
      </c>
      <c r="Q3723" s="33">
        <f>IF(DatiStorici[[#This Row],[Calend]]="X",(DatiStorici[[#This Row],[Balanced]]*B$2/DatiStorici[[#This Row],[Bond 3Y]]),Q3722)</f>
        <v>38.809613925669971</v>
      </c>
      <c r="R3723" s="33">
        <f>IF(DatiStorici[[#This Row],[Calend]]="X",(DatiStorici[[#This Row],[Balanced]]*C$2/DatiStorici[[#This Row],[Bond 10Y]]),R3722)</f>
        <v>25.003538881718356</v>
      </c>
      <c r="S3723" s="33">
        <f>IF(DatiStorici[[#This Row],[Calend]]="X",(DatiStorici[[#This Row],[Balanced]]*D$2/DatiStorici[[#This Row],[SXXR]]),S3722)</f>
        <v>18.759542028468722</v>
      </c>
      <c r="T3723" s="33">
        <f>IF(DatiStorici[[#This Row],[Calend]]="X",(DatiStorici[[#This Row],[Balanced]]*E$2/DatiStorici[[#This Row],[Gold]]),T3722)</f>
        <v>28.478594896129035</v>
      </c>
      <c r="U3723" s="34">
        <f>SUMPRODUCT(DatiStorici[[#This Row],[Bond 3Y]:[Gold]],Q3722:T3722)</f>
        <v>21143.334687954273</v>
      </c>
      <c r="V3723" s="32">
        <f t="shared" si="478"/>
        <v>2.9095359917124164E-4</v>
      </c>
      <c r="W3723" s="32">
        <f>-(1-U3723/MAX(U$5:U3723))</f>
        <v>-1.7392665375161043E-3</v>
      </c>
      <c r="X3723" s="53" t="str">
        <f t="shared" si="479"/>
        <v/>
      </c>
    </row>
    <row r="3724" spans="1:24" x14ac:dyDescent="0.3">
      <c r="A3724" s="79">
        <v>44364</v>
      </c>
      <c r="B3724" s="1">
        <v>132.65828099999999</v>
      </c>
      <c r="C3724" s="1">
        <v>201.49228299999999</v>
      </c>
      <c r="D3724" s="1">
        <v>319.80732699999999</v>
      </c>
      <c r="E3724" s="1">
        <v>169.34273999999999</v>
      </c>
      <c r="F3724" s="3">
        <f t="shared" si="472"/>
        <v>19866.265303856446</v>
      </c>
      <c r="G3724" s="36">
        <f t="shared" si="473"/>
        <v>-3.4014706437030456E-4</v>
      </c>
      <c r="H3724" s="31">
        <f t="shared" si="474"/>
        <v>-2.0072323262657265E-3</v>
      </c>
      <c r="I3724" s="37">
        <f t="shared" si="475"/>
        <v>-1.0935450236471485E-3</v>
      </c>
      <c r="J3724" s="37">
        <f t="shared" si="476"/>
        <v>-2.384485371203237E-2</v>
      </c>
      <c r="K3724" s="39">
        <f t="shared" si="477"/>
        <v>-8.9101324246647004E-3</v>
      </c>
      <c r="L3724" s="36">
        <f>-(1-B3724/MAX(B$5:B3724))</f>
        <v>-1.0729414627601352E-2</v>
      </c>
      <c r="M3724" s="37">
        <f>-(1-C3724/MAX(C$5:C3724))</f>
        <v>-2.728880432719849E-2</v>
      </c>
      <c r="N3724" s="37">
        <f>-(1-D3724/MAX(D$5:D3724))</f>
        <v>-1.0929473211791496E-3</v>
      </c>
      <c r="O3724" s="37">
        <f>-(1-E3724/MAX(E$5:E3724))</f>
        <v>-0.12407933869318732</v>
      </c>
      <c r="P3724" s="39">
        <f>-(1-F3724/MAX(F$5:F3724))</f>
        <v>-1.216824979615394E-2</v>
      </c>
      <c r="Q3724" s="33">
        <f>IF(DatiStorici[[#This Row],[Calend]]="X",(DatiStorici[[#This Row],[Balanced]]*B$2/DatiStorici[[#This Row],[Bond 3Y]]),Q3723)</f>
        <v>38.809613925669971</v>
      </c>
      <c r="R3724" s="33">
        <f>IF(DatiStorici[[#This Row],[Calend]]="X",(DatiStorici[[#This Row],[Balanced]]*C$2/DatiStorici[[#This Row],[Bond 10Y]]),R3723)</f>
        <v>25.003538881718356</v>
      </c>
      <c r="S3724" s="33">
        <f>IF(DatiStorici[[#This Row],[Calend]]="X",(DatiStorici[[#This Row],[Balanced]]*D$2/DatiStorici[[#This Row],[SXXR]]),S3723)</f>
        <v>18.759542028468722</v>
      </c>
      <c r="T3724" s="33">
        <f>IF(DatiStorici[[#This Row],[Calend]]="X",(DatiStorici[[#This Row],[Balanced]]*E$2/DatiStorici[[#This Row],[Gold]]),T3723)</f>
        <v>28.478594896129035</v>
      </c>
      <c r="U3724" s="34">
        <f>SUMPRODUCT(DatiStorici[[#This Row],[Bond 3Y]:[Gold]],Q3723:T3723)</f>
        <v>21008.519084938984</v>
      </c>
      <c r="V3724" s="32">
        <f t="shared" si="478"/>
        <v>-6.3966848734734478E-3</v>
      </c>
      <c r="W3724" s="32">
        <f>-(1-U3724/MAX(U$5:U3724))</f>
        <v>-8.1044461430257453E-3</v>
      </c>
      <c r="X3724" s="53" t="str">
        <f t="shared" si="479"/>
        <v/>
      </c>
    </row>
    <row r="3725" spans="1:24" x14ac:dyDescent="0.3">
      <c r="A3725" s="79">
        <v>44365</v>
      </c>
      <c r="B3725" s="1">
        <v>132.60896299999999</v>
      </c>
      <c r="C3725" s="1">
        <v>201.283649</v>
      </c>
      <c r="D3725" s="1">
        <v>314.74621100000002</v>
      </c>
      <c r="E3725" s="1">
        <v>165.25626</v>
      </c>
      <c r="F3725" s="3">
        <f t="shared" si="472"/>
        <v>19622.455253605345</v>
      </c>
      <c r="G3725" s="36">
        <f t="shared" si="473"/>
        <v>-3.7183634002120733E-4</v>
      </c>
      <c r="H3725" s="31">
        <f t="shared" si="474"/>
        <v>-1.0359805642994229E-3</v>
      </c>
      <c r="I3725" s="37">
        <f t="shared" si="475"/>
        <v>-1.5952076605391552E-2</v>
      </c>
      <c r="J3725" s="37">
        <f t="shared" si="476"/>
        <v>-2.4427348537299567E-2</v>
      </c>
      <c r="K3725" s="39">
        <f t="shared" si="477"/>
        <v>-1.2348495718422153E-2</v>
      </c>
      <c r="L3725" s="36">
        <f>-(1-B3725/MAX(B$5:B3725))</f>
        <v>-1.1097193000437322E-2</v>
      </c>
      <c r="M3725" s="37">
        <f>-(1-C3725/MAX(C$5:C3725))</f>
        <v>-2.829599241686831E-2</v>
      </c>
      <c r="N3725" s="37">
        <f>-(1-D3725/MAX(D$5:D3725))</f>
        <v>-1.6901166958453451E-2</v>
      </c>
      <c r="O3725" s="37">
        <f>-(1-E3725/MAX(E$5:E3725))</f>
        <v>-0.14521654400837858</v>
      </c>
      <c r="P3725" s="39">
        <f>-(1-F3725/MAX(F$5:F3725))</f>
        <v>-2.4291480054741132E-2</v>
      </c>
      <c r="Q3725" s="33">
        <f>IF(DatiStorici[[#This Row],[Calend]]="X",(DatiStorici[[#This Row],[Balanced]]*B$2/DatiStorici[[#This Row],[Bond 3Y]]),Q3724)</f>
        <v>38.809613925669971</v>
      </c>
      <c r="R3725" s="33">
        <f>IF(DatiStorici[[#This Row],[Calend]]="X",(DatiStorici[[#This Row],[Balanced]]*C$2/DatiStorici[[#This Row],[Bond 10Y]]),R3724)</f>
        <v>25.003538881718356</v>
      </c>
      <c r="S3725" s="33">
        <f>IF(DatiStorici[[#This Row],[Calend]]="X",(DatiStorici[[#This Row],[Balanced]]*D$2/DatiStorici[[#This Row],[SXXR]]),S3724)</f>
        <v>18.759542028468722</v>
      </c>
      <c r="T3725" s="33">
        <f>IF(DatiStorici[[#This Row],[Calend]]="X",(DatiStorici[[#This Row],[Balanced]]*E$2/DatiStorici[[#This Row],[Gold]]),T3724)</f>
        <v>28.478594896129035</v>
      </c>
      <c r="U3725" s="34">
        <f>SUMPRODUCT(DatiStorici[[#This Row],[Bond 3Y]:[Gold]],Q3724:T3724)</f>
        <v>20790.067057284261</v>
      </c>
      <c r="V3725" s="32">
        <f t="shared" si="478"/>
        <v>-1.0452698849368782E-2</v>
      </c>
      <c r="W3725" s="32">
        <f>-(1-U3725/MAX(U$5:U3725))</f>
        <v>-1.8418433249194455E-2</v>
      </c>
      <c r="X3725" s="53" t="str">
        <f t="shared" si="479"/>
        <v/>
      </c>
    </row>
    <row r="3726" spans="1:24" x14ac:dyDescent="0.3">
      <c r="A3726" s="79">
        <v>44368</v>
      </c>
      <c r="B3726" s="1">
        <v>132.569097</v>
      </c>
      <c r="C3726" s="1">
        <v>201.07093699999999</v>
      </c>
      <c r="D3726" s="1">
        <v>316.991848</v>
      </c>
      <c r="E3726" s="1">
        <v>165.43256</v>
      </c>
      <c r="F3726" s="3">
        <f t="shared" si="472"/>
        <v>19656.821017797542</v>
      </c>
      <c r="G3726" s="36">
        <f t="shared" si="473"/>
        <v>-3.0067344410263124E-4</v>
      </c>
      <c r="H3726" s="31">
        <f t="shared" si="474"/>
        <v>-1.0573361269800633E-3</v>
      </c>
      <c r="I3726" s="37">
        <f t="shared" si="475"/>
        <v>7.1094227317868644E-3</v>
      </c>
      <c r="J3726" s="37">
        <f t="shared" si="476"/>
        <v>1.0662593111135717E-3</v>
      </c>
      <c r="K3726" s="39">
        <f t="shared" si="477"/>
        <v>1.7498170141088487E-3</v>
      </c>
      <c r="L3726" s="36">
        <f>-(1-B3726/MAX(B$5:B3726))</f>
        <v>-1.1394485117138697E-2</v>
      </c>
      <c r="M3726" s="37">
        <f>-(1-C3726/MAX(C$5:C3726))</f>
        <v>-2.9322867197248637E-2</v>
      </c>
      <c r="N3726" s="37">
        <f>-(1-D3726/MAX(D$5:D3726))</f>
        <v>-9.8869979645813677E-3</v>
      </c>
      <c r="O3726" s="37">
        <f>-(1-E3726/MAX(E$5:E3726))</f>
        <v>-0.14430463711122798</v>
      </c>
      <c r="P3726" s="39">
        <f>-(1-F3726/MAX(F$5:F3726))</f>
        <v>-2.2582674072849751E-2</v>
      </c>
      <c r="Q3726" s="33">
        <f>IF(DatiStorici[[#This Row],[Calend]]="X",(DatiStorici[[#This Row],[Balanced]]*B$2/DatiStorici[[#This Row],[Bond 3Y]]),Q3725)</f>
        <v>38.809613925669971</v>
      </c>
      <c r="R3726" s="33">
        <f>IF(DatiStorici[[#This Row],[Calend]]="X",(DatiStorici[[#This Row],[Balanced]]*C$2/DatiStorici[[#This Row],[Bond 10Y]]),R3725)</f>
        <v>25.003538881718356</v>
      </c>
      <c r="S3726" s="33">
        <f>IF(DatiStorici[[#This Row],[Calend]]="X",(DatiStorici[[#This Row],[Balanced]]*D$2/DatiStorici[[#This Row],[SXXR]]),S3725)</f>
        <v>18.759542028468722</v>
      </c>
      <c r="T3726" s="33">
        <f>IF(DatiStorici[[#This Row],[Calend]]="X",(DatiStorici[[#This Row],[Balanced]]*E$2/DatiStorici[[#This Row],[Gold]]),T3725)</f>
        <v>28.478594896129035</v>
      </c>
      <c r="U3726" s="34">
        <f>SUMPRODUCT(DatiStorici[[#This Row],[Bond 3Y]:[Gold]],Q3725:T3725)</f>
        <v>20830.349218415264</v>
      </c>
      <c r="V3726" s="32">
        <f t="shared" si="478"/>
        <v>1.9356929753879676E-3</v>
      </c>
      <c r="W3726" s="32">
        <f>-(1-U3726/MAX(U$5:U3726))</f>
        <v>-1.6516552570977727E-2</v>
      </c>
      <c r="X3726" s="53" t="str">
        <f t="shared" si="479"/>
        <v/>
      </c>
    </row>
    <row r="3727" spans="1:24" x14ac:dyDescent="0.3">
      <c r="A3727" s="79">
        <v>44369</v>
      </c>
      <c r="B3727" s="1">
        <v>132.561927</v>
      </c>
      <c r="C3727" s="1">
        <v>200.90380099999999</v>
      </c>
      <c r="D3727" s="1">
        <v>317.82166599999999</v>
      </c>
      <c r="E3727" s="1">
        <v>165.43073999999999</v>
      </c>
      <c r="F3727" s="3">
        <f t="shared" si="472"/>
        <v>19664.823887523009</v>
      </c>
      <c r="G3727" s="36">
        <f t="shared" si="473"/>
        <v>-5.4086465578978599E-5</v>
      </c>
      <c r="H3727" s="31">
        <f t="shared" si="474"/>
        <v>-8.3157469279296792E-4</v>
      </c>
      <c r="I3727" s="37">
        <f t="shared" si="475"/>
        <v>2.6143692733212715E-3</v>
      </c>
      <c r="J3727" s="37">
        <f t="shared" si="476"/>
        <v>-1.1001522381138021E-5</v>
      </c>
      <c r="K3727" s="39">
        <f t="shared" si="477"/>
        <v>4.0704654422441607E-4</v>
      </c>
      <c r="L3727" s="36">
        <f>-(1-B3727/MAX(B$5:B3727))</f>
        <v>-1.1447953849310188E-2</v>
      </c>
      <c r="M3727" s="37">
        <f>-(1-C3727/MAX(C$5:C3727))</f>
        <v>-3.0129722209159771E-2</v>
      </c>
      <c r="N3727" s="37">
        <f>-(1-D3727/MAX(D$5:D3727))</f>
        <v>-7.2950903293951264E-3</v>
      </c>
      <c r="O3727" s="37">
        <f>-(1-E3727/MAX(E$5:E3727))</f>
        <v>-0.14431405101113048</v>
      </c>
      <c r="P3727" s="39">
        <f>-(1-F3727/MAX(F$5:F3727))</f>
        <v>-2.2184738744460364E-2</v>
      </c>
      <c r="Q3727" s="33">
        <f>IF(DatiStorici[[#This Row],[Calend]]="X",(DatiStorici[[#This Row],[Balanced]]*B$2/DatiStorici[[#This Row],[Bond 3Y]]),Q3726)</f>
        <v>38.809613925669971</v>
      </c>
      <c r="R3727" s="33">
        <f>IF(DatiStorici[[#This Row],[Calend]]="X",(DatiStorici[[#This Row],[Balanced]]*C$2/DatiStorici[[#This Row],[Bond 10Y]]),R3726)</f>
        <v>25.003538881718356</v>
      </c>
      <c r="S3727" s="33">
        <f>IF(DatiStorici[[#This Row],[Calend]]="X",(DatiStorici[[#This Row],[Balanced]]*D$2/DatiStorici[[#This Row],[SXXR]]),S3726)</f>
        <v>18.759542028468722</v>
      </c>
      <c r="T3727" s="33">
        <f>IF(DatiStorici[[#This Row],[Calend]]="X",(DatiStorici[[#This Row],[Balanced]]*E$2/DatiStorici[[#This Row],[Gold]]),T3726)</f>
        <v>28.478594896129035</v>
      </c>
      <c r="U3727" s="34">
        <f>SUMPRODUCT(DatiStorici[[#This Row],[Bond 3Y]:[Gold]],Q3726:T3726)</f>
        <v>20841.40713661315</v>
      </c>
      <c r="V3727" s="32">
        <f t="shared" si="478"/>
        <v>5.3071525775028852E-4</v>
      </c>
      <c r="W3727" s="32">
        <f>-(1-U3727/MAX(U$5:U3727))</f>
        <v>-1.5994464371850037E-2</v>
      </c>
      <c r="X3727" s="53" t="str">
        <f t="shared" si="479"/>
        <v/>
      </c>
    </row>
    <row r="3728" spans="1:24" x14ac:dyDescent="0.3">
      <c r="A3728" s="79">
        <v>44370</v>
      </c>
      <c r="B3728" s="1">
        <v>132.56581399999999</v>
      </c>
      <c r="C3728" s="1">
        <v>201.03341699999999</v>
      </c>
      <c r="D3728" s="1">
        <v>315.52754700000003</v>
      </c>
      <c r="E3728" s="1">
        <v>166.97132999999999</v>
      </c>
      <c r="F3728" s="3">
        <f t="shared" si="472"/>
        <v>19694.452163850427</v>
      </c>
      <c r="G3728" s="36">
        <f t="shared" si="473"/>
        <v>2.9321714775101319E-5</v>
      </c>
      <c r="H3728" s="31">
        <f t="shared" si="474"/>
        <v>6.4495646926132774E-4</v>
      </c>
      <c r="I3728" s="37">
        <f t="shared" si="475"/>
        <v>-7.2444363589776427E-3</v>
      </c>
      <c r="J3728" s="37">
        <f t="shared" si="476"/>
        <v>9.2695032319286223E-3</v>
      </c>
      <c r="K3728" s="39">
        <f t="shared" si="477"/>
        <v>1.5055298214876453E-3</v>
      </c>
      <c r="L3728" s="36">
        <f>-(1-B3728/MAX(B$5:B3728))</f>
        <v>-1.1418967383208356E-2</v>
      </c>
      <c r="M3728" s="37">
        <f>-(1-C3728/MAX(C$5:C3728))</f>
        <v>-2.9503996337870153E-2</v>
      </c>
      <c r="N3728" s="37">
        <f>-(1-D3728/MAX(D$5:D3728))</f>
        <v>-1.4460691162500594E-2</v>
      </c>
      <c r="O3728" s="37">
        <f>-(1-E3728/MAX(E$5:E3728))</f>
        <v>-0.13634539164254666</v>
      </c>
      <c r="P3728" s="39">
        <f>-(1-F3728/MAX(F$5:F3728))</f>
        <v>-2.0711499984563453E-2</v>
      </c>
      <c r="Q3728" s="33">
        <f>IF(DatiStorici[[#This Row],[Calend]]="X",(DatiStorici[[#This Row],[Balanced]]*B$2/DatiStorici[[#This Row],[Bond 3Y]]),Q3727)</f>
        <v>38.809613925669971</v>
      </c>
      <c r="R3728" s="33">
        <f>IF(DatiStorici[[#This Row],[Calend]]="X",(DatiStorici[[#This Row],[Balanced]]*C$2/DatiStorici[[#This Row],[Bond 10Y]]),R3727)</f>
        <v>25.003538881718356</v>
      </c>
      <c r="S3728" s="33">
        <f>IF(DatiStorici[[#This Row],[Calend]]="X",(DatiStorici[[#This Row],[Balanced]]*D$2/DatiStorici[[#This Row],[SXXR]]),S3727)</f>
        <v>18.759542028468722</v>
      </c>
      <c r="T3728" s="33">
        <f>IF(DatiStorici[[#This Row],[Calend]]="X",(DatiStorici[[#This Row],[Balanced]]*E$2/DatiStorici[[#This Row],[Gold]]),T3727)</f>
        <v>28.478594896129035</v>
      </c>
      <c r="U3728" s="34">
        <f>SUMPRODUCT(DatiStorici[[#This Row],[Bond 3Y]:[Gold]],Q3727:T3727)</f>
        <v>20845.636064990391</v>
      </c>
      <c r="V3728" s="32">
        <f t="shared" si="478"/>
        <v>2.0288934244134808E-4</v>
      </c>
      <c r="W3728" s="32">
        <f>-(1-U3728/MAX(U$5:U3728))</f>
        <v>-1.5794799881554189E-2</v>
      </c>
      <c r="X3728" s="53" t="str">
        <f t="shared" si="479"/>
        <v/>
      </c>
    </row>
    <row r="3729" spans="1:24" x14ac:dyDescent="0.3">
      <c r="A3729" s="79">
        <v>44371</v>
      </c>
      <c r="B3729" s="1">
        <v>132.56640400000001</v>
      </c>
      <c r="C3729" s="1">
        <v>201.26728800000001</v>
      </c>
      <c r="D3729" s="1">
        <v>318.38377800000001</v>
      </c>
      <c r="E3729" s="1">
        <v>166.34043</v>
      </c>
      <c r="F3729" s="3">
        <f t="shared" si="472"/>
        <v>19718.472319835422</v>
      </c>
      <c r="G3729" s="36">
        <f t="shared" si="473"/>
        <v>4.4506096200546742E-6</v>
      </c>
      <c r="H3729" s="31">
        <f t="shared" si="474"/>
        <v>1.1626677430034008E-3</v>
      </c>
      <c r="I3729" s="37">
        <f t="shared" si="475"/>
        <v>9.0115138072152188E-3</v>
      </c>
      <c r="J3729" s="37">
        <f t="shared" si="476"/>
        <v>-3.7856495279952511E-3</v>
      </c>
      <c r="K3729" s="39">
        <f t="shared" si="477"/>
        <v>1.2188975709659792E-3</v>
      </c>
      <c r="L3729" s="36">
        <f>-(1-B3729/MAX(B$5:B3729))</f>
        <v>-1.141456758516346E-2</v>
      </c>
      <c r="M3729" s="37">
        <f>-(1-C3729/MAX(C$5:C3729))</f>
        <v>-2.8374975728960639E-2</v>
      </c>
      <c r="N3729" s="37">
        <f>-(1-D3729/MAX(D$5:D3729))</f>
        <v>-5.5393530657663614E-3</v>
      </c>
      <c r="O3729" s="37">
        <f>-(1-E3729/MAX(E$5:E3729))</f>
        <v>-0.13960870452633756</v>
      </c>
      <c r="P3729" s="39">
        <f>-(1-F3729/MAX(F$5:F3729))</f>
        <v>-1.9517119844969621E-2</v>
      </c>
      <c r="Q3729" s="33">
        <f>IF(DatiStorici[[#This Row],[Calend]]="X",(DatiStorici[[#This Row],[Balanced]]*B$2/DatiStorici[[#This Row],[Bond 3Y]]),Q3728)</f>
        <v>38.809613925669971</v>
      </c>
      <c r="R3729" s="33">
        <f>IF(DatiStorici[[#This Row],[Calend]]="X",(DatiStorici[[#This Row],[Balanced]]*C$2/DatiStorici[[#This Row],[Bond 10Y]]),R3728)</f>
        <v>25.003538881718356</v>
      </c>
      <c r="S3729" s="33">
        <f>IF(DatiStorici[[#This Row],[Calend]]="X",(DatiStorici[[#This Row],[Balanced]]*D$2/DatiStorici[[#This Row],[SXXR]]),S3728)</f>
        <v>18.759542028468722</v>
      </c>
      <c r="T3729" s="33">
        <f>IF(DatiStorici[[#This Row],[Calend]]="X",(DatiStorici[[#This Row],[Balanced]]*E$2/DatiStorici[[#This Row],[Gold]]),T3728)</f>
        <v>28.478594896129035</v>
      </c>
      <c r="U3729" s="34">
        <f>SUMPRODUCT(DatiStorici[[#This Row],[Bond 3Y]:[Gold]],Q3728:T3728)</f>
        <v>20887.121005271962</v>
      </c>
      <c r="V3729" s="32">
        <f t="shared" si="478"/>
        <v>1.9881242869387587E-3</v>
      </c>
      <c r="W3729" s="32">
        <f>-(1-U3729/MAX(U$5:U3729))</f>
        <v>-1.3836131226664938E-2</v>
      </c>
      <c r="X3729" s="53" t="str">
        <f t="shared" si="479"/>
        <v/>
      </c>
    </row>
    <row r="3730" spans="1:24" x14ac:dyDescent="0.3">
      <c r="A3730" s="79">
        <v>44372</v>
      </c>
      <c r="B3730" s="1">
        <v>132.534267</v>
      </c>
      <c r="C3730" s="1">
        <v>200.53453099999999</v>
      </c>
      <c r="D3730" s="1">
        <v>318.795526</v>
      </c>
      <c r="E3730" s="1">
        <v>166.50636</v>
      </c>
      <c r="F3730" s="3">
        <f t="shared" si="472"/>
        <v>19711.865115521654</v>
      </c>
      <c r="G3730" s="36">
        <f t="shared" si="473"/>
        <v>-2.4245129245585099E-4</v>
      </c>
      <c r="H3730" s="31">
        <f t="shared" si="474"/>
        <v>-3.647359358201895E-3</v>
      </c>
      <c r="I3730" s="37">
        <f t="shared" si="475"/>
        <v>1.2924087606981409E-3</v>
      </c>
      <c r="J3730" s="37">
        <f t="shared" si="476"/>
        <v>9.9703538523307532E-4</v>
      </c>
      <c r="K3730" s="39">
        <f t="shared" si="477"/>
        <v>-3.3513303742026116E-4</v>
      </c>
      <c r="L3730" s="36">
        <f>-(1-B3730/MAX(B$5:B3730))</f>
        <v>-1.1654222347478038E-2</v>
      </c>
      <c r="M3730" s="37">
        <f>-(1-C3730/MAX(C$5:C3730))</f>
        <v>-3.1912386328490361E-2</v>
      </c>
      <c r="N3730" s="37">
        <f>-(1-D3730/MAX(D$5:D3730))</f>
        <v>-4.2532725216317679E-3</v>
      </c>
      <c r="O3730" s="37">
        <f>-(1-E3730/MAX(E$5:E3730))</f>
        <v>-0.13875043616874139</v>
      </c>
      <c r="P3730" s="39">
        <f>-(1-F3730/MAX(F$5:F3730))</f>
        <v>-1.9845656995832961E-2</v>
      </c>
      <c r="Q3730" s="33">
        <f>IF(DatiStorici[[#This Row],[Calend]]="X",(DatiStorici[[#This Row],[Balanced]]*B$2/DatiStorici[[#This Row],[Bond 3Y]]),Q3729)</f>
        <v>38.809613925669971</v>
      </c>
      <c r="R3730" s="33">
        <f>IF(DatiStorici[[#This Row],[Calend]]="X",(DatiStorici[[#This Row],[Balanced]]*C$2/DatiStorici[[#This Row],[Bond 10Y]]),R3729)</f>
        <v>25.003538881718356</v>
      </c>
      <c r="S3730" s="33">
        <f>IF(DatiStorici[[#This Row],[Calend]]="X",(DatiStorici[[#This Row],[Balanced]]*D$2/DatiStorici[[#This Row],[SXXR]]),S3729)</f>
        <v>18.759542028468722</v>
      </c>
      <c r="T3730" s="33">
        <f>IF(DatiStorici[[#This Row],[Calend]]="X",(DatiStorici[[#This Row],[Balanced]]*E$2/DatiStorici[[#This Row],[Gold]]),T3729)</f>
        <v>28.478594896129035</v>
      </c>
      <c r="U3730" s="34">
        <f>SUMPRODUCT(DatiStorici[[#This Row],[Bond 3Y]:[Gold]],Q3729:T3729)</f>
        <v>20880.001919731134</v>
      </c>
      <c r="V3730" s="32">
        <f t="shared" si="478"/>
        <v>-3.4089423025627033E-4</v>
      </c>
      <c r="W3730" s="32">
        <f>-(1-U3730/MAX(U$5:U3730))</f>
        <v>-1.4172251505630062E-2</v>
      </c>
      <c r="X3730" s="53" t="str">
        <f t="shared" si="479"/>
        <v/>
      </c>
    </row>
    <row r="3731" spans="1:24" x14ac:dyDescent="0.3">
      <c r="A3731" s="79">
        <v>44375</v>
      </c>
      <c r="B3731" s="1">
        <v>132.554686</v>
      </c>
      <c r="C3731" s="1">
        <v>201.11327900000001</v>
      </c>
      <c r="D3731" s="1">
        <v>316.914558</v>
      </c>
      <c r="E3731" s="1">
        <v>165.90911</v>
      </c>
      <c r="F3731" s="3">
        <f t="shared" si="472"/>
        <v>19675.170092221939</v>
      </c>
      <c r="G3731" s="36">
        <f t="shared" si="473"/>
        <v>1.5405394913137936E-4</v>
      </c>
      <c r="H3731" s="31">
        <f t="shared" si="474"/>
        <v>2.881870066963547E-3</v>
      </c>
      <c r="I3731" s="37">
        <f t="shared" si="475"/>
        <v>-5.9177085168736357E-3</v>
      </c>
      <c r="J3731" s="37">
        <f t="shared" si="476"/>
        <v>-3.5933986024562865E-3</v>
      </c>
      <c r="K3731" s="39">
        <f t="shared" si="477"/>
        <v>-1.8633052080704513E-3</v>
      </c>
      <c r="L3731" s="36">
        <f>-(1-B3731/MAX(B$5:B3731))</f>
        <v>-1.1501952048703967E-2</v>
      </c>
      <c r="M3731" s="37">
        <f>-(1-C3731/MAX(C$5:C3731))</f>
        <v>-2.911845967933302E-2</v>
      </c>
      <c r="N3731" s="37">
        <f>-(1-D3731/MAX(D$5:D3731))</f>
        <v>-1.0128410588944314E-2</v>
      </c>
      <c r="O3731" s="37">
        <f>-(1-E3731/MAX(E$5:E3731))</f>
        <v>-0.14183969535378527</v>
      </c>
      <c r="P3731" s="39">
        <f>-(1-F3731/MAX(F$5:F3731))</f>
        <v>-2.1670283242160804E-2</v>
      </c>
      <c r="Q3731" s="33">
        <f>IF(DatiStorici[[#This Row],[Calend]]="X",(DatiStorici[[#This Row],[Balanced]]*B$2/DatiStorici[[#This Row],[Bond 3Y]]),Q3730)</f>
        <v>38.809613925669971</v>
      </c>
      <c r="R3731" s="33">
        <f>IF(DatiStorici[[#This Row],[Calend]]="X",(DatiStorici[[#This Row],[Balanced]]*C$2/DatiStorici[[#This Row],[Bond 10Y]]),R3730)</f>
        <v>25.003538881718356</v>
      </c>
      <c r="S3731" s="33">
        <f>IF(DatiStorici[[#This Row],[Calend]]="X",(DatiStorici[[#This Row],[Balanced]]*D$2/DatiStorici[[#This Row],[SXXR]]),S3730)</f>
        <v>18.759542028468722</v>
      </c>
      <c r="T3731" s="33">
        <f>IF(DatiStorici[[#This Row],[Calend]]="X",(DatiStorici[[#This Row],[Balanced]]*E$2/DatiStorici[[#This Row],[Gold]]),T3730)</f>
        <v>28.478594896129035</v>
      </c>
      <c r="U3731" s="34">
        <f>SUMPRODUCT(DatiStorici[[#This Row],[Bond 3Y]:[Gold]],Q3730:T3730)</f>
        <v>20842.970182306683</v>
      </c>
      <c r="V3731" s="32">
        <f t="shared" si="478"/>
        <v>-1.775125082557246E-3</v>
      </c>
      <c r="W3731" s="32">
        <f>-(1-U3731/MAX(U$5:U3731))</f>
        <v>-1.5920666782042625E-2</v>
      </c>
      <c r="X3731" s="53" t="str">
        <f t="shared" si="479"/>
        <v/>
      </c>
    </row>
    <row r="3732" spans="1:24" x14ac:dyDescent="0.3">
      <c r="A3732" s="79">
        <v>44376</v>
      </c>
      <c r="B3732" s="1">
        <v>132.566374</v>
      </c>
      <c r="C3732" s="1">
        <v>201.01493199999999</v>
      </c>
      <c r="D3732" s="1">
        <v>317.922144</v>
      </c>
      <c r="E3732" s="1">
        <v>163.5915</v>
      </c>
      <c r="F3732" s="3">
        <f t="shared" si="472"/>
        <v>19596.717886169426</v>
      </c>
      <c r="G3732" s="36">
        <f t="shared" si="473"/>
        <v>8.8171041618332797E-5</v>
      </c>
      <c r="H3732" s="31">
        <f t="shared" si="474"/>
        <v>-4.8913256653268728E-4</v>
      </c>
      <c r="I3732" s="37">
        <f t="shared" si="475"/>
        <v>3.1743181920225456E-3</v>
      </c>
      <c r="J3732" s="37">
        <f t="shared" si="476"/>
        <v>-1.4067641458040455E-2</v>
      </c>
      <c r="K3732" s="39">
        <f t="shared" si="477"/>
        <v>-3.9953419328916219E-3</v>
      </c>
      <c r="L3732" s="36">
        <f>-(1-B3732/MAX(B$5:B3732))</f>
        <v>-1.1414791303708149E-2</v>
      </c>
      <c r="M3732" s="37">
        <f>-(1-C3732/MAX(C$5:C3732))</f>
        <v>-2.9593233335854841E-2</v>
      </c>
      <c r="N3732" s="37">
        <f>-(1-D3732/MAX(D$5:D3732))</f>
        <v>-6.9812507942581536E-3</v>
      </c>
      <c r="O3732" s="37">
        <f>-(1-E3732/MAX(E$5:E3732))</f>
        <v>-0.15382746928404811</v>
      </c>
      <c r="P3732" s="39">
        <f>-(1-F3732/MAX(F$5:F3732))</f>
        <v>-2.5571246952595272E-2</v>
      </c>
      <c r="Q3732" s="33">
        <f>IF(DatiStorici[[#This Row],[Calend]]="X",(DatiStorici[[#This Row],[Balanced]]*B$2/DatiStorici[[#This Row],[Bond 3Y]]),Q3731)</f>
        <v>38.809613925669971</v>
      </c>
      <c r="R3732" s="33">
        <f>IF(DatiStorici[[#This Row],[Calend]]="X",(DatiStorici[[#This Row],[Balanced]]*C$2/DatiStorici[[#This Row],[Bond 10Y]]),R3731)</f>
        <v>25.003538881718356</v>
      </c>
      <c r="S3732" s="33">
        <f>IF(DatiStorici[[#This Row],[Calend]]="X",(DatiStorici[[#This Row],[Balanced]]*D$2/DatiStorici[[#This Row],[SXXR]]),S3731)</f>
        <v>18.759542028468722</v>
      </c>
      <c r="T3732" s="33">
        <f>IF(DatiStorici[[#This Row],[Calend]]="X",(DatiStorici[[#This Row],[Balanced]]*E$2/DatiStorici[[#This Row],[Gold]]),T3731)</f>
        <v>28.478594896129035</v>
      </c>
      <c r="U3732" s="34">
        <f>SUMPRODUCT(DatiStorici[[#This Row],[Bond 3Y]:[Gold]],Q3731:T3731)</f>
        <v>20793.864341632921</v>
      </c>
      <c r="V3732" s="32">
        <f t="shared" si="478"/>
        <v>-2.3587702573036212E-3</v>
      </c>
      <c r="W3732" s="32">
        <f>-(1-U3732/MAX(U$5:U3732))</f>
        <v>-1.8239148386375748E-2</v>
      </c>
      <c r="X3732" s="53" t="str">
        <f t="shared" si="479"/>
        <v/>
      </c>
    </row>
    <row r="3733" spans="1:24" x14ac:dyDescent="0.3">
      <c r="A3733" s="79">
        <v>44377</v>
      </c>
      <c r="B3733" s="1">
        <v>132.59897799999999</v>
      </c>
      <c r="C3733" s="1">
        <v>201.64962700000001</v>
      </c>
      <c r="D3733" s="1">
        <v>317.246465</v>
      </c>
      <c r="E3733" s="1">
        <v>164.30726000000001</v>
      </c>
      <c r="F3733" s="3">
        <f t="shared" si="472"/>
        <v>19631.65791139465</v>
      </c>
      <c r="G3733" s="36">
        <f t="shared" si="473"/>
        <v>2.4591448255492643E-4</v>
      </c>
      <c r="H3733" s="31">
        <f t="shared" si="474"/>
        <v>3.1524777209872065E-3</v>
      </c>
      <c r="I3733" s="37">
        <f t="shared" si="475"/>
        <v>-2.1275587152703944E-3</v>
      </c>
      <c r="J3733" s="37">
        <f t="shared" si="476"/>
        <v>4.3657447002777138E-3</v>
      </c>
      <c r="K3733" s="39">
        <f t="shared" si="477"/>
        <v>1.7813653384488851E-3</v>
      </c>
      <c r="L3733" s="36">
        <f>-(1-B3733/MAX(B$5:B3733))</f>
        <v>-1.1171653989381913E-2</v>
      </c>
      <c r="M3733" s="37">
        <f>-(1-C3733/MAX(C$5:C3733))</f>
        <v>-2.6529220545163712E-2</v>
      </c>
      <c r="N3733" s="37">
        <f>-(1-D3733/MAX(D$5:D3733))</f>
        <v>-9.0917106288664895E-3</v>
      </c>
      <c r="O3733" s="37">
        <f>-(1-E3733/MAX(E$5:E3733))</f>
        <v>-0.15012522038612086</v>
      </c>
      <c r="P3733" s="39">
        <f>-(1-F3733/MAX(F$5:F3733))</f>
        <v>-2.3833886369592272E-2</v>
      </c>
      <c r="Q3733" s="33">
        <f>IF(DatiStorici[[#This Row],[Calend]]="X",(DatiStorici[[#This Row],[Balanced]]*B$2/DatiStorici[[#This Row],[Bond 3Y]]),Q3732)</f>
        <v>38.809613925669971</v>
      </c>
      <c r="R3733" s="33">
        <f>IF(DatiStorici[[#This Row],[Calend]]="X",(DatiStorici[[#This Row],[Balanced]]*C$2/DatiStorici[[#This Row],[Bond 10Y]]),R3732)</f>
        <v>25.003538881718356</v>
      </c>
      <c r="S3733" s="33">
        <f>IF(DatiStorici[[#This Row],[Calend]]="X",(DatiStorici[[#This Row],[Balanced]]*D$2/DatiStorici[[#This Row],[SXXR]]),S3732)</f>
        <v>18.759542028468722</v>
      </c>
      <c r="T3733" s="33">
        <f>IF(DatiStorici[[#This Row],[Calend]]="X",(DatiStorici[[#This Row],[Balanced]]*E$2/DatiStorici[[#This Row],[Gold]]),T3732)</f>
        <v>28.478594896129035</v>
      </c>
      <c r="U3733" s="34">
        <f>SUMPRODUCT(DatiStorici[[#This Row],[Bond 3Y]:[Gold]],Q3732:T3732)</f>
        <v>20818.707721880488</v>
      </c>
      <c r="V3733" s="32">
        <f t="shared" si="478"/>
        <v>1.1940325707951378E-3</v>
      </c>
      <c r="W3733" s="32">
        <f>-(1-U3733/MAX(U$5:U3733))</f>
        <v>-1.7066193819197162E-2</v>
      </c>
      <c r="X3733" s="53" t="str">
        <f t="shared" si="479"/>
        <v/>
      </c>
    </row>
    <row r="3734" spans="1:24" x14ac:dyDescent="0.3">
      <c r="A3734" s="79">
        <v>44378</v>
      </c>
      <c r="B3734" s="1">
        <v>132.619855</v>
      </c>
      <c r="C3734" s="1">
        <v>201.770714</v>
      </c>
      <c r="D3734" s="1">
        <v>317.45840099999998</v>
      </c>
      <c r="E3734" s="1">
        <v>166.01546999999999</v>
      </c>
      <c r="F3734" s="3">
        <f t="shared" si="472"/>
        <v>19705.800340812213</v>
      </c>
      <c r="G3734" s="36">
        <f t="shared" si="473"/>
        <v>1.5743225929304539E-4</v>
      </c>
      <c r="H3734" s="31">
        <f t="shared" si="474"/>
        <v>6.0030192496551144E-4</v>
      </c>
      <c r="I3734" s="37">
        <f t="shared" si="475"/>
        <v>6.678253759495814E-4</v>
      </c>
      <c r="J3734" s="37">
        <f t="shared" si="476"/>
        <v>1.0342765256505735E-2</v>
      </c>
      <c r="K3734" s="39">
        <f t="shared" si="477"/>
        <v>3.7695631851325305E-3</v>
      </c>
      <c r="L3734" s="36">
        <f>-(1-B3734/MAX(B$5:B3734))</f>
        <v>-1.1015968254159403E-2</v>
      </c>
      <c r="M3734" s="37">
        <f>-(1-C3734/MAX(C$5:C3734))</f>
        <v>-2.5944668726122444E-2</v>
      </c>
      <c r="N3734" s="37">
        <f>-(1-D3734/MAX(D$5:D3734))</f>
        <v>-8.42973591083096E-3</v>
      </c>
      <c r="O3734" s="37">
        <f>-(1-E3734/MAX(E$5:E3734))</f>
        <v>-0.14128955118146003</v>
      </c>
      <c r="P3734" s="39">
        <f>-(1-F3734/MAX(F$5:F3734))</f>
        <v>-2.0147222334067738E-2</v>
      </c>
      <c r="Q3734" s="33">
        <f>IF(DatiStorici[[#This Row],[Calend]]="X",(DatiStorici[[#This Row],[Balanced]]*B$2/DatiStorici[[#This Row],[Bond 3Y]]),Q3733)</f>
        <v>38.809613925669971</v>
      </c>
      <c r="R3734" s="33">
        <f>IF(DatiStorici[[#This Row],[Calend]]="X",(DatiStorici[[#This Row],[Balanced]]*C$2/DatiStorici[[#This Row],[Bond 10Y]]),R3733)</f>
        <v>25.003538881718356</v>
      </c>
      <c r="S3734" s="33">
        <f>IF(DatiStorici[[#This Row],[Calend]]="X",(DatiStorici[[#This Row],[Balanced]]*D$2/DatiStorici[[#This Row],[SXXR]]),S3733)</f>
        <v>18.759542028468722</v>
      </c>
      <c r="T3734" s="33">
        <f>IF(DatiStorici[[#This Row],[Calend]]="X",(DatiStorici[[#This Row],[Balanced]]*E$2/DatiStorici[[#This Row],[Gold]]),T3733)</f>
        <v>28.478594896129035</v>
      </c>
      <c r="U3734" s="34">
        <f>SUMPRODUCT(DatiStorici[[#This Row],[Bond 3Y]:[Gold]],Q3733:T3733)</f>
        <v>20875.168796589845</v>
      </c>
      <c r="V3734" s="32">
        <f t="shared" si="478"/>
        <v>2.7083645818971819E-3</v>
      </c>
      <c r="W3734" s="32">
        <f>-(1-U3734/MAX(U$5:U3734))</f>
        <v>-1.4400442428355475E-2</v>
      </c>
      <c r="X3734" s="53" t="str">
        <f t="shared" si="479"/>
        <v/>
      </c>
    </row>
    <row r="3735" spans="1:24" x14ac:dyDescent="0.3">
      <c r="A3735" s="79">
        <v>44379</v>
      </c>
      <c r="B3735" s="1">
        <v>132.63609</v>
      </c>
      <c r="C3735" s="1">
        <v>202.25214600000001</v>
      </c>
      <c r="D3735" s="1">
        <v>318.29032699999999</v>
      </c>
      <c r="E3735" s="1">
        <v>166.44696999999999</v>
      </c>
      <c r="F3735" s="3">
        <f t="shared" si="472"/>
        <v>19747.923984983634</v>
      </c>
      <c r="G3735" s="36">
        <f t="shared" si="473"/>
        <v>1.2241007469415845E-4</v>
      </c>
      <c r="H3735" s="31">
        <f t="shared" si="474"/>
        <v>2.3831930097328031E-3</v>
      </c>
      <c r="I3735" s="37">
        <f t="shared" si="475"/>
        <v>2.6171549803130139E-3</v>
      </c>
      <c r="J3735" s="37">
        <f t="shared" si="476"/>
        <v>2.5957834051298979E-3</v>
      </c>
      <c r="K3735" s="39">
        <f t="shared" si="477"/>
        <v>2.1353451871618484E-3</v>
      </c>
      <c r="L3735" s="36">
        <f>-(1-B3735/MAX(B$5:B3735))</f>
        <v>-1.0894899235079358E-2</v>
      </c>
      <c r="M3735" s="37">
        <f>-(1-C3735/MAX(C$5:C3735))</f>
        <v>-2.3620538544148362E-2</v>
      </c>
      <c r="N3735" s="37">
        <f>-(1-D3735/MAX(D$5:D3735))</f>
        <v>-5.8312440110288577E-3</v>
      </c>
      <c r="O3735" s="37">
        <f>-(1-E3735/MAX(E$5:E3735))</f>
        <v>-0.13905762930896703</v>
      </c>
      <c r="P3735" s="39">
        <f>-(1-F3735/MAX(F$5:F3735))</f>
        <v>-1.805266291334251E-2</v>
      </c>
      <c r="Q3735" s="33">
        <f>IF(DatiStorici[[#This Row],[Calend]]="X",(DatiStorici[[#This Row],[Balanced]]*B$2/DatiStorici[[#This Row],[Bond 3Y]]),Q3734)</f>
        <v>38.809613925669971</v>
      </c>
      <c r="R3735" s="33">
        <f>IF(DatiStorici[[#This Row],[Calend]]="X",(DatiStorici[[#This Row],[Balanced]]*C$2/DatiStorici[[#This Row],[Bond 10Y]]),R3734)</f>
        <v>25.003538881718356</v>
      </c>
      <c r="S3735" s="33">
        <f>IF(DatiStorici[[#This Row],[Calend]]="X",(DatiStorici[[#This Row],[Balanced]]*D$2/DatiStorici[[#This Row],[SXXR]]),S3734)</f>
        <v>18.759542028468722</v>
      </c>
      <c r="T3735" s="33">
        <f>IF(DatiStorici[[#This Row],[Calend]]="X",(DatiStorici[[#This Row],[Balanced]]*E$2/DatiStorici[[#This Row],[Gold]]),T3734)</f>
        <v>28.478594896129035</v>
      </c>
      <c r="U3735" s="34">
        <f>SUMPRODUCT(DatiStorici[[#This Row],[Bond 3Y]:[Gold]],Q3734:T3734)</f>
        <v>20915.731438862087</v>
      </c>
      <c r="V3735" s="32">
        <f t="shared" si="478"/>
        <v>1.9412194894824714E-3</v>
      </c>
      <c r="W3735" s="32">
        <f>-(1-U3735/MAX(U$5:U3735))</f>
        <v>-1.2485319122431005E-2</v>
      </c>
      <c r="X3735" s="53" t="str">
        <f t="shared" si="479"/>
        <v/>
      </c>
    </row>
    <row r="3736" spans="1:24" x14ac:dyDescent="0.3">
      <c r="A3736" s="79">
        <v>44382</v>
      </c>
      <c r="B3736" s="1">
        <v>132.61601999999999</v>
      </c>
      <c r="C3736" s="1">
        <v>201.85264100000001</v>
      </c>
      <c r="D3736" s="1">
        <v>319.40260699999999</v>
      </c>
      <c r="E3736" s="1">
        <v>166.92605</v>
      </c>
      <c r="F3736" s="3">
        <f t="shared" si="472"/>
        <v>19772.94139875174</v>
      </c>
      <c r="G3736" s="36">
        <f t="shared" si="473"/>
        <v>-1.5132773148008791E-4</v>
      </c>
      <c r="H3736" s="31">
        <f t="shared" si="474"/>
        <v>-1.9772353261138095E-3</v>
      </c>
      <c r="I3736" s="37">
        <f t="shared" si="475"/>
        <v>3.4884536700011013E-3</v>
      </c>
      <c r="J3736" s="37">
        <f t="shared" si="476"/>
        <v>2.8741397836803836E-3</v>
      </c>
      <c r="K3736" s="39">
        <f t="shared" si="477"/>
        <v>1.266035896065781E-3</v>
      </c>
      <c r="L3736" s="36">
        <f>-(1-B3736/MAX(B$5:B3736))</f>
        <v>-1.1044566941450729E-2</v>
      </c>
      <c r="M3736" s="37">
        <f>-(1-C3736/MAX(C$5:C3736))</f>
        <v>-2.5549163206301184E-2</v>
      </c>
      <c r="N3736" s="37">
        <f>-(1-D3736/MAX(D$5:D3736))</f>
        <v>-2.3570761519741135E-3</v>
      </c>
      <c r="O3736" s="37">
        <f>-(1-E3736/MAX(E$5:E3736))</f>
        <v>-0.1365796011961653</v>
      </c>
      <c r="P3736" s="39">
        <f>-(1-F3736/MAX(F$5:F3736))</f>
        <v>-1.6808695048717071E-2</v>
      </c>
      <c r="Q3736" s="33">
        <f>IF(DatiStorici[[#This Row],[Calend]]="X",(DatiStorici[[#This Row],[Balanced]]*B$2/DatiStorici[[#This Row],[Bond 3Y]]),Q3735)</f>
        <v>38.809613925669971</v>
      </c>
      <c r="R3736" s="33">
        <f>IF(DatiStorici[[#This Row],[Calend]]="X",(DatiStorici[[#This Row],[Balanced]]*C$2/DatiStorici[[#This Row],[Bond 10Y]]),R3735)</f>
        <v>25.003538881718356</v>
      </c>
      <c r="S3736" s="33">
        <f>IF(DatiStorici[[#This Row],[Calend]]="X",(DatiStorici[[#This Row],[Balanced]]*D$2/DatiStorici[[#This Row],[SXXR]]),S3735)</f>
        <v>18.759542028468722</v>
      </c>
      <c r="T3736" s="33">
        <f>IF(DatiStorici[[#This Row],[Calend]]="X",(DatiStorici[[#This Row],[Balanced]]*E$2/DatiStorici[[#This Row],[Gold]]),T3735)</f>
        <v>28.478594896129035</v>
      </c>
      <c r="U3736" s="34">
        <f>SUMPRODUCT(DatiStorici[[#This Row],[Bond 3Y]:[Gold]],Q3735:T3735)</f>
        <v>20939.472879759924</v>
      </c>
      <c r="V3736" s="32">
        <f t="shared" si="478"/>
        <v>1.1344559813089943E-3</v>
      </c>
      <c r="W3736" s="32">
        <f>-(1-U3736/MAX(U$5:U3736))</f>
        <v>-1.1364391484765868E-2</v>
      </c>
      <c r="X3736" s="53" t="str">
        <f t="shared" si="479"/>
        <v/>
      </c>
    </row>
    <row r="3737" spans="1:24" x14ac:dyDescent="0.3">
      <c r="A3737" s="79">
        <v>44383</v>
      </c>
      <c r="B3737" s="1">
        <v>132.648505</v>
      </c>
      <c r="C3737" s="1">
        <v>202.745428</v>
      </c>
      <c r="D3737" s="1">
        <v>317.747187</v>
      </c>
      <c r="E3737" s="1">
        <v>168.64811</v>
      </c>
      <c r="F3737" s="3">
        <f t="shared" si="472"/>
        <v>19839.363581564303</v>
      </c>
      <c r="G3737" s="36">
        <f t="shared" si="473"/>
        <v>2.4492532623738943E-4</v>
      </c>
      <c r="H3737" s="31">
        <f t="shared" si="474"/>
        <v>4.4132116163180506E-3</v>
      </c>
      <c r="I3737" s="37">
        <f t="shared" si="475"/>
        <v>-5.1963407680654427E-3</v>
      </c>
      <c r="J3737" s="37">
        <f t="shared" si="476"/>
        <v>1.0263454829630703E-2</v>
      </c>
      <c r="K3737" s="39">
        <f t="shared" si="477"/>
        <v>3.3536167662214789E-3</v>
      </c>
      <c r="L3737" s="36">
        <f>-(1-B3737/MAX(B$5:B3737))</f>
        <v>-1.0802317044018128E-2</v>
      </c>
      <c r="M3737" s="37">
        <f>-(1-C3737/MAX(C$5:C3737))</f>
        <v>-2.123920206376384E-2</v>
      </c>
      <c r="N3737" s="37">
        <f>-(1-D3737/MAX(D$5:D3737))</f>
        <v>-7.5277228931150963E-3</v>
      </c>
      <c r="O3737" s="37">
        <f>-(1-E3737/MAX(E$5:E3737))</f>
        <v>-0.12767229324774065</v>
      </c>
      <c r="P3737" s="39">
        <f>-(1-F3737/MAX(F$5:F3737))</f>
        <v>-1.3505913167144334E-2</v>
      </c>
      <c r="Q3737" s="33">
        <f>IF(DatiStorici[[#This Row],[Calend]]="X",(DatiStorici[[#This Row],[Balanced]]*B$2/DatiStorici[[#This Row],[Bond 3Y]]),Q3736)</f>
        <v>38.809613925669971</v>
      </c>
      <c r="R3737" s="33">
        <f>IF(DatiStorici[[#This Row],[Calend]]="X",(DatiStorici[[#This Row],[Balanced]]*C$2/DatiStorici[[#This Row],[Bond 10Y]]),R3736)</f>
        <v>25.003538881718356</v>
      </c>
      <c r="S3737" s="33">
        <f>IF(DatiStorici[[#This Row],[Calend]]="X",(DatiStorici[[#This Row],[Balanced]]*D$2/DatiStorici[[#This Row],[SXXR]]),S3736)</f>
        <v>18.759542028468722</v>
      </c>
      <c r="T3737" s="33">
        <f>IF(DatiStorici[[#This Row],[Calend]]="X",(DatiStorici[[#This Row],[Balanced]]*E$2/DatiStorici[[#This Row],[Gold]]),T3736)</f>
        <v>28.478594896129035</v>
      </c>
      <c r="U3737" s="34">
        <f>SUMPRODUCT(DatiStorici[[#This Row],[Bond 3Y]:[Gold]],Q3736:T3736)</f>
        <v>20981.043372597949</v>
      </c>
      <c r="V3737" s="32">
        <f t="shared" si="478"/>
        <v>1.9833012653841381E-3</v>
      </c>
      <c r="W3737" s="32">
        <f>-(1-U3737/MAX(U$5:U3737))</f>
        <v>-9.4016835541892441E-3</v>
      </c>
      <c r="X3737" s="53" t="str">
        <f t="shared" si="479"/>
        <v/>
      </c>
    </row>
    <row r="3738" spans="1:24" x14ac:dyDescent="0.3">
      <c r="A3738" s="79">
        <v>44384</v>
      </c>
      <c r="B3738" s="1">
        <v>132.65423200000001</v>
      </c>
      <c r="C3738" s="1">
        <v>203.03752499999999</v>
      </c>
      <c r="D3738" s="1">
        <v>320.005472</v>
      </c>
      <c r="E3738" s="1">
        <v>168.16171</v>
      </c>
      <c r="F3738" s="3">
        <f t="shared" si="472"/>
        <v>19861.688785635815</v>
      </c>
      <c r="G3738" s="36">
        <f t="shared" si="473"/>
        <v>4.3173320152427784E-5</v>
      </c>
      <c r="H3738" s="31">
        <f t="shared" si="474"/>
        <v>1.4396713725492616E-3</v>
      </c>
      <c r="I3738" s="37">
        <f t="shared" si="475"/>
        <v>7.0820384889467899E-3</v>
      </c>
      <c r="J3738" s="37">
        <f t="shared" si="476"/>
        <v>-2.8882788401792974E-3</v>
      </c>
      <c r="K3738" s="39">
        <f t="shared" si="477"/>
        <v>1.1246657251418309E-3</v>
      </c>
      <c r="L3738" s="36">
        <f>-(1-B3738/MAX(B$5:B3738))</f>
        <v>-1.075960917384422E-2</v>
      </c>
      <c r="M3738" s="37">
        <f>-(1-C3738/MAX(C$5:C3738))</f>
        <v>-1.9829093359390204E-2</v>
      </c>
      <c r="N3738" s="37">
        <f>-(1-D3738/MAX(D$5:D3738))</f>
        <v>-4.7404831154806981E-4</v>
      </c>
      <c r="O3738" s="37">
        <f>-(1-E3738/MAX(E$5:E3738))</f>
        <v>-0.1301881838590514</v>
      </c>
      <c r="P3738" s="39">
        <f>-(1-F3738/MAX(F$5:F3738))</f>
        <v>-1.2395812950807272E-2</v>
      </c>
      <c r="Q3738" s="33">
        <f>IF(DatiStorici[[#This Row],[Calend]]="X",(DatiStorici[[#This Row],[Balanced]]*B$2/DatiStorici[[#This Row],[Bond 3Y]]),Q3737)</f>
        <v>38.809613925669971</v>
      </c>
      <c r="R3738" s="33">
        <f>IF(DatiStorici[[#This Row],[Calend]]="X",(DatiStorici[[#This Row],[Balanced]]*C$2/DatiStorici[[#This Row],[Bond 10Y]]),R3737)</f>
        <v>25.003538881718356</v>
      </c>
      <c r="S3738" s="33">
        <f>IF(DatiStorici[[#This Row],[Calend]]="X",(DatiStorici[[#This Row],[Balanced]]*D$2/DatiStorici[[#This Row],[SXXR]]),S3737)</f>
        <v>18.759542028468722</v>
      </c>
      <c r="T3738" s="33">
        <f>IF(DatiStorici[[#This Row],[Calend]]="X",(DatiStorici[[#This Row],[Balanced]]*E$2/DatiStorici[[#This Row],[Gold]]),T3737)</f>
        <v>28.478594896129035</v>
      </c>
      <c r="U3738" s="34">
        <f>SUMPRODUCT(DatiStorici[[#This Row],[Bond 3Y]:[Gold]],Q3737:T3737)</f>
        <v>21017.081497765917</v>
      </c>
      <c r="V3738" s="32">
        <f t="shared" si="478"/>
        <v>1.716178240069949E-3</v>
      </c>
      <c r="W3738" s="32">
        <f>-(1-U3738/MAX(U$5:U3738))</f>
        <v>-7.7001806553449459E-3</v>
      </c>
      <c r="X3738" s="53" t="str">
        <f t="shared" si="479"/>
        <v/>
      </c>
    </row>
    <row r="3739" spans="1:24" x14ac:dyDescent="0.3">
      <c r="A3739" s="79">
        <v>44385</v>
      </c>
      <c r="B3739" s="1">
        <v>132.62860800000001</v>
      </c>
      <c r="C3739" s="1">
        <v>203.05804499999999</v>
      </c>
      <c r="D3739" s="1">
        <v>314.58319799999998</v>
      </c>
      <c r="E3739" s="1">
        <v>168.44406000000001</v>
      </c>
      <c r="F3739" s="3">
        <f t="shared" si="472"/>
        <v>19791.142347095771</v>
      </c>
      <c r="G3739" s="36">
        <f t="shared" si="473"/>
        <v>-1.9318249216333805E-4</v>
      </c>
      <c r="H3739" s="31">
        <f t="shared" si="474"/>
        <v>1.0105995501239791E-4</v>
      </c>
      <c r="I3739" s="37">
        <f t="shared" si="475"/>
        <v>-1.7089513951212214E-2</v>
      </c>
      <c r="J3739" s="37">
        <f t="shared" si="476"/>
        <v>1.6776305778807064E-3</v>
      </c>
      <c r="K3739" s="39">
        <f t="shared" si="477"/>
        <v>-3.5582081256869433E-3</v>
      </c>
      <c r="L3739" s="36">
        <f>-(1-B3739/MAX(B$5:B3739))</f>
        <v>-1.0950694640115111E-2</v>
      </c>
      <c r="M3739" s="37">
        <f>-(1-C3739/MAX(C$5:C3739))</f>
        <v>-1.9730032326193081E-2</v>
      </c>
      <c r="N3739" s="37">
        <f>-(1-D3739/MAX(D$5:D3739))</f>
        <v>-1.7410332389107719E-2</v>
      </c>
      <c r="O3739" s="37">
        <f>-(1-E3739/MAX(E$5:E3739))</f>
        <v>-0.12872773625604239</v>
      </c>
      <c r="P3739" s="39">
        <f>-(1-F3739/MAX(F$5:F3739))</f>
        <v>-1.5903669650985996E-2</v>
      </c>
      <c r="Q3739" s="33">
        <f>IF(DatiStorici[[#This Row],[Calend]]="X",(DatiStorici[[#This Row],[Balanced]]*B$2/DatiStorici[[#This Row],[Bond 3Y]]),Q3738)</f>
        <v>38.809613925669971</v>
      </c>
      <c r="R3739" s="33">
        <f>IF(DatiStorici[[#This Row],[Calend]]="X",(DatiStorici[[#This Row],[Balanced]]*C$2/DatiStorici[[#This Row],[Bond 10Y]]),R3738)</f>
        <v>25.003538881718356</v>
      </c>
      <c r="S3739" s="33">
        <f>IF(DatiStorici[[#This Row],[Calend]]="X",(DatiStorici[[#This Row],[Balanced]]*D$2/DatiStorici[[#This Row],[SXXR]]),S3738)</f>
        <v>18.759542028468722</v>
      </c>
      <c r="T3739" s="33">
        <f>IF(DatiStorici[[#This Row],[Calend]]="X",(DatiStorici[[#This Row],[Balanced]]*E$2/DatiStorici[[#This Row],[Gold]]),T3738)</f>
        <v>28.478594896129035</v>
      </c>
      <c r="U3739" s="34">
        <f>SUMPRODUCT(DatiStorici[[#This Row],[Bond 3Y]:[Gold]],Q3738:T3738)</f>
        <v>20922.921667112591</v>
      </c>
      <c r="V3739" s="32">
        <f t="shared" si="478"/>
        <v>-4.4902232595518043E-3</v>
      </c>
      <c r="W3739" s="32">
        <f>-(1-U3739/MAX(U$5:U3739))</f>
        <v>-1.2145839913827228E-2</v>
      </c>
      <c r="X3739" s="53" t="str">
        <f t="shared" si="479"/>
        <v/>
      </c>
    </row>
    <row r="3740" spans="1:24" x14ac:dyDescent="0.3">
      <c r="A3740" s="79">
        <v>44386</v>
      </c>
      <c r="B3740" s="1">
        <v>132.60831400000001</v>
      </c>
      <c r="C3740" s="1">
        <v>202.75175300000001</v>
      </c>
      <c r="D3740" s="1">
        <v>318.805362</v>
      </c>
      <c r="E3740" s="1">
        <v>168.28380999999999</v>
      </c>
      <c r="F3740" s="3">
        <f t="shared" si="472"/>
        <v>19840.081881770373</v>
      </c>
      <c r="G3740" s="36">
        <f t="shared" si="473"/>
        <v>-1.5302545276562585E-4</v>
      </c>
      <c r="H3740" s="31">
        <f t="shared" si="474"/>
        <v>-1.5095350564314641E-3</v>
      </c>
      <c r="I3740" s="37">
        <f t="shared" si="475"/>
        <v>1.3332184400719378E-2</v>
      </c>
      <c r="J3740" s="37">
        <f t="shared" si="476"/>
        <v>-9.5180723887242297E-4</v>
      </c>
      <c r="K3740" s="39">
        <f t="shared" si="477"/>
        <v>2.4697475540073508E-3</v>
      </c>
      <c r="L3740" s="36">
        <f>-(1-B3740/MAX(B$5:B3740))</f>
        <v>-1.1102032778286475E-2</v>
      </c>
      <c r="M3740" s="37">
        <f>-(1-C3740/MAX(C$5:C3740))</f>
        <v>-2.1208667900266209E-2</v>
      </c>
      <c r="N3740" s="37">
        <f>-(1-D3740/MAX(D$5:D3740))</f>
        <v>-4.2225501180448433E-3</v>
      </c>
      <c r="O3740" s="37">
        <f>-(1-E3740/MAX(E$5:E3740))</f>
        <v>-0.12955662496998677</v>
      </c>
      <c r="P3740" s="39">
        <f>-(1-F3740/MAX(F$5:F3740))</f>
        <v>-1.3470196350778396E-2</v>
      </c>
      <c r="Q3740" s="33">
        <f>IF(DatiStorici[[#This Row],[Calend]]="X",(DatiStorici[[#This Row],[Balanced]]*B$2/DatiStorici[[#This Row],[Bond 3Y]]),Q3739)</f>
        <v>38.809613925669971</v>
      </c>
      <c r="R3740" s="33">
        <f>IF(DatiStorici[[#This Row],[Calend]]="X",(DatiStorici[[#This Row],[Balanced]]*C$2/DatiStorici[[#This Row],[Bond 10Y]]),R3739)</f>
        <v>25.003538881718356</v>
      </c>
      <c r="S3740" s="33">
        <f>IF(DatiStorici[[#This Row],[Calend]]="X",(DatiStorici[[#This Row],[Balanced]]*D$2/DatiStorici[[#This Row],[SXXR]]),S3739)</f>
        <v>18.759542028468722</v>
      </c>
      <c r="T3740" s="33">
        <f>IF(DatiStorici[[#This Row],[Calend]]="X",(DatiStorici[[#This Row],[Balanced]]*E$2/DatiStorici[[#This Row],[Gold]]),T3739)</f>
        <v>28.478594896129035</v>
      </c>
      <c r="U3740" s="34">
        <f>SUMPRODUCT(DatiStorici[[#This Row],[Bond 3Y]:[Gold]],Q3739:T3739)</f>
        <v>20989.117849053408</v>
      </c>
      <c r="V3740" s="32">
        <f t="shared" si="478"/>
        <v>3.1588172633831009E-3</v>
      </c>
      <c r="W3740" s="32">
        <f>-(1-U3740/MAX(U$5:U3740))</f>
        <v>-9.0204554788779756E-3</v>
      </c>
      <c r="X3740" s="53" t="str">
        <f t="shared" si="479"/>
        <v/>
      </c>
    </row>
    <row r="3741" spans="1:24" x14ac:dyDescent="0.3">
      <c r="A3741" s="79">
        <v>44389</v>
      </c>
      <c r="B3741" s="1">
        <v>132.61629199999999</v>
      </c>
      <c r="C3741" s="1">
        <v>202.98996299999999</v>
      </c>
      <c r="D3741" s="1">
        <v>321.00673399999999</v>
      </c>
      <c r="E3741" s="1">
        <v>167.01105000000001</v>
      </c>
      <c r="F3741" s="3">
        <f t="shared" si="472"/>
        <v>19829.22752174137</v>
      </c>
      <c r="G3741" s="36">
        <f t="shared" si="473"/>
        <v>6.0160330692546019E-5</v>
      </c>
      <c r="H3741" s="31">
        <f t="shared" si="474"/>
        <v>1.1741953956197219E-3</v>
      </c>
      <c r="I3741" s="37">
        <f t="shared" si="475"/>
        <v>6.8813350060470983E-3</v>
      </c>
      <c r="J3741" s="37">
        <f t="shared" si="476"/>
        <v>-7.591921410278416E-3</v>
      </c>
      <c r="K3741" s="39">
        <f t="shared" si="477"/>
        <v>-5.4724221132652223E-4</v>
      </c>
      <c r="L3741" s="36">
        <f>-(1-B3741/MAX(B$5:B3741))</f>
        <v>-1.1042538559979276E-2</v>
      </c>
      <c r="M3741" s="37">
        <f>-(1-C3741/MAX(C$5:C3741))</f>
        <v>-2.0058700613820757E-2</v>
      </c>
      <c r="N3741" s="37">
        <f>-(1-D3741/MAX(D$5:D3741))</f>
        <v>0</v>
      </c>
      <c r="O3741" s="37">
        <f>-(1-E3741/MAX(E$5:E3741))</f>
        <v>-0.13613994103588278</v>
      </c>
      <c r="P3741" s="39">
        <f>-(1-F3741/MAX(F$5:F3741))</f>
        <v>-1.4009919408977556E-2</v>
      </c>
      <c r="Q3741" s="33">
        <f>IF(DatiStorici[[#This Row],[Calend]]="X",(DatiStorici[[#This Row],[Balanced]]*B$2/DatiStorici[[#This Row],[Bond 3Y]]),Q3740)</f>
        <v>38.809613925669971</v>
      </c>
      <c r="R3741" s="33">
        <f>IF(DatiStorici[[#This Row],[Calend]]="X",(DatiStorici[[#This Row],[Balanced]]*C$2/DatiStorici[[#This Row],[Bond 10Y]]),R3740)</f>
        <v>25.003538881718356</v>
      </c>
      <c r="S3741" s="33">
        <f>IF(DatiStorici[[#This Row],[Calend]]="X",(DatiStorici[[#This Row],[Balanced]]*D$2/DatiStorici[[#This Row],[SXXR]]),S3740)</f>
        <v>18.759542028468722</v>
      </c>
      <c r="T3741" s="33">
        <f>IF(DatiStorici[[#This Row],[Calend]]="X",(DatiStorici[[#This Row],[Balanced]]*E$2/DatiStorici[[#This Row],[Gold]]),T3740)</f>
        <v>28.478594896129035</v>
      </c>
      <c r="U3741" s="34">
        <f>SUMPRODUCT(DatiStorici[[#This Row],[Bond 3Y]:[Gold]],Q3740:T3740)</f>
        <v>21000.433879264616</v>
      </c>
      <c r="V3741" s="32">
        <f t="shared" si="478"/>
        <v>5.3899267886364116E-4</v>
      </c>
      <c r="W3741" s="32">
        <f>-(1-U3741/MAX(U$5:U3741))</f>
        <v>-8.4861807873384265E-3</v>
      </c>
      <c r="X3741" s="53" t="str">
        <f t="shared" si="479"/>
        <v/>
      </c>
    </row>
    <row r="3742" spans="1:24" x14ac:dyDescent="0.3">
      <c r="A3742" s="79">
        <v>44390</v>
      </c>
      <c r="B3742" s="1">
        <v>132.62899200000001</v>
      </c>
      <c r="C3742" s="1">
        <v>203.21311600000001</v>
      </c>
      <c r="D3742" s="1">
        <v>321.09105099999999</v>
      </c>
      <c r="E3742" s="1">
        <v>169.00784999999999</v>
      </c>
      <c r="F3742" s="3">
        <f t="shared" si="472"/>
        <v>19915.214642068942</v>
      </c>
      <c r="G3742" s="36">
        <f t="shared" si="473"/>
        <v>9.5760420831707431E-5</v>
      </c>
      <c r="H3742" s="31">
        <f t="shared" si="474"/>
        <v>1.0987263956668532E-3</v>
      </c>
      <c r="I3742" s="37">
        <f t="shared" si="475"/>
        <v>2.6262978148924003E-4</v>
      </c>
      <c r="J3742" s="37">
        <f t="shared" si="476"/>
        <v>1.1885185656018885E-2</v>
      </c>
      <c r="K3742" s="39">
        <f t="shared" si="477"/>
        <v>4.3270077428438124E-3</v>
      </c>
      <c r="L3742" s="36">
        <f>-(1-B3742/MAX(B$5:B3742))</f>
        <v>-1.0947831042743661E-2</v>
      </c>
      <c r="M3742" s="37">
        <f>-(1-C3742/MAX(C$5:C3742))</f>
        <v>-1.8981421532874521E-2</v>
      </c>
      <c r="N3742" s="37">
        <f>-(1-D3742/MAX(D$5:D3742))</f>
        <v>0</v>
      </c>
      <c r="O3742" s="37">
        <f>-(1-E3742/MAX(E$5:E3742))</f>
        <v>-0.12581154799997563</v>
      </c>
      <c r="P3742" s="39">
        <f>-(1-F3742/MAX(F$5:F3742))</f>
        <v>-9.7342890240513791E-3</v>
      </c>
      <c r="Q3742" s="33">
        <f>IF(DatiStorici[[#This Row],[Calend]]="X",(DatiStorici[[#This Row],[Balanced]]*B$2/DatiStorici[[#This Row],[Bond 3Y]]),Q3741)</f>
        <v>38.809613925669971</v>
      </c>
      <c r="R3742" s="33">
        <f>IF(DatiStorici[[#This Row],[Calend]]="X",(DatiStorici[[#This Row],[Balanced]]*C$2/DatiStorici[[#This Row],[Bond 10Y]]),R3741)</f>
        <v>25.003538881718356</v>
      </c>
      <c r="S3742" s="33">
        <f>IF(DatiStorici[[#This Row],[Calend]]="X",(DatiStorici[[#This Row],[Balanced]]*D$2/DatiStorici[[#This Row],[SXXR]]),S3741)</f>
        <v>18.759542028468722</v>
      </c>
      <c r="T3742" s="33">
        <f>IF(DatiStorici[[#This Row],[Calend]]="X",(DatiStorici[[#This Row],[Balanced]]*E$2/DatiStorici[[#This Row],[Gold]]),T3741)</f>
        <v>28.478594896129035</v>
      </c>
      <c r="U3742" s="34">
        <f>SUMPRODUCT(DatiStorici[[#This Row],[Bond 3Y]:[Gold]],Q3741:T3741)</f>
        <v>21064.954182667352</v>
      </c>
      <c r="V3742" s="32">
        <f t="shared" si="478"/>
        <v>3.0676219558011396E-3</v>
      </c>
      <c r="W3742" s="32">
        <f>-(1-U3742/MAX(U$5:U3742))</f>
        <v>-5.4399212285407561E-3</v>
      </c>
      <c r="X3742" s="53" t="str">
        <f t="shared" si="479"/>
        <v/>
      </c>
    </row>
    <row r="3743" spans="1:24" x14ac:dyDescent="0.3">
      <c r="A3743" s="79">
        <v>44391</v>
      </c>
      <c r="B3743" s="1">
        <v>132.636481</v>
      </c>
      <c r="C3743" s="1">
        <v>203.35834</v>
      </c>
      <c r="D3743" s="1">
        <v>320.810697</v>
      </c>
      <c r="E3743" s="1">
        <v>169.87719000000001</v>
      </c>
      <c r="F3743" s="3">
        <f t="shared" si="472"/>
        <v>19949.146314767131</v>
      </c>
      <c r="G3743" s="36">
        <f t="shared" si="473"/>
        <v>5.646418975892453E-5</v>
      </c>
      <c r="H3743" s="31">
        <f t="shared" si="474"/>
        <v>7.143836786031128E-4</v>
      </c>
      <c r="I3743" s="37">
        <f t="shared" si="475"/>
        <v>-8.7351068508485904E-4</v>
      </c>
      <c r="J3743" s="37">
        <f t="shared" si="476"/>
        <v>5.1306006719771709E-3</v>
      </c>
      <c r="K3743" s="39">
        <f t="shared" si="477"/>
        <v>1.7023566954692862E-3</v>
      </c>
      <c r="L3743" s="36">
        <f>-(1-B3743/MAX(B$5:B3743))</f>
        <v>-1.0891983436714048E-2</v>
      </c>
      <c r="M3743" s="37">
        <f>-(1-C3743/MAX(C$5:C3743))</f>
        <v>-1.8280347483897841E-2</v>
      </c>
      <c r="N3743" s="37">
        <f>-(1-D3743/MAX(D$5:D3743))</f>
        <v>-8.7312928568661352E-4</v>
      </c>
      <c r="O3743" s="37">
        <f>-(1-E3743/MAX(E$5:E3743))</f>
        <v>-0.12131491077950496</v>
      </c>
      <c r="P3743" s="39">
        <f>-(1-F3743/MAX(F$5:F3743))</f>
        <v>-8.0470678420061503E-3</v>
      </c>
      <c r="Q3743" s="33">
        <f>IF(DatiStorici[[#This Row],[Calend]]="X",(DatiStorici[[#This Row],[Balanced]]*B$2/DatiStorici[[#This Row],[Bond 3Y]]),Q3742)</f>
        <v>38.809613925669971</v>
      </c>
      <c r="R3743" s="33">
        <f>IF(DatiStorici[[#This Row],[Calend]]="X",(DatiStorici[[#This Row],[Balanced]]*C$2/DatiStorici[[#This Row],[Bond 10Y]]),R3742)</f>
        <v>25.003538881718356</v>
      </c>
      <c r="S3743" s="33">
        <f>IF(DatiStorici[[#This Row],[Calend]]="X",(DatiStorici[[#This Row],[Balanced]]*D$2/DatiStorici[[#This Row],[SXXR]]),S3742)</f>
        <v>18.759542028468722</v>
      </c>
      <c r="T3743" s="33">
        <f>IF(DatiStorici[[#This Row],[Calend]]="X",(DatiStorici[[#This Row],[Balanced]]*E$2/DatiStorici[[#This Row],[Gold]]),T3742)</f>
        <v>28.478594896129035</v>
      </c>
      <c r="U3743" s="34">
        <f>SUMPRODUCT(DatiStorici[[#This Row],[Bond 3Y]:[Gold]],Q3742:T3742)</f>
        <v>21088.374210837748</v>
      </c>
      <c r="V3743" s="32">
        <f t="shared" si="478"/>
        <v>1.1111829823518488E-3</v>
      </c>
      <c r="W3743" s="32">
        <f>-(1-U3743/MAX(U$5:U3743))</f>
        <v>-4.3341687611965218E-3</v>
      </c>
      <c r="X3743" s="53" t="str">
        <f t="shared" si="479"/>
        <v/>
      </c>
    </row>
    <row r="3744" spans="1:24" x14ac:dyDescent="0.3">
      <c r="A3744" s="79">
        <v>44392</v>
      </c>
      <c r="B3744" s="1">
        <v>132.626294</v>
      </c>
      <c r="C3744" s="1">
        <v>203.44057100000001</v>
      </c>
      <c r="D3744" s="1">
        <v>317.773887</v>
      </c>
      <c r="E3744" s="1">
        <v>169.92657</v>
      </c>
      <c r="F3744" s="3">
        <f t="shared" si="472"/>
        <v>19907.240402779713</v>
      </c>
      <c r="G3744" s="36">
        <f t="shared" si="473"/>
        <v>-7.6806856936539194E-5</v>
      </c>
      <c r="H3744" s="31">
        <f t="shared" si="474"/>
        <v>4.042832903259122E-4</v>
      </c>
      <c r="I3744" s="37">
        <f t="shared" si="475"/>
        <v>-9.5111375030970044E-3</v>
      </c>
      <c r="J3744" s="37">
        <f t="shared" si="476"/>
        <v>2.9063833989114075E-4</v>
      </c>
      <c r="K3744" s="39">
        <f t="shared" si="477"/>
        <v>-2.1028462879283611E-3</v>
      </c>
      <c r="L3744" s="36">
        <f>-(1-B3744/MAX(B$5:B3744))</f>
        <v>-1.0967950797192594E-2</v>
      </c>
      <c r="M3744" s="37">
        <f>-(1-C3744/MAX(C$5:C3744))</f>
        <v>-1.7883374393214413E-2</v>
      </c>
      <c r="N3744" s="37">
        <f>-(1-D3744/MAX(D$5:D3744))</f>
        <v>-1.0330913893953353E-2</v>
      </c>
      <c r="O3744" s="37">
        <f>-(1-E3744/MAX(E$5:E3744))</f>
        <v>-0.12105949408874328</v>
      </c>
      <c r="P3744" s="39">
        <f>-(1-F3744/MAX(F$5:F3744))</f>
        <v>-1.0130800730360545E-2</v>
      </c>
      <c r="Q3744" s="33">
        <f>IF(DatiStorici[[#This Row],[Calend]]="X",(DatiStorici[[#This Row],[Balanced]]*B$2/DatiStorici[[#This Row],[Bond 3Y]]),Q3743)</f>
        <v>38.809613925669971</v>
      </c>
      <c r="R3744" s="33">
        <f>IF(DatiStorici[[#This Row],[Calend]]="X",(DatiStorici[[#This Row],[Balanced]]*C$2/DatiStorici[[#This Row],[Bond 10Y]]),R3743)</f>
        <v>25.003538881718356</v>
      </c>
      <c r="S3744" s="33">
        <f>IF(DatiStorici[[#This Row],[Calend]]="X",(DatiStorici[[#This Row],[Balanced]]*D$2/DatiStorici[[#This Row],[SXXR]]),S3743)</f>
        <v>18.759542028468722</v>
      </c>
      <c r="T3744" s="33">
        <f>IF(DatiStorici[[#This Row],[Calend]]="X",(DatiStorici[[#This Row],[Balanced]]*E$2/DatiStorici[[#This Row],[Gold]]),T3743)</f>
        <v>28.478594896129035</v>
      </c>
      <c r="U3744" s="34">
        <f>SUMPRODUCT(DatiStorici[[#This Row],[Bond 3Y]:[Gold]],Q3743:T3743)</f>
        <v>21034.472031494966</v>
      </c>
      <c r="V3744" s="32">
        <f t="shared" si="478"/>
        <v>-2.5592861628599551E-3</v>
      </c>
      <c r="W3744" s="32">
        <f>-(1-U3744/MAX(U$5:U3744))</f>
        <v>-6.8791045473479695E-3</v>
      </c>
      <c r="X3744" s="53" t="str">
        <f t="shared" si="479"/>
        <v/>
      </c>
    </row>
    <row r="3745" spans="1:24" x14ac:dyDescent="0.3">
      <c r="A3745" s="79">
        <v>44393</v>
      </c>
      <c r="B3745" s="1">
        <v>132.65693999999999</v>
      </c>
      <c r="C3745" s="1">
        <v>203.81343799999999</v>
      </c>
      <c r="D3745" s="1">
        <v>316.75576100000001</v>
      </c>
      <c r="E3745" s="1">
        <v>169.97595000000001</v>
      </c>
      <c r="F3745" s="3">
        <f t="shared" si="472"/>
        <v>19904.068881237908</v>
      </c>
      <c r="G3745" s="36">
        <f t="shared" si="473"/>
        <v>2.3104362589554311E-4</v>
      </c>
      <c r="H3745" s="31">
        <f t="shared" si="474"/>
        <v>1.8311279739232733E-3</v>
      </c>
      <c r="I3745" s="37">
        <f t="shared" si="475"/>
        <v>-3.2090758152749392E-3</v>
      </c>
      <c r="J3745" s="37">
        <f t="shared" si="476"/>
        <v>2.9055389378927071E-4</v>
      </c>
      <c r="K3745" s="39">
        <f t="shared" si="477"/>
        <v>-1.5932766872286971E-4</v>
      </c>
      <c r="L3745" s="36">
        <f>-(1-B3745/MAX(B$5:B3745))</f>
        <v>-1.0739414846547279E-2</v>
      </c>
      <c r="M3745" s="37">
        <f>-(1-C3745/MAX(C$5:C3745))</f>
        <v>-1.6083345627860068E-2</v>
      </c>
      <c r="N3745" s="37">
        <f>-(1-D3745/MAX(D$5:D3745))</f>
        <v>-1.3501746580909857E-2</v>
      </c>
      <c r="O3745" s="37">
        <f>-(1-E3745/MAX(E$5:E3745))</f>
        <v>-0.12080407739798149</v>
      </c>
      <c r="P3745" s="39">
        <f>-(1-F3745/MAX(F$5:F3745))</f>
        <v>-1.0288501718821674E-2</v>
      </c>
      <c r="Q3745" s="33">
        <f>IF(DatiStorici[[#This Row],[Calend]]="X",(DatiStorici[[#This Row],[Balanced]]*B$2/DatiStorici[[#This Row],[Bond 3Y]]),Q3744)</f>
        <v>38.809613925669971</v>
      </c>
      <c r="R3745" s="33">
        <f>IF(DatiStorici[[#This Row],[Calend]]="X",(DatiStorici[[#This Row],[Balanced]]*C$2/DatiStorici[[#This Row],[Bond 10Y]]),R3744)</f>
        <v>25.003538881718356</v>
      </c>
      <c r="S3745" s="33">
        <f>IF(DatiStorici[[#This Row],[Calend]]="X",(DatiStorici[[#This Row],[Balanced]]*D$2/DatiStorici[[#This Row],[SXXR]]),S3744)</f>
        <v>18.759542028468722</v>
      </c>
      <c r="T3745" s="33">
        <f>IF(DatiStorici[[#This Row],[Calend]]="X",(DatiStorici[[#This Row],[Balanced]]*E$2/DatiStorici[[#This Row],[Gold]]),T3744)</f>
        <v>28.478594896129035</v>
      </c>
      <c r="U3745" s="34">
        <f>SUMPRODUCT(DatiStorici[[#This Row],[Bond 3Y]:[Gold]],Q3744:T3744)</f>
        <v>21027.291080984236</v>
      </c>
      <c r="V3745" s="32">
        <f t="shared" si="478"/>
        <v>-3.4144791131531215E-4</v>
      </c>
      <c r="W3745" s="32">
        <f>-(1-U3745/MAX(U$5:U3745))</f>
        <v>-7.2181457170401586E-3</v>
      </c>
      <c r="X3745" s="53" t="str">
        <f t="shared" si="479"/>
        <v/>
      </c>
    </row>
    <row r="3746" spans="1:24" x14ac:dyDescent="0.3">
      <c r="A3746" s="79">
        <v>44396</v>
      </c>
      <c r="B3746" s="1">
        <v>132.65877</v>
      </c>
      <c r="C3746" s="1">
        <v>204.144361</v>
      </c>
      <c r="D3746" s="1">
        <v>309.50802900000002</v>
      </c>
      <c r="E3746" s="1">
        <v>169.09455</v>
      </c>
      <c r="F3746" s="3">
        <f t="shared" si="472"/>
        <v>19768.6988441127</v>
      </c>
      <c r="G3746" s="36">
        <f t="shared" si="473"/>
        <v>1.3794886100324833E-5</v>
      </c>
      <c r="H3746" s="31">
        <f t="shared" si="474"/>
        <v>1.6223397292232204E-3</v>
      </c>
      <c r="I3746" s="37">
        <f t="shared" si="475"/>
        <v>-2.3146973251308274E-2</v>
      </c>
      <c r="J3746" s="37">
        <f t="shared" si="476"/>
        <v>-5.1989305189937812E-3</v>
      </c>
      <c r="K3746" s="39">
        <f t="shared" si="477"/>
        <v>-6.8243568702510459E-3</v>
      </c>
      <c r="L3746" s="36">
        <f>-(1-B3746/MAX(B$5:B3746))</f>
        <v>-1.0725768015323434E-2</v>
      </c>
      <c r="M3746" s="37">
        <f>-(1-C3746/MAX(C$5:C3746))</f>
        <v>-1.4485803021200283E-2</v>
      </c>
      <c r="N3746" s="37">
        <f>-(1-D3746/MAX(D$5:D3746))</f>
        <v>-3.6073948382946308E-2</v>
      </c>
      <c r="O3746" s="37">
        <f>-(1-E3746/MAX(E$5:E3746))</f>
        <v>-0.12536309463648743</v>
      </c>
      <c r="P3746" s="39">
        <f>-(1-F3746/MAX(F$5:F3746))</f>
        <v>-1.701965217177559E-2</v>
      </c>
      <c r="Q3746" s="33">
        <f>IF(DatiStorici[[#This Row],[Calend]]="X",(DatiStorici[[#This Row],[Balanced]]*B$2/DatiStorici[[#This Row],[Bond 3Y]]),Q3745)</f>
        <v>38.809613925669971</v>
      </c>
      <c r="R3746" s="33">
        <f>IF(DatiStorici[[#This Row],[Calend]]="X",(DatiStorici[[#This Row],[Balanced]]*C$2/DatiStorici[[#This Row],[Bond 10Y]]),R3745)</f>
        <v>25.003538881718356</v>
      </c>
      <c r="S3746" s="33">
        <f>IF(DatiStorici[[#This Row],[Calend]]="X",(DatiStorici[[#This Row],[Balanced]]*D$2/DatiStorici[[#This Row],[SXXR]]),S3745)</f>
        <v>18.759542028468722</v>
      </c>
      <c r="T3746" s="33">
        <f>IF(DatiStorici[[#This Row],[Calend]]="X",(DatiStorici[[#This Row],[Balanced]]*E$2/DatiStorici[[#This Row],[Gold]]),T3745)</f>
        <v>28.478594896129035</v>
      </c>
      <c r="U3746" s="34">
        <f>SUMPRODUCT(DatiStorici[[#This Row],[Bond 3Y]:[Gold]],Q3745:T3745)</f>
        <v>20874.57118206855</v>
      </c>
      <c r="V3746" s="32">
        <f t="shared" si="478"/>
        <v>-7.2894409417605562E-3</v>
      </c>
      <c r="W3746" s="32">
        <f>-(1-U3746/MAX(U$5:U3746))</f>
        <v>-1.4428658181412479E-2</v>
      </c>
      <c r="X3746" s="53" t="str">
        <f t="shared" si="479"/>
        <v/>
      </c>
    </row>
    <row r="3747" spans="1:24" x14ac:dyDescent="0.3">
      <c r="A3747" s="79">
        <v>44397</v>
      </c>
      <c r="B3747" s="1">
        <v>132.67100300000001</v>
      </c>
      <c r="C3747" s="1">
        <v>204.439549</v>
      </c>
      <c r="D3747" s="1">
        <v>311.12972200000002</v>
      </c>
      <c r="E3747" s="1">
        <v>169.85202000000001</v>
      </c>
      <c r="F3747" s="3">
        <f t="shared" si="472"/>
        <v>19830.745551917582</v>
      </c>
      <c r="G3747" s="36">
        <f t="shared" si="473"/>
        <v>9.220978008136498E-5</v>
      </c>
      <c r="H3747" s="31">
        <f t="shared" si="474"/>
        <v>1.444932334014317E-3</v>
      </c>
      <c r="I3747" s="37">
        <f t="shared" si="475"/>
        <v>5.2259041223269662E-3</v>
      </c>
      <c r="J3747" s="37">
        <f t="shared" si="476"/>
        <v>4.4695614473777992E-3</v>
      </c>
      <c r="K3747" s="39">
        <f t="shared" si="477"/>
        <v>3.1337186431323089E-3</v>
      </c>
      <c r="L3747" s="36">
        <f>-(1-B3747/MAX(B$5:B3747))</f>
        <v>-1.0634543050099698E-2</v>
      </c>
      <c r="M3747" s="37">
        <f>-(1-C3747/MAX(C$5:C3747))</f>
        <v>-1.3060772403882481E-2</v>
      </c>
      <c r="N3747" s="37">
        <f>-(1-D3747/MAX(D$5:D3747))</f>
        <v>-3.1023377851785661E-2</v>
      </c>
      <c r="O3747" s="37">
        <f>-(1-E3747/MAX(E$5:E3747))</f>
        <v>-0.12144510191167335</v>
      </c>
      <c r="P3747" s="39">
        <f>-(1-F3747/MAX(F$5:F3747))</f>
        <v>-1.3934436756204427E-2</v>
      </c>
      <c r="Q3747" s="33">
        <f>IF(DatiStorici[[#This Row],[Calend]]="X",(DatiStorici[[#This Row],[Balanced]]*B$2/DatiStorici[[#This Row],[Bond 3Y]]),Q3746)</f>
        <v>38.809613925669971</v>
      </c>
      <c r="R3747" s="33">
        <f>IF(DatiStorici[[#This Row],[Calend]]="X",(DatiStorici[[#This Row],[Balanced]]*C$2/DatiStorici[[#This Row],[Bond 10Y]]),R3746)</f>
        <v>25.003538881718356</v>
      </c>
      <c r="S3747" s="33">
        <f>IF(DatiStorici[[#This Row],[Calend]]="X",(DatiStorici[[#This Row],[Balanced]]*D$2/DatiStorici[[#This Row],[SXXR]]),S3746)</f>
        <v>18.759542028468722</v>
      </c>
      <c r="T3747" s="33">
        <f>IF(DatiStorici[[#This Row],[Calend]]="X",(DatiStorici[[#This Row],[Balanced]]*E$2/DatiStorici[[#This Row],[Gold]]),T3746)</f>
        <v>28.478594896129035</v>
      </c>
      <c r="U3747" s="34">
        <f>SUMPRODUCT(DatiStorici[[#This Row],[Bond 3Y]:[Gold]],Q3746:T3746)</f>
        <v>20934.420583977866</v>
      </c>
      <c r="V3747" s="32">
        <f t="shared" si="478"/>
        <v>2.8629938327628807E-3</v>
      </c>
      <c r="W3747" s="32">
        <f>-(1-U3747/MAX(U$5:U3747))</f>
        <v>-1.1602930417602186E-2</v>
      </c>
      <c r="X3747" s="53" t="str">
        <f t="shared" si="479"/>
        <v/>
      </c>
    </row>
    <row r="3748" spans="1:24" x14ac:dyDescent="0.3">
      <c r="A3748" s="79">
        <v>44398</v>
      </c>
      <c r="B3748" s="1">
        <v>132.66374200000001</v>
      </c>
      <c r="C3748" s="1">
        <v>204.18221500000001</v>
      </c>
      <c r="D3748" s="1">
        <v>316.25829199999998</v>
      </c>
      <c r="E3748" s="1">
        <v>167.90294</v>
      </c>
      <c r="F3748" s="3">
        <f t="shared" si="472"/>
        <v>19824.329021755373</v>
      </c>
      <c r="G3748" s="36">
        <f t="shared" si="473"/>
        <v>-5.4730864605100208E-5</v>
      </c>
      <c r="H3748" s="31">
        <f t="shared" si="474"/>
        <v>-1.2595219182668603E-3</v>
      </c>
      <c r="I3748" s="37">
        <f t="shared" si="475"/>
        <v>1.6349321708669807E-2</v>
      </c>
      <c r="J3748" s="37">
        <f t="shared" si="476"/>
        <v>-1.1541513029442802E-2</v>
      </c>
      <c r="K3748" s="39">
        <f t="shared" si="477"/>
        <v>-3.2361710510907515E-4</v>
      </c>
      <c r="L3748" s="36">
        <f>-(1-B3748/MAX(B$5:B3748))</f>
        <v>-1.0688690395189937E-2</v>
      </c>
      <c r="M3748" s="37">
        <f>-(1-C3748/MAX(C$5:C3748))</f>
        <v>-1.4303061483644686E-2</v>
      </c>
      <c r="N3748" s="37">
        <f>-(1-D3748/MAX(D$5:D3748))</f>
        <v>-1.5051054786326068E-2</v>
      </c>
      <c r="O3748" s="37">
        <f>-(1-E3748/MAX(E$5:E3748))</f>
        <v>-0.13152666456112561</v>
      </c>
      <c r="P3748" s="39">
        <f>-(1-F3748/MAX(F$5:F3748))</f>
        <v>-1.42534928104463E-2</v>
      </c>
      <c r="Q3748" s="33">
        <f>IF(DatiStorici[[#This Row],[Calend]]="X",(DatiStorici[[#This Row],[Balanced]]*B$2/DatiStorici[[#This Row],[Bond 3Y]]),Q3747)</f>
        <v>38.809613925669971</v>
      </c>
      <c r="R3748" s="33">
        <f>IF(DatiStorici[[#This Row],[Calend]]="X",(DatiStorici[[#This Row],[Balanced]]*C$2/DatiStorici[[#This Row],[Bond 10Y]]),R3747)</f>
        <v>25.003538881718356</v>
      </c>
      <c r="S3748" s="33">
        <f>IF(DatiStorici[[#This Row],[Calend]]="X",(DatiStorici[[#This Row],[Balanced]]*D$2/DatiStorici[[#This Row],[SXXR]]),S3747)</f>
        <v>18.759542028468722</v>
      </c>
      <c r="T3748" s="33">
        <f>IF(DatiStorici[[#This Row],[Calend]]="X",(DatiStorici[[#This Row],[Balanced]]*E$2/DatiStorici[[#This Row],[Gold]]),T3747)</f>
        <v>28.478594896129035</v>
      </c>
      <c r="U3748" s="34">
        <f>SUMPRODUCT(DatiStorici[[#This Row],[Bond 3Y]:[Gold]],Q3747:T3747)</f>
        <v>20968.407091417357</v>
      </c>
      <c r="V3748" s="32">
        <f t="shared" si="478"/>
        <v>1.6221585404898836E-3</v>
      </c>
      <c r="W3748" s="32">
        <f>-(1-U3748/MAX(U$5:U3748))</f>
        <v>-9.9982925331296713E-3</v>
      </c>
      <c r="X3748" s="53" t="str">
        <f t="shared" si="479"/>
        <v/>
      </c>
    </row>
    <row r="3749" spans="1:24" x14ac:dyDescent="0.3">
      <c r="A3749" s="79">
        <v>44399</v>
      </c>
      <c r="B3749" s="1">
        <v>132.69510600000001</v>
      </c>
      <c r="C3749" s="1">
        <v>204.76740000000001</v>
      </c>
      <c r="D3749" s="1">
        <v>318.05423999999999</v>
      </c>
      <c r="E3749" s="1">
        <v>167.64955</v>
      </c>
      <c r="F3749" s="3">
        <f t="shared" si="472"/>
        <v>19856.942629960948</v>
      </c>
      <c r="G3749" s="36">
        <f t="shared" si="473"/>
        <v>2.3638933001423406E-4</v>
      </c>
      <c r="H3749" s="31">
        <f t="shared" si="474"/>
        <v>2.86189485426113E-3</v>
      </c>
      <c r="I3749" s="37">
        <f t="shared" si="475"/>
        <v>5.6626748123361111E-3</v>
      </c>
      <c r="J3749" s="37">
        <f t="shared" si="476"/>
        <v>-1.5102856078607516E-3</v>
      </c>
      <c r="K3749" s="39">
        <f t="shared" si="477"/>
        <v>1.6437787495997584E-3</v>
      </c>
      <c r="L3749" s="36">
        <f>-(1-B3749/MAX(B$5:B3749))</f>
        <v>-1.0454800114042651E-2</v>
      </c>
      <c r="M3749" s="37">
        <f>-(1-C3749/MAX(C$5:C3749))</f>
        <v>-1.1478059986987921E-2</v>
      </c>
      <c r="N3749" s="37">
        <f>-(1-D3749/MAX(D$5:D3749))</f>
        <v>-9.4577877226481588E-3</v>
      </c>
      <c r="O3749" s="37">
        <f>-(1-E3749/MAX(E$5:E3749))</f>
        <v>-0.13283731736129001</v>
      </c>
      <c r="P3749" s="39">
        <f>-(1-F3749/MAX(F$5:F3749))</f>
        <v>-1.2631811171677443E-2</v>
      </c>
      <c r="Q3749" s="33">
        <f>IF(DatiStorici[[#This Row],[Calend]]="X",(DatiStorici[[#This Row],[Balanced]]*B$2/DatiStorici[[#This Row],[Bond 3Y]]),Q3748)</f>
        <v>38.809613925669971</v>
      </c>
      <c r="R3749" s="33">
        <f>IF(DatiStorici[[#This Row],[Calend]]="X",(DatiStorici[[#This Row],[Balanced]]*C$2/DatiStorici[[#This Row],[Bond 10Y]]),R3748)</f>
        <v>25.003538881718356</v>
      </c>
      <c r="S3749" s="33">
        <f>IF(DatiStorici[[#This Row],[Calend]]="X",(DatiStorici[[#This Row],[Balanced]]*D$2/DatiStorici[[#This Row],[SXXR]]),S3748)</f>
        <v>18.759542028468722</v>
      </c>
      <c r="T3749" s="33">
        <f>IF(DatiStorici[[#This Row],[Calend]]="X",(DatiStorici[[#This Row],[Balanced]]*E$2/DatiStorici[[#This Row],[Gold]]),T3748)</f>
        <v>28.478594896129035</v>
      </c>
      <c r="U3749" s="34">
        <f>SUMPRODUCT(DatiStorici[[#This Row],[Bond 3Y]:[Gold]],Q3748:T3748)</f>
        <v>21010.730982875237</v>
      </c>
      <c r="V3749" s="32">
        <f t="shared" si="478"/>
        <v>2.0164256695134053E-3</v>
      </c>
      <c r="W3749" s="32">
        <f>-(1-U3749/MAX(U$5:U3749))</f>
        <v>-8.000013664006933E-3</v>
      </c>
      <c r="X3749" s="53" t="str">
        <f t="shared" si="479"/>
        <v/>
      </c>
    </row>
    <row r="3750" spans="1:24" x14ac:dyDescent="0.3">
      <c r="A3750" s="79">
        <v>44400</v>
      </c>
      <c r="B3750" s="1">
        <v>132.715159</v>
      </c>
      <c r="C3750" s="1">
        <v>204.87727699999999</v>
      </c>
      <c r="D3750" s="1">
        <v>321.55198200000001</v>
      </c>
      <c r="E3750" s="1">
        <v>167.66167999999999</v>
      </c>
      <c r="F3750" s="3">
        <f t="shared" si="472"/>
        <v>19913.315987915914</v>
      </c>
      <c r="G3750" s="36">
        <f t="shared" si="473"/>
        <v>1.5110945342042362E-4</v>
      </c>
      <c r="H3750" s="31">
        <f t="shared" si="474"/>
        <v>5.36450288770669E-4</v>
      </c>
      <c r="I3750" s="37">
        <f t="shared" si="475"/>
        <v>1.0937282182335643E-2</v>
      </c>
      <c r="J3750" s="37">
        <f t="shared" si="476"/>
        <v>7.2350693445462249E-5</v>
      </c>
      <c r="K3750" s="39">
        <f t="shared" si="477"/>
        <v>2.8349524327944188E-3</v>
      </c>
      <c r="L3750" s="36">
        <f>-(1-B3750/MAX(B$5:B3750))</f>
        <v>-1.0305259181513371E-2</v>
      </c>
      <c r="M3750" s="37">
        <f>-(1-C3750/MAX(C$5:C3750))</f>
        <v>-1.0947624843489545E-2</v>
      </c>
      <c r="N3750" s="37">
        <f>-(1-D3750/MAX(D$5:D3750))</f>
        <v>0</v>
      </c>
      <c r="O3750" s="37">
        <f>-(1-E3750/MAX(E$5:E3750))</f>
        <v>-0.13277457527018155</v>
      </c>
      <c r="P3750" s="39">
        <f>-(1-F3750/MAX(F$5:F3750))</f>
        <v>-9.8286978536089586E-3</v>
      </c>
      <c r="Q3750" s="33">
        <f>IF(DatiStorici[[#This Row],[Calend]]="X",(DatiStorici[[#This Row],[Balanced]]*B$2/DatiStorici[[#This Row],[Bond 3Y]]),Q3749)</f>
        <v>38.809613925669971</v>
      </c>
      <c r="R3750" s="33">
        <f>IF(DatiStorici[[#This Row],[Calend]]="X",(DatiStorici[[#This Row],[Balanced]]*C$2/DatiStorici[[#This Row],[Bond 10Y]]),R3749)</f>
        <v>25.003538881718356</v>
      </c>
      <c r="S3750" s="33">
        <f>IF(DatiStorici[[#This Row],[Calend]]="X",(DatiStorici[[#This Row],[Balanced]]*D$2/DatiStorici[[#This Row],[SXXR]]),S3749)</f>
        <v>18.759542028468722</v>
      </c>
      <c r="T3750" s="33">
        <f>IF(DatiStorici[[#This Row],[Calend]]="X",(DatiStorici[[#This Row],[Balanced]]*E$2/DatiStorici[[#This Row],[Gold]]),T3749)</f>
        <v>28.478594896129035</v>
      </c>
      <c r="U3750" s="34">
        <f>SUMPRODUCT(DatiStorici[[#This Row],[Bond 3Y]:[Gold]],Q3749:T3749)</f>
        <v>21080.218029314827</v>
      </c>
      <c r="V3750" s="32">
        <f t="shared" si="478"/>
        <v>3.3017601739622551E-3</v>
      </c>
      <c r="W3750" s="32">
        <f>-(1-U3750/MAX(U$5:U3750))</f>
        <v>-4.7192544569719663E-3</v>
      </c>
      <c r="X3750" s="53" t="str">
        <f t="shared" si="479"/>
        <v/>
      </c>
    </row>
    <row r="3751" spans="1:24" x14ac:dyDescent="0.3">
      <c r="A3751" s="79">
        <v>44403</v>
      </c>
      <c r="B3751" s="1">
        <v>132.71651399999999</v>
      </c>
      <c r="C3751" s="1">
        <v>204.82001199999999</v>
      </c>
      <c r="D3751" s="1">
        <v>321.299735</v>
      </c>
      <c r="E3751" s="1">
        <v>167.71205</v>
      </c>
      <c r="F3751" s="3">
        <f t="shared" si="472"/>
        <v>19910.091541386126</v>
      </c>
      <c r="G3751" s="36">
        <f t="shared" si="473"/>
        <v>1.0209783818892256E-5</v>
      </c>
      <c r="H3751" s="31">
        <f t="shared" si="474"/>
        <v>-2.7954786087400506E-4</v>
      </c>
      <c r="I3751" s="37">
        <f t="shared" si="475"/>
        <v>-7.8477510839724391E-4</v>
      </c>
      <c r="J3751" s="37">
        <f t="shared" si="476"/>
        <v>3.0038131119422513E-4</v>
      </c>
      <c r="K3751" s="39">
        <f t="shared" si="477"/>
        <v>-1.6193724931556355E-4</v>
      </c>
      <c r="L3751" s="36">
        <f>-(1-B3751/MAX(B$5:B3751))</f>
        <v>-1.0295154560580055E-2</v>
      </c>
      <c r="M3751" s="37">
        <f>-(1-C3751/MAX(C$5:C3751))</f>
        <v>-1.1224073677116642E-2</v>
      </c>
      <c r="N3751" s="37">
        <f>-(1-D3751/MAX(D$5:D3751))</f>
        <v>-7.844672529495611E-4</v>
      </c>
      <c r="O3751" s="37">
        <f>-(1-E3751/MAX(E$5:E3751))</f>
        <v>-0.13251403783167059</v>
      </c>
      <c r="P3751" s="39">
        <f>-(1-F3751/MAX(F$5:F3751))</f>
        <v>-9.9890304883664127E-3</v>
      </c>
      <c r="Q3751" s="33">
        <f>IF(DatiStorici[[#This Row],[Calend]]="X",(DatiStorici[[#This Row],[Balanced]]*B$2/DatiStorici[[#This Row],[Bond 3Y]]),Q3750)</f>
        <v>38.809613925669971</v>
      </c>
      <c r="R3751" s="33">
        <f>IF(DatiStorici[[#This Row],[Calend]]="X",(DatiStorici[[#This Row],[Balanced]]*C$2/DatiStorici[[#This Row],[Bond 10Y]]),R3750)</f>
        <v>25.003538881718356</v>
      </c>
      <c r="S3751" s="33">
        <f>IF(DatiStorici[[#This Row],[Calend]]="X",(DatiStorici[[#This Row],[Balanced]]*D$2/DatiStorici[[#This Row],[SXXR]]),S3750)</f>
        <v>18.759542028468722</v>
      </c>
      <c r="T3751" s="33">
        <f>IF(DatiStorici[[#This Row],[Calend]]="X",(DatiStorici[[#This Row],[Balanced]]*E$2/DatiStorici[[#This Row],[Gold]]),T3750)</f>
        <v>28.478594896129035</v>
      </c>
      <c r="U3751" s="34">
        <f>SUMPRODUCT(DatiStorici[[#This Row],[Bond 3Y]:[Gold]],Q3750:T3750)</f>
        <v>21075.541217314494</v>
      </c>
      <c r="V3751" s="32">
        <f t="shared" si="478"/>
        <v>-2.2188247124946199E-4</v>
      </c>
      <c r="W3751" s="32">
        <f>-(1-U3751/MAX(U$5:U3751))</f>
        <v>-4.9400653104452186E-3</v>
      </c>
      <c r="X3751" s="53" t="str">
        <f t="shared" si="479"/>
        <v/>
      </c>
    </row>
    <row r="3752" spans="1:24" x14ac:dyDescent="0.3">
      <c r="A3752" s="79">
        <v>44404</v>
      </c>
      <c r="B3752" s="1">
        <v>132.72226699999999</v>
      </c>
      <c r="C3752" s="1">
        <v>205.06021699999999</v>
      </c>
      <c r="D3752" s="1">
        <v>319.56491599999998</v>
      </c>
      <c r="E3752" s="1">
        <v>167.72418999999999</v>
      </c>
      <c r="F3752" s="3">
        <f t="shared" si="472"/>
        <v>19890.69641848177</v>
      </c>
      <c r="G3752" s="36">
        <f t="shared" si="473"/>
        <v>4.3347094793179488E-5</v>
      </c>
      <c r="H3752" s="31">
        <f t="shared" si="474"/>
        <v>1.1720742329272456E-3</v>
      </c>
      <c r="I3752" s="37">
        <f t="shared" si="475"/>
        <v>-5.4140081990823232E-3</v>
      </c>
      <c r="J3752" s="37">
        <f t="shared" si="476"/>
        <v>7.2383353720443643E-5</v>
      </c>
      <c r="K3752" s="39">
        <f t="shared" si="477"/>
        <v>-9.7461007350614257E-4</v>
      </c>
      <c r="L3752" s="36">
        <f>-(1-B3752/MAX(B$5:B3752))</f>
        <v>-1.0252252801000949E-2</v>
      </c>
      <c r="M3752" s="37">
        <f>-(1-C3752/MAX(C$5:C3752))</f>
        <v>-1.0064475456888045E-2</v>
      </c>
      <c r="N3752" s="37">
        <f>-(1-D3752/MAX(D$5:D3752))</f>
        <v>-6.1796104867424262E-3</v>
      </c>
      <c r="O3752" s="37">
        <f>-(1-E3752/MAX(E$5:E3752))</f>
        <v>-0.1324512440158373</v>
      </c>
      <c r="P3752" s="39">
        <f>-(1-F3752/MAX(F$5:F3752))</f>
        <v>-1.0953435116563437E-2</v>
      </c>
      <c r="Q3752" s="33">
        <f>IF(DatiStorici[[#This Row],[Calend]]="X",(DatiStorici[[#This Row],[Balanced]]*B$2/DatiStorici[[#This Row],[Bond 3Y]]),Q3751)</f>
        <v>38.809613925669971</v>
      </c>
      <c r="R3752" s="33">
        <f>IF(DatiStorici[[#This Row],[Calend]]="X",(DatiStorici[[#This Row],[Balanced]]*C$2/DatiStorici[[#This Row],[Bond 10Y]]),R3751)</f>
        <v>25.003538881718356</v>
      </c>
      <c r="S3752" s="33">
        <f>IF(DatiStorici[[#This Row],[Calend]]="X",(DatiStorici[[#This Row],[Balanced]]*D$2/DatiStorici[[#This Row],[SXXR]]),S3751)</f>
        <v>18.759542028468722</v>
      </c>
      <c r="T3752" s="33">
        <f>IF(DatiStorici[[#This Row],[Calend]]="X",(DatiStorici[[#This Row],[Balanced]]*E$2/DatiStorici[[#This Row],[Gold]]),T3751)</f>
        <v>28.478594896129035</v>
      </c>
      <c r="U3752" s="34">
        <f>SUMPRODUCT(DatiStorici[[#This Row],[Bond 3Y]:[Gold]],Q3751:T3751)</f>
        <v>21049.571784280244</v>
      </c>
      <c r="V3752" s="32">
        <f t="shared" si="478"/>
        <v>-1.2329669631119056E-3</v>
      </c>
      <c r="W3752" s="32">
        <f>-(1-U3752/MAX(U$5:U3752))</f>
        <v>-6.1661852981851339E-3</v>
      </c>
      <c r="X3752" s="53" t="str">
        <f t="shared" si="479"/>
        <v/>
      </c>
    </row>
    <row r="3753" spans="1:24" x14ac:dyDescent="0.3">
      <c r="A3753" s="79">
        <v>44405</v>
      </c>
      <c r="B3753" s="1">
        <v>132.74295499999999</v>
      </c>
      <c r="C3753" s="1">
        <v>205.149036</v>
      </c>
      <c r="D3753" s="1">
        <v>321.68478099999999</v>
      </c>
      <c r="E3753" s="1">
        <v>167.37298999999999</v>
      </c>
      <c r="F3753" s="3">
        <f t="shared" si="472"/>
        <v>19911.494311002974</v>
      </c>
      <c r="G3753" s="36">
        <f t="shared" si="473"/>
        <v>1.5586222470897012E-4</v>
      </c>
      <c r="H3753" s="31">
        <f t="shared" si="474"/>
        <v>4.3304240817798281E-4</v>
      </c>
      <c r="I3753" s="37">
        <f t="shared" si="475"/>
        <v>6.6116919269042307E-3</v>
      </c>
      <c r="J3753" s="37">
        <f t="shared" si="476"/>
        <v>-2.0961091262431644E-3</v>
      </c>
      <c r="K3753" s="39">
        <f t="shared" si="477"/>
        <v>1.0450627984493182E-3</v>
      </c>
      <c r="L3753" s="36">
        <f>-(1-B3753/MAX(B$5:B3753))</f>
        <v>-1.0097976492609795E-2</v>
      </c>
      <c r="M3753" s="37">
        <f>-(1-C3753/MAX(C$5:C3753))</f>
        <v>-9.6356985608098134E-3</v>
      </c>
      <c r="N3753" s="37">
        <f>-(1-D3753/MAX(D$5:D3753))</f>
        <v>0</v>
      </c>
      <c r="O3753" s="37">
        <f>-(1-E3753/MAX(E$5:E3753))</f>
        <v>-0.13426781634867524</v>
      </c>
      <c r="P3753" s="39">
        <f>-(1-F3753/MAX(F$5:F3753))</f>
        <v>-9.9192790607804948E-3</v>
      </c>
      <c r="Q3753" s="33">
        <f>IF(DatiStorici[[#This Row],[Calend]]="X",(DatiStorici[[#This Row],[Balanced]]*B$2/DatiStorici[[#This Row],[Bond 3Y]]),Q3752)</f>
        <v>38.809613925669971</v>
      </c>
      <c r="R3753" s="33">
        <f>IF(DatiStorici[[#This Row],[Calend]]="X",(DatiStorici[[#This Row],[Balanced]]*C$2/DatiStorici[[#This Row],[Bond 10Y]]),R3752)</f>
        <v>25.003538881718356</v>
      </c>
      <c r="S3753" s="33">
        <f>IF(DatiStorici[[#This Row],[Calend]]="X",(DatiStorici[[#This Row],[Balanced]]*D$2/DatiStorici[[#This Row],[SXXR]]),S3752)</f>
        <v>18.759542028468722</v>
      </c>
      <c r="T3753" s="33">
        <f>IF(DatiStorici[[#This Row],[Calend]]="X",(DatiStorici[[#This Row],[Balanced]]*E$2/DatiStorici[[#This Row],[Gold]]),T3752)</f>
        <v>28.478594896129035</v>
      </c>
      <c r="U3753" s="34">
        <f>SUMPRODUCT(DatiStorici[[#This Row],[Bond 3Y]:[Gold]],Q3752:T3752)</f>
        <v>21082.361480927735</v>
      </c>
      <c r="V3753" s="32">
        <f t="shared" si="478"/>
        <v>1.5565249788679282E-3</v>
      </c>
      <c r="W3753" s="32">
        <f>-(1-U3753/MAX(U$5:U3753))</f>
        <v>-4.618053600492944E-3</v>
      </c>
      <c r="X3753" s="53" t="str">
        <f t="shared" si="479"/>
        <v/>
      </c>
    </row>
    <row r="3754" spans="1:24" x14ac:dyDescent="0.3">
      <c r="A3754" s="79">
        <v>44406</v>
      </c>
      <c r="B3754" s="1">
        <v>132.73564400000001</v>
      </c>
      <c r="C3754" s="1">
        <v>205.230054</v>
      </c>
      <c r="D3754" s="1">
        <v>323.19686300000001</v>
      </c>
      <c r="E3754" s="1">
        <v>170.41748000000001</v>
      </c>
      <c r="F3754" s="3">
        <f t="shared" si="472"/>
        <v>20056.188921367084</v>
      </c>
      <c r="G3754" s="36">
        <f t="shared" si="473"/>
        <v>-5.5077885971784545E-5</v>
      </c>
      <c r="H3754" s="31">
        <f t="shared" si="474"/>
        <v>3.948446839850756E-4</v>
      </c>
      <c r="I3754" s="37">
        <f t="shared" si="475"/>
        <v>4.6894954605393698E-3</v>
      </c>
      <c r="J3754" s="37">
        <f t="shared" si="476"/>
        <v>1.8026396316333522E-2</v>
      </c>
      <c r="K3754" s="39">
        <f t="shared" si="477"/>
        <v>7.2406119551393453E-3</v>
      </c>
      <c r="L3754" s="36">
        <f>-(1-B3754/MAX(B$5:B3754))</f>
        <v>-1.0152496701941072E-2</v>
      </c>
      <c r="M3754" s="37">
        <f>-(1-C3754/MAX(C$5:C3754))</f>
        <v>-9.2445812709679442E-3</v>
      </c>
      <c r="N3754" s="37">
        <f>-(1-D3754/MAX(D$5:D3754))</f>
        <v>0</v>
      </c>
      <c r="O3754" s="37">
        <f>-(1-E3754/MAX(E$5:E3754))</f>
        <v>-0.11852027562657519</v>
      </c>
      <c r="P3754" s="39">
        <f>-(1-F3754/MAX(F$5:F3754))</f>
        <v>-2.7244727892014042E-3</v>
      </c>
      <c r="Q3754" s="33">
        <f>IF(DatiStorici[[#This Row],[Calend]]="X",(DatiStorici[[#This Row],[Balanced]]*B$2/DatiStorici[[#This Row],[Bond 3Y]]),Q3753)</f>
        <v>38.809613925669971</v>
      </c>
      <c r="R3754" s="33">
        <f>IF(DatiStorici[[#This Row],[Calend]]="X",(DatiStorici[[#This Row],[Balanced]]*C$2/DatiStorici[[#This Row],[Bond 10Y]]),R3753)</f>
        <v>25.003538881718356</v>
      </c>
      <c r="S3754" s="33">
        <f>IF(DatiStorici[[#This Row],[Calend]]="X",(DatiStorici[[#This Row],[Balanced]]*D$2/DatiStorici[[#This Row],[SXXR]]),S3753)</f>
        <v>18.759542028468722</v>
      </c>
      <c r="T3754" s="33">
        <f>IF(DatiStorici[[#This Row],[Calend]]="X",(DatiStorici[[#This Row],[Balanced]]*E$2/DatiStorici[[#This Row],[Gold]]),T3753)</f>
        <v>28.478594896129035</v>
      </c>
      <c r="U3754" s="34">
        <f>SUMPRODUCT(DatiStorici[[#This Row],[Bond 3Y]:[Gold]],Q3753:T3753)</f>
        <v>21199.17224375825</v>
      </c>
      <c r="V3754" s="32">
        <f t="shared" si="478"/>
        <v>5.5253936991399664E-3</v>
      </c>
      <c r="W3754" s="32">
        <f>-(1-U3754/MAX(U$5:U3754))</f>
        <v>0</v>
      </c>
      <c r="X3754" s="53" t="str">
        <f t="shared" si="479"/>
        <v/>
      </c>
    </row>
    <row r="3755" spans="1:24" x14ac:dyDescent="0.3">
      <c r="A3755" s="79">
        <v>44407</v>
      </c>
      <c r="B3755" s="1">
        <v>132.73474999999999</v>
      </c>
      <c r="C3755" s="1">
        <v>205.29096699999999</v>
      </c>
      <c r="D3755" s="1">
        <v>323.54471899999999</v>
      </c>
      <c r="E3755" s="1">
        <v>170.0849</v>
      </c>
      <c r="F3755" s="3">
        <f t="shared" si="472"/>
        <v>20049.824824152398</v>
      </c>
      <c r="G3755" s="36">
        <f t="shared" si="473"/>
        <v>-6.735214323132015E-6</v>
      </c>
      <c r="H3755" s="31">
        <f t="shared" si="474"/>
        <v>2.9675947067787749E-4</v>
      </c>
      <c r="I3755" s="37">
        <f t="shared" si="475"/>
        <v>1.0757187823559943E-3</v>
      </c>
      <c r="J3755" s="37">
        <f t="shared" si="476"/>
        <v>-1.9534671432334082E-3</v>
      </c>
      <c r="K3755" s="39">
        <f t="shared" si="477"/>
        <v>-3.1736374043474512E-4</v>
      </c>
      <c r="L3755" s="36">
        <f>-(1-B3755/MAX(B$5:B3755))</f>
        <v>-1.0159163514571801E-2</v>
      </c>
      <c r="M3755" s="37">
        <f>-(1-C3755/MAX(C$5:C3755))</f>
        <v>-8.9505215869947197E-3</v>
      </c>
      <c r="N3755" s="37">
        <f>-(1-D3755/MAX(D$5:D3755))</f>
        <v>0</v>
      </c>
      <c r="O3755" s="37">
        <f>-(1-E3755/MAX(E$5:E3755))</f>
        <v>-0.12024053652194877</v>
      </c>
      <c r="P3755" s="39">
        <f>-(1-F3755/MAX(F$5:F3755))</f>
        <v>-3.040921663405749E-3</v>
      </c>
      <c r="Q3755" s="33">
        <f>IF(DatiStorici[[#This Row],[Calend]]="X",(DatiStorici[[#This Row],[Balanced]]*B$2/DatiStorici[[#This Row],[Bond 3Y]]),Q3754)</f>
        <v>38.809613925669971</v>
      </c>
      <c r="R3755" s="33">
        <f>IF(DatiStorici[[#This Row],[Calend]]="X",(DatiStorici[[#This Row],[Balanced]]*C$2/DatiStorici[[#This Row],[Bond 10Y]]),R3754)</f>
        <v>25.003538881718356</v>
      </c>
      <c r="S3755" s="33">
        <f>IF(DatiStorici[[#This Row],[Calend]]="X",(DatiStorici[[#This Row],[Balanced]]*D$2/DatiStorici[[#This Row],[SXXR]]),S3754)</f>
        <v>18.759542028468722</v>
      </c>
      <c r="T3755" s="33">
        <f>IF(DatiStorici[[#This Row],[Calend]]="X",(DatiStorici[[#This Row],[Balanced]]*E$2/DatiStorici[[#This Row],[Gold]]),T3754)</f>
        <v>28.478594896129035</v>
      </c>
      <c r="U3755" s="34">
        <f>SUMPRODUCT(DatiStorici[[#This Row],[Bond 3Y]:[Gold]],Q3754:T3754)</f>
        <v>21197.714796688604</v>
      </c>
      <c r="V3755" s="32">
        <f t="shared" si="478"/>
        <v>-6.8752551045992184E-5</v>
      </c>
      <c r="W3755" s="32">
        <f>-(1-U3755/MAX(U$5:U3755))</f>
        <v>-6.8750187643518146E-5</v>
      </c>
      <c r="X3755" s="53" t="str">
        <f t="shared" si="479"/>
        <v/>
      </c>
    </row>
    <row r="3756" spans="1:24" x14ac:dyDescent="0.3">
      <c r="A3756" s="79">
        <v>44410</v>
      </c>
      <c r="B3756" s="1">
        <v>132.779506</v>
      </c>
      <c r="C3756" s="1">
        <v>205.72949</v>
      </c>
      <c r="D3756" s="1">
        <v>323.63531</v>
      </c>
      <c r="E3756" s="1">
        <v>168.74717000000001</v>
      </c>
      <c r="F3756" s="3">
        <f t="shared" si="472"/>
        <v>20010.634177952459</v>
      </c>
      <c r="G3756" s="36">
        <f t="shared" si="473"/>
        <v>3.3712691060858364E-4</v>
      </c>
      <c r="H3756" s="31">
        <f t="shared" si="474"/>
        <v>2.1338264746797275E-3</v>
      </c>
      <c r="I3756" s="37">
        <f t="shared" si="475"/>
        <v>2.7995610659262198E-4</v>
      </c>
      <c r="J3756" s="37">
        <f t="shared" si="476"/>
        <v>-7.8961649087718744E-3</v>
      </c>
      <c r="K3756" s="39">
        <f t="shared" si="477"/>
        <v>-1.956575619880439E-3</v>
      </c>
      <c r="L3756" s="36">
        <f>-(1-B3756/MAX(B$5:B3756))</f>
        <v>-9.8254052750923471E-3</v>
      </c>
      <c r="M3756" s="37">
        <f>-(1-C3756/MAX(C$5:C3756))</f>
        <v>-6.8335361356957058E-3</v>
      </c>
      <c r="N3756" s="37">
        <f>-(1-D3756/MAX(D$5:D3756))</f>
        <v>0</v>
      </c>
      <c r="O3756" s="37">
        <f>-(1-E3756/MAX(E$5:E3756))</f>
        <v>-0.12715990812447486</v>
      </c>
      <c r="P3756" s="39">
        <f>-(1-F3756/MAX(F$5:F3756))</f>
        <v>-4.9896404605814793E-3</v>
      </c>
      <c r="Q3756" s="33">
        <f>IF(DatiStorici[[#This Row],[Calend]]="X",(DatiStorici[[#This Row],[Balanced]]*B$2/DatiStorici[[#This Row],[Bond 3Y]]),Q3755)</f>
        <v>38.809613925669971</v>
      </c>
      <c r="R3756" s="33">
        <f>IF(DatiStorici[[#This Row],[Calend]]="X",(DatiStorici[[#This Row],[Balanced]]*C$2/DatiStorici[[#This Row],[Bond 10Y]]),R3755)</f>
        <v>25.003538881718356</v>
      </c>
      <c r="S3756" s="33">
        <f>IF(DatiStorici[[#This Row],[Calend]]="X",(DatiStorici[[#This Row],[Balanced]]*D$2/DatiStorici[[#This Row],[SXXR]]),S3755)</f>
        <v>18.759542028468722</v>
      </c>
      <c r="T3756" s="33">
        <f>IF(DatiStorici[[#This Row],[Calend]]="X",(DatiStorici[[#This Row],[Balanced]]*E$2/DatiStorici[[#This Row],[Gold]]),T3755)</f>
        <v>28.478594896129035</v>
      </c>
      <c r="U3756" s="34">
        <f>SUMPRODUCT(DatiStorici[[#This Row],[Bond 3Y]:[Gold]],Q3755:T3755)</f>
        <v>21174.019161571989</v>
      </c>
      <c r="V3756" s="32">
        <f t="shared" si="478"/>
        <v>-1.1184643805303347E-3</v>
      </c>
      <c r="W3756" s="32">
        <f>-(1-U3756/MAX(U$5:U3756))</f>
        <v>-1.1865124683662076E-3</v>
      </c>
      <c r="X3756" s="53" t="str">
        <f t="shared" si="479"/>
        <v/>
      </c>
    </row>
    <row r="3757" spans="1:24" x14ac:dyDescent="0.3">
      <c r="A3757" s="79">
        <v>44411</v>
      </c>
      <c r="B3757" s="1">
        <v>132.786585</v>
      </c>
      <c r="C3757" s="1">
        <v>205.85659899999999</v>
      </c>
      <c r="D3757" s="1">
        <v>324.29087299999998</v>
      </c>
      <c r="E3757" s="1">
        <v>168.8571</v>
      </c>
      <c r="F3757" s="3">
        <f t="shared" si="472"/>
        <v>20028.224777269235</v>
      </c>
      <c r="G3757" s="36">
        <f t="shared" si="473"/>
        <v>5.3312529284262666E-5</v>
      </c>
      <c r="H3757" s="31">
        <f t="shared" si="474"/>
        <v>6.1765451961591684E-4</v>
      </c>
      <c r="I3757" s="37">
        <f t="shared" si="475"/>
        <v>2.0235737986920763E-3</v>
      </c>
      <c r="J3757" s="37">
        <f t="shared" si="476"/>
        <v>6.5123586194666997E-4</v>
      </c>
      <c r="K3757" s="39">
        <f t="shared" si="477"/>
        <v>8.7867641124415679E-4</v>
      </c>
      <c r="L3757" s="36">
        <f>-(1-B3757/MAX(B$5:B3757))</f>
        <v>-9.7726151558396035E-3</v>
      </c>
      <c r="M3757" s="37">
        <f>-(1-C3757/MAX(C$5:C3757))</f>
        <v>-6.2199128964832706E-3</v>
      </c>
      <c r="N3757" s="37">
        <f>-(1-D3757/MAX(D$5:D3757))</f>
        <v>0</v>
      </c>
      <c r="O3757" s="37">
        <f>-(1-E3757/MAX(E$5:E3757))</f>
        <v>-0.12659129822541781</v>
      </c>
      <c r="P3757" s="39">
        <f>-(1-F3757/MAX(F$5:F3757))</f>
        <v>-4.1149641062466769E-3</v>
      </c>
      <c r="Q3757" s="33">
        <f>IF(DatiStorici[[#This Row],[Calend]]="X",(DatiStorici[[#This Row],[Balanced]]*B$2/DatiStorici[[#This Row],[Bond 3Y]]),Q3756)</f>
        <v>38.809613925669971</v>
      </c>
      <c r="R3757" s="33">
        <f>IF(DatiStorici[[#This Row],[Calend]]="X",(DatiStorici[[#This Row],[Balanced]]*C$2/DatiStorici[[#This Row],[Bond 10Y]]),R3756)</f>
        <v>25.003538881718356</v>
      </c>
      <c r="S3757" s="33">
        <f>IF(DatiStorici[[#This Row],[Calend]]="X",(DatiStorici[[#This Row],[Balanced]]*D$2/DatiStorici[[#This Row],[SXXR]]),S3756)</f>
        <v>18.759542028468722</v>
      </c>
      <c r="T3757" s="33">
        <f>IF(DatiStorici[[#This Row],[Calend]]="X",(DatiStorici[[#This Row],[Balanced]]*E$2/DatiStorici[[#This Row],[Gold]]),T3756)</f>
        <v>28.478594896129035</v>
      </c>
      <c r="U3757" s="34">
        <f>SUMPRODUCT(DatiStorici[[#This Row],[Bond 3Y]:[Gold]],Q3756:T3756)</f>
        <v>21192.900783240424</v>
      </c>
      <c r="V3757" s="32">
        <f t="shared" si="478"/>
        <v>8.9133800347664268E-4</v>
      </c>
      <c r="W3757" s="32">
        <f>-(1-U3757/MAX(U$5:U3757))</f>
        <v>-2.9583516024656031E-4</v>
      </c>
      <c r="X3757" s="53" t="str">
        <f t="shared" si="479"/>
        <v/>
      </c>
    </row>
    <row r="3758" spans="1:24" x14ac:dyDescent="0.3">
      <c r="A3758" s="79">
        <v>44412</v>
      </c>
      <c r="B3758" s="1">
        <v>132.793949</v>
      </c>
      <c r="C3758" s="1">
        <v>205.83605900000001</v>
      </c>
      <c r="D3758" s="1">
        <v>326.261076</v>
      </c>
      <c r="E3758" s="1">
        <v>170.38762</v>
      </c>
      <c r="F3758" s="3">
        <f t="shared" si="472"/>
        <v>20117.889947921587</v>
      </c>
      <c r="G3758" s="36">
        <f t="shared" si="473"/>
        <v>5.5455871640597004E-5</v>
      </c>
      <c r="H3758" s="31">
        <f t="shared" si="474"/>
        <v>-9.9783173772447701E-5</v>
      </c>
      <c r="I3758" s="37">
        <f t="shared" si="475"/>
        <v>6.0570382628011843E-3</v>
      </c>
      <c r="J3758" s="37">
        <f t="shared" si="476"/>
        <v>9.0231640701375331E-3</v>
      </c>
      <c r="K3758" s="39">
        <f t="shared" si="477"/>
        <v>4.4669488124349848E-3</v>
      </c>
      <c r="L3758" s="36">
        <f>-(1-B3758/MAX(B$5:B3758))</f>
        <v>-9.7176997104126972E-3</v>
      </c>
      <c r="M3758" s="37">
        <f>-(1-C3758/MAX(C$5:C3758))</f>
        <v>-6.3190704803948172E-3</v>
      </c>
      <c r="N3758" s="37">
        <f>-(1-D3758/MAX(D$5:D3758))</f>
        <v>0</v>
      </c>
      <c r="O3758" s="37">
        <f>-(1-E3758/MAX(E$5:E3758))</f>
        <v>-0.11867472565464621</v>
      </c>
      <c r="P3758" s="39">
        <f>-(1-F3758/MAX(F$5:F3758))</f>
        <v>0</v>
      </c>
      <c r="Q3758" s="33">
        <f>IF(DatiStorici[[#This Row],[Calend]]="X",(DatiStorici[[#This Row],[Balanced]]*B$2/DatiStorici[[#This Row],[Bond 3Y]]),Q3757)</f>
        <v>38.809613925669971</v>
      </c>
      <c r="R3758" s="33">
        <f>IF(DatiStorici[[#This Row],[Calend]]="X",(DatiStorici[[#This Row],[Balanced]]*C$2/DatiStorici[[#This Row],[Bond 10Y]]),R3757)</f>
        <v>25.003538881718356</v>
      </c>
      <c r="S3758" s="33">
        <f>IF(DatiStorici[[#This Row],[Calend]]="X",(DatiStorici[[#This Row],[Balanced]]*D$2/DatiStorici[[#This Row],[SXXR]]),S3757)</f>
        <v>18.759542028468722</v>
      </c>
      <c r="T3758" s="33">
        <f>IF(DatiStorici[[#This Row],[Calend]]="X",(DatiStorici[[#This Row],[Balanced]]*E$2/DatiStorici[[#This Row],[Gold]]),T3757)</f>
        <v>28.478594896129035</v>
      </c>
      <c r="U3758" s="34">
        <f>SUMPRODUCT(DatiStorici[[#This Row],[Bond 3Y]:[Gold]],Q3757:T3757)</f>
        <v>21273.220169592285</v>
      </c>
      <c r="V3758" s="32">
        <f t="shared" si="478"/>
        <v>3.7827557745072891E-3</v>
      </c>
      <c r="W3758" s="32">
        <f>-(1-U3758/MAX(U$5:U3758))</f>
        <v>0</v>
      </c>
      <c r="X3758" s="53" t="str">
        <f t="shared" si="479"/>
        <v/>
      </c>
    </row>
    <row r="3759" spans="1:24" x14ac:dyDescent="0.3">
      <c r="A3759" s="79">
        <v>44413</v>
      </c>
      <c r="B3759" s="1">
        <v>132.81597500000001</v>
      </c>
      <c r="C3759" s="1">
        <v>206.364757</v>
      </c>
      <c r="D3759" s="1">
        <v>327.56658099999999</v>
      </c>
      <c r="E3759" s="1">
        <v>167.74486999999999</v>
      </c>
      <c r="F3759" s="3">
        <f t="shared" si="472"/>
        <v>20047.226797890442</v>
      </c>
      <c r="G3759" s="36">
        <f t="shared" si="473"/>
        <v>1.6585223713636E-4</v>
      </c>
      <c r="H3759" s="31">
        <f t="shared" si="474"/>
        <v>2.5652462071992488E-3</v>
      </c>
      <c r="I3759" s="37">
        <f t="shared" si="475"/>
        <v>3.9934276899436837E-3</v>
      </c>
      <c r="J3759" s="37">
        <f t="shared" si="476"/>
        <v>-1.5631765011609698E-2</v>
      </c>
      <c r="K3759" s="39">
        <f t="shared" si="477"/>
        <v>-3.5186365016126649E-3</v>
      </c>
      <c r="L3759" s="36">
        <f>-(1-B3759/MAX(B$5:B3759))</f>
        <v>-9.5534455549300956E-3</v>
      </c>
      <c r="M3759" s="37">
        <f>-(1-C3759/MAX(C$5:C3759))</f>
        <v>-3.7667619945664921E-3</v>
      </c>
      <c r="N3759" s="37">
        <f>-(1-D3759/MAX(D$5:D3759))</f>
        <v>0</v>
      </c>
      <c r="O3759" s="37">
        <f>-(1-E3759/MAX(E$5:E3759))</f>
        <v>-0.13234427728507681</v>
      </c>
      <c r="P3759" s="39">
        <f>-(1-F3759/MAX(F$5:F3759))</f>
        <v>-3.5124533544058645E-3</v>
      </c>
      <c r="Q3759" s="33">
        <f>IF(DatiStorici[[#This Row],[Calend]]="X",(DatiStorici[[#This Row],[Balanced]]*B$2/DatiStorici[[#This Row],[Bond 3Y]]),Q3758)</f>
        <v>38.809613925669971</v>
      </c>
      <c r="R3759" s="33">
        <f>IF(DatiStorici[[#This Row],[Calend]]="X",(DatiStorici[[#This Row],[Balanced]]*C$2/DatiStorici[[#This Row],[Bond 10Y]]),R3758)</f>
        <v>25.003538881718356</v>
      </c>
      <c r="S3759" s="33">
        <f>IF(DatiStorici[[#This Row],[Calend]]="X",(DatiStorici[[#This Row],[Balanced]]*D$2/DatiStorici[[#This Row],[SXXR]]),S3758)</f>
        <v>18.759542028468722</v>
      </c>
      <c r="T3759" s="33">
        <f>IF(DatiStorici[[#This Row],[Calend]]="X",(DatiStorici[[#This Row],[Balanced]]*E$2/DatiStorici[[#This Row],[Gold]]),T3758)</f>
        <v>28.478594896129035</v>
      </c>
      <c r="U3759" s="34">
        <f>SUMPRODUCT(DatiStorici[[#This Row],[Bond 3Y]:[Gold]],Q3758:T3758)</f>
        <v>21236.523180402426</v>
      </c>
      <c r="V3759" s="32">
        <f t="shared" si="478"/>
        <v>-1.7265217530715265E-3</v>
      </c>
      <c r="W3759" s="32">
        <f>-(1-U3759/MAX(U$5:U3759))</f>
        <v>-1.7250321717777739E-3</v>
      </c>
      <c r="X3759" s="53" t="str">
        <f t="shared" si="479"/>
        <v/>
      </c>
    </row>
    <row r="3760" spans="1:24" x14ac:dyDescent="0.3">
      <c r="A3760" s="79">
        <v>44414</v>
      </c>
      <c r="B3760" s="1">
        <v>132.76797400000001</v>
      </c>
      <c r="C3760" s="1">
        <v>205.55632299999999</v>
      </c>
      <c r="D3760" s="1">
        <v>327.57712099999998</v>
      </c>
      <c r="E3760" s="1">
        <v>164.21724</v>
      </c>
      <c r="F3760" s="3">
        <f t="shared" si="472"/>
        <v>19886.599654807469</v>
      </c>
      <c r="G3760" s="36">
        <f t="shared" si="473"/>
        <v>-3.614751622107097E-4</v>
      </c>
      <c r="H3760" s="31">
        <f t="shared" si="474"/>
        <v>-3.9251938161139381E-3</v>
      </c>
      <c r="I3760" s="37">
        <f t="shared" si="475"/>
        <v>3.2176146908574273E-5</v>
      </c>
      <c r="J3760" s="37">
        <f t="shared" si="476"/>
        <v>-2.1254008745400291E-2</v>
      </c>
      <c r="K3760" s="39">
        <f t="shared" si="477"/>
        <v>-8.0447091416342969E-3</v>
      </c>
      <c r="L3760" s="36">
        <f>-(1-B3760/MAX(B$5:B3760))</f>
        <v>-9.9114026836558677E-3</v>
      </c>
      <c r="M3760" s="37">
        <f>-(1-C3760/MAX(C$5:C3760))</f>
        <v>-7.6695060155995698E-3</v>
      </c>
      <c r="N3760" s="37">
        <f>-(1-D3760/MAX(D$5:D3760))</f>
        <v>0</v>
      </c>
      <c r="O3760" s="37">
        <f>-(1-E3760/MAX(E$5:E3760))</f>
        <v>-0.15059084635822251</v>
      </c>
      <c r="P3760" s="39">
        <f>-(1-F3760/MAX(F$5:F3760))</f>
        <v>-1.1496747109803751E-2</v>
      </c>
      <c r="Q3760" s="33">
        <f>IF(DatiStorici[[#This Row],[Calend]]="X",(DatiStorici[[#This Row],[Balanced]]*B$2/DatiStorici[[#This Row],[Bond 3Y]]),Q3759)</f>
        <v>38.809613925669971</v>
      </c>
      <c r="R3760" s="33">
        <f>IF(DatiStorici[[#This Row],[Calend]]="X",(DatiStorici[[#This Row],[Balanced]]*C$2/DatiStorici[[#This Row],[Bond 10Y]]),R3759)</f>
        <v>25.003538881718356</v>
      </c>
      <c r="S3760" s="33">
        <f>IF(DatiStorici[[#This Row],[Calend]]="X",(DatiStorici[[#This Row],[Balanced]]*D$2/DatiStorici[[#This Row],[SXXR]]),S3759)</f>
        <v>18.759542028468722</v>
      </c>
      <c r="T3760" s="33">
        <f>IF(DatiStorici[[#This Row],[Calend]]="X",(DatiStorici[[#This Row],[Balanced]]*E$2/DatiStorici[[#This Row],[Gold]]),T3759)</f>
        <v>28.478594896129035</v>
      </c>
      <c r="U3760" s="34">
        <f>SUMPRODUCT(DatiStorici[[#This Row],[Bond 3Y]:[Gold]],Q3759:T3759)</f>
        <v>21114.182349031624</v>
      </c>
      <c r="V3760" s="32">
        <f t="shared" si="478"/>
        <v>-5.777526969185454E-3</v>
      </c>
      <c r="W3760" s="32">
        <f>-(1-U3760/MAX(U$5:U3760))</f>
        <v>-7.4759636431530607E-3</v>
      </c>
      <c r="X3760" s="53" t="str">
        <f t="shared" si="479"/>
        <v/>
      </c>
    </row>
    <row r="3761" spans="1:24" x14ac:dyDescent="0.3">
      <c r="A3761" s="79">
        <v>44417</v>
      </c>
      <c r="B3761" s="1">
        <v>132.76116999999999</v>
      </c>
      <c r="C3761" s="1">
        <v>205.62004999999999</v>
      </c>
      <c r="D3761" s="1">
        <v>328.06334800000002</v>
      </c>
      <c r="E3761" s="1">
        <v>161.9716</v>
      </c>
      <c r="F3761" s="3">
        <f t="shared" si="472"/>
        <v>19806.789976411404</v>
      </c>
      <c r="G3761" s="36">
        <f t="shared" si="473"/>
        <v>-5.1248611726783209E-5</v>
      </c>
      <c r="H3761" s="31">
        <f t="shared" si="474"/>
        <v>3.0997403885500236E-4</v>
      </c>
      <c r="I3761" s="37">
        <f t="shared" si="475"/>
        <v>1.4832125597127796E-3</v>
      </c>
      <c r="J3761" s="37">
        <f t="shared" si="476"/>
        <v>-1.3769174194666512E-2</v>
      </c>
      <c r="K3761" s="39">
        <f t="shared" si="477"/>
        <v>-4.0213137092841578E-3</v>
      </c>
      <c r="L3761" s="36">
        <f>-(1-B3761/MAX(B$5:B3761))</f>
        <v>-9.9621420495827895E-3</v>
      </c>
      <c r="M3761" s="37">
        <f>-(1-C3761/MAX(C$5:C3761))</f>
        <v>-7.3618616460797703E-3</v>
      </c>
      <c r="N3761" s="37">
        <f>-(1-D3761/MAX(D$5:D3761))</f>
        <v>0</v>
      </c>
      <c r="O3761" s="37">
        <f>-(1-E3761/MAX(E$5:E3761))</f>
        <v>-0.16220635744453793</v>
      </c>
      <c r="P3761" s="39">
        <f>-(1-F3761/MAX(F$5:F3761))</f>
        <v>-1.5463846969812178E-2</v>
      </c>
      <c r="Q3761" s="33">
        <f>IF(DatiStorici[[#This Row],[Calend]]="X",(DatiStorici[[#This Row],[Balanced]]*B$2/DatiStorici[[#This Row],[Bond 3Y]]),Q3760)</f>
        <v>38.809613925669971</v>
      </c>
      <c r="R3761" s="33">
        <f>IF(DatiStorici[[#This Row],[Calend]]="X",(DatiStorici[[#This Row],[Balanced]]*C$2/DatiStorici[[#This Row],[Bond 10Y]]),R3760)</f>
        <v>25.003538881718356</v>
      </c>
      <c r="S3761" s="33">
        <f>IF(DatiStorici[[#This Row],[Calend]]="X",(DatiStorici[[#This Row],[Balanced]]*D$2/DatiStorici[[#This Row],[SXXR]]),S3760)</f>
        <v>18.759542028468722</v>
      </c>
      <c r="T3761" s="33">
        <f>IF(DatiStorici[[#This Row],[Calend]]="X",(DatiStorici[[#This Row],[Balanced]]*E$2/DatiStorici[[#This Row],[Gold]]),T3760)</f>
        <v>28.478594896129035</v>
      </c>
      <c r="U3761" s="34">
        <f>SUMPRODUCT(DatiStorici[[#This Row],[Bond 3Y]:[Gold]],Q3760:T3760)</f>
        <v>21060.680412940128</v>
      </c>
      <c r="V3761" s="32">
        <f t="shared" si="478"/>
        <v>-2.5371494434182872E-3</v>
      </c>
      <c r="W3761" s="32">
        <f>-(1-U3761/MAX(U$5:U3761))</f>
        <v>-9.990953647720846E-3</v>
      </c>
      <c r="X3761" s="53" t="str">
        <f t="shared" si="479"/>
        <v/>
      </c>
    </row>
    <row r="3762" spans="1:24" x14ac:dyDescent="0.3">
      <c r="A3762" s="79">
        <v>44418</v>
      </c>
      <c r="B3762" s="1">
        <v>132.76865900000001</v>
      </c>
      <c r="C3762" s="1">
        <v>205.75486599999999</v>
      </c>
      <c r="D3762" s="1">
        <v>329.207246</v>
      </c>
      <c r="E3762" s="1">
        <v>160.52602999999999</v>
      </c>
      <c r="F3762" s="3">
        <f t="shared" si="472"/>
        <v>19770.581978233397</v>
      </c>
      <c r="G3762" s="36">
        <f t="shared" si="473"/>
        <v>5.6407975180867742E-5</v>
      </c>
      <c r="H3762" s="31">
        <f t="shared" si="474"/>
        <v>6.5544105672435946E-4</v>
      </c>
      <c r="I3762" s="37">
        <f t="shared" si="475"/>
        <v>3.480755613792142E-3</v>
      </c>
      <c r="J3762" s="37">
        <f t="shared" si="476"/>
        <v>-8.9649011164894283E-3</v>
      </c>
      <c r="K3762" s="39">
        <f t="shared" si="477"/>
        <v>-1.8297328241651803E-3</v>
      </c>
      <c r="L3762" s="36">
        <f>-(1-B3762/MAX(B$5:B3762))</f>
        <v>-9.9062944435530653E-3</v>
      </c>
      <c r="M3762" s="37">
        <f>-(1-C3762/MAX(C$5:C3762))</f>
        <v>-6.7110325889896405E-3</v>
      </c>
      <c r="N3762" s="37">
        <f>-(1-D3762/MAX(D$5:D3762))</f>
        <v>0</v>
      </c>
      <c r="O3762" s="37">
        <f>-(1-E3762/MAX(E$5:E3762))</f>
        <v>-0.16968352847865076</v>
      </c>
      <c r="P3762" s="39">
        <f>-(1-F3762/MAX(F$5:F3762))</f>
        <v>-1.7263638015082794E-2</v>
      </c>
      <c r="Q3762" s="33">
        <f>IF(DatiStorici[[#This Row],[Calend]]="X",(DatiStorici[[#This Row],[Balanced]]*B$2/DatiStorici[[#This Row],[Bond 3Y]]),Q3761)</f>
        <v>38.809613925669971</v>
      </c>
      <c r="R3762" s="33">
        <f>IF(DatiStorici[[#This Row],[Calend]]="X",(DatiStorici[[#This Row],[Balanced]]*C$2/DatiStorici[[#This Row],[Bond 10Y]]),R3761)</f>
        <v>25.003538881718356</v>
      </c>
      <c r="S3762" s="33">
        <f>IF(DatiStorici[[#This Row],[Calend]]="X",(DatiStorici[[#This Row],[Balanced]]*D$2/DatiStorici[[#This Row],[SXXR]]),S3761)</f>
        <v>18.759542028468722</v>
      </c>
      <c r="T3762" s="33">
        <f>IF(DatiStorici[[#This Row],[Calend]]="X",(DatiStorici[[#This Row],[Balanced]]*E$2/DatiStorici[[#This Row],[Gold]]),T3761)</f>
        <v>28.478594896129035</v>
      </c>
      <c r="U3762" s="34">
        <f>SUMPRODUCT(DatiStorici[[#This Row],[Bond 3Y]:[Gold]],Q3761:T3761)</f>
        <v>21044.633135419976</v>
      </c>
      <c r="V3762" s="32">
        <f t="shared" si="478"/>
        <v>-7.6224480687934299E-4</v>
      </c>
      <c r="W3762" s="32">
        <f>-(1-U3762/MAX(U$5:U3762))</f>
        <v>-1.0745295369012808E-2</v>
      </c>
      <c r="X3762" s="53" t="str">
        <f t="shared" si="479"/>
        <v/>
      </c>
    </row>
    <row r="3763" spans="1:24" x14ac:dyDescent="0.3">
      <c r="A3763" s="79">
        <v>44419</v>
      </c>
      <c r="B3763" s="1">
        <v>132.75092900000001</v>
      </c>
      <c r="C3763" s="1">
        <v>205.547124</v>
      </c>
      <c r="D3763" s="1">
        <v>330.59987899999999</v>
      </c>
      <c r="E3763" s="1">
        <v>162.41049000000001</v>
      </c>
      <c r="F3763" s="3">
        <f t="shared" si="472"/>
        <v>19860.15902444518</v>
      </c>
      <c r="G3763" s="36">
        <f t="shared" si="473"/>
        <v>-1.3354946924934053E-4</v>
      </c>
      <c r="H3763" s="31">
        <f t="shared" si="474"/>
        <v>-1.0101678217781876E-3</v>
      </c>
      <c r="I3763" s="37">
        <f t="shared" si="475"/>
        <v>4.221339889367683E-3</v>
      </c>
      <c r="J3763" s="37">
        <f t="shared" si="476"/>
        <v>1.1670909131997207E-2</v>
      </c>
      <c r="K3763" s="39">
        <f t="shared" si="477"/>
        <v>4.5205916666313803E-3</v>
      </c>
      <c r="L3763" s="36">
        <f>-(1-B3763/MAX(B$5:B3763))</f>
        <v>-1.0038512103441533E-2</v>
      </c>
      <c r="M3763" s="37">
        <f>-(1-C3763/MAX(C$5:C3763))</f>
        <v>-7.7139145167876011E-3</v>
      </c>
      <c r="N3763" s="37">
        <f>-(1-D3763/MAX(D$5:D3763))</f>
        <v>0</v>
      </c>
      <c r="O3763" s="37">
        <f>-(1-E3763/MAX(E$5:E3763))</f>
        <v>-0.15993621100046274</v>
      </c>
      <c r="P3763" s="39">
        <f>-(1-F3763/MAX(F$5:F3763))</f>
        <v>-1.281103158152197E-2</v>
      </c>
      <c r="Q3763" s="33">
        <f>IF(DatiStorici[[#This Row],[Calend]]="X",(DatiStorici[[#This Row],[Balanced]]*B$2/DatiStorici[[#This Row],[Bond 3Y]]),Q3762)</f>
        <v>38.809613925669971</v>
      </c>
      <c r="R3763" s="33">
        <f>IF(DatiStorici[[#This Row],[Calend]]="X",(DatiStorici[[#This Row],[Balanced]]*C$2/DatiStorici[[#This Row],[Bond 10Y]]),R3762)</f>
        <v>25.003538881718356</v>
      </c>
      <c r="S3763" s="33">
        <f>IF(DatiStorici[[#This Row],[Calend]]="X",(DatiStorici[[#This Row],[Balanced]]*D$2/DatiStorici[[#This Row],[SXXR]]),S3762)</f>
        <v>18.759542028468722</v>
      </c>
      <c r="T3763" s="33">
        <f>IF(DatiStorici[[#This Row],[Calend]]="X",(DatiStorici[[#This Row],[Balanced]]*E$2/DatiStorici[[#This Row],[Gold]]),T3762)</f>
        <v>28.478594896129035</v>
      </c>
      <c r="U3763" s="34">
        <f>SUMPRODUCT(DatiStorici[[#This Row],[Bond 3Y]:[Gold]],Q3762:T3762)</f>
        <v>21118.542686022403</v>
      </c>
      <c r="V3763" s="32">
        <f t="shared" si="478"/>
        <v>3.5058851647557041E-3</v>
      </c>
      <c r="W3763" s="32">
        <f>-(1-U3763/MAX(U$5:U3763))</f>
        <v>-7.2709952859405513E-3</v>
      </c>
      <c r="X3763" s="53" t="str">
        <f t="shared" si="479"/>
        <v/>
      </c>
    </row>
    <row r="3764" spans="1:24" x14ac:dyDescent="0.3">
      <c r="A3764" s="79">
        <v>44420</v>
      </c>
      <c r="B3764" s="1">
        <v>132.74785900000001</v>
      </c>
      <c r="C3764" s="1">
        <v>205.69992400000001</v>
      </c>
      <c r="D3764" s="1">
        <v>331.21468900000002</v>
      </c>
      <c r="E3764" s="1">
        <v>162.76266000000001</v>
      </c>
      <c r="F3764" s="3">
        <f t="shared" si="472"/>
        <v>19887.090609624865</v>
      </c>
      <c r="G3764" s="36">
        <f t="shared" si="473"/>
        <v>-2.3126282596359991E-5</v>
      </c>
      <c r="H3764" s="31">
        <f t="shared" si="474"/>
        <v>7.4310567224505756E-4</v>
      </c>
      <c r="I3764" s="37">
        <f t="shared" si="475"/>
        <v>1.8579529873987088E-3</v>
      </c>
      <c r="J3764" s="37">
        <f t="shared" si="476"/>
        <v>2.1660468442205984E-3</v>
      </c>
      <c r="K3764" s="39">
        <f t="shared" si="477"/>
        <v>1.3551422827533892E-3</v>
      </c>
      <c r="L3764" s="36">
        <f>-(1-B3764/MAX(B$5:B3764))</f>
        <v>-1.0061405967844217E-2</v>
      </c>
      <c r="M3764" s="37">
        <f>-(1-C3764/MAX(C$5:C3764))</f>
        <v>-6.9762670571138496E-3</v>
      </c>
      <c r="N3764" s="37">
        <f>-(1-D3764/MAX(D$5:D3764))</f>
        <v>0</v>
      </c>
      <c r="O3764" s="37">
        <f>-(1-E3764/MAX(E$5:E3764))</f>
        <v>-0.15811462136932519</v>
      </c>
      <c r="P3764" s="39">
        <f>-(1-F3764/MAX(F$5:F3764))</f>
        <v>-1.1472343217612924E-2</v>
      </c>
      <c r="Q3764" s="33">
        <f>IF(DatiStorici[[#This Row],[Calend]]="X",(DatiStorici[[#This Row],[Balanced]]*B$2/DatiStorici[[#This Row],[Bond 3Y]]),Q3763)</f>
        <v>38.809613925669971</v>
      </c>
      <c r="R3764" s="33">
        <f>IF(DatiStorici[[#This Row],[Calend]]="X",(DatiStorici[[#This Row],[Balanced]]*C$2/DatiStorici[[#This Row],[Bond 10Y]]),R3763)</f>
        <v>25.003538881718356</v>
      </c>
      <c r="S3764" s="33">
        <f>IF(DatiStorici[[#This Row],[Calend]]="X",(DatiStorici[[#This Row],[Balanced]]*D$2/DatiStorici[[#This Row],[SXXR]]),S3763)</f>
        <v>18.759542028468722</v>
      </c>
      <c r="T3764" s="33">
        <f>IF(DatiStorici[[#This Row],[Calend]]="X",(DatiStorici[[#This Row],[Balanced]]*E$2/DatiStorici[[#This Row],[Gold]]),T3763)</f>
        <v>28.478594896129035</v>
      </c>
      <c r="U3764" s="34">
        <f>SUMPRODUCT(DatiStorici[[#This Row],[Bond 3Y]:[Gold]],Q3763:T3763)</f>
        <v>21143.806942047868</v>
      </c>
      <c r="V3764" s="32">
        <f t="shared" si="478"/>
        <v>1.1955917859408295E-3</v>
      </c>
      <c r="W3764" s="32">
        <f>-(1-U3764/MAX(U$5:U3764))</f>
        <v>-6.0833868362533128E-3</v>
      </c>
      <c r="X3764" s="53" t="str">
        <f t="shared" si="479"/>
        <v/>
      </c>
    </row>
    <row r="3765" spans="1:24" x14ac:dyDescent="0.3">
      <c r="A3765" s="79">
        <v>44421</v>
      </c>
      <c r="B3765" s="1">
        <v>132.74024</v>
      </c>
      <c r="C3765" s="1">
        <v>205.70801599999999</v>
      </c>
      <c r="D3765" s="1">
        <v>331.90889700000002</v>
      </c>
      <c r="E3765" s="1">
        <v>165.22454999999999</v>
      </c>
      <c r="F3765" s="3">
        <f t="shared" si="472"/>
        <v>19994.649437346608</v>
      </c>
      <c r="G3765" s="36">
        <f t="shared" si="473"/>
        <v>-5.7396169777829569E-5</v>
      </c>
      <c r="H3765" s="31">
        <f t="shared" si="474"/>
        <v>3.9338083757166975E-5</v>
      </c>
      <c r="I3765" s="37">
        <f t="shared" si="475"/>
        <v>2.0937522605497107E-3</v>
      </c>
      <c r="J3765" s="37">
        <f t="shared" si="476"/>
        <v>1.5012391712243167E-2</v>
      </c>
      <c r="K3765" s="39">
        <f t="shared" si="477"/>
        <v>5.3939014883937226E-3</v>
      </c>
      <c r="L3765" s="36">
        <f>-(1-B3765/MAX(B$5:B3765))</f>
        <v>-1.0118223020900707E-2</v>
      </c>
      <c r="M3765" s="37">
        <f>-(1-C3765/MAX(C$5:C3765))</f>
        <v>-6.9372026379799223E-3</v>
      </c>
      <c r="N3765" s="37">
        <f>-(1-D3765/MAX(D$5:D3765))</f>
        <v>0</v>
      </c>
      <c r="O3765" s="37">
        <f>-(1-E3765/MAX(E$5:E3765))</f>
        <v>-0.14538056311052638</v>
      </c>
      <c r="P3765" s="39">
        <f>-(1-F3765/MAX(F$5:F3765))</f>
        <v>-6.1259163308878817E-3</v>
      </c>
      <c r="Q3765" s="33">
        <f>IF(DatiStorici[[#This Row],[Calend]]="X",(DatiStorici[[#This Row],[Balanced]]*B$2/DatiStorici[[#This Row],[Bond 3Y]]),Q3764)</f>
        <v>38.809613925669971</v>
      </c>
      <c r="R3765" s="33">
        <f>IF(DatiStorici[[#This Row],[Calend]]="X",(DatiStorici[[#This Row],[Balanced]]*C$2/DatiStorici[[#This Row],[Bond 10Y]]),R3764)</f>
        <v>25.003538881718356</v>
      </c>
      <c r="S3765" s="33">
        <f>IF(DatiStorici[[#This Row],[Calend]]="X",(DatiStorici[[#This Row],[Balanced]]*D$2/DatiStorici[[#This Row],[SXXR]]),S3764)</f>
        <v>18.759542028468722</v>
      </c>
      <c r="T3765" s="33">
        <f>IF(DatiStorici[[#This Row],[Calend]]="X",(DatiStorici[[#This Row],[Balanced]]*E$2/DatiStorici[[#This Row],[Gold]]),T3764)</f>
        <v>28.478594896129035</v>
      </c>
      <c r="U3765" s="34">
        <f>SUMPRODUCT(DatiStorici[[#This Row],[Bond 3Y]:[Gold]],Q3764:T3764)</f>
        <v>21226.847772377325</v>
      </c>
      <c r="V3765" s="32">
        <f t="shared" si="478"/>
        <v>3.9197381872651468E-3</v>
      </c>
      <c r="W3765" s="32">
        <f>-(1-U3765/MAX(U$5:U3765))</f>
        <v>-2.1798485064919992E-3</v>
      </c>
      <c r="X3765" s="53" t="str">
        <f t="shared" si="479"/>
        <v/>
      </c>
    </row>
    <row r="3766" spans="1:24" x14ac:dyDescent="0.3">
      <c r="A3766" s="79">
        <v>44424</v>
      </c>
      <c r="B3766" s="1">
        <v>132.73333299999999</v>
      </c>
      <c r="C3766" s="1">
        <v>205.74400399999999</v>
      </c>
      <c r="D3766" s="1">
        <v>330.268935</v>
      </c>
      <c r="E3766" s="1">
        <v>166.38337000000001</v>
      </c>
      <c r="F3766" s="3">
        <f t="shared" si="472"/>
        <v>20016.424189919224</v>
      </c>
      <c r="G3766" s="36">
        <f t="shared" si="473"/>
        <v>-5.2035311262897935E-5</v>
      </c>
      <c r="H3766" s="31">
        <f t="shared" si="474"/>
        <v>1.749316972209262E-4</v>
      </c>
      <c r="I3766" s="37">
        <f t="shared" si="475"/>
        <v>-4.9532475227629935E-3</v>
      </c>
      <c r="J3766" s="37">
        <f t="shared" si="476"/>
        <v>6.9891256949129897E-3</v>
      </c>
      <c r="K3766" s="39">
        <f t="shared" si="477"/>
        <v>1.0884364126373613E-3</v>
      </c>
      <c r="L3766" s="36">
        <f>-(1-B3766/MAX(B$5:B3766))</f>
        <v>-1.0169730487164186E-2</v>
      </c>
      <c r="M3766" s="37">
        <f>-(1-C3766/MAX(C$5:C3766))</f>
        <v>-6.7634692820981446E-3</v>
      </c>
      <c r="N3766" s="37">
        <f>-(1-D3766/MAX(D$5:D3766))</f>
        <v>-4.9410004215705294E-3</v>
      </c>
      <c r="O3766" s="37">
        <f>-(1-E3766/MAX(E$5:E3766))</f>
        <v>-0.13938659855830771</v>
      </c>
      <c r="P3766" s="39">
        <f>-(1-F3766/MAX(F$5:F3766))</f>
        <v>-5.0435586567489921E-3</v>
      </c>
      <c r="Q3766" s="33">
        <f>IF(DatiStorici[[#This Row],[Calend]]="X",(DatiStorici[[#This Row],[Balanced]]*B$2/DatiStorici[[#This Row],[Bond 3Y]]),Q3765)</f>
        <v>38.809613925669971</v>
      </c>
      <c r="R3766" s="33">
        <f>IF(DatiStorici[[#This Row],[Calend]]="X",(DatiStorici[[#This Row],[Balanced]]*C$2/DatiStorici[[#This Row],[Bond 10Y]]),R3765)</f>
        <v>25.003538881718356</v>
      </c>
      <c r="S3766" s="33">
        <f>IF(DatiStorici[[#This Row],[Calend]]="X",(DatiStorici[[#This Row],[Balanced]]*D$2/DatiStorici[[#This Row],[SXXR]]),S3765)</f>
        <v>18.759542028468722</v>
      </c>
      <c r="T3766" s="33">
        <f>IF(DatiStorici[[#This Row],[Calend]]="X",(DatiStorici[[#This Row],[Balanced]]*E$2/DatiStorici[[#This Row],[Gold]]),T3765)</f>
        <v>28.478594896129035</v>
      </c>
      <c r="U3766" s="34">
        <f>SUMPRODUCT(DatiStorici[[#This Row],[Bond 3Y]:[Gold]],Q3765:T3765)</f>
        <v>21229.71617100466</v>
      </c>
      <c r="V3766" s="32">
        <f t="shared" si="478"/>
        <v>1.3512156261751129E-4</v>
      </c>
      <c r="W3766" s="32">
        <f>-(1-U3766/MAX(U$5:U3766))</f>
        <v>-2.0450123789819141E-3</v>
      </c>
      <c r="X3766" s="53" t="str">
        <f t="shared" si="479"/>
        <v/>
      </c>
    </row>
    <row r="3767" spans="1:24" x14ac:dyDescent="0.3">
      <c r="A3767" s="79">
        <v>44425</v>
      </c>
      <c r="B3767" s="1">
        <v>132.72620599999999</v>
      </c>
      <c r="C3767" s="1">
        <v>205.66201000000001</v>
      </c>
      <c r="D3767" s="1">
        <v>330.49237499999998</v>
      </c>
      <c r="E3767" s="1">
        <v>166.67027999999999</v>
      </c>
      <c r="F3767" s="3">
        <f t="shared" si="472"/>
        <v>20028.849526238868</v>
      </c>
      <c r="G3767" s="36">
        <f t="shared" si="473"/>
        <v>-5.3695565271891022E-5</v>
      </c>
      <c r="H3767" s="31">
        <f t="shared" si="474"/>
        <v>-3.9860380400575518E-4</v>
      </c>
      <c r="I3767" s="37">
        <f t="shared" si="475"/>
        <v>6.7631081037931558E-4</v>
      </c>
      <c r="J3767" s="37">
        <f t="shared" si="476"/>
        <v>1.7229060301370272E-3</v>
      </c>
      <c r="K3767" s="39">
        <f t="shared" si="477"/>
        <v>6.2056445444540361E-4</v>
      </c>
      <c r="L3767" s="36">
        <f>-(1-B3767/MAX(B$5:B3767))</f>
        <v>-1.0222878556088277E-2</v>
      </c>
      <c r="M3767" s="37">
        <f>-(1-C3767/MAX(C$5:C3767))</f>
        <v>-7.1592982468132726E-3</v>
      </c>
      <c r="N3767" s="37">
        <f>-(1-D3767/MAX(D$5:D3767))</f>
        <v>-4.2678036437210354E-3</v>
      </c>
      <c r="O3767" s="37">
        <f>-(1-E3767/MAX(E$5:E3767))</f>
        <v>-0.13790256448081784</v>
      </c>
      <c r="P3767" s="39">
        <f>-(1-F3767/MAX(F$5:F3767))</f>
        <v>-4.4259324369113617E-3</v>
      </c>
      <c r="Q3767" s="33">
        <f>IF(DatiStorici[[#This Row],[Calend]]="X",(DatiStorici[[#This Row],[Balanced]]*B$2/DatiStorici[[#This Row],[Bond 3Y]]),Q3766)</f>
        <v>38.809613925669971</v>
      </c>
      <c r="R3767" s="33">
        <f>IF(DatiStorici[[#This Row],[Calend]]="X",(DatiStorici[[#This Row],[Balanced]]*C$2/DatiStorici[[#This Row],[Bond 10Y]]),R3766)</f>
        <v>25.003538881718356</v>
      </c>
      <c r="S3767" s="33">
        <f>IF(DatiStorici[[#This Row],[Calend]]="X",(DatiStorici[[#This Row],[Balanced]]*D$2/DatiStorici[[#This Row],[SXXR]]),S3766)</f>
        <v>18.759542028468722</v>
      </c>
      <c r="T3767" s="33">
        <f>IF(DatiStorici[[#This Row],[Calend]]="X",(DatiStorici[[#This Row],[Balanced]]*E$2/DatiStorici[[#This Row],[Gold]]),T3766)</f>
        <v>28.478594896129035</v>
      </c>
      <c r="U3767" s="34">
        <f>SUMPRODUCT(DatiStorici[[#This Row],[Bond 3Y]:[Gold]],Q3766:T3766)</f>
        <v>21239.751860451634</v>
      </c>
      <c r="V3767" s="32">
        <f t="shared" si="478"/>
        <v>4.7260726818321055E-4</v>
      </c>
      <c r="W3767" s="32">
        <f>-(1-U3767/MAX(U$5:U3767))</f>
        <v>-1.5732601305227245E-3</v>
      </c>
      <c r="X3767" s="53" t="str">
        <f t="shared" si="479"/>
        <v/>
      </c>
    </row>
    <row r="3768" spans="1:24" x14ac:dyDescent="0.3">
      <c r="A3768" s="79">
        <v>44426</v>
      </c>
      <c r="B3768" s="1">
        <v>132.74359699999999</v>
      </c>
      <c r="C3768" s="1">
        <v>205.849637</v>
      </c>
      <c r="D3768" s="1">
        <v>330.93784799999997</v>
      </c>
      <c r="E3768" s="1">
        <v>166.10961</v>
      </c>
      <c r="F3768" s="3">
        <f t="shared" si="472"/>
        <v>20018.617482070367</v>
      </c>
      <c r="G3768" s="36">
        <f t="shared" si="473"/>
        <v>1.3102055170383298E-4</v>
      </c>
      <c r="H3768" s="31">
        <f t="shared" si="474"/>
        <v>9.118916286794792E-4</v>
      </c>
      <c r="I3768" s="37">
        <f t="shared" si="475"/>
        <v>1.346999432034707E-3</v>
      </c>
      <c r="J3768" s="37">
        <f t="shared" si="476"/>
        <v>-3.369617860636488E-3</v>
      </c>
      <c r="K3768" s="39">
        <f t="shared" si="477"/>
        <v>-5.1099583347050852E-4</v>
      </c>
      <c r="L3768" s="36">
        <f>-(1-B3768/MAX(B$5:B3768))</f>
        <v>-1.0093188915754281E-2</v>
      </c>
      <c r="M3768" s="37">
        <f>-(1-C3768/MAX(C$5:C3768))</f>
        <v>-6.2535222002413349E-3</v>
      </c>
      <c r="N3768" s="37">
        <f>-(1-D3768/MAX(D$5:D3768))</f>
        <v>-2.9256492030704795E-3</v>
      </c>
      <c r="O3768" s="37">
        <f>-(1-E3768/MAX(E$5:E3768))</f>
        <v>-0.14080261462276589</v>
      </c>
      <c r="P3768" s="39">
        <f>-(1-F3768/MAX(F$5:F3768))</f>
        <v>-4.9345366789560474E-3</v>
      </c>
      <c r="Q3768" s="33">
        <f>IF(DatiStorici[[#This Row],[Calend]]="X",(DatiStorici[[#This Row],[Balanced]]*B$2/DatiStorici[[#This Row],[Bond 3Y]]),Q3767)</f>
        <v>38.809613925669971</v>
      </c>
      <c r="R3768" s="33">
        <f>IF(DatiStorici[[#This Row],[Calend]]="X",(DatiStorici[[#This Row],[Balanced]]*C$2/DatiStorici[[#This Row],[Bond 10Y]]),R3767)</f>
        <v>25.003538881718356</v>
      </c>
      <c r="S3768" s="33">
        <f>IF(DatiStorici[[#This Row],[Calend]]="X",(DatiStorici[[#This Row],[Balanced]]*D$2/DatiStorici[[#This Row],[SXXR]]),S3767)</f>
        <v>18.759542028468722</v>
      </c>
      <c r="T3768" s="33">
        <f>IF(DatiStorici[[#This Row],[Calend]]="X",(DatiStorici[[#This Row],[Balanced]]*E$2/DatiStorici[[#This Row],[Gold]]),T3767)</f>
        <v>28.478594896129035</v>
      </c>
      <c r="U3768" s="34">
        <f>SUMPRODUCT(DatiStorici[[#This Row],[Bond 3Y]:[Gold]],Q3767:T3767)</f>
        <v>21237.507913102811</v>
      </c>
      <c r="V3768" s="32">
        <f t="shared" si="478"/>
        <v>-1.0565405409263491E-4</v>
      </c>
      <c r="W3768" s="32">
        <f>-(1-U3768/MAX(U$5:U3768))</f>
        <v>-1.6787423908920518E-3</v>
      </c>
      <c r="X3768" s="53" t="str">
        <f t="shared" si="479"/>
        <v/>
      </c>
    </row>
    <row r="3769" spans="1:24" x14ac:dyDescent="0.3">
      <c r="A3769" s="79">
        <v>44427</v>
      </c>
      <c r="B3769" s="1">
        <v>132.74028300000001</v>
      </c>
      <c r="C3769" s="1">
        <v>205.86837600000001</v>
      </c>
      <c r="D3769" s="1">
        <v>326.10509000000002</v>
      </c>
      <c r="E3769" s="1">
        <v>165.97739000000001</v>
      </c>
      <c r="F3769" s="3">
        <f t="shared" si="472"/>
        <v>19941.094075183064</v>
      </c>
      <c r="G3769" s="36">
        <f t="shared" si="473"/>
        <v>-2.4965734267216943E-5</v>
      </c>
      <c r="H3769" s="31">
        <f t="shared" si="474"/>
        <v>9.1028322401479438E-5</v>
      </c>
      <c r="I3769" s="37">
        <f t="shared" si="475"/>
        <v>-1.4710895970802411E-2</v>
      </c>
      <c r="J3769" s="37">
        <f t="shared" si="476"/>
        <v>-7.962973978903131E-4</v>
      </c>
      <c r="K3769" s="39">
        <f t="shared" si="477"/>
        <v>-3.8800832701746E-3</v>
      </c>
      <c r="L3769" s="36">
        <f>-(1-B3769/MAX(B$5:B3769))</f>
        <v>-1.0117902357653308E-2</v>
      </c>
      <c r="M3769" s="37">
        <f>-(1-C3769/MAX(C$5:C3769))</f>
        <v>-6.1630590081809267E-3</v>
      </c>
      <c r="N3769" s="37">
        <f>-(1-D3769/MAX(D$5:D3769))</f>
        <v>-1.7486144699519812E-2</v>
      </c>
      <c r="O3769" s="37">
        <f>-(1-E3769/MAX(E$5:E3769))</f>
        <v>-0.14148651893326647</v>
      </c>
      <c r="P3769" s="39">
        <f>-(1-F3769/MAX(F$5:F3769))</f>
        <v>-8.7879928360373727E-3</v>
      </c>
      <c r="Q3769" s="33">
        <f>IF(DatiStorici[[#This Row],[Calend]]="X",(DatiStorici[[#This Row],[Balanced]]*B$2/DatiStorici[[#This Row],[Bond 3Y]]),Q3768)</f>
        <v>38.809613925669971</v>
      </c>
      <c r="R3769" s="33">
        <f>IF(DatiStorici[[#This Row],[Calend]]="X",(DatiStorici[[#This Row],[Balanced]]*C$2/DatiStorici[[#This Row],[Bond 10Y]]),R3768)</f>
        <v>25.003538881718356</v>
      </c>
      <c r="S3769" s="33">
        <f>IF(DatiStorici[[#This Row],[Calend]]="X",(DatiStorici[[#This Row],[Balanced]]*D$2/DatiStorici[[#This Row],[SXXR]]),S3768)</f>
        <v>18.759542028468722</v>
      </c>
      <c r="T3769" s="33">
        <f>IF(DatiStorici[[#This Row],[Calend]]="X",(DatiStorici[[#This Row],[Balanced]]*E$2/DatiStorici[[#This Row],[Gold]]),T3768)</f>
        <v>28.478594896129035</v>
      </c>
      <c r="U3769" s="34">
        <f>SUMPRODUCT(DatiStorici[[#This Row],[Bond 3Y]:[Gold]],Q3768:T3768)</f>
        <v>21143.422072725778</v>
      </c>
      <c r="V3769" s="32">
        <f t="shared" si="478"/>
        <v>-4.4400155906793824E-3</v>
      </c>
      <c r="W3769" s="32">
        <f>-(1-U3769/MAX(U$5:U3769))</f>
        <v>-6.1014785646810177E-3</v>
      </c>
      <c r="X3769" s="53" t="str">
        <f t="shared" si="479"/>
        <v/>
      </c>
    </row>
    <row r="3770" spans="1:24" x14ac:dyDescent="0.3">
      <c r="A3770" s="79">
        <v>44428</v>
      </c>
      <c r="B3770" s="1">
        <v>132.75787500000001</v>
      </c>
      <c r="C3770" s="1">
        <v>206.045962</v>
      </c>
      <c r="D3770" s="1">
        <v>327.19348000000002</v>
      </c>
      <c r="E3770" s="1">
        <v>165.69615999999999</v>
      </c>
      <c r="F3770" s="3">
        <f t="shared" si="472"/>
        <v>19951.305757839658</v>
      </c>
      <c r="G3770" s="36">
        <f t="shared" si="473"/>
        <v>1.3252069361451184E-4</v>
      </c>
      <c r="H3770" s="31">
        <f t="shared" si="474"/>
        <v>8.6224729085530318E-4</v>
      </c>
      <c r="I3770" s="37">
        <f t="shared" si="475"/>
        <v>3.3319864972432087E-3</v>
      </c>
      <c r="J3770" s="37">
        <f t="shared" si="476"/>
        <v>-1.6958245081483412E-3</v>
      </c>
      <c r="K3770" s="39">
        <f t="shared" si="477"/>
        <v>5.1196132207534135E-4</v>
      </c>
      <c r="L3770" s="36">
        <f>-(1-B3770/MAX(B$5:B3770))</f>
        <v>-9.9867138030701463E-3</v>
      </c>
      <c r="M3770" s="37">
        <f>-(1-C3770/MAX(C$5:C3770))</f>
        <v>-5.3057562478824316E-3</v>
      </c>
      <c r="N3770" s="37">
        <f>-(1-D3770/MAX(D$5:D3770))</f>
        <v>-1.4206961737455281E-2</v>
      </c>
      <c r="O3770" s="37">
        <f>-(1-E3770/MAX(E$5:E3770))</f>
        <v>-0.14294117336710477</v>
      </c>
      <c r="P3770" s="39">
        <f>-(1-F3770/MAX(F$5:F3770))</f>
        <v>-8.2804007037099447E-3</v>
      </c>
      <c r="Q3770" s="33">
        <f>IF(DatiStorici[[#This Row],[Calend]]="X",(DatiStorici[[#This Row],[Balanced]]*B$2/DatiStorici[[#This Row],[Bond 3Y]]),Q3769)</f>
        <v>38.809613925669971</v>
      </c>
      <c r="R3770" s="33">
        <f>IF(DatiStorici[[#This Row],[Calend]]="X",(DatiStorici[[#This Row],[Balanced]]*C$2/DatiStorici[[#This Row],[Bond 10Y]]),R3769)</f>
        <v>25.003538881718356</v>
      </c>
      <c r="S3770" s="33">
        <f>IF(DatiStorici[[#This Row],[Calend]]="X",(DatiStorici[[#This Row],[Balanced]]*D$2/DatiStorici[[#This Row],[SXXR]]),S3769)</f>
        <v>18.759542028468722</v>
      </c>
      <c r="T3770" s="33">
        <f>IF(DatiStorici[[#This Row],[Calend]]="X",(DatiStorici[[#This Row],[Balanced]]*E$2/DatiStorici[[#This Row],[Gold]]),T3769)</f>
        <v>28.478594896129035</v>
      </c>
      <c r="U3770" s="34">
        <f>SUMPRODUCT(DatiStorici[[#This Row],[Bond 3Y]:[Gold]],Q3769:T3769)</f>
        <v>21160.953752615536</v>
      </c>
      <c r="V3770" s="32">
        <f t="shared" si="478"/>
        <v>8.2883534156289428E-4</v>
      </c>
      <c r="W3770" s="32">
        <f>-(1-U3770/MAX(U$5:U3770))</f>
        <v>-5.2773588615991907E-3</v>
      </c>
      <c r="X3770" s="53" t="str">
        <f t="shared" si="479"/>
        <v/>
      </c>
    </row>
    <row r="3771" spans="1:24" x14ac:dyDescent="0.3">
      <c r="A3771" s="79">
        <v>44431</v>
      </c>
      <c r="B3771" s="1">
        <v>132.728588</v>
      </c>
      <c r="C3771" s="1">
        <v>205.70301699999999</v>
      </c>
      <c r="D3771" s="1">
        <v>329.32880299999999</v>
      </c>
      <c r="E3771" s="1">
        <v>167.82812999999999</v>
      </c>
      <c r="F3771" s="3">
        <f t="shared" si="472"/>
        <v>20058.108933904328</v>
      </c>
      <c r="G3771" s="36">
        <f t="shared" si="473"/>
        <v>-2.2062895251132137E-4</v>
      </c>
      <c r="H3771" s="31">
        <f t="shared" si="474"/>
        <v>-1.6657968655344254E-3</v>
      </c>
      <c r="I3771" s="37">
        <f t="shared" si="475"/>
        <v>6.5049750325809627E-3</v>
      </c>
      <c r="J3771" s="37">
        <f t="shared" si="476"/>
        <v>1.2784670278359703E-2</v>
      </c>
      <c r="K3771" s="39">
        <f t="shared" si="477"/>
        <v>5.3389148819436467E-3</v>
      </c>
      <c r="L3771" s="36">
        <f>-(1-B3771/MAX(B$5:B3771))</f>
        <v>-1.0205115303642986E-2</v>
      </c>
      <c r="M3771" s="37">
        <f>-(1-C3771/MAX(C$5:C3771))</f>
        <v>-6.9613354890984969E-3</v>
      </c>
      <c r="N3771" s="37">
        <f>-(1-D3771/MAX(D$5:D3771))</f>
        <v>-7.7735005699471893E-3</v>
      </c>
      <c r="O3771" s="37">
        <f>-(1-E3771/MAX(E$5:E3771))</f>
        <v>-0.13191361722689898</v>
      </c>
      <c r="P3771" s="39">
        <f>-(1-F3771/MAX(F$5:F3771))</f>
        <v>-2.9715349955692361E-3</v>
      </c>
      <c r="Q3771" s="33">
        <f>IF(DatiStorici[[#This Row],[Calend]]="X",(DatiStorici[[#This Row],[Balanced]]*B$2/DatiStorici[[#This Row],[Bond 3Y]]),Q3770)</f>
        <v>38.809613925669971</v>
      </c>
      <c r="R3771" s="33">
        <f>IF(DatiStorici[[#This Row],[Calend]]="X",(DatiStorici[[#This Row],[Balanced]]*C$2/DatiStorici[[#This Row],[Bond 10Y]]),R3770)</f>
        <v>25.003538881718356</v>
      </c>
      <c r="S3771" s="33">
        <f>IF(DatiStorici[[#This Row],[Calend]]="X",(DatiStorici[[#This Row],[Balanced]]*D$2/DatiStorici[[#This Row],[SXXR]]),S3770)</f>
        <v>18.759542028468722</v>
      </c>
      <c r="T3771" s="33">
        <f>IF(DatiStorici[[#This Row],[Calend]]="X",(DatiStorici[[#This Row],[Balanced]]*E$2/DatiStorici[[#This Row],[Gold]]),T3770)</f>
        <v>28.478594896129035</v>
      </c>
      <c r="U3771" s="34">
        <f>SUMPRODUCT(DatiStorici[[#This Row],[Bond 3Y]:[Gold]],Q3770:T3770)</f>
        <v>21252.015488334262</v>
      </c>
      <c r="V3771" s="32">
        <f t="shared" si="478"/>
        <v>4.2940580332776739E-3</v>
      </c>
      <c r="W3771" s="32">
        <f>-(1-U3771/MAX(U$5:U3771))</f>
        <v>-9.9677816000476316E-4</v>
      </c>
      <c r="X3771" s="53" t="str">
        <f t="shared" si="479"/>
        <v/>
      </c>
    </row>
    <row r="3772" spans="1:24" x14ac:dyDescent="0.3">
      <c r="A3772" s="79">
        <v>44432</v>
      </c>
      <c r="B3772" s="1">
        <v>132.72757300000001</v>
      </c>
      <c r="C3772" s="1">
        <v>205.67461800000001</v>
      </c>
      <c r="D3772" s="1">
        <v>329.271186</v>
      </c>
      <c r="E3772" s="1">
        <v>168.42699999999999</v>
      </c>
      <c r="F3772" s="3">
        <f t="shared" si="472"/>
        <v>20080.117976299578</v>
      </c>
      <c r="G3772" s="36">
        <f t="shared" si="473"/>
        <v>-7.6472137333954856E-6</v>
      </c>
      <c r="H3772" s="31">
        <f t="shared" si="474"/>
        <v>-1.3806778798309595E-4</v>
      </c>
      <c r="I3772" s="37">
        <f t="shared" si="475"/>
        <v>-1.7496811755028877E-4</v>
      </c>
      <c r="J3772" s="37">
        <f t="shared" si="476"/>
        <v>3.5620014671467952E-3</v>
      </c>
      <c r="K3772" s="39">
        <f t="shared" si="477"/>
        <v>1.0966625232493917E-3</v>
      </c>
      <c r="L3772" s="36">
        <f>-(1-B3772/MAX(B$5:B3772))</f>
        <v>-1.0212684447736931E-2</v>
      </c>
      <c r="M3772" s="37">
        <f>-(1-C3772/MAX(C$5:C3772))</f>
        <v>-7.0984326763187111E-3</v>
      </c>
      <c r="N3772" s="37">
        <f>-(1-D3772/MAX(D$5:D3772))</f>
        <v>-7.9470933856889969E-3</v>
      </c>
      <c r="O3772" s="37">
        <f>-(1-E3772/MAX(E$5:E3772))</f>
        <v>-0.12881597863644734</v>
      </c>
      <c r="P3772" s="39">
        <f>-(1-F3772/MAX(F$5:F3772))</f>
        <v>-1.8775314767000006E-3</v>
      </c>
      <c r="Q3772" s="33">
        <f>IF(DatiStorici[[#This Row],[Calend]]="X",(DatiStorici[[#This Row],[Balanced]]*B$2/DatiStorici[[#This Row],[Bond 3Y]]),Q3771)</f>
        <v>38.809613925669971</v>
      </c>
      <c r="R3772" s="33">
        <f>IF(DatiStorici[[#This Row],[Calend]]="X",(DatiStorici[[#This Row],[Balanced]]*C$2/DatiStorici[[#This Row],[Bond 10Y]]),R3771)</f>
        <v>25.003538881718356</v>
      </c>
      <c r="S3772" s="33">
        <f>IF(DatiStorici[[#This Row],[Calend]]="X",(DatiStorici[[#This Row],[Balanced]]*D$2/DatiStorici[[#This Row],[SXXR]]),S3771)</f>
        <v>18.759542028468722</v>
      </c>
      <c r="T3772" s="33">
        <f>IF(DatiStorici[[#This Row],[Calend]]="X",(DatiStorici[[#This Row],[Balanced]]*E$2/DatiStorici[[#This Row],[Gold]]),T3771)</f>
        <v>28.478594896129035</v>
      </c>
      <c r="U3772" s="34">
        <f>SUMPRODUCT(DatiStorici[[#This Row],[Bond 3Y]:[Gold]],Q3771:T3771)</f>
        <v>21267.240128667814</v>
      </c>
      <c r="V3772" s="32">
        <f t="shared" si="478"/>
        <v>7.1612923430941966E-4</v>
      </c>
      <c r="W3772" s="32">
        <f>-(1-U3772/MAX(U$5:U3772))</f>
        <v>-2.8110652157020688E-4</v>
      </c>
      <c r="X3772" s="53" t="str">
        <f t="shared" si="479"/>
        <v/>
      </c>
    </row>
    <row r="3773" spans="1:24" x14ac:dyDescent="0.3">
      <c r="A3773" s="79">
        <v>44433</v>
      </c>
      <c r="B3773" s="1">
        <v>132.66077100000001</v>
      </c>
      <c r="C3773" s="1">
        <v>204.62313</v>
      </c>
      <c r="D3773" s="1">
        <v>329.30421000000001</v>
      </c>
      <c r="E3773" s="1">
        <v>166.58578</v>
      </c>
      <c r="F3773" s="3">
        <f t="shared" si="472"/>
        <v>19979.724430392693</v>
      </c>
      <c r="G3773" s="36">
        <f t="shared" si="473"/>
        <v>-5.0342829985676268E-4</v>
      </c>
      <c r="H3773" s="31">
        <f t="shared" si="474"/>
        <v>-5.1254987728868474E-3</v>
      </c>
      <c r="I3773" s="37">
        <f t="shared" si="475"/>
        <v>1.0028920068449349E-4</v>
      </c>
      <c r="J3773" s="37">
        <f t="shared" si="476"/>
        <v>-1.0992049549692136E-2</v>
      </c>
      <c r="K3773" s="39">
        <f t="shared" si="477"/>
        <v>-5.0121892673377216E-3</v>
      </c>
      <c r="L3773" s="36">
        <f>-(1-B3773/MAX(B$5:B3773))</f>
        <v>-1.0710845988395223E-2</v>
      </c>
      <c r="M3773" s="37">
        <f>-(1-C3773/MAX(C$5:C3773))</f>
        <v>-1.2174528566877507E-2</v>
      </c>
      <c r="N3773" s="37">
        <f>-(1-D3773/MAX(D$5:D3773))</f>
        <v>-7.8475962034847413E-3</v>
      </c>
      <c r="O3773" s="37">
        <f>-(1-E3773/MAX(E$5:E3773))</f>
        <v>-0.1383396384048633</v>
      </c>
      <c r="P3773" s="39">
        <f>-(1-F3773/MAX(F$5:F3773))</f>
        <v>-6.8677936844548926E-3</v>
      </c>
      <c r="Q3773" s="33">
        <f>IF(DatiStorici[[#This Row],[Calend]]="X",(DatiStorici[[#This Row],[Balanced]]*B$2/DatiStorici[[#This Row],[Bond 3Y]]),Q3772)</f>
        <v>38.809613925669971</v>
      </c>
      <c r="R3773" s="33">
        <f>IF(DatiStorici[[#This Row],[Calend]]="X",(DatiStorici[[#This Row],[Balanced]]*C$2/DatiStorici[[#This Row],[Bond 10Y]]),R3772)</f>
        <v>25.003538881718356</v>
      </c>
      <c r="S3773" s="33">
        <f>IF(DatiStorici[[#This Row],[Calend]]="X",(DatiStorici[[#This Row],[Balanced]]*D$2/DatiStorici[[#This Row],[SXXR]]),S3772)</f>
        <v>18.759542028468722</v>
      </c>
      <c r="T3773" s="33">
        <f>IF(DatiStorici[[#This Row],[Calend]]="X",(DatiStorici[[#This Row],[Balanced]]*E$2/DatiStorici[[#This Row],[Gold]]),T3772)</f>
        <v>28.478594896129035</v>
      </c>
      <c r="U3773" s="34">
        <f>SUMPRODUCT(DatiStorici[[#This Row],[Bond 3Y]:[Gold]],Q3772:T3772)</f>
        <v>21186.540804367989</v>
      </c>
      <c r="V3773" s="32">
        <f t="shared" si="478"/>
        <v>-3.8017542713078803E-3</v>
      </c>
      <c r="W3773" s="32">
        <f>-(1-U3773/MAX(U$5:U3773))</f>
        <v>-4.074576605388347E-3</v>
      </c>
      <c r="X3773" s="53" t="str">
        <f t="shared" si="479"/>
        <v/>
      </c>
    </row>
    <row r="3774" spans="1:24" x14ac:dyDescent="0.3">
      <c r="A3774" s="79">
        <v>44434</v>
      </c>
      <c r="B3774" s="1">
        <v>132.65388300000001</v>
      </c>
      <c r="C3774" s="1">
        <v>204.52704199999999</v>
      </c>
      <c r="D3774" s="1">
        <v>328.31559600000003</v>
      </c>
      <c r="E3774" s="1">
        <v>166.38838000000001</v>
      </c>
      <c r="F3774" s="3">
        <f t="shared" si="472"/>
        <v>19954.463847711853</v>
      </c>
      <c r="G3774" s="36">
        <f t="shared" si="473"/>
        <v>-5.192325337262343E-5</v>
      </c>
      <c r="H3774" s="31">
        <f t="shared" si="474"/>
        <v>-4.6969552180243569E-4</v>
      </c>
      <c r="I3774" s="37">
        <f t="shared" si="475"/>
        <v>-3.0066452857072583E-3</v>
      </c>
      <c r="J3774" s="37">
        <f t="shared" si="476"/>
        <v>-1.1856777302234345E-3</v>
      </c>
      <c r="K3774" s="39">
        <f t="shared" si="477"/>
        <v>-1.2651107804703557E-3</v>
      </c>
      <c r="L3774" s="36">
        <f>-(1-B3774/MAX(B$5:B3774))</f>
        <v>-1.0762211766247032E-2</v>
      </c>
      <c r="M3774" s="37">
        <f>-(1-C3774/MAX(C$5:C3774))</f>
        <v>-1.2638396820183417E-2</v>
      </c>
      <c r="N3774" s="37">
        <f>-(1-D3774/MAX(D$5:D3774))</f>
        <v>-1.0826166554974814E-2</v>
      </c>
      <c r="O3774" s="37">
        <f>-(1-E3774/MAX(E$5:E3774))</f>
        <v>-0.13936068447121341</v>
      </c>
      <c r="P3774" s="39">
        <f>-(1-F3774/MAX(F$5:F3774))</f>
        <v>-8.123421523469343E-3</v>
      </c>
      <c r="Q3774" s="33">
        <f>IF(DatiStorici[[#This Row],[Calend]]="X",(DatiStorici[[#This Row],[Balanced]]*B$2/DatiStorici[[#This Row],[Bond 3Y]]),Q3773)</f>
        <v>38.809613925669971</v>
      </c>
      <c r="R3774" s="33">
        <f>IF(DatiStorici[[#This Row],[Calend]]="X",(DatiStorici[[#This Row],[Balanced]]*C$2/DatiStorici[[#This Row],[Bond 10Y]]),R3773)</f>
        <v>25.003538881718356</v>
      </c>
      <c r="S3774" s="33">
        <f>IF(DatiStorici[[#This Row],[Calend]]="X",(DatiStorici[[#This Row],[Balanced]]*D$2/DatiStorici[[#This Row],[SXXR]]),S3773)</f>
        <v>18.759542028468722</v>
      </c>
      <c r="T3774" s="33">
        <f>IF(DatiStorici[[#This Row],[Calend]]="X",(DatiStorici[[#This Row],[Balanced]]*E$2/DatiStorici[[#This Row],[Gold]]),T3773)</f>
        <v>28.478594896129035</v>
      </c>
      <c r="U3774" s="34">
        <f>SUMPRODUCT(DatiStorici[[#This Row],[Bond 3Y]:[Gold]],Q3773:T3773)</f>
        <v>21159.703323187776</v>
      </c>
      <c r="V3774" s="32">
        <f t="shared" si="478"/>
        <v>-1.2675260971204676E-3</v>
      </c>
      <c r="W3774" s="32">
        <f>-(1-U3774/MAX(U$5:U3774))</f>
        <v>-5.3361383701922005E-3</v>
      </c>
      <c r="X3774" s="53" t="str">
        <f t="shared" si="479"/>
        <v/>
      </c>
    </row>
    <row r="3775" spans="1:24" x14ac:dyDescent="0.3">
      <c r="A3775" s="79">
        <v>44435</v>
      </c>
      <c r="B3775" s="1">
        <v>132.672482</v>
      </c>
      <c r="C3775" s="1">
        <v>204.68658099999999</v>
      </c>
      <c r="D3775" s="1">
        <v>329.70822800000002</v>
      </c>
      <c r="E3775" s="1">
        <v>167.4948</v>
      </c>
      <c r="F3775" s="3">
        <f t="shared" si="472"/>
        <v>20023.550250005268</v>
      </c>
      <c r="G3775" s="36">
        <f t="shared" si="473"/>
        <v>1.4019714950278694E-4</v>
      </c>
      <c r="H3775" s="31">
        <f t="shared" si="474"/>
        <v>7.7973458905650217E-4</v>
      </c>
      <c r="I3775" s="37">
        <f t="shared" si="475"/>
        <v>4.232777077218898E-3</v>
      </c>
      <c r="J3775" s="37">
        <f t="shared" si="476"/>
        <v>6.6276117891125056E-3</v>
      </c>
      <c r="K3775" s="39">
        <f t="shared" si="477"/>
        <v>3.456223257966325E-3</v>
      </c>
      <c r="L3775" s="36">
        <f>-(1-B3775/MAX(B$5:B3775))</f>
        <v>-1.0623513725848466E-2</v>
      </c>
      <c r="M3775" s="37">
        <f>-(1-C3775/MAX(C$5:C3775))</f>
        <v>-1.1868216597219483E-2</v>
      </c>
      <c r="N3775" s="37">
        <f>-(1-D3775/MAX(D$5:D3775))</f>
        <v>-6.6303404937048116E-3</v>
      </c>
      <c r="O3775" s="37">
        <f>-(1-E3775/MAX(E$5:E3775))</f>
        <v>-0.13363775747662798</v>
      </c>
      <c r="P3775" s="39">
        <f>-(1-F3775/MAX(F$5:F3775))</f>
        <v>-4.6893435723395216E-3</v>
      </c>
      <c r="Q3775" s="33">
        <f>IF(DatiStorici[[#This Row],[Calend]]="X",(DatiStorici[[#This Row],[Balanced]]*B$2/DatiStorici[[#This Row],[Bond 3Y]]),Q3774)</f>
        <v>38.809613925669971</v>
      </c>
      <c r="R3775" s="33">
        <f>IF(DatiStorici[[#This Row],[Calend]]="X",(DatiStorici[[#This Row],[Balanced]]*C$2/DatiStorici[[#This Row],[Bond 10Y]]),R3774)</f>
        <v>25.003538881718356</v>
      </c>
      <c r="S3775" s="33">
        <f>IF(DatiStorici[[#This Row],[Calend]]="X",(DatiStorici[[#This Row],[Balanced]]*D$2/DatiStorici[[#This Row],[SXXR]]),S3774)</f>
        <v>18.759542028468722</v>
      </c>
      <c r="T3775" s="33">
        <f>IF(DatiStorici[[#This Row],[Calend]]="X",(DatiStorici[[#This Row],[Balanced]]*E$2/DatiStorici[[#This Row],[Gold]]),T3774)</f>
        <v>28.478594896129035</v>
      </c>
      <c r="U3775" s="34">
        <f>SUMPRODUCT(DatiStorici[[#This Row],[Bond 3Y]:[Gold]],Q3774:T3774)</f>
        <v>21222.048608285993</v>
      </c>
      <c r="V3775" s="32">
        <f t="shared" si="478"/>
        <v>2.9420836670463117E-3</v>
      </c>
      <c r="W3775" s="32">
        <f>-(1-U3775/MAX(U$5:U3775))</f>
        <v>-2.405445010127627E-3</v>
      </c>
      <c r="X3775" s="53" t="str">
        <f t="shared" si="479"/>
        <v/>
      </c>
    </row>
    <row r="3776" spans="1:24" x14ac:dyDescent="0.3">
      <c r="A3776" s="79">
        <v>44438</v>
      </c>
      <c r="B3776" s="1">
        <v>132.6515335</v>
      </c>
      <c r="C3776" s="1">
        <v>204.3653845</v>
      </c>
      <c r="D3776" s="1">
        <v>329.94080200000002</v>
      </c>
      <c r="E3776" s="1">
        <v>167.48928000000001</v>
      </c>
      <c r="F3776" s="3">
        <f t="shared" si="472"/>
        <v>20018.181871373279</v>
      </c>
      <c r="G3776" s="36">
        <f t="shared" si="473"/>
        <v>-1.5790881201658145E-4</v>
      </c>
      <c r="H3776" s="31">
        <f t="shared" si="474"/>
        <v>-1.5704438218314136E-3</v>
      </c>
      <c r="I3776" s="37">
        <f t="shared" si="475"/>
        <v>7.0514470289422904E-4</v>
      </c>
      <c r="J3776" s="37">
        <f t="shared" si="476"/>
        <v>-3.2956790068877767E-5</v>
      </c>
      <c r="K3776" s="39">
        <f t="shared" si="477"/>
        <v>-2.6813918278465983E-4</v>
      </c>
      <c r="L3776" s="36">
        <f>-(1-B3776/MAX(B$5:B3776))</f>
        <v>-1.0779732656935659E-2</v>
      </c>
      <c r="M3776" s="37">
        <f>-(1-C3776/MAX(C$5:C3776))</f>
        <v>-1.3418804177593002E-2</v>
      </c>
      <c r="N3776" s="37">
        <f>-(1-D3776/MAX(D$5:D3776))</f>
        <v>-5.9296241161019836E-3</v>
      </c>
      <c r="O3776" s="37">
        <f>-(1-E3776/MAX(E$5:E3776))</f>
        <v>-0.13366630952468395</v>
      </c>
      <c r="P3776" s="39">
        <f>-(1-F3776/MAX(F$5:F3776))</f>
        <v>-4.9561895808366563E-3</v>
      </c>
      <c r="Q3776" s="33">
        <f>IF(DatiStorici[[#This Row],[Calend]]="X",(DatiStorici[[#This Row],[Balanced]]*B$2/DatiStorici[[#This Row],[Bond 3Y]]),Q3775)</f>
        <v>38.809613925669971</v>
      </c>
      <c r="R3776" s="33">
        <f>IF(DatiStorici[[#This Row],[Calend]]="X",(DatiStorici[[#This Row],[Balanced]]*C$2/DatiStorici[[#This Row],[Bond 10Y]]),R3775)</f>
        <v>25.003538881718356</v>
      </c>
      <c r="S3776" s="33">
        <f>IF(DatiStorici[[#This Row],[Calend]]="X",(DatiStorici[[#This Row],[Balanced]]*D$2/DatiStorici[[#This Row],[SXXR]]),S3775)</f>
        <v>18.759542028468722</v>
      </c>
      <c r="T3776" s="33">
        <f>IF(DatiStorici[[#This Row],[Calend]]="X",(DatiStorici[[#This Row],[Balanced]]*E$2/DatiStorici[[#This Row],[Gold]]),T3775)</f>
        <v>28.478594896129035</v>
      </c>
      <c r="U3776" s="34">
        <f>SUMPRODUCT(DatiStorici[[#This Row],[Bond 3Y]:[Gold]],Q3775:T3775)</f>
        <v>21217.410335796154</v>
      </c>
      <c r="V3776" s="32">
        <f t="shared" si="478"/>
        <v>-2.1858301796059623E-4</v>
      </c>
      <c r="W3776" s="32">
        <f>-(1-U3776/MAX(U$5:U3776))</f>
        <v>-2.6234784085911178E-3</v>
      </c>
      <c r="X3776" s="53" t="str">
        <f t="shared" si="479"/>
        <v/>
      </c>
    </row>
    <row r="3777" spans="1:24" x14ac:dyDescent="0.3">
      <c r="A3777" s="79">
        <v>44439</v>
      </c>
      <c r="B3777" s="1">
        <v>132.630585</v>
      </c>
      <c r="C3777" s="1">
        <v>204.04418799999999</v>
      </c>
      <c r="D3777" s="1">
        <v>330.519856</v>
      </c>
      <c r="E3777" s="1">
        <v>169.01005000000001</v>
      </c>
      <c r="F3777" s="3">
        <f t="shared" si="472"/>
        <v>20078.223746943178</v>
      </c>
      <c r="G3777" s="36">
        <f t="shared" si="473"/>
        <v>-1.5793375114760049E-4</v>
      </c>
      <c r="H3777" s="31">
        <f t="shared" si="474"/>
        <v>-1.5729139954063986E-3</v>
      </c>
      <c r="I3777" s="37">
        <f t="shared" si="475"/>
        <v>1.7534856659657588E-3</v>
      </c>
      <c r="J3777" s="37">
        <f t="shared" si="476"/>
        <v>9.0388313935419635E-3</v>
      </c>
      <c r="K3777" s="39">
        <f t="shared" si="477"/>
        <v>2.9948779458792534E-3</v>
      </c>
      <c r="L3777" s="36">
        <f>-(1-B3777/MAX(B$5:B3777))</f>
        <v>-1.0935951588022741E-2</v>
      </c>
      <c r="M3777" s="37">
        <f>-(1-C3777/MAX(C$5:C3777))</f>
        <v>-1.4969391757966632E-2</v>
      </c>
      <c r="N3777" s="37">
        <f>-(1-D3777/MAX(D$5:D3777))</f>
        <v>-4.185006827340354E-3</v>
      </c>
      <c r="O3777" s="37">
        <f>-(1-E3777/MAX(E$5:E3777))</f>
        <v>-0.125800168560533</v>
      </c>
      <c r="P3777" s="39">
        <f>-(1-F3777/MAX(F$5:F3777))</f>
        <v>-1.9716879394952036E-3</v>
      </c>
      <c r="Q3777" s="33">
        <f>IF(DatiStorici[[#This Row],[Calend]]="X",(DatiStorici[[#This Row],[Balanced]]*B$2/DatiStorici[[#This Row],[Bond 3Y]]),Q3776)</f>
        <v>38.809613925669971</v>
      </c>
      <c r="R3777" s="33">
        <f>IF(DatiStorici[[#This Row],[Calend]]="X",(DatiStorici[[#This Row],[Balanced]]*C$2/DatiStorici[[#This Row],[Bond 10Y]]),R3776)</f>
        <v>25.003538881718356</v>
      </c>
      <c r="S3777" s="33">
        <f>IF(DatiStorici[[#This Row],[Calend]]="X",(DatiStorici[[#This Row],[Balanced]]*D$2/DatiStorici[[#This Row],[SXXR]]),S3776)</f>
        <v>18.759542028468722</v>
      </c>
      <c r="T3777" s="33">
        <f>IF(DatiStorici[[#This Row],[Calend]]="X",(DatiStorici[[#This Row],[Balanced]]*E$2/DatiStorici[[#This Row],[Gold]]),T3776)</f>
        <v>28.478594896129035</v>
      </c>
      <c r="U3777" s="34">
        <f>SUMPRODUCT(DatiStorici[[#This Row],[Bond 3Y]:[Gold]],Q3776:T3776)</f>
        <v>21262.738464032351</v>
      </c>
      <c r="V3777" s="32">
        <f t="shared" si="478"/>
        <v>2.1340860011123193E-3</v>
      </c>
      <c r="W3777" s="32">
        <f>-(1-U3777/MAX(U$5:U3777))</f>
        <v>-4.9271833208008875E-4</v>
      </c>
      <c r="X3777" s="53" t="str">
        <f t="shared" si="479"/>
        <v/>
      </c>
    </row>
    <row r="3778" spans="1:24" x14ac:dyDescent="0.3">
      <c r="A3778" s="79">
        <v>44440</v>
      </c>
      <c r="B3778" s="1">
        <v>132.63689099999999</v>
      </c>
      <c r="C3778" s="1">
        <v>203.97392300000001</v>
      </c>
      <c r="D3778" s="1">
        <v>332.09194600000001</v>
      </c>
      <c r="E3778" s="1">
        <v>168.72416999999999</v>
      </c>
      <c r="F3778" s="3">
        <f t="shared" si="472"/>
        <v>20088.974688123581</v>
      </c>
      <c r="G3778" s="36">
        <f t="shared" si="473"/>
        <v>4.7544464148282259E-5</v>
      </c>
      <c r="H3778" s="31">
        <f t="shared" si="474"/>
        <v>-3.4442098916822304E-4</v>
      </c>
      <c r="I3778" s="37">
        <f t="shared" si="475"/>
        <v>4.7451402014429267E-3</v>
      </c>
      <c r="J3778" s="37">
        <f t="shared" si="476"/>
        <v>-1.69292924050104E-3</v>
      </c>
      <c r="K3778" s="39">
        <f t="shared" si="477"/>
        <v>5.3530949909338888E-4</v>
      </c>
      <c r="L3778" s="36">
        <f>-(1-B3778/MAX(B$5:B3778))</f>
        <v>-1.0888925949937289E-2</v>
      </c>
      <c r="M3778" s="37">
        <f>-(1-C3778/MAX(C$5:C3778))</f>
        <v>-1.5308598556094677E-2</v>
      </c>
      <c r="N3778" s="37">
        <f>-(1-D3778/MAX(D$5:D3778))</f>
        <v>0</v>
      </c>
      <c r="O3778" s="37">
        <f>-(1-E3778/MAX(E$5:E3778))</f>
        <v>-0.12727887499137502</v>
      </c>
      <c r="P3778" s="39">
        <f>-(1-F3778/MAX(F$5:F3778))</f>
        <v>-1.4372908825358577E-3</v>
      </c>
      <c r="Q3778" s="33">
        <f>IF(DatiStorici[[#This Row],[Calend]]="X",(DatiStorici[[#This Row],[Balanced]]*B$2/DatiStorici[[#This Row],[Bond 3Y]]),Q3777)</f>
        <v>38.809613925669971</v>
      </c>
      <c r="R3778" s="33">
        <f>IF(DatiStorici[[#This Row],[Calend]]="X",(DatiStorici[[#This Row],[Balanced]]*C$2/DatiStorici[[#This Row],[Bond 10Y]]),R3777)</f>
        <v>25.003538881718356</v>
      </c>
      <c r="S3778" s="33">
        <f>IF(DatiStorici[[#This Row],[Calend]]="X",(DatiStorici[[#This Row],[Balanced]]*D$2/DatiStorici[[#This Row],[SXXR]]),S3777)</f>
        <v>18.759542028468722</v>
      </c>
      <c r="T3778" s="33">
        <f>IF(DatiStorici[[#This Row],[Calend]]="X",(DatiStorici[[#This Row],[Balanced]]*E$2/DatiStorici[[#This Row],[Gold]]),T3777)</f>
        <v>28.478594896129035</v>
      </c>
      <c r="U3778" s="34">
        <f>SUMPRODUCT(DatiStorici[[#This Row],[Bond 3Y]:[Gold]],Q3777:T3777)</f>
        <v>21282.576551516868</v>
      </c>
      <c r="V3778" s="32">
        <f t="shared" si="478"/>
        <v>9.3256279404614433E-4</v>
      </c>
      <c r="W3778" s="32">
        <f>-(1-U3778/MAX(U$5:U3778))</f>
        <v>0</v>
      </c>
      <c r="X3778" s="53" t="str">
        <f t="shared" si="479"/>
        <v/>
      </c>
    </row>
    <row r="3779" spans="1:24" x14ac:dyDescent="0.3">
      <c r="A3779" s="79">
        <v>44441</v>
      </c>
      <c r="B3779" s="1">
        <v>132.669173</v>
      </c>
      <c r="C3779" s="1">
        <v>204.340068</v>
      </c>
      <c r="D3779" s="1">
        <v>333.27613700000001</v>
      </c>
      <c r="E3779" s="1">
        <v>168.79216</v>
      </c>
      <c r="F3779" s="3">
        <f t="shared" si="472"/>
        <v>20119.537723625399</v>
      </c>
      <c r="G3779" s="36">
        <f t="shared" si="473"/>
        <v>2.4335667019893649E-4</v>
      </c>
      <c r="H3779" s="31">
        <f t="shared" si="474"/>
        <v>1.7934486998306479E-3</v>
      </c>
      <c r="I3779" s="37">
        <f t="shared" si="475"/>
        <v>3.5595102337339962E-3</v>
      </c>
      <c r="J3779" s="37">
        <f t="shared" si="476"/>
        <v>4.028842155261399E-4</v>
      </c>
      <c r="K3779" s="39">
        <f t="shared" si="477"/>
        <v>1.5202274122953819E-3</v>
      </c>
      <c r="L3779" s="36">
        <f>-(1-B3779/MAX(B$5:B3779))</f>
        <v>-1.0648189881323544E-2</v>
      </c>
      <c r="M3779" s="37">
        <f>-(1-C3779/MAX(C$5:C3779))</f>
        <v>-1.3541020485923094E-2</v>
      </c>
      <c r="N3779" s="37">
        <f>-(1-D3779/MAX(D$5:D3779))</f>
        <v>0</v>
      </c>
      <c r="O3779" s="37">
        <f>-(1-E3779/MAX(E$5:E3779))</f>
        <v>-0.12692719858787371</v>
      </c>
      <c r="P3779" s="39">
        <f>-(1-F3779/MAX(F$5:F3779))</f>
        <v>0</v>
      </c>
      <c r="Q3779" s="33">
        <f>IF(DatiStorici[[#This Row],[Calend]]="X",(DatiStorici[[#This Row],[Balanced]]*B$2/DatiStorici[[#This Row],[Bond 3Y]]),Q3778)</f>
        <v>38.809613925669971</v>
      </c>
      <c r="R3779" s="33">
        <f>IF(DatiStorici[[#This Row],[Calend]]="X",(DatiStorici[[#This Row],[Balanced]]*C$2/DatiStorici[[#This Row],[Bond 10Y]]),R3778)</f>
        <v>25.003538881718356</v>
      </c>
      <c r="S3779" s="33">
        <f>IF(DatiStorici[[#This Row],[Calend]]="X",(DatiStorici[[#This Row],[Balanced]]*D$2/DatiStorici[[#This Row],[SXXR]]),S3778)</f>
        <v>18.759542028468722</v>
      </c>
      <c r="T3779" s="33">
        <f>IF(DatiStorici[[#This Row],[Calend]]="X",(DatiStorici[[#This Row],[Balanced]]*E$2/DatiStorici[[#This Row],[Gold]]),T3778)</f>
        <v>28.478594896129035</v>
      </c>
      <c r="U3779" s="34">
        <f>SUMPRODUCT(DatiStorici[[#This Row],[Bond 3Y]:[Gold]],Q3778:T3778)</f>
        <v>21317.135464718689</v>
      </c>
      <c r="V3779" s="32">
        <f t="shared" si="478"/>
        <v>1.6224955121757166E-3</v>
      </c>
      <c r="W3779" s="32">
        <f>-(1-U3779/MAX(U$5:U3779))</f>
        <v>0</v>
      </c>
      <c r="X3779" s="53" t="str">
        <f t="shared" si="479"/>
        <v/>
      </c>
    </row>
    <row r="3780" spans="1:24" x14ac:dyDescent="0.3">
      <c r="A3780" s="79">
        <v>44442</v>
      </c>
      <c r="B3780" s="1">
        <v>132.646457</v>
      </c>
      <c r="C3780" s="1">
        <v>204.01392100000001</v>
      </c>
      <c r="D3780" s="1">
        <v>331.40093300000001</v>
      </c>
      <c r="E3780" s="1">
        <v>169.82862</v>
      </c>
      <c r="F3780" s="3">
        <f t="shared" si="472"/>
        <v>20123.388657465017</v>
      </c>
      <c r="G3780" s="36">
        <f t="shared" si="473"/>
        <v>-1.7123755623072142E-4</v>
      </c>
      <c r="H3780" s="31">
        <f t="shared" si="474"/>
        <v>-1.5973742298858078E-3</v>
      </c>
      <c r="I3780" s="37">
        <f t="shared" si="475"/>
        <v>-5.6424662735434904E-3</v>
      </c>
      <c r="J3780" s="37">
        <f t="shared" si="476"/>
        <v>6.1216753252315457E-3</v>
      </c>
      <c r="K3780" s="39">
        <f t="shared" si="477"/>
        <v>1.9138438466957189E-4</v>
      </c>
      <c r="L3780" s="36">
        <f>-(1-B3780/MAX(B$5:B3780))</f>
        <v>-1.0817589563333008E-2</v>
      </c>
      <c r="M3780" s="37">
        <f>-(1-C3780/MAX(C$5:C3780))</f>
        <v>-1.5115506781932186E-2</v>
      </c>
      <c r="N3780" s="37">
        <f>-(1-D3780/MAX(D$5:D3780))</f>
        <v>-5.6265774587995754E-3</v>
      </c>
      <c r="O3780" s="37">
        <f>-(1-E3780/MAX(E$5:E3780))</f>
        <v>-0.12156613776756298</v>
      </c>
      <c r="P3780" s="39">
        <f>-(1-F3780/MAX(F$5:F3780))</f>
        <v>0</v>
      </c>
      <c r="Q3780" s="33">
        <f>IF(DatiStorici[[#This Row],[Calend]]="X",(DatiStorici[[#This Row],[Balanced]]*B$2/DatiStorici[[#This Row],[Bond 3Y]]),Q3779)</f>
        <v>38.809613925669971</v>
      </c>
      <c r="R3780" s="33">
        <f>IF(DatiStorici[[#This Row],[Calend]]="X",(DatiStorici[[#This Row],[Balanced]]*C$2/DatiStorici[[#This Row],[Bond 10Y]]),R3779)</f>
        <v>25.003538881718356</v>
      </c>
      <c r="S3780" s="33">
        <f>IF(DatiStorici[[#This Row],[Calend]]="X",(DatiStorici[[#This Row],[Balanced]]*D$2/DatiStorici[[#This Row],[SXXR]]),S3779)</f>
        <v>18.759542028468722</v>
      </c>
      <c r="T3780" s="33">
        <f>IF(DatiStorici[[#This Row],[Calend]]="X",(DatiStorici[[#This Row],[Balanced]]*E$2/DatiStorici[[#This Row],[Gold]]),T3779)</f>
        <v>28.478594896129035</v>
      </c>
      <c r="U3780" s="34">
        <f>SUMPRODUCT(DatiStorici[[#This Row],[Bond 3Y]:[Gold]],Q3779:T3779)</f>
        <v>21302.437992549185</v>
      </c>
      <c r="V3780" s="32">
        <f t="shared" si="478"/>
        <v>-6.897052954724695E-4</v>
      </c>
      <c r="W3780" s="32">
        <f>-(1-U3780/MAX(U$5:U3780))</f>
        <v>-6.8946750344711649E-4</v>
      </c>
      <c r="X3780" s="53" t="str">
        <f t="shared" si="479"/>
        <v/>
      </c>
    </row>
    <row r="3781" spans="1:24" x14ac:dyDescent="0.3">
      <c r="A3781" s="79">
        <v>44445</v>
      </c>
      <c r="B3781" s="1">
        <v>132.65111400000001</v>
      </c>
      <c r="C3781" s="1">
        <v>204.143663</v>
      </c>
      <c r="D3781" s="1">
        <v>333.68240700000001</v>
      </c>
      <c r="E3781" s="1">
        <v>169.62747999999999</v>
      </c>
      <c r="F3781" s="3">
        <f t="shared" si="472"/>
        <v>20153.176555322094</v>
      </c>
      <c r="G3781" s="36">
        <f t="shared" si="473"/>
        <v>3.5107746994640231E-5</v>
      </c>
      <c r="H3781" s="31">
        <f t="shared" si="474"/>
        <v>6.3574467046929666E-4</v>
      </c>
      <c r="I3781" s="37">
        <f t="shared" si="475"/>
        <v>6.8607430432276453E-3</v>
      </c>
      <c r="J3781" s="37">
        <f t="shared" si="476"/>
        <v>-1.1850723763104807E-3</v>
      </c>
      <c r="K3781" s="39">
        <f t="shared" si="477"/>
        <v>1.4791680040676975E-3</v>
      </c>
      <c r="L3781" s="36">
        <f>-(1-B3781/MAX(B$5:B3781))</f>
        <v>-1.0782860987918252E-2</v>
      </c>
      <c r="M3781" s="37">
        <f>-(1-C3781/MAX(C$5:C3781))</f>
        <v>-1.4489172641140469E-2</v>
      </c>
      <c r="N3781" s="37">
        <f>-(1-D3781/MAX(D$5:D3781))</f>
        <v>0</v>
      </c>
      <c r="O3781" s="37">
        <f>-(1-E3781/MAX(E$5:E3781))</f>
        <v>-0.12260652888096568</v>
      </c>
      <c r="P3781" s="39">
        <f>-(1-F3781/MAX(F$5:F3781))</f>
        <v>0</v>
      </c>
      <c r="Q3781" s="33">
        <f>IF(DatiStorici[[#This Row],[Calend]]="X",(DatiStorici[[#This Row],[Balanced]]*B$2/DatiStorici[[#This Row],[Bond 3Y]]),Q3780)</f>
        <v>38.809613925669971</v>
      </c>
      <c r="R3781" s="33">
        <f>IF(DatiStorici[[#This Row],[Calend]]="X",(DatiStorici[[#This Row],[Balanced]]*C$2/DatiStorici[[#This Row],[Bond 10Y]]),R3780)</f>
        <v>25.003538881718356</v>
      </c>
      <c r="S3781" s="33">
        <f>IF(DatiStorici[[#This Row],[Calend]]="X",(DatiStorici[[#This Row],[Balanced]]*D$2/DatiStorici[[#This Row],[SXXR]]),S3780)</f>
        <v>18.759542028468722</v>
      </c>
      <c r="T3781" s="33">
        <f>IF(DatiStorici[[#This Row],[Calend]]="X",(DatiStorici[[#This Row],[Balanced]]*E$2/DatiStorici[[#This Row],[Gold]]),T3780)</f>
        <v>28.478594896129035</v>
      </c>
      <c r="U3781" s="34">
        <f>SUMPRODUCT(DatiStorici[[#This Row],[Bond 3Y]:[Gold]],Q3780:T3780)</f>
        <v>21342.933960875278</v>
      </c>
      <c r="V3781" s="32">
        <f t="shared" si="478"/>
        <v>1.89919696526808E-3</v>
      </c>
      <c r="W3781" s="32">
        <f>-(1-U3781/MAX(U$5:U3781))</f>
        <v>0</v>
      </c>
      <c r="X3781" s="53" t="str">
        <f t="shared" si="479"/>
        <v/>
      </c>
    </row>
    <row r="3782" spans="1:24" x14ac:dyDescent="0.3">
      <c r="A3782" s="79">
        <v>44446</v>
      </c>
      <c r="B3782" s="1">
        <v>132.58434099999999</v>
      </c>
      <c r="C3782" s="1">
        <v>203.20084700000001</v>
      </c>
      <c r="D3782" s="1">
        <v>332.05237899999997</v>
      </c>
      <c r="E3782" s="1">
        <v>167.81444999999999</v>
      </c>
      <c r="F3782" s="3">
        <f t="shared" si="472"/>
        <v>20031.628999357679</v>
      </c>
      <c r="G3782" s="36">
        <f t="shared" si="473"/>
        <v>-5.0349981612116286E-4</v>
      </c>
      <c r="H3782" s="31">
        <f t="shared" si="474"/>
        <v>-4.6290923797818115E-3</v>
      </c>
      <c r="I3782" s="37">
        <f t="shared" si="475"/>
        <v>-4.8969388159306459E-3</v>
      </c>
      <c r="J3782" s="37">
        <f t="shared" si="476"/>
        <v>-1.0745833787119172E-2</v>
      </c>
      <c r="K3782" s="39">
        <f t="shared" si="477"/>
        <v>-6.0494470466653056E-3</v>
      </c>
      <c r="L3782" s="36">
        <f>-(1-B3782/MAX(B$5:B3782))</f>
        <v>-1.1280806267316867E-2</v>
      </c>
      <c r="M3782" s="37">
        <f>-(1-C3782/MAX(C$5:C3782))</f>
        <v>-1.9040650568756368E-2</v>
      </c>
      <c r="N3782" s="37">
        <f>-(1-D3782/MAX(D$5:D3782))</f>
        <v>-4.8849683585506787E-3</v>
      </c>
      <c r="O3782" s="37">
        <f>-(1-E3782/MAX(E$5:E3782))</f>
        <v>-0.13198437665034202</v>
      </c>
      <c r="P3782" s="39">
        <f>-(1-F3782/MAX(F$5:F3782))</f>
        <v>-6.0311859835473491E-3</v>
      </c>
      <c r="Q3782" s="33">
        <f>IF(DatiStorici[[#This Row],[Calend]]="X",(DatiStorici[[#This Row],[Balanced]]*B$2/DatiStorici[[#This Row],[Bond 3Y]]),Q3781)</f>
        <v>38.809613925669971</v>
      </c>
      <c r="R3782" s="33">
        <f>IF(DatiStorici[[#This Row],[Calend]]="X",(DatiStorici[[#This Row],[Balanced]]*C$2/DatiStorici[[#This Row],[Bond 10Y]]),R3781)</f>
        <v>25.003538881718356</v>
      </c>
      <c r="S3782" s="33">
        <f>IF(DatiStorici[[#This Row],[Calend]]="X",(DatiStorici[[#This Row],[Balanced]]*D$2/DatiStorici[[#This Row],[SXXR]]),S3781)</f>
        <v>18.759542028468722</v>
      </c>
      <c r="T3782" s="33">
        <f>IF(DatiStorici[[#This Row],[Calend]]="X",(DatiStorici[[#This Row],[Balanced]]*E$2/DatiStorici[[#This Row],[Gold]]),T3781)</f>
        <v>28.478594896129035</v>
      </c>
      <c r="U3782" s="34">
        <f>SUMPRODUCT(DatiStorici[[#This Row],[Bond 3Y]:[Gold]],Q3781:T3781)</f>
        <v>21234.557664332206</v>
      </c>
      <c r="V3782" s="32">
        <f t="shared" si="478"/>
        <v>-5.0907898264611288E-3</v>
      </c>
      <c r="W3782" s="32">
        <f>-(1-U3782/MAX(U$5:U3782))</f>
        <v>-5.0778537169136051E-3</v>
      </c>
      <c r="X3782" s="53" t="str">
        <f t="shared" si="479"/>
        <v/>
      </c>
    </row>
    <row r="3783" spans="1:24" x14ac:dyDescent="0.3">
      <c r="A3783" s="79">
        <v>44447</v>
      </c>
      <c r="B3783" s="1">
        <v>132.581335</v>
      </c>
      <c r="C3783" s="1">
        <v>203.30729199999999</v>
      </c>
      <c r="D3783" s="1">
        <v>328.54432100000002</v>
      </c>
      <c r="E3783" s="1">
        <v>166.30875</v>
      </c>
      <c r="F3783" s="3">
        <f t="shared" ref="F3783:F3846" si="480">SUMPRODUCT(B3783:E3783,B$3:E$3)</f>
        <v>19922.090729915471</v>
      </c>
      <c r="G3783" s="36">
        <f t="shared" ref="G3783:G3846" si="481">LN(B3783/B3782)</f>
        <v>-2.2672617704284054E-5</v>
      </c>
      <c r="H3783" s="31">
        <f t="shared" ref="H3783:H3846" si="482">LN(C3783/C3782)</f>
        <v>5.2370416343781271E-4</v>
      </c>
      <c r="I3783" s="37">
        <f t="shared" ref="I3783:I3846" si="483">LN(D3783/D3782)</f>
        <v>-1.0620976390543966E-2</v>
      </c>
      <c r="J3783" s="37">
        <f t="shared" ref="J3783:J3846" si="484">LN(E3783/E3782)</f>
        <v>-9.0129041780207132E-3</v>
      </c>
      <c r="K3783" s="39">
        <f t="shared" ref="K3783:K3846" si="485">LN(F3783/F3782)</f>
        <v>-5.4832713767257162E-3</v>
      </c>
      <c r="L3783" s="36">
        <f>-(1-B3783/MAX(B$5:B3783))</f>
        <v>-1.1303222865490903E-2</v>
      </c>
      <c r="M3783" s="37">
        <f>-(1-C3783/MAX(C$5:C3783))</f>
        <v>-1.8526783527886281E-2</v>
      </c>
      <c r="N3783" s="37">
        <f>-(1-D3783/MAX(D$5:D3783))</f>
        <v>-1.5398132752021287E-2</v>
      </c>
      <c r="O3783" s="37">
        <f>-(1-E3783/MAX(E$5:E3783))</f>
        <v>-0.13977256845431107</v>
      </c>
      <c r="P3783" s="39">
        <f>-(1-F3783/MAX(F$5:F3783))</f>
        <v>-1.1466471539723466E-2</v>
      </c>
      <c r="Q3783" s="33">
        <f>IF(DatiStorici[[#This Row],[Calend]]="X",(DatiStorici[[#This Row],[Balanced]]*B$2/DatiStorici[[#This Row],[Bond 3Y]]),Q3782)</f>
        <v>38.809613925669971</v>
      </c>
      <c r="R3783" s="33">
        <f>IF(DatiStorici[[#This Row],[Calend]]="X",(DatiStorici[[#This Row],[Balanced]]*C$2/DatiStorici[[#This Row],[Bond 10Y]]),R3782)</f>
        <v>25.003538881718356</v>
      </c>
      <c r="S3783" s="33">
        <f>IF(DatiStorici[[#This Row],[Calend]]="X",(DatiStorici[[#This Row],[Balanced]]*D$2/DatiStorici[[#This Row],[SXXR]]),S3782)</f>
        <v>18.759542028468722</v>
      </c>
      <c r="T3783" s="33">
        <f>IF(DatiStorici[[#This Row],[Calend]]="X",(DatiStorici[[#This Row],[Balanced]]*E$2/DatiStorici[[#This Row],[Gold]]),T3782)</f>
        <v>28.478594896129035</v>
      </c>
      <c r="U3783" s="34">
        <f>SUMPRODUCT(DatiStorici[[#This Row],[Bond 3Y]:[Gold]],Q3782:T3782)</f>
        <v>21128.412722504603</v>
      </c>
      <c r="V3783" s="32">
        <f t="shared" ref="V3783:V3846" si="486">LN(U3783/U3782)</f>
        <v>-5.0112238583580292E-3</v>
      </c>
      <c r="W3783" s="32">
        <f>-(1-U3783/MAX(U$5:U3783))</f>
        <v>-1.0051159731081172E-2</v>
      </c>
      <c r="X3783" s="53" t="str">
        <f t="shared" ref="X3783:X3846" si="487">IF(AND(MONTH(A3783)&lt;&gt;MONTH(A3782),MONTH(A3783)=X$2),"X","")</f>
        <v/>
      </c>
    </row>
    <row r="3784" spans="1:24" x14ac:dyDescent="0.3">
      <c r="A3784" s="79">
        <v>44448</v>
      </c>
      <c r="B3784" s="1">
        <v>132.63439500000001</v>
      </c>
      <c r="C3784" s="1">
        <v>204.22466900000001</v>
      </c>
      <c r="D3784" s="1">
        <v>328.36273499999999</v>
      </c>
      <c r="E3784" s="1">
        <v>166.51643000000001</v>
      </c>
      <c r="F3784" s="3">
        <f t="shared" si="480"/>
        <v>19952.086631361468</v>
      </c>
      <c r="G3784" s="36">
        <f t="shared" si="481"/>
        <v>4.0012710187232531E-4</v>
      </c>
      <c r="H3784" s="31">
        <f t="shared" si="482"/>
        <v>4.5021182990404481E-3</v>
      </c>
      <c r="I3784" s="37">
        <f t="shared" si="483"/>
        <v>-5.5285143603363621E-4</v>
      </c>
      <c r="J3784" s="37">
        <f t="shared" si="484"/>
        <v>1.2479826613748363E-3</v>
      </c>
      <c r="K3784" s="39">
        <f t="shared" si="485"/>
        <v>1.5045279471201285E-3</v>
      </c>
      <c r="L3784" s="36">
        <f>-(1-B3784/MAX(B$5:B3784))</f>
        <v>-1.0907539332852045E-2</v>
      </c>
      <c r="M3784" s="37">
        <f>-(1-C3784/MAX(C$5:C3784))</f>
        <v>-1.4098113281727276E-2</v>
      </c>
      <c r="N3784" s="37">
        <f>-(1-D3784/MAX(D$5:D3784))</f>
        <v>-1.5942320866799586E-2</v>
      </c>
      <c r="O3784" s="37">
        <f>-(1-E3784/MAX(E$5:E3784))</f>
        <v>-0.13869834937092906</v>
      </c>
      <c r="P3784" s="39">
        <f>-(1-F3784/MAX(F$5:F3784))</f>
        <v>-9.9780758337831843E-3</v>
      </c>
      <c r="Q3784" s="33">
        <f>IF(DatiStorici[[#This Row],[Calend]]="X",(DatiStorici[[#This Row],[Balanced]]*B$2/DatiStorici[[#This Row],[Bond 3Y]]),Q3783)</f>
        <v>38.809613925669971</v>
      </c>
      <c r="R3784" s="33">
        <f>IF(DatiStorici[[#This Row],[Calend]]="X",(DatiStorici[[#This Row],[Balanced]]*C$2/DatiStorici[[#This Row],[Bond 10Y]]),R3783)</f>
        <v>25.003538881718356</v>
      </c>
      <c r="S3784" s="33">
        <f>IF(DatiStorici[[#This Row],[Calend]]="X",(DatiStorici[[#This Row],[Balanced]]*D$2/DatiStorici[[#This Row],[SXXR]]),S3783)</f>
        <v>18.759542028468722</v>
      </c>
      <c r="T3784" s="33">
        <f>IF(DatiStorici[[#This Row],[Calend]]="X",(DatiStorici[[#This Row],[Balanced]]*E$2/DatiStorici[[#This Row],[Gold]]),T3783)</f>
        <v>28.478594896129035</v>
      </c>
      <c r="U3784" s="34">
        <f>SUMPRODUCT(DatiStorici[[#This Row],[Bond 3Y]:[Gold]],Q3783:T3783)</f>
        <v>21155.917596497438</v>
      </c>
      <c r="V3784" s="32">
        <f t="shared" si="486"/>
        <v>1.3009489645261941E-3</v>
      </c>
      <c r="W3784" s="32">
        <f>-(1-U3784/MAX(U$5:U3784))</f>
        <v>-8.7624487205305579E-3</v>
      </c>
      <c r="X3784" s="53" t="str">
        <f t="shared" si="487"/>
        <v/>
      </c>
    </row>
    <row r="3785" spans="1:24" x14ac:dyDescent="0.3">
      <c r="A3785" s="79">
        <v>44449</v>
      </c>
      <c r="B3785" s="1">
        <v>132.60719499999999</v>
      </c>
      <c r="C3785" s="1">
        <v>203.720134</v>
      </c>
      <c r="D3785" s="1">
        <v>327.49367000000001</v>
      </c>
      <c r="E3785" s="1">
        <v>167.10588999999999</v>
      </c>
      <c r="F3785" s="3">
        <f t="shared" si="480"/>
        <v>19948.816096158364</v>
      </c>
      <c r="G3785" s="36">
        <f t="shared" si="481"/>
        <v>-2.0509604165296655E-4</v>
      </c>
      <c r="H3785" s="31">
        <f t="shared" si="482"/>
        <v>-2.4735466834563684E-3</v>
      </c>
      <c r="I3785" s="37">
        <f t="shared" si="483"/>
        <v>-2.6501700738877361E-3</v>
      </c>
      <c r="J3785" s="37">
        <f t="shared" si="484"/>
        <v>3.5337001036614751E-3</v>
      </c>
      <c r="K3785" s="39">
        <f t="shared" si="485"/>
        <v>-1.6393289308575082E-4</v>
      </c>
      <c r="L3785" s="36">
        <f>-(1-B3785/MAX(B$5:B3785))</f>
        <v>-1.1110377480002098E-2</v>
      </c>
      <c r="M3785" s="37">
        <f>-(1-C3785/MAX(C$5:C3785))</f>
        <v>-1.6533774021691094E-2</v>
      </c>
      <c r="N3785" s="37">
        <f>-(1-D3785/MAX(D$5:D3785))</f>
        <v>-1.8546788413690618E-2</v>
      </c>
      <c r="O3785" s="37">
        <f>-(1-E3785/MAX(E$5:E3785))</f>
        <v>-0.13564938374645708</v>
      </c>
      <c r="P3785" s="39">
        <f>-(1-F3785/MAX(F$5:F3785))</f>
        <v>-1.0140359689835732E-2</v>
      </c>
      <c r="Q3785" s="33">
        <f>IF(DatiStorici[[#This Row],[Calend]]="X",(DatiStorici[[#This Row],[Balanced]]*B$2/DatiStorici[[#This Row],[Bond 3Y]]),Q3784)</f>
        <v>38.809613925669971</v>
      </c>
      <c r="R3785" s="33">
        <f>IF(DatiStorici[[#This Row],[Calend]]="X",(DatiStorici[[#This Row],[Balanced]]*C$2/DatiStorici[[#This Row],[Bond 10Y]]),R3784)</f>
        <v>25.003538881718356</v>
      </c>
      <c r="S3785" s="33">
        <f>IF(DatiStorici[[#This Row],[Calend]]="X",(DatiStorici[[#This Row],[Balanced]]*D$2/DatiStorici[[#This Row],[SXXR]]),S3784)</f>
        <v>18.759542028468722</v>
      </c>
      <c r="T3785" s="33">
        <f>IF(DatiStorici[[#This Row],[Calend]]="X",(DatiStorici[[#This Row],[Balanced]]*E$2/DatiStorici[[#This Row],[Gold]]),T3784)</f>
        <v>28.478594896129035</v>
      </c>
      <c r="U3785" s="34">
        <f>SUMPRODUCT(DatiStorici[[#This Row],[Bond 3Y]:[Gold]],Q3784:T3784)</f>
        <v>21142.730545663471</v>
      </c>
      <c r="V3785" s="32">
        <f t="shared" si="486"/>
        <v>-6.2352116866165629E-4</v>
      </c>
      <c r="W3785" s="32">
        <f>-(1-U3785/MAX(U$5:U3785))</f>
        <v>-9.3803136709699197E-3</v>
      </c>
      <c r="X3785" s="53" t="str">
        <f t="shared" si="487"/>
        <v/>
      </c>
    </row>
    <row r="3786" spans="1:24" x14ac:dyDescent="0.3">
      <c r="A3786" s="79">
        <v>44452</v>
      </c>
      <c r="B3786" s="1">
        <v>132.61358300000001</v>
      </c>
      <c r="C3786" s="1">
        <v>203.728556</v>
      </c>
      <c r="D3786" s="1">
        <v>328.43904400000002</v>
      </c>
      <c r="E3786" s="1">
        <v>167.03521000000001</v>
      </c>
      <c r="F3786" s="3">
        <f t="shared" si="480"/>
        <v>19960.621004324919</v>
      </c>
      <c r="G3786" s="36">
        <f t="shared" si="481"/>
        <v>4.8171188165716458E-5</v>
      </c>
      <c r="H3786" s="31">
        <f t="shared" si="482"/>
        <v>4.1340174642297125E-5</v>
      </c>
      <c r="I3786" s="37">
        <f t="shared" si="483"/>
        <v>2.8825354626038279E-3</v>
      </c>
      <c r="J3786" s="37">
        <f t="shared" si="484"/>
        <v>-4.2305481758545736E-4</v>
      </c>
      <c r="K3786" s="39">
        <f t="shared" si="485"/>
        <v>5.9158481644918943E-4</v>
      </c>
      <c r="L3786" s="36">
        <f>-(1-B3786/MAX(B$5:B3786))</f>
        <v>-1.1062740344561006E-2</v>
      </c>
      <c r="M3786" s="37">
        <f>-(1-C3786/MAX(C$5:C3786))</f>
        <v>-1.6493116515765904E-2</v>
      </c>
      <c r="N3786" s="37">
        <f>-(1-D3786/MAX(D$5:D3786))</f>
        <v>-1.5713633353166223E-2</v>
      </c>
      <c r="O3786" s="37">
        <f>-(1-E3786/MAX(E$5:E3786))</f>
        <v>-0.13601497410091301</v>
      </c>
      <c r="P3786" s="39">
        <f>-(1-F3786/MAX(F$5:F3786))</f>
        <v>-9.5546005101773135E-3</v>
      </c>
      <c r="Q3786" s="33">
        <f>IF(DatiStorici[[#This Row],[Calend]]="X",(DatiStorici[[#This Row],[Balanced]]*B$2/DatiStorici[[#This Row],[Bond 3Y]]),Q3785)</f>
        <v>38.809613925669971</v>
      </c>
      <c r="R3786" s="33">
        <f>IF(DatiStorici[[#This Row],[Calend]]="X",(DatiStorici[[#This Row],[Balanced]]*C$2/DatiStorici[[#This Row],[Bond 10Y]]),R3785)</f>
        <v>25.003538881718356</v>
      </c>
      <c r="S3786" s="33">
        <f>IF(DatiStorici[[#This Row],[Calend]]="X",(DatiStorici[[#This Row],[Balanced]]*D$2/DatiStorici[[#This Row],[SXXR]]),S3785)</f>
        <v>18.759542028468722</v>
      </c>
      <c r="T3786" s="33">
        <f>IF(DatiStorici[[#This Row],[Calend]]="X",(DatiStorici[[#This Row],[Balanced]]*E$2/DatiStorici[[#This Row],[Gold]]),T3785)</f>
        <v>28.478594896129035</v>
      </c>
      <c r="U3786" s="34">
        <f>SUMPRODUCT(DatiStorici[[#This Row],[Bond 3Y]:[Gold]],Q3785:T3785)</f>
        <v>21158.910957480057</v>
      </c>
      <c r="V3786" s="32">
        <f t="shared" si="486"/>
        <v>7.650016420514815E-4</v>
      </c>
      <c r="W3786" s="32">
        <f>-(1-U3786/MAX(U$5:U3786))</f>
        <v>-8.6221980414015187E-3</v>
      </c>
      <c r="X3786" s="53" t="str">
        <f t="shared" si="487"/>
        <v/>
      </c>
    </row>
    <row r="3787" spans="1:24" x14ac:dyDescent="0.3">
      <c r="A3787" s="79">
        <v>44453</v>
      </c>
      <c r="B3787" s="1">
        <v>132.62536600000001</v>
      </c>
      <c r="C3787" s="1">
        <v>204.00168600000001</v>
      </c>
      <c r="D3787" s="1">
        <v>328.42349899999999</v>
      </c>
      <c r="E3787" s="1">
        <v>166.9263</v>
      </c>
      <c r="F3787" s="3">
        <f t="shared" si="480"/>
        <v>19963.297802990437</v>
      </c>
      <c r="G3787" s="36">
        <f t="shared" si="481"/>
        <v>8.884818803714884E-5</v>
      </c>
      <c r="H3787" s="31">
        <f t="shared" si="482"/>
        <v>1.3397585595559345E-3</v>
      </c>
      <c r="I3787" s="37">
        <f t="shared" si="483"/>
        <v>-4.7331059347524194E-5</v>
      </c>
      <c r="J3787" s="37">
        <f t="shared" si="484"/>
        <v>-6.522308745155888E-4</v>
      </c>
      <c r="K3787" s="39">
        <f t="shared" si="485"/>
        <v>1.3409498613833236E-4</v>
      </c>
      <c r="L3787" s="36">
        <f>-(1-B3787/MAX(B$5:B3787))</f>
        <v>-1.097487115750706E-2</v>
      </c>
      <c r="M3787" s="37">
        <f>-(1-C3787/MAX(C$5:C3787))</f>
        <v>-1.5174571681599192E-2</v>
      </c>
      <c r="N3787" s="37">
        <f>-(1-D3787/MAX(D$5:D3787))</f>
        <v>-1.5760219567104827E-2</v>
      </c>
      <c r="O3787" s="37">
        <f>-(1-E3787/MAX(E$5:E3787))</f>
        <v>-0.13657830807804683</v>
      </c>
      <c r="P3787" s="39">
        <f>-(1-F3787/MAX(F$5:F3787))</f>
        <v>-9.4217778428340448E-3</v>
      </c>
      <c r="Q3787" s="33">
        <f>IF(DatiStorici[[#This Row],[Calend]]="X",(DatiStorici[[#This Row],[Balanced]]*B$2/DatiStorici[[#This Row],[Bond 3Y]]),Q3786)</f>
        <v>38.809613925669971</v>
      </c>
      <c r="R3787" s="33">
        <f>IF(DatiStorici[[#This Row],[Calend]]="X",(DatiStorici[[#This Row],[Balanced]]*C$2/DatiStorici[[#This Row],[Bond 10Y]]),R3786)</f>
        <v>25.003538881718356</v>
      </c>
      <c r="S3787" s="33">
        <f>IF(DatiStorici[[#This Row],[Calend]]="X",(DatiStorici[[#This Row],[Balanced]]*D$2/DatiStorici[[#This Row],[SXXR]]),S3786)</f>
        <v>18.759542028468722</v>
      </c>
      <c r="T3787" s="33">
        <f>IF(DatiStorici[[#This Row],[Calend]]="X",(DatiStorici[[#This Row],[Balanced]]*E$2/DatiStorici[[#This Row],[Gold]]),T3786)</f>
        <v>28.478594896129035</v>
      </c>
      <c r="U3787" s="34">
        <f>SUMPRODUCT(DatiStorici[[#This Row],[Bond 3Y]:[Gold]],Q3786:T3786)</f>
        <v>21162.804246884734</v>
      </c>
      <c r="V3787" s="32">
        <f t="shared" si="486"/>
        <v>1.8398542671813398E-4</v>
      </c>
      <c r="W3787" s="32">
        <f>-(1-U3787/MAX(U$5:U3787))</f>
        <v>-8.4397821930549677E-3</v>
      </c>
      <c r="X3787" s="53" t="str">
        <f t="shared" si="487"/>
        <v/>
      </c>
    </row>
    <row r="3788" spans="1:24" x14ac:dyDescent="0.3">
      <c r="A3788" s="79">
        <v>44454</v>
      </c>
      <c r="B3788" s="1">
        <v>132.59532100000001</v>
      </c>
      <c r="C3788" s="1">
        <v>203.54728900000001</v>
      </c>
      <c r="D3788" s="1">
        <v>323.98490500000003</v>
      </c>
      <c r="E3788" s="1">
        <v>167.31553</v>
      </c>
      <c r="F3788" s="3">
        <f t="shared" si="480"/>
        <v>19899.631331385568</v>
      </c>
      <c r="G3788" s="36">
        <f t="shared" si="481"/>
        <v>-2.2656603802947151E-4</v>
      </c>
      <c r="H3788" s="31">
        <f t="shared" si="482"/>
        <v>-2.2299022505914809E-3</v>
      </c>
      <c r="I3788" s="37">
        <f t="shared" si="483"/>
        <v>-1.3607005846663408E-2</v>
      </c>
      <c r="J3788" s="37">
        <f t="shared" si="484"/>
        <v>2.3290332987034542E-3</v>
      </c>
      <c r="K3788" s="39">
        <f t="shared" si="485"/>
        <v>-3.1942723287922093E-3</v>
      </c>
      <c r="L3788" s="36">
        <f>-(1-B3788/MAX(B$5:B3788))</f>
        <v>-1.1198925279974681E-2</v>
      </c>
      <c r="M3788" s="37">
        <f>-(1-C3788/MAX(C$5:C3788))</f>
        <v>-1.7368189435089665E-2</v>
      </c>
      <c r="N3788" s="37">
        <f>-(1-D3788/MAX(D$5:D3788))</f>
        <v>-2.9062071588329186E-2</v>
      </c>
      <c r="O3788" s="37">
        <f>-(1-E3788/MAX(E$5:E3788))</f>
        <v>-0.13456502661702618</v>
      </c>
      <c r="P3788" s="39">
        <f>-(1-F3788/MAX(F$5:F3788))</f>
        <v>-1.2580906203075393E-2</v>
      </c>
      <c r="Q3788" s="33">
        <f>IF(DatiStorici[[#This Row],[Calend]]="X",(DatiStorici[[#This Row],[Balanced]]*B$2/DatiStorici[[#This Row],[Bond 3Y]]),Q3787)</f>
        <v>38.809613925669971</v>
      </c>
      <c r="R3788" s="33">
        <f>IF(DatiStorici[[#This Row],[Calend]]="X",(DatiStorici[[#This Row],[Balanced]]*C$2/DatiStorici[[#This Row],[Bond 10Y]]),R3787)</f>
        <v>25.003538881718356</v>
      </c>
      <c r="S3788" s="33">
        <f>IF(DatiStorici[[#This Row],[Calend]]="X",(DatiStorici[[#This Row],[Balanced]]*D$2/DatiStorici[[#This Row],[SXXR]]),S3787)</f>
        <v>18.759542028468722</v>
      </c>
      <c r="T3788" s="33">
        <f>IF(DatiStorici[[#This Row],[Calend]]="X",(DatiStorici[[#This Row],[Balanced]]*E$2/DatiStorici[[#This Row],[Gold]]),T3787)</f>
        <v>28.478594896129035</v>
      </c>
      <c r="U3788" s="34">
        <f>SUMPRODUCT(DatiStorici[[#This Row],[Bond 3Y]:[Gold]],Q3787:T3787)</f>
        <v>21078.095411778213</v>
      </c>
      <c r="V3788" s="32">
        <f t="shared" si="486"/>
        <v>-4.010754948132713E-3</v>
      </c>
      <c r="W3788" s="32">
        <f>-(1-U3788/MAX(U$5:U3788))</f>
        <v>-1.2408722698695196E-2</v>
      </c>
      <c r="X3788" s="53" t="str">
        <f t="shared" si="487"/>
        <v/>
      </c>
    </row>
    <row r="3789" spans="1:24" x14ac:dyDescent="0.3">
      <c r="A3789" s="79">
        <v>44455</v>
      </c>
      <c r="B3789" s="1">
        <v>132.598422</v>
      </c>
      <c r="C3789" s="1">
        <v>203.47009399999999</v>
      </c>
      <c r="D3789" s="1">
        <v>325.421336</v>
      </c>
      <c r="E3789" s="1">
        <v>162.75130999999999</v>
      </c>
      <c r="F3789" s="3">
        <f t="shared" si="480"/>
        <v>19739.346014276067</v>
      </c>
      <c r="G3789" s="36">
        <f t="shared" si="481"/>
        <v>2.3386675455026075E-5</v>
      </c>
      <c r="H3789" s="31">
        <f t="shared" si="482"/>
        <v>-3.7932041308228468E-4</v>
      </c>
      <c r="I3789" s="37">
        <f t="shared" si="483"/>
        <v>4.4238359656221006E-3</v>
      </c>
      <c r="J3789" s="37">
        <f t="shared" si="484"/>
        <v>-2.7658100729590449E-2</v>
      </c>
      <c r="K3789" s="39">
        <f t="shared" si="485"/>
        <v>-8.0873020171677596E-3</v>
      </c>
      <c r="L3789" s="36">
        <f>-(1-B3789/MAX(B$5:B3789))</f>
        <v>-1.1175800239742628E-2</v>
      </c>
      <c r="M3789" s="37">
        <f>-(1-C3789/MAX(C$5:C3789))</f>
        <v>-1.7740851055832563E-2</v>
      </c>
      <c r="N3789" s="37">
        <f>-(1-D3789/MAX(D$5:D3789))</f>
        <v>-2.4757286649517596E-2</v>
      </c>
      <c r="O3789" s="37">
        <f>-(1-E3789/MAX(E$5:E3789))</f>
        <v>-0.15817332893190417</v>
      </c>
      <c r="P3789" s="39">
        <f>-(1-F3789/MAX(F$5:F3789))</f>
        <v>-2.0534258701601193E-2</v>
      </c>
      <c r="Q3789" s="33">
        <f>IF(DatiStorici[[#This Row],[Calend]]="X",(DatiStorici[[#This Row],[Balanced]]*B$2/DatiStorici[[#This Row],[Bond 3Y]]),Q3788)</f>
        <v>38.809613925669971</v>
      </c>
      <c r="R3789" s="33">
        <f>IF(DatiStorici[[#This Row],[Calend]]="X",(DatiStorici[[#This Row],[Balanced]]*C$2/DatiStorici[[#This Row],[Bond 10Y]]),R3788)</f>
        <v>25.003538881718356</v>
      </c>
      <c r="S3789" s="33">
        <f>IF(DatiStorici[[#This Row],[Calend]]="X",(DatiStorici[[#This Row],[Balanced]]*D$2/DatiStorici[[#This Row],[SXXR]]),S3788)</f>
        <v>18.759542028468722</v>
      </c>
      <c r="T3789" s="33">
        <f>IF(DatiStorici[[#This Row],[Calend]]="X",(DatiStorici[[#This Row],[Balanced]]*E$2/DatiStorici[[#This Row],[Gold]]),T3788)</f>
        <v>28.478594896129035</v>
      </c>
      <c r="U3789" s="34">
        <f>SUMPRODUCT(DatiStorici[[#This Row],[Bond 3Y]:[Gold]],Q3788:T3788)</f>
        <v>20973.249827525706</v>
      </c>
      <c r="V3789" s="32">
        <f t="shared" si="486"/>
        <v>-4.9865611152970606E-3</v>
      </c>
      <c r="W3789" s="32">
        <f>-(1-U3789/MAX(U$5:U3789))</f>
        <v>-1.7321148724315893E-2</v>
      </c>
      <c r="X3789" s="53" t="str">
        <f t="shared" si="487"/>
        <v/>
      </c>
    </row>
    <row r="3790" spans="1:24" x14ac:dyDescent="0.3">
      <c r="A3790" s="79">
        <v>44456</v>
      </c>
      <c r="B3790" s="1">
        <v>132.574274</v>
      </c>
      <c r="C3790" s="1">
        <v>203.04899599999999</v>
      </c>
      <c r="D3790" s="1">
        <v>322.54564699999997</v>
      </c>
      <c r="E3790" s="1">
        <v>163.49440000000001</v>
      </c>
      <c r="F3790" s="3">
        <f t="shared" si="480"/>
        <v>19714.136129498183</v>
      </c>
      <c r="G3790" s="36">
        <f t="shared" si="481"/>
        <v>-1.821303658408628E-4</v>
      </c>
      <c r="H3790" s="31">
        <f t="shared" si="482"/>
        <v>-2.0717263271177017E-3</v>
      </c>
      <c r="I3790" s="37">
        <f t="shared" si="483"/>
        <v>-8.8760938613499062E-3</v>
      </c>
      <c r="J3790" s="37">
        <f t="shared" si="484"/>
        <v>4.5554087747811892E-3</v>
      </c>
      <c r="K3790" s="39">
        <f t="shared" si="485"/>
        <v>-1.2779550416876185E-3</v>
      </c>
      <c r="L3790" s="36">
        <f>-(1-B3790/MAX(B$5:B3790))</f>
        <v>-1.1355878753616766E-2</v>
      </c>
      <c r="M3790" s="37">
        <f>-(1-C3790/MAX(C$5:C3790))</f>
        <v>-1.9773716697021548E-2</v>
      </c>
      <c r="N3790" s="37">
        <f>-(1-D3790/MAX(D$5:D3790))</f>
        <v>-3.3375328654950742E-2</v>
      </c>
      <c r="O3790" s="37">
        <f>-(1-E3790/MAX(E$5:E3790))</f>
        <v>-0.15432971636126491</v>
      </c>
      <c r="P3790" s="39">
        <f>-(1-F3790/MAX(F$5:F3790))</f>
        <v>-2.1785172407868814E-2</v>
      </c>
      <c r="Q3790" s="33">
        <f>IF(DatiStorici[[#This Row],[Calend]]="X",(DatiStorici[[#This Row],[Balanced]]*B$2/DatiStorici[[#This Row],[Bond 3Y]]),Q3789)</f>
        <v>38.809613925669971</v>
      </c>
      <c r="R3790" s="33">
        <f>IF(DatiStorici[[#This Row],[Calend]]="X",(DatiStorici[[#This Row],[Balanced]]*C$2/DatiStorici[[#This Row],[Bond 10Y]]),R3789)</f>
        <v>25.003538881718356</v>
      </c>
      <c r="S3790" s="33">
        <f>IF(DatiStorici[[#This Row],[Calend]]="X",(DatiStorici[[#This Row],[Balanced]]*D$2/DatiStorici[[#This Row],[SXXR]]),S3789)</f>
        <v>18.759542028468722</v>
      </c>
      <c r="T3790" s="33">
        <f>IF(DatiStorici[[#This Row],[Calend]]="X",(DatiStorici[[#This Row],[Balanced]]*E$2/DatiStorici[[#This Row],[Gold]]),T3789)</f>
        <v>28.478594896129035</v>
      </c>
      <c r="U3790" s="34">
        <f>SUMPRODUCT(DatiStorici[[#This Row],[Bond 3Y]:[Gold]],Q3789:T3789)</f>
        <v>20928.999263177677</v>
      </c>
      <c r="V3790" s="32">
        <f t="shared" si="486"/>
        <v>-2.1120861890754194E-3</v>
      </c>
      <c r="W3790" s="32">
        <f>-(1-U3790/MAX(U$5:U3790))</f>
        <v>-1.9394460876672515E-2</v>
      </c>
      <c r="X3790" s="53" t="str">
        <f t="shared" si="487"/>
        <v/>
      </c>
    </row>
    <row r="3791" spans="1:24" x14ac:dyDescent="0.3">
      <c r="A3791" s="79">
        <v>44459</v>
      </c>
      <c r="B3791" s="1">
        <v>132.59723199999999</v>
      </c>
      <c r="C3791" s="1">
        <v>203.420196</v>
      </c>
      <c r="D3791" s="1">
        <v>317.21396399999998</v>
      </c>
      <c r="E3791" s="1">
        <v>163.6566</v>
      </c>
      <c r="F3791" s="3">
        <f t="shared" si="480"/>
        <v>19650.291690671489</v>
      </c>
      <c r="G3791" s="36">
        <f t="shared" si="481"/>
        <v>1.731558597954238E-4</v>
      </c>
      <c r="H3791" s="31">
        <f t="shared" si="482"/>
        <v>1.8264611955751125E-3</v>
      </c>
      <c r="I3791" s="37">
        <f t="shared" si="483"/>
        <v>-1.666815581476894E-2</v>
      </c>
      <c r="J3791" s="37">
        <f t="shared" si="484"/>
        <v>9.9159112024890892E-4</v>
      </c>
      <c r="K3791" s="39">
        <f t="shared" si="485"/>
        <v>-3.2437659248788051E-3</v>
      </c>
      <c r="L3791" s="36">
        <f>-(1-B3791/MAX(B$5:B3791))</f>
        <v>-1.1184674408680539E-2</v>
      </c>
      <c r="M3791" s="37">
        <f>-(1-C3791/MAX(C$5:C3791))</f>
        <v>-1.7981735433730384E-2</v>
      </c>
      <c r="N3791" s="37">
        <f>-(1-D3791/MAX(D$5:D3791))</f>
        <v>-4.9353644826711007E-2</v>
      </c>
      <c r="O3791" s="37">
        <f>-(1-E3791/MAX(E$5:E3791))</f>
        <v>-0.15349074132599649</v>
      </c>
      <c r="P3791" s="39">
        <f>-(1-F3791/MAX(F$5:F3791))</f>
        <v>-2.4953131496176062E-2</v>
      </c>
      <c r="Q3791" s="33">
        <f>IF(DatiStorici[[#This Row],[Calend]]="X",(DatiStorici[[#This Row],[Balanced]]*B$2/DatiStorici[[#This Row],[Bond 3Y]]),Q3790)</f>
        <v>38.809613925669971</v>
      </c>
      <c r="R3791" s="33">
        <f>IF(DatiStorici[[#This Row],[Calend]]="X",(DatiStorici[[#This Row],[Balanced]]*C$2/DatiStorici[[#This Row],[Bond 10Y]]),R3790)</f>
        <v>25.003538881718356</v>
      </c>
      <c r="S3791" s="33">
        <f>IF(DatiStorici[[#This Row],[Calend]]="X",(DatiStorici[[#This Row],[Balanced]]*D$2/DatiStorici[[#This Row],[SXXR]]),S3790)</f>
        <v>18.759542028468722</v>
      </c>
      <c r="T3791" s="33">
        <f>IF(DatiStorici[[#This Row],[Calend]]="X",(DatiStorici[[#This Row],[Balanced]]*E$2/DatiStorici[[#This Row],[Gold]]),T3790)</f>
        <v>28.478594896129035</v>
      </c>
      <c r="U3791" s="34">
        <f>SUMPRODUCT(DatiStorici[[#This Row],[Bond 3Y]:[Gold]],Q3790:T3790)</f>
        <v>20843.770864698254</v>
      </c>
      <c r="V3791" s="32">
        <f t="shared" si="486"/>
        <v>-4.080577681623794E-3</v>
      </c>
      <c r="W3791" s="32">
        <f>-(1-U3791/MAX(U$5:U3791))</f>
        <v>-2.3387744960091439E-2</v>
      </c>
      <c r="X3791" s="53" t="str">
        <f t="shared" si="487"/>
        <v/>
      </c>
    </row>
    <row r="3792" spans="1:24" x14ac:dyDescent="0.3">
      <c r="A3792" s="79">
        <v>44460</v>
      </c>
      <c r="B3792" s="1">
        <v>132.619066</v>
      </c>
      <c r="C3792" s="1">
        <v>203.71411800000001</v>
      </c>
      <c r="D3792" s="1">
        <v>320.63228900000001</v>
      </c>
      <c r="E3792" s="1">
        <v>165.20966000000001</v>
      </c>
      <c r="F3792" s="3">
        <f t="shared" si="480"/>
        <v>19770.949495790563</v>
      </c>
      <c r="G3792" s="36">
        <f t="shared" si="481"/>
        <v>1.6465051517567856E-4</v>
      </c>
      <c r="H3792" s="31">
        <f t="shared" si="482"/>
        <v>1.4438579159518146E-3</v>
      </c>
      <c r="I3792" s="37">
        <f t="shared" si="483"/>
        <v>1.071843789948854E-2</v>
      </c>
      <c r="J3792" s="37">
        <f t="shared" si="484"/>
        <v>9.445003847117342E-3</v>
      </c>
      <c r="K3792" s="39">
        <f t="shared" si="485"/>
        <v>6.1214806163768848E-3</v>
      </c>
      <c r="L3792" s="36">
        <f>-(1-B3792/MAX(B$5:B3792))</f>
        <v>-1.1021852051883774E-2</v>
      </c>
      <c r="M3792" s="37">
        <f>-(1-C3792/MAX(C$5:C3792))</f>
        <v>-1.6562816476647813E-2</v>
      </c>
      <c r="N3792" s="37">
        <f>-(1-D3792/MAX(D$5:D3792))</f>
        <v>-3.9109397817308378E-2</v>
      </c>
      <c r="O3792" s="37">
        <f>-(1-E3792/MAX(E$5:E3792))</f>
        <v>-0.14545758122566277</v>
      </c>
      <c r="P3792" s="39">
        <f>-(1-F3792/MAX(F$5:F3792))</f>
        <v>-1.896609492217205E-2</v>
      </c>
      <c r="Q3792" s="33">
        <f>IF(DatiStorici[[#This Row],[Calend]]="X",(DatiStorici[[#This Row],[Balanced]]*B$2/DatiStorici[[#This Row],[Bond 3Y]]),Q3791)</f>
        <v>38.809613925669971</v>
      </c>
      <c r="R3792" s="33">
        <f>IF(DatiStorici[[#This Row],[Calend]]="X",(DatiStorici[[#This Row],[Balanced]]*C$2/DatiStorici[[#This Row],[Bond 10Y]]),R3791)</f>
        <v>25.003538881718356</v>
      </c>
      <c r="S3792" s="33">
        <f>IF(DatiStorici[[#This Row],[Calend]]="X",(DatiStorici[[#This Row],[Balanced]]*D$2/DatiStorici[[#This Row],[SXXR]]),S3791)</f>
        <v>18.759542028468722</v>
      </c>
      <c r="T3792" s="33">
        <f>IF(DatiStorici[[#This Row],[Calend]]="X",(DatiStorici[[#This Row],[Balanced]]*E$2/DatiStorici[[#This Row],[Gold]]),T3791)</f>
        <v>28.478594896129035</v>
      </c>
      <c r="U3792" s="34">
        <f>SUMPRODUCT(DatiStorici[[#This Row],[Bond 3Y]:[Gold]],Q3791:T3791)</f>
        <v>20960.322502057748</v>
      </c>
      <c r="V3792" s="32">
        <f t="shared" si="486"/>
        <v>5.576101762616587E-3</v>
      </c>
      <c r="W3792" s="32">
        <f>-(1-U3792/MAX(U$5:U3792))</f>
        <v>-1.7926844524699059E-2</v>
      </c>
      <c r="X3792" s="53" t="str">
        <f t="shared" si="487"/>
        <v/>
      </c>
    </row>
    <row r="3793" spans="1:24" x14ac:dyDescent="0.3">
      <c r="A3793" s="79">
        <v>44461</v>
      </c>
      <c r="B3793" s="1">
        <v>132.628344</v>
      </c>
      <c r="C3793" s="1">
        <v>203.83064200000001</v>
      </c>
      <c r="D3793" s="1">
        <v>323.79060099999998</v>
      </c>
      <c r="E3793" s="1">
        <v>165.11008000000001</v>
      </c>
      <c r="F3793" s="3">
        <f t="shared" si="480"/>
        <v>19817.713045736837</v>
      </c>
      <c r="G3793" s="36">
        <f t="shared" si="481"/>
        <v>6.995732779276241E-5</v>
      </c>
      <c r="H3793" s="31">
        <f t="shared" si="482"/>
        <v>5.7183413755693287E-4</v>
      </c>
      <c r="I3793" s="37">
        <f t="shared" si="483"/>
        <v>9.802064255144325E-3</v>
      </c>
      <c r="J3793" s="37">
        <f t="shared" si="484"/>
        <v>-6.0293098448590892E-4</v>
      </c>
      <c r="K3793" s="39">
        <f t="shared" si="485"/>
        <v>2.3624729250325692E-3</v>
      </c>
      <c r="L3793" s="36">
        <f>-(1-B3793/MAX(B$5:B3793))</f>
        <v>-1.0952663363308135E-2</v>
      </c>
      <c r="M3793" s="37">
        <f>-(1-C3793/MAX(C$5:C3793))</f>
        <v>-1.6000292703146402E-2</v>
      </c>
      <c r="N3793" s="37">
        <f>-(1-D3793/MAX(D$5:D3793))</f>
        <v>-2.9644373789236123E-2</v>
      </c>
      <c r="O3793" s="37">
        <f>-(1-E3793/MAX(E$5:E3793))</f>
        <v>-0.14597265603461496</v>
      </c>
      <c r="P3793" s="39">
        <f>-(1-F3793/MAX(F$5:F3793))</f>
        <v>-1.6645689014056053E-2</v>
      </c>
      <c r="Q3793" s="33">
        <f>IF(DatiStorici[[#This Row],[Calend]]="X",(DatiStorici[[#This Row],[Balanced]]*B$2/DatiStorici[[#This Row],[Bond 3Y]]),Q3792)</f>
        <v>38.809613925669971</v>
      </c>
      <c r="R3793" s="33">
        <f>IF(DatiStorici[[#This Row],[Calend]]="X",(DatiStorici[[#This Row],[Balanced]]*C$2/DatiStorici[[#This Row],[Bond 10Y]]),R3792)</f>
        <v>25.003538881718356</v>
      </c>
      <c r="S3793" s="33">
        <f>IF(DatiStorici[[#This Row],[Calend]]="X",(DatiStorici[[#This Row],[Balanced]]*D$2/DatiStorici[[#This Row],[SXXR]]),S3792)</f>
        <v>18.759542028468722</v>
      </c>
      <c r="T3793" s="33">
        <f>IF(DatiStorici[[#This Row],[Calend]]="X",(DatiStorici[[#This Row],[Balanced]]*E$2/DatiStorici[[#This Row],[Gold]]),T3792)</f>
        <v>28.478594896129035</v>
      </c>
      <c r="U3793" s="34">
        <f>SUMPRODUCT(DatiStorici[[#This Row],[Bond 3Y]:[Gold]],Q3792:T3792)</f>
        <v>21020.008678243667</v>
      </c>
      <c r="V3793" s="32">
        <f t="shared" si="486"/>
        <v>2.8435324221950877E-3</v>
      </c>
      <c r="W3793" s="32">
        <f>-(1-U3793/MAX(U$5:U3793))</f>
        <v>-1.5130313537191298E-2</v>
      </c>
      <c r="X3793" s="53" t="str">
        <f t="shared" si="487"/>
        <v/>
      </c>
    </row>
    <row r="3794" spans="1:24" x14ac:dyDescent="0.3">
      <c r="A3794" s="79">
        <v>44462</v>
      </c>
      <c r="B3794" s="1">
        <v>132.57192499999999</v>
      </c>
      <c r="C3794" s="1">
        <v>202.78892200000001</v>
      </c>
      <c r="D3794" s="1">
        <v>326.80830900000001</v>
      </c>
      <c r="E3794" s="1">
        <v>162.92966999999999</v>
      </c>
      <c r="F3794" s="3">
        <f t="shared" si="480"/>
        <v>19749.345060896383</v>
      </c>
      <c r="G3794" s="36">
        <f t="shared" si="481"/>
        <v>-4.2548222944039868E-4</v>
      </c>
      <c r="H3794" s="31">
        <f t="shared" si="482"/>
        <v>-5.1238177957718617E-3</v>
      </c>
      <c r="I3794" s="37">
        <f t="shared" si="483"/>
        <v>9.2767743542587332E-3</v>
      </c>
      <c r="J3794" s="37">
        <f t="shared" si="484"/>
        <v>-1.32937676659645E-2</v>
      </c>
      <c r="K3794" s="39">
        <f t="shared" si="485"/>
        <v>-3.4558067318094113E-3</v>
      </c>
      <c r="L3794" s="36">
        <f>-(1-B3794/MAX(B$5:B3794))</f>
        <v>-1.1373395915662998E-2</v>
      </c>
      <c r="M3794" s="37">
        <f>-(1-C3794/MAX(C$5:C3794))</f>
        <v>-2.1029233224686195E-2</v>
      </c>
      <c r="N3794" s="37">
        <f>-(1-D3794/MAX(D$5:D3794))</f>
        <v>-2.060072049288475E-2</v>
      </c>
      <c r="O3794" s="37">
        <f>-(1-E3794/MAX(E$5:E3794))</f>
        <v>-0.15725076674145722</v>
      </c>
      <c r="P3794" s="39">
        <f>-(1-F3794/MAX(F$5:F3794))</f>
        <v>-2.003810631625047E-2</v>
      </c>
      <c r="Q3794" s="33">
        <f>IF(DatiStorici[[#This Row],[Calend]]="X",(DatiStorici[[#This Row],[Balanced]]*B$2/DatiStorici[[#This Row],[Bond 3Y]]),Q3793)</f>
        <v>38.809613925669971</v>
      </c>
      <c r="R3794" s="33">
        <f>IF(DatiStorici[[#This Row],[Calend]]="X",(DatiStorici[[#This Row],[Balanced]]*C$2/DatiStorici[[#This Row],[Bond 10Y]]),R3793)</f>
        <v>25.003538881718356</v>
      </c>
      <c r="S3794" s="33">
        <f>IF(DatiStorici[[#This Row],[Calend]]="X",(DatiStorici[[#This Row],[Balanced]]*D$2/DatiStorici[[#This Row],[SXXR]]),S3793)</f>
        <v>18.759542028468722</v>
      </c>
      <c r="T3794" s="33">
        <f>IF(DatiStorici[[#This Row],[Calend]]="X",(DatiStorici[[#This Row],[Balanced]]*E$2/DatiStorici[[#This Row],[Gold]]),T3793)</f>
        <v>28.478594896129035</v>
      </c>
      <c r="U3794" s="34">
        <f>SUMPRODUCT(DatiStorici[[#This Row],[Bond 3Y]:[Gold]],Q3793:T3793)</f>
        <v>20986.288199069906</v>
      </c>
      <c r="V3794" s="32">
        <f t="shared" si="486"/>
        <v>-1.605496743284011E-3</v>
      </c>
      <c r="W3794" s="32">
        <f>-(1-U3794/MAX(U$5:U3794))</f>
        <v>-1.6710249980586345E-2</v>
      </c>
      <c r="X3794" s="53" t="str">
        <f t="shared" si="487"/>
        <v/>
      </c>
    </row>
    <row r="3795" spans="1:24" x14ac:dyDescent="0.3">
      <c r="A3795" s="79">
        <v>44463</v>
      </c>
      <c r="B3795" s="1">
        <v>132.53615400000001</v>
      </c>
      <c r="C3795" s="1">
        <v>202.187128</v>
      </c>
      <c r="D3795" s="1">
        <v>323.86408299999999</v>
      </c>
      <c r="E3795" s="1">
        <v>162.62996000000001</v>
      </c>
      <c r="F3795" s="3">
        <f t="shared" si="480"/>
        <v>19677.113447742304</v>
      </c>
      <c r="G3795" s="36">
        <f t="shared" si="481"/>
        <v>-2.6985975193204382E-4</v>
      </c>
      <c r="H3795" s="31">
        <f t="shared" si="482"/>
        <v>-2.9720001612919605E-3</v>
      </c>
      <c r="I3795" s="37">
        <f t="shared" si="483"/>
        <v>-9.0498571339230494E-3</v>
      </c>
      <c r="J3795" s="37">
        <f t="shared" si="484"/>
        <v>-1.8411993198813401E-3</v>
      </c>
      <c r="K3795" s="39">
        <f t="shared" si="485"/>
        <v>-3.6641228606492499E-3</v>
      </c>
      <c r="L3795" s="36">
        <f>-(1-B3795/MAX(B$5:B3795))</f>
        <v>-1.1640150451019404E-2</v>
      </c>
      <c r="M3795" s="37">
        <f>-(1-C3795/MAX(C$5:C3795))</f>
        <v>-2.3934415262296782E-2</v>
      </c>
      <c r="N3795" s="37">
        <f>-(1-D3795/MAX(D$5:D3795))</f>
        <v>-2.9424158403412726E-2</v>
      </c>
      <c r="O3795" s="37">
        <f>-(1-E3795/MAX(E$5:E3795))</f>
        <v>-0.15880100846661327</v>
      </c>
      <c r="P3795" s="39">
        <f>-(1-F3795/MAX(F$5:F3795))</f>
        <v>-2.3622236736375424E-2</v>
      </c>
      <c r="Q3795" s="33">
        <f>IF(DatiStorici[[#This Row],[Calend]]="X",(DatiStorici[[#This Row],[Balanced]]*B$2/DatiStorici[[#This Row],[Bond 3Y]]),Q3794)</f>
        <v>38.809613925669971</v>
      </c>
      <c r="R3795" s="33">
        <f>IF(DatiStorici[[#This Row],[Calend]]="X",(DatiStorici[[#This Row],[Balanced]]*C$2/DatiStorici[[#This Row],[Bond 10Y]]),R3794)</f>
        <v>25.003538881718356</v>
      </c>
      <c r="S3795" s="33">
        <f>IF(DatiStorici[[#This Row],[Calend]]="X",(DatiStorici[[#This Row],[Balanced]]*D$2/DatiStorici[[#This Row],[SXXR]]),S3794)</f>
        <v>18.759542028468722</v>
      </c>
      <c r="T3795" s="33">
        <f>IF(DatiStorici[[#This Row],[Calend]]="X",(DatiStorici[[#This Row],[Balanced]]*E$2/DatiStorici[[#This Row],[Gold]]),T3794)</f>
        <v>28.478594896129035</v>
      </c>
      <c r="U3795" s="34">
        <f>SUMPRODUCT(DatiStorici[[#This Row],[Bond 3Y]:[Gold]],Q3794:T3794)</f>
        <v>20906.085309627761</v>
      </c>
      <c r="V3795" s="32">
        <f t="shared" si="486"/>
        <v>-3.8290018308489524E-3</v>
      </c>
      <c r="W3795" s="32">
        <f>-(1-U3795/MAX(U$5:U3795))</f>
        <v>-2.0468069293955837E-2</v>
      </c>
      <c r="X3795" s="53" t="str">
        <f t="shared" si="487"/>
        <v/>
      </c>
    </row>
    <row r="3796" spans="1:24" x14ac:dyDescent="0.3">
      <c r="A3796" s="79">
        <v>44466</v>
      </c>
      <c r="B3796" s="1">
        <v>132.51622399999999</v>
      </c>
      <c r="C3796" s="1">
        <v>201.98763400000001</v>
      </c>
      <c r="D3796" s="1">
        <v>323.25644399999999</v>
      </c>
      <c r="E3796" s="1">
        <v>163.41594000000001</v>
      </c>
      <c r="F3796" s="3">
        <f t="shared" si="480"/>
        <v>19693.429222283659</v>
      </c>
      <c r="G3796" s="36">
        <f t="shared" si="481"/>
        <v>-1.5038537052917253E-4</v>
      </c>
      <c r="H3796" s="31">
        <f t="shared" si="482"/>
        <v>-9.8716711163942552E-4</v>
      </c>
      <c r="I3796" s="37">
        <f t="shared" si="483"/>
        <v>-1.8779783772342642E-3</v>
      </c>
      <c r="J3796" s="37">
        <f t="shared" si="484"/>
        <v>4.8212937043516039E-3</v>
      </c>
      <c r="K3796" s="39">
        <f t="shared" si="485"/>
        <v>8.2883162734772003E-4</v>
      </c>
      <c r="L3796" s="36">
        <f>-(1-B3796/MAX(B$5:B3796))</f>
        <v>-1.1788774137515778E-2</v>
      </c>
      <c r="M3796" s="37">
        <f>-(1-C3796/MAX(C$5:C3796))</f>
        <v>-2.489747967538658E-2</v>
      </c>
      <c r="N3796" s="37">
        <f>-(1-D3796/MAX(D$5:D3796))</f>
        <v>-3.1245168403499446E-2</v>
      </c>
      <c r="O3796" s="37">
        <f>-(1-E3796/MAX(E$5:E3796))</f>
        <v>-0.15473554855156801</v>
      </c>
      <c r="P3796" s="39">
        <f>-(1-F3796/MAX(F$5:F3796))</f>
        <v>-2.2812648506124633E-2</v>
      </c>
      <c r="Q3796" s="33">
        <f>IF(DatiStorici[[#This Row],[Calend]]="X",(DatiStorici[[#This Row],[Balanced]]*B$2/DatiStorici[[#This Row],[Bond 3Y]]),Q3795)</f>
        <v>38.809613925669971</v>
      </c>
      <c r="R3796" s="33">
        <f>IF(DatiStorici[[#This Row],[Calend]]="X",(DatiStorici[[#This Row],[Balanced]]*C$2/DatiStorici[[#This Row],[Bond 10Y]]),R3795)</f>
        <v>25.003538881718356</v>
      </c>
      <c r="S3796" s="33">
        <f>IF(DatiStorici[[#This Row],[Calend]]="X",(DatiStorici[[#This Row],[Balanced]]*D$2/DatiStorici[[#This Row],[SXXR]]),S3795)</f>
        <v>18.759542028468722</v>
      </c>
      <c r="T3796" s="33">
        <f>IF(DatiStorici[[#This Row],[Calend]]="X",(DatiStorici[[#This Row],[Balanced]]*E$2/DatiStorici[[#This Row],[Gold]]),T3795)</f>
        <v>28.478594896129035</v>
      </c>
      <c r="U3796" s="34">
        <f>SUMPRODUCT(DatiStorici[[#This Row],[Bond 3Y]:[Gold]],Q3795:T3795)</f>
        <v>20911.308354694374</v>
      </c>
      <c r="V3796" s="32">
        <f t="shared" si="486"/>
        <v>2.4980251689997641E-4</v>
      </c>
      <c r="W3796" s="32">
        <f>-(1-U3796/MAX(U$5:U3796))</f>
        <v>-2.0223349187704742E-2</v>
      </c>
      <c r="X3796" s="53" t="str">
        <f t="shared" si="487"/>
        <v/>
      </c>
    </row>
    <row r="3797" spans="1:24" x14ac:dyDescent="0.3">
      <c r="A3797" s="79">
        <v>44467</v>
      </c>
      <c r="B3797" s="1">
        <v>132.48468</v>
      </c>
      <c r="C3797" s="1">
        <v>201.42167000000001</v>
      </c>
      <c r="D3797" s="1">
        <v>316.269296</v>
      </c>
      <c r="E3797" s="1">
        <v>161.40789000000001</v>
      </c>
      <c r="F3797" s="3">
        <f t="shared" si="480"/>
        <v>19494.011565158329</v>
      </c>
      <c r="G3797" s="36">
        <f t="shared" si="481"/>
        <v>-2.3806711352933303E-4</v>
      </c>
      <c r="H3797" s="31">
        <f t="shared" si="482"/>
        <v>-2.8059063869519344E-3</v>
      </c>
      <c r="I3797" s="37">
        <f t="shared" si="483"/>
        <v>-2.1851899287917205E-2</v>
      </c>
      <c r="J3797" s="37">
        <f t="shared" si="484"/>
        <v>-1.2364090288205586E-2</v>
      </c>
      <c r="K3797" s="39">
        <f t="shared" si="485"/>
        <v>-1.0177718907946097E-2</v>
      </c>
      <c r="L3797" s="36">
        <f>-(1-B3797/MAX(B$5:B3797))</f>
        <v>-1.2024006729930981E-2</v>
      </c>
      <c r="M3797" s="37">
        <f>-(1-C3797/MAX(C$5:C3797))</f>
        <v>-2.7629691107760812E-2</v>
      </c>
      <c r="N3797" s="37">
        <f>-(1-D3797/MAX(D$5:D3797))</f>
        <v>-5.2184684102929091E-2</v>
      </c>
      <c r="O3797" s="37">
        <f>-(1-E3797/MAX(E$5:E3797))</f>
        <v>-0.16512213190280678</v>
      </c>
      <c r="P3797" s="39">
        <f>-(1-F3797/MAX(F$5:F3797))</f>
        <v>-3.2707746511042801E-2</v>
      </c>
      <c r="Q3797" s="33">
        <f>IF(DatiStorici[[#This Row],[Calend]]="X",(DatiStorici[[#This Row],[Balanced]]*B$2/DatiStorici[[#This Row],[Bond 3Y]]),Q3796)</f>
        <v>38.809613925669971</v>
      </c>
      <c r="R3797" s="33">
        <f>IF(DatiStorici[[#This Row],[Calend]]="X",(DatiStorici[[#This Row],[Balanced]]*C$2/DatiStorici[[#This Row],[Bond 10Y]]),R3796)</f>
        <v>25.003538881718356</v>
      </c>
      <c r="S3797" s="33">
        <f>IF(DatiStorici[[#This Row],[Calend]]="X",(DatiStorici[[#This Row],[Balanced]]*D$2/DatiStorici[[#This Row],[SXXR]]),S3796)</f>
        <v>18.759542028468722</v>
      </c>
      <c r="T3797" s="33">
        <f>IF(DatiStorici[[#This Row],[Calend]]="X",(DatiStorici[[#This Row],[Balanced]]*E$2/DatiStorici[[#This Row],[Gold]]),T3796)</f>
        <v>28.478594896129035</v>
      </c>
      <c r="U3797" s="34">
        <f>SUMPRODUCT(DatiStorici[[#This Row],[Bond 3Y]:[Gold]],Q3796:T3796)</f>
        <v>20707.670902306745</v>
      </c>
      <c r="V3797" s="32">
        <f t="shared" si="486"/>
        <v>-9.7858756319546426E-3</v>
      </c>
      <c r="W3797" s="32">
        <f>-(1-U3797/MAX(U$5:U3797))</f>
        <v>-2.9764560942420748E-2</v>
      </c>
      <c r="X3797" s="53" t="str">
        <f t="shared" si="487"/>
        <v/>
      </c>
    </row>
    <row r="3798" spans="1:24" x14ac:dyDescent="0.3">
      <c r="A3798" s="79">
        <v>44468</v>
      </c>
      <c r="B3798" s="1">
        <v>132.50641999999999</v>
      </c>
      <c r="C3798" s="1">
        <v>201.78841</v>
      </c>
      <c r="D3798" s="1">
        <v>318.14449999999999</v>
      </c>
      <c r="E3798" s="1">
        <v>161.72264999999999</v>
      </c>
      <c r="F3798" s="3">
        <f t="shared" si="480"/>
        <v>19544.457416405123</v>
      </c>
      <c r="G3798" s="36">
        <f t="shared" si="481"/>
        <v>1.6408098271047909E-4</v>
      </c>
      <c r="H3798" s="31">
        <f t="shared" si="482"/>
        <v>1.8191018495001541E-3</v>
      </c>
      <c r="I3798" s="37">
        <f t="shared" si="483"/>
        <v>5.9116288861894009E-3</v>
      </c>
      <c r="J3798" s="37">
        <f t="shared" si="484"/>
        <v>1.9481915856955296E-3</v>
      </c>
      <c r="K3798" s="39">
        <f t="shared" si="485"/>
        <v>2.5844189406538771E-3</v>
      </c>
      <c r="L3798" s="36">
        <f>-(1-B3798/MAX(B$5:B3798))</f>
        <v>-1.1861885357907553E-2</v>
      </c>
      <c r="M3798" s="37">
        <f>-(1-C3798/MAX(C$5:C3798))</f>
        <v>-2.5859240653829274E-2</v>
      </c>
      <c r="N3798" s="37">
        <f>-(1-D3798/MAX(D$5:D3798))</f>
        <v>-4.6564957198957257E-2</v>
      </c>
      <c r="O3798" s="37">
        <f>-(1-E3798/MAX(E$5:E3798))</f>
        <v>-0.1634940444669184</v>
      </c>
      <c r="P3798" s="39">
        <f>-(1-F3798/MAX(F$5:F3798))</f>
        <v>-3.0204624925802004E-2</v>
      </c>
      <c r="Q3798" s="33">
        <f>IF(DatiStorici[[#This Row],[Calend]]="X",(DatiStorici[[#This Row],[Balanced]]*B$2/DatiStorici[[#This Row],[Bond 3Y]]),Q3797)</f>
        <v>38.809613925669971</v>
      </c>
      <c r="R3798" s="33">
        <f>IF(DatiStorici[[#This Row],[Calend]]="X",(DatiStorici[[#This Row],[Balanced]]*C$2/DatiStorici[[#This Row],[Bond 10Y]]),R3797)</f>
        <v>25.003538881718356</v>
      </c>
      <c r="S3798" s="33">
        <f>IF(DatiStorici[[#This Row],[Calend]]="X",(DatiStorici[[#This Row],[Balanced]]*D$2/DatiStorici[[#This Row],[SXXR]]),S3797)</f>
        <v>18.759542028468722</v>
      </c>
      <c r="T3798" s="33">
        <f>IF(DatiStorici[[#This Row],[Calend]]="X",(DatiStorici[[#This Row],[Balanced]]*E$2/DatiStorici[[#This Row],[Gold]]),T3797)</f>
        <v>28.478594896129035</v>
      </c>
      <c r="U3798" s="34">
        <f>SUMPRODUCT(DatiStorici[[#This Row],[Bond 3Y]:[Gold]],Q3797:T3797)</f>
        <v>20761.82631194243</v>
      </c>
      <c r="V3798" s="32">
        <f t="shared" si="486"/>
        <v>2.611820449206978E-3</v>
      </c>
      <c r="W3798" s="32">
        <f>-(1-U3798/MAX(U$5:U3798))</f>
        <v>-2.7227168017204373E-2</v>
      </c>
      <c r="X3798" s="53" t="str">
        <f t="shared" si="487"/>
        <v/>
      </c>
    </row>
    <row r="3799" spans="1:24" x14ac:dyDescent="0.3">
      <c r="A3799" s="79">
        <v>44469</v>
      </c>
      <c r="B3799" s="1">
        <v>132.48350500000001</v>
      </c>
      <c r="C3799" s="1">
        <v>201.36785800000001</v>
      </c>
      <c r="D3799" s="1">
        <v>318.055474</v>
      </c>
      <c r="E3799" s="1">
        <v>162.24686</v>
      </c>
      <c r="F3799" s="3">
        <f t="shared" si="480"/>
        <v>19552.5799337561</v>
      </c>
      <c r="G3799" s="36">
        <f t="shared" si="481"/>
        <v>-1.7294997201954644E-4</v>
      </c>
      <c r="H3799" s="31">
        <f t="shared" si="482"/>
        <v>-2.0862984699651921E-3</v>
      </c>
      <c r="I3799" s="37">
        <f t="shared" si="483"/>
        <v>-2.7986797931262882E-4</v>
      </c>
      <c r="J3799" s="37">
        <f t="shared" si="484"/>
        <v>3.2361715613037417E-3</v>
      </c>
      <c r="K3799" s="39">
        <f t="shared" si="485"/>
        <v>4.1550552258412353E-4</v>
      </c>
      <c r="L3799" s="36">
        <f>-(1-B3799/MAX(B$5:B3799))</f>
        <v>-1.203276903959638E-2</v>
      </c>
      <c r="M3799" s="37">
        <f>-(1-C3799/MAX(C$5:C3799))</f>
        <v>-2.7889470460509158E-2</v>
      </c>
      <c r="N3799" s="37">
        <f>-(1-D3799/MAX(D$5:D3799))</f>
        <v>-4.68317558018575E-2</v>
      </c>
      <c r="O3799" s="37">
        <f>-(1-E3799/MAX(E$5:E3799))</f>
        <v>-0.16078258267136891</v>
      </c>
      <c r="P3799" s="39">
        <f>-(1-F3799/MAX(F$5:F3799))</f>
        <v>-2.9801585865002811E-2</v>
      </c>
      <c r="Q3799" s="33">
        <f>IF(DatiStorici[[#This Row],[Calend]]="X",(DatiStorici[[#This Row],[Balanced]]*B$2/DatiStorici[[#This Row],[Bond 3Y]]),Q3798)</f>
        <v>38.809613925669971</v>
      </c>
      <c r="R3799" s="33">
        <f>IF(DatiStorici[[#This Row],[Calend]]="X",(DatiStorici[[#This Row],[Balanced]]*C$2/DatiStorici[[#This Row],[Bond 10Y]]),R3798)</f>
        <v>25.003538881718356</v>
      </c>
      <c r="S3799" s="33">
        <f>IF(DatiStorici[[#This Row],[Calend]]="X",(DatiStorici[[#This Row],[Balanced]]*D$2/DatiStorici[[#This Row],[SXXR]]),S3798)</f>
        <v>18.759542028468722</v>
      </c>
      <c r="T3799" s="33">
        <f>IF(DatiStorici[[#This Row],[Calend]]="X",(DatiStorici[[#This Row],[Balanced]]*E$2/DatiStorici[[#This Row],[Gold]]),T3798)</f>
        <v>28.478594896129035</v>
      </c>
      <c r="U3799" s="34">
        <f>SUMPRODUCT(DatiStorici[[#This Row],[Bond 3Y]:[Gold]],Q3798:T3798)</f>
        <v>20763.680378597412</v>
      </c>
      <c r="V3799" s="32">
        <f t="shared" si="486"/>
        <v>8.9297725854642053E-5</v>
      </c>
      <c r="W3799" s="32">
        <f>-(1-U3799/MAX(U$5:U3799))</f>
        <v>-2.7140297736933605E-2</v>
      </c>
      <c r="X3799" s="53" t="str">
        <f t="shared" si="487"/>
        <v/>
      </c>
    </row>
    <row r="3800" spans="1:24" x14ac:dyDescent="0.3">
      <c r="A3800" s="79">
        <v>44470</v>
      </c>
      <c r="B3800" s="1">
        <v>132.531296</v>
      </c>
      <c r="C3800" s="1">
        <v>201.87882999999999</v>
      </c>
      <c r="D3800" s="1">
        <v>316.74127700000003</v>
      </c>
      <c r="E3800" s="1">
        <v>163.57167999999999</v>
      </c>
      <c r="F3800" s="3">
        <f t="shared" si="480"/>
        <v>19599.178655491771</v>
      </c>
      <c r="G3800" s="36">
        <f t="shared" si="481"/>
        <v>3.6066665210943225E-4</v>
      </c>
      <c r="H3800" s="31">
        <f t="shared" si="482"/>
        <v>2.5342912350567754E-3</v>
      </c>
      <c r="I3800" s="37">
        <f t="shared" si="483"/>
        <v>-4.140534353653573E-3</v>
      </c>
      <c r="J3800" s="37">
        <f t="shared" si="484"/>
        <v>8.1323015033580616E-3</v>
      </c>
      <c r="K3800" s="39">
        <f t="shared" si="485"/>
        <v>2.3804163806992453E-3</v>
      </c>
      <c r="L3800" s="36">
        <f>-(1-B3800/MAX(B$5:B3800))</f>
        <v>-1.1676377940683214E-2</v>
      </c>
      <c r="M3800" s="37">
        <f>-(1-C3800/MAX(C$5:C3800))</f>
        <v>-2.5422734873046027E-2</v>
      </c>
      <c r="N3800" s="37">
        <f>-(1-D3800/MAX(D$5:D3800))</f>
        <v>-5.0770222356973038E-2</v>
      </c>
      <c r="O3800" s="37">
        <f>-(1-E3800/MAX(E$5:E3800))</f>
        <v>-0.1539299876884811</v>
      </c>
      <c r="P3800" s="39">
        <f>-(1-F3800/MAX(F$5:F3800))</f>
        <v>-2.7489358727620594E-2</v>
      </c>
      <c r="Q3800" s="33">
        <f>IF(DatiStorici[[#This Row],[Calend]]="X",(DatiStorici[[#This Row],[Balanced]]*B$2/DatiStorici[[#This Row],[Bond 3Y]]),Q3799)</f>
        <v>38.809613925669971</v>
      </c>
      <c r="R3800" s="33">
        <f>IF(DatiStorici[[#This Row],[Calend]]="X",(DatiStorici[[#This Row],[Balanced]]*C$2/DatiStorici[[#This Row],[Bond 10Y]]),R3799)</f>
        <v>25.003538881718356</v>
      </c>
      <c r="S3800" s="33">
        <f>IF(DatiStorici[[#This Row],[Calend]]="X",(DatiStorici[[#This Row],[Balanced]]*D$2/DatiStorici[[#This Row],[SXXR]]),S3799)</f>
        <v>18.759542028468722</v>
      </c>
      <c r="T3800" s="33">
        <f>IF(DatiStorici[[#This Row],[Calend]]="X",(DatiStorici[[#This Row],[Balanced]]*E$2/DatiStorici[[#This Row],[Gold]]),T3799)</f>
        <v>28.478594896129035</v>
      </c>
      <c r="U3800" s="34">
        <f>SUMPRODUCT(DatiStorici[[#This Row],[Bond 3Y]:[Gold]],Q3799:T3799)</f>
        <v>20791.386515361104</v>
      </c>
      <c r="V3800" s="32">
        <f t="shared" si="486"/>
        <v>1.333466310610336E-3</v>
      </c>
      <c r="W3800" s="32">
        <f>-(1-U3800/MAX(U$5:U3800))</f>
        <v>-2.5842156777753256E-2</v>
      </c>
      <c r="X3800" s="53" t="str">
        <f t="shared" si="487"/>
        <v/>
      </c>
    </row>
    <row r="3801" spans="1:24" x14ac:dyDescent="0.3">
      <c r="A3801" s="79">
        <v>44473</v>
      </c>
      <c r="B3801" s="1">
        <v>132.52399199999999</v>
      </c>
      <c r="C3801" s="1">
        <v>201.70798099999999</v>
      </c>
      <c r="D3801" s="1">
        <v>315.400937</v>
      </c>
      <c r="E3801" s="1">
        <v>163.33356000000001</v>
      </c>
      <c r="F3801" s="3">
        <f t="shared" si="480"/>
        <v>19565.117772478188</v>
      </c>
      <c r="G3801" s="36">
        <f t="shared" si="481"/>
        <v>-5.5113029866121423E-5</v>
      </c>
      <c r="H3801" s="31">
        <f t="shared" si="482"/>
        <v>-8.4665308949203786E-4</v>
      </c>
      <c r="I3801" s="37">
        <f t="shared" si="483"/>
        <v>-4.2406343981589234E-3</v>
      </c>
      <c r="J3801" s="37">
        <f t="shared" si="484"/>
        <v>-1.4568138590474128E-3</v>
      </c>
      <c r="K3801" s="39">
        <f t="shared" si="485"/>
        <v>-1.7393848330052835E-3</v>
      </c>
      <c r="L3801" s="36">
        <f>-(1-B3801/MAX(B$5:B3801))</f>
        <v>-1.1730845949020852E-2</v>
      </c>
      <c r="M3801" s="37">
        <f>-(1-C3801/MAX(C$5:C3801))</f>
        <v>-2.6247514525125859E-2</v>
      </c>
      <c r="N3801" s="37">
        <f>-(1-D3801/MAX(D$5:D3801))</f>
        <v>-5.4787035865513922E-2</v>
      </c>
      <c r="O3801" s="37">
        <f>-(1-E3801/MAX(E$5:E3801))</f>
        <v>-0.15516165683396888</v>
      </c>
      <c r="P3801" s="39">
        <f>-(1-F3801/MAX(F$5:F3801))</f>
        <v>-2.9179458693751714E-2</v>
      </c>
      <c r="Q3801" s="33">
        <f>IF(DatiStorici[[#This Row],[Calend]]="X",(DatiStorici[[#This Row],[Balanced]]*B$2/DatiStorici[[#This Row],[Bond 3Y]]),Q3800)</f>
        <v>38.809613925669971</v>
      </c>
      <c r="R3801" s="33">
        <f>IF(DatiStorici[[#This Row],[Calend]]="X",(DatiStorici[[#This Row],[Balanced]]*C$2/DatiStorici[[#This Row],[Bond 10Y]]),R3800)</f>
        <v>25.003538881718356</v>
      </c>
      <c r="S3801" s="33">
        <f>IF(DatiStorici[[#This Row],[Calend]]="X",(DatiStorici[[#This Row],[Balanced]]*D$2/DatiStorici[[#This Row],[SXXR]]),S3800)</f>
        <v>18.759542028468722</v>
      </c>
      <c r="T3801" s="33">
        <f>IF(DatiStorici[[#This Row],[Calend]]="X",(DatiStorici[[#This Row],[Balanced]]*E$2/DatiStorici[[#This Row],[Gold]]),T3800)</f>
        <v>28.478594896129035</v>
      </c>
      <c r="U3801" s="34">
        <f>SUMPRODUCT(DatiStorici[[#This Row],[Bond 3Y]:[Gold]],Q3800:T3800)</f>
        <v>20754.905732747484</v>
      </c>
      <c r="V3801" s="32">
        <f t="shared" si="486"/>
        <v>-1.7561515127044226E-3</v>
      </c>
      <c r="W3801" s="32">
        <f>-(1-U3801/MAX(U$5:U3801))</f>
        <v>-2.7551424242127864E-2</v>
      </c>
      <c r="X3801" s="53" t="str">
        <f t="shared" si="487"/>
        <v/>
      </c>
    </row>
    <row r="3802" spans="1:24" x14ac:dyDescent="0.3">
      <c r="A3802" s="79">
        <v>44474</v>
      </c>
      <c r="B3802" s="1">
        <v>132.51285200000001</v>
      </c>
      <c r="C3802" s="1">
        <v>201.26005000000001</v>
      </c>
      <c r="D3802" s="1">
        <v>319.06938400000001</v>
      </c>
      <c r="E3802" s="1">
        <v>163.20609999999999</v>
      </c>
      <c r="F3802" s="3">
        <f t="shared" si="480"/>
        <v>19603.660646546508</v>
      </c>
      <c r="G3802" s="36">
        <f t="shared" si="481"/>
        <v>-8.4063784026568221E-5</v>
      </c>
      <c r="H3802" s="31">
        <f t="shared" si="482"/>
        <v>-2.2231599036663897E-3</v>
      </c>
      <c r="I3802" s="37">
        <f t="shared" si="483"/>
        <v>1.156393848110438E-2</v>
      </c>
      <c r="J3802" s="37">
        <f t="shared" si="484"/>
        <v>-7.8067090823428055E-4</v>
      </c>
      <c r="K3802" s="39">
        <f t="shared" si="485"/>
        <v>1.9680412851431476E-3</v>
      </c>
      <c r="L3802" s="36">
        <f>-(1-B3802/MAX(B$5:B3802))</f>
        <v>-1.1813920101934383E-2</v>
      </c>
      <c r="M3802" s="37">
        <f>-(1-C3802/MAX(C$5:C3802))</f>
        <v>-2.8409917432580589E-2</v>
      </c>
      <c r="N3802" s="37">
        <f>-(1-D3802/MAX(D$5:D3802))</f>
        <v>-4.3793207833099812E-2</v>
      </c>
      <c r="O3802" s="37">
        <f>-(1-E3802/MAX(E$5:E3802))</f>
        <v>-0.15582094017549375</v>
      </c>
      <c r="P3802" s="39">
        <f>-(1-F3802/MAX(F$5:F3802))</f>
        <v>-2.7266962469520428E-2</v>
      </c>
      <c r="Q3802" s="33">
        <f>IF(DatiStorici[[#This Row],[Calend]]="X",(DatiStorici[[#This Row],[Balanced]]*B$2/DatiStorici[[#This Row],[Bond 3Y]]),Q3801)</f>
        <v>38.809613925669971</v>
      </c>
      <c r="R3802" s="33">
        <f>IF(DatiStorici[[#This Row],[Calend]]="X",(DatiStorici[[#This Row],[Balanced]]*C$2/DatiStorici[[#This Row],[Bond 10Y]]),R3801)</f>
        <v>25.003538881718356</v>
      </c>
      <c r="S3802" s="33">
        <f>IF(DatiStorici[[#This Row],[Calend]]="X",(DatiStorici[[#This Row],[Balanced]]*D$2/DatiStorici[[#This Row],[SXXR]]),S3801)</f>
        <v>18.759542028468722</v>
      </c>
      <c r="T3802" s="33">
        <f>IF(DatiStorici[[#This Row],[Calend]]="X",(DatiStorici[[#This Row],[Balanced]]*E$2/DatiStorici[[#This Row],[Gold]]),T3801)</f>
        <v>28.478594896129035</v>
      </c>
      <c r="U3802" s="34">
        <f>SUMPRODUCT(DatiStorici[[#This Row],[Bond 3Y]:[Gold]],Q3801:T3801)</f>
        <v>20808.462037443776</v>
      </c>
      <c r="V3802" s="32">
        <f t="shared" si="486"/>
        <v>2.5770931091620352E-3</v>
      </c>
      <c r="W3802" s="32">
        <f>-(1-U3802/MAX(U$5:U3802))</f>
        <v>-2.5042101728434685E-2</v>
      </c>
      <c r="X3802" s="53" t="str">
        <f t="shared" si="487"/>
        <v/>
      </c>
    </row>
    <row r="3803" spans="1:24" x14ac:dyDescent="0.3">
      <c r="A3803" s="79">
        <v>44475</v>
      </c>
      <c r="B3803" s="1">
        <v>132.49348900000001</v>
      </c>
      <c r="C3803" s="1">
        <v>201.15122500000001</v>
      </c>
      <c r="D3803" s="1">
        <v>315.80296800000002</v>
      </c>
      <c r="E3803" s="1">
        <v>163.80939000000001</v>
      </c>
      <c r="F3803" s="3">
        <f t="shared" si="480"/>
        <v>19575.083512116922</v>
      </c>
      <c r="G3803" s="36">
        <f t="shared" si="481"/>
        <v>-1.4613235261756925E-4</v>
      </c>
      <c r="H3803" s="31">
        <f t="shared" si="482"/>
        <v>-5.4086458016327588E-4</v>
      </c>
      <c r="I3803" s="37">
        <f t="shared" si="483"/>
        <v>-1.029008370555488E-2</v>
      </c>
      <c r="J3803" s="37">
        <f t="shared" si="484"/>
        <v>3.6896765007547669E-3</v>
      </c>
      <c r="K3803" s="39">
        <f t="shared" si="485"/>
        <v>-1.458808346782331E-3</v>
      </c>
      <c r="L3803" s="36">
        <f>-(1-B3803/MAX(B$5:B3803))</f>
        <v>-1.195831550793669E-2</v>
      </c>
      <c r="M3803" s="37">
        <f>-(1-C3803/MAX(C$5:C3803))</f>
        <v>-2.8935274008490164E-2</v>
      </c>
      <c r="N3803" s="37">
        <f>-(1-D3803/MAX(D$5:D3803))</f>
        <v>-5.3582204590126858E-2</v>
      </c>
      <c r="O3803" s="37">
        <f>-(1-E3803/MAX(E$5:E3803))</f>
        <v>-0.1527004392567074</v>
      </c>
      <c r="P3803" s="39">
        <f>-(1-F3803/MAX(F$5:F3803))</f>
        <v>-2.8684958999801391E-2</v>
      </c>
      <c r="Q3803" s="33">
        <f>IF(DatiStorici[[#This Row],[Calend]]="X",(DatiStorici[[#This Row],[Balanced]]*B$2/DatiStorici[[#This Row],[Bond 3Y]]),Q3802)</f>
        <v>38.809613925669971</v>
      </c>
      <c r="R3803" s="33">
        <f>IF(DatiStorici[[#This Row],[Calend]]="X",(DatiStorici[[#This Row],[Balanced]]*C$2/DatiStorici[[#This Row],[Bond 10Y]]),R3802)</f>
        <v>25.003538881718356</v>
      </c>
      <c r="S3803" s="33">
        <f>IF(DatiStorici[[#This Row],[Calend]]="X",(DatiStorici[[#This Row],[Balanced]]*D$2/DatiStorici[[#This Row],[SXXR]]),S3802)</f>
        <v>18.759542028468722</v>
      </c>
      <c r="T3803" s="33">
        <f>IF(DatiStorici[[#This Row],[Calend]]="X",(DatiStorici[[#This Row],[Balanced]]*E$2/DatiStorici[[#This Row],[Gold]]),T3802)</f>
        <v>28.478594896129035</v>
      </c>
      <c r="U3803" s="34">
        <f>SUMPRODUCT(DatiStorici[[#This Row],[Bond 3Y]:[Gold]],Q3802:T3802)</f>
        <v>20760.893940050955</v>
      </c>
      <c r="V3803" s="32">
        <f t="shared" si="486"/>
        <v>-2.2886146314647611E-3</v>
      </c>
      <c r="W3803" s="32">
        <f>-(1-U3803/MAX(U$5:U3803))</f>
        <v>-2.7270853289959485E-2</v>
      </c>
      <c r="X3803" s="53" t="str">
        <f t="shared" si="487"/>
        <v/>
      </c>
    </row>
    <row r="3804" spans="1:24" x14ac:dyDescent="0.3">
      <c r="A3804" s="79">
        <v>44476</v>
      </c>
      <c r="B3804" s="1">
        <v>132.51622</v>
      </c>
      <c r="C3804" s="1">
        <v>201.393225</v>
      </c>
      <c r="D3804" s="1">
        <v>320.883824</v>
      </c>
      <c r="E3804" s="1">
        <v>164.03100000000001</v>
      </c>
      <c r="F3804" s="3">
        <f t="shared" si="480"/>
        <v>19666.945636375203</v>
      </c>
      <c r="G3804" s="36">
        <f t="shared" si="481"/>
        <v>1.7154843225566544E-4</v>
      </c>
      <c r="H3804" s="31">
        <f t="shared" si="482"/>
        <v>1.2023518354502619E-3</v>
      </c>
      <c r="I3804" s="37">
        <f t="shared" si="483"/>
        <v>1.5960638487646131E-2</v>
      </c>
      <c r="J3804" s="37">
        <f t="shared" si="484"/>
        <v>1.351938568361008E-3</v>
      </c>
      <c r="K3804" s="39">
        <f t="shared" si="485"/>
        <v>4.681831905717704E-3</v>
      </c>
      <c r="L3804" s="36">
        <f>-(1-B3804/MAX(B$5:B3804))</f>
        <v>-1.1788803966654937E-2</v>
      </c>
      <c r="M3804" s="37">
        <f>-(1-C3804/MAX(C$5:C3804))</f>
        <v>-2.7767010361624767E-2</v>
      </c>
      <c r="N3804" s="37">
        <f>-(1-D3804/MAX(D$5:D3804))</f>
        <v>-3.8355582228822738E-2</v>
      </c>
      <c r="O3804" s="37">
        <f>-(1-E3804/MAX(E$5:E3804))</f>
        <v>-0.15155416763176377</v>
      </c>
      <c r="P3804" s="39">
        <f>-(1-F3804/MAX(F$5:F3804))</f>
        <v>-2.4126763223264014E-2</v>
      </c>
      <c r="Q3804" s="33">
        <f>IF(DatiStorici[[#This Row],[Calend]]="X",(DatiStorici[[#This Row],[Balanced]]*B$2/DatiStorici[[#This Row],[Bond 3Y]]),Q3803)</f>
        <v>38.809613925669971</v>
      </c>
      <c r="R3804" s="33">
        <f>IF(DatiStorici[[#This Row],[Calend]]="X",(DatiStorici[[#This Row],[Balanced]]*C$2/DatiStorici[[#This Row],[Bond 10Y]]),R3803)</f>
        <v>25.003538881718356</v>
      </c>
      <c r="S3804" s="33">
        <f>IF(DatiStorici[[#This Row],[Calend]]="X",(DatiStorici[[#This Row],[Balanced]]*D$2/DatiStorici[[#This Row],[SXXR]]),S3803)</f>
        <v>18.759542028468722</v>
      </c>
      <c r="T3804" s="33">
        <f>IF(DatiStorici[[#This Row],[Calend]]="X",(DatiStorici[[#This Row],[Balanced]]*E$2/DatiStorici[[#This Row],[Gold]]),T3803)</f>
        <v>28.478594896129035</v>
      </c>
      <c r="U3804" s="34">
        <f>SUMPRODUCT(DatiStorici[[#This Row],[Bond 3Y]:[Gold]],Q3803:T3803)</f>
        <v>20869.452650881998</v>
      </c>
      <c r="V3804" s="32">
        <f t="shared" si="486"/>
        <v>5.2153760796372524E-3</v>
      </c>
      <c r="W3804" s="32">
        <f>-(1-U3804/MAX(U$5:U3804))</f>
        <v>-2.2184452749619221E-2</v>
      </c>
      <c r="X3804" s="53" t="str">
        <f t="shared" si="487"/>
        <v/>
      </c>
    </row>
    <row r="3805" spans="1:24" x14ac:dyDescent="0.3">
      <c r="A3805" s="79">
        <v>44477</v>
      </c>
      <c r="B3805" s="1">
        <v>132.491061</v>
      </c>
      <c r="C3805" s="1">
        <v>200.904223</v>
      </c>
      <c r="D3805" s="1">
        <v>320.00062700000001</v>
      </c>
      <c r="E3805" s="1">
        <v>165.06711999999999</v>
      </c>
      <c r="F3805" s="3">
        <f t="shared" si="480"/>
        <v>19681.522767141734</v>
      </c>
      <c r="G3805" s="36">
        <f t="shared" si="481"/>
        <v>-1.8987402897502068E-4</v>
      </c>
      <c r="H3805" s="31">
        <f t="shared" si="482"/>
        <v>-2.4310481871774796E-3</v>
      </c>
      <c r="I3805" s="37">
        <f t="shared" si="483"/>
        <v>-2.7561834515592507E-3</v>
      </c>
      <c r="J3805" s="37">
        <f t="shared" si="484"/>
        <v>6.2967447120270787E-3</v>
      </c>
      <c r="K3805" s="39">
        <f t="shared" si="485"/>
        <v>7.4092497242389218E-4</v>
      </c>
      <c r="L3805" s="36">
        <f>-(1-B3805/MAX(B$5:B3805))</f>
        <v>-1.197642179548386E-2</v>
      </c>
      <c r="M3805" s="37">
        <f>-(1-C3805/MAX(C$5:C3805))</f>
        <v>-3.012768498908136E-2</v>
      </c>
      <c r="N3805" s="37">
        <f>-(1-D3805/MAX(D$5:D3805))</f>
        <v>-4.1002401424178214E-2</v>
      </c>
      <c r="O3805" s="37">
        <f>-(1-E3805/MAX(E$5:E3805))</f>
        <v>-0.14619486545209437</v>
      </c>
      <c r="P3805" s="39">
        <f>-(1-F3805/MAX(F$5:F3805))</f>
        <v>-2.3403446443573395E-2</v>
      </c>
      <c r="Q3805" s="33">
        <f>IF(DatiStorici[[#This Row],[Calend]]="X",(DatiStorici[[#This Row],[Balanced]]*B$2/DatiStorici[[#This Row],[Bond 3Y]]),Q3804)</f>
        <v>38.809613925669971</v>
      </c>
      <c r="R3805" s="33">
        <f>IF(DatiStorici[[#This Row],[Calend]]="X",(DatiStorici[[#This Row],[Balanced]]*C$2/DatiStorici[[#This Row],[Bond 10Y]]),R3804)</f>
        <v>25.003538881718356</v>
      </c>
      <c r="S3805" s="33">
        <f>IF(DatiStorici[[#This Row],[Calend]]="X",(DatiStorici[[#This Row],[Balanced]]*D$2/DatiStorici[[#This Row],[SXXR]]),S3804)</f>
        <v>18.759542028468722</v>
      </c>
      <c r="T3805" s="33">
        <f>IF(DatiStorici[[#This Row],[Calend]]="X",(DatiStorici[[#This Row],[Balanced]]*E$2/DatiStorici[[#This Row],[Gold]]),T3804)</f>
        <v>28.478594896129035</v>
      </c>
      <c r="U3805" s="34">
        <f>SUMPRODUCT(DatiStorici[[#This Row],[Bond 3Y]:[Gold]],Q3804:T3804)</f>
        <v>20869.188329787867</v>
      </c>
      <c r="V3805" s="32">
        <f t="shared" si="486"/>
        <v>-1.2665534283062933E-5</v>
      </c>
      <c r="W3805" s="32">
        <f>-(1-U3805/MAX(U$5:U3805))</f>
        <v>-2.2196837227527189E-2</v>
      </c>
      <c r="X3805" s="53" t="str">
        <f t="shared" si="487"/>
        <v/>
      </c>
    </row>
    <row r="3806" spans="1:24" x14ac:dyDescent="0.3">
      <c r="A3806" s="79">
        <v>44480</v>
      </c>
      <c r="B3806" s="1">
        <v>132.45059800000001</v>
      </c>
      <c r="C3806" s="1">
        <v>200.42525000000001</v>
      </c>
      <c r="D3806" s="1">
        <v>320.167374</v>
      </c>
      <c r="E3806" s="1">
        <v>163.60956999999999</v>
      </c>
      <c r="F3806" s="3">
        <f t="shared" si="480"/>
        <v>19613.418574745556</v>
      </c>
      <c r="G3806" s="36">
        <f t="shared" si="481"/>
        <v>-3.054483803514618E-4</v>
      </c>
      <c r="H3806" s="31">
        <f t="shared" si="482"/>
        <v>-2.3869327305063937E-3</v>
      </c>
      <c r="I3806" s="37">
        <f t="shared" si="483"/>
        <v>5.2094763721591037E-4</v>
      </c>
      <c r="J3806" s="37">
        <f t="shared" si="484"/>
        <v>-8.8692602732891469E-3</v>
      </c>
      <c r="K3806" s="39">
        <f t="shared" si="485"/>
        <v>-3.4663118590633575E-3</v>
      </c>
      <c r="L3806" s="36">
        <f>-(1-B3806/MAX(B$5:B3806))</f>
        <v>-1.227816591122366E-2</v>
      </c>
      <c r="M3806" s="37">
        <f>-(1-C3806/MAX(C$5:C3806))</f>
        <v>-3.2439944260693188E-2</v>
      </c>
      <c r="N3806" s="37">
        <f>-(1-D3806/MAX(D$5:D3806))</f>
        <v>-4.0502683739032208E-2</v>
      </c>
      <c r="O3806" s="37">
        <f>-(1-E3806/MAX(E$5:E3806))</f>
        <v>-0.15373400270644455</v>
      </c>
      <c r="P3806" s="39">
        <f>-(1-F3806/MAX(F$5:F3806))</f>
        <v>-2.6782774372807183E-2</v>
      </c>
      <c r="Q3806" s="33">
        <f>IF(DatiStorici[[#This Row],[Calend]]="X",(DatiStorici[[#This Row],[Balanced]]*B$2/DatiStorici[[#This Row],[Bond 3Y]]),Q3805)</f>
        <v>38.809613925669971</v>
      </c>
      <c r="R3806" s="33">
        <f>IF(DatiStorici[[#This Row],[Calend]]="X",(DatiStorici[[#This Row],[Balanced]]*C$2/DatiStorici[[#This Row],[Bond 10Y]]),R3805)</f>
        <v>25.003538881718356</v>
      </c>
      <c r="S3806" s="33">
        <f>IF(DatiStorici[[#This Row],[Calend]]="X",(DatiStorici[[#This Row],[Balanced]]*D$2/DatiStorici[[#This Row],[SXXR]]),S3805)</f>
        <v>18.759542028468722</v>
      </c>
      <c r="T3806" s="33">
        <f>IF(DatiStorici[[#This Row],[Calend]]="X",(DatiStorici[[#This Row],[Balanced]]*E$2/DatiStorici[[#This Row],[Gold]]),T3805)</f>
        <v>28.478594896129035</v>
      </c>
      <c r="U3806" s="34">
        <f>SUMPRODUCT(DatiStorici[[#This Row],[Bond 3Y]:[Gold]],Q3805:T3805)</f>
        <v>20817.261077714567</v>
      </c>
      <c r="V3806" s="32">
        <f t="shared" si="486"/>
        <v>-2.4913265422916572E-3</v>
      </c>
      <c r="W3806" s="32">
        <f>-(1-U3806/MAX(U$5:U3806))</f>
        <v>-2.4629832249134398E-2</v>
      </c>
      <c r="X3806" s="53" t="str">
        <f t="shared" si="487"/>
        <v/>
      </c>
    </row>
    <row r="3807" spans="1:24" x14ac:dyDescent="0.3">
      <c r="A3807" s="79">
        <v>44481</v>
      </c>
      <c r="B3807" s="1">
        <v>132.434867</v>
      </c>
      <c r="C3807" s="1">
        <v>200.14189300000001</v>
      </c>
      <c r="D3807" s="1">
        <v>319.93915600000003</v>
      </c>
      <c r="E3807" s="1">
        <v>164.54792</v>
      </c>
      <c r="F3807" s="3">
        <f t="shared" si="480"/>
        <v>19639.432085158798</v>
      </c>
      <c r="G3807" s="36">
        <f t="shared" si="481"/>
        <v>-1.1877586426653611E-4</v>
      </c>
      <c r="H3807" s="31">
        <f t="shared" si="482"/>
        <v>-1.4147792809054251E-3</v>
      </c>
      <c r="I3807" s="37">
        <f t="shared" si="483"/>
        <v>-7.1306258872226352E-4</v>
      </c>
      <c r="J3807" s="37">
        <f t="shared" si="484"/>
        <v>5.7189159843435968E-3</v>
      </c>
      <c r="K3807" s="39">
        <f t="shared" si="485"/>
        <v>1.3254331231609125E-3</v>
      </c>
      <c r="L3807" s="36">
        <f>-(1-B3807/MAX(B$5:B3807))</f>
        <v>-1.2395476458753718E-2</v>
      </c>
      <c r="M3807" s="37">
        <f>-(1-C3807/MAX(C$5:C3807))</f>
        <v>-3.3807860302779269E-2</v>
      </c>
      <c r="N3807" s="37">
        <f>-(1-D3807/MAX(D$5:D3807))</f>
        <v>-4.1186621505040821E-2</v>
      </c>
      <c r="O3807" s="37">
        <f>-(1-E3807/MAX(E$5:E3807))</f>
        <v>-0.14888041316054934</v>
      </c>
      <c r="P3807" s="39">
        <f>-(1-F3807/MAX(F$5:F3807))</f>
        <v>-2.5491984787263E-2</v>
      </c>
      <c r="Q3807" s="33">
        <f>IF(DatiStorici[[#This Row],[Calend]]="X",(DatiStorici[[#This Row],[Balanced]]*B$2/DatiStorici[[#This Row],[Bond 3Y]]),Q3806)</f>
        <v>38.809613925669971</v>
      </c>
      <c r="R3807" s="33">
        <f>IF(DatiStorici[[#This Row],[Calend]]="X",(DatiStorici[[#This Row],[Balanced]]*C$2/DatiStorici[[#This Row],[Bond 10Y]]),R3806)</f>
        <v>25.003538881718356</v>
      </c>
      <c r="S3807" s="33">
        <f>IF(DatiStorici[[#This Row],[Calend]]="X",(DatiStorici[[#This Row],[Balanced]]*D$2/DatiStorici[[#This Row],[SXXR]]),S3806)</f>
        <v>18.759542028468722</v>
      </c>
      <c r="T3807" s="33">
        <f>IF(DatiStorici[[#This Row],[Calend]]="X",(DatiStorici[[#This Row],[Balanced]]*E$2/DatiStorici[[#This Row],[Gold]]),T3806)</f>
        <v>28.478594896129035</v>
      </c>
      <c r="U3807" s="34">
        <f>SUMPRODUCT(DatiStorici[[#This Row],[Bond 3Y]:[Gold]],Q3806:T3806)</f>
        <v>20832.007260269129</v>
      </c>
      <c r="V3807" s="32">
        <f t="shared" si="486"/>
        <v>7.0811247155986808E-4</v>
      </c>
      <c r="W3807" s="32">
        <f>-(1-U3807/MAX(U$5:U3807))</f>
        <v>-2.3938915874581856E-2</v>
      </c>
      <c r="X3807" s="53" t="str">
        <f t="shared" si="487"/>
        <v/>
      </c>
    </row>
    <row r="3808" spans="1:24" x14ac:dyDescent="0.3">
      <c r="A3808" s="79">
        <v>44482</v>
      </c>
      <c r="B3808" s="1">
        <v>132.43190799999999</v>
      </c>
      <c r="C3808" s="1">
        <v>200.60306600000001</v>
      </c>
      <c r="D3808" s="1">
        <v>322.16481299999998</v>
      </c>
      <c r="E3808" s="1">
        <v>166.21692999999999</v>
      </c>
      <c r="F3808" s="3">
        <f t="shared" si="480"/>
        <v>19750.343770949894</v>
      </c>
      <c r="G3808" s="36">
        <f t="shared" si="481"/>
        <v>-2.2343308254755335E-5</v>
      </c>
      <c r="H3808" s="31">
        <f t="shared" si="482"/>
        <v>2.301579561876657E-3</v>
      </c>
      <c r="I3808" s="37">
        <f t="shared" si="483"/>
        <v>6.9324159977300383E-3</v>
      </c>
      <c r="J3808" s="37">
        <f t="shared" si="484"/>
        <v>1.0091907681396712E-2</v>
      </c>
      <c r="K3808" s="39">
        <f t="shared" si="485"/>
        <v>5.63151104573093E-3</v>
      </c>
      <c r="L3808" s="36">
        <f>-(1-B3808/MAX(B$5:B3808))</f>
        <v>-1.2417542564541084E-2</v>
      </c>
      <c r="M3808" s="37">
        <f>-(1-C3808/MAX(C$5:C3808))</f>
        <v>-3.1581531167176546E-2</v>
      </c>
      <c r="N3808" s="37">
        <f>-(1-D3808/MAX(D$5:D3808))</f>
        <v>-3.4516635454502786E-2</v>
      </c>
      <c r="O3808" s="37">
        <f>-(1-E3808/MAX(E$5:E3808))</f>
        <v>-0.14024750487686577</v>
      </c>
      <c r="P3808" s="39">
        <f>-(1-F3808/MAX(F$5:F3808))</f>
        <v>-1.9988550354153478E-2</v>
      </c>
      <c r="Q3808" s="33">
        <f>IF(DatiStorici[[#This Row],[Calend]]="X",(DatiStorici[[#This Row],[Balanced]]*B$2/DatiStorici[[#This Row],[Bond 3Y]]),Q3807)</f>
        <v>38.809613925669971</v>
      </c>
      <c r="R3808" s="33">
        <f>IF(DatiStorici[[#This Row],[Calend]]="X",(DatiStorici[[#This Row],[Balanced]]*C$2/DatiStorici[[#This Row],[Bond 10Y]]),R3807)</f>
        <v>25.003538881718356</v>
      </c>
      <c r="S3808" s="33">
        <f>IF(DatiStorici[[#This Row],[Calend]]="X",(DatiStorici[[#This Row],[Balanced]]*D$2/DatiStorici[[#This Row],[SXXR]]),S3807)</f>
        <v>18.759542028468722</v>
      </c>
      <c r="T3808" s="33">
        <f>IF(DatiStorici[[#This Row],[Calend]]="X",(DatiStorici[[#This Row],[Balanced]]*E$2/DatiStorici[[#This Row],[Gold]]),T3807)</f>
        <v>28.478594896129035</v>
      </c>
      <c r="U3808" s="34">
        <f>SUMPRODUCT(DatiStorici[[#This Row],[Bond 3Y]:[Gold]],Q3807:T3807)</f>
        <v>20932.706745358257</v>
      </c>
      <c r="V3808" s="32">
        <f t="shared" si="486"/>
        <v>4.822237270154496E-3</v>
      </c>
      <c r="W3808" s="32">
        <f>-(1-U3808/MAX(U$5:U3808))</f>
        <v>-1.9220750824091359E-2</v>
      </c>
      <c r="X3808" s="53" t="str">
        <f t="shared" si="487"/>
        <v/>
      </c>
    </row>
    <row r="3809" spans="1:24" x14ac:dyDescent="0.3">
      <c r="A3809" s="79">
        <v>44483</v>
      </c>
      <c r="B3809" s="1">
        <v>132.46148600000001</v>
      </c>
      <c r="C3809" s="1">
        <v>201.403367</v>
      </c>
      <c r="D3809" s="1">
        <v>326.052999</v>
      </c>
      <c r="E3809" s="1">
        <v>167.42517000000001</v>
      </c>
      <c r="F3809" s="3">
        <f t="shared" si="480"/>
        <v>19877.481904872562</v>
      </c>
      <c r="G3809" s="36">
        <f t="shared" si="481"/>
        <v>2.2332002830504309E-4</v>
      </c>
      <c r="H3809" s="31">
        <f t="shared" si="482"/>
        <v>3.9815385603078372E-3</v>
      </c>
      <c r="I3809" s="37">
        <f t="shared" si="483"/>
        <v>1.1996685559604392E-2</v>
      </c>
      <c r="J3809" s="37">
        <f t="shared" si="484"/>
        <v>7.2427627195576702E-3</v>
      </c>
      <c r="K3809" s="39">
        <f t="shared" si="485"/>
        <v>6.4166311412393821E-3</v>
      </c>
      <c r="L3809" s="36">
        <f>-(1-B3809/MAX(B$5:B3809))</f>
        <v>-1.2196970994085121E-2</v>
      </c>
      <c r="M3809" s="37">
        <f>-(1-C3809/MAX(C$5:C3809))</f>
        <v>-2.7718049494242503E-2</v>
      </c>
      <c r="N3809" s="37">
        <f>-(1-D3809/MAX(D$5:D3809))</f>
        <v>-2.2864280045786223E-2</v>
      </c>
      <c r="O3809" s="37">
        <f>-(1-E3809/MAX(E$5:E3809))</f>
        <v>-0.1339979167349864</v>
      </c>
      <c r="P3809" s="39">
        <f>-(1-F3809/MAX(F$5:F3809))</f>
        <v>-1.3679960064495456E-2</v>
      </c>
      <c r="Q3809" s="33">
        <f>IF(DatiStorici[[#This Row],[Calend]]="X",(DatiStorici[[#This Row],[Balanced]]*B$2/DatiStorici[[#This Row],[Bond 3Y]]),Q3808)</f>
        <v>38.809613925669971</v>
      </c>
      <c r="R3809" s="33">
        <f>IF(DatiStorici[[#This Row],[Calend]]="X",(DatiStorici[[#This Row],[Balanced]]*C$2/DatiStorici[[#This Row],[Bond 10Y]]),R3808)</f>
        <v>25.003538881718356</v>
      </c>
      <c r="S3809" s="33">
        <f>IF(DatiStorici[[#This Row],[Calend]]="X",(DatiStorici[[#This Row],[Balanced]]*D$2/DatiStorici[[#This Row],[SXXR]]),S3808)</f>
        <v>18.759542028468722</v>
      </c>
      <c r="T3809" s="33">
        <f>IF(DatiStorici[[#This Row],[Calend]]="X",(DatiStorici[[#This Row],[Balanced]]*E$2/DatiStorici[[#This Row],[Gold]]),T3808)</f>
        <v>28.478594896129035</v>
      </c>
      <c r="U3809" s="34">
        <f>SUMPRODUCT(DatiStorici[[#This Row],[Bond 3Y]:[Gold]],Q3808:T3808)</f>
        <v>21061.214579468338</v>
      </c>
      <c r="V3809" s="32">
        <f t="shared" si="486"/>
        <v>6.1203255707956167E-3</v>
      </c>
      <c r="W3809" s="32">
        <f>-(1-U3809/MAX(U$5:U3809))</f>
        <v>-1.3199655770072316E-2</v>
      </c>
      <c r="X3809" s="53" t="str">
        <f t="shared" si="487"/>
        <v/>
      </c>
    </row>
    <row r="3810" spans="1:24" x14ac:dyDescent="0.3">
      <c r="A3810" s="79">
        <v>44484</v>
      </c>
      <c r="B3810" s="1">
        <v>132.44357400000001</v>
      </c>
      <c r="C3810" s="1">
        <v>201.13234299999999</v>
      </c>
      <c r="D3810" s="1">
        <v>328.47790400000002</v>
      </c>
      <c r="E3810" s="1">
        <v>164.99859000000001</v>
      </c>
      <c r="F3810" s="3">
        <f t="shared" si="480"/>
        <v>19810.950523722953</v>
      </c>
      <c r="G3810" s="36">
        <f t="shared" si="481"/>
        <v>-1.3523335512956647E-4</v>
      </c>
      <c r="H3810" s="31">
        <f t="shared" si="482"/>
        <v>-1.3465838394995013E-3</v>
      </c>
      <c r="I3810" s="37">
        <f t="shared" si="483"/>
        <v>7.4096305715934657E-3</v>
      </c>
      <c r="J3810" s="37">
        <f t="shared" si="484"/>
        <v>-1.4599576766096781E-2</v>
      </c>
      <c r="K3810" s="39">
        <f t="shared" si="485"/>
        <v>-3.3526868862783971E-3</v>
      </c>
      <c r="L3810" s="36">
        <f>-(1-B3810/MAX(B$5:B3810))</f>
        <v>-1.2330545879811194E-2</v>
      </c>
      <c r="M3810" s="37">
        <f>-(1-C3810/MAX(C$5:C3810))</f>
        <v>-2.9026427538160093E-2</v>
      </c>
      <c r="N3810" s="37">
        <f>-(1-D3810/MAX(D$5:D3810))</f>
        <v>-1.559717531047411E-2</v>
      </c>
      <c r="O3810" s="37">
        <f>-(1-E3810/MAX(E$5:E3810))</f>
        <v>-0.14654933499073142</v>
      </c>
      <c r="P3810" s="39">
        <f>-(1-F3810/MAX(F$5:F3810))</f>
        <v>-1.6981245148113611E-2</v>
      </c>
      <c r="Q3810" s="33">
        <f>IF(DatiStorici[[#This Row],[Calend]]="X",(DatiStorici[[#This Row],[Balanced]]*B$2/DatiStorici[[#This Row],[Bond 3Y]]),Q3809)</f>
        <v>38.809613925669971</v>
      </c>
      <c r="R3810" s="33">
        <f>IF(DatiStorici[[#This Row],[Calend]]="X",(DatiStorici[[#This Row],[Balanced]]*C$2/DatiStorici[[#This Row],[Bond 10Y]]),R3809)</f>
        <v>25.003538881718356</v>
      </c>
      <c r="S3810" s="33">
        <f>IF(DatiStorici[[#This Row],[Calend]]="X",(DatiStorici[[#This Row],[Balanced]]*D$2/DatiStorici[[#This Row],[SXXR]]),S3809)</f>
        <v>18.759542028468722</v>
      </c>
      <c r="T3810" s="33">
        <f>IF(DatiStorici[[#This Row],[Calend]]="X",(DatiStorici[[#This Row],[Balanced]]*E$2/DatiStorici[[#This Row],[Gold]]),T3809)</f>
        <v>28.478594896129035</v>
      </c>
      <c r="U3810" s="34">
        <f>SUMPRODUCT(DatiStorici[[#This Row],[Bond 3Y]:[Gold]],Q3809:T3809)</f>
        <v>21030.127381001315</v>
      </c>
      <c r="V3810" s="32">
        <f t="shared" si="486"/>
        <v>-1.4771305770524604E-3</v>
      </c>
      <c r="W3810" s="32">
        <f>-(1-U3810/MAX(U$5:U3810))</f>
        <v>-1.4656212704747262E-2</v>
      </c>
      <c r="X3810" s="53" t="str">
        <f t="shared" si="487"/>
        <v/>
      </c>
    </row>
    <row r="3811" spans="1:24" x14ac:dyDescent="0.3">
      <c r="A3811" s="79">
        <v>44487</v>
      </c>
      <c r="B3811" s="1">
        <v>132.350112</v>
      </c>
      <c r="C3811" s="1">
        <v>200.584923</v>
      </c>
      <c r="D3811" s="1">
        <v>326.90298799999999</v>
      </c>
      <c r="E3811" s="1">
        <v>164.54638</v>
      </c>
      <c r="F3811" s="3">
        <f t="shared" si="480"/>
        <v>19753.255826367065</v>
      </c>
      <c r="G3811" s="36">
        <f t="shared" si="481"/>
        <v>-7.0592320604833498E-4</v>
      </c>
      <c r="H3811" s="31">
        <f t="shared" si="482"/>
        <v>-2.7254010976183502E-3</v>
      </c>
      <c r="I3811" s="37">
        <f t="shared" si="483"/>
        <v>-4.8061182459713317E-3</v>
      </c>
      <c r="J3811" s="37">
        <f t="shared" si="484"/>
        <v>-2.7444526544458483E-3</v>
      </c>
      <c r="K3811" s="39">
        <f t="shared" si="485"/>
        <v>-2.9165118461613715E-3</v>
      </c>
      <c r="L3811" s="36">
        <f>-(1-B3811/MAX(B$5:B3811))</f>
        <v>-1.3027518633815793E-2</v>
      </c>
      <c r="M3811" s="37">
        <f>-(1-C3811/MAX(C$5:C3811))</f>
        <v>-3.1669117147941295E-2</v>
      </c>
      <c r="N3811" s="37">
        <f>-(1-D3811/MAX(D$5:D3811))</f>
        <v>-2.0316980631226444E-2</v>
      </c>
      <c r="O3811" s="37">
        <f>-(1-E3811/MAX(E$5:E3811))</f>
        <v>-0.14888837876815919</v>
      </c>
      <c r="P3811" s="39">
        <f>-(1-F3811/MAX(F$5:F3811))</f>
        <v>-1.9844054254038457E-2</v>
      </c>
      <c r="Q3811" s="33">
        <f>IF(DatiStorici[[#This Row],[Calend]]="X",(DatiStorici[[#This Row],[Balanced]]*B$2/DatiStorici[[#This Row],[Bond 3Y]]),Q3810)</f>
        <v>38.809613925669971</v>
      </c>
      <c r="R3811" s="33">
        <f>IF(DatiStorici[[#This Row],[Calend]]="X",(DatiStorici[[#This Row],[Balanced]]*C$2/DatiStorici[[#This Row],[Bond 10Y]]),R3810)</f>
        <v>25.003538881718356</v>
      </c>
      <c r="S3811" s="33">
        <f>IF(DatiStorici[[#This Row],[Calend]]="X",(DatiStorici[[#This Row],[Balanced]]*D$2/DatiStorici[[#This Row],[SXXR]]),S3810)</f>
        <v>18.759542028468722</v>
      </c>
      <c r="T3811" s="33">
        <f>IF(DatiStorici[[#This Row],[Calend]]="X",(DatiStorici[[#This Row],[Balanced]]*E$2/DatiStorici[[#This Row],[Gold]]),T3810)</f>
        <v>28.478594896129035</v>
      </c>
      <c r="U3811" s="34">
        <f>SUMPRODUCT(DatiStorici[[#This Row],[Bond 3Y]:[Gold]],Q3810:T3810)</f>
        <v>20970.389711318676</v>
      </c>
      <c r="V3811" s="32">
        <f t="shared" si="486"/>
        <v>-2.8446178333320893E-3</v>
      </c>
      <c r="W3811" s="32">
        <f>-(1-U3811/MAX(U$5:U3811))</f>
        <v>-1.7455156364140523E-2</v>
      </c>
      <c r="X3811" s="53" t="str">
        <f t="shared" si="487"/>
        <v/>
      </c>
    </row>
    <row r="3812" spans="1:24" x14ac:dyDescent="0.3">
      <c r="A3812" s="79">
        <v>44488</v>
      </c>
      <c r="B3812" s="1">
        <v>132.30761899999999</v>
      </c>
      <c r="C3812" s="1">
        <v>199.981449</v>
      </c>
      <c r="D3812" s="1">
        <v>327.98331400000001</v>
      </c>
      <c r="E3812" s="1">
        <v>165.63356999999999</v>
      </c>
      <c r="F3812" s="3">
        <f t="shared" si="480"/>
        <v>19796.059116398941</v>
      </c>
      <c r="G3812" s="36">
        <f t="shared" si="481"/>
        <v>-3.2111663773874536E-4</v>
      </c>
      <c r="H3812" s="31">
        <f t="shared" si="482"/>
        <v>-3.013105935755499E-3</v>
      </c>
      <c r="I3812" s="37">
        <f t="shared" si="483"/>
        <v>3.2992810405998306E-3</v>
      </c>
      <c r="J3812" s="37">
        <f t="shared" si="484"/>
        <v>6.5854630429929267E-3</v>
      </c>
      <c r="K3812" s="39">
        <f t="shared" si="485"/>
        <v>2.1645536366928305E-3</v>
      </c>
      <c r="L3812" s="36">
        <f>-(1-B3812/MAX(B$5:B3812))</f>
        <v>-1.3344401037743814E-2</v>
      </c>
      <c r="M3812" s="37">
        <f>-(1-C3812/MAX(C$5:C3812))</f>
        <v>-3.4582409445579665E-2</v>
      </c>
      <c r="N3812" s="37">
        <f>-(1-D3812/MAX(D$5:D3812))</f>
        <v>-1.7079393100877471E-2</v>
      </c>
      <c r="O3812" s="37">
        <f>-(1-E3812/MAX(E$5:E3812))</f>
        <v>-0.14326491841924693</v>
      </c>
      <c r="P3812" s="39">
        <f>-(1-F3812/MAX(F$5:F3812))</f>
        <v>-1.7720156320907399E-2</v>
      </c>
      <c r="Q3812" s="33">
        <f>IF(DatiStorici[[#This Row],[Calend]]="X",(DatiStorici[[#This Row],[Balanced]]*B$2/DatiStorici[[#This Row],[Bond 3Y]]),Q3811)</f>
        <v>38.809613925669971</v>
      </c>
      <c r="R3812" s="33">
        <f>IF(DatiStorici[[#This Row],[Calend]]="X",(DatiStorici[[#This Row],[Balanced]]*C$2/DatiStorici[[#This Row],[Bond 10Y]]),R3811)</f>
        <v>25.003538881718356</v>
      </c>
      <c r="S3812" s="33">
        <f>IF(DatiStorici[[#This Row],[Calend]]="X",(DatiStorici[[#This Row],[Balanced]]*D$2/DatiStorici[[#This Row],[SXXR]]),S3811)</f>
        <v>18.759542028468722</v>
      </c>
      <c r="T3812" s="33">
        <f>IF(DatiStorici[[#This Row],[Calend]]="X",(DatiStorici[[#This Row],[Balanced]]*E$2/DatiStorici[[#This Row],[Gold]]),T3811)</f>
        <v>28.478594896129035</v>
      </c>
      <c r="U3812" s="34">
        <f>SUMPRODUCT(DatiStorici[[#This Row],[Bond 3Y]:[Gold]],Q3811:T3811)</f>
        <v>21004.879653357599</v>
      </c>
      <c r="V3812" s="32">
        <f t="shared" si="486"/>
        <v>1.6433462046998824E-3</v>
      </c>
      <c r="W3812" s="32">
        <f>-(1-U3812/MAX(U$5:U3812))</f>
        <v>-1.5839167573557744E-2</v>
      </c>
      <c r="X3812" s="53" t="str">
        <f t="shared" si="487"/>
        <v/>
      </c>
    </row>
    <row r="3813" spans="1:24" x14ac:dyDescent="0.3">
      <c r="A3813" s="79">
        <v>44489</v>
      </c>
      <c r="B3813" s="1">
        <v>132.353477</v>
      </c>
      <c r="C3813" s="1">
        <v>200.260853</v>
      </c>
      <c r="D3813" s="1">
        <v>329.01559500000002</v>
      </c>
      <c r="E3813" s="1">
        <v>165.48748000000001</v>
      </c>
      <c r="F3813" s="3">
        <f t="shared" si="480"/>
        <v>19814.032405435697</v>
      </c>
      <c r="G3813" s="36">
        <f t="shared" si="481"/>
        <v>3.4654130245827974E-4</v>
      </c>
      <c r="H3813" s="31">
        <f t="shared" si="482"/>
        <v>1.3961744872580224E-3</v>
      </c>
      <c r="I3813" s="37">
        <f t="shared" si="483"/>
        <v>3.142415718872704E-3</v>
      </c>
      <c r="J3813" s="37">
        <f t="shared" si="484"/>
        <v>-8.8239638935108059E-4</v>
      </c>
      <c r="K3813" s="39">
        <f t="shared" si="485"/>
        <v>9.0751066608264319E-4</v>
      </c>
      <c r="L3813" s="36">
        <f>-(1-B3813/MAX(B$5:B3813))</f>
        <v>-1.3002424870390827E-2</v>
      </c>
      <c r="M3813" s="37">
        <f>-(1-C3813/MAX(C$5:C3813))</f>
        <v>-3.3233576652237584E-2</v>
      </c>
      <c r="N3813" s="37">
        <f>-(1-D3813/MAX(D$5:D3813))</f>
        <v>-1.3985789787233194E-2</v>
      </c>
      <c r="O3813" s="37">
        <f>-(1-E3813/MAX(E$5:E3813))</f>
        <v>-0.14402056492296067</v>
      </c>
      <c r="P3813" s="39">
        <f>-(1-F3813/MAX(F$5:F3813))</f>
        <v>-1.6828322272442686E-2</v>
      </c>
      <c r="Q3813" s="33">
        <f>IF(DatiStorici[[#This Row],[Calend]]="X",(DatiStorici[[#This Row],[Balanced]]*B$2/DatiStorici[[#This Row],[Bond 3Y]]),Q3812)</f>
        <v>38.809613925669971</v>
      </c>
      <c r="R3813" s="33">
        <f>IF(DatiStorici[[#This Row],[Calend]]="X",(DatiStorici[[#This Row],[Balanced]]*C$2/DatiStorici[[#This Row],[Bond 10Y]]),R3812)</f>
        <v>25.003538881718356</v>
      </c>
      <c r="S3813" s="33">
        <f>IF(DatiStorici[[#This Row],[Calend]]="X",(DatiStorici[[#This Row],[Balanced]]*D$2/DatiStorici[[#This Row],[SXXR]]),S3812)</f>
        <v>18.759542028468722</v>
      </c>
      <c r="T3813" s="33">
        <f>IF(DatiStorici[[#This Row],[Calend]]="X",(DatiStorici[[#This Row],[Balanced]]*E$2/DatiStorici[[#This Row],[Gold]]),T3812)</f>
        <v>28.478594896129035</v>
      </c>
      <c r="U3813" s="34">
        <f>SUMPRODUCT(DatiStorici[[#This Row],[Bond 3Y]:[Gold]],Q3812:T3812)</f>
        <v>21028.850154287022</v>
      </c>
      <c r="V3813" s="32">
        <f t="shared" si="486"/>
        <v>1.1405365946618906E-3</v>
      </c>
      <c r="W3813" s="32">
        <f>-(1-U3813/MAX(U$5:U3813))</f>
        <v>-1.4716055775837455E-2</v>
      </c>
      <c r="X3813" s="53" t="str">
        <f t="shared" si="487"/>
        <v/>
      </c>
    </row>
    <row r="3814" spans="1:24" x14ac:dyDescent="0.3">
      <c r="A3814" s="79">
        <v>44490</v>
      </c>
      <c r="B3814" s="1">
        <v>132.31525300000001</v>
      </c>
      <c r="C3814" s="1">
        <v>199.735985</v>
      </c>
      <c r="D3814" s="1">
        <v>328.77819099999999</v>
      </c>
      <c r="E3814" s="1">
        <v>165.60666000000001</v>
      </c>
      <c r="F3814" s="3">
        <f t="shared" si="480"/>
        <v>19800.929078384146</v>
      </c>
      <c r="G3814" s="36">
        <f t="shared" si="481"/>
        <v>-2.888440977952649E-4</v>
      </c>
      <c r="H3814" s="31">
        <f t="shared" si="482"/>
        <v>-2.6243622517964586E-3</v>
      </c>
      <c r="I3814" s="37">
        <f t="shared" si="483"/>
        <v>-7.2181895104664264E-4</v>
      </c>
      <c r="J3814" s="37">
        <f t="shared" si="484"/>
        <v>7.1991612504763308E-4</v>
      </c>
      <c r="K3814" s="39">
        <f t="shared" si="485"/>
        <v>-6.6153428091897902E-4</v>
      </c>
      <c r="L3814" s="36">
        <f>-(1-B3814/MAX(B$5:B3814))</f>
        <v>-1.3287472125414923E-2</v>
      </c>
      <c r="M3814" s="37">
        <f>-(1-C3814/MAX(C$5:C3814))</f>
        <v>-3.5767395676216673E-2</v>
      </c>
      <c r="N3814" s="37">
        <f>-(1-D3814/MAX(D$5:D3814))</f>
        <v>-1.4697256724116148E-2</v>
      </c>
      <c r="O3814" s="37">
        <f>-(1-E3814/MAX(E$5:E3814))</f>
        <v>-0.14340410965351991</v>
      </c>
      <c r="P3814" s="39">
        <f>-(1-F3814/MAX(F$5:F3814))</f>
        <v>-1.7478508957185945E-2</v>
      </c>
      <c r="Q3814" s="33">
        <f>IF(DatiStorici[[#This Row],[Calend]]="X",(DatiStorici[[#This Row],[Balanced]]*B$2/DatiStorici[[#This Row],[Bond 3Y]]),Q3813)</f>
        <v>38.809613925669971</v>
      </c>
      <c r="R3814" s="33">
        <f>IF(DatiStorici[[#This Row],[Calend]]="X",(DatiStorici[[#This Row],[Balanced]]*C$2/DatiStorici[[#This Row],[Bond 10Y]]),R3813)</f>
        <v>25.003538881718356</v>
      </c>
      <c r="S3814" s="33">
        <f>IF(DatiStorici[[#This Row],[Calend]]="X",(DatiStorici[[#This Row],[Balanced]]*D$2/DatiStorici[[#This Row],[SXXR]]),S3813)</f>
        <v>18.759542028468722</v>
      </c>
      <c r="T3814" s="33">
        <f>IF(DatiStorici[[#This Row],[Calend]]="X",(DatiStorici[[#This Row],[Balanced]]*E$2/DatiStorici[[#This Row],[Gold]]),T3813)</f>
        <v>28.478594896129035</v>
      </c>
      <c r="U3814" s="34">
        <f>SUMPRODUCT(DatiStorici[[#This Row],[Bond 3Y]:[Gold]],Q3813:T3813)</f>
        <v>21013.183626782557</v>
      </c>
      <c r="V3814" s="32">
        <f t="shared" si="486"/>
        <v>-7.45279275079788E-4</v>
      </c>
      <c r="W3814" s="32">
        <f>-(1-U3814/MAX(U$5:U3814))</f>
        <v>-1.5450093913854657E-2</v>
      </c>
      <c r="X3814" s="53" t="str">
        <f t="shared" si="487"/>
        <v/>
      </c>
    </row>
    <row r="3815" spans="1:24" x14ac:dyDescent="0.3">
      <c r="A3815" s="79">
        <v>44491</v>
      </c>
      <c r="B3815" s="1">
        <v>132.29727600000001</v>
      </c>
      <c r="C3815" s="1">
        <v>199.696032</v>
      </c>
      <c r="D3815" s="1">
        <v>330.31424700000002</v>
      </c>
      <c r="E3815" s="1">
        <v>144.03</v>
      </c>
      <c r="F3815" s="3">
        <f t="shared" si="480"/>
        <v>18971.58177912829</v>
      </c>
      <c r="G3815" s="36">
        <f t="shared" si="481"/>
        <v>-1.3587414092294339E-4</v>
      </c>
      <c r="H3815" s="31">
        <f t="shared" si="482"/>
        <v>-2.0004906183191242E-4</v>
      </c>
      <c r="I3815" s="37">
        <f t="shared" si="483"/>
        <v>4.6611330747784634E-3</v>
      </c>
      <c r="J3815" s="37">
        <f t="shared" si="484"/>
        <v>-0.13959384732280741</v>
      </c>
      <c r="K3815" s="39">
        <f t="shared" si="485"/>
        <v>-4.2786696088872075E-2</v>
      </c>
      <c r="L3815" s="36">
        <f>-(1-B3815/MAX(B$5:B3815))</f>
        <v>-1.3421531734654324E-2</v>
      </c>
      <c r="M3815" s="37">
        <f>-(1-C3815/MAX(C$5:C3815))</f>
        <v>-3.5960270211271239E-2</v>
      </c>
      <c r="N3815" s="37">
        <f>-(1-D3815/MAX(D$5:D3815))</f>
        <v>-1.0093909446055926E-2</v>
      </c>
      <c r="O3815" s="37">
        <f>-(1-E3815/MAX(E$5:E3815))</f>
        <v>-0.25500878958247497</v>
      </c>
      <c r="P3815" s="39">
        <f>-(1-F3815/MAX(F$5:F3815))</f>
        <v>-5.8630696404124216E-2</v>
      </c>
      <c r="Q3815" s="33">
        <f>IF(DatiStorici[[#This Row],[Calend]]="X",(DatiStorici[[#This Row],[Balanced]]*B$2/DatiStorici[[#This Row],[Bond 3Y]]),Q3814)</f>
        <v>38.809613925669971</v>
      </c>
      <c r="R3815" s="33">
        <f>IF(DatiStorici[[#This Row],[Calend]]="X",(DatiStorici[[#This Row],[Balanced]]*C$2/DatiStorici[[#This Row],[Bond 10Y]]),R3814)</f>
        <v>25.003538881718356</v>
      </c>
      <c r="S3815" s="33">
        <f>IF(DatiStorici[[#This Row],[Calend]]="X",(DatiStorici[[#This Row],[Balanced]]*D$2/DatiStorici[[#This Row],[SXXR]]),S3814)</f>
        <v>18.759542028468722</v>
      </c>
      <c r="T3815" s="33">
        <f>IF(DatiStorici[[#This Row],[Calend]]="X",(DatiStorici[[#This Row],[Balanced]]*E$2/DatiStorici[[#This Row],[Gold]]),T3814)</f>
        <v>28.478594896129035</v>
      </c>
      <c r="U3815" s="34">
        <f>SUMPRODUCT(DatiStorici[[#This Row],[Bond 3Y]:[Gold]],Q3814:T3814)</f>
        <v>20425.829727702643</v>
      </c>
      <c r="V3815" s="32">
        <f t="shared" si="486"/>
        <v>-2.8349769431863167E-2</v>
      </c>
      <c r="W3815" s="32">
        <f>-(1-U3815/MAX(U$5:U3815))</f>
        <v>-4.2969923200522508E-2</v>
      </c>
      <c r="X3815" s="53" t="str">
        <f t="shared" si="487"/>
        <v/>
      </c>
    </row>
    <row r="3816" spans="1:24" x14ac:dyDescent="0.3">
      <c r="A3816" s="79">
        <v>44494</v>
      </c>
      <c r="B3816" s="1">
        <v>132.33668</v>
      </c>
      <c r="C3816" s="1">
        <v>200.17909800000001</v>
      </c>
      <c r="D3816" s="1">
        <v>330.54529200000002</v>
      </c>
      <c r="E3816" s="1">
        <v>144.9</v>
      </c>
      <c r="F3816" s="3">
        <f t="shared" si="480"/>
        <v>19022.574200369734</v>
      </c>
      <c r="G3816" s="36">
        <f t="shared" si="481"/>
        <v>2.9780003206541399E-4</v>
      </c>
      <c r="H3816" s="31">
        <f t="shared" si="482"/>
        <v>2.4160854164159118E-3</v>
      </c>
      <c r="I3816" s="37">
        <f t="shared" si="483"/>
        <v>6.9922576819597009E-4</v>
      </c>
      <c r="J3816" s="37">
        <f t="shared" si="484"/>
        <v>6.0222381156780809E-3</v>
      </c>
      <c r="K3816" s="39">
        <f t="shared" si="485"/>
        <v>2.6842260628687216E-3</v>
      </c>
      <c r="L3816" s="36">
        <f>-(1-B3816/MAX(B$5:B3816))</f>
        <v>-1.3127684883540658E-2</v>
      </c>
      <c r="M3816" s="37">
        <f>-(1-C3816/MAX(C$5:C3816))</f>
        <v>-3.3628251835913003E-2</v>
      </c>
      <c r="N3816" s="37">
        <f>-(1-D3816/MAX(D$5:D3816))</f>
        <v>-9.4014995522373468E-3</v>
      </c>
      <c r="O3816" s="37">
        <f>-(1-E3816/MAX(E$5:E3816))</f>
        <v>-0.25050873853017164</v>
      </c>
      <c r="P3816" s="39">
        <f>-(1-F3816/MAX(F$5:F3816))</f>
        <v>-5.6100454032582125E-2</v>
      </c>
      <c r="Q3816" s="33">
        <f>IF(DatiStorici[[#This Row],[Calend]]="X",(DatiStorici[[#This Row],[Balanced]]*B$2/DatiStorici[[#This Row],[Bond 3Y]]),Q3815)</f>
        <v>38.809613925669971</v>
      </c>
      <c r="R3816" s="33">
        <f>IF(DatiStorici[[#This Row],[Calend]]="X",(DatiStorici[[#This Row],[Balanced]]*C$2/DatiStorici[[#This Row],[Bond 10Y]]),R3815)</f>
        <v>25.003538881718356</v>
      </c>
      <c r="S3816" s="33">
        <f>IF(DatiStorici[[#This Row],[Calend]]="X",(DatiStorici[[#This Row],[Balanced]]*D$2/DatiStorici[[#This Row],[SXXR]]),S3815)</f>
        <v>18.759542028468722</v>
      </c>
      <c r="T3816" s="33">
        <f>IF(DatiStorici[[#This Row],[Calend]]="X",(DatiStorici[[#This Row],[Balanced]]*E$2/DatiStorici[[#This Row],[Gold]]),T3815)</f>
        <v>28.478594896129035</v>
      </c>
      <c r="U3816" s="34">
        <f>SUMPRODUCT(DatiStorici[[#This Row],[Bond 3Y]:[Gold]],Q3815:T3815)</f>
        <v>20468.548017190802</v>
      </c>
      <c r="V3816" s="32">
        <f t="shared" si="486"/>
        <v>2.0892018600982202E-3</v>
      </c>
      <c r="W3816" s="32">
        <f>-(1-U3816/MAX(U$5:U3816))</f>
        <v>-4.0968404123226554E-2</v>
      </c>
      <c r="X3816" s="53" t="str">
        <f t="shared" si="487"/>
        <v/>
      </c>
    </row>
    <row r="3817" spans="1:24" x14ac:dyDescent="0.3">
      <c r="A3817" s="79">
        <v>44495</v>
      </c>
      <c r="B3817" s="1">
        <v>132.33326</v>
      </c>
      <c r="C3817" s="1">
        <v>200.06003899999999</v>
      </c>
      <c r="D3817" s="1">
        <v>333.01259099999999</v>
      </c>
      <c r="E3817" s="1">
        <v>143.51</v>
      </c>
      <c r="F3817" s="3">
        <f t="shared" si="480"/>
        <v>19001.769340924959</v>
      </c>
      <c r="G3817" s="36">
        <f t="shared" si="481"/>
        <v>-2.5843509090579791E-5</v>
      </c>
      <c r="H3817" s="31">
        <f t="shared" si="482"/>
        <v>-5.9493933753806743E-4</v>
      </c>
      <c r="I3817" s="37">
        <f t="shared" si="483"/>
        <v>7.4366093267408681E-3</v>
      </c>
      <c r="J3817" s="37">
        <f t="shared" si="484"/>
        <v>-9.6391301437963369E-3</v>
      </c>
      <c r="K3817" s="39">
        <f t="shared" si="485"/>
        <v>-1.0942916870234677E-3</v>
      </c>
      <c r="L3817" s="36">
        <f>-(1-B3817/MAX(B$5:B3817))</f>
        <v>-1.3153188797630944E-2</v>
      </c>
      <c r="M3817" s="37">
        <f>-(1-C3817/MAX(C$5:C3817))</f>
        <v>-3.4203013412492322E-2</v>
      </c>
      <c r="N3817" s="37">
        <f>-(1-D3817/MAX(D$5:D3817))</f>
        <v>-2.0073458652557497E-3</v>
      </c>
      <c r="O3817" s="37">
        <f>-(1-E3817/MAX(E$5:E3817))</f>
        <v>-0.2576984752689091</v>
      </c>
      <c r="P3817" s="39">
        <f>-(1-F3817/MAX(F$5:F3817))</f>
        <v>-5.7132790517486431E-2</v>
      </c>
      <c r="Q3817" s="33">
        <f>IF(DatiStorici[[#This Row],[Calend]]="X",(DatiStorici[[#This Row],[Balanced]]*B$2/DatiStorici[[#This Row],[Bond 3Y]]),Q3816)</f>
        <v>38.809613925669971</v>
      </c>
      <c r="R3817" s="33">
        <f>IF(DatiStorici[[#This Row],[Calend]]="X",(DatiStorici[[#This Row],[Balanced]]*C$2/DatiStorici[[#This Row],[Bond 10Y]]),R3816)</f>
        <v>25.003538881718356</v>
      </c>
      <c r="S3817" s="33">
        <f>IF(DatiStorici[[#This Row],[Calend]]="X",(DatiStorici[[#This Row],[Balanced]]*D$2/DatiStorici[[#This Row],[SXXR]]),S3816)</f>
        <v>18.759542028468722</v>
      </c>
      <c r="T3817" s="33">
        <f>IF(DatiStorici[[#This Row],[Calend]]="X",(DatiStorici[[#This Row],[Balanced]]*E$2/DatiStorici[[#This Row],[Gold]]),T3816)</f>
        <v>28.478594896129035</v>
      </c>
      <c r="U3817" s="34">
        <f>SUMPRODUCT(DatiStorici[[#This Row],[Bond 3Y]:[Gold]],Q3816:T3816)</f>
        <v>20472.138544357138</v>
      </c>
      <c r="V3817" s="32">
        <f t="shared" si="486"/>
        <v>1.7540141492957071E-4</v>
      </c>
      <c r="W3817" s="32">
        <f>-(1-U3817/MAX(U$5:U3817))</f>
        <v>-4.0800173870866874E-2</v>
      </c>
      <c r="X3817" s="53" t="str">
        <f t="shared" si="487"/>
        <v/>
      </c>
    </row>
    <row r="3818" spans="1:24" x14ac:dyDescent="0.3">
      <c r="A3818" s="79">
        <v>44496</v>
      </c>
      <c r="B3818" s="1">
        <v>132.332314</v>
      </c>
      <c r="C3818" s="1">
        <v>200.870687</v>
      </c>
      <c r="D3818" s="1">
        <v>331.83122700000001</v>
      </c>
      <c r="E3818" s="1">
        <v>143.91999999999999</v>
      </c>
      <c r="F3818" s="3">
        <f t="shared" si="480"/>
        <v>19020.6694116658</v>
      </c>
      <c r="G3818" s="36">
        <f t="shared" si="481"/>
        <v>-7.1486441224800968E-6</v>
      </c>
      <c r="H3818" s="31">
        <f t="shared" si="482"/>
        <v>4.0438362645422825E-3</v>
      </c>
      <c r="I3818" s="37">
        <f t="shared" si="483"/>
        <v>-3.5538128244866113E-3</v>
      </c>
      <c r="J3818" s="37">
        <f t="shared" si="484"/>
        <v>2.8528704594370656E-3</v>
      </c>
      <c r="K3818" s="39">
        <f t="shared" si="485"/>
        <v>9.9415360600445691E-4</v>
      </c>
      <c r="L3818" s="36">
        <f>-(1-B3818/MAX(B$5:B3818))</f>
        <v>-1.3160243389072179E-2</v>
      </c>
      <c r="M3818" s="37">
        <f>-(1-C3818/MAX(C$5:C3818))</f>
        <v>-3.0289581227351037E-2</v>
      </c>
      <c r="N3818" s="37">
        <f>-(1-D3818/MAX(D$5:D3818))</f>
        <v>-5.5477303003271805E-3</v>
      </c>
      <c r="O3818" s="37">
        <f>-(1-E3818/MAX(E$5:E3818))</f>
        <v>-0.25557776155460532</v>
      </c>
      <c r="P3818" s="39">
        <f>-(1-F3818/MAX(F$5:F3818))</f>
        <v>-5.619496958940795E-2</v>
      </c>
      <c r="Q3818" s="33">
        <f>IF(DatiStorici[[#This Row],[Calend]]="X",(DatiStorici[[#This Row],[Balanced]]*B$2/DatiStorici[[#This Row],[Bond 3Y]]),Q3817)</f>
        <v>38.809613925669971</v>
      </c>
      <c r="R3818" s="33">
        <f>IF(DatiStorici[[#This Row],[Calend]]="X",(DatiStorici[[#This Row],[Balanced]]*C$2/DatiStorici[[#This Row],[Bond 10Y]]),R3817)</f>
        <v>25.003538881718356</v>
      </c>
      <c r="S3818" s="33">
        <f>IF(DatiStorici[[#This Row],[Calend]]="X",(DatiStorici[[#This Row],[Balanced]]*D$2/DatiStorici[[#This Row],[SXXR]]),S3817)</f>
        <v>18.759542028468722</v>
      </c>
      <c r="T3818" s="33">
        <f>IF(DatiStorici[[#This Row],[Calend]]="X",(DatiStorici[[#This Row],[Balanced]]*E$2/DatiStorici[[#This Row],[Gold]]),T3817)</f>
        <v>28.478594896129035</v>
      </c>
      <c r="U3818" s="34">
        <f>SUMPRODUCT(DatiStorici[[#This Row],[Bond 3Y]:[Gold]],Q3817:T3817)</f>
        <v>20481.885275548244</v>
      </c>
      <c r="V3818" s="32">
        <f t="shared" si="486"/>
        <v>4.7598406535017161E-4</v>
      </c>
      <c r="W3818" s="32">
        <f>-(1-U3818/MAX(U$5:U3818))</f>
        <v>-4.0343501362346101E-2</v>
      </c>
      <c r="X3818" s="53" t="str">
        <f t="shared" si="487"/>
        <v/>
      </c>
    </row>
    <row r="3819" spans="1:24" x14ac:dyDescent="0.3">
      <c r="A3819" s="79">
        <v>44497</v>
      </c>
      <c r="B3819" s="1">
        <v>132.198882</v>
      </c>
      <c r="C3819" s="1">
        <v>200.00586000000001</v>
      </c>
      <c r="D3819" s="1">
        <v>332.65648599999997</v>
      </c>
      <c r="E3819" s="1">
        <v>143.69999999999999</v>
      </c>
      <c r="F3819" s="3">
        <f t="shared" si="480"/>
        <v>18999.217092168623</v>
      </c>
      <c r="G3819" s="36">
        <f t="shared" si="481"/>
        <v>-1.0088187203168958E-3</v>
      </c>
      <c r="H3819" s="31">
        <f t="shared" si="482"/>
        <v>-4.3146866442754245E-3</v>
      </c>
      <c r="I3819" s="37">
        <f t="shared" si="483"/>
        <v>2.4838967166963166E-3</v>
      </c>
      <c r="J3819" s="37">
        <f t="shared" si="484"/>
        <v>-1.5297965572984157E-3</v>
      </c>
      <c r="K3819" s="39">
        <f t="shared" si="485"/>
        <v>-1.1284790011973076E-3</v>
      </c>
      <c r="L3819" s="36">
        <f>-(1-B3819/MAX(B$5:B3819))</f>
        <v>-1.41552838173995E-2</v>
      </c>
      <c r="M3819" s="37">
        <f>-(1-C3819/MAX(C$5:C3819))</f>
        <v>-3.4464564470853776E-2</v>
      </c>
      <c r="N3819" s="37">
        <f>-(1-D3819/MAX(D$5:D3819))</f>
        <v>-3.0745432737184775E-3</v>
      </c>
      <c r="O3819" s="37">
        <f>-(1-E3819/MAX(E$5:E3819))</f>
        <v>-0.25671570549886591</v>
      </c>
      <c r="P3819" s="39">
        <f>-(1-F3819/MAX(F$5:F3819))</f>
        <v>-5.7259433022171957E-2</v>
      </c>
      <c r="Q3819" s="33">
        <f>IF(DatiStorici[[#This Row],[Calend]]="X",(DatiStorici[[#This Row],[Balanced]]*B$2/DatiStorici[[#This Row],[Bond 3Y]]),Q3818)</f>
        <v>38.809613925669971</v>
      </c>
      <c r="R3819" s="33">
        <f>IF(DatiStorici[[#This Row],[Calend]]="X",(DatiStorici[[#This Row],[Balanced]]*C$2/DatiStorici[[#This Row],[Bond 10Y]]),R3818)</f>
        <v>25.003538881718356</v>
      </c>
      <c r="S3819" s="33">
        <f>IF(DatiStorici[[#This Row],[Calend]]="X",(DatiStorici[[#This Row],[Balanced]]*D$2/DatiStorici[[#This Row],[SXXR]]),S3818)</f>
        <v>18.759542028468722</v>
      </c>
      <c r="T3819" s="33">
        <f>IF(DatiStorici[[#This Row],[Calend]]="X",(DatiStorici[[#This Row],[Balanced]]*E$2/DatiStorici[[#This Row],[Gold]]),T3818)</f>
        <v>28.478594896129035</v>
      </c>
      <c r="U3819" s="34">
        <f>SUMPRODUCT(DatiStorici[[#This Row],[Bond 3Y]:[Gold]],Q3818:T3818)</f>
        <v>20464.29928564018</v>
      </c>
      <c r="V3819" s="32">
        <f t="shared" si="486"/>
        <v>-8.5898069272367841E-4</v>
      </c>
      <c r="W3819" s="32">
        <f>-(1-U3819/MAX(U$5:U3819))</f>
        <v>-4.1167473827439238E-2</v>
      </c>
      <c r="X3819" s="53" t="str">
        <f t="shared" si="487"/>
        <v/>
      </c>
    </row>
    <row r="3820" spans="1:24" x14ac:dyDescent="0.3">
      <c r="A3820" s="79">
        <v>44498</v>
      </c>
      <c r="B3820" s="1">
        <v>132.02169000000001</v>
      </c>
      <c r="C3820" s="1">
        <v>198.366837</v>
      </c>
      <c r="D3820" s="1">
        <v>332.96313199999997</v>
      </c>
      <c r="E3820" s="1">
        <v>143.15</v>
      </c>
      <c r="F3820" s="3">
        <f t="shared" si="480"/>
        <v>18936.265813837723</v>
      </c>
      <c r="G3820" s="36">
        <f t="shared" si="481"/>
        <v>-1.3412432288810465E-3</v>
      </c>
      <c r="H3820" s="31">
        <f t="shared" si="482"/>
        <v>-8.2286374572585336E-3</v>
      </c>
      <c r="I3820" s="37">
        <f t="shared" si="483"/>
        <v>9.213851677489954E-4</v>
      </c>
      <c r="J3820" s="37">
        <f t="shared" si="484"/>
        <v>-3.8347615408551171E-3</v>
      </c>
      <c r="K3820" s="39">
        <f t="shared" si="485"/>
        <v>-3.3188630428201116E-3</v>
      </c>
      <c r="L3820" s="36">
        <f>-(1-B3820/MAX(B$5:B3820))</f>
        <v>-1.5476655029523889E-2</v>
      </c>
      <c r="M3820" s="37">
        <f>-(1-C3820/MAX(C$5:C3820))</f>
        <v>-4.2377006567036912E-2</v>
      </c>
      <c r="N3820" s="37">
        <f>-(1-D3820/MAX(D$5:D3820))</f>
        <v>-2.1555676442961413E-3</v>
      </c>
      <c r="O3820" s="37">
        <f>-(1-E3820/MAX(E$5:E3820))</f>
        <v>-0.25956056535951733</v>
      </c>
      <c r="P3820" s="39">
        <f>-(1-F3820/MAX(F$5:F3820))</f>
        <v>-6.038307351418537E-2</v>
      </c>
      <c r="Q3820" s="33">
        <f>IF(DatiStorici[[#This Row],[Calend]]="X",(DatiStorici[[#This Row],[Balanced]]*B$2/DatiStorici[[#This Row],[Bond 3Y]]),Q3819)</f>
        <v>38.809613925669971</v>
      </c>
      <c r="R3820" s="33">
        <f>IF(DatiStorici[[#This Row],[Calend]]="X",(DatiStorici[[#This Row],[Balanced]]*C$2/DatiStorici[[#This Row],[Bond 10Y]]),R3819)</f>
        <v>25.003538881718356</v>
      </c>
      <c r="S3820" s="33">
        <f>IF(DatiStorici[[#This Row],[Calend]]="X",(DatiStorici[[#This Row],[Balanced]]*D$2/DatiStorici[[#This Row],[SXXR]]),S3819)</f>
        <v>18.759542028468722</v>
      </c>
      <c r="T3820" s="33">
        <f>IF(DatiStorici[[#This Row],[Calend]]="X",(DatiStorici[[#This Row],[Balanced]]*E$2/DatiStorici[[#This Row],[Gold]]),T3819)</f>
        <v>28.478594896129035</v>
      </c>
      <c r="U3820" s="34">
        <f>SUMPRODUCT(DatiStorici[[#This Row],[Bond 3Y]:[Gold]],Q3819:T3819)</f>
        <v>20406.530468552923</v>
      </c>
      <c r="V3820" s="32">
        <f t="shared" si="486"/>
        <v>-2.8268990820901011E-3</v>
      </c>
      <c r="W3820" s="32">
        <f>-(1-U3820/MAX(U$5:U3820))</f>
        <v>-4.3874169035940436E-2</v>
      </c>
      <c r="X3820" s="53" t="str">
        <f t="shared" si="487"/>
        <v/>
      </c>
    </row>
    <row r="3821" spans="1:24" x14ac:dyDescent="0.3">
      <c r="A3821" s="79">
        <v>44501</v>
      </c>
      <c r="B3821" s="1">
        <v>132.04299499999999</v>
      </c>
      <c r="C3821" s="1">
        <v>198.268609</v>
      </c>
      <c r="D3821" s="1">
        <v>335.31102299999998</v>
      </c>
      <c r="E3821" s="1">
        <v>166.93607</v>
      </c>
      <c r="F3821" s="3">
        <f t="shared" si="480"/>
        <v>19907.765320126939</v>
      </c>
      <c r="G3821" s="36">
        <f t="shared" si="481"/>
        <v>1.6136197876078081E-4</v>
      </c>
      <c r="H3821" s="31">
        <f t="shared" si="482"/>
        <v>-4.95306221361658E-4</v>
      </c>
      <c r="I3821" s="37">
        <f t="shared" si="483"/>
        <v>7.0267588326880523E-3</v>
      </c>
      <c r="J3821" s="37">
        <f t="shared" si="484"/>
        <v>0.15371789320924661</v>
      </c>
      <c r="K3821" s="39">
        <f t="shared" si="485"/>
        <v>5.0030963108055965E-2</v>
      </c>
      <c r="L3821" s="36">
        <f>-(1-B3821/MAX(B$5:B3821))</f>
        <v>-1.5317777576397962E-2</v>
      </c>
      <c r="M3821" s="37">
        <f>-(1-C3821/MAX(C$5:C3821))</f>
        <v>-4.2851205746806675E-2</v>
      </c>
      <c r="N3821" s="37">
        <f>-(1-D3821/MAX(D$5:D3821))</f>
        <v>0</v>
      </c>
      <c r="O3821" s="37">
        <f>-(1-E3821/MAX(E$5:E3821))</f>
        <v>-0.13652777302197672</v>
      </c>
      <c r="P3821" s="39">
        <f>-(1-F3821/MAX(F$5:F3821))</f>
        <v>-1.2177297932238207E-2</v>
      </c>
      <c r="Q3821" s="33">
        <f>IF(DatiStorici[[#This Row],[Calend]]="X",(DatiStorici[[#This Row],[Balanced]]*B$2/DatiStorici[[#This Row],[Bond 3Y]]),Q3820)</f>
        <v>38.809613925669971</v>
      </c>
      <c r="R3821" s="33">
        <f>IF(DatiStorici[[#This Row],[Calend]]="X",(DatiStorici[[#This Row],[Balanced]]*C$2/DatiStorici[[#This Row],[Bond 10Y]]),R3820)</f>
        <v>25.003538881718356</v>
      </c>
      <c r="S3821" s="33">
        <f>IF(DatiStorici[[#This Row],[Calend]]="X",(DatiStorici[[#This Row],[Balanced]]*D$2/DatiStorici[[#This Row],[SXXR]]),S3820)</f>
        <v>18.759542028468722</v>
      </c>
      <c r="T3821" s="33">
        <f>IF(DatiStorici[[#This Row],[Calend]]="X",(DatiStorici[[#This Row],[Balanced]]*E$2/DatiStorici[[#This Row],[Gold]]),T3820)</f>
        <v>28.478594896129035</v>
      </c>
      <c r="U3821" s="34">
        <f>SUMPRODUCT(DatiStorici[[#This Row],[Bond 3Y]:[Gold]],Q3820:T3820)</f>
        <v>21126.340471354066</v>
      </c>
      <c r="V3821" s="32">
        <f t="shared" si="486"/>
        <v>3.466565486551236E-2</v>
      </c>
      <c r="W3821" s="32">
        <f>-(1-U3821/MAX(U$5:U3821))</f>
        <v>-1.014825280902143E-2</v>
      </c>
      <c r="X3821" s="53" t="str">
        <f t="shared" si="487"/>
        <v/>
      </c>
    </row>
    <row r="3822" spans="1:24" x14ac:dyDescent="0.3">
      <c r="A3822" s="79">
        <v>44502</v>
      </c>
      <c r="B3822" s="1">
        <v>132.287252</v>
      </c>
      <c r="C3822" s="1">
        <v>200.081805</v>
      </c>
      <c r="D3822" s="1">
        <v>335.79996</v>
      </c>
      <c r="E3822" s="1">
        <v>166.62248</v>
      </c>
      <c r="F3822" s="3">
        <f t="shared" si="480"/>
        <v>19954.689617019598</v>
      </c>
      <c r="G3822" s="36">
        <f t="shared" si="481"/>
        <v>1.8481204651743224E-3</v>
      </c>
      <c r="H3822" s="31">
        <f t="shared" si="482"/>
        <v>9.1035854799346484E-3</v>
      </c>
      <c r="I3822" s="37">
        <f t="shared" si="483"/>
        <v>1.4570975558197252E-3</v>
      </c>
      <c r="J3822" s="37">
        <f t="shared" si="484"/>
        <v>-1.8802701498087878E-3</v>
      </c>
      <c r="K3822" s="39">
        <f t="shared" si="485"/>
        <v>2.3543115265183961E-3</v>
      </c>
      <c r="L3822" s="36">
        <f>-(1-B3822/MAX(B$5:B3822))</f>
        <v>-1.3496283557707045E-2</v>
      </c>
      <c r="M3822" s="37">
        <f>-(1-C3822/MAX(C$5:C3822))</f>
        <v>-3.4097937269774503E-2</v>
      </c>
      <c r="N3822" s="37">
        <f>-(1-D3822/MAX(D$5:D3822))</f>
        <v>0</v>
      </c>
      <c r="O3822" s="37">
        <f>-(1-E3822/MAX(E$5:E3822))</f>
        <v>-0.13814980866507076</v>
      </c>
      <c r="P3822" s="39">
        <f>-(1-F3822/MAX(F$5:F3822))</f>
        <v>-9.8489157655932136E-3</v>
      </c>
      <c r="Q3822" s="33">
        <f>IF(DatiStorici[[#This Row],[Calend]]="X",(DatiStorici[[#This Row],[Balanced]]*B$2/DatiStorici[[#This Row],[Bond 3Y]]),Q3821)</f>
        <v>38.809613925669971</v>
      </c>
      <c r="R3822" s="33">
        <f>IF(DatiStorici[[#This Row],[Calend]]="X",(DatiStorici[[#This Row],[Balanced]]*C$2/DatiStorici[[#This Row],[Bond 10Y]]),R3821)</f>
        <v>25.003538881718356</v>
      </c>
      <c r="S3822" s="33">
        <f>IF(DatiStorici[[#This Row],[Calend]]="X",(DatiStorici[[#This Row],[Balanced]]*D$2/DatiStorici[[#This Row],[SXXR]]),S3821)</f>
        <v>18.759542028468722</v>
      </c>
      <c r="T3822" s="33">
        <f>IF(DatiStorici[[#This Row],[Calend]]="X",(DatiStorici[[#This Row],[Balanced]]*E$2/DatiStorici[[#This Row],[Gold]]),T3821)</f>
        <v>28.478594896129035</v>
      </c>
      <c r="U3822" s="34">
        <f>SUMPRODUCT(DatiStorici[[#This Row],[Bond 3Y]:[Gold]],Q3821:T3821)</f>
        <v>21181.397939536182</v>
      </c>
      <c r="V3822" s="32">
        <f t="shared" si="486"/>
        <v>2.6027153107509764E-3</v>
      </c>
      <c r="W3822" s="32">
        <f>-(1-U3822/MAX(U$5:U3822))</f>
        <v>-7.5685949099226768E-3</v>
      </c>
      <c r="X3822" s="53" t="str">
        <f t="shared" si="487"/>
        <v/>
      </c>
    </row>
    <row r="3823" spans="1:24" x14ac:dyDescent="0.3">
      <c r="A3823" s="79">
        <v>44503</v>
      </c>
      <c r="B3823" s="1">
        <v>132.287859</v>
      </c>
      <c r="C3823" s="1">
        <v>200.23154500000001</v>
      </c>
      <c r="D3823" s="1">
        <v>336.99969499999997</v>
      </c>
      <c r="E3823" s="1">
        <v>164.10801000000001</v>
      </c>
      <c r="F3823" s="3">
        <f t="shared" si="480"/>
        <v>19877.371355556792</v>
      </c>
      <c r="G3823" s="36">
        <f t="shared" si="481"/>
        <v>4.5884890511632253E-6</v>
      </c>
      <c r="H3823" s="31">
        <f t="shared" si="482"/>
        <v>7.4811398112921152E-4</v>
      </c>
      <c r="I3823" s="37">
        <f t="shared" si="483"/>
        <v>3.5663997825312707E-3</v>
      </c>
      <c r="J3823" s="37">
        <f t="shared" si="484"/>
        <v>-1.5205845998586208E-2</v>
      </c>
      <c r="K3823" s="39">
        <f t="shared" si="485"/>
        <v>-3.882217323640122E-3</v>
      </c>
      <c r="L3823" s="36">
        <f>-(1-B3823/MAX(B$5:B3823))</f>
        <v>-1.349175698582028E-2</v>
      </c>
      <c r="M3823" s="37">
        <f>-(1-C3823/MAX(C$5:C3823))</f>
        <v>-3.3375062069437189E-2</v>
      </c>
      <c r="N3823" s="37">
        <f>-(1-D3823/MAX(D$5:D3823))</f>
        <v>0</v>
      </c>
      <c r="O3823" s="37">
        <f>-(1-E3823/MAX(E$5:E3823))</f>
        <v>-0.15115583552654788</v>
      </c>
      <c r="P3823" s="39">
        <f>-(1-F3823/MAX(F$5:F3823))</f>
        <v>-1.3685445518139217E-2</v>
      </c>
      <c r="Q3823" s="33">
        <f>IF(DatiStorici[[#This Row],[Calend]]="X",(DatiStorici[[#This Row],[Balanced]]*B$2/DatiStorici[[#This Row],[Bond 3Y]]),Q3822)</f>
        <v>38.809613925669971</v>
      </c>
      <c r="R3823" s="33">
        <f>IF(DatiStorici[[#This Row],[Calend]]="X",(DatiStorici[[#This Row],[Balanced]]*C$2/DatiStorici[[#This Row],[Bond 10Y]]),R3822)</f>
        <v>25.003538881718356</v>
      </c>
      <c r="S3823" s="33">
        <f>IF(DatiStorici[[#This Row],[Calend]]="X",(DatiStorici[[#This Row],[Balanced]]*D$2/DatiStorici[[#This Row],[SXXR]]),S3822)</f>
        <v>18.759542028468722</v>
      </c>
      <c r="T3823" s="33">
        <f>IF(DatiStorici[[#This Row],[Calend]]="X",(DatiStorici[[#This Row],[Balanced]]*E$2/DatiStorici[[#This Row],[Gold]]),T3822)</f>
        <v>28.478594896129035</v>
      </c>
      <c r="U3823" s="34">
        <f>SUMPRODUCT(DatiStorici[[#This Row],[Bond 3Y]:[Gold]],Q3822:T3822)</f>
        <v>21136.063433531039</v>
      </c>
      <c r="V3823" s="32">
        <f t="shared" si="486"/>
        <v>-2.142591822726293E-3</v>
      </c>
      <c r="W3823" s="32">
        <f>-(1-U3823/MAX(U$5:U3823))</f>
        <v>-9.69269397185335E-3</v>
      </c>
      <c r="X3823" s="53" t="str">
        <f t="shared" si="487"/>
        <v/>
      </c>
    </row>
    <row r="3824" spans="1:24" x14ac:dyDescent="0.3">
      <c r="A3824" s="79">
        <v>44504</v>
      </c>
      <c r="B3824" s="1">
        <v>132.459259</v>
      </c>
      <c r="C3824" s="1">
        <v>201.51418699999999</v>
      </c>
      <c r="D3824" s="1">
        <v>338.43329999999997</v>
      </c>
      <c r="E3824" s="1">
        <v>167.14926</v>
      </c>
      <c r="F3824" s="3">
        <f t="shared" si="480"/>
        <v>20055.592658064881</v>
      </c>
      <c r="G3824" s="36">
        <f t="shared" si="481"/>
        <v>1.2948206971368874E-3</v>
      </c>
      <c r="H3824" s="31">
        <f t="shared" si="482"/>
        <v>6.3853639549320742E-3</v>
      </c>
      <c r="I3824" s="37">
        <f t="shared" si="483"/>
        <v>4.2450018385644314E-3</v>
      </c>
      <c r="J3824" s="37">
        <f t="shared" si="484"/>
        <v>1.8362377090099479E-2</v>
      </c>
      <c r="K3824" s="39">
        <f t="shared" si="485"/>
        <v>8.9260835113776724E-3</v>
      </c>
      <c r="L3824" s="36">
        <f>-(1-B3824/MAX(B$5:B3824))</f>
        <v>-1.2213578367383127E-2</v>
      </c>
      <c r="M3824" s="37">
        <f>-(1-C3824/MAX(C$5:C3824))</f>
        <v>-2.7183061984549894E-2</v>
      </c>
      <c r="N3824" s="37">
        <f>-(1-D3824/MAX(D$5:D3824))</f>
        <v>0</v>
      </c>
      <c r="O3824" s="37">
        <f>-(1-E3824/MAX(E$5:E3824))</f>
        <v>-0.13542505361526347</v>
      </c>
      <c r="P3824" s="39">
        <f>-(1-F3824/MAX(F$5:F3824))</f>
        <v>-4.842109976525899E-3</v>
      </c>
      <c r="Q3824" s="33">
        <f>IF(DatiStorici[[#This Row],[Calend]]="X",(DatiStorici[[#This Row],[Balanced]]*B$2/DatiStorici[[#This Row],[Bond 3Y]]),Q3823)</f>
        <v>38.809613925669971</v>
      </c>
      <c r="R3824" s="33">
        <f>IF(DatiStorici[[#This Row],[Calend]]="X",(DatiStorici[[#This Row],[Balanced]]*C$2/DatiStorici[[#This Row],[Bond 10Y]]),R3823)</f>
        <v>25.003538881718356</v>
      </c>
      <c r="S3824" s="33">
        <f>IF(DatiStorici[[#This Row],[Calend]]="X",(DatiStorici[[#This Row],[Balanced]]*D$2/DatiStorici[[#This Row],[SXXR]]),S3823)</f>
        <v>18.759542028468722</v>
      </c>
      <c r="T3824" s="33">
        <f>IF(DatiStorici[[#This Row],[Calend]]="X",(DatiStorici[[#This Row],[Balanced]]*E$2/DatiStorici[[#This Row],[Gold]]),T3823)</f>
        <v>28.478594896129035</v>
      </c>
      <c r="U3824" s="34">
        <f>SUMPRODUCT(DatiStorici[[#This Row],[Bond 3Y]:[Gold]],Q3823:T3823)</f>
        <v>21288.290290453799</v>
      </c>
      <c r="V3824" s="32">
        <f t="shared" si="486"/>
        <v>7.1764209412561973E-3</v>
      </c>
      <c r="W3824" s="32">
        <f>-(1-U3824/MAX(U$5:U3824))</f>
        <v>-2.5602698542595004E-3</v>
      </c>
      <c r="X3824" s="53" t="str">
        <f t="shared" si="487"/>
        <v/>
      </c>
    </row>
    <row r="3825" spans="1:24" x14ac:dyDescent="0.3">
      <c r="A3825" s="79">
        <v>44505</v>
      </c>
      <c r="B3825" s="1">
        <v>132.50426300000001</v>
      </c>
      <c r="C3825" s="1">
        <v>202.35901899999999</v>
      </c>
      <c r="D3825" s="1">
        <v>338.598635</v>
      </c>
      <c r="E3825" s="1">
        <v>167.67786000000001</v>
      </c>
      <c r="F3825" s="3">
        <f t="shared" si="480"/>
        <v>20101.429153907302</v>
      </c>
      <c r="G3825" s="36">
        <f t="shared" si="481"/>
        <v>3.3969959406546035E-4</v>
      </c>
      <c r="H3825" s="31">
        <f t="shared" si="482"/>
        <v>4.1836557598020421E-3</v>
      </c>
      <c r="I3825" s="37">
        <f t="shared" si="483"/>
        <v>4.8841123952806081E-4</v>
      </c>
      <c r="J3825" s="37">
        <f t="shared" si="484"/>
        <v>3.1574529515816904E-3</v>
      </c>
      <c r="K3825" s="39">
        <f t="shared" si="485"/>
        <v>2.2828643002128402E-3</v>
      </c>
      <c r="L3825" s="36">
        <f>-(1-B3825/MAX(B$5:B3825))</f>
        <v>-1.1877970721267839E-2</v>
      </c>
      <c r="M3825" s="37">
        <f>-(1-C3825/MAX(C$5:C3825))</f>
        <v>-2.3104605317985416E-2</v>
      </c>
      <c r="N3825" s="37">
        <f>-(1-D3825/MAX(D$5:D3825))</f>
        <v>0</v>
      </c>
      <c r="O3825" s="37">
        <f>-(1-E3825/MAX(E$5:E3825))</f>
        <v>-0.13269088466555357</v>
      </c>
      <c r="P3825" s="39">
        <f>-(1-F3825/MAX(F$5:F3825))</f>
        <v>-2.5677044644918379E-3</v>
      </c>
      <c r="Q3825" s="33">
        <f>IF(DatiStorici[[#This Row],[Calend]]="X",(DatiStorici[[#This Row],[Balanced]]*B$2/DatiStorici[[#This Row],[Bond 3Y]]),Q3824)</f>
        <v>38.809613925669971</v>
      </c>
      <c r="R3825" s="33">
        <f>IF(DatiStorici[[#This Row],[Calend]]="X",(DatiStorici[[#This Row],[Balanced]]*C$2/DatiStorici[[#This Row],[Bond 10Y]]),R3824)</f>
        <v>25.003538881718356</v>
      </c>
      <c r="S3825" s="33">
        <f>IF(DatiStorici[[#This Row],[Calend]]="X",(DatiStorici[[#This Row],[Balanced]]*D$2/DatiStorici[[#This Row],[SXXR]]),S3824)</f>
        <v>18.759542028468722</v>
      </c>
      <c r="T3825" s="33">
        <f>IF(DatiStorici[[#This Row],[Calend]]="X",(DatiStorici[[#This Row],[Balanced]]*E$2/DatiStorici[[#This Row],[Gold]]),T3824)</f>
        <v>28.478594896129035</v>
      </c>
      <c r="U3825" s="34">
        <f>SUMPRODUCT(DatiStorici[[#This Row],[Bond 3Y]:[Gold]],Q3824:T3824)</f>
        <v>21329.316062222799</v>
      </c>
      <c r="V3825" s="32">
        <f t="shared" si="486"/>
        <v>1.9252974511171058E-3</v>
      </c>
      <c r="W3825" s="32">
        <f>-(1-U3825/MAX(U$5:U3825))</f>
        <v>-6.3805185723020408E-4</v>
      </c>
      <c r="X3825" s="53" t="str">
        <f t="shared" si="487"/>
        <v/>
      </c>
    </row>
    <row r="3826" spans="1:24" x14ac:dyDescent="0.3">
      <c r="A3826" s="79">
        <v>44508</v>
      </c>
      <c r="B3826" s="1">
        <v>132.49862300000001</v>
      </c>
      <c r="C3826" s="1">
        <v>202.065155</v>
      </c>
      <c r="D3826" s="1">
        <v>338.70461799999998</v>
      </c>
      <c r="E3826" s="1">
        <v>169.57997</v>
      </c>
      <c r="F3826" s="3">
        <f t="shared" si="480"/>
        <v>20170.464680470919</v>
      </c>
      <c r="G3826" s="36">
        <f t="shared" si="481"/>
        <v>-4.2565574179099323E-5</v>
      </c>
      <c r="H3826" s="31">
        <f t="shared" si="482"/>
        <v>-1.4532467177307154E-3</v>
      </c>
      <c r="I3826" s="37">
        <f t="shared" si="483"/>
        <v>3.1295583003790653E-4</v>
      </c>
      <c r="J3826" s="37">
        <f t="shared" si="484"/>
        <v>1.1279976321529977E-2</v>
      </c>
      <c r="K3826" s="39">
        <f t="shared" si="485"/>
        <v>3.4284751777685146E-3</v>
      </c>
      <c r="L3826" s="36">
        <f>-(1-B3826/MAX(B$5:B3826))</f>
        <v>-1.1920029807662158E-2</v>
      </c>
      <c r="M3826" s="37">
        <f>-(1-C3826/MAX(C$5:C3826))</f>
        <v>-2.4523244277995571E-2</v>
      </c>
      <c r="N3826" s="37">
        <f>-(1-D3826/MAX(D$5:D3826))</f>
        <v>0</v>
      </c>
      <c r="O3826" s="37">
        <f>-(1-E3826/MAX(E$5:E3826))</f>
        <v>-0.12285227304820112</v>
      </c>
      <c r="P3826" s="39">
        <f>-(1-F3826/MAX(F$5:F3826))</f>
        <v>0</v>
      </c>
      <c r="Q3826" s="33">
        <f>IF(DatiStorici[[#This Row],[Calend]]="X",(DatiStorici[[#This Row],[Balanced]]*B$2/DatiStorici[[#This Row],[Bond 3Y]]),Q3825)</f>
        <v>38.809613925669971</v>
      </c>
      <c r="R3826" s="33">
        <f>IF(DatiStorici[[#This Row],[Calend]]="X",(DatiStorici[[#This Row],[Balanced]]*C$2/DatiStorici[[#This Row],[Bond 10Y]]),R3825)</f>
        <v>25.003538881718356</v>
      </c>
      <c r="S3826" s="33">
        <f>IF(DatiStorici[[#This Row],[Calend]]="X",(DatiStorici[[#This Row],[Balanced]]*D$2/DatiStorici[[#This Row],[SXXR]]),S3825)</f>
        <v>18.759542028468722</v>
      </c>
      <c r="T3826" s="33">
        <f>IF(DatiStorici[[#This Row],[Calend]]="X",(DatiStorici[[#This Row],[Balanced]]*E$2/DatiStorici[[#This Row],[Gold]]),T3825)</f>
        <v>28.478594896129035</v>
      </c>
      <c r="U3826" s="34">
        <f>SUMPRODUCT(DatiStorici[[#This Row],[Bond 3Y]:[Gold]],Q3825:T3825)</f>
        <v>21377.907148731003</v>
      </c>
      <c r="V3826" s="32">
        <f t="shared" si="486"/>
        <v>2.2755451571116717E-3</v>
      </c>
      <c r="W3826" s="32">
        <f>-(1-U3826/MAX(U$5:U3826))</f>
        <v>0</v>
      </c>
      <c r="X3826" s="53" t="str">
        <f t="shared" si="487"/>
        <v/>
      </c>
    </row>
    <row r="3827" spans="1:24" x14ac:dyDescent="0.3">
      <c r="A3827" s="79">
        <v>44509</v>
      </c>
      <c r="B3827" s="1">
        <v>132.53466599999999</v>
      </c>
      <c r="C3827" s="1">
        <v>202.600281</v>
      </c>
      <c r="D3827" s="1">
        <v>338.07507600000002</v>
      </c>
      <c r="E3827" s="1">
        <v>170.03872999999999</v>
      </c>
      <c r="F3827" s="3">
        <f t="shared" si="480"/>
        <v>20193.526439816575</v>
      </c>
      <c r="G3827" s="36">
        <f t="shared" si="481"/>
        <v>2.7198847630175625E-4</v>
      </c>
      <c r="H3827" s="31">
        <f t="shared" si="482"/>
        <v>2.64478388477215E-3</v>
      </c>
      <c r="I3827" s="37">
        <f t="shared" si="483"/>
        <v>-1.8604050539848943E-3</v>
      </c>
      <c r="J3827" s="37">
        <f t="shared" si="484"/>
        <v>2.7016196636469249E-3</v>
      </c>
      <c r="K3827" s="39">
        <f t="shared" si="485"/>
        <v>1.1426898686167039E-3</v>
      </c>
      <c r="L3827" s="36">
        <f>-(1-B3827/MAX(B$5:B3827))</f>
        <v>-1.1651246890834299E-2</v>
      </c>
      <c r="M3827" s="37">
        <f>-(1-C3827/MAX(C$5:C3827))</f>
        <v>-2.1939904392489384E-2</v>
      </c>
      <c r="N3827" s="37">
        <f>-(1-D3827/MAX(D$5:D3827))</f>
        <v>-1.8586755731803128E-3</v>
      </c>
      <c r="O3827" s="37">
        <f>-(1-E3827/MAX(E$5:E3827))</f>
        <v>-0.12047934957606943</v>
      </c>
      <c r="P3827" s="39">
        <f>-(1-F3827/MAX(F$5:F3827))</f>
        <v>0</v>
      </c>
      <c r="Q3827" s="33">
        <f>IF(DatiStorici[[#This Row],[Calend]]="X",(DatiStorici[[#This Row],[Balanced]]*B$2/DatiStorici[[#This Row],[Bond 3Y]]),Q3826)</f>
        <v>38.809613925669971</v>
      </c>
      <c r="R3827" s="33">
        <f>IF(DatiStorici[[#This Row],[Calend]]="X",(DatiStorici[[#This Row],[Balanced]]*C$2/DatiStorici[[#This Row],[Bond 10Y]]),R3826)</f>
        <v>25.003538881718356</v>
      </c>
      <c r="S3827" s="33">
        <f>IF(DatiStorici[[#This Row],[Calend]]="X",(DatiStorici[[#This Row],[Balanced]]*D$2/DatiStorici[[#This Row],[SXXR]]),S3826)</f>
        <v>18.759542028468722</v>
      </c>
      <c r="T3827" s="33">
        <f>IF(DatiStorici[[#This Row],[Calend]]="X",(DatiStorici[[#This Row],[Balanced]]*E$2/DatiStorici[[#This Row],[Gold]]),T3826)</f>
        <v>28.478594896129035</v>
      </c>
      <c r="U3827" s="34">
        <f>SUMPRODUCT(DatiStorici[[#This Row],[Bond 3Y]:[Gold]],Q3826:T3826)</f>
        <v>21393.940927980202</v>
      </c>
      <c r="V3827" s="32">
        <f t="shared" si="486"/>
        <v>7.497351983245732E-4</v>
      </c>
      <c r="W3827" s="32">
        <f>-(1-U3827/MAX(U$5:U3827))</f>
        <v>0</v>
      </c>
      <c r="X3827" s="53" t="str">
        <f t="shared" si="487"/>
        <v/>
      </c>
    </row>
    <row r="3828" spans="1:24" x14ac:dyDescent="0.3">
      <c r="A3828" s="79">
        <v>44510</v>
      </c>
      <c r="B3828" s="1">
        <v>132.46607599999999</v>
      </c>
      <c r="C3828" s="1">
        <v>201.74908400000001</v>
      </c>
      <c r="D3828" s="1">
        <v>338.80353700000001</v>
      </c>
      <c r="E3828" s="1">
        <v>173.02388999999999</v>
      </c>
      <c r="F3828" s="3">
        <f t="shared" si="480"/>
        <v>20298.977603332678</v>
      </c>
      <c r="G3828" s="36">
        <f t="shared" si="481"/>
        <v>-5.1765893947325564E-4</v>
      </c>
      <c r="H3828" s="31">
        <f t="shared" si="482"/>
        <v>-4.2102119158824725E-3</v>
      </c>
      <c r="I3828" s="37">
        <f t="shared" si="483"/>
        <v>2.1524133493032991E-3</v>
      </c>
      <c r="J3828" s="37">
        <f t="shared" si="484"/>
        <v>1.7403442817604333E-2</v>
      </c>
      <c r="K3828" s="39">
        <f t="shared" si="485"/>
        <v>5.2084406433483867E-3</v>
      </c>
      <c r="L3828" s="36">
        <f>-(1-B3828/MAX(B$5:B3828))</f>
        <v>-1.2162742056753717E-2</v>
      </c>
      <c r="M3828" s="37">
        <f>-(1-C3828/MAX(C$5:C3828))</f>
        <v>-2.6049088323980674E-2</v>
      </c>
      <c r="N3828" s="37">
        <f>-(1-D3828/MAX(D$5:D3828))</f>
        <v>0</v>
      </c>
      <c r="O3828" s="37">
        <f>-(1-E3828/MAX(E$5:E3828))</f>
        <v>-0.10503869164584667</v>
      </c>
      <c r="P3828" s="39">
        <f>-(1-F3828/MAX(F$5:F3828))</f>
        <v>0</v>
      </c>
      <c r="Q3828" s="33">
        <f>IF(DatiStorici[[#This Row],[Calend]]="X",(DatiStorici[[#This Row],[Balanced]]*B$2/DatiStorici[[#This Row],[Bond 3Y]]),Q3827)</f>
        <v>38.809613925669971</v>
      </c>
      <c r="R3828" s="33">
        <f>IF(DatiStorici[[#This Row],[Calend]]="X",(DatiStorici[[#This Row],[Balanced]]*C$2/DatiStorici[[#This Row],[Bond 10Y]]),R3827)</f>
        <v>25.003538881718356</v>
      </c>
      <c r="S3828" s="33">
        <f>IF(DatiStorici[[#This Row],[Calend]]="X",(DatiStorici[[#This Row],[Balanced]]*D$2/DatiStorici[[#This Row],[SXXR]]),S3827)</f>
        <v>18.759542028468722</v>
      </c>
      <c r="T3828" s="33">
        <f>IF(DatiStorici[[#This Row],[Calend]]="X",(DatiStorici[[#This Row],[Balanced]]*E$2/DatiStorici[[#This Row],[Gold]]),T3827)</f>
        <v>28.478594896129035</v>
      </c>
      <c r="U3828" s="34">
        <f>SUMPRODUCT(DatiStorici[[#This Row],[Bond 3Y]:[Gold]],Q3827:T3827)</f>
        <v>21468.674796361269</v>
      </c>
      <c r="V3828" s="32">
        <f t="shared" si="486"/>
        <v>3.487138750133839E-3</v>
      </c>
      <c r="W3828" s="32">
        <f>-(1-U3828/MAX(U$5:U3828))</f>
        <v>0</v>
      </c>
      <c r="X3828" s="53" t="str">
        <f t="shared" si="487"/>
        <v/>
      </c>
    </row>
    <row r="3829" spans="1:24" x14ac:dyDescent="0.3">
      <c r="A3829" s="79">
        <v>44511</v>
      </c>
      <c r="B3829" s="1">
        <v>132.412667</v>
      </c>
      <c r="C3829" s="1">
        <v>201.34508299999999</v>
      </c>
      <c r="D3829" s="1">
        <v>339.947453</v>
      </c>
      <c r="E3829" s="1">
        <v>172.88240999999999</v>
      </c>
      <c r="F3829" s="3">
        <f t="shared" si="480"/>
        <v>20299.058753472447</v>
      </c>
      <c r="G3829" s="36">
        <f t="shared" si="481"/>
        <v>-4.0327132422103611E-4</v>
      </c>
      <c r="H3829" s="31">
        <f t="shared" si="482"/>
        <v>-2.0045000317441826E-3</v>
      </c>
      <c r="I3829" s="37">
        <f t="shared" si="483"/>
        <v>3.370653155234697E-3</v>
      </c>
      <c r="J3829" s="37">
        <f t="shared" si="484"/>
        <v>-8.1802504255893956E-4</v>
      </c>
      <c r="K3829" s="39">
        <f t="shared" si="485"/>
        <v>3.9977371839376474E-6</v>
      </c>
      <c r="L3829" s="36">
        <f>-(1-B3829/MAX(B$5:B3829))</f>
        <v>-1.2561028181795164E-2</v>
      </c>
      <c r="M3829" s="37">
        <f>-(1-C3829/MAX(C$5:C3829))</f>
        <v>-2.7999417586779374E-2</v>
      </c>
      <c r="N3829" s="37">
        <f>-(1-D3829/MAX(D$5:D3829))</f>
        <v>0</v>
      </c>
      <c r="O3829" s="37">
        <f>-(1-E3829/MAX(E$5:E3829))</f>
        <v>-0.10577049305145569</v>
      </c>
      <c r="P3829" s="39">
        <f>-(1-F3829/MAX(F$5:F3829))</f>
        <v>0</v>
      </c>
      <c r="Q3829" s="33">
        <f>IF(DatiStorici[[#This Row],[Calend]]="X",(DatiStorici[[#This Row],[Balanced]]*B$2/DatiStorici[[#This Row],[Bond 3Y]]),Q3828)</f>
        <v>38.809613925669971</v>
      </c>
      <c r="R3829" s="33">
        <f>IF(DatiStorici[[#This Row],[Calend]]="X",(DatiStorici[[#This Row],[Balanced]]*C$2/DatiStorici[[#This Row],[Bond 10Y]]),R3828)</f>
        <v>25.003538881718356</v>
      </c>
      <c r="S3829" s="33">
        <f>IF(DatiStorici[[#This Row],[Calend]]="X",(DatiStorici[[#This Row],[Balanced]]*D$2/DatiStorici[[#This Row],[SXXR]]),S3828)</f>
        <v>18.759542028468722</v>
      </c>
      <c r="T3829" s="33">
        <f>IF(DatiStorici[[#This Row],[Calend]]="X",(DatiStorici[[#This Row],[Balanced]]*E$2/DatiStorici[[#This Row],[Gold]]),T3828)</f>
        <v>28.478594896129035</v>
      </c>
      <c r="U3829" s="34">
        <f>SUMPRODUCT(DatiStorici[[#This Row],[Bond 3Y]:[Gold]],Q3828:T3828)</f>
        <v>21473.930747652492</v>
      </c>
      <c r="V3829" s="32">
        <f t="shared" si="486"/>
        <v>2.4478958604795786E-4</v>
      </c>
      <c r="W3829" s="32">
        <f>-(1-U3829/MAX(U$5:U3829))</f>
        <v>0</v>
      </c>
      <c r="X3829" s="53" t="str">
        <f t="shared" si="487"/>
        <v/>
      </c>
    </row>
    <row r="3830" spans="1:24" x14ac:dyDescent="0.3">
      <c r="A3830" s="79">
        <v>44512</v>
      </c>
      <c r="B3830" s="1">
        <v>132.44887</v>
      </c>
      <c r="C3830" s="1">
        <v>201.62105099999999</v>
      </c>
      <c r="D3830" s="1">
        <v>340.96913499999999</v>
      </c>
      <c r="E3830" s="1">
        <v>173.12709000000001</v>
      </c>
      <c r="F3830" s="3">
        <f t="shared" si="480"/>
        <v>20331.95952109123</v>
      </c>
      <c r="G3830" s="36">
        <f t="shared" si="481"/>
        <v>2.7337302830393503E-4</v>
      </c>
      <c r="H3830" s="31">
        <f t="shared" si="482"/>
        <v>1.3696835533269171E-3</v>
      </c>
      <c r="I3830" s="37">
        <f t="shared" si="483"/>
        <v>3.0009043243441401E-3</v>
      </c>
      <c r="J3830" s="37">
        <f t="shared" si="484"/>
        <v>1.41429666402113E-3</v>
      </c>
      <c r="K3830" s="39">
        <f t="shared" si="485"/>
        <v>1.619490537368733E-3</v>
      </c>
      <c r="L3830" s="36">
        <f>-(1-B3830/MAX(B$5:B3830))</f>
        <v>-1.2291052099395627E-2</v>
      </c>
      <c r="M3830" s="37">
        <f>-(1-C3830/MAX(C$5:C3830))</f>
        <v>-2.6667172206208511E-2</v>
      </c>
      <c r="N3830" s="37">
        <f>-(1-D3830/MAX(D$5:D3830))</f>
        <v>0</v>
      </c>
      <c r="O3830" s="37">
        <f>-(1-E3830/MAX(E$5:E3830))</f>
        <v>-0.10450489248653883</v>
      </c>
      <c r="P3830" s="39">
        <f>-(1-F3830/MAX(F$5:F3830))</f>
        <v>0</v>
      </c>
      <c r="Q3830" s="33">
        <f>IF(DatiStorici[[#This Row],[Calend]]="X",(DatiStorici[[#This Row],[Balanced]]*B$2/DatiStorici[[#This Row],[Bond 3Y]]),Q3829)</f>
        <v>38.809613925669971</v>
      </c>
      <c r="R3830" s="33">
        <f>IF(DatiStorici[[#This Row],[Calend]]="X",(DatiStorici[[#This Row],[Balanced]]*C$2/DatiStorici[[#This Row],[Bond 10Y]]),R3829)</f>
        <v>25.003538881718356</v>
      </c>
      <c r="S3830" s="33">
        <f>IF(DatiStorici[[#This Row],[Calend]]="X",(DatiStorici[[#This Row],[Balanced]]*D$2/DatiStorici[[#This Row],[SXXR]]),S3829)</f>
        <v>18.759542028468722</v>
      </c>
      <c r="T3830" s="33">
        <f>IF(DatiStorici[[#This Row],[Calend]]="X",(DatiStorici[[#This Row],[Balanced]]*E$2/DatiStorici[[#This Row],[Gold]]),T3829)</f>
        <v>28.478594896129035</v>
      </c>
      <c r="U3830" s="34">
        <f>SUMPRODUCT(DatiStorici[[#This Row],[Bond 3Y]:[Gold]],Q3829:T3829)</f>
        <v>21508.37037774147</v>
      </c>
      <c r="V3830" s="32">
        <f t="shared" si="486"/>
        <v>1.6025031958449719E-3</v>
      </c>
      <c r="W3830" s="32">
        <f>-(1-U3830/MAX(U$5:U3830))</f>
        <v>0</v>
      </c>
      <c r="X3830" s="53" t="str">
        <f t="shared" si="487"/>
        <v/>
      </c>
    </row>
    <row r="3831" spans="1:24" x14ac:dyDescent="0.3">
      <c r="A3831" s="79">
        <v>44515</v>
      </c>
      <c r="B3831" s="1">
        <v>132.428528</v>
      </c>
      <c r="C3831" s="1">
        <v>201.43758500000001</v>
      </c>
      <c r="D3831" s="1">
        <v>342.17876200000001</v>
      </c>
      <c r="E3831" s="1">
        <v>173.06091000000001</v>
      </c>
      <c r="F3831" s="3">
        <f t="shared" si="480"/>
        <v>20342.398996344367</v>
      </c>
      <c r="G3831" s="36">
        <f t="shared" si="481"/>
        <v>-1.5359558945831668E-4</v>
      </c>
      <c r="H3831" s="31">
        <f t="shared" si="482"/>
        <v>-9.103688460401798E-4</v>
      </c>
      <c r="I3831" s="37">
        <f t="shared" si="483"/>
        <v>3.5413364206468676E-3</v>
      </c>
      <c r="J3831" s="37">
        <f t="shared" si="484"/>
        <v>-3.8233561421073357E-4</v>
      </c>
      <c r="K3831" s="39">
        <f t="shared" si="485"/>
        <v>5.1331973571975284E-4</v>
      </c>
      <c r="L3831" s="36">
        <f>-(1-B3831/MAX(B$5:B3831))</f>
        <v>-1.2442748187238339E-2</v>
      </c>
      <c r="M3831" s="37">
        <f>-(1-C3831/MAX(C$5:C3831))</f>
        <v>-2.7552860876604246E-2</v>
      </c>
      <c r="N3831" s="37">
        <f>-(1-D3831/MAX(D$5:D3831))</f>
        <v>0</v>
      </c>
      <c r="O3831" s="37">
        <f>-(1-E3831/MAX(E$5:E3831))</f>
        <v>-0.10484720671486236</v>
      </c>
      <c r="P3831" s="39">
        <f>-(1-F3831/MAX(F$5:F3831))</f>
        <v>0</v>
      </c>
      <c r="Q3831" s="33">
        <f>IF(DatiStorici[[#This Row],[Calend]]="X",(DatiStorici[[#This Row],[Balanced]]*B$2/DatiStorici[[#This Row],[Bond 3Y]]),Q3830)</f>
        <v>38.809613925669971</v>
      </c>
      <c r="R3831" s="33">
        <f>IF(DatiStorici[[#This Row],[Calend]]="X",(DatiStorici[[#This Row],[Balanced]]*C$2/DatiStorici[[#This Row],[Bond 10Y]]),R3830)</f>
        <v>25.003538881718356</v>
      </c>
      <c r="S3831" s="33">
        <f>IF(DatiStorici[[#This Row],[Calend]]="X",(DatiStorici[[#This Row],[Balanced]]*D$2/DatiStorici[[#This Row],[SXXR]]),S3830)</f>
        <v>18.759542028468722</v>
      </c>
      <c r="T3831" s="33">
        <f>IF(DatiStorici[[#This Row],[Calend]]="X",(DatiStorici[[#This Row],[Balanced]]*E$2/DatiStorici[[#This Row],[Gold]]),T3830)</f>
        <v>28.478594896129035</v>
      </c>
      <c r="U3831" s="34">
        <f>SUMPRODUCT(DatiStorici[[#This Row],[Bond 3Y]:[Gold]],Q3830:T3830)</f>
        <v>21523.800948445565</v>
      </c>
      <c r="V3831" s="32">
        <f t="shared" si="486"/>
        <v>7.1716443255856336E-4</v>
      </c>
      <c r="W3831" s="32">
        <f>-(1-U3831/MAX(U$5:U3831))</f>
        <v>0</v>
      </c>
      <c r="X3831" s="53" t="str">
        <f t="shared" si="487"/>
        <v/>
      </c>
    </row>
    <row r="3832" spans="1:24" x14ac:dyDescent="0.3">
      <c r="A3832" s="79">
        <v>44516</v>
      </c>
      <c r="B3832" s="1">
        <v>132.457178</v>
      </c>
      <c r="C3832" s="1">
        <v>201.57624300000001</v>
      </c>
      <c r="D3832" s="1">
        <v>342.77721600000001</v>
      </c>
      <c r="E3832" s="1">
        <v>172.99386999999999</v>
      </c>
      <c r="F3832" s="3">
        <f t="shared" si="480"/>
        <v>20352.975553146563</v>
      </c>
      <c r="G3832" s="36">
        <f t="shared" si="481"/>
        <v>2.1631971422210057E-4</v>
      </c>
      <c r="H3832" s="31">
        <f t="shared" si="482"/>
        <v>6.8810544868498516E-4</v>
      </c>
      <c r="I3832" s="37">
        <f t="shared" si="483"/>
        <v>1.7474236929168232E-3</v>
      </c>
      <c r="J3832" s="37">
        <f t="shared" si="484"/>
        <v>-3.8745311270485294E-4</v>
      </c>
      <c r="K3832" s="39">
        <f t="shared" si="485"/>
        <v>5.1979160567587048E-4</v>
      </c>
      <c r="L3832" s="36">
        <f>-(1-B3832/MAX(B$5:B3832))</f>
        <v>-1.2229096977097065E-2</v>
      </c>
      <c r="M3832" s="37">
        <f>-(1-C3832/MAX(C$5:C3832))</f>
        <v>-2.6883484427236315E-2</v>
      </c>
      <c r="N3832" s="37">
        <f>-(1-D3832/MAX(D$5:D3832))</f>
        <v>0</v>
      </c>
      <c r="O3832" s="37">
        <f>-(1-E3832/MAX(E$5:E3832))</f>
        <v>-0.10519396926951352</v>
      </c>
      <c r="P3832" s="39">
        <f>-(1-F3832/MAX(F$5:F3832))</f>
        <v>0</v>
      </c>
      <c r="Q3832" s="33">
        <f>IF(DatiStorici[[#This Row],[Calend]]="X",(DatiStorici[[#This Row],[Balanced]]*B$2/DatiStorici[[#This Row],[Bond 3Y]]),Q3831)</f>
        <v>38.809613925669971</v>
      </c>
      <c r="R3832" s="33">
        <f>IF(DatiStorici[[#This Row],[Calend]]="X",(DatiStorici[[#This Row],[Balanced]]*C$2/DatiStorici[[#This Row],[Bond 10Y]]),R3831)</f>
        <v>25.003538881718356</v>
      </c>
      <c r="S3832" s="33">
        <f>IF(DatiStorici[[#This Row],[Calend]]="X",(DatiStorici[[#This Row],[Balanced]]*D$2/DatiStorici[[#This Row],[SXXR]]),S3831)</f>
        <v>18.759542028468722</v>
      </c>
      <c r="T3832" s="33">
        <f>IF(DatiStorici[[#This Row],[Calend]]="X",(DatiStorici[[#This Row],[Balanced]]*E$2/DatiStorici[[#This Row],[Gold]]),T3831)</f>
        <v>28.478594896129035</v>
      </c>
      <c r="U3832" s="34">
        <f>SUMPRODUCT(DatiStorici[[#This Row],[Bond 3Y]:[Gold]],Q3831:T3831)</f>
        <v>21537.697302542067</v>
      </c>
      <c r="V3832" s="32">
        <f t="shared" si="486"/>
        <v>6.4541900042130323E-4</v>
      </c>
      <c r="W3832" s="32">
        <f>-(1-U3832/MAX(U$5:U3832))</f>
        <v>0</v>
      </c>
      <c r="X3832" s="53" t="str">
        <f t="shared" si="487"/>
        <v/>
      </c>
    </row>
    <row r="3833" spans="1:24" x14ac:dyDescent="0.3">
      <c r="A3833" s="79">
        <v>44517</v>
      </c>
      <c r="B3833" s="1">
        <v>132.45260300000001</v>
      </c>
      <c r="C3833" s="1">
        <v>201.429506</v>
      </c>
      <c r="D3833" s="1">
        <v>343.25838199999998</v>
      </c>
      <c r="E3833" s="1">
        <v>173.52234000000001</v>
      </c>
      <c r="F3833" s="3">
        <f t="shared" si="480"/>
        <v>20377.229070858895</v>
      </c>
      <c r="G3833" s="36">
        <f t="shared" si="481"/>
        <v>-3.4540061021295619E-5</v>
      </c>
      <c r="H3833" s="31">
        <f t="shared" si="482"/>
        <v>-7.2821296891470617E-4</v>
      </c>
      <c r="I3833" s="37">
        <f t="shared" si="483"/>
        <v>1.4027437651968403E-3</v>
      </c>
      <c r="J3833" s="37">
        <f t="shared" si="484"/>
        <v>3.050191560884092E-3</v>
      </c>
      <c r="K3833" s="39">
        <f t="shared" si="485"/>
        <v>1.1909353661659623E-3</v>
      </c>
      <c r="L3833" s="36">
        <f>-(1-B3833/MAX(B$5:B3833))</f>
        <v>-1.226321405515618E-2</v>
      </c>
      <c r="M3833" s="37">
        <f>-(1-C3833/MAX(C$5:C3833))</f>
        <v>-2.7591862537773904E-2</v>
      </c>
      <c r="N3833" s="37">
        <f>-(1-D3833/MAX(D$5:D3833))</f>
        <v>0</v>
      </c>
      <c r="O3833" s="37">
        <f>-(1-E3833/MAX(E$5:E3833))</f>
        <v>-0.10246047274122516</v>
      </c>
      <c r="P3833" s="39">
        <f>-(1-F3833/MAX(F$5:F3833))</f>
        <v>0</v>
      </c>
      <c r="Q3833" s="33">
        <f>IF(DatiStorici[[#This Row],[Calend]]="X",(DatiStorici[[#This Row],[Balanced]]*B$2/DatiStorici[[#This Row],[Bond 3Y]]),Q3832)</f>
        <v>38.809613925669971</v>
      </c>
      <c r="R3833" s="33">
        <f>IF(DatiStorici[[#This Row],[Calend]]="X",(DatiStorici[[#This Row],[Balanced]]*C$2/DatiStorici[[#This Row],[Bond 10Y]]),R3832)</f>
        <v>25.003538881718356</v>
      </c>
      <c r="S3833" s="33">
        <f>IF(DatiStorici[[#This Row],[Calend]]="X",(DatiStorici[[#This Row],[Balanced]]*D$2/DatiStorici[[#This Row],[SXXR]]),S3832)</f>
        <v>18.759542028468722</v>
      </c>
      <c r="T3833" s="33">
        <f>IF(DatiStorici[[#This Row],[Calend]]="X",(DatiStorici[[#This Row],[Balanced]]*E$2/DatiStorici[[#This Row],[Gold]]),T3832)</f>
        <v>28.478594896129035</v>
      </c>
      <c r="U3833" s="34">
        <f>SUMPRODUCT(DatiStorici[[#This Row],[Bond 3Y]:[Gold]],Q3832:T3832)</f>
        <v>21557.927341117895</v>
      </c>
      <c r="V3833" s="32">
        <f t="shared" si="486"/>
        <v>9.3884426686213448E-4</v>
      </c>
      <c r="W3833" s="32">
        <f>-(1-U3833/MAX(U$5:U3833))</f>
        <v>0</v>
      </c>
      <c r="X3833" s="53" t="str">
        <f t="shared" si="487"/>
        <v/>
      </c>
    </row>
    <row r="3834" spans="1:24" x14ac:dyDescent="0.3">
      <c r="A3834" s="79">
        <v>44518</v>
      </c>
      <c r="B3834" s="1">
        <v>132.495733</v>
      </c>
      <c r="C3834" s="1">
        <v>202.01814200000001</v>
      </c>
      <c r="D3834" s="1">
        <v>341.72020600000002</v>
      </c>
      <c r="E3834" s="1">
        <v>173.09242</v>
      </c>
      <c r="F3834" s="3">
        <f t="shared" si="480"/>
        <v>20353.101417419537</v>
      </c>
      <c r="G3834" s="36">
        <f t="shared" si="481"/>
        <v>3.2557291004067427E-4</v>
      </c>
      <c r="H3834" s="31">
        <f t="shared" si="482"/>
        <v>2.9180312270981061E-3</v>
      </c>
      <c r="I3834" s="37">
        <f t="shared" si="483"/>
        <v>-4.4911727532648219E-3</v>
      </c>
      <c r="J3834" s="37">
        <f t="shared" si="484"/>
        <v>-2.4806803984298532E-3</v>
      </c>
      <c r="K3834" s="39">
        <f t="shared" si="485"/>
        <v>-1.184751312956084E-3</v>
      </c>
      <c r="L3834" s="36">
        <f>-(1-B3834/MAX(B$5:B3834))</f>
        <v>-1.1941581360796927E-2</v>
      </c>
      <c r="M3834" s="37">
        <f>-(1-C3834/MAX(C$5:C3834))</f>
        <v>-2.4750201215309908E-2</v>
      </c>
      <c r="N3834" s="37">
        <f>-(1-D3834/MAX(D$5:D3834))</f>
        <v>-4.481102518277269E-3</v>
      </c>
      <c r="O3834" s="37">
        <f>-(1-E3834/MAX(E$5:E3834))</f>
        <v>-0.1046842221072094</v>
      </c>
      <c r="P3834" s="39">
        <f>-(1-F3834/MAX(F$5:F3834))</f>
        <v>-1.1840497721971044E-3</v>
      </c>
      <c r="Q3834" s="33">
        <f>IF(DatiStorici[[#This Row],[Calend]]="X",(DatiStorici[[#This Row],[Balanced]]*B$2/DatiStorici[[#This Row],[Bond 3Y]]),Q3833)</f>
        <v>38.809613925669971</v>
      </c>
      <c r="R3834" s="33">
        <f>IF(DatiStorici[[#This Row],[Calend]]="X",(DatiStorici[[#This Row],[Balanced]]*C$2/DatiStorici[[#This Row],[Bond 10Y]]),R3833)</f>
        <v>25.003538881718356</v>
      </c>
      <c r="S3834" s="33">
        <f>IF(DatiStorici[[#This Row],[Calend]]="X",(DatiStorici[[#This Row],[Balanced]]*D$2/DatiStorici[[#This Row],[SXXR]]),S3833)</f>
        <v>18.759542028468722</v>
      </c>
      <c r="T3834" s="33">
        <f>IF(DatiStorici[[#This Row],[Calend]]="X",(DatiStorici[[#This Row],[Balanced]]*E$2/DatiStorici[[#This Row],[Gold]]),T3833)</f>
        <v>28.478594896129035</v>
      </c>
      <c r="U3834" s="34">
        <f>SUMPRODUCT(DatiStorici[[#This Row],[Bond 3Y]:[Gold]],Q3833:T3833)</f>
        <v>21533.220188042764</v>
      </c>
      <c r="V3834" s="32">
        <f t="shared" si="486"/>
        <v>-1.1467392817016968E-3</v>
      </c>
      <c r="W3834" s="32">
        <f>-(1-U3834/MAX(U$5:U3834))</f>
        <v>-1.1460820274686867E-3</v>
      </c>
      <c r="X3834" s="53" t="str">
        <f t="shared" si="487"/>
        <v/>
      </c>
    </row>
    <row r="3835" spans="1:24" x14ac:dyDescent="0.3">
      <c r="A3835" s="79">
        <v>44519</v>
      </c>
      <c r="B3835" s="1">
        <v>132.56134</v>
      </c>
      <c r="C3835" s="1">
        <v>203.07117700000001</v>
      </c>
      <c r="D3835" s="1">
        <v>340.59042099999999</v>
      </c>
      <c r="E3835" s="1">
        <v>173.16496000000001</v>
      </c>
      <c r="F3835" s="3">
        <f t="shared" si="480"/>
        <v>20367.247546759485</v>
      </c>
      <c r="G3835" s="36">
        <f t="shared" si="481"/>
        <v>4.9504056313062154E-4</v>
      </c>
      <c r="H3835" s="31">
        <f t="shared" si="482"/>
        <v>5.1990379532068972E-3</v>
      </c>
      <c r="I3835" s="37">
        <f t="shared" si="483"/>
        <v>-3.3116471818629627E-3</v>
      </c>
      <c r="J3835" s="37">
        <f t="shared" si="484"/>
        <v>4.1899468575224232E-4</v>
      </c>
      <c r="K3835" s="39">
        <f t="shared" si="485"/>
        <v>6.9479413948376014E-4</v>
      </c>
      <c r="L3835" s="36">
        <f>-(1-B3835/MAX(B$5:B3835))</f>
        <v>-1.1452331275500494E-2</v>
      </c>
      <c r="M3835" s="37">
        <f>-(1-C3835/MAX(C$5:C3835))</f>
        <v>-1.9666637126975584E-2</v>
      </c>
      <c r="N3835" s="37">
        <f>-(1-D3835/MAX(D$5:D3835))</f>
        <v>-7.7724569592593218E-3</v>
      </c>
      <c r="O3835" s="37">
        <f>-(1-E3835/MAX(E$5:E3835))</f>
        <v>-0.10430901095395184</v>
      </c>
      <c r="P3835" s="39">
        <f>-(1-F3835/MAX(F$5:F3835))</f>
        <v>-4.898371640570387E-4</v>
      </c>
      <c r="Q3835" s="33">
        <f>IF(DatiStorici[[#This Row],[Calend]]="X",(DatiStorici[[#This Row],[Balanced]]*B$2/DatiStorici[[#This Row],[Bond 3Y]]),Q3834)</f>
        <v>38.809613925669971</v>
      </c>
      <c r="R3835" s="33">
        <f>IF(DatiStorici[[#This Row],[Calend]]="X",(DatiStorici[[#This Row],[Balanced]]*C$2/DatiStorici[[#This Row],[Bond 10Y]]),R3834)</f>
        <v>25.003538881718356</v>
      </c>
      <c r="S3835" s="33">
        <f>IF(DatiStorici[[#This Row],[Calend]]="X",(DatiStorici[[#This Row],[Balanced]]*D$2/DatiStorici[[#This Row],[SXXR]]),S3834)</f>
        <v>18.759542028468722</v>
      </c>
      <c r="T3835" s="33">
        <f>IF(DatiStorici[[#This Row],[Calend]]="X",(DatiStorici[[#This Row],[Balanced]]*E$2/DatiStorici[[#This Row],[Gold]]),T3834)</f>
        <v>28.478594896129035</v>
      </c>
      <c r="U3835" s="34">
        <f>SUMPRODUCT(DatiStorici[[#This Row],[Bond 3Y]:[Gold]],Q3834:T3834)</f>
        <v>21542.96756003303</v>
      </c>
      <c r="V3835" s="32">
        <f t="shared" si="486"/>
        <v>4.5256428974818484E-4</v>
      </c>
      <c r="W3835" s="32">
        <f>-(1-U3835/MAX(U$5:U3835))</f>
        <v>-6.9393410823548329E-4</v>
      </c>
      <c r="X3835" s="53" t="str">
        <f t="shared" si="487"/>
        <v/>
      </c>
    </row>
    <row r="3836" spans="1:24" x14ac:dyDescent="0.3">
      <c r="A3836" s="79">
        <v>44522</v>
      </c>
      <c r="B3836" s="1">
        <v>132.511629</v>
      </c>
      <c r="C3836" s="1">
        <v>202.39138500000001</v>
      </c>
      <c r="D3836" s="1">
        <v>340.242794</v>
      </c>
      <c r="E3836" s="1">
        <v>168.96773999999999</v>
      </c>
      <c r="F3836" s="3">
        <f t="shared" si="480"/>
        <v>20178.038043684413</v>
      </c>
      <c r="G3836" s="36">
        <f t="shared" si="481"/>
        <v>-3.7507408447058068E-4</v>
      </c>
      <c r="H3836" s="31">
        <f t="shared" si="482"/>
        <v>-3.3531709245753359E-3</v>
      </c>
      <c r="I3836" s="37">
        <f t="shared" si="483"/>
        <v>-1.021181171982343E-3</v>
      </c>
      <c r="J3836" s="37">
        <f t="shared" si="484"/>
        <v>-2.4536857064434377E-2</v>
      </c>
      <c r="K3836" s="39">
        <f t="shared" si="485"/>
        <v>-9.3333108316734428E-3</v>
      </c>
      <c r="L3836" s="36">
        <f>-(1-B3836/MAX(B$5:B3836))</f>
        <v>-1.1823040361271353E-2</v>
      </c>
      <c r="M3836" s="37">
        <f>-(1-C3836/MAX(C$5:C3836))</f>
        <v>-2.2948357296520672E-2</v>
      </c>
      <c r="N3836" s="37">
        <f>-(1-D3836/MAX(D$5:D3836))</f>
        <v>-8.7851838677022176E-3</v>
      </c>
      <c r="O3836" s="37">
        <f>-(1-E3836/MAX(E$5:E3836))</f>
        <v>-0.12601901587090425</v>
      </c>
      <c r="P3836" s="39">
        <f>-(1-F3836/MAX(F$5:F3836))</f>
        <v>-9.7751773060912317E-3</v>
      </c>
      <c r="Q3836" s="33">
        <f>IF(DatiStorici[[#This Row],[Calend]]="X",(DatiStorici[[#This Row],[Balanced]]*B$2/DatiStorici[[#This Row],[Bond 3Y]]),Q3835)</f>
        <v>38.809613925669971</v>
      </c>
      <c r="R3836" s="33">
        <f>IF(DatiStorici[[#This Row],[Calend]]="X",(DatiStorici[[#This Row],[Balanced]]*C$2/DatiStorici[[#This Row],[Bond 10Y]]),R3835)</f>
        <v>25.003538881718356</v>
      </c>
      <c r="S3836" s="33">
        <f>IF(DatiStorici[[#This Row],[Calend]]="X",(DatiStorici[[#This Row],[Balanced]]*D$2/DatiStorici[[#This Row],[SXXR]]),S3835)</f>
        <v>18.759542028468722</v>
      </c>
      <c r="T3836" s="33">
        <f>IF(DatiStorici[[#This Row],[Calend]]="X",(DatiStorici[[#This Row],[Balanced]]*E$2/DatiStorici[[#This Row],[Gold]]),T3835)</f>
        <v>28.478594896129035</v>
      </c>
      <c r="U3836" s="34">
        <f>SUMPRODUCT(DatiStorici[[#This Row],[Bond 3Y]:[Gold]],Q3835:T3835)</f>
        <v>21397.988838225025</v>
      </c>
      <c r="V3836" s="32">
        <f t="shared" si="486"/>
        <v>-6.752493881872791E-3</v>
      </c>
      <c r="W3836" s="32">
        <f>-(1-U3836/MAX(U$5:U3836))</f>
        <v>-7.4190111304353046E-3</v>
      </c>
      <c r="X3836" s="53" t="str">
        <f t="shared" si="487"/>
        <v/>
      </c>
    </row>
    <row r="3837" spans="1:24" x14ac:dyDescent="0.3">
      <c r="A3837" s="79">
        <v>44523</v>
      </c>
      <c r="B3837" s="1">
        <v>132.438198</v>
      </c>
      <c r="C3837" s="1">
        <v>201.081917</v>
      </c>
      <c r="D3837" s="1">
        <v>335.89110599999998</v>
      </c>
      <c r="E3837" s="1">
        <v>166.4631</v>
      </c>
      <c r="F3837" s="3">
        <f t="shared" si="480"/>
        <v>19978.822340979365</v>
      </c>
      <c r="G3837" s="36">
        <f t="shared" si="481"/>
        <v>-5.5430118759914574E-4</v>
      </c>
      <c r="H3837" s="31">
        <f t="shared" si="482"/>
        <v>-6.4909999802507902E-3</v>
      </c>
      <c r="I3837" s="37">
        <f t="shared" si="483"/>
        <v>-1.2872444612911727E-2</v>
      </c>
      <c r="J3837" s="37">
        <f t="shared" si="484"/>
        <v>-1.4934145890580803E-2</v>
      </c>
      <c r="K3837" s="39">
        <f t="shared" si="485"/>
        <v>-9.9219577981930138E-3</v>
      </c>
      <c r="L3837" s="36">
        <f>-(1-B3837/MAX(B$5:B3837))</f>
        <v>-1.2370636243012711E-2</v>
      </c>
      <c r="M3837" s="37">
        <f>-(1-C3837/MAX(C$5:C3837))</f>
        <v>-2.926986085492389E-2</v>
      </c>
      <c r="N3837" s="37">
        <f>-(1-D3837/MAX(D$5:D3837))</f>
        <v>-2.1462770863960978E-2</v>
      </c>
      <c r="O3837" s="37">
        <f>-(1-E3837/MAX(E$5:E3837))</f>
        <v>-0.13897419732796279</v>
      </c>
      <c r="P3837" s="39">
        <f>-(1-F3837/MAX(F$5:F3837))</f>
        <v>-1.9551565548688088E-2</v>
      </c>
      <c r="Q3837" s="33">
        <f>IF(DatiStorici[[#This Row],[Calend]]="X",(DatiStorici[[#This Row],[Balanced]]*B$2/DatiStorici[[#This Row],[Bond 3Y]]),Q3836)</f>
        <v>38.809613925669971</v>
      </c>
      <c r="R3837" s="33">
        <f>IF(DatiStorici[[#This Row],[Calend]]="X",(DatiStorici[[#This Row],[Balanced]]*C$2/DatiStorici[[#This Row],[Bond 10Y]]),R3836)</f>
        <v>25.003538881718356</v>
      </c>
      <c r="S3837" s="33">
        <f>IF(DatiStorici[[#This Row],[Calend]]="X",(DatiStorici[[#This Row],[Balanced]]*D$2/DatiStorici[[#This Row],[SXXR]]),S3836)</f>
        <v>18.759542028468722</v>
      </c>
      <c r="T3837" s="33">
        <f>IF(DatiStorici[[#This Row],[Calend]]="X",(DatiStorici[[#This Row],[Balanced]]*E$2/DatiStorici[[#This Row],[Gold]]),T3836)</f>
        <v>28.478594896129035</v>
      </c>
      <c r="U3837" s="34">
        <f>SUMPRODUCT(DatiStorici[[#This Row],[Bond 3Y]:[Gold]],Q3836:T3836)</f>
        <v>21209.43337356106</v>
      </c>
      <c r="V3837" s="32">
        <f t="shared" si="486"/>
        <v>-8.8508849302915867E-3</v>
      </c>
      <c r="W3837" s="32">
        <f>-(1-U3837/MAX(U$5:U3837))</f>
        <v>-1.6165467210391138E-2</v>
      </c>
      <c r="X3837" s="53" t="str">
        <f t="shared" si="487"/>
        <v/>
      </c>
    </row>
    <row r="3838" spans="1:24" x14ac:dyDescent="0.3">
      <c r="A3838" s="79">
        <v>44524</v>
      </c>
      <c r="B3838" s="1">
        <v>132.42338000000001</v>
      </c>
      <c r="C3838" s="1">
        <v>200.70826199999999</v>
      </c>
      <c r="D3838" s="1">
        <v>336.19775199999998</v>
      </c>
      <c r="E3838" s="1">
        <v>165.80069</v>
      </c>
      <c r="F3838" s="3">
        <f t="shared" si="480"/>
        <v>19947.48318893656</v>
      </c>
      <c r="G3838" s="36">
        <f t="shared" si="481"/>
        <v>-1.1189240906400678E-4</v>
      </c>
      <c r="H3838" s="31">
        <f t="shared" si="482"/>
        <v>-1.8599514236465242E-3</v>
      </c>
      <c r="I3838" s="37">
        <f t="shared" si="483"/>
        <v>9.1251630681947417E-4</v>
      </c>
      <c r="J3838" s="37">
        <f t="shared" si="484"/>
        <v>-3.9872589041105395E-3</v>
      </c>
      <c r="K3838" s="39">
        <f t="shared" si="485"/>
        <v>-1.5698501558285354E-3</v>
      </c>
      <c r="L3838" s="36">
        <f>-(1-B3838/MAX(B$5:B3838))</f>
        <v>-1.2481138289500371E-2</v>
      </c>
      <c r="M3838" s="37">
        <f>-(1-C3838/MAX(C$5:C3838))</f>
        <v>-3.107369371843427E-2</v>
      </c>
      <c r="N3838" s="37">
        <f>-(1-D3838/MAX(D$5:D3838))</f>
        <v>-2.0569432154463718E-2</v>
      </c>
      <c r="O3838" s="37">
        <f>-(1-E3838/MAX(E$5:E3838))</f>
        <v>-0.14240049481940675</v>
      </c>
      <c r="P3838" s="39">
        <f>-(1-F3838/MAX(F$5:F3838))</f>
        <v>-2.1089515185207741E-2</v>
      </c>
      <c r="Q3838" s="33">
        <f>IF(DatiStorici[[#This Row],[Calend]]="X",(DatiStorici[[#This Row],[Balanced]]*B$2/DatiStorici[[#This Row],[Bond 3Y]]),Q3837)</f>
        <v>38.809613925669971</v>
      </c>
      <c r="R3838" s="33">
        <f>IF(DatiStorici[[#This Row],[Calend]]="X",(DatiStorici[[#This Row],[Balanced]]*C$2/DatiStorici[[#This Row],[Bond 10Y]]),R3837)</f>
        <v>25.003538881718356</v>
      </c>
      <c r="S3838" s="33">
        <f>IF(DatiStorici[[#This Row],[Calend]]="X",(DatiStorici[[#This Row],[Balanced]]*D$2/DatiStorici[[#This Row],[SXXR]]),S3837)</f>
        <v>18.759542028468722</v>
      </c>
      <c r="T3838" s="33">
        <f>IF(DatiStorici[[#This Row],[Calend]]="X",(DatiStorici[[#This Row],[Balanced]]*E$2/DatiStorici[[#This Row],[Gold]]),T3837)</f>
        <v>28.478594896129035</v>
      </c>
      <c r="U3838" s="34">
        <f>SUMPRODUCT(DatiStorici[[#This Row],[Bond 3Y]:[Gold]],Q3837:T3837)</f>
        <v>21186.403627860778</v>
      </c>
      <c r="V3838" s="32">
        <f t="shared" si="486"/>
        <v>-1.0864155348401163E-3</v>
      </c>
      <c r="W3838" s="32">
        <f>-(1-U3838/MAX(U$5:U3838))</f>
        <v>-1.7233739931412639E-2</v>
      </c>
      <c r="X3838" s="53" t="str">
        <f t="shared" si="487"/>
        <v/>
      </c>
    </row>
    <row r="3839" spans="1:24" x14ac:dyDescent="0.3">
      <c r="A3839" s="79">
        <v>44525</v>
      </c>
      <c r="B3839" s="1">
        <v>132.414084</v>
      </c>
      <c r="C3839" s="1">
        <v>201.11436</v>
      </c>
      <c r="D3839" s="1">
        <v>337.69070799999997</v>
      </c>
      <c r="E3839" s="1">
        <v>166.3664</v>
      </c>
      <c r="F3839" s="3">
        <f t="shared" si="480"/>
        <v>20002.306722150868</v>
      </c>
      <c r="G3839" s="36">
        <f t="shared" si="481"/>
        <v>-7.0201548250961354E-5</v>
      </c>
      <c r="H3839" s="31">
        <f t="shared" si="482"/>
        <v>2.0212806150171994E-3</v>
      </c>
      <c r="I3839" s="37">
        <f t="shared" si="483"/>
        <v>4.4308770105923254E-3</v>
      </c>
      <c r="J3839" s="37">
        <f t="shared" si="484"/>
        <v>3.4061805879100969E-3</v>
      </c>
      <c r="K3839" s="39">
        <f t="shared" si="485"/>
        <v>2.7446235763244329E-3</v>
      </c>
      <c r="L3839" s="36">
        <f>-(1-B3839/MAX(B$5:B3839))</f>
        <v>-1.2550461209202779E-2</v>
      </c>
      <c r="M3839" s="37">
        <f>-(1-C3839/MAX(C$5:C3839))</f>
        <v>-2.9113241113207899E-2</v>
      </c>
      <c r="N3839" s="37">
        <f>-(1-D3839/MAX(D$5:D3839))</f>
        <v>-1.6220067132985627E-2</v>
      </c>
      <c r="O3839" s="37">
        <f>-(1-E3839/MAX(E$5:E3839))</f>
        <v>-0.13947437541619012</v>
      </c>
      <c r="P3839" s="39">
        <f>-(1-F3839/MAX(F$5:F3839))</f>
        <v>-1.8399083967907903E-2</v>
      </c>
      <c r="Q3839" s="33">
        <f>IF(DatiStorici[[#This Row],[Calend]]="X",(DatiStorici[[#This Row],[Balanced]]*B$2/DatiStorici[[#This Row],[Bond 3Y]]),Q3838)</f>
        <v>38.809613925669971</v>
      </c>
      <c r="R3839" s="33">
        <f>IF(DatiStorici[[#This Row],[Calend]]="X",(DatiStorici[[#This Row],[Balanced]]*C$2/DatiStorici[[#This Row],[Bond 10Y]]),R3838)</f>
        <v>25.003538881718356</v>
      </c>
      <c r="S3839" s="33">
        <f>IF(DatiStorici[[#This Row],[Calend]]="X",(DatiStorici[[#This Row],[Balanced]]*D$2/DatiStorici[[#This Row],[SXXR]]),S3838)</f>
        <v>18.759542028468722</v>
      </c>
      <c r="T3839" s="33">
        <f>IF(DatiStorici[[#This Row],[Calend]]="X",(DatiStorici[[#This Row],[Balanced]]*E$2/DatiStorici[[#This Row],[Gold]]),T3838)</f>
        <v>28.478594896129035</v>
      </c>
      <c r="U3839" s="34">
        <f>SUMPRODUCT(DatiStorici[[#This Row],[Bond 3Y]:[Gold]],Q3838:T3838)</f>
        <v>21240.314537569859</v>
      </c>
      <c r="V3839" s="32">
        <f t="shared" si="486"/>
        <v>2.5413673767735972E-3</v>
      </c>
      <c r="W3839" s="32">
        <f>-(1-U3839/MAX(U$5:U3839))</f>
        <v>-1.4732993507323267E-2</v>
      </c>
      <c r="X3839" s="53" t="str">
        <f t="shared" si="487"/>
        <v/>
      </c>
    </row>
    <row r="3840" spans="1:24" x14ac:dyDescent="0.3">
      <c r="A3840" s="79">
        <v>44526</v>
      </c>
      <c r="B3840" s="1">
        <v>132.47778</v>
      </c>
      <c r="C3840" s="1">
        <v>202.557008</v>
      </c>
      <c r="D3840" s="1">
        <v>325.28850299999999</v>
      </c>
      <c r="E3840" s="1">
        <v>167.54150000000001</v>
      </c>
      <c r="F3840" s="3">
        <f t="shared" si="480"/>
        <v>19900.180214253458</v>
      </c>
      <c r="G3840" s="36">
        <f t="shared" si="481"/>
        <v>4.8092078228313689E-4</v>
      </c>
      <c r="H3840" s="31">
        <f t="shared" si="482"/>
        <v>7.1476664253514802E-3</v>
      </c>
      <c r="I3840" s="37">
        <f t="shared" si="483"/>
        <v>-3.741792137241251E-2</v>
      </c>
      <c r="J3840" s="37">
        <f t="shared" si="484"/>
        <v>7.0384968504392364E-3</v>
      </c>
      <c r="K3840" s="39">
        <f t="shared" si="485"/>
        <v>-5.1188153287594256E-3</v>
      </c>
      <c r="L3840" s="36">
        <f>-(1-B3840/MAX(B$5:B3840))</f>
        <v>-1.2075461995200709E-2</v>
      </c>
      <c r="M3840" s="37">
        <f>-(1-C3840/MAX(C$5:C3840))</f>
        <v>-2.2148806346170447E-2</v>
      </c>
      <c r="N3840" s="37">
        <f>-(1-D3840/MAX(D$5:D3840))</f>
        <v>-5.2350881849696496E-2</v>
      </c>
      <c r="O3840" s="37">
        <f>-(1-E3840/MAX(E$5:E3840))</f>
        <v>-0.1333962030120962</v>
      </c>
      <c r="P3840" s="39">
        <f>-(1-F3840/MAX(F$5:F3840))</f>
        <v>-2.3410879612069335E-2</v>
      </c>
      <c r="Q3840" s="33">
        <f>IF(DatiStorici[[#This Row],[Calend]]="X",(DatiStorici[[#This Row],[Balanced]]*B$2/DatiStorici[[#This Row],[Bond 3Y]]),Q3839)</f>
        <v>38.809613925669971</v>
      </c>
      <c r="R3840" s="33">
        <f>IF(DatiStorici[[#This Row],[Calend]]="X",(DatiStorici[[#This Row],[Balanced]]*C$2/DatiStorici[[#This Row],[Bond 10Y]]),R3839)</f>
        <v>25.003538881718356</v>
      </c>
      <c r="S3840" s="33">
        <f>IF(DatiStorici[[#This Row],[Calend]]="X",(DatiStorici[[#This Row],[Balanced]]*D$2/DatiStorici[[#This Row],[SXXR]]),S3839)</f>
        <v>18.759542028468722</v>
      </c>
      <c r="T3840" s="33">
        <f>IF(DatiStorici[[#This Row],[Calend]]="X",(DatiStorici[[#This Row],[Balanced]]*E$2/DatiStorici[[#This Row],[Gold]]),T3839)</f>
        <v>28.478594896129035</v>
      </c>
      <c r="U3840" s="34">
        <f>SUMPRODUCT(DatiStorici[[#This Row],[Bond 3Y]:[Gold]],Q3839:T3839)</f>
        <v>21079.663371018356</v>
      </c>
      <c r="V3840" s="32">
        <f t="shared" si="486"/>
        <v>-7.5922505720228814E-3</v>
      </c>
      <c r="W3840" s="32">
        <f>-(1-U3840/MAX(U$5:U3840))</f>
        <v>-2.2185062716457704E-2</v>
      </c>
      <c r="X3840" s="53" t="str">
        <f t="shared" si="487"/>
        <v/>
      </c>
    </row>
    <row r="3841" spans="1:24" x14ac:dyDescent="0.3">
      <c r="A3841" s="79">
        <v>44529</v>
      </c>
      <c r="B3841" s="1">
        <v>132.44110599999999</v>
      </c>
      <c r="C3841" s="1">
        <v>202.25626399999999</v>
      </c>
      <c r="D3841" s="1">
        <v>327.53111699999999</v>
      </c>
      <c r="E3841" s="1">
        <v>166.15441999999999</v>
      </c>
      <c r="F3841" s="3">
        <f t="shared" si="480"/>
        <v>19870.689583810927</v>
      </c>
      <c r="G3841" s="36">
        <f t="shared" si="481"/>
        <v>-2.7686965461783694E-4</v>
      </c>
      <c r="H3841" s="31">
        <f t="shared" si="482"/>
        <v>-1.485840885819407E-3</v>
      </c>
      <c r="I3841" s="37">
        <f t="shared" si="483"/>
        <v>6.8705742080381509E-3</v>
      </c>
      <c r="J3841" s="37">
        <f t="shared" si="484"/>
        <v>-8.3134848570015438E-3</v>
      </c>
      <c r="K3841" s="39">
        <f t="shared" si="485"/>
        <v>-1.483026948987178E-3</v>
      </c>
      <c r="L3841" s="36">
        <f>-(1-B3841/MAX(B$5:B3841))</f>
        <v>-1.2348950458751284E-2</v>
      </c>
      <c r="M3841" s="37">
        <f>-(1-C3841/MAX(C$5:C3841))</f>
        <v>-2.3600658752008785E-2</v>
      </c>
      <c r="N3841" s="37">
        <f>-(1-D3841/MAX(D$5:D3841))</f>
        <v>-4.5817570159146115E-2</v>
      </c>
      <c r="O3841" s="37">
        <f>-(1-E3841/MAX(E$5:E3841))</f>
        <v>-0.14057083613121002</v>
      </c>
      <c r="P3841" s="39">
        <f>-(1-F3841/MAX(F$5:F3841))</f>
        <v>-2.485811418650441E-2</v>
      </c>
      <c r="Q3841" s="33">
        <f>IF(DatiStorici[[#This Row],[Calend]]="X",(DatiStorici[[#This Row],[Balanced]]*B$2/DatiStorici[[#This Row],[Bond 3Y]]),Q3840)</f>
        <v>38.809613925669971</v>
      </c>
      <c r="R3841" s="33">
        <f>IF(DatiStorici[[#This Row],[Calend]]="X",(DatiStorici[[#This Row],[Balanced]]*C$2/DatiStorici[[#This Row],[Bond 10Y]]),R3840)</f>
        <v>25.003538881718356</v>
      </c>
      <c r="S3841" s="33">
        <f>IF(DatiStorici[[#This Row],[Calend]]="X",(DatiStorici[[#This Row],[Balanced]]*D$2/DatiStorici[[#This Row],[SXXR]]),S3840)</f>
        <v>18.759542028468722</v>
      </c>
      <c r="T3841" s="33">
        <f>IF(DatiStorici[[#This Row],[Calend]]="X",(DatiStorici[[#This Row],[Balanced]]*E$2/DatiStorici[[#This Row],[Gold]]),T3840)</f>
        <v>28.478594896129035</v>
      </c>
      <c r="U3841" s="34">
        <f>SUMPRODUCT(DatiStorici[[#This Row],[Bond 3Y]:[Gold]],Q3840:T3840)</f>
        <v>21073.288725117909</v>
      </c>
      <c r="V3841" s="32">
        <f t="shared" si="486"/>
        <v>-3.0245312046017124E-4</v>
      </c>
      <c r="W3841" s="32">
        <f>-(1-U3841/MAX(U$5:U3841))</f>
        <v>-2.2480761175756592E-2</v>
      </c>
      <c r="X3841" s="53" t="str">
        <f t="shared" si="487"/>
        <v/>
      </c>
    </row>
    <row r="3842" spans="1:24" x14ac:dyDescent="0.3">
      <c r="A3842" s="79">
        <v>44530</v>
      </c>
      <c r="B3842" s="1">
        <v>132.41775699999999</v>
      </c>
      <c r="C3842" s="1">
        <v>202.583046</v>
      </c>
      <c r="D3842" s="1">
        <v>324.55368399999998</v>
      </c>
      <c r="E3842" s="1">
        <v>167.86905999999999</v>
      </c>
      <c r="F3842" s="3">
        <f t="shared" si="480"/>
        <v>19901.22277059832</v>
      </c>
      <c r="G3842" s="36">
        <f t="shared" si="481"/>
        <v>-1.7631277123231288E-4</v>
      </c>
      <c r="H3842" s="31">
        <f t="shared" si="482"/>
        <v>1.6143791519265087E-3</v>
      </c>
      <c r="I3842" s="37">
        <f t="shared" si="483"/>
        <v>-9.1321057856656417E-3</v>
      </c>
      <c r="J3842" s="37">
        <f t="shared" si="484"/>
        <v>1.0266673833134682E-2</v>
      </c>
      <c r="K3842" s="39">
        <f t="shared" si="485"/>
        <v>1.5354148683526347E-3</v>
      </c>
      <c r="L3842" s="36">
        <f>-(1-B3842/MAX(B$5:B3842))</f>
        <v>-1.2523070602052822E-2</v>
      </c>
      <c r="M3842" s="37">
        <f>-(1-C3842/MAX(C$5:C3842))</f>
        <v>-2.2023106970810558E-2</v>
      </c>
      <c r="N3842" s="37">
        <f>-(1-D3842/MAX(D$5:D3842))</f>
        <v>-5.4491598693138465E-2</v>
      </c>
      <c r="O3842" s="37">
        <f>-(1-E3842/MAX(E$5:E3842))</f>
        <v>-0.13170190792854175</v>
      </c>
      <c r="P3842" s="39">
        <f>-(1-F3842/MAX(F$5:F3842))</f>
        <v>-2.3359716799832397E-2</v>
      </c>
      <c r="Q3842" s="33">
        <f>IF(DatiStorici[[#This Row],[Calend]]="X",(DatiStorici[[#This Row],[Balanced]]*B$2/DatiStorici[[#This Row],[Bond 3Y]]),Q3841)</f>
        <v>38.809613925669971</v>
      </c>
      <c r="R3842" s="33">
        <f>IF(DatiStorici[[#This Row],[Calend]]="X",(DatiStorici[[#This Row],[Balanced]]*C$2/DatiStorici[[#This Row],[Bond 10Y]]),R3841)</f>
        <v>25.003538881718356</v>
      </c>
      <c r="S3842" s="33">
        <f>IF(DatiStorici[[#This Row],[Calend]]="X",(DatiStorici[[#This Row],[Balanced]]*D$2/DatiStorici[[#This Row],[SXXR]]),S3841)</f>
        <v>18.759542028468722</v>
      </c>
      <c r="T3842" s="33">
        <f>IF(DatiStorici[[#This Row],[Calend]]="X",(DatiStorici[[#This Row],[Balanced]]*E$2/DatiStorici[[#This Row],[Gold]]),T3841)</f>
        <v>28.478594896129035</v>
      </c>
      <c r="U3842" s="34">
        <f>SUMPRODUCT(DatiStorici[[#This Row],[Bond 3Y]:[Gold]],Q3841:T3841)</f>
        <v>21073.528524337456</v>
      </c>
      <c r="V3842" s="32">
        <f t="shared" si="486"/>
        <v>1.1379232653760092E-5</v>
      </c>
      <c r="W3842" s="32">
        <f>-(1-U3842/MAX(U$5:U3842))</f>
        <v>-2.2469637693626199E-2</v>
      </c>
      <c r="X3842" s="53" t="str">
        <f t="shared" si="487"/>
        <v/>
      </c>
    </row>
    <row r="3843" spans="1:24" x14ac:dyDescent="0.3">
      <c r="A3843" s="79">
        <v>44531</v>
      </c>
      <c r="B3843" s="1">
        <v>132.28609700000001</v>
      </c>
      <c r="C3843" s="1">
        <v>202.044152</v>
      </c>
      <c r="D3843" s="1">
        <v>330.119238</v>
      </c>
      <c r="E3843" s="1">
        <v>166.45777000000001</v>
      </c>
      <c r="F3843" s="3">
        <f t="shared" si="480"/>
        <v>19912.391226580774</v>
      </c>
      <c r="G3843" s="36">
        <f t="shared" si="481"/>
        <v>-9.9477214908423681E-4</v>
      </c>
      <c r="H3843" s="31">
        <f t="shared" si="482"/>
        <v>-2.663658405999927E-3</v>
      </c>
      <c r="I3843" s="37">
        <f t="shared" si="483"/>
        <v>1.7002957953695223E-2</v>
      </c>
      <c r="J3843" s="37">
        <f t="shared" si="484"/>
        <v>-8.4426271311330622E-3</v>
      </c>
      <c r="K3843" s="39">
        <f t="shared" si="485"/>
        <v>5.6103705010020211E-4</v>
      </c>
      <c r="L3843" s="36">
        <f>-(1-B3843/MAX(B$5:B3843))</f>
        <v>-1.3504896721675985E-2</v>
      </c>
      <c r="M3843" s="37">
        <f>-(1-C3843/MAX(C$5:C3843))</f>
        <v>-2.4624637010950634E-2</v>
      </c>
      <c r="N3843" s="37">
        <f>-(1-D3843/MAX(D$5:D3843))</f>
        <v>-3.8277707665708149E-2</v>
      </c>
      <c r="O3843" s="37">
        <f>-(1-E3843/MAX(E$5:E3843))</f>
        <v>-0.13900176660624874</v>
      </c>
      <c r="P3843" s="39">
        <f>-(1-F3843/MAX(F$5:F3843))</f>
        <v>-2.2811631682684297E-2</v>
      </c>
      <c r="Q3843" s="33">
        <f>IF(DatiStorici[[#This Row],[Calend]]="X",(DatiStorici[[#This Row],[Balanced]]*B$2/DatiStorici[[#This Row],[Bond 3Y]]),Q3842)</f>
        <v>38.809613925669971</v>
      </c>
      <c r="R3843" s="33">
        <f>IF(DatiStorici[[#This Row],[Calend]]="X",(DatiStorici[[#This Row],[Balanced]]*C$2/DatiStorici[[#This Row],[Bond 10Y]]),R3842)</f>
        <v>25.003538881718356</v>
      </c>
      <c r="S3843" s="33">
        <f>IF(DatiStorici[[#This Row],[Calend]]="X",(DatiStorici[[#This Row],[Balanced]]*D$2/DatiStorici[[#This Row],[SXXR]]),S3842)</f>
        <v>18.759542028468722</v>
      </c>
      <c r="T3843" s="33">
        <f>IF(DatiStorici[[#This Row],[Calend]]="X",(DatiStorici[[#This Row],[Balanced]]*E$2/DatiStorici[[#This Row],[Gold]]),T3842)</f>
        <v>28.478594896129035</v>
      </c>
      <c r="U3843" s="34">
        <f>SUMPRODUCT(DatiStorici[[#This Row],[Bond 3Y]:[Gold]],Q3842:T3842)</f>
        <v>21119.160281469631</v>
      </c>
      <c r="V3843" s="32">
        <f t="shared" si="486"/>
        <v>2.1630181064512988E-3</v>
      </c>
      <c r="W3843" s="32">
        <f>-(1-U3843/MAX(U$5:U3843))</f>
        <v>-2.0352933410782703E-2</v>
      </c>
      <c r="X3843" s="53" t="str">
        <f t="shared" si="487"/>
        <v/>
      </c>
    </row>
    <row r="3844" spans="1:24" x14ac:dyDescent="0.3">
      <c r="A3844" s="79">
        <v>44532</v>
      </c>
      <c r="B3844" s="1">
        <v>132.361706</v>
      </c>
      <c r="C3844" s="1">
        <v>202.942688</v>
      </c>
      <c r="D3844" s="1">
        <v>326.37024300000002</v>
      </c>
      <c r="E3844" s="1">
        <v>164.19994</v>
      </c>
      <c r="F3844" s="3">
        <f t="shared" si="480"/>
        <v>19791.559175470855</v>
      </c>
      <c r="G3844" s="36">
        <f t="shared" si="481"/>
        <v>5.7139338547322334E-4</v>
      </c>
      <c r="H3844" s="31">
        <f t="shared" si="482"/>
        <v>4.437366282636585E-3</v>
      </c>
      <c r="I3844" s="37">
        <f t="shared" si="483"/>
        <v>-1.14214648157234E-2</v>
      </c>
      <c r="J3844" s="37">
        <f t="shared" si="484"/>
        <v>-1.3656812006193064E-2</v>
      </c>
      <c r="K3844" s="39">
        <f t="shared" si="485"/>
        <v>-6.0866701137005401E-3</v>
      </c>
      <c r="L3844" s="36">
        <f>-(1-B3844/MAX(B$5:B3844))</f>
        <v>-1.2941058873593203E-2</v>
      </c>
      <c r="M3844" s="37">
        <f>-(1-C3844/MAX(C$5:C3844))</f>
        <v>-2.0286922365496562E-2</v>
      </c>
      <c r="N3844" s="37">
        <f>-(1-D3844/MAX(D$5:D3844))</f>
        <v>-4.9199494857491866E-2</v>
      </c>
      <c r="O3844" s="37">
        <f>-(1-E3844/MAX(E$5:E3844))</f>
        <v>-0.1506803301320212</v>
      </c>
      <c r="P3844" s="39">
        <f>-(1-F3844/MAX(F$5:F3844))</f>
        <v>-2.8741390370175313E-2</v>
      </c>
      <c r="Q3844" s="33">
        <f>IF(DatiStorici[[#This Row],[Calend]]="X",(DatiStorici[[#This Row],[Balanced]]*B$2/DatiStorici[[#This Row],[Bond 3Y]]),Q3843)</f>
        <v>38.809613925669971</v>
      </c>
      <c r="R3844" s="33">
        <f>IF(DatiStorici[[#This Row],[Calend]]="X",(DatiStorici[[#This Row],[Balanced]]*C$2/DatiStorici[[#This Row],[Bond 10Y]]),R3843)</f>
        <v>25.003538881718356</v>
      </c>
      <c r="S3844" s="33">
        <f>IF(DatiStorici[[#This Row],[Calend]]="X",(DatiStorici[[#This Row],[Balanced]]*D$2/DatiStorici[[#This Row],[SXXR]]),S3843)</f>
        <v>18.759542028468722</v>
      </c>
      <c r="T3844" s="33">
        <f>IF(DatiStorici[[#This Row],[Calend]]="X",(DatiStorici[[#This Row],[Balanced]]*E$2/DatiStorici[[#This Row],[Gold]]),T3843)</f>
        <v>28.478594896129035</v>
      </c>
      <c r="U3844" s="34">
        <f>SUMPRODUCT(DatiStorici[[#This Row],[Bond 3Y]:[Gold]],Q3843:T3843)</f>
        <v>21009.931962200215</v>
      </c>
      <c r="V3844" s="32">
        <f t="shared" si="486"/>
        <v>-5.1854221490120235E-3</v>
      </c>
      <c r="W3844" s="32">
        <f>-(1-U3844/MAX(U$5:U3844))</f>
        <v>-2.5419669073310058E-2</v>
      </c>
      <c r="X3844" s="53" t="str">
        <f t="shared" si="487"/>
        <v/>
      </c>
    </row>
    <row r="3845" spans="1:24" x14ac:dyDescent="0.3">
      <c r="A3845" s="79">
        <v>44533</v>
      </c>
      <c r="B3845" s="1">
        <v>132.35647800000001</v>
      </c>
      <c r="C3845" s="1">
        <v>203.063008</v>
      </c>
      <c r="D3845" s="1">
        <v>324.49857200000002</v>
      </c>
      <c r="E3845" s="1">
        <v>164.43536</v>
      </c>
      <c r="F3845" s="3">
        <f t="shared" si="480"/>
        <v>19775.605266334591</v>
      </c>
      <c r="G3845" s="36">
        <f t="shared" si="481"/>
        <v>-3.9498608834994065E-5</v>
      </c>
      <c r="H3845" s="31">
        <f t="shared" si="482"/>
        <v>5.9270106162394309E-4</v>
      </c>
      <c r="I3845" s="37">
        <f t="shared" si="483"/>
        <v>-5.7513161364220406E-3</v>
      </c>
      <c r="J3845" s="37">
        <f t="shared" si="484"/>
        <v>1.4327130425119321E-3</v>
      </c>
      <c r="K3845" s="39">
        <f t="shared" si="485"/>
        <v>-8.0642169970603029E-4</v>
      </c>
      <c r="L3845" s="36">
        <f>-(1-B3845/MAX(B$5:B3845))</f>
        <v>-1.2980045558640851E-2</v>
      </c>
      <c r="M3845" s="37">
        <f>-(1-C3845/MAX(C$5:C3845))</f>
        <v>-1.9706073266360868E-2</v>
      </c>
      <c r="N3845" s="37">
        <f>-(1-D3845/MAX(D$5:D3845))</f>
        <v>-5.4652154131519359E-2</v>
      </c>
      <c r="O3845" s="37">
        <f>-(1-E3845/MAX(E$5:E3845))</f>
        <v>-0.14946262666221288</v>
      </c>
      <c r="P3845" s="39">
        <f>-(1-F3845/MAX(F$5:F3845))</f>
        <v>-2.9524318661396154E-2</v>
      </c>
      <c r="Q3845" s="33">
        <f>IF(DatiStorici[[#This Row],[Calend]]="X",(DatiStorici[[#This Row],[Balanced]]*B$2/DatiStorici[[#This Row],[Bond 3Y]]),Q3844)</f>
        <v>38.809613925669971</v>
      </c>
      <c r="R3845" s="33">
        <f>IF(DatiStorici[[#This Row],[Calend]]="X",(DatiStorici[[#This Row],[Balanced]]*C$2/DatiStorici[[#This Row],[Bond 10Y]]),R3844)</f>
        <v>25.003538881718356</v>
      </c>
      <c r="S3845" s="33">
        <f>IF(DatiStorici[[#This Row],[Calend]]="X",(DatiStorici[[#This Row],[Balanced]]*D$2/DatiStorici[[#This Row],[SXXR]]),S3844)</f>
        <v>18.759542028468722</v>
      </c>
      <c r="T3845" s="33">
        <f>IF(DatiStorici[[#This Row],[Calend]]="X",(DatiStorici[[#This Row],[Balanced]]*E$2/DatiStorici[[#This Row],[Gold]]),T3844)</f>
        <v>28.478594896129035</v>
      </c>
      <c r="U3845" s="34">
        <f>SUMPRODUCT(DatiStorici[[#This Row],[Bond 3Y]:[Gold]],Q3844:T3844)</f>
        <v>20984.330231359341</v>
      </c>
      <c r="V3845" s="32">
        <f t="shared" si="486"/>
        <v>-1.2192967646236521E-3</v>
      </c>
      <c r="W3845" s="32">
        <f>-(1-U3845/MAX(U$5:U3845))</f>
        <v>-2.6607247565238801E-2</v>
      </c>
      <c r="X3845" s="53" t="str">
        <f t="shared" si="487"/>
        <v/>
      </c>
    </row>
    <row r="3846" spans="1:24" x14ac:dyDescent="0.3">
      <c r="A3846" s="79">
        <v>44536</v>
      </c>
      <c r="B3846" s="1">
        <v>132.40464600000001</v>
      </c>
      <c r="C3846" s="1">
        <v>203.457774</v>
      </c>
      <c r="D3846" s="1">
        <v>328.66655500000002</v>
      </c>
      <c r="E3846" s="1">
        <v>165.46254999999999</v>
      </c>
      <c r="F3846" s="3">
        <f t="shared" si="480"/>
        <v>19890.003087348592</v>
      </c>
      <c r="G3846" s="36">
        <f t="shared" si="481"/>
        <v>3.6386006981478864E-4</v>
      </c>
      <c r="H3846" s="31">
        <f t="shared" si="482"/>
        <v>1.9421694612840521E-3</v>
      </c>
      <c r="I3846" s="37">
        <f t="shared" si="483"/>
        <v>1.2762590659746609E-2</v>
      </c>
      <c r="J3846" s="37">
        <f t="shared" si="484"/>
        <v>6.2273405703836991E-3</v>
      </c>
      <c r="K3846" s="39">
        <f t="shared" si="485"/>
        <v>5.7681272488779717E-3</v>
      </c>
      <c r="L3846" s="36">
        <f>-(1-B3846/MAX(B$5:B3846))</f>
        <v>-1.2620843063349763E-2</v>
      </c>
      <c r="M3846" s="37">
        <f>-(1-C3846/MAX(C$5:C3846))</f>
        <v>-1.7800326296036562E-2</v>
      </c>
      <c r="N3846" s="37">
        <f>-(1-D3846/MAX(D$5:D3846))</f>
        <v>-4.2509747074435555E-2</v>
      </c>
      <c r="O3846" s="37">
        <f>-(1-E3846/MAX(E$5:E3846))</f>
        <v>-0.14414951466173531</v>
      </c>
      <c r="P3846" s="39">
        <f>-(1-F3846/MAX(F$5:F3846))</f>
        <v>-2.3910315863655662E-2</v>
      </c>
      <c r="Q3846" s="33">
        <f>IF(DatiStorici[[#This Row],[Calend]]="X",(DatiStorici[[#This Row],[Balanced]]*B$2/DatiStorici[[#This Row],[Bond 3Y]]),Q3845)</f>
        <v>38.809613925669971</v>
      </c>
      <c r="R3846" s="33">
        <f>IF(DatiStorici[[#This Row],[Calend]]="X",(DatiStorici[[#This Row],[Balanced]]*C$2/DatiStorici[[#This Row],[Bond 10Y]]),R3845)</f>
        <v>25.003538881718356</v>
      </c>
      <c r="S3846" s="33">
        <f>IF(DatiStorici[[#This Row],[Calend]]="X",(DatiStorici[[#This Row],[Balanced]]*D$2/DatiStorici[[#This Row],[SXXR]]),S3845)</f>
        <v>18.759542028468722</v>
      </c>
      <c r="T3846" s="33">
        <f>IF(DatiStorici[[#This Row],[Calend]]="X",(DatiStorici[[#This Row],[Balanced]]*E$2/DatiStorici[[#This Row],[Gold]]),T3845)</f>
        <v>28.478594896129035</v>
      </c>
      <c r="U3846" s="34">
        <f>SUMPRODUCT(DatiStorici[[#This Row],[Bond 3Y]:[Gold]],Q3845:T3845)</f>
        <v>21103.512540026892</v>
      </c>
      <c r="V3846" s="32">
        <f t="shared" si="486"/>
        <v>5.663517984681044E-3</v>
      </c>
      <c r="W3846" s="32">
        <f>-(1-U3846/MAX(U$5:U3846))</f>
        <v>-2.1078779694385874E-2</v>
      </c>
      <c r="X3846" s="53" t="str">
        <f t="shared" si="487"/>
        <v/>
      </c>
    </row>
    <row r="3847" spans="1:24" x14ac:dyDescent="0.3">
      <c r="A3847" s="79">
        <v>44537</v>
      </c>
      <c r="B3847" s="1">
        <v>132.34155999999999</v>
      </c>
      <c r="C3847" s="1">
        <v>203.19053199999999</v>
      </c>
      <c r="D3847" s="1">
        <v>336.71353900000003</v>
      </c>
      <c r="E3847" s="1">
        <v>165.71190000000001</v>
      </c>
      <c r="F3847" s="3">
        <f t="shared" ref="F3847:F3910" si="488">SUMPRODUCT(B3847:E3847,B$3:E$3)</f>
        <v>20012.568248005242</v>
      </c>
      <c r="G3847" s="36">
        <f t="shared" ref="G3847:G3910" si="489">LN(B3847/B3846)</f>
        <v>-4.7657718799619028E-4</v>
      </c>
      <c r="H3847" s="31">
        <f t="shared" ref="H3847:H3910" si="490">LN(C3847/C3846)</f>
        <v>-1.3143644497213907E-3</v>
      </c>
      <c r="I3847" s="37">
        <f t="shared" ref="I3847:I3910" si="491">LN(D3847/D3846)</f>
        <v>2.4188810050928686E-2</v>
      </c>
      <c r="J3847" s="37">
        <f t="shared" ref="J3847:J3910" si="492">LN(E3847/E3846)</f>
        <v>1.5058531666240595E-3</v>
      </c>
      <c r="K3847" s="39">
        <f t="shared" ref="K3847:K3910" si="493">LN(F3847/F3846)</f>
        <v>6.1432404988474004E-3</v>
      </c>
      <c r="L3847" s="36">
        <f>-(1-B3847/MAX(B$5:B3847))</f>
        <v>-1.3091293333610921E-2</v>
      </c>
      <c r="M3847" s="37">
        <f>-(1-C3847/MAX(C$5:C3847))</f>
        <v>-1.9090446599820177E-2</v>
      </c>
      <c r="N3847" s="37">
        <f>-(1-D3847/MAX(D$5:D3847))</f>
        <v>-1.9066811892156421E-2</v>
      </c>
      <c r="O3847" s="37">
        <f>-(1-E3847/MAX(E$5:E3847))</f>
        <v>-0.14285975865036538</v>
      </c>
      <c r="P3847" s="39">
        <f>-(1-F3847/MAX(F$5:F3847))</f>
        <v>-1.7895505889716334E-2</v>
      </c>
      <c r="Q3847" s="33">
        <f>IF(DatiStorici[[#This Row],[Calend]]="X",(DatiStorici[[#This Row],[Balanced]]*B$2/DatiStorici[[#This Row],[Bond 3Y]]),Q3846)</f>
        <v>38.809613925669971</v>
      </c>
      <c r="R3847" s="33">
        <f>IF(DatiStorici[[#This Row],[Calend]]="X",(DatiStorici[[#This Row],[Balanced]]*C$2/DatiStorici[[#This Row],[Bond 10Y]]),R3846)</f>
        <v>25.003538881718356</v>
      </c>
      <c r="S3847" s="33">
        <f>IF(DatiStorici[[#This Row],[Calend]]="X",(DatiStorici[[#This Row],[Balanced]]*D$2/DatiStorici[[#This Row],[SXXR]]),S3846)</f>
        <v>18.759542028468722</v>
      </c>
      <c r="T3847" s="33">
        <f>IF(DatiStorici[[#This Row],[Calend]]="X",(DatiStorici[[#This Row],[Balanced]]*E$2/DatiStorici[[#This Row],[Gold]]),T3846)</f>
        <v>28.478594896129035</v>
      </c>
      <c r="U3847" s="34">
        <f>SUMPRODUCT(DatiStorici[[#This Row],[Bond 3Y]:[Gold]],Q3846:T3846)</f>
        <v>21252.441073172711</v>
      </c>
      <c r="V3847" s="32">
        <f t="shared" ref="V3847:V3910" si="494">LN(U3847/U3846)</f>
        <v>7.0322650859983016E-3</v>
      </c>
      <c r="W3847" s="32">
        <f>-(1-U3847/MAX(U$5:U3847))</f>
        <v>-1.4170484161644015E-2</v>
      </c>
      <c r="X3847" s="53" t="str">
        <f t="shared" ref="X3847:X3910" si="495">IF(AND(MONTH(A3847)&lt;&gt;MONTH(A3846),MONTH(A3847)=X$2),"X","")</f>
        <v/>
      </c>
    </row>
    <row r="3848" spans="1:24" x14ac:dyDescent="0.3">
      <c r="A3848" s="79">
        <v>44538</v>
      </c>
      <c r="B3848" s="1">
        <v>132.244933</v>
      </c>
      <c r="C3848" s="1">
        <v>201.922043</v>
      </c>
      <c r="D3848" s="1">
        <v>334.739417</v>
      </c>
      <c r="E3848" s="1">
        <v>165.93799000000001</v>
      </c>
      <c r="F3848" s="3">
        <f t="shared" si="488"/>
        <v>19957.286199984937</v>
      </c>
      <c r="G3848" s="36">
        <f t="shared" si="489"/>
        <v>-7.3040012889645533E-4</v>
      </c>
      <c r="H3848" s="31">
        <f t="shared" si="490"/>
        <v>-6.2624229604550975E-3</v>
      </c>
      <c r="I3848" s="37">
        <f t="shared" si="491"/>
        <v>-5.8801667950650538E-3</v>
      </c>
      <c r="J3848" s="37">
        <f t="shared" si="492"/>
        <v>1.3634259611772193E-3</v>
      </c>
      <c r="K3848" s="39">
        <f t="shared" si="493"/>
        <v>-2.7661888708069679E-3</v>
      </c>
      <c r="L3848" s="36">
        <f>-(1-B3848/MAX(B$5:B3848))</f>
        <v>-1.3811868394075999E-2</v>
      </c>
      <c r="M3848" s="37">
        <f>-(1-C3848/MAX(C$5:C3848))</f>
        <v>-2.521412257150879E-2</v>
      </c>
      <c r="N3848" s="37">
        <f>-(1-D3848/MAX(D$5:D3848))</f>
        <v>-2.4817937293662329E-2</v>
      </c>
      <c r="O3848" s="37">
        <f>-(1-E3848/MAX(E$5:E3848))</f>
        <v>-0.14169031434873858</v>
      </c>
      <c r="P3848" s="39">
        <f>-(1-F3848/MAX(F$5:F3848))</f>
        <v>-2.0608438439479015E-2</v>
      </c>
      <c r="Q3848" s="33">
        <f>IF(DatiStorici[[#This Row],[Calend]]="X",(DatiStorici[[#This Row],[Balanced]]*B$2/DatiStorici[[#This Row],[Bond 3Y]]),Q3847)</f>
        <v>38.809613925669971</v>
      </c>
      <c r="R3848" s="33">
        <f>IF(DatiStorici[[#This Row],[Calend]]="X",(DatiStorici[[#This Row],[Balanced]]*C$2/DatiStorici[[#This Row],[Bond 10Y]]),R3847)</f>
        <v>25.003538881718356</v>
      </c>
      <c r="S3848" s="33">
        <f>IF(DatiStorici[[#This Row],[Calend]]="X",(DatiStorici[[#This Row],[Balanced]]*D$2/DatiStorici[[#This Row],[SXXR]]),S3847)</f>
        <v>18.759542028468722</v>
      </c>
      <c r="T3848" s="33">
        <f>IF(DatiStorici[[#This Row],[Calend]]="X",(DatiStorici[[#This Row],[Balanced]]*E$2/DatiStorici[[#This Row],[Gold]]),T3847)</f>
        <v>28.478594896129035</v>
      </c>
      <c r="U3848" s="34">
        <f>SUMPRODUCT(DatiStorici[[#This Row],[Bond 3Y]:[Gold]],Q3847:T3847)</f>
        <v>21186.379403467126</v>
      </c>
      <c r="V3848" s="32">
        <f t="shared" si="494"/>
        <v>-3.1132685744731255E-3</v>
      </c>
      <c r="W3848" s="32">
        <f>-(1-U3848/MAX(U$5:U3848))</f>
        <v>-1.7234863619848384E-2</v>
      </c>
      <c r="X3848" s="53" t="str">
        <f t="shared" si="495"/>
        <v/>
      </c>
    </row>
    <row r="3849" spans="1:24" x14ac:dyDescent="0.3">
      <c r="A3849" s="79">
        <v>44539</v>
      </c>
      <c r="B3849" s="1">
        <v>132.30673899999999</v>
      </c>
      <c r="C3849" s="1">
        <v>202.59474800000001</v>
      </c>
      <c r="D3849" s="1">
        <v>334.47940399999999</v>
      </c>
      <c r="E3849" s="1">
        <v>165.22452999999999</v>
      </c>
      <c r="F3849" s="3">
        <f t="shared" si="488"/>
        <v>19943.792995476972</v>
      </c>
      <c r="G3849" s="36">
        <f t="shared" si="489"/>
        <v>4.6725088265155428E-4</v>
      </c>
      <c r="H3849" s="31">
        <f t="shared" si="490"/>
        <v>3.32597130746333E-3</v>
      </c>
      <c r="I3849" s="37">
        <f t="shared" si="491"/>
        <v>-7.7706425738326807E-4</v>
      </c>
      <c r="J3849" s="37">
        <f t="shared" si="492"/>
        <v>-4.30882760428893E-3</v>
      </c>
      <c r="K3849" s="39">
        <f t="shared" si="493"/>
        <v>-6.7633283582191805E-4</v>
      </c>
      <c r="L3849" s="36">
        <f>-(1-B3849/MAX(B$5:B3849))</f>
        <v>-1.3350963448386932E-2</v>
      </c>
      <c r="M3849" s="37">
        <f>-(1-C3849/MAX(C$5:C3849))</f>
        <v>-2.1966615147688051E-2</v>
      </c>
      <c r="N3849" s="37">
        <f>-(1-D3849/MAX(D$5:D3849))</f>
        <v>-2.5575422073742637E-2</v>
      </c>
      <c r="O3849" s="37">
        <f>-(1-E3849/MAX(E$5:E3849))</f>
        <v>-0.14538066655997584</v>
      </c>
      <c r="P3849" s="39">
        <f>-(1-F3849/MAX(F$5:F3849))</f>
        <v>-2.1270609162546639E-2</v>
      </c>
      <c r="Q3849" s="33">
        <f>IF(DatiStorici[[#This Row],[Calend]]="X",(DatiStorici[[#This Row],[Balanced]]*B$2/DatiStorici[[#This Row],[Bond 3Y]]),Q3848)</f>
        <v>38.809613925669971</v>
      </c>
      <c r="R3849" s="33">
        <f>IF(DatiStorici[[#This Row],[Calend]]="X",(DatiStorici[[#This Row],[Balanced]]*C$2/DatiStorici[[#This Row],[Bond 10Y]]),R3848)</f>
        <v>25.003538881718356</v>
      </c>
      <c r="S3849" s="33">
        <f>IF(DatiStorici[[#This Row],[Calend]]="X",(DatiStorici[[#This Row],[Balanced]]*D$2/DatiStorici[[#This Row],[SXXR]]),S3848)</f>
        <v>18.759542028468722</v>
      </c>
      <c r="T3849" s="33">
        <f>IF(DatiStorici[[#This Row],[Calend]]="X",(DatiStorici[[#This Row],[Balanced]]*E$2/DatiStorici[[#This Row],[Gold]]),T3848)</f>
        <v>28.478594896129035</v>
      </c>
      <c r="U3849" s="34">
        <f>SUMPRODUCT(DatiStorici[[#This Row],[Bond 3Y]:[Gold]],Q3848:T3848)</f>
        <v>21180.402012972801</v>
      </c>
      <c r="V3849" s="32">
        <f t="shared" si="494"/>
        <v>-2.8217345449172636E-4</v>
      </c>
      <c r="W3849" s="32">
        <f>-(1-U3849/MAX(U$5:U3849))</f>
        <v>-1.7512134732221241E-2</v>
      </c>
      <c r="X3849" s="53" t="str">
        <f t="shared" si="495"/>
        <v/>
      </c>
    </row>
    <row r="3850" spans="1:24" x14ac:dyDescent="0.3">
      <c r="A3850" s="79">
        <v>44540</v>
      </c>
      <c r="B3850" s="1">
        <v>132.324612</v>
      </c>
      <c r="C3850" s="1">
        <v>202.85357500000001</v>
      </c>
      <c r="D3850" s="1">
        <v>333.47891900000002</v>
      </c>
      <c r="E3850" s="1">
        <v>165.55760000000001</v>
      </c>
      <c r="F3850" s="3">
        <f t="shared" si="488"/>
        <v>19948.873155808811</v>
      </c>
      <c r="G3850" s="36">
        <f t="shared" si="489"/>
        <v>1.3507847773633317E-4</v>
      </c>
      <c r="H3850" s="31">
        <f t="shared" si="490"/>
        <v>1.2767448795639133E-3</v>
      </c>
      <c r="I3850" s="37">
        <f t="shared" si="491"/>
        <v>-2.9956532129048136E-3</v>
      </c>
      <c r="J3850" s="37">
        <f t="shared" si="492"/>
        <v>2.0138337736959702E-3</v>
      </c>
      <c r="K3850" s="39">
        <f t="shared" si="493"/>
        <v>2.5469144328618996E-4</v>
      </c>
      <c r="L3850" s="36">
        <f>-(1-B3850/MAX(B$5:B3850))</f>
        <v>-1.3217679396768767E-2</v>
      </c>
      <c r="M3850" s="37">
        <f>-(1-C3850/MAX(C$5:C3850))</f>
        <v>-2.0717118557079695E-2</v>
      </c>
      <c r="N3850" s="37">
        <f>-(1-D3850/MAX(D$5:D3850))</f>
        <v>-2.8490092340993312E-2</v>
      </c>
      <c r="O3850" s="37">
        <f>-(1-E3850/MAX(E$5:E3850))</f>
        <v>-0.14365787115308992</v>
      </c>
      <c r="P3850" s="39">
        <f>-(1-F3850/MAX(F$5:F3850))</f>
        <v>-2.1021303414735071E-2</v>
      </c>
      <c r="Q3850" s="33">
        <f>IF(DatiStorici[[#This Row],[Calend]]="X",(DatiStorici[[#This Row],[Balanced]]*B$2/DatiStorici[[#This Row],[Bond 3Y]]),Q3849)</f>
        <v>38.809613925669971</v>
      </c>
      <c r="R3850" s="33">
        <f>IF(DatiStorici[[#This Row],[Calend]]="X",(DatiStorici[[#This Row],[Balanced]]*C$2/DatiStorici[[#This Row],[Bond 10Y]]),R3849)</f>
        <v>25.003538881718356</v>
      </c>
      <c r="S3850" s="33">
        <f>IF(DatiStorici[[#This Row],[Calend]]="X",(DatiStorici[[#This Row],[Balanced]]*D$2/DatiStorici[[#This Row],[SXXR]]),S3849)</f>
        <v>18.759542028468722</v>
      </c>
      <c r="T3850" s="33">
        <f>IF(DatiStorici[[#This Row],[Calend]]="X",(DatiStorici[[#This Row],[Balanced]]*E$2/DatiStorici[[#This Row],[Gold]]),T3849)</f>
        <v>28.478594896129035</v>
      </c>
      <c r="U3850" s="34">
        <f>SUMPRODUCT(DatiStorici[[#This Row],[Bond 3Y]:[Gold]],Q3849:T3849)</f>
        <v>21178.283973356338</v>
      </c>
      <c r="V3850" s="32">
        <f t="shared" si="494"/>
        <v>-1.0000497271856207E-4</v>
      </c>
      <c r="W3850" s="32">
        <f>-(1-U3850/MAX(U$5:U3850))</f>
        <v>-1.7610383491619586E-2</v>
      </c>
      <c r="X3850" s="53" t="str">
        <f t="shared" si="495"/>
        <v/>
      </c>
    </row>
    <row r="3851" spans="1:24" x14ac:dyDescent="0.3">
      <c r="A3851" s="79">
        <v>44543</v>
      </c>
      <c r="B3851" s="1">
        <v>132.34619000000001</v>
      </c>
      <c r="C3851" s="1">
        <v>203.35411999999999</v>
      </c>
      <c r="D3851" s="1">
        <v>332.07145600000001</v>
      </c>
      <c r="E3851" s="1">
        <v>166.30096</v>
      </c>
      <c r="F3851" s="3">
        <f t="shared" si="488"/>
        <v>19970.224540102954</v>
      </c>
      <c r="G3851" s="36">
        <f t="shared" si="489"/>
        <v>1.6305538718114156E-4</v>
      </c>
      <c r="H3851" s="31">
        <f t="shared" si="490"/>
        <v>2.4644794252110113E-3</v>
      </c>
      <c r="I3851" s="37">
        <f t="shared" si="491"/>
        <v>-4.2294772897202198E-3</v>
      </c>
      <c r="J3851" s="37">
        <f t="shared" si="492"/>
        <v>4.4799883618340981E-3</v>
      </c>
      <c r="K3851" s="39">
        <f t="shared" si="493"/>
        <v>1.0697329129467584E-3</v>
      </c>
      <c r="L3851" s="36">
        <f>-(1-B3851/MAX(B$5:B3851))</f>
        <v>-1.3056766104886375E-2</v>
      </c>
      <c r="M3851" s="37">
        <f>-(1-C3851/MAX(C$5:C3851))</f>
        <v>-1.8300719684682054E-2</v>
      </c>
      <c r="N3851" s="37">
        <f>-(1-D3851/MAX(D$5:D3851))</f>
        <v>-3.2590394252921651E-2</v>
      </c>
      <c r="O3851" s="37">
        <f>-(1-E3851/MAX(E$5:E3851))</f>
        <v>-0.13981286201488285</v>
      </c>
      <c r="P3851" s="39">
        <f>-(1-F3851/MAX(F$5:F3851))</f>
        <v>-1.9973497345524338E-2</v>
      </c>
      <c r="Q3851" s="33">
        <f>IF(DatiStorici[[#This Row],[Calend]]="X",(DatiStorici[[#This Row],[Balanced]]*B$2/DatiStorici[[#This Row],[Bond 3Y]]),Q3850)</f>
        <v>38.809613925669971</v>
      </c>
      <c r="R3851" s="33">
        <f>IF(DatiStorici[[#This Row],[Calend]]="X",(DatiStorici[[#This Row],[Balanced]]*C$2/DatiStorici[[#This Row],[Bond 10Y]]),R3850)</f>
        <v>25.003538881718356</v>
      </c>
      <c r="S3851" s="33">
        <f>IF(DatiStorici[[#This Row],[Calend]]="X",(DatiStorici[[#This Row],[Balanced]]*D$2/DatiStorici[[#This Row],[SXXR]]),S3850)</f>
        <v>18.759542028468722</v>
      </c>
      <c r="T3851" s="33">
        <f>IF(DatiStorici[[#This Row],[Calend]]="X",(DatiStorici[[#This Row],[Balanced]]*E$2/DatiStorici[[#This Row],[Gold]]),T3850)</f>
        <v>28.478594896129035</v>
      </c>
      <c r="U3851" s="34">
        <f>SUMPRODUCT(DatiStorici[[#This Row],[Bond 3Y]:[Gold]],Q3850:T3850)</f>
        <v>21186.403290575148</v>
      </c>
      <c r="V3851" s="32">
        <f t="shared" si="494"/>
        <v>3.8330590133416065E-4</v>
      </c>
      <c r="W3851" s="32">
        <f>-(1-U3851/MAX(U$5:U3851))</f>
        <v>-1.7233755576962717E-2</v>
      </c>
      <c r="X3851" s="53" t="str">
        <f t="shared" si="495"/>
        <v/>
      </c>
    </row>
    <row r="3852" spans="1:24" x14ac:dyDescent="0.3">
      <c r="A3852" s="79">
        <v>44544</v>
      </c>
      <c r="B3852" s="1">
        <v>132.298588</v>
      </c>
      <c r="C3852" s="1">
        <v>203.14050800000001</v>
      </c>
      <c r="D3852" s="1">
        <v>329.27914099999998</v>
      </c>
      <c r="E3852" s="1">
        <v>165.28523000000001</v>
      </c>
      <c r="F3852" s="3">
        <f t="shared" si="488"/>
        <v>19881.573992841459</v>
      </c>
      <c r="G3852" s="36">
        <f t="shared" si="489"/>
        <v>-3.5974260193701735E-4</v>
      </c>
      <c r="H3852" s="31">
        <f t="shared" si="490"/>
        <v>-1.0509955357285528E-3</v>
      </c>
      <c r="I3852" s="37">
        <f t="shared" si="491"/>
        <v>-8.4443307535092514E-3</v>
      </c>
      <c r="J3852" s="37">
        <f t="shared" si="492"/>
        <v>-6.1265107394459341E-3</v>
      </c>
      <c r="K3852" s="39">
        <f t="shared" si="493"/>
        <v>-4.4490184509743316E-3</v>
      </c>
      <c r="L3852" s="36">
        <f>-(1-B3852/MAX(B$5:B3852))</f>
        <v>-1.3411747776968408E-2</v>
      </c>
      <c r="M3852" s="37">
        <f>-(1-C3852/MAX(C$5:C3852))</f>
        <v>-1.9331939247219987E-2</v>
      </c>
      <c r="N3852" s="37">
        <f>-(1-D3852/MAX(D$5:D3852))</f>
        <v>-4.0725126415121271E-2</v>
      </c>
      <c r="O3852" s="37">
        <f>-(1-E3852/MAX(E$5:E3852))</f>
        <v>-0.14506669748080936</v>
      </c>
      <c r="P3852" s="39">
        <f>-(1-F3852/MAX(F$5:F3852))</f>
        <v>-2.4323968499047055E-2</v>
      </c>
      <c r="Q3852" s="33">
        <f>IF(DatiStorici[[#This Row],[Calend]]="X",(DatiStorici[[#This Row],[Balanced]]*B$2/DatiStorici[[#This Row],[Bond 3Y]]),Q3851)</f>
        <v>38.809613925669971</v>
      </c>
      <c r="R3852" s="33">
        <f>IF(DatiStorici[[#This Row],[Calend]]="X",(DatiStorici[[#This Row],[Balanced]]*C$2/DatiStorici[[#This Row],[Bond 10Y]]),R3851)</f>
        <v>25.003538881718356</v>
      </c>
      <c r="S3852" s="33">
        <f>IF(DatiStorici[[#This Row],[Calend]]="X",(DatiStorici[[#This Row],[Balanced]]*D$2/DatiStorici[[#This Row],[SXXR]]),S3851)</f>
        <v>18.759542028468722</v>
      </c>
      <c r="T3852" s="33">
        <f>IF(DatiStorici[[#This Row],[Calend]]="X",(DatiStorici[[#This Row],[Balanced]]*E$2/DatiStorici[[#This Row],[Gold]]),T3851)</f>
        <v>28.478594896129035</v>
      </c>
      <c r="U3852" s="34">
        <f>SUMPRODUCT(DatiStorici[[#This Row],[Bond 3Y]:[Gold]],Q3851:T3851)</f>
        <v>21097.905705592384</v>
      </c>
      <c r="V3852" s="32">
        <f t="shared" si="494"/>
        <v>-4.1858418074940933E-3</v>
      </c>
      <c r="W3852" s="32">
        <f>-(1-U3852/MAX(U$5:U3852))</f>
        <v>-2.1338861953027477E-2</v>
      </c>
      <c r="X3852" s="53" t="str">
        <f t="shared" si="495"/>
        <v/>
      </c>
    </row>
    <row r="3853" spans="1:24" x14ac:dyDescent="0.3">
      <c r="A3853" s="79">
        <v>44545</v>
      </c>
      <c r="B3853" s="1">
        <v>132.271489</v>
      </c>
      <c r="C3853" s="1">
        <v>203.061319</v>
      </c>
      <c r="D3853" s="1">
        <v>330.12772200000001</v>
      </c>
      <c r="E3853" s="1">
        <v>164.51602</v>
      </c>
      <c r="F3853" s="3">
        <f t="shared" si="488"/>
        <v>19861.327423241324</v>
      </c>
      <c r="G3853" s="36">
        <f t="shared" si="489"/>
        <v>-2.0485309905070493E-4</v>
      </c>
      <c r="H3853" s="31">
        <f t="shared" si="490"/>
        <v>-3.8989977759608754E-4</v>
      </c>
      <c r="I3853" s="37">
        <f t="shared" si="491"/>
        <v>2.573772024687121E-3</v>
      </c>
      <c r="J3853" s="37">
        <f t="shared" si="492"/>
        <v>-4.6646966607607329E-3</v>
      </c>
      <c r="K3853" s="39">
        <f t="shared" si="493"/>
        <v>-1.0188773657807402E-3</v>
      </c>
      <c r="L3853" s="36">
        <f>-(1-B3853/MAX(B$5:B3853))</f>
        <v>-1.3613832738351261E-2</v>
      </c>
      <c r="M3853" s="37">
        <f>-(1-C3853/MAX(C$5:C3853))</f>
        <v>-1.9714226974210325E-2</v>
      </c>
      <c r="N3853" s="37">
        <f>-(1-D3853/MAX(D$5:D3853))</f>
        <v>-3.8252991590457253E-2</v>
      </c>
      <c r="O3853" s="37">
        <f>-(1-E3853/MAX(E$5:E3853))</f>
        <v>-0.14904541503246715</v>
      </c>
      <c r="P3853" s="39">
        <f>-(1-F3853/MAX(F$5:F3853))</f>
        <v>-2.5317556465778379E-2</v>
      </c>
      <c r="Q3853" s="33">
        <f>IF(DatiStorici[[#This Row],[Calend]]="X",(DatiStorici[[#This Row],[Balanced]]*B$2/DatiStorici[[#This Row],[Bond 3Y]]),Q3852)</f>
        <v>38.809613925669971</v>
      </c>
      <c r="R3853" s="33">
        <f>IF(DatiStorici[[#This Row],[Calend]]="X",(DatiStorici[[#This Row],[Balanced]]*C$2/DatiStorici[[#This Row],[Bond 10Y]]),R3852)</f>
        <v>25.003538881718356</v>
      </c>
      <c r="S3853" s="33">
        <f>IF(DatiStorici[[#This Row],[Calend]]="X",(DatiStorici[[#This Row],[Balanced]]*D$2/DatiStorici[[#This Row],[SXXR]]),S3852)</f>
        <v>18.759542028468722</v>
      </c>
      <c r="T3853" s="33">
        <f>IF(DatiStorici[[#This Row],[Calend]]="X",(DatiStorici[[#This Row],[Balanced]]*E$2/DatiStorici[[#This Row],[Gold]]),T3852)</f>
        <v>28.478594896129035</v>
      </c>
      <c r="U3853" s="34">
        <f>SUMPRODUCT(DatiStorici[[#This Row],[Bond 3Y]:[Gold]],Q3852:T3852)</f>
        <v>21088.886969578118</v>
      </c>
      <c r="V3853" s="32">
        <f t="shared" si="494"/>
        <v>-4.2756206764052777E-4</v>
      </c>
      <c r="W3853" s="32">
        <f>-(1-U3853/MAX(U$5:U3853))</f>
        <v>-2.175721089128857E-2</v>
      </c>
      <c r="X3853" s="53" t="str">
        <f t="shared" si="495"/>
        <v/>
      </c>
    </row>
    <row r="3854" spans="1:24" x14ac:dyDescent="0.3">
      <c r="A3854" s="79">
        <v>44546</v>
      </c>
      <c r="B3854" s="1">
        <v>132.246343</v>
      </c>
      <c r="C3854" s="1">
        <v>202.561567</v>
      </c>
      <c r="D3854" s="1">
        <v>334.205129</v>
      </c>
      <c r="E3854" s="1">
        <v>167.03031999999999</v>
      </c>
      <c r="F3854" s="3">
        <f t="shared" si="488"/>
        <v>20008.557646428148</v>
      </c>
      <c r="G3854" s="36">
        <f t="shared" si="489"/>
        <v>-1.9012706920834704E-4</v>
      </c>
      <c r="H3854" s="31">
        <f t="shared" si="490"/>
        <v>-2.4641225636875515E-3</v>
      </c>
      <c r="I3854" s="37">
        <f t="shared" si="491"/>
        <v>1.2275347196165243E-2</v>
      </c>
      <c r="J3854" s="37">
        <f t="shared" si="492"/>
        <v>1.5167401341572514E-2</v>
      </c>
      <c r="K3854" s="39">
        <f t="shared" si="493"/>
        <v>7.3855689411510324E-3</v>
      </c>
      <c r="L3854" s="36">
        <f>-(1-B3854/MAX(B$5:B3854))</f>
        <v>-1.3801353622477475E-2</v>
      </c>
      <c r="M3854" s="37">
        <f>-(1-C3854/MAX(C$5:C3854))</f>
        <v>-2.2126797610773408E-2</v>
      </c>
      <c r="N3854" s="37">
        <f>-(1-D3854/MAX(D$5:D3854))</f>
        <v>-2.6374455729969548E-2</v>
      </c>
      <c r="O3854" s="37">
        <f>-(1-E3854/MAX(E$5:E3854))</f>
        <v>-0.1360402674913106</v>
      </c>
      <c r="P3854" s="39">
        <f>-(1-F3854/MAX(F$5:F3854))</f>
        <v>-1.8092323698612134E-2</v>
      </c>
      <c r="Q3854" s="33">
        <f>IF(DatiStorici[[#This Row],[Calend]]="X",(DatiStorici[[#This Row],[Balanced]]*B$2/DatiStorici[[#This Row],[Bond 3Y]]),Q3853)</f>
        <v>38.809613925669971</v>
      </c>
      <c r="R3854" s="33">
        <f>IF(DatiStorici[[#This Row],[Calend]]="X",(DatiStorici[[#This Row],[Balanced]]*C$2/DatiStorici[[#This Row],[Bond 10Y]]),R3853)</f>
        <v>25.003538881718356</v>
      </c>
      <c r="S3854" s="33">
        <f>IF(DatiStorici[[#This Row],[Calend]]="X",(DatiStorici[[#This Row],[Balanced]]*D$2/DatiStorici[[#This Row],[SXXR]]),S3853)</f>
        <v>18.759542028468722</v>
      </c>
      <c r="T3854" s="33">
        <f>IF(DatiStorici[[#This Row],[Calend]]="X",(DatiStorici[[#This Row],[Balanced]]*E$2/DatiStorici[[#This Row],[Gold]]),T3853)</f>
        <v>28.478594896129035</v>
      </c>
      <c r="U3854" s="34">
        <f>SUMPRODUCT(DatiStorici[[#This Row],[Bond 3Y]:[Gold]],Q3853:T3853)</f>
        <v>21223.509513594137</v>
      </c>
      <c r="V3854" s="32">
        <f t="shared" si="494"/>
        <v>6.3632887503476373E-3</v>
      </c>
      <c r="W3854" s="32">
        <f>-(1-U3854/MAX(U$5:U3854))</f>
        <v>-1.5512522249108596E-2</v>
      </c>
      <c r="X3854" s="53" t="str">
        <f t="shared" si="495"/>
        <v/>
      </c>
    </row>
    <row r="3855" spans="1:24" x14ac:dyDescent="0.3">
      <c r="A3855" s="79">
        <v>44547</v>
      </c>
      <c r="B3855" s="1">
        <v>132.30473499999999</v>
      </c>
      <c r="C3855" s="1">
        <v>203.17599100000001</v>
      </c>
      <c r="D3855" s="1">
        <v>332.33889599999998</v>
      </c>
      <c r="E3855" s="1">
        <v>168.14466999999999</v>
      </c>
      <c r="F3855" s="3">
        <f t="shared" si="488"/>
        <v>20041.431720564375</v>
      </c>
      <c r="G3855" s="36">
        <f t="shared" si="489"/>
        <v>4.4144216980474574E-4</v>
      </c>
      <c r="H3855" s="31">
        <f t="shared" si="490"/>
        <v>3.0286792906201424E-3</v>
      </c>
      <c r="I3855" s="37">
        <f t="shared" si="491"/>
        <v>-5.5997437727840649E-3</v>
      </c>
      <c r="J3855" s="37">
        <f t="shared" si="492"/>
        <v>6.649386971574414E-3</v>
      </c>
      <c r="K3855" s="39">
        <f t="shared" si="493"/>
        <v>1.64165244679688E-3</v>
      </c>
      <c r="L3855" s="36">
        <f>-(1-B3855/MAX(B$5:B3855))</f>
        <v>-1.3365907847169511E-2</v>
      </c>
      <c r="M3855" s="37">
        <f>-(1-C3855/MAX(C$5:C3855))</f>
        <v>-1.9160643796882315E-2</v>
      </c>
      <c r="N3855" s="37">
        <f>-(1-D3855/MAX(D$5:D3855))</f>
        <v>-3.181127271059625E-2</v>
      </c>
      <c r="O3855" s="37">
        <f>-(1-E3855/MAX(E$5:E3855))</f>
        <v>-0.13027632279000689</v>
      </c>
      <c r="P3855" s="39">
        <f>-(1-F3855/MAX(F$5:F3855))</f>
        <v>-1.6479048703179067E-2</v>
      </c>
      <c r="Q3855" s="33">
        <f>IF(DatiStorici[[#This Row],[Calend]]="X",(DatiStorici[[#This Row],[Balanced]]*B$2/DatiStorici[[#This Row],[Bond 3Y]]),Q3854)</f>
        <v>38.809613925669971</v>
      </c>
      <c r="R3855" s="33">
        <f>IF(DatiStorici[[#This Row],[Calend]]="X",(DatiStorici[[#This Row],[Balanced]]*C$2/DatiStorici[[#This Row],[Bond 10Y]]),R3854)</f>
        <v>25.003538881718356</v>
      </c>
      <c r="S3855" s="33">
        <f>IF(DatiStorici[[#This Row],[Calend]]="X",(DatiStorici[[#This Row],[Balanced]]*D$2/DatiStorici[[#This Row],[SXXR]]),S3854)</f>
        <v>18.759542028468722</v>
      </c>
      <c r="T3855" s="33">
        <f>IF(DatiStorici[[#This Row],[Calend]]="X",(DatiStorici[[#This Row],[Balanced]]*E$2/DatiStorici[[#This Row],[Gold]]),T3854)</f>
        <v>28.478594896129035</v>
      </c>
      <c r="U3855" s="34">
        <f>SUMPRODUCT(DatiStorici[[#This Row],[Bond 3Y]:[Gold]],Q3854:T3854)</f>
        <v>21237.86390476843</v>
      </c>
      <c r="V3855" s="32">
        <f t="shared" si="494"/>
        <v>6.7611528151390098E-4</v>
      </c>
      <c r="W3855" s="32">
        <f>-(1-U3855/MAX(U$5:U3855))</f>
        <v>-1.4846670149917474E-2</v>
      </c>
      <c r="X3855" s="53" t="str">
        <f t="shared" si="495"/>
        <v/>
      </c>
    </row>
    <row r="3856" spans="1:24" x14ac:dyDescent="0.3">
      <c r="A3856" s="79">
        <v>44550</v>
      </c>
      <c r="B3856" s="1">
        <v>132.32155900000001</v>
      </c>
      <c r="C3856" s="1">
        <v>203.091103</v>
      </c>
      <c r="D3856" s="1">
        <v>327.73803299999997</v>
      </c>
      <c r="E3856" s="1">
        <v>167.07879</v>
      </c>
      <c r="F3856" s="3">
        <f t="shared" si="488"/>
        <v>19928.445993595735</v>
      </c>
      <c r="G3856" s="36">
        <f t="shared" si="489"/>
        <v>1.2715289753244561E-4</v>
      </c>
      <c r="H3856" s="31">
        <f t="shared" si="490"/>
        <v>-4.1789257603701762E-4</v>
      </c>
      <c r="I3856" s="37">
        <f t="shared" si="491"/>
        <v>-1.3940609976894029E-2</v>
      </c>
      <c r="J3856" s="37">
        <f t="shared" si="492"/>
        <v>-6.3592422320906247E-3</v>
      </c>
      <c r="K3856" s="39">
        <f t="shared" si="493"/>
        <v>-5.6535588485318918E-3</v>
      </c>
      <c r="L3856" s="36">
        <f>-(1-B3856/MAX(B$5:B3856))</f>
        <v>-1.324044648732936E-2</v>
      </c>
      <c r="M3856" s="37">
        <f>-(1-C3856/MAX(C$5:C3856))</f>
        <v>-1.9570443650002711E-2</v>
      </c>
      <c r="N3856" s="37">
        <f>-(1-D3856/MAX(D$5:D3856))</f>
        <v>-4.5214770603911991E-2</v>
      </c>
      <c r="O3856" s="37">
        <f>-(1-E3856/MAX(E$5:E3856))</f>
        <v>-0.13578955775050006</v>
      </c>
      <c r="P3856" s="39">
        <f>-(1-F3856/MAX(F$5:F3856))</f>
        <v>-2.2023753853018024E-2</v>
      </c>
      <c r="Q3856" s="33">
        <f>IF(DatiStorici[[#This Row],[Calend]]="X",(DatiStorici[[#This Row],[Balanced]]*B$2/DatiStorici[[#This Row],[Bond 3Y]]),Q3855)</f>
        <v>38.809613925669971</v>
      </c>
      <c r="R3856" s="33">
        <f>IF(DatiStorici[[#This Row],[Calend]]="X",(DatiStorici[[#This Row],[Balanced]]*C$2/DatiStorici[[#This Row],[Bond 10Y]]),R3855)</f>
        <v>25.003538881718356</v>
      </c>
      <c r="S3856" s="33">
        <f>IF(DatiStorici[[#This Row],[Calend]]="X",(DatiStorici[[#This Row],[Balanced]]*D$2/DatiStorici[[#This Row],[SXXR]]),S3855)</f>
        <v>18.759542028468722</v>
      </c>
      <c r="T3856" s="33">
        <f>IF(DatiStorici[[#This Row],[Calend]]="X",(DatiStorici[[#This Row],[Balanced]]*E$2/DatiStorici[[#This Row],[Gold]]),T3855)</f>
        <v>28.478594896129035</v>
      </c>
      <c r="U3856" s="34">
        <f>SUMPRODUCT(DatiStorici[[#This Row],[Bond 3Y]:[Gold]],Q3855:T3855)</f>
        <v>21119.72948976091</v>
      </c>
      <c r="V3856" s="32">
        <f t="shared" si="494"/>
        <v>-5.577971354866873E-3</v>
      </c>
      <c r="W3856" s="32">
        <f>-(1-U3856/MAX(U$5:U3856))</f>
        <v>-2.0326529745797961E-2</v>
      </c>
      <c r="X3856" s="53" t="str">
        <f t="shared" si="495"/>
        <v/>
      </c>
    </row>
    <row r="3857" spans="1:24" x14ac:dyDescent="0.3">
      <c r="A3857" s="79">
        <v>44551</v>
      </c>
      <c r="B3857" s="1">
        <v>132.26026300000001</v>
      </c>
      <c r="C3857" s="1">
        <v>201.84809000000001</v>
      </c>
      <c r="D3857" s="1">
        <v>332.40006</v>
      </c>
      <c r="E3857" s="1">
        <v>166.83977999999999</v>
      </c>
      <c r="F3857" s="3">
        <f t="shared" si="488"/>
        <v>19956.16759326282</v>
      </c>
      <c r="G3857" s="36">
        <f t="shared" si="489"/>
        <v>-4.6334249747975438E-4</v>
      </c>
      <c r="H3857" s="31">
        <f t="shared" si="490"/>
        <v>-6.1392768378870782E-3</v>
      </c>
      <c r="I3857" s="37">
        <f t="shared" si="491"/>
        <v>1.4124634095295935E-2</v>
      </c>
      <c r="J3857" s="37">
        <f t="shared" si="492"/>
        <v>-1.4315468637605723E-3</v>
      </c>
      <c r="K3857" s="39">
        <f t="shared" si="493"/>
        <v>1.3900901444464839E-3</v>
      </c>
      <c r="L3857" s="36">
        <f>-(1-B3857/MAX(B$5:B3857))</f>
        <v>-1.3697548217759481E-2</v>
      </c>
      <c r="M3857" s="37">
        <f>-(1-C3857/MAX(C$5:C3857))</f>
        <v>-2.5571133321412143E-2</v>
      </c>
      <c r="N3857" s="37">
        <f>-(1-D3857/MAX(D$5:D3857))</f>
        <v>-3.1633086238808783E-2</v>
      </c>
      <c r="O3857" s="37">
        <f>-(1-E3857/MAX(E$5:E3857))</f>
        <v>-0.13702583039648975</v>
      </c>
      <c r="P3857" s="39">
        <f>-(1-F3857/MAX(F$5:F3857))</f>
        <v>-2.0663333377266113E-2</v>
      </c>
      <c r="Q3857" s="33">
        <f>IF(DatiStorici[[#This Row],[Calend]]="X",(DatiStorici[[#This Row],[Balanced]]*B$2/DatiStorici[[#This Row],[Bond 3Y]]),Q3856)</f>
        <v>38.809613925669971</v>
      </c>
      <c r="R3857" s="33">
        <f>IF(DatiStorici[[#This Row],[Calend]]="X",(DatiStorici[[#This Row],[Balanced]]*C$2/DatiStorici[[#This Row],[Bond 10Y]]),R3856)</f>
        <v>25.003538881718356</v>
      </c>
      <c r="S3857" s="33">
        <f>IF(DatiStorici[[#This Row],[Calend]]="X",(DatiStorici[[#This Row],[Balanced]]*D$2/DatiStorici[[#This Row],[SXXR]]),S3856)</f>
        <v>18.759542028468722</v>
      </c>
      <c r="T3857" s="33">
        <f>IF(DatiStorici[[#This Row],[Calend]]="X",(DatiStorici[[#This Row],[Balanced]]*E$2/DatiStorici[[#This Row],[Gold]]),T3856)</f>
        <v>28.478594896129035</v>
      </c>
      <c r="U3857" s="34">
        <f>SUMPRODUCT(DatiStorici[[#This Row],[Bond 3Y]:[Gold]],Q3856:T3856)</f>
        <v>21166.921714267977</v>
      </c>
      <c r="V3857" s="32">
        <f t="shared" si="494"/>
        <v>2.2320161448394862E-3</v>
      </c>
      <c r="W3857" s="32">
        <f>-(1-U3857/MAX(U$5:U3857))</f>
        <v>-1.8137440611191935E-2</v>
      </c>
      <c r="X3857" s="53" t="str">
        <f t="shared" si="495"/>
        <v/>
      </c>
    </row>
    <row r="3858" spans="1:24" x14ac:dyDescent="0.3">
      <c r="A3858" s="79">
        <v>44552</v>
      </c>
      <c r="B3858" s="1">
        <v>132.21523400000001</v>
      </c>
      <c r="C3858" s="1">
        <v>201.50271799999999</v>
      </c>
      <c r="D3858" s="1">
        <v>335.46184899999997</v>
      </c>
      <c r="E3858" s="1">
        <v>166.74959000000001</v>
      </c>
      <c r="F3858" s="3">
        <f t="shared" si="488"/>
        <v>19988.814290584811</v>
      </c>
      <c r="G3858" s="36">
        <f t="shared" si="489"/>
        <v>-3.4051548023061889E-4</v>
      </c>
      <c r="H3858" s="31">
        <f t="shared" si="490"/>
        <v>-1.7125146525366398E-3</v>
      </c>
      <c r="I3858" s="37">
        <f t="shared" si="491"/>
        <v>9.1689925992227087E-3</v>
      </c>
      <c r="J3858" s="37">
        <f t="shared" si="492"/>
        <v>-5.4072467715314142E-4</v>
      </c>
      <c r="K3858" s="39">
        <f t="shared" si="493"/>
        <v>1.6345835221995941E-3</v>
      </c>
      <c r="L3858" s="36">
        <f>-(1-B3858/MAX(B$5:B3858))</f>
        <v>-1.4033342295995177E-2</v>
      </c>
      <c r="M3858" s="37">
        <f>-(1-C3858/MAX(C$5:C3858))</f>
        <v>-2.723842899184703E-2</v>
      </c>
      <c r="N3858" s="37">
        <f>-(1-D3858/MAX(D$5:D3858))</f>
        <v>-2.2713306968859426E-2</v>
      </c>
      <c r="O3858" s="37">
        <f>-(1-E3858/MAX(E$5:E3858))</f>
        <v>-0.13749233568891173</v>
      </c>
      <c r="P3858" s="39">
        <f>-(1-F3858/MAX(F$5:F3858))</f>
        <v>-1.9061216759326149E-2</v>
      </c>
      <c r="Q3858" s="33">
        <f>IF(DatiStorici[[#This Row],[Calend]]="X",(DatiStorici[[#This Row],[Balanced]]*B$2/DatiStorici[[#This Row],[Bond 3Y]]),Q3857)</f>
        <v>38.809613925669971</v>
      </c>
      <c r="R3858" s="33">
        <f>IF(DatiStorici[[#This Row],[Calend]]="X",(DatiStorici[[#This Row],[Balanced]]*C$2/DatiStorici[[#This Row],[Bond 10Y]]),R3857)</f>
        <v>25.003538881718356</v>
      </c>
      <c r="S3858" s="33">
        <f>IF(DatiStorici[[#This Row],[Calend]]="X",(DatiStorici[[#This Row],[Balanced]]*D$2/DatiStorici[[#This Row],[SXXR]]),S3857)</f>
        <v>18.759542028468722</v>
      </c>
      <c r="T3858" s="33">
        <f>IF(DatiStorici[[#This Row],[Calend]]="X",(DatiStorici[[#This Row],[Balanced]]*E$2/DatiStorici[[#This Row],[Gold]]),T3857)</f>
        <v>28.478594896129035</v>
      </c>
      <c r="U3858" s="34">
        <f>SUMPRODUCT(DatiStorici[[#This Row],[Bond 3Y]:[Gold]],Q3857:T3857)</f>
        <v>21211.40790888598</v>
      </c>
      <c r="V3858" s="32">
        <f t="shared" si="494"/>
        <v>2.0994792080840266E-3</v>
      </c>
      <c r="W3858" s="32">
        <f>-(1-U3858/MAX(U$5:U3858))</f>
        <v>-1.6073875134136384E-2</v>
      </c>
      <c r="X3858" s="53" t="str">
        <f t="shared" si="495"/>
        <v/>
      </c>
    </row>
    <row r="3859" spans="1:24" x14ac:dyDescent="0.3">
      <c r="A3859" s="79">
        <v>44553</v>
      </c>
      <c r="B3859" s="1">
        <v>132.12002200000001</v>
      </c>
      <c r="C3859" s="1">
        <v>200.67892900000001</v>
      </c>
      <c r="D3859" s="1">
        <v>338.76331900000002</v>
      </c>
      <c r="E3859" s="1">
        <v>167.90108000000001</v>
      </c>
      <c r="F3859" s="3">
        <f t="shared" si="488"/>
        <v>20060.687740339104</v>
      </c>
      <c r="G3859" s="36">
        <f t="shared" si="489"/>
        <v>-7.2038823392974979E-4</v>
      </c>
      <c r="H3859" s="31">
        <f t="shared" si="490"/>
        <v>-4.0966073823938036E-3</v>
      </c>
      <c r="I3859" s="37">
        <f t="shared" si="491"/>
        <v>9.7934534162414707E-3</v>
      </c>
      <c r="J3859" s="37">
        <f t="shared" si="492"/>
        <v>6.8817704409499308E-3</v>
      </c>
      <c r="K3859" s="39">
        <f t="shared" si="493"/>
        <v>3.5892344857893842E-3</v>
      </c>
      <c r="L3859" s="36">
        <f>-(1-B3859/MAX(B$5:B3859))</f>
        <v>-1.4743365298437783E-2</v>
      </c>
      <c r="M3859" s="37">
        <f>-(1-C3859/MAX(C$5:C3859))</f>
        <v>-3.1215299824027154E-2</v>
      </c>
      <c r="N3859" s="37">
        <f>-(1-D3859/MAX(D$5:D3859))</f>
        <v>-1.3095275267014372E-2</v>
      </c>
      <c r="O3859" s="37">
        <f>-(1-E3859/MAX(E$5:E3859))</f>
        <v>-0.13153628535992701</v>
      </c>
      <c r="P3859" s="39">
        <f>-(1-F3859/MAX(F$5:F3859))</f>
        <v>-1.5534071360687185E-2</v>
      </c>
      <c r="Q3859" s="33">
        <f>IF(DatiStorici[[#This Row],[Calend]]="X",(DatiStorici[[#This Row],[Balanced]]*B$2/DatiStorici[[#This Row],[Bond 3Y]]),Q3858)</f>
        <v>38.809613925669971</v>
      </c>
      <c r="R3859" s="33">
        <f>IF(DatiStorici[[#This Row],[Calend]]="X",(DatiStorici[[#This Row],[Balanced]]*C$2/DatiStorici[[#This Row],[Bond 10Y]]),R3858)</f>
        <v>25.003538881718356</v>
      </c>
      <c r="S3859" s="33">
        <f>IF(DatiStorici[[#This Row],[Calend]]="X",(DatiStorici[[#This Row],[Balanced]]*D$2/DatiStorici[[#This Row],[SXXR]]),S3858)</f>
        <v>18.759542028468722</v>
      </c>
      <c r="T3859" s="33">
        <f>IF(DatiStorici[[#This Row],[Calend]]="X",(DatiStorici[[#This Row],[Balanced]]*E$2/DatiStorici[[#This Row],[Gold]]),T3858)</f>
        <v>28.478594896129035</v>
      </c>
      <c r="U3859" s="34">
        <f>SUMPRODUCT(DatiStorici[[#This Row],[Bond 3Y]:[Gold]],Q3858:T3858)</f>
        <v>21281.842010090731</v>
      </c>
      <c r="V3859" s="32">
        <f t="shared" si="494"/>
        <v>3.3150754928523165E-3</v>
      </c>
      <c r="W3859" s="32">
        <f>-(1-U3859/MAX(U$5:U3859))</f>
        <v>-1.2806673232476307E-2</v>
      </c>
      <c r="X3859" s="53" t="str">
        <f t="shared" si="495"/>
        <v/>
      </c>
    </row>
    <row r="3860" spans="1:24" x14ac:dyDescent="0.3">
      <c r="A3860" s="79">
        <v>44554</v>
      </c>
      <c r="B3860" s="1">
        <v>132.131214</v>
      </c>
      <c r="C3860" s="1">
        <v>200.79895500000001</v>
      </c>
      <c r="D3860" s="1">
        <v>339.63207050000011</v>
      </c>
      <c r="E3860" s="1">
        <v>166.11812</v>
      </c>
      <c r="F3860" s="3">
        <f t="shared" si="488"/>
        <v>20006.750635890232</v>
      </c>
      <c r="G3860" s="36">
        <f t="shared" si="489"/>
        <v>8.4707267039592588E-5</v>
      </c>
      <c r="H3860" s="31">
        <f t="shared" si="490"/>
        <v>5.9792087364833851E-4</v>
      </c>
      <c r="I3860" s="37">
        <f t="shared" si="491"/>
        <v>2.5611965775242233E-3</v>
      </c>
      <c r="J3860" s="37">
        <f t="shared" si="492"/>
        <v>-1.0675894884686035E-2</v>
      </c>
      <c r="K3860" s="39">
        <f t="shared" si="493"/>
        <v>-2.6923177131015523E-3</v>
      </c>
      <c r="L3860" s="36">
        <f>-(1-B3860/MAX(B$5:B3860))</f>
        <v>-1.4659903366713412E-2</v>
      </c>
      <c r="M3860" s="37">
        <f>-(1-C3860/MAX(C$5:C3860))</f>
        <v>-3.063587002039625E-2</v>
      </c>
      <c r="N3860" s="37">
        <f>-(1-D3860/MAX(D$5:D3860))</f>
        <v>-1.0564378585225298E-2</v>
      </c>
      <c r="O3860" s="37">
        <f>-(1-E3860/MAX(E$5:E3860))</f>
        <v>-0.14075859688201287</v>
      </c>
      <c r="P3860" s="39">
        <f>-(1-F3860/MAX(F$5:F3860))</f>
        <v>-1.818100163080949E-2</v>
      </c>
      <c r="Q3860" s="33">
        <f>IF(DatiStorici[[#This Row],[Calend]]="X",(DatiStorici[[#This Row],[Balanced]]*B$2/DatiStorici[[#This Row],[Bond 3Y]]),Q3859)</f>
        <v>38.809613925669971</v>
      </c>
      <c r="R3860" s="33">
        <f>IF(DatiStorici[[#This Row],[Calend]]="X",(DatiStorici[[#This Row],[Balanced]]*C$2/DatiStorici[[#This Row],[Bond 10Y]]),R3859)</f>
        <v>25.003538881718356</v>
      </c>
      <c r="S3860" s="33">
        <f>IF(DatiStorici[[#This Row],[Calend]]="X",(DatiStorici[[#This Row],[Balanced]]*D$2/DatiStorici[[#This Row],[SXXR]]),S3859)</f>
        <v>18.759542028468722</v>
      </c>
      <c r="T3860" s="33">
        <f>IF(DatiStorici[[#This Row],[Calend]]="X",(DatiStorici[[#This Row],[Balanced]]*E$2/DatiStorici[[#This Row],[Gold]]),T3859)</f>
        <v>28.478594896129035</v>
      </c>
      <c r="U3860" s="34">
        <f>SUMPRODUCT(DatiStorici[[#This Row],[Bond 3Y]:[Gold]],Q3859:T3859)</f>
        <v>21250.798626768148</v>
      </c>
      <c r="V3860" s="32">
        <f t="shared" si="494"/>
        <v>-1.4597442514815097E-3</v>
      </c>
      <c r="W3860" s="32">
        <f>-(1-U3860/MAX(U$5:U3860))</f>
        <v>-1.4246671745847928E-2</v>
      </c>
      <c r="X3860" s="53" t="str">
        <f t="shared" si="495"/>
        <v/>
      </c>
    </row>
    <row r="3861" spans="1:24" x14ac:dyDescent="0.3">
      <c r="A3861" s="79">
        <v>44557</v>
      </c>
      <c r="B3861" s="1">
        <v>132.10673433333329</v>
      </c>
      <c r="C3861" s="1">
        <v>200.4635826666667</v>
      </c>
      <c r="D3861" s="1">
        <v>340.50082200000003</v>
      </c>
      <c r="E3861" s="1">
        <v>166.11265</v>
      </c>
      <c r="F3861" s="3">
        <f t="shared" si="488"/>
        <v>20010.508430421054</v>
      </c>
      <c r="G3861" s="36">
        <f t="shared" si="489"/>
        <v>-1.852850197417974E-4</v>
      </c>
      <c r="H3861" s="31">
        <f t="shared" si="490"/>
        <v>-1.6715859565406557E-3</v>
      </c>
      <c r="I3861" s="37">
        <f t="shared" si="491"/>
        <v>2.5546536038890985E-3</v>
      </c>
      <c r="J3861" s="37">
        <f t="shared" si="492"/>
        <v>-3.2928918657926552E-5</v>
      </c>
      <c r="K3861" s="39">
        <f t="shared" si="493"/>
        <v>1.8780869202671805E-4</v>
      </c>
      <c r="L3861" s="36">
        <f>-(1-B3861/MAX(B$5:B3861))</f>
        <v>-1.4842455213387007E-2</v>
      </c>
      <c r="M3861" s="37">
        <f>-(1-C3861/MAX(C$5:C3861))</f>
        <v>-3.2254891942701036E-2</v>
      </c>
      <c r="N3861" s="37">
        <f>-(1-D3861/MAX(D$5:D3861))</f>
        <v>-8.0334819034366678E-3</v>
      </c>
      <c r="O3861" s="37">
        <f>-(1-E3861/MAX(E$5:E3861))</f>
        <v>-0.1407868903064452</v>
      </c>
      <c r="P3861" s="39">
        <f>-(1-F3861/MAX(F$5:F3861))</f>
        <v>-1.7996590172423499E-2</v>
      </c>
      <c r="Q3861" s="33">
        <f>IF(DatiStorici[[#This Row],[Calend]]="X",(DatiStorici[[#This Row],[Balanced]]*B$2/DatiStorici[[#This Row],[Bond 3Y]]),Q3860)</f>
        <v>38.809613925669971</v>
      </c>
      <c r="R3861" s="33">
        <f>IF(DatiStorici[[#This Row],[Calend]]="X",(DatiStorici[[#This Row],[Balanced]]*C$2/DatiStorici[[#This Row],[Bond 10Y]]),R3860)</f>
        <v>25.003538881718356</v>
      </c>
      <c r="S3861" s="33">
        <f>IF(DatiStorici[[#This Row],[Calend]]="X",(DatiStorici[[#This Row],[Balanced]]*D$2/DatiStorici[[#This Row],[SXXR]]),S3860)</f>
        <v>18.759542028468722</v>
      </c>
      <c r="T3861" s="33">
        <f>IF(DatiStorici[[#This Row],[Calend]]="X",(DatiStorici[[#This Row],[Balanced]]*E$2/DatiStorici[[#This Row],[Gold]]),T3860)</f>
        <v>28.478594896129035</v>
      </c>
      <c r="U3861" s="34">
        <f>SUMPRODUCT(DatiStorici[[#This Row],[Bond 3Y]:[Gold]],Q3860:T3860)</f>
        <v>21257.604687541894</v>
      </c>
      <c r="V3861" s="32">
        <f t="shared" si="494"/>
        <v>3.2022189973027822E-4</v>
      </c>
      <c r="W3861" s="32">
        <f>-(1-U3861/MAX(U$5:U3861))</f>
        <v>-1.3930961396422803E-2</v>
      </c>
      <c r="X3861" s="53" t="str">
        <f t="shared" si="495"/>
        <v/>
      </c>
    </row>
    <row r="3862" spans="1:24" x14ac:dyDescent="0.3">
      <c r="A3862" s="79">
        <v>44558</v>
      </c>
      <c r="B3862" s="1">
        <v>132.0822546666667</v>
      </c>
      <c r="C3862" s="1">
        <v>200.1282103333333</v>
      </c>
      <c r="D3862" s="1">
        <v>342.61242499999997</v>
      </c>
      <c r="E3862" s="1">
        <v>166.11081999999999</v>
      </c>
      <c r="F3862" s="3">
        <f t="shared" si="488"/>
        <v>20033.106521272453</v>
      </c>
      <c r="G3862" s="36">
        <f t="shared" si="489"/>
        <v>-1.8531935664176758E-4</v>
      </c>
      <c r="H3862" s="31">
        <f t="shared" si="490"/>
        <v>-1.6743848353705515E-3</v>
      </c>
      <c r="I3862" s="37">
        <f t="shared" si="491"/>
        <v>6.1823123322469371E-3</v>
      </c>
      <c r="J3862" s="37">
        <f t="shared" si="492"/>
        <v>-1.1016681031155602E-5</v>
      </c>
      <c r="K3862" s="39">
        <f t="shared" si="493"/>
        <v>1.1286739859847571E-3</v>
      </c>
      <c r="L3862" s="36">
        <f>-(1-B3862/MAX(B$5:B3862))</f>
        <v>-1.5025007060059825E-2</v>
      </c>
      <c r="M3862" s="37">
        <f>-(1-C3862/MAX(C$5:C3862))</f>
        <v>-3.3873913865006156E-2</v>
      </c>
      <c r="N3862" s="37">
        <f>-(1-D3862/MAX(D$5:D3862))</f>
        <v>-1.8818389699221116E-3</v>
      </c>
      <c r="O3862" s="37">
        <f>-(1-E3862/MAX(E$5:E3862))</f>
        <v>-0.14079635593107254</v>
      </c>
      <c r="P3862" s="39">
        <f>-(1-F3862/MAX(F$5:F3862))</f>
        <v>-1.6887602744701247E-2</v>
      </c>
      <c r="Q3862" s="33">
        <f>IF(DatiStorici[[#This Row],[Calend]]="X",(DatiStorici[[#This Row],[Balanced]]*B$2/DatiStorici[[#This Row],[Bond 3Y]]),Q3861)</f>
        <v>38.809613925669971</v>
      </c>
      <c r="R3862" s="33">
        <f>IF(DatiStorici[[#This Row],[Calend]]="X",(DatiStorici[[#This Row],[Balanced]]*C$2/DatiStorici[[#This Row],[Bond 10Y]]),R3861)</f>
        <v>25.003538881718356</v>
      </c>
      <c r="S3862" s="33">
        <f>IF(DatiStorici[[#This Row],[Calend]]="X",(DatiStorici[[#This Row],[Balanced]]*D$2/DatiStorici[[#This Row],[SXXR]]),S3861)</f>
        <v>18.759542028468722</v>
      </c>
      <c r="T3862" s="33">
        <f>IF(DatiStorici[[#This Row],[Calend]]="X",(DatiStorici[[#This Row],[Balanced]]*E$2/DatiStorici[[#This Row],[Gold]]),T3861)</f>
        <v>28.478594896129035</v>
      </c>
      <c r="U3862" s="34">
        <f>SUMPRODUCT(DatiStorici[[#This Row],[Bond 3Y]:[Gold]],Q3861:T3861)</f>
        <v>21287.829735350457</v>
      </c>
      <c r="V3862" s="32">
        <f t="shared" si="494"/>
        <v>1.4208364917810965E-3</v>
      </c>
      <c r="W3862" s="32">
        <f>-(1-U3862/MAX(U$5:U3862))</f>
        <v>-1.2528922724972524E-2</v>
      </c>
      <c r="X3862" s="53" t="str">
        <f t="shared" si="495"/>
        <v/>
      </c>
    </row>
    <row r="3863" spans="1:24" x14ac:dyDescent="0.3">
      <c r="A3863" s="79">
        <v>44559</v>
      </c>
      <c r="B3863" s="1">
        <v>132.05777499999999</v>
      </c>
      <c r="C3863" s="1">
        <v>199.79283799999999</v>
      </c>
      <c r="D3863" s="1">
        <v>342.24117000000001</v>
      </c>
      <c r="E3863" s="1">
        <v>166.87163000000001</v>
      </c>
      <c r="F3863" s="3">
        <f t="shared" si="488"/>
        <v>20048.433034764421</v>
      </c>
      <c r="G3863" s="36">
        <f t="shared" si="489"/>
        <v>-1.8535370627231765E-4</v>
      </c>
      <c r="H3863" s="31">
        <f t="shared" si="490"/>
        <v>-1.6771931027245457E-3</v>
      </c>
      <c r="I3863" s="37">
        <f t="shared" si="491"/>
        <v>-1.0841880339881056E-3</v>
      </c>
      <c r="J3863" s="37">
        <f t="shared" si="492"/>
        <v>4.569678215372428E-3</v>
      </c>
      <c r="K3863" s="39">
        <f t="shared" si="493"/>
        <v>7.6476674343012156E-4</v>
      </c>
      <c r="L3863" s="36">
        <f>-(1-B3863/MAX(B$5:B3863))</f>
        <v>-1.520755890673342E-2</v>
      </c>
      <c r="M3863" s="37">
        <f>-(1-C3863/MAX(C$5:C3863))</f>
        <v>-3.5492935787310831E-2</v>
      </c>
      <c r="N3863" s="37">
        <f>-(1-D3863/MAX(D$5:D3863))</f>
        <v>-2.9634003227340111E-3</v>
      </c>
      <c r="O3863" s="37">
        <f>-(1-E3863/MAX(E$5:E3863))</f>
        <v>-0.13686108714819556</v>
      </c>
      <c r="P3863" s="39">
        <f>-(1-F3863/MAX(F$5:F3863))</f>
        <v>-1.6135463509348247E-2</v>
      </c>
      <c r="Q3863" s="33">
        <f>IF(DatiStorici[[#This Row],[Calend]]="X",(DatiStorici[[#This Row],[Balanced]]*B$2/DatiStorici[[#This Row],[Bond 3Y]]),Q3862)</f>
        <v>38.809613925669971</v>
      </c>
      <c r="R3863" s="33">
        <f>IF(DatiStorici[[#This Row],[Calend]]="X",(DatiStorici[[#This Row],[Balanced]]*C$2/DatiStorici[[#This Row],[Bond 10Y]]),R3862)</f>
        <v>25.003538881718356</v>
      </c>
      <c r="S3863" s="33">
        <f>IF(DatiStorici[[#This Row],[Calend]]="X",(DatiStorici[[#This Row],[Balanced]]*D$2/DatiStorici[[#This Row],[SXXR]]),S3862)</f>
        <v>18.759542028468722</v>
      </c>
      <c r="T3863" s="33">
        <f>IF(DatiStorici[[#This Row],[Calend]]="X",(DatiStorici[[#This Row],[Balanced]]*E$2/DatiStorici[[#This Row],[Gold]]),T3862)</f>
        <v>28.478594896129035</v>
      </c>
      <c r="U3863" s="34">
        <f>SUMPRODUCT(DatiStorici[[#This Row],[Bond 3Y]:[Gold]],Q3862:T3862)</f>
        <v>21293.196419768887</v>
      </c>
      <c r="V3863" s="32">
        <f t="shared" si="494"/>
        <v>2.5206928678960829E-4</v>
      </c>
      <c r="W3863" s="32">
        <f>-(1-U3863/MAX(U$5:U3863))</f>
        <v>-1.227998022073673E-2</v>
      </c>
      <c r="X3863" s="53" t="str">
        <f t="shared" si="495"/>
        <v/>
      </c>
    </row>
    <row r="3864" spans="1:24" x14ac:dyDescent="0.3">
      <c r="A3864" s="79">
        <v>44560</v>
      </c>
      <c r="B3864" s="1">
        <v>132.02103399999999</v>
      </c>
      <c r="C3864" s="1">
        <v>199.578011</v>
      </c>
      <c r="D3864" s="1">
        <v>342.76249200000001</v>
      </c>
      <c r="E3864" s="1">
        <v>167.94863000000001</v>
      </c>
      <c r="F3864" s="3">
        <f t="shared" si="488"/>
        <v>20092.407082442325</v>
      </c>
      <c r="G3864" s="36">
        <f t="shared" si="489"/>
        <v>-2.7825784564995427E-4</v>
      </c>
      <c r="H3864" s="31">
        <f t="shared" si="490"/>
        <v>-1.0758272480730618E-3</v>
      </c>
      <c r="I3864" s="37">
        <f t="shared" si="491"/>
        <v>1.5221001859385881E-3</v>
      </c>
      <c r="J3864" s="37">
        <f t="shared" si="492"/>
        <v>6.4333246413491004E-3</v>
      </c>
      <c r="K3864" s="39">
        <f t="shared" si="493"/>
        <v>2.1909887855214964E-3</v>
      </c>
      <c r="L3864" s="36">
        <f>-(1-B3864/MAX(B$5:B3864))</f>
        <v>-1.5481547008367014E-2</v>
      </c>
      <c r="M3864" s="37">
        <f>-(1-C3864/MAX(C$5:C3864))</f>
        <v>-3.6530020805761843E-2</v>
      </c>
      <c r="N3864" s="37">
        <f>-(1-D3864/MAX(D$5:D3864))</f>
        <v>-1.4446551810640695E-3</v>
      </c>
      <c r="O3864" s="37">
        <f>-(1-E3864/MAX(E$5:E3864))</f>
        <v>-0.13129033429379244</v>
      </c>
      <c r="P3864" s="39">
        <f>-(1-F3864/MAX(F$5:F3864))</f>
        <v>-1.3977464130483175E-2</v>
      </c>
      <c r="Q3864" s="33">
        <f>IF(DatiStorici[[#This Row],[Calend]]="X",(DatiStorici[[#This Row],[Balanced]]*B$2/DatiStorici[[#This Row],[Bond 3Y]]),Q3863)</f>
        <v>38.809613925669971</v>
      </c>
      <c r="R3864" s="33">
        <f>IF(DatiStorici[[#This Row],[Calend]]="X",(DatiStorici[[#This Row],[Balanced]]*C$2/DatiStorici[[#This Row],[Bond 10Y]]),R3863)</f>
        <v>25.003538881718356</v>
      </c>
      <c r="S3864" s="33">
        <f>IF(DatiStorici[[#This Row],[Calend]]="X",(DatiStorici[[#This Row],[Balanced]]*D$2/DatiStorici[[#This Row],[SXXR]]),S3863)</f>
        <v>18.759542028468722</v>
      </c>
      <c r="T3864" s="33">
        <f>IF(DatiStorici[[#This Row],[Calend]]="X",(DatiStorici[[#This Row],[Balanced]]*E$2/DatiStorici[[#This Row],[Gold]]),T3863)</f>
        <v>28.478594896129035</v>
      </c>
      <c r="U3864" s="34">
        <f>SUMPRODUCT(DatiStorici[[#This Row],[Bond 3Y]:[Gold]],Q3863:T3863)</f>
        <v>21326.8502891688</v>
      </c>
      <c r="V3864" s="32">
        <f t="shared" si="494"/>
        <v>1.579251032934613E-3</v>
      </c>
      <c r="W3864" s="32">
        <f>-(1-U3864/MAX(U$5:U3864))</f>
        <v>-1.0718890007034965E-2</v>
      </c>
      <c r="X3864" s="53" t="str">
        <f t="shared" si="495"/>
        <v/>
      </c>
    </row>
    <row r="3865" spans="1:24" x14ac:dyDescent="0.3">
      <c r="A3865" s="79">
        <v>44561</v>
      </c>
      <c r="B3865" s="1">
        <v>132.02803499999999</v>
      </c>
      <c r="C3865" s="1">
        <v>199.621196</v>
      </c>
      <c r="D3865" s="1">
        <v>343.23794049999998</v>
      </c>
      <c r="E3865" s="1">
        <v>169.27205000000001</v>
      </c>
      <c r="F3865" s="3">
        <f t="shared" si="488"/>
        <v>20153.022328213792</v>
      </c>
      <c r="G3865" s="36">
        <f t="shared" si="489"/>
        <v>5.3028022618281896E-5</v>
      </c>
      <c r="H3865" s="31">
        <f t="shared" si="490"/>
        <v>2.1635814606439904E-4</v>
      </c>
      <c r="I3865" s="37">
        <f t="shared" si="491"/>
        <v>1.3861465783472431E-3</v>
      </c>
      <c r="J3865" s="37">
        <f t="shared" si="492"/>
        <v>7.8490251211317391E-3</v>
      </c>
      <c r="K3865" s="39">
        <f t="shared" si="493"/>
        <v>3.0122820153011365E-3</v>
      </c>
      <c r="L3865" s="36">
        <f>-(1-B3865/MAX(B$5:B3865))</f>
        <v>-1.5429338557330419E-2</v>
      </c>
      <c r="M3865" s="37">
        <f>-(1-C3865/MAX(C$5:C3865))</f>
        <v>-3.632154367522511E-2</v>
      </c>
      <c r="N3865" s="37">
        <f>-(1-D3865/MAX(D$5:D3865))</f>
        <v>-5.9551349863351533E-5</v>
      </c>
      <c r="O3865" s="37">
        <f>-(1-E3865/MAX(E$5:E3865))</f>
        <v>-0.1244449807723681</v>
      </c>
      <c r="P3865" s="39">
        <f>-(1-F3865/MAX(F$5:F3865))</f>
        <v>-1.100280817698307E-2</v>
      </c>
      <c r="Q3865" s="33">
        <f>IF(DatiStorici[[#This Row],[Calend]]="X",(DatiStorici[[#This Row],[Balanced]]*B$2/DatiStorici[[#This Row],[Bond 3Y]]),Q3864)</f>
        <v>38.809613925669971</v>
      </c>
      <c r="R3865" s="33">
        <f>IF(DatiStorici[[#This Row],[Calend]]="X",(DatiStorici[[#This Row],[Balanced]]*C$2/DatiStorici[[#This Row],[Bond 10Y]]),R3864)</f>
        <v>25.003538881718356</v>
      </c>
      <c r="S3865" s="33">
        <f>IF(DatiStorici[[#This Row],[Calend]]="X",(DatiStorici[[#This Row],[Balanced]]*D$2/DatiStorici[[#This Row],[SXXR]]),S3864)</f>
        <v>18.759542028468722</v>
      </c>
      <c r="T3865" s="33">
        <f>IF(DatiStorici[[#This Row],[Calend]]="X",(DatiStorici[[#This Row],[Balanced]]*E$2/DatiStorici[[#This Row],[Gold]]),T3864)</f>
        <v>28.478594896129035</v>
      </c>
      <c r="U3865" s="34">
        <f>SUMPRODUCT(DatiStorici[[#This Row],[Bond 3Y]:[Gold]],Q3864:T3864)</f>
        <v>21374.810111278057</v>
      </c>
      <c r="V3865" s="32">
        <f t="shared" si="494"/>
        <v>2.2462752888582778E-3</v>
      </c>
      <c r="W3865" s="32">
        <f>-(1-U3865/MAX(U$5:U3865))</f>
        <v>-8.4941945921941375E-3</v>
      </c>
      <c r="X3865" s="53" t="str">
        <f t="shared" si="495"/>
        <v/>
      </c>
    </row>
    <row r="3866" spans="1:24" x14ac:dyDescent="0.3">
      <c r="A3866" s="79">
        <v>44564</v>
      </c>
      <c r="B3866" s="1">
        <v>132.02070499999999</v>
      </c>
      <c r="C3866" s="1">
        <v>199.383533</v>
      </c>
      <c r="D3866" s="1">
        <v>343.71338900000001</v>
      </c>
      <c r="E3866" s="1">
        <v>169.26648</v>
      </c>
      <c r="F3866" s="3">
        <f t="shared" si="488"/>
        <v>20153.756773079724</v>
      </c>
      <c r="G3866" s="36">
        <f t="shared" si="489"/>
        <v>-5.5520052865029137E-5</v>
      </c>
      <c r="H3866" s="31">
        <f t="shared" si="490"/>
        <v>-1.1912792547706323E-3</v>
      </c>
      <c r="I3866" s="37">
        <f t="shared" si="491"/>
        <v>1.384227835363016E-3</v>
      </c>
      <c r="J3866" s="37">
        <f t="shared" si="492"/>
        <v>-3.2906151039983478E-5</v>
      </c>
      <c r="K3866" s="39">
        <f t="shared" si="493"/>
        <v>3.6442746475274193E-5</v>
      </c>
      <c r="L3866" s="36">
        <f>-(1-B3866/MAX(B$5:B3866))</f>
        <v>-1.5484000455073366E-2</v>
      </c>
      <c r="M3866" s="37">
        <f>-(1-C3866/MAX(C$5:C3866))</f>
        <v>-3.7468870299625867E-2</v>
      </c>
      <c r="N3866" s="37">
        <f>-(1-D3866/MAX(D$5:D3866))</f>
        <v>0</v>
      </c>
      <c r="O3866" s="37">
        <f>-(1-E3866/MAX(E$5:E3866))</f>
        <v>-0.1244737914440478</v>
      </c>
      <c r="P3866" s="39">
        <f>-(1-F3866/MAX(F$5:F3866))</f>
        <v>-1.0966765746318052E-2</v>
      </c>
      <c r="Q3866" s="33">
        <f>IF(DatiStorici[[#This Row],[Calend]]="X",(DatiStorici[[#This Row],[Balanced]]*B$2/DatiStorici[[#This Row],[Bond 3Y]]),Q3865)</f>
        <v>40.481043846666495</v>
      </c>
      <c r="R3866" s="33">
        <f>IF(DatiStorici[[#This Row],[Calend]]="X",(DatiStorici[[#This Row],[Balanced]]*C$2/DatiStorici[[#This Row],[Bond 10Y]]),R3865)</f>
        <v>26.804299569577907</v>
      </c>
      <c r="S3866" s="33">
        <f>IF(DatiStorici[[#This Row],[Calend]]="X",(DatiStorici[[#This Row],[Balanced]]*D$2/DatiStorici[[#This Row],[SXXR]]),S3865)</f>
        <v>15.548815143109897</v>
      </c>
      <c r="T3866" s="33">
        <f>IF(DatiStorici[[#This Row],[Calend]]="X",(DatiStorici[[#This Row],[Balanced]]*E$2/DatiStorici[[#This Row],[Gold]]),T3865)</f>
        <v>31.573504380624104</v>
      </c>
      <c r="U3866" s="34">
        <f>SUMPRODUCT(DatiStorici[[#This Row],[Bond 3Y]:[Gold]],Q3865:T3865)</f>
        <v>21377.343791091291</v>
      </c>
      <c r="V3866" s="32">
        <f t="shared" si="494"/>
        <v>1.1852875632826801E-4</v>
      </c>
      <c r="W3866" s="32">
        <f>-(1-U3866/MAX(U$5:U3866))</f>
        <v>-8.3766656770464243E-3</v>
      </c>
      <c r="X3866" s="53" t="str">
        <f t="shared" si="495"/>
        <v>X</v>
      </c>
    </row>
    <row r="3867" spans="1:24" x14ac:dyDescent="0.3">
      <c r="A3867" s="79">
        <v>44565</v>
      </c>
      <c r="B3867" s="1">
        <v>132.013375</v>
      </c>
      <c r="C3867" s="1">
        <v>199.14587</v>
      </c>
      <c r="D3867" s="1">
        <v>346.54829999999998</v>
      </c>
      <c r="E3867" s="1">
        <v>168.45554000000001</v>
      </c>
      <c r="F3867" s="3">
        <f t="shared" si="488"/>
        <v>20158.221202534834</v>
      </c>
      <c r="G3867" s="36">
        <f t="shared" si="489"/>
        <v>-5.5523135512452114E-5</v>
      </c>
      <c r="H3867" s="31">
        <f t="shared" si="490"/>
        <v>-1.1927000938178175E-3</v>
      </c>
      <c r="I3867" s="37">
        <f t="shared" si="491"/>
        <v>8.2140642734421943E-3</v>
      </c>
      <c r="J3867" s="37">
        <f t="shared" si="492"/>
        <v>-4.8024203963651351E-3</v>
      </c>
      <c r="K3867" s="39">
        <f t="shared" si="493"/>
        <v>2.2149394287041286E-4</v>
      </c>
      <c r="L3867" s="36">
        <f>-(1-B3867/MAX(B$5:B3867))</f>
        <v>-1.5538662352816313E-2</v>
      </c>
      <c r="M3867" s="37">
        <f>-(1-C3867/MAX(C$5:C3867))</f>
        <v>-3.8616196924026513E-2</v>
      </c>
      <c r="N3867" s="37">
        <f>-(1-D3867/MAX(D$5:D3867))</f>
        <v>0</v>
      </c>
      <c r="O3867" s="37">
        <f>-(1-E3867/MAX(E$5:E3867))</f>
        <v>-0.12866835627204176</v>
      </c>
      <c r="P3867" s="39">
        <f>-(1-F3867/MAX(F$5:F3867))</f>
        <v>-1.0747676613070967E-2</v>
      </c>
      <c r="Q3867" s="33">
        <f>IF(DatiStorici[[#This Row],[Calend]]="X",(DatiStorici[[#This Row],[Balanced]]*B$2/DatiStorici[[#This Row],[Bond 3Y]]),Q3866)</f>
        <v>40.481043846666495</v>
      </c>
      <c r="R3867" s="33">
        <f>IF(DatiStorici[[#This Row],[Calend]]="X",(DatiStorici[[#This Row],[Balanced]]*C$2/DatiStorici[[#This Row],[Bond 10Y]]),R3866)</f>
        <v>26.804299569577907</v>
      </c>
      <c r="S3867" s="33">
        <f>IF(DatiStorici[[#This Row],[Calend]]="X",(DatiStorici[[#This Row],[Balanced]]*D$2/DatiStorici[[#This Row],[SXXR]]),S3866)</f>
        <v>15.548815143109897</v>
      </c>
      <c r="T3867" s="33">
        <f>IF(DatiStorici[[#This Row],[Calend]]="X",(DatiStorici[[#This Row],[Balanced]]*E$2/DatiStorici[[#This Row],[Gold]]),T3866)</f>
        <v>31.573504380624104</v>
      </c>
      <c r="U3867" s="34">
        <f>SUMPRODUCT(DatiStorici[[#This Row],[Bond 3Y]:[Gold]],Q3866:T3866)</f>
        <v>21389.151964235036</v>
      </c>
      <c r="V3867" s="32">
        <f t="shared" si="494"/>
        <v>5.5221608575870668E-4</v>
      </c>
      <c r="W3867" s="32">
        <f>-(1-U3867/MAX(U$5:U3867))</f>
        <v>-7.8289240988835829E-3</v>
      </c>
      <c r="X3867" s="53" t="str">
        <f t="shared" si="495"/>
        <v/>
      </c>
    </row>
    <row r="3868" spans="1:24" x14ac:dyDescent="0.3">
      <c r="A3868" s="79">
        <v>44566</v>
      </c>
      <c r="B3868" s="1">
        <v>132.01011600000001</v>
      </c>
      <c r="C3868" s="1">
        <v>198.96348499999999</v>
      </c>
      <c r="D3868" s="1">
        <v>346.77873399999999</v>
      </c>
      <c r="E3868" s="1">
        <v>169.83468999999999</v>
      </c>
      <c r="F3868" s="3">
        <f t="shared" si="488"/>
        <v>20211.384234768739</v>
      </c>
      <c r="G3868" s="36">
        <f t="shared" si="489"/>
        <v>-2.4687197247565936E-5</v>
      </c>
      <c r="H3868" s="31">
        <f t="shared" si="490"/>
        <v>-9.1625585015318834E-4</v>
      </c>
      <c r="I3868" s="37">
        <f t="shared" si="491"/>
        <v>6.647195253742462E-4</v>
      </c>
      <c r="J3868" s="37">
        <f t="shared" si="492"/>
        <v>8.1536947773942128E-3</v>
      </c>
      <c r="K3868" s="39">
        <f t="shared" si="493"/>
        <v>2.6338163274386463E-3</v>
      </c>
      <c r="L3868" s="36">
        <f>-(1-B3868/MAX(B$5:B3868))</f>
        <v>-1.556296564405002E-2</v>
      </c>
      <c r="M3868" s="37">
        <f>-(1-C3868/MAX(C$5:C3868))</f>
        <v>-3.9496667028297461E-2</v>
      </c>
      <c r="N3868" s="37">
        <f>-(1-D3868/MAX(D$5:D3868))</f>
        <v>0</v>
      </c>
      <c r="O3868" s="37">
        <f>-(1-E3868/MAX(E$5:E3868))</f>
        <v>-0.12153474085964633</v>
      </c>
      <c r="P3868" s="39">
        <f>-(1-F3868/MAX(F$5:F3868))</f>
        <v>-8.1387334614266837E-3</v>
      </c>
      <c r="Q3868" s="33">
        <f>IF(DatiStorici[[#This Row],[Calend]]="X",(DatiStorici[[#This Row],[Balanced]]*B$2/DatiStorici[[#This Row],[Bond 3Y]]),Q3867)</f>
        <v>40.481043846666495</v>
      </c>
      <c r="R3868" s="33">
        <f>IF(DatiStorici[[#This Row],[Calend]]="X",(DatiStorici[[#This Row],[Balanced]]*C$2/DatiStorici[[#This Row],[Bond 10Y]]),R3867)</f>
        <v>26.804299569577907</v>
      </c>
      <c r="S3868" s="33">
        <f>IF(DatiStorici[[#This Row],[Calend]]="X",(DatiStorici[[#This Row],[Balanced]]*D$2/DatiStorici[[#This Row],[SXXR]]),S3867)</f>
        <v>15.548815143109897</v>
      </c>
      <c r="T3868" s="33">
        <f>IF(DatiStorici[[#This Row],[Calend]]="X",(DatiStorici[[#This Row],[Balanced]]*E$2/DatiStorici[[#This Row],[Gold]]),T3867)</f>
        <v>31.573504380624104</v>
      </c>
      <c r="U3868" s="34">
        <f>SUMPRODUCT(DatiStorici[[#This Row],[Bond 3Y]:[Gold]],Q3867:T3867)</f>
        <v>21431.258908571363</v>
      </c>
      <c r="V3868" s="32">
        <f t="shared" si="494"/>
        <v>1.9666769678242475E-3</v>
      </c>
      <c r="W3868" s="32">
        <f>-(1-U3868/MAX(U$5:U3868))</f>
        <v>-5.8757240685627377E-3</v>
      </c>
      <c r="X3868" s="53" t="str">
        <f t="shared" si="495"/>
        <v/>
      </c>
    </row>
    <row r="3869" spans="1:24" x14ac:dyDescent="0.3">
      <c r="A3869" s="79">
        <v>44567</v>
      </c>
      <c r="B3869" s="1">
        <v>131.950535</v>
      </c>
      <c r="C3869" s="1">
        <v>198.39461</v>
      </c>
      <c r="D3869" s="1">
        <v>342.44671099999999</v>
      </c>
      <c r="E3869" s="1">
        <v>166.40129999999999</v>
      </c>
      <c r="F3869" s="3">
        <f t="shared" si="488"/>
        <v>19994.926442768476</v>
      </c>
      <c r="G3869" s="36">
        <f t="shared" si="489"/>
        <v>-4.5143850635426453E-4</v>
      </c>
      <c r="H3869" s="31">
        <f t="shared" si="490"/>
        <v>-2.8632882823554162E-3</v>
      </c>
      <c r="I3869" s="37">
        <f t="shared" si="491"/>
        <v>-1.2570865104300043E-2</v>
      </c>
      <c r="J3869" s="37">
        <f t="shared" si="492"/>
        <v>-2.0423211329922072E-2</v>
      </c>
      <c r="K3869" s="39">
        <f t="shared" si="493"/>
        <v>-1.0767458125766304E-2</v>
      </c>
      <c r="L3869" s="36">
        <f>-(1-B3869/MAX(B$5:B3869))</f>
        <v>-1.6007278131010994E-2</v>
      </c>
      <c r="M3869" s="37">
        <f>-(1-C3869/MAX(C$5:C3869))</f>
        <v>-4.2242931417184049E-2</v>
      </c>
      <c r="N3869" s="37">
        <f>-(1-D3869/MAX(D$5:D3869))</f>
        <v>-1.2492181830273341E-2</v>
      </c>
      <c r="O3869" s="37">
        <f>-(1-E3869/MAX(E$5:E3869))</f>
        <v>-0.13929385612685063</v>
      </c>
      <c r="P3869" s="39">
        <f>-(1-F3869/MAX(F$5:F3869))</f>
        <v>-1.8761266645284103E-2</v>
      </c>
      <c r="Q3869" s="33">
        <f>IF(DatiStorici[[#This Row],[Calend]]="X",(DatiStorici[[#This Row],[Balanced]]*B$2/DatiStorici[[#This Row],[Bond 3Y]]),Q3868)</f>
        <v>40.481043846666495</v>
      </c>
      <c r="R3869" s="33">
        <f>IF(DatiStorici[[#This Row],[Calend]]="X",(DatiStorici[[#This Row],[Balanced]]*C$2/DatiStorici[[#This Row],[Bond 10Y]]),R3868)</f>
        <v>26.804299569577907</v>
      </c>
      <c r="S3869" s="33">
        <f>IF(DatiStorici[[#This Row],[Calend]]="X",(DatiStorici[[#This Row],[Balanced]]*D$2/DatiStorici[[#This Row],[SXXR]]),S3868)</f>
        <v>15.548815143109897</v>
      </c>
      <c r="T3869" s="33">
        <f>IF(DatiStorici[[#This Row],[Calend]]="X",(DatiStorici[[#This Row],[Balanced]]*E$2/DatiStorici[[#This Row],[Gold]]),T3868)</f>
        <v>31.573504380624104</v>
      </c>
      <c r="U3869" s="34">
        <f>SUMPRODUCT(DatiStorici[[#This Row],[Bond 3Y]:[Gold]],Q3868:T3868)</f>
        <v>21237.836732552201</v>
      </c>
      <c r="V3869" s="32">
        <f t="shared" si="494"/>
        <v>-9.0662104734715292E-3</v>
      </c>
      <c r="W3869" s="32">
        <f>-(1-U3869/MAX(U$5:U3869))</f>
        <v>-1.4847930577963186E-2</v>
      </c>
      <c r="X3869" s="53" t="str">
        <f t="shared" si="495"/>
        <v/>
      </c>
    </row>
    <row r="3870" spans="1:24" x14ac:dyDescent="0.3">
      <c r="A3870" s="79">
        <v>44568</v>
      </c>
      <c r="B3870" s="1">
        <v>131.929148</v>
      </c>
      <c r="C3870" s="1">
        <v>197.977081</v>
      </c>
      <c r="D3870" s="1">
        <v>341.12384800000001</v>
      </c>
      <c r="E3870" s="1">
        <v>166.70169999999999</v>
      </c>
      <c r="F3870" s="3">
        <f t="shared" si="488"/>
        <v>19975.774862209288</v>
      </c>
      <c r="G3870" s="36">
        <f t="shared" si="489"/>
        <v>-1.6209660254010258E-4</v>
      </c>
      <c r="H3870" s="31">
        <f t="shared" si="490"/>
        <v>-2.106755673581802E-3</v>
      </c>
      <c r="I3870" s="37">
        <f t="shared" si="491"/>
        <v>-3.8704553143879012E-3</v>
      </c>
      <c r="J3870" s="37">
        <f t="shared" si="492"/>
        <v>1.8036468085665613E-3</v>
      </c>
      <c r="K3870" s="39">
        <f t="shared" si="493"/>
        <v>-9.5828101081531778E-4</v>
      </c>
      <c r="L3870" s="36">
        <f>-(1-B3870/MAX(B$5:B3870))</f>
        <v>-1.616676708149245E-2</v>
      </c>
      <c r="M3870" s="37">
        <f>-(1-C3870/MAX(C$5:C3870))</f>
        <v>-4.4258567583349562E-2</v>
      </c>
      <c r="N3870" s="37">
        <f>-(1-D3870/MAX(D$5:D3870))</f>
        <v>-1.6306899603595548E-2</v>
      </c>
      <c r="O3870" s="37">
        <f>-(1-E3870/MAX(E$5:E3870))</f>
        <v>-0.13774004539568752</v>
      </c>
      <c r="P3870" s="39">
        <f>-(1-F3870/MAX(F$5:F3870))</f>
        <v>-1.9701118697424858E-2</v>
      </c>
      <c r="Q3870" s="33">
        <f>IF(DatiStorici[[#This Row],[Calend]]="X",(DatiStorici[[#This Row],[Balanced]]*B$2/DatiStorici[[#This Row],[Bond 3Y]]),Q3869)</f>
        <v>40.481043846666495</v>
      </c>
      <c r="R3870" s="33">
        <f>IF(DatiStorici[[#This Row],[Calend]]="X",(DatiStorici[[#This Row],[Balanced]]*C$2/DatiStorici[[#This Row],[Bond 10Y]]),R3869)</f>
        <v>26.804299569577907</v>
      </c>
      <c r="S3870" s="33">
        <f>IF(DatiStorici[[#This Row],[Calend]]="X",(DatiStorici[[#This Row],[Balanced]]*D$2/DatiStorici[[#This Row],[SXXR]]),S3869)</f>
        <v>15.548815143109897</v>
      </c>
      <c r="T3870" s="33">
        <f>IF(DatiStorici[[#This Row],[Calend]]="X",(DatiStorici[[#This Row],[Balanced]]*E$2/DatiStorici[[#This Row],[Gold]]),T3869)</f>
        <v>31.573504380624104</v>
      </c>
      <c r="U3870" s="34">
        <f>SUMPRODUCT(DatiStorici[[#This Row],[Bond 3Y]:[Gold]],Q3869:T3869)</f>
        <v>21214.69512054175</v>
      </c>
      <c r="V3870" s="32">
        <f t="shared" si="494"/>
        <v>-1.0902348242847798E-3</v>
      </c>
      <c r="W3870" s="32">
        <f>-(1-U3870/MAX(U$5:U3870))</f>
        <v>-1.5921392402204249E-2</v>
      </c>
      <c r="X3870" s="53" t="str">
        <f t="shared" si="495"/>
        <v/>
      </c>
    </row>
    <row r="3871" spans="1:24" x14ac:dyDescent="0.3">
      <c r="A3871" s="79">
        <v>44571</v>
      </c>
      <c r="B3871" s="1">
        <v>131.944512</v>
      </c>
      <c r="C3871" s="1">
        <v>198.09781899999999</v>
      </c>
      <c r="D3871" s="1">
        <v>336.08558699999998</v>
      </c>
      <c r="E3871" s="1">
        <v>166.845</v>
      </c>
      <c r="F3871" s="3">
        <f t="shared" si="488"/>
        <v>19909.070253066377</v>
      </c>
      <c r="G3871" s="36">
        <f t="shared" si="489"/>
        <v>1.1644966774898414E-4</v>
      </c>
      <c r="H3871" s="31">
        <f t="shared" si="490"/>
        <v>6.0967258334153188E-4</v>
      </c>
      <c r="I3871" s="37">
        <f t="shared" si="491"/>
        <v>-1.4879751220565672E-2</v>
      </c>
      <c r="J3871" s="37">
        <f t="shared" si="492"/>
        <v>8.5925004694492894E-4</v>
      </c>
      <c r="K3871" s="39">
        <f t="shared" si="493"/>
        <v>-3.3448629995499468E-3</v>
      </c>
      <c r="L3871" s="36">
        <f>-(1-B3871/MAX(B$5:B3871))</f>
        <v>-1.6052193357492084E-2</v>
      </c>
      <c r="M3871" s="37">
        <f>-(1-C3871/MAX(C$5:C3871))</f>
        <v>-4.3675700574278498E-2</v>
      </c>
      <c r="N3871" s="37">
        <f>-(1-D3871/MAX(D$5:D3871))</f>
        <v>-3.0835648070622446E-2</v>
      </c>
      <c r="O3871" s="37">
        <f>-(1-E3871/MAX(E$5:E3871))</f>
        <v>-0.13699883009017588</v>
      </c>
      <c r="P3871" s="39">
        <f>-(1-F3871/MAX(F$5:F3871))</f>
        <v>-2.2974606418005306E-2</v>
      </c>
      <c r="Q3871" s="33">
        <f>IF(DatiStorici[[#This Row],[Calend]]="X",(DatiStorici[[#This Row],[Balanced]]*B$2/DatiStorici[[#This Row],[Bond 3Y]]),Q3870)</f>
        <v>40.481043846666495</v>
      </c>
      <c r="R3871" s="33">
        <f>IF(DatiStorici[[#This Row],[Calend]]="X",(DatiStorici[[#This Row],[Balanced]]*C$2/DatiStorici[[#This Row],[Bond 10Y]]),R3870)</f>
        <v>26.804299569577907</v>
      </c>
      <c r="S3871" s="33">
        <f>IF(DatiStorici[[#This Row],[Calend]]="X",(DatiStorici[[#This Row],[Balanced]]*D$2/DatiStorici[[#This Row],[SXXR]]),S3870)</f>
        <v>15.548815143109897</v>
      </c>
      <c r="T3871" s="33">
        <f>IF(DatiStorici[[#This Row],[Calend]]="X",(DatiStorici[[#This Row],[Balanced]]*E$2/DatiStorici[[#This Row],[Gold]]),T3870)</f>
        <v>31.573504380624104</v>
      </c>
      <c r="U3871" s="34">
        <f>SUMPRODUCT(DatiStorici[[#This Row],[Bond 3Y]:[Gold]],Q3870:T3870)</f>
        <v>21144.738863066843</v>
      </c>
      <c r="V3871" s="32">
        <f t="shared" si="494"/>
        <v>-3.3029865839205174E-3</v>
      </c>
      <c r="W3871" s="32">
        <f>-(1-U3871/MAX(U$5:U3871))</f>
        <v>-1.9166428734684882E-2</v>
      </c>
      <c r="X3871" s="53" t="str">
        <f t="shared" si="495"/>
        <v/>
      </c>
    </row>
    <row r="3872" spans="1:24" x14ac:dyDescent="0.3">
      <c r="A3872" s="79">
        <v>44572</v>
      </c>
      <c r="B3872" s="1">
        <v>131.913884</v>
      </c>
      <c r="C3872" s="1">
        <v>197.80228500000001</v>
      </c>
      <c r="D3872" s="1">
        <v>338.92263100000002</v>
      </c>
      <c r="E3872" s="1">
        <v>168.01483999999999</v>
      </c>
      <c r="F3872" s="3">
        <f t="shared" si="488"/>
        <v>19989.649864404251</v>
      </c>
      <c r="G3872" s="36">
        <f t="shared" si="489"/>
        <v>-2.3215482699717374E-4</v>
      </c>
      <c r="H3872" s="31">
        <f t="shared" si="490"/>
        <v>-1.492972858095657E-3</v>
      </c>
      <c r="I3872" s="37">
        <f t="shared" si="491"/>
        <v>8.4060034529904477E-3</v>
      </c>
      <c r="J3872" s="37">
        <f t="shared" si="492"/>
        <v>6.987071123330863E-3</v>
      </c>
      <c r="K3872" s="39">
        <f t="shared" si="493"/>
        <v>4.0392133209755958E-3</v>
      </c>
      <c r="L3872" s="36">
        <f>-(1-B3872/MAX(B$5:B3872))</f>
        <v>-1.628059507701074E-2</v>
      </c>
      <c r="M3872" s="37">
        <f>-(1-C3872/MAX(C$5:C3872))</f>
        <v>-4.5102401518958946E-2</v>
      </c>
      <c r="N3872" s="37">
        <f>-(1-D3872/MAX(D$5:D3872))</f>
        <v>-2.2654512026680229E-2</v>
      </c>
      <c r="O3872" s="37">
        <f>-(1-E3872/MAX(E$5:E3872))</f>
        <v>-0.13094786489129484</v>
      </c>
      <c r="P3872" s="39">
        <f>-(1-F3872/MAX(F$5:F3872))</f>
        <v>-1.9020211487385863E-2</v>
      </c>
      <c r="Q3872" s="33">
        <f>IF(DatiStorici[[#This Row],[Calend]]="X",(DatiStorici[[#This Row],[Balanced]]*B$2/DatiStorici[[#This Row],[Bond 3Y]]),Q3871)</f>
        <v>40.481043846666495</v>
      </c>
      <c r="R3872" s="33">
        <f>IF(DatiStorici[[#This Row],[Calend]]="X",(DatiStorici[[#This Row],[Balanced]]*C$2/DatiStorici[[#This Row],[Bond 10Y]]),R3871)</f>
        <v>26.804299569577907</v>
      </c>
      <c r="S3872" s="33">
        <f>IF(DatiStorici[[#This Row],[Calend]]="X",(DatiStorici[[#This Row],[Balanced]]*D$2/DatiStorici[[#This Row],[SXXR]]),S3871)</f>
        <v>15.548815143109897</v>
      </c>
      <c r="T3872" s="33">
        <f>IF(DatiStorici[[#This Row],[Calend]]="X",(DatiStorici[[#This Row],[Balanced]]*E$2/DatiStorici[[#This Row],[Gold]]),T3871)</f>
        <v>31.573504380624104</v>
      </c>
      <c r="U3872" s="34">
        <f>SUMPRODUCT(DatiStorici[[#This Row],[Bond 3Y]:[Gold]],Q3871:T3871)</f>
        <v>21216.626048860409</v>
      </c>
      <c r="V3872" s="32">
        <f t="shared" si="494"/>
        <v>3.3940008755699784E-3</v>
      </c>
      <c r="W3872" s="32">
        <f>-(1-U3872/MAX(U$5:U3872))</f>
        <v>-1.5831823108825249E-2</v>
      </c>
      <c r="X3872" s="53" t="str">
        <f t="shared" si="495"/>
        <v/>
      </c>
    </row>
    <row r="3873" spans="1:24" x14ac:dyDescent="0.3">
      <c r="A3873" s="79">
        <v>44573</v>
      </c>
      <c r="B3873" s="1">
        <v>131.95737199999999</v>
      </c>
      <c r="C3873" s="1">
        <v>198.38630900000001</v>
      </c>
      <c r="D3873" s="1">
        <v>341.11104599999999</v>
      </c>
      <c r="E3873" s="1">
        <v>169.37064000000001</v>
      </c>
      <c r="F3873" s="3">
        <f t="shared" si="488"/>
        <v>20091.905060781446</v>
      </c>
      <c r="G3873" s="36">
        <f t="shared" si="489"/>
        <v>3.2961529082760788E-4</v>
      </c>
      <c r="H3873" s="31">
        <f t="shared" si="490"/>
        <v>2.9482142185365038E-3</v>
      </c>
      <c r="I3873" s="37">
        <f t="shared" si="491"/>
        <v>6.4362181714958258E-3</v>
      </c>
      <c r="J3873" s="37">
        <f t="shared" si="492"/>
        <v>8.0371407697922264E-3</v>
      </c>
      <c r="K3873" s="39">
        <f t="shared" si="493"/>
        <v>5.1023678303874298E-3</v>
      </c>
      <c r="L3873" s="36">
        <f>-(1-B3873/MAX(B$5:B3873))</f>
        <v>-1.5956292674685235E-2</v>
      </c>
      <c r="M3873" s="37">
        <f>-(1-C3873/MAX(C$5:C3873))</f>
        <v>-4.2283004791285772E-2</v>
      </c>
      <c r="N3873" s="37">
        <f>-(1-D3873/MAX(D$5:D3873))</f>
        <v>-1.6343816515576703E-2</v>
      </c>
      <c r="O3873" s="37">
        <f>-(1-E3873/MAX(E$5:E3873))</f>
        <v>-0.12393502671116507</v>
      </c>
      <c r="P3873" s="39">
        <f>-(1-F3873/MAX(F$5:F3873))</f>
        <v>-1.4002100535125517E-2</v>
      </c>
      <c r="Q3873" s="33">
        <f>IF(DatiStorici[[#This Row],[Calend]]="X",(DatiStorici[[#This Row],[Balanced]]*B$2/DatiStorici[[#This Row],[Bond 3Y]]),Q3872)</f>
        <v>40.481043846666495</v>
      </c>
      <c r="R3873" s="33">
        <f>IF(DatiStorici[[#This Row],[Calend]]="X",(DatiStorici[[#This Row],[Balanced]]*C$2/DatiStorici[[#This Row],[Bond 10Y]]),R3872)</f>
        <v>26.804299569577907</v>
      </c>
      <c r="S3873" s="33">
        <f>IF(DatiStorici[[#This Row],[Calend]]="X",(DatiStorici[[#This Row],[Balanced]]*D$2/DatiStorici[[#This Row],[SXXR]]),S3872)</f>
        <v>15.548815143109897</v>
      </c>
      <c r="T3873" s="33">
        <f>IF(DatiStorici[[#This Row],[Calend]]="X",(DatiStorici[[#This Row],[Balanced]]*E$2/DatiStorici[[#This Row],[Gold]]),T3872)</f>
        <v>31.573504380624104</v>
      </c>
      <c r="U3873" s="34">
        <f>SUMPRODUCT(DatiStorici[[#This Row],[Bond 3Y]:[Gold]],Q3872:T3872)</f>
        <v>21310.875460277697</v>
      </c>
      <c r="V3873" s="32">
        <f t="shared" si="494"/>
        <v>4.4324054965089897E-3</v>
      </c>
      <c r="W3873" s="32">
        <f>-(1-U3873/MAX(U$5:U3873))</f>
        <v>-1.1459908781165207E-2</v>
      </c>
      <c r="X3873" s="53" t="str">
        <f t="shared" si="495"/>
        <v/>
      </c>
    </row>
    <row r="3874" spans="1:24" x14ac:dyDescent="0.3">
      <c r="A3874" s="79">
        <v>44574</v>
      </c>
      <c r="B3874" s="1">
        <v>131.97520399999999</v>
      </c>
      <c r="C3874" s="1">
        <v>198.87817200000001</v>
      </c>
      <c r="D3874" s="1">
        <v>341.03423500000002</v>
      </c>
      <c r="E3874" s="1">
        <v>169.27114</v>
      </c>
      <c r="F3874" s="3">
        <f t="shared" si="488"/>
        <v>20099.718683214989</v>
      </c>
      <c r="G3874" s="36">
        <f t="shared" si="489"/>
        <v>1.3512541950959705E-4</v>
      </c>
      <c r="H3874" s="31">
        <f t="shared" si="490"/>
        <v>2.4762508346902021E-3</v>
      </c>
      <c r="I3874" s="37">
        <f t="shared" si="491"/>
        <v>-2.2520422691186149E-4</v>
      </c>
      <c r="J3874" s="37">
        <f t="shared" si="492"/>
        <v>-5.8764162451131708E-4</v>
      </c>
      <c r="K3874" s="39">
        <f t="shared" si="493"/>
        <v>3.8881845539518855E-4</v>
      </c>
      <c r="L3874" s="36">
        <f>-(1-B3874/MAX(B$5:B3874))</f>
        <v>-1.582331437174489E-2</v>
      </c>
      <c r="M3874" s="37">
        <f>-(1-C3874/MAX(C$5:C3874))</f>
        <v>-3.990851858410327E-2</v>
      </c>
      <c r="N3874" s="37">
        <f>-(1-D3874/MAX(D$5:D3874))</f>
        <v>-1.6565315103780121E-2</v>
      </c>
      <c r="O3874" s="37">
        <f>-(1-E3874/MAX(E$5:E3874))</f>
        <v>-0.12444968772231935</v>
      </c>
      <c r="P3874" s="39">
        <f>-(1-F3874/MAX(F$5:F3874))</f>
        <v>-1.3618651813693816E-2</v>
      </c>
      <c r="Q3874" s="33">
        <f>IF(DatiStorici[[#This Row],[Calend]]="X",(DatiStorici[[#This Row],[Balanced]]*B$2/DatiStorici[[#This Row],[Bond 3Y]]),Q3873)</f>
        <v>40.481043846666495</v>
      </c>
      <c r="R3874" s="33">
        <f>IF(DatiStorici[[#This Row],[Calend]]="X",(DatiStorici[[#This Row],[Balanced]]*C$2/DatiStorici[[#This Row],[Bond 10Y]]),R3873)</f>
        <v>26.804299569577907</v>
      </c>
      <c r="S3874" s="33">
        <f>IF(DatiStorici[[#This Row],[Calend]]="X",(DatiStorici[[#This Row],[Balanced]]*D$2/DatiStorici[[#This Row],[SXXR]]),S3873)</f>
        <v>15.548815143109897</v>
      </c>
      <c r="T3874" s="33">
        <f>IF(DatiStorici[[#This Row],[Calend]]="X",(DatiStorici[[#This Row],[Balanced]]*E$2/DatiStorici[[#This Row],[Gold]]),T3873)</f>
        <v>31.573504380624104</v>
      </c>
      <c r="U3874" s="34">
        <f>SUMPRODUCT(DatiStorici[[#This Row],[Bond 3Y]:[Gold]],Q3873:T3873)</f>
        <v>21320.445477724934</v>
      </c>
      <c r="V3874" s="32">
        <f t="shared" si="494"/>
        <v>4.4896650619413503E-4</v>
      </c>
      <c r="W3874" s="32">
        <f>-(1-U3874/MAX(U$5:U3874))</f>
        <v>-1.1015987744796174E-2</v>
      </c>
      <c r="X3874" s="53" t="str">
        <f t="shared" si="495"/>
        <v/>
      </c>
    </row>
    <row r="3875" spans="1:24" x14ac:dyDescent="0.3">
      <c r="A3875" s="79">
        <v>44575</v>
      </c>
      <c r="B3875" s="1">
        <v>131.94636600000001</v>
      </c>
      <c r="C3875" s="1">
        <v>198.22668200000001</v>
      </c>
      <c r="D3875" s="1">
        <v>337.605457</v>
      </c>
      <c r="E3875" s="1">
        <v>169.51105000000001</v>
      </c>
      <c r="F3875" s="3">
        <f t="shared" si="488"/>
        <v>20040.393679670909</v>
      </c>
      <c r="G3875" s="36">
        <f t="shared" si="489"/>
        <v>-2.1853462083258965E-4</v>
      </c>
      <c r="H3875" s="31">
        <f t="shared" si="490"/>
        <v>-3.2812018183515112E-3</v>
      </c>
      <c r="I3875" s="37">
        <f t="shared" si="491"/>
        <v>-1.0104941447923989E-2</v>
      </c>
      <c r="J3875" s="37">
        <f t="shared" si="492"/>
        <v>1.4163084553149301E-3</v>
      </c>
      <c r="K3875" s="39">
        <f t="shared" si="493"/>
        <v>-2.955898389269566E-3</v>
      </c>
      <c r="L3875" s="36">
        <f>-(1-B3875/MAX(B$5:B3875))</f>
        <v>-1.603836755143262E-2</v>
      </c>
      <c r="M3875" s="37">
        <f>-(1-C3875/MAX(C$5:C3875))</f>
        <v>-4.3053609837393925E-2</v>
      </c>
      <c r="N3875" s="37">
        <f>-(1-D3875/MAX(D$5:D3875))</f>
        <v>-2.6452824526431273E-2</v>
      </c>
      <c r="O3875" s="37">
        <f>-(1-E3875/MAX(E$5:E3875))</f>
        <v>-0.12320875985110313</v>
      </c>
      <c r="P3875" s="39">
        <f>-(1-F3875/MAX(F$5:F3875))</f>
        <v>-1.6529989922412391E-2</v>
      </c>
      <c r="Q3875" s="33">
        <f>IF(DatiStorici[[#This Row],[Calend]]="X",(DatiStorici[[#This Row],[Balanced]]*B$2/DatiStorici[[#This Row],[Bond 3Y]]),Q3874)</f>
        <v>40.481043846666495</v>
      </c>
      <c r="R3875" s="33">
        <f>IF(DatiStorici[[#This Row],[Calend]]="X",(DatiStorici[[#This Row],[Balanced]]*C$2/DatiStorici[[#This Row],[Bond 10Y]]),R3874)</f>
        <v>26.804299569577907</v>
      </c>
      <c r="S3875" s="33">
        <f>IF(DatiStorici[[#This Row],[Calend]]="X",(DatiStorici[[#This Row],[Balanced]]*D$2/DatiStorici[[#This Row],[SXXR]]),S3874)</f>
        <v>15.548815143109897</v>
      </c>
      <c r="T3875" s="33">
        <f>IF(DatiStorici[[#This Row],[Calend]]="X",(DatiStorici[[#This Row],[Balanced]]*E$2/DatiStorici[[#This Row],[Gold]]),T3874)</f>
        <v>31.573504380624104</v>
      </c>
      <c r="U3875" s="34">
        <f>SUMPRODUCT(DatiStorici[[#This Row],[Bond 3Y]:[Gold]],Q3874:T3874)</f>
        <v>21256.076716403091</v>
      </c>
      <c r="V3875" s="32">
        <f t="shared" si="494"/>
        <v>-3.0236762913574194E-3</v>
      </c>
      <c r="W3875" s="32">
        <f>-(1-U3875/MAX(U$5:U3875))</f>
        <v>-1.4001838856701143E-2</v>
      </c>
      <c r="X3875" s="53" t="str">
        <f t="shared" si="495"/>
        <v/>
      </c>
    </row>
    <row r="3876" spans="1:24" x14ac:dyDescent="0.3">
      <c r="A3876" s="79">
        <v>44578</v>
      </c>
      <c r="B3876" s="1">
        <v>131.91834900000001</v>
      </c>
      <c r="C3876" s="1">
        <v>197.73421500000001</v>
      </c>
      <c r="D3876" s="1">
        <v>339.94891699999999</v>
      </c>
      <c r="E3876" s="1">
        <v>169.03125</v>
      </c>
      <c r="F3876" s="3">
        <f t="shared" si="488"/>
        <v>20043.563461967919</v>
      </c>
      <c r="G3876" s="36">
        <f t="shared" si="489"/>
        <v>-2.1235882262839114E-4</v>
      </c>
      <c r="H3876" s="31">
        <f t="shared" si="490"/>
        <v>-2.4874539766753545E-3</v>
      </c>
      <c r="I3876" s="37">
        <f t="shared" si="491"/>
        <v>6.9174355140914018E-3</v>
      </c>
      <c r="J3876" s="37">
        <f t="shared" si="492"/>
        <v>-2.8345073643283739E-3</v>
      </c>
      <c r="K3876" s="39">
        <f t="shared" si="493"/>
        <v>1.5815715461497178E-4</v>
      </c>
      <c r="L3876" s="36">
        <f>-(1-B3876/MAX(B$5:B3876))</f>
        <v>-1.6247298300281821E-2</v>
      </c>
      <c r="M3876" s="37">
        <f>-(1-C3876/MAX(C$5:C3876))</f>
        <v>-4.5431011876157945E-2</v>
      </c>
      <c r="N3876" s="37">
        <f>-(1-D3876/MAX(D$5:D3876))</f>
        <v>-1.9695028357765376E-2</v>
      </c>
      <c r="O3876" s="37">
        <f>-(1-E3876/MAX(E$5:E3876))</f>
        <v>-0.12569051214408611</v>
      </c>
      <c r="P3876" s="39">
        <f>-(1-F3876/MAX(F$5:F3876))</f>
        <v>-1.6374434803215987E-2</v>
      </c>
      <c r="Q3876" s="33">
        <f>IF(DatiStorici[[#This Row],[Calend]]="X",(DatiStorici[[#This Row],[Balanced]]*B$2/DatiStorici[[#This Row],[Bond 3Y]]),Q3875)</f>
        <v>40.481043846666495</v>
      </c>
      <c r="R3876" s="33">
        <f>IF(DatiStorici[[#This Row],[Calend]]="X",(DatiStorici[[#This Row],[Balanced]]*C$2/DatiStorici[[#This Row],[Bond 10Y]]),R3875)</f>
        <v>26.804299569577907</v>
      </c>
      <c r="S3876" s="33">
        <f>IF(DatiStorici[[#This Row],[Calend]]="X",(DatiStorici[[#This Row],[Balanced]]*D$2/DatiStorici[[#This Row],[SXXR]]),S3875)</f>
        <v>15.548815143109897</v>
      </c>
      <c r="T3876" s="33">
        <f>IF(DatiStorici[[#This Row],[Calend]]="X",(DatiStorici[[#This Row],[Balanced]]*E$2/DatiStorici[[#This Row],[Gold]]),T3875)</f>
        <v>31.573504380624104</v>
      </c>
      <c r="U3876" s="34">
        <f>SUMPRODUCT(DatiStorici[[#This Row],[Bond 3Y]:[Gold]],Q3875:T3875)</f>
        <v>21263.031384934955</v>
      </c>
      <c r="V3876" s="32">
        <f t="shared" si="494"/>
        <v>3.2713144298837443E-4</v>
      </c>
      <c r="W3876" s="32">
        <f>-(1-U3876/MAX(U$5:U3876))</f>
        <v>-1.3679235091421771E-2</v>
      </c>
      <c r="X3876" s="53" t="str">
        <f t="shared" si="495"/>
        <v/>
      </c>
    </row>
    <row r="3877" spans="1:24" x14ac:dyDescent="0.3">
      <c r="A3877" s="79">
        <v>44579</v>
      </c>
      <c r="B3877" s="1">
        <v>131.917654</v>
      </c>
      <c r="C3877" s="1">
        <v>197.587176</v>
      </c>
      <c r="D3877" s="1">
        <v>336.630379</v>
      </c>
      <c r="E3877" s="1">
        <v>168.9736</v>
      </c>
      <c r="F3877" s="3">
        <f t="shared" si="488"/>
        <v>19987.627578280153</v>
      </c>
      <c r="G3877" s="36">
        <f t="shared" si="489"/>
        <v>-5.2684242644059721E-6</v>
      </c>
      <c r="H3877" s="31">
        <f t="shared" si="490"/>
        <v>-7.4389603056274284E-4</v>
      </c>
      <c r="I3877" s="37">
        <f t="shared" si="491"/>
        <v>-9.8098319953379143E-3</v>
      </c>
      <c r="J3877" s="37">
        <f t="shared" si="492"/>
        <v>-3.4111936890267449E-4</v>
      </c>
      <c r="K3877" s="39">
        <f t="shared" si="493"/>
        <v>-2.7946168294575614E-3</v>
      </c>
      <c r="L3877" s="36">
        <f>-(1-B3877/MAX(B$5:B3877))</f>
        <v>-1.6252481113232964E-2</v>
      </c>
      <c r="M3877" s="37">
        <f>-(1-C3877/MAX(C$5:C3877))</f>
        <v>-4.6140847902486182E-2</v>
      </c>
      <c r="N3877" s="37">
        <f>-(1-D3877/MAX(D$5:D3877))</f>
        <v>-2.9264640547421727E-2</v>
      </c>
      <c r="O3877" s="37">
        <f>-(1-E3877/MAX(E$5:E3877))</f>
        <v>-0.12598870518220706</v>
      </c>
      <c r="P3877" s="39">
        <f>-(1-F3877/MAX(F$5:F3877))</f>
        <v>-1.9119453936742747E-2</v>
      </c>
      <c r="Q3877" s="33">
        <f>IF(DatiStorici[[#This Row],[Calend]]="X",(DatiStorici[[#This Row],[Balanced]]*B$2/DatiStorici[[#This Row],[Bond 3Y]]),Q3876)</f>
        <v>40.481043846666495</v>
      </c>
      <c r="R3877" s="33">
        <f>IF(DatiStorici[[#This Row],[Calend]]="X",(DatiStorici[[#This Row],[Balanced]]*C$2/DatiStorici[[#This Row],[Bond 10Y]]),R3876)</f>
        <v>26.804299569577907</v>
      </c>
      <c r="S3877" s="33">
        <f>IF(DatiStorici[[#This Row],[Calend]]="X",(DatiStorici[[#This Row],[Balanced]]*D$2/DatiStorici[[#This Row],[SXXR]]),S3876)</f>
        <v>15.548815143109897</v>
      </c>
      <c r="T3877" s="33">
        <f>IF(DatiStorici[[#This Row],[Calend]]="X",(DatiStorici[[#This Row],[Balanced]]*E$2/DatiStorici[[#This Row],[Gold]]),T3876)</f>
        <v>31.573504380624104</v>
      </c>
      <c r="U3877" s="34">
        <f>SUMPRODUCT(DatiStorici[[#This Row],[Bond 3Y]:[Gold]],Q3876:T3876)</f>
        <v>21205.642426770144</v>
      </c>
      <c r="V3877" s="32">
        <f t="shared" si="494"/>
        <v>-2.7026505867139526E-3</v>
      </c>
      <c r="W3877" s="32">
        <f>-(1-U3877/MAX(U$5:U3877))</f>
        <v>-1.6341316527022087E-2</v>
      </c>
      <c r="X3877" s="53" t="str">
        <f t="shared" si="495"/>
        <v/>
      </c>
    </row>
    <row r="3878" spans="1:24" x14ac:dyDescent="0.3">
      <c r="A3878" s="79">
        <v>44580</v>
      </c>
      <c r="B3878" s="1">
        <v>131.901409</v>
      </c>
      <c r="C3878" s="1">
        <v>197.27011300000001</v>
      </c>
      <c r="D3878" s="1">
        <v>337.409873</v>
      </c>
      <c r="E3878" s="1">
        <v>169.87367</v>
      </c>
      <c r="F3878" s="3">
        <f t="shared" si="488"/>
        <v>20026.424650736382</v>
      </c>
      <c r="G3878" s="36">
        <f t="shared" si="489"/>
        <v>-1.2315258674482416E-4</v>
      </c>
      <c r="H3878" s="31">
        <f t="shared" si="490"/>
        <v>-1.6059628477324843E-3</v>
      </c>
      <c r="I3878" s="37">
        <f t="shared" si="491"/>
        <v>2.3129014778563292E-3</v>
      </c>
      <c r="J3878" s="37">
        <f t="shared" si="492"/>
        <v>5.312553451621212E-3</v>
      </c>
      <c r="K3878" s="39">
        <f t="shared" si="493"/>
        <v>1.939172988122184E-3</v>
      </c>
      <c r="L3878" s="36">
        <f>-(1-B3878/MAX(B$5:B3878))</f>
        <v>-1.6373624705161238E-2</v>
      </c>
      <c r="M3878" s="37">
        <f>-(1-C3878/MAX(C$5:C3878))</f>
        <v>-4.767148086391626E-2</v>
      </c>
      <c r="N3878" s="37">
        <f>-(1-D3878/MAX(D$5:D3878))</f>
        <v>-2.7016826816144923E-2</v>
      </c>
      <c r="O3878" s="37">
        <f>-(1-E3878/MAX(E$5:E3878))</f>
        <v>-0.12133311788261325</v>
      </c>
      <c r="P3878" s="39">
        <f>-(1-F3878/MAX(F$5:F3878))</f>
        <v>-1.7215511436939779E-2</v>
      </c>
      <c r="Q3878" s="33">
        <f>IF(DatiStorici[[#This Row],[Calend]]="X",(DatiStorici[[#This Row],[Balanced]]*B$2/DatiStorici[[#This Row],[Bond 3Y]]),Q3877)</f>
        <v>40.481043846666495</v>
      </c>
      <c r="R3878" s="33">
        <f>IF(DatiStorici[[#This Row],[Calend]]="X",(DatiStorici[[#This Row],[Balanced]]*C$2/DatiStorici[[#This Row],[Bond 10Y]]),R3877)</f>
        <v>26.804299569577907</v>
      </c>
      <c r="S3878" s="33">
        <f>IF(DatiStorici[[#This Row],[Calend]]="X",(DatiStorici[[#This Row],[Balanced]]*D$2/DatiStorici[[#This Row],[SXXR]]),S3877)</f>
        <v>15.548815143109897</v>
      </c>
      <c r="T3878" s="33">
        <f>IF(DatiStorici[[#This Row],[Calend]]="X",(DatiStorici[[#This Row],[Balanced]]*E$2/DatiStorici[[#This Row],[Gold]]),T3877)</f>
        <v>31.573504380624104</v>
      </c>
      <c r="U3878" s="34">
        <f>SUMPRODUCT(DatiStorici[[#This Row],[Bond 3Y]:[Gold]],Q3877:T3877)</f>
        <v>21237.024732777456</v>
      </c>
      <c r="V3878" s="32">
        <f t="shared" si="494"/>
        <v>1.478809595469056E-3</v>
      </c>
      <c r="W3878" s="32">
        <f>-(1-U3878/MAX(U$5:U3878))</f>
        <v>-1.4885596526173162E-2</v>
      </c>
      <c r="X3878" s="53" t="str">
        <f t="shared" si="495"/>
        <v/>
      </c>
    </row>
    <row r="3879" spans="1:24" x14ac:dyDescent="0.3">
      <c r="A3879" s="79">
        <v>44581</v>
      </c>
      <c r="B3879" s="1">
        <v>131.92973699999999</v>
      </c>
      <c r="C3879" s="1">
        <v>197.756122</v>
      </c>
      <c r="D3879" s="1">
        <v>339.13741900000002</v>
      </c>
      <c r="E3879" s="1">
        <v>171.58266</v>
      </c>
      <c r="F3879" s="3">
        <f t="shared" si="488"/>
        <v>20132.821041347943</v>
      </c>
      <c r="G3879" s="36">
        <f t="shared" si="489"/>
        <v>2.147434109910002E-4</v>
      </c>
      <c r="H3879" s="31">
        <f t="shared" si="490"/>
        <v>2.4606428746304044E-3</v>
      </c>
      <c r="I3879" s="37">
        <f t="shared" si="491"/>
        <v>5.1069593363489655E-3</v>
      </c>
      <c r="J3879" s="37">
        <f t="shared" si="492"/>
        <v>1.0010089842604876E-2</v>
      </c>
      <c r="K3879" s="39">
        <f t="shared" si="493"/>
        <v>5.2987369516227685E-3</v>
      </c>
      <c r="L3879" s="36">
        <f>-(1-B3879/MAX(B$5:B3879))</f>
        <v>-1.6162374740732566E-2</v>
      </c>
      <c r="M3879" s="37">
        <f>-(1-C3879/MAX(C$5:C3879))</f>
        <v>-4.5325255050902236E-2</v>
      </c>
      <c r="N3879" s="37">
        <f>-(1-D3879/MAX(D$5:D3879))</f>
        <v>-2.2035131485311776E-2</v>
      </c>
      <c r="O3879" s="37">
        <f>-(1-E3879/MAX(E$5:E3879))</f>
        <v>-0.1124934141494226</v>
      </c>
      <c r="P3879" s="39">
        <f>-(1-F3879/MAX(F$5:F3879))</f>
        <v>-1.1994173921344164E-2</v>
      </c>
      <c r="Q3879" s="33">
        <f>IF(DatiStorici[[#This Row],[Calend]]="X",(DatiStorici[[#This Row],[Balanced]]*B$2/DatiStorici[[#This Row],[Bond 3Y]]),Q3878)</f>
        <v>40.481043846666495</v>
      </c>
      <c r="R3879" s="33">
        <f>IF(DatiStorici[[#This Row],[Calend]]="X",(DatiStorici[[#This Row],[Balanced]]*C$2/DatiStorici[[#This Row],[Bond 10Y]]),R3878)</f>
        <v>26.804299569577907</v>
      </c>
      <c r="S3879" s="33">
        <f>IF(DatiStorici[[#This Row],[Calend]]="X",(DatiStorici[[#This Row],[Balanced]]*D$2/DatiStorici[[#This Row],[SXXR]]),S3878)</f>
        <v>15.548815143109897</v>
      </c>
      <c r="T3879" s="33">
        <f>IF(DatiStorici[[#This Row],[Calend]]="X",(DatiStorici[[#This Row],[Balanced]]*E$2/DatiStorici[[#This Row],[Gold]]),T3878)</f>
        <v>31.573504380624104</v>
      </c>
      <c r="U3879" s="34">
        <f>SUMPRODUCT(DatiStorici[[#This Row],[Bond 3Y]:[Gold]],Q3878:T3878)</f>
        <v>21332.018707273717</v>
      </c>
      <c r="V3879" s="32">
        <f t="shared" si="494"/>
        <v>4.4630616288771768E-3</v>
      </c>
      <c r="W3879" s="32">
        <f>-(1-U3879/MAX(U$5:U3879))</f>
        <v>-1.0479144412612329E-2</v>
      </c>
      <c r="X3879" s="53" t="str">
        <f t="shared" si="495"/>
        <v/>
      </c>
    </row>
    <row r="3880" spans="1:24" x14ac:dyDescent="0.3">
      <c r="A3880" s="79">
        <v>44582</v>
      </c>
      <c r="B3880" s="1">
        <v>131.97124099999999</v>
      </c>
      <c r="C3880" s="1">
        <v>198.17265699999999</v>
      </c>
      <c r="D3880" s="1">
        <v>332.88795499999998</v>
      </c>
      <c r="E3880" s="1">
        <v>170.86018000000001</v>
      </c>
      <c r="F3880" s="3">
        <f t="shared" si="488"/>
        <v>20021.883244765024</v>
      </c>
      <c r="G3880" s="36">
        <f t="shared" si="489"/>
        <v>3.1454222456272812E-4</v>
      </c>
      <c r="H3880" s="31">
        <f t="shared" si="490"/>
        <v>2.1040913202909298E-3</v>
      </c>
      <c r="I3880" s="37">
        <f t="shared" si="491"/>
        <v>-1.8599429133903517E-2</v>
      </c>
      <c r="J3880" s="37">
        <f t="shared" si="492"/>
        <v>-4.2195717800173173E-3</v>
      </c>
      <c r="K3880" s="39">
        <f t="shared" si="493"/>
        <v>-5.5255333497463543E-3</v>
      </c>
      <c r="L3880" s="36">
        <f>-(1-B3880/MAX(B$5:B3880))</f>
        <v>-1.5852867591493291E-2</v>
      </c>
      <c r="M3880" s="37">
        <f>-(1-C3880/MAX(C$5:C3880))</f>
        <v>-4.3314417455253218E-2</v>
      </c>
      <c r="N3880" s="37">
        <f>-(1-D3880/MAX(D$5:D3880))</f>
        <v>-4.005660566256064E-2</v>
      </c>
      <c r="O3880" s="37">
        <f>-(1-E3880/MAX(E$5:E3880))</f>
        <v>-0.11623042206237433</v>
      </c>
      <c r="P3880" s="39">
        <f>-(1-F3880/MAX(F$5:F3880))</f>
        <v>-1.7438378145439026E-2</v>
      </c>
      <c r="Q3880" s="33">
        <f>IF(DatiStorici[[#This Row],[Calend]]="X",(DatiStorici[[#This Row],[Balanced]]*B$2/DatiStorici[[#This Row],[Bond 3Y]]),Q3879)</f>
        <v>40.481043846666495</v>
      </c>
      <c r="R3880" s="33">
        <f>IF(DatiStorici[[#This Row],[Calend]]="X",(DatiStorici[[#This Row],[Balanced]]*C$2/DatiStorici[[#This Row],[Bond 10Y]]),R3879)</f>
        <v>26.804299569577907</v>
      </c>
      <c r="S3880" s="33">
        <f>IF(DatiStorici[[#This Row],[Calend]]="X",(DatiStorici[[#This Row],[Balanced]]*D$2/DatiStorici[[#This Row],[SXXR]]),S3879)</f>
        <v>15.548815143109897</v>
      </c>
      <c r="T3880" s="33">
        <f>IF(DatiStorici[[#This Row],[Calend]]="X",(DatiStorici[[#This Row],[Balanced]]*E$2/DatiStorici[[#This Row],[Gold]]),T3879)</f>
        <v>31.573504380624104</v>
      </c>
      <c r="U3880" s="34">
        <f>SUMPRODUCT(DatiStorici[[#This Row],[Bond 3Y]:[Gold]],Q3879:T3879)</f>
        <v>21224.88077551431</v>
      </c>
      <c r="V3880" s="32">
        <f t="shared" si="494"/>
        <v>-5.0350546870726945E-3</v>
      </c>
      <c r="W3880" s="32">
        <f>-(1-U3880/MAX(U$5:U3880))</f>
        <v>-1.5448914004286385E-2</v>
      </c>
      <c r="X3880" s="53" t="str">
        <f t="shared" si="495"/>
        <v/>
      </c>
    </row>
    <row r="3881" spans="1:24" x14ac:dyDescent="0.3">
      <c r="A3881" s="79">
        <v>44585</v>
      </c>
      <c r="B3881" s="1">
        <v>131.99731800000001</v>
      </c>
      <c r="C3881" s="1">
        <v>198.54631800000001</v>
      </c>
      <c r="D3881" s="1">
        <v>320.23967199999998</v>
      </c>
      <c r="E3881" s="1">
        <v>170.29669000000001</v>
      </c>
      <c r="F3881" s="3">
        <f t="shared" si="488"/>
        <v>19819.489700292572</v>
      </c>
      <c r="G3881" s="36">
        <f t="shared" si="489"/>
        <v>1.9757656126642763E-4</v>
      </c>
      <c r="H3881" s="31">
        <f t="shared" si="490"/>
        <v>1.8837571885537822E-3</v>
      </c>
      <c r="I3881" s="37">
        <f t="shared" si="491"/>
        <v>-3.8736271437778441E-2</v>
      </c>
      <c r="J3881" s="37">
        <f t="shared" si="492"/>
        <v>-3.3034100261528959E-3</v>
      </c>
      <c r="K3881" s="39">
        <f t="shared" si="493"/>
        <v>-1.0160055768355844E-2</v>
      </c>
      <c r="L3881" s="36">
        <f>-(1-B3881/MAX(B$5:B3881))</f>
        <v>-1.5658403975198021E-2</v>
      </c>
      <c r="M3881" s="37">
        <f>-(1-C3881/MAX(C$5:C3881))</f>
        <v>-4.1510555626528389E-2</v>
      </c>
      <c r="N3881" s="37">
        <f>-(1-D3881/MAX(D$5:D3881))</f>
        <v>-7.653024651736573E-2</v>
      </c>
      <c r="O3881" s="37">
        <f>-(1-E3881/MAX(E$5:E3881))</f>
        <v>-0.11914505857669899</v>
      </c>
      <c r="P3881" s="39">
        <f>-(1-F3881/MAX(F$5:F3881))</f>
        <v>-2.7370717020791413E-2</v>
      </c>
      <c r="Q3881" s="33">
        <f>IF(DatiStorici[[#This Row],[Calend]]="X",(DatiStorici[[#This Row],[Balanced]]*B$2/DatiStorici[[#This Row],[Bond 3Y]]),Q3880)</f>
        <v>40.481043846666495</v>
      </c>
      <c r="R3881" s="33">
        <f>IF(DatiStorici[[#This Row],[Calend]]="X",(DatiStorici[[#This Row],[Balanced]]*C$2/DatiStorici[[#This Row],[Bond 10Y]]),R3880)</f>
        <v>26.804299569577907</v>
      </c>
      <c r="S3881" s="33">
        <f>IF(DatiStorici[[#This Row],[Calend]]="X",(DatiStorici[[#This Row],[Balanced]]*D$2/DatiStorici[[#This Row],[SXXR]]),S3880)</f>
        <v>15.548815143109897</v>
      </c>
      <c r="T3881" s="33">
        <f>IF(DatiStorici[[#This Row],[Calend]]="X",(DatiStorici[[#This Row],[Balanced]]*E$2/DatiStorici[[#This Row],[Gold]]),T3880)</f>
        <v>31.573504380624104</v>
      </c>
      <c r="U3881" s="34">
        <f>SUMPRODUCT(DatiStorici[[#This Row],[Bond 3Y]:[Gold]],Q3880:T3880)</f>
        <v>21021.494952847992</v>
      </c>
      <c r="V3881" s="32">
        <f t="shared" si="494"/>
        <v>-9.6286315922514912E-3</v>
      </c>
      <c r="W3881" s="32">
        <f>-(1-U3881/MAX(U$5:U3881))</f>
        <v>-2.4883300689429122E-2</v>
      </c>
      <c r="X3881" s="53" t="str">
        <f t="shared" si="495"/>
        <v/>
      </c>
    </row>
    <row r="3882" spans="1:24" x14ac:dyDescent="0.3">
      <c r="A3882" s="79">
        <v>44586</v>
      </c>
      <c r="B3882" s="1">
        <v>131.99209099999999</v>
      </c>
      <c r="C3882" s="1">
        <v>198.377792</v>
      </c>
      <c r="D3882" s="1">
        <v>322.51129900000001</v>
      </c>
      <c r="E3882" s="1">
        <v>171.75453999999999</v>
      </c>
      <c r="F3882" s="3">
        <f t="shared" si="488"/>
        <v>19906.765543135345</v>
      </c>
      <c r="G3882" s="36">
        <f t="shared" si="489"/>
        <v>-3.9600073506761164E-5</v>
      </c>
      <c r="H3882" s="31">
        <f t="shared" si="490"/>
        <v>-8.4915985640995569E-4</v>
      </c>
      <c r="I3882" s="37">
        <f t="shared" si="491"/>
        <v>7.0684808290400018E-3</v>
      </c>
      <c r="J3882" s="37">
        <f t="shared" si="492"/>
        <v>8.5242133322535728E-3</v>
      </c>
      <c r="K3882" s="39">
        <f t="shared" si="493"/>
        <v>4.3938691286577033E-3</v>
      </c>
      <c r="L3882" s="36">
        <f>-(1-B3882/MAX(B$5:B3882))</f>
        <v>-1.5697383202961102E-2</v>
      </c>
      <c r="M3882" s="37">
        <f>-(1-C3882/MAX(C$5:C3882))</f>
        <v>-4.2324120913105445E-2</v>
      </c>
      <c r="N3882" s="37">
        <f>-(1-D3882/MAX(D$5:D3882))</f>
        <v>-6.9979593962067987E-2</v>
      </c>
      <c r="O3882" s="37">
        <f>-(1-E3882/MAX(E$5:E3882))</f>
        <v>-0.11160436958060671</v>
      </c>
      <c r="P3882" s="39">
        <f>-(1-F3882/MAX(F$5:F3882))</f>
        <v>-2.3087708642209437E-2</v>
      </c>
      <c r="Q3882" s="33">
        <f>IF(DatiStorici[[#This Row],[Calend]]="X",(DatiStorici[[#This Row],[Balanced]]*B$2/DatiStorici[[#This Row],[Bond 3Y]]),Q3881)</f>
        <v>40.481043846666495</v>
      </c>
      <c r="R3882" s="33">
        <f>IF(DatiStorici[[#This Row],[Calend]]="X",(DatiStorici[[#This Row],[Balanced]]*C$2/DatiStorici[[#This Row],[Bond 10Y]]),R3881)</f>
        <v>26.804299569577907</v>
      </c>
      <c r="S3882" s="33">
        <f>IF(DatiStorici[[#This Row],[Calend]]="X",(DatiStorici[[#This Row],[Balanced]]*D$2/DatiStorici[[#This Row],[SXXR]]),S3881)</f>
        <v>15.548815143109897</v>
      </c>
      <c r="T3882" s="33">
        <f>IF(DatiStorici[[#This Row],[Calend]]="X",(DatiStorici[[#This Row],[Balanced]]*E$2/DatiStorici[[#This Row],[Gold]]),T3881)</f>
        <v>31.573504380624104</v>
      </c>
      <c r="U3882" s="34">
        <f>SUMPRODUCT(DatiStorici[[#This Row],[Bond 3Y]:[Gold]],Q3881:T3881)</f>
        <v>21098.116678700928</v>
      </c>
      <c r="V3882" s="32">
        <f t="shared" si="494"/>
        <v>3.6382961478658039E-3</v>
      </c>
      <c r="W3882" s="32">
        <f>-(1-U3882/MAX(U$5:U3882))</f>
        <v>-2.1329075617578463E-2</v>
      </c>
      <c r="X3882" s="53" t="str">
        <f t="shared" si="495"/>
        <v/>
      </c>
    </row>
    <row r="3883" spans="1:24" x14ac:dyDescent="0.3">
      <c r="A3883" s="79">
        <v>44587</v>
      </c>
      <c r="B3883" s="1">
        <v>131.93800400000001</v>
      </c>
      <c r="C3883" s="1">
        <v>197.85762299999999</v>
      </c>
      <c r="D3883" s="1">
        <v>327.93219499999998</v>
      </c>
      <c r="E3883" s="1">
        <v>170.69739000000001</v>
      </c>
      <c r="F3883" s="3">
        <f t="shared" si="488"/>
        <v>19932.114429645681</v>
      </c>
      <c r="G3883" s="36">
        <f t="shared" si="489"/>
        <v>-4.0985853285986705E-4</v>
      </c>
      <c r="H3883" s="31">
        <f t="shared" si="490"/>
        <v>-2.6255568236751192E-3</v>
      </c>
      <c r="I3883" s="37">
        <f t="shared" si="491"/>
        <v>1.6668693172106643E-2</v>
      </c>
      <c r="J3883" s="37">
        <f t="shared" si="492"/>
        <v>-6.1740248220305549E-3</v>
      </c>
      <c r="K3883" s="39">
        <f t="shared" si="493"/>
        <v>1.2725704110437075E-3</v>
      </c>
      <c r="L3883" s="36">
        <f>-(1-B3883/MAX(B$5:B3883))</f>
        <v>-1.6100725367111601E-2</v>
      </c>
      <c r="M3883" s="37">
        <f>-(1-C3883/MAX(C$5:C3883))</f>
        <v>-4.4835255346685421E-2</v>
      </c>
      <c r="N3883" s="37">
        <f>-(1-D3883/MAX(D$5:D3883))</f>
        <v>-5.4347447384129444E-2</v>
      </c>
      <c r="O3883" s="37">
        <f>-(1-E3883/MAX(E$5:E3883))</f>
        <v>-0.11707244885640244</v>
      </c>
      <c r="P3883" s="39">
        <f>-(1-F3883/MAX(F$5:F3883))</f>
        <v>-2.1843727607192887E-2</v>
      </c>
      <c r="Q3883" s="33">
        <f>IF(DatiStorici[[#This Row],[Calend]]="X",(DatiStorici[[#This Row],[Balanced]]*B$2/DatiStorici[[#This Row],[Bond 3Y]]),Q3882)</f>
        <v>40.481043846666495</v>
      </c>
      <c r="R3883" s="33">
        <f>IF(DatiStorici[[#This Row],[Calend]]="X",(DatiStorici[[#This Row],[Balanced]]*C$2/DatiStorici[[#This Row],[Bond 10Y]]),R3882)</f>
        <v>26.804299569577907</v>
      </c>
      <c r="S3883" s="33">
        <f>IF(DatiStorici[[#This Row],[Calend]]="X",(DatiStorici[[#This Row],[Balanced]]*D$2/DatiStorici[[#This Row],[SXXR]]),S3882)</f>
        <v>15.548815143109897</v>
      </c>
      <c r="T3883" s="33">
        <f>IF(DatiStorici[[#This Row],[Calend]]="X",(DatiStorici[[#This Row],[Balanced]]*E$2/DatiStorici[[#This Row],[Gold]]),T3882)</f>
        <v>31.573504380624104</v>
      </c>
      <c r="U3883" s="34">
        <f>SUMPRODUCT(DatiStorici[[#This Row],[Bond 3Y]:[Gold]],Q3882:T3882)</f>
        <v>21132.894994437636</v>
      </c>
      <c r="V3883" s="32">
        <f t="shared" si="494"/>
        <v>1.6470514070579107E-3</v>
      </c>
      <c r="W3883" s="32">
        <f>-(1-U3883/MAX(U$5:U3883))</f>
        <v>-1.9715826106788348E-2</v>
      </c>
      <c r="X3883" s="53" t="str">
        <f t="shared" si="495"/>
        <v/>
      </c>
    </row>
    <row r="3884" spans="1:24" x14ac:dyDescent="0.3">
      <c r="A3884" s="79">
        <v>44588</v>
      </c>
      <c r="B3884" s="1">
        <v>131.936936</v>
      </c>
      <c r="C3884" s="1">
        <v>197.91264000000001</v>
      </c>
      <c r="D3884" s="1">
        <v>330.05375500000002</v>
      </c>
      <c r="E3884" s="1">
        <v>167.98068000000001</v>
      </c>
      <c r="F3884" s="3">
        <f t="shared" si="488"/>
        <v>19858.247467292495</v>
      </c>
      <c r="G3884" s="36">
        <f t="shared" si="489"/>
        <v>-8.0947436691410578E-6</v>
      </c>
      <c r="H3884" s="31">
        <f t="shared" si="490"/>
        <v>2.7802493263330525E-4</v>
      </c>
      <c r="I3884" s="37">
        <f t="shared" si="491"/>
        <v>6.4486706810284351E-3</v>
      </c>
      <c r="J3884" s="37">
        <f t="shared" si="492"/>
        <v>-1.6043366910824711E-2</v>
      </c>
      <c r="K3884" s="39">
        <f t="shared" si="493"/>
        <v>-3.7128110268990367E-3</v>
      </c>
      <c r="L3884" s="36">
        <f>-(1-B3884/MAX(B$5:B3884))</f>
        <v>-1.6108689747301175E-2</v>
      </c>
      <c r="M3884" s="37">
        <f>-(1-C3884/MAX(C$5:C3884))</f>
        <v>-4.4569658813381152E-2</v>
      </c>
      <c r="N3884" s="37">
        <f>-(1-D3884/MAX(D$5:D3884))</f>
        <v>-4.8229540511558477E-2</v>
      </c>
      <c r="O3884" s="37">
        <f>-(1-E3884/MAX(E$5:E3884))</f>
        <v>-0.13112455655100363</v>
      </c>
      <c r="P3884" s="39">
        <f>-(1-F3884/MAX(F$5:F3884))</f>
        <v>-2.546870341211338E-2</v>
      </c>
      <c r="Q3884" s="33">
        <f>IF(DatiStorici[[#This Row],[Calend]]="X",(DatiStorici[[#This Row],[Balanced]]*B$2/DatiStorici[[#This Row],[Bond 3Y]]),Q3883)</f>
        <v>40.481043846666495</v>
      </c>
      <c r="R3884" s="33">
        <f>IF(DatiStorici[[#This Row],[Calend]]="X",(DatiStorici[[#This Row],[Balanced]]*C$2/DatiStorici[[#This Row],[Bond 10Y]]),R3883)</f>
        <v>26.804299569577907</v>
      </c>
      <c r="S3884" s="33">
        <f>IF(DatiStorici[[#This Row],[Calend]]="X",(DatiStorici[[#This Row],[Balanced]]*D$2/DatiStorici[[#This Row],[SXXR]]),S3883)</f>
        <v>15.548815143109897</v>
      </c>
      <c r="T3884" s="33">
        <f>IF(DatiStorici[[#This Row],[Calend]]="X",(DatiStorici[[#This Row],[Balanced]]*E$2/DatiStorici[[#This Row],[Gold]]),T3883)</f>
        <v>31.573504380624104</v>
      </c>
      <c r="U3884" s="34">
        <f>SUMPRODUCT(DatiStorici[[#This Row],[Bond 3Y]:[Gold]],Q3883:T3883)</f>
        <v>21081.538142001358</v>
      </c>
      <c r="V3884" s="32">
        <f t="shared" si="494"/>
        <v>-2.433143072518725E-3</v>
      </c>
      <c r="W3884" s="32">
        <f>-(1-U3884/MAX(U$5:U3884))</f>
        <v>-2.2098098373673825E-2</v>
      </c>
      <c r="X3884" s="53" t="str">
        <f t="shared" si="495"/>
        <v/>
      </c>
    </row>
    <row r="3885" spans="1:24" x14ac:dyDescent="0.3">
      <c r="A3885" s="79">
        <v>44589</v>
      </c>
      <c r="B3885" s="1">
        <v>131.91651300000001</v>
      </c>
      <c r="C3885" s="1">
        <v>197.721091</v>
      </c>
      <c r="D3885" s="1">
        <v>326.70392299999997</v>
      </c>
      <c r="E3885" s="1">
        <v>166.24954</v>
      </c>
      <c r="F3885" s="3">
        <f t="shared" si="488"/>
        <v>19734.223195501272</v>
      </c>
      <c r="G3885" s="36">
        <f t="shared" si="489"/>
        <v>-1.5480563258259836E-4</v>
      </c>
      <c r="H3885" s="31">
        <f t="shared" si="490"/>
        <v>-9.6831488297400789E-4</v>
      </c>
      <c r="I3885" s="37">
        <f t="shared" si="491"/>
        <v>-1.0201208640841787E-2</v>
      </c>
      <c r="J3885" s="37">
        <f t="shared" si="492"/>
        <v>-1.0359060175409589E-2</v>
      </c>
      <c r="K3885" s="39">
        <f t="shared" si="493"/>
        <v>-6.2650638057209504E-3</v>
      </c>
      <c r="L3885" s="36">
        <f>-(1-B3885/MAX(B$5:B3885))</f>
        <v>-1.6260989875214404E-2</v>
      </c>
      <c r="M3885" s="37">
        <f>-(1-C3885/MAX(C$5:C3885))</f>
        <v>-4.5494368455089584E-2</v>
      </c>
      <c r="N3885" s="37">
        <f>-(1-D3885/MAX(D$5:D3885))</f>
        <v>-5.7889394682431705E-2</v>
      </c>
      <c r="O3885" s="37">
        <f>-(1-E3885/MAX(E$5:E3885))</f>
        <v>-0.14007883054949144</v>
      </c>
      <c r="P3885" s="39">
        <f>-(1-F3885/MAX(F$5:F3885))</f>
        <v>-3.1555118368727264E-2</v>
      </c>
      <c r="Q3885" s="33">
        <f>IF(DatiStorici[[#This Row],[Calend]]="X",(DatiStorici[[#This Row],[Balanced]]*B$2/DatiStorici[[#This Row],[Bond 3Y]]),Q3884)</f>
        <v>40.481043846666495</v>
      </c>
      <c r="R3885" s="33">
        <f>IF(DatiStorici[[#This Row],[Calend]]="X",(DatiStorici[[#This Row],[Balanced]]*C$2/DatiStorici[[#This Row],[Bond 10Y]]),R3884)</f>
        <v>26.804299569577907</v>
      </c>
      <c r="S3885" s="33">
        <f>IF(DatiStorici[[#This Row],[Calend]]="X",(DatiStorici[[#This Row],[Balanced]]*D$2/DatiStorici[[#This Row],[SXXR]]),S3884)</f>
        <v>15.548815143109897</v>
      </c>
      <c r="T3885" s="33">
        <f>IF(DatiStorici[[#This Row],[Calend]]="X",(DatiStorici[[#This Row],[Balanced]]*E$2/DatiStorici[[#This Row],[Gold]]),T3884)</f>
        <v>31.573504380624104</v>
      </c>
      <c r="U3885" s="34">
        <f>SUMPRODUCT(DatiStorici[[#This Row],[Bond 3Y]:[Gold]],Q3884:T3884)</f>
        <v>20968.832985962676</v>
      </c>
      <c r="V3885" s="32">
        <f t="shared" si="494"/>
        <v>-5.3604961333969404E-3</v>
      </c>
      <c r="W3885" s="32">
        <f>-(1-U3885/MAX(U$5:U3885))</f>
        <v>-2.7326112841637884E-2</v>
      </c>
      <c r="X3885" s="53" t="str">
        <f t="shared" si="495"/>
        <v/>
      </c>
    </row>
    <row r="3886" spans="1:24" x14ac:dyDescent="0.3">
      <c r="A3886" s="79">
        <v>44592</v>
      </c>
      <c r="B3886" s="1">
        <v>131.850188</v>
      </c>
      <c r="C3886" s="1">
        <v>196.98374200000001</v>
      </c>
      <c r="D3886" s="1">
        <v>329.03315900000001</v>
      </c>
      <c r="E3886" s="1">
        <v>166.90414000000001</v>
      </c>
      <c r="F3886" s="3">
        <f t="shared" si="488"/>
        <v>19774.774849989422</v>
      </c>
      <c r="G3886" s="36">
        <f t="shared" si="489"/>
        <v>-5.0290655451532777E-4</v>
      </c>
      <c r="H3886" s="31">
        <f t="shared" si="490"/>
        <v>-3.7362089140509942E-3</v>
      </c>
      <c r="I3886" s="37">
        <f t="shared" si="491"/>
        <v>7.104206427421338E-3</v>
      </c>
      <c r="J3886" s="37">
        <f t="shared" si="492"/>
        <v>3.929723017919857E-3</v>
      </c>
      <c r="K3886" s="39">
        <f t="shared" si="493"/>
        <v>2.0527814287544296E-3</v>
      </c>
      <c r="L3886" s="36">
        <f>-(1-B3886/MAX(B$5:B3886))</f>
        <v>-1.675559429101281E-2</v>
      </c>
      <c r="M3886" s="37">
        <f>-(1-C3886/MAX(C$5:C3886))</f>
        <v>-4.9053947098695261E-2</v>
      </c>
      <c r="N3886" s="37">
        <f>-(1-D3886/MAX(D$5:D3886))</f>
        <v>-5.1172616023218875E-2</v>
      </c>
      <c r="O3886" s="37">
        <f>-(1-E3886/MAX(E$5:E3886))</f>
        <v>-0.13669293006806871</v>
      </c>
      <c r="P3886" s="39">
        <f>-(1-F3886/MAX(F$5:F3886))</f>
        <v>-2.956507083345461E-2</v>
      </c>
      <c r="Q3886" s="33">
        <f>IF(DatiStorici[[#This Row],[Calend]]="X",(DatiStorici[[#This Row],[Balanced]]*B$2/DatiStorici[[#This Row],[Bond 3Y]]),Q3885)</f>
        <v>40.481043846666495</v>
      </c>
      <c r="R3886" s="33">
        <f>IF(DatiStorici[[#This Row],[Calend]]="X",(DatiStorici[[#This Row],[Balanced]]*C$2/DatiStorici[[#This Row],[Bond 10Y]]),R3885)</f>
        <v>26.804299569577907</v>
      </c>
      <c r="S3886" s="33">
        <f>IF(DatiStorici[[#This Row],[Calend]]="X",(DatiStorici[[#This Row],[Balanced]]*D$2/DatiStorici[[#This Row],[SXXR]]),S3885)</f>
        <v>15.548815143109897</v>
      </c>
      <c r="T3886" s="33">
        <f>IF(DatiStorici[[#This Row],[Calend]]="X",(DatiStorici[[#This Row],[Balanced]]*E$2/DatiStorici[[#This Row],[Gold]]),T3885)</f>
        <v>31.573504380624104</v>
      </c>
      <c r="U3886" s="34">
        <f>SUMPRODUCT(DatiStorici[[#This Row],[Bond 3Y]:[Gold]],Q3885:T3885)</f>
        <v>21003.268833202452</v>
      </c>
      <c r="V3886" s="32">
        <f t="shared" si="494"/>
        <v>1.6408925678664257E-3</v>
      </c>
      <c r="W3886" s="32">
        <f>-(1-U3886/MAX(U$5:U3886))</f>
        <v>-2.5728749296669684E-2</v>
      </c>
      <c r="X3886" s="53" t="str">
        <f t="shared" si="495"/>
        <v/>
      </c>
    </row>
    <row r="3887" spans="1:24" x14ac:dyDescent="0.3">
      <c r="A3887" s="79">
        <v>44593</v>
      </c>
      <c r="B3887" s="1">
        <v>131.77573100000001</v>
      </c>
      <c r="C3887" s="1">
        <v>196.400477</v>
      </c>
      <c r="D3887" s="1">
        <v>333.22791699999999</v>
      </c>
      <c r="E3887" s="1">
        <v>167.32997</v>
      </c>
      <c r="F3887" s="3">
        <f t="shared" si="488"/>
        <v>19838.067915218046</v>
      </c>
      <c r="G3887" s="36">
        <f t="shared" si="489"/>
        <v>-5.6486860064609379E-4</v>
      </c>
      <c r="H3887" s="31">
        <f t="shared" si="490"/>
        <v>-2.9653727792702954E-3</v>
      </c>
      <c r="I3887" s="37">
        <f t="shared" si="491"/>
        <v>1.2668158376044361E-2</v>
      </c>
      <c r="J3887" s="37">
        <f t="shared" si="492"/>
        <v>2.5480955872641113E-3</v>
      </c>
      <c r="K3887" s="39">
        <f t="shared" si="493"/>
        <v>3.1955858086198871E-3</v>
      </c>
      <c r="L3887" s="36">
        <f>-(1-B3887/MAX(B$5:B3887))</f>
        <v>-1.7310841346981132E-2</v>
      </c>
      <c r="M3887" s="37">
        <f>-(1-C3887/MAX(C$5:C3887))</f>
        <v>-5.186967972674883E-2</v>
      </c>
      <c r="N3887" s="37">
        <f>-(1-D3887/MAX(D$5:D3887))</f>
        <v>-3.9076262963691377E-2</v>
      </c>
      <c r="O3887" s="37">
        <f>-(1-E3887/MAX(E$5:E3887))</f>
        <v>-0.13449033611450278</v>
      </c>
      <c r="P3887" s="39">
        <f>-(1-F3887/MAX(F$5:F3887))</f>
        <v>-2.6459002534937159E-2</v>
      </c>
      <c r="Q3887" s="33">
        <f>IF(DatiStorici[[#This Row],[Calend]]="X",(DatiStorici[[#This Row],[Balanced]]*B$2/DatiStorici[[#This Row],[Bond 3Y]]),Q3886)</f>
        <v>40.481043846666495</v>
      </c>
      <c r="R3887" s="33">
        <f>IF(DatiStorici[[#This Row],[Calend]]="X",(DatiStorici[[#This Row],[Balanced]]*C$2/DatiStorici[[#This Row],[Bond 10Y]]),R3886)</f>
        <v>26.804299569577907</v>
      </c>
      <c r="S3887" s="33">
        <f>IF(DatiStorici[[#This Row],[Calend]]="X",(DatiStorici[[#This Row],[Balanced]]*D$2/DatiStorici[[#This Row],[SXXR]]),S3886)</f>
        <v>15.548815143109897</v>
      </c>
      <c r="T3887" s="33">
        <f>IF(DatiStorici[[#This Row],[Calend]]="X",(DatiStorici[[#This Row],[Balanced]]*E$2/DatiStorici[[#This Row],[Gold]]),T3886)</f>
        <v>31.573504380624104</v>
      </c>
      <c r="U3887" s="34">
        <f>SUMPRODUCT(DatiStorici[[#This Row],[Bond 3Y]:[Gold]],Q3886:T3886)</f>
        <v>21063.289188414794</v>
      </c>
      <c r="V3887" s="32">
        <f t="shared" si="494"/>
        <v>2.8535919630144767E-3</v>
      </c>
      <c r="W3887" s="32">
        <f>-(1-U3887/MAX(U$5:U3887))</f>
        <v>-2.2944606170912651E-2</v>
      </c>
      <c r="X3887" s="53" t="str">
        <f t="shared" si="495"/>
        <v/>
      </c>
    </row>
    <row r="3888" spans="1:24" x14ac:dyDescent="0.3">
      <c r="A3888" s="79">
        <v>44594</v>
      </c>
      <c r="B3888" s="1">
        <v>131.728183</v>
      </c>
      <c r="C3888" s="1">
        <v>196.26850300000001</v>
      </c>
      <c r="D3888" s="1">
        <v>334.72360600000002</v>
      </c>
      <c r="E3888" s="1">
        <v>167.68141</v>
      </c>
      <c r="F3888" s="3">
        <f t="shared" si="488"/>
        <v>19869.914088493468</v>
      </c>
      <c r="G3888" s="36">
        <f t="shared" si="489"/>
        <v>-3.6089027896612298E-4</v>
      </c>
      <c r="H3888" s="31">
        <f t="shared" si="490"/>
        <v>-6.7218961359888428E-4</v>
      </c>
      <c r="I3888" s="37">
        <f t="shared" si="491"/>
        <v>4.478443265262669E-3</v>
      </c>
      <c r="J3888" s="37">
        <f t="shared" si="492"/>
        <v>2.0980787513426029E-3</v>
      </c>
      <c r="K3888" s="39">
        <f t="shared" si="493"/>
        <v>1.6040190660139616E-3</v>
      </c>
      <c r="L3888" s="36">
        <f>-(1-B3888/MAX(B$5:B3888))</f>
        <v>-1.7665420325682857E-2</v>
      </c>
      <c r="M3888" s="37">
        <f>-(1-C3888/MAX(C$5:C3888))</f>
        <v>-5.250678892729177E-2</v>
      </c>
      <c r="N3888" s="37">
        <f>-(1-D3888/MAX(D$5:D3888))</f>
        <v>-3.47631697623072E-2</v>
      </c>
      <c r="O3888" s="37">
        <f>-(1-E3888/MAX(E$5:E3888))</f>
        <v>-0.13267252238827121</v>
      </c>
      <c r="P3888" s="39">
        <f>-(1-F3888/MAX(F$5:F3888))</f>
        <v>-2.4896171142863022E-2</v>
      </c>
      <c r="Q3888" s="33">
        <f>IF(DatiStorici[[#This Row],[Calend]]="X",(DatiStorici[[#This Row],[Balanced]]*B$2/DatiStorici[[#This Row],[Bond 3Y]]),Q3887)</f>
        <v>40.481043846666495</v>
      </c>
      <c r="R3888" s="33">
        <f>IF(DatiStorici[[#This Row],[Calend]]="X",(DatiStorici[[#This Row],[Balanced]]*C$2/DatiStorici[[#This Row],[Bond 10Y]]),R3887)</f>
        <v>26.804299569577907</v>
      </c>
      <c r="S3888" s="33">
        <f>IF(DatiStorici[[#This Row],[Calend]]="X",(DatiStorici[[#This Row],[Balanced]]*D$2/DatiStorici[[#This Row],[SXXR]]),S3887)</f>
        <v>15.548815143109897</v>
      </c>
      <c r="T3888" s="33">
        <f>IF(DatiStorici[[#This Row],[Calend]]="X",(DatiStorici[[#This Row],[Balanced]]*E$2/DatiStorici[[#This Row],[Gold]]),T3887)</f>
        <v>31.573504380624104</v>
      </c>
      <c r="U3888" s="34">
        <f>SUMPRODUCT(DatiStorici[[#This Row],[Bond 3Y]:[Gold]],Q3887:T3887)</f>
        <v>21092.179309262687</v>
      </c>
      <c r="V3888" s="32">
        <f t="shared" si="494"/>
        <v>1.3706466278463761E-3</v>
      </c>
      <c r="W3888" s="32">
        <f>-(1-U3888/MAX(U$5:U3888))</f>
        <v>-2.1604490287286393E-2</v>
      </c>
      <c r="X3888" s="53" t="str">
        <f t="shared" si="495"/>
        <v/>
      </c>
    </row>
    <row r="3889" spans="1:24" x14ac:dyDescent="0.3">
      <c r="A3889" s="79">
        <v>44595</v>
      </c>
      <c r="B3889" s="1">
        <v>131.37749600000001</v>
      </c>
      <c r="C3889" s="1">
        <v>193.73896099999999</v>
      </c>
      <c r="D3889" s="1">
        <v>328.84468700000002</v>
      </c>
      <c r="E3889" s="1">
        <v>166.66157999999999</v>
      </c>
      <c r="F3889" s="3">
        <f t="shared" si="488"/>
        <v>19668.550799155186</v>
      </c>
      <c r="G3889" s="36">
        <f t="shared" si="489"/>
        <v>-2.6657517162289265E-3</v>
      </c>
      <c r="H3889" s="31">
        <f t="shared" si="490"/>
        <v>-1.2971943894300774E-2</v>
      </c>
      <c r="I3889" s="37">
        <f t="shared" si="491"/>
        <v>-1.7719571247449401E-2</v>
      </c>
      <c r="J3889" s="37">
        <f t="shared" si="492"/>
        <v>-6.1005206830314802E-3</v>
      </c>
      <c r="K3889" s="39">
        <f t="shared" si="493"/>
        <v>-1.0185778879500574E-2</v>
      </c>
      <c r="L3889" s="36">
        <f>-(1-B3889/MAX(B$5:B3889))</f>
        <v>-2.0280593167945726E-2</v>
      </c>
      <c r="M3889" s="37">
        <f>-(1-C3889/MAX(C$5:C3889))</f>
        <v>-6.4718243314974666E-2</v>
      </c>
      <c r="N3889" s="37">
        <f>-(1-D3889/MAX(D$5:D3889))</f>
        <v>-5.1716109558205936E-2</v>
      </c>
      <c r="O3889" s="37">
        <f>-(1-E3889/MAX(E$5:E3889))</f>
        <v>-0.13794756499134087</v>
      </c>
      <c r="P3889" s="39">
        <f>-(1-F3889/MAX(F$5:F3889))</f>
        <v>-3.4777950880337194E-2</v>
      </c>
      <c r="Q3889" s="33">
        <f>IF(DatiStorici[[#This Row],[Calend]]="X",(DatiStorici[[#This Row],[Balanced]]*B$2/DatiStorici[[#This Row],[Bond 3Y]]),Q3888)</f>
        <v>40.481043846666495</v>
      </c>
      <c r="R3889" s="33">
        <f>IF(DatiStorici[[#This Row],[Calend]]="X",(DatiStorici[[#This Row],[Balanced]]*C$2/DatiStorici[[#This Row],[Bond 10Y]]),R3888)</f>
        <v>26.804299569577907</v>
      </c>
      <c r="S3889" s="33">
        <f>IF(DatiStorici[[#This Row],[Calend]]="X",(DatiStorici[[#This Row],[Balanced]]*D$2/DatiStorici[[#This Row],[SXXR]]),S3888)</f>
        <v>15.548815143109897</v>
      </c>
      <c r="T3889" s="33">
        <f>IF(DatiStorici[[#This Row],[Calend]]="X",(DatiStorici[[#This Row],[Balanced]]*E$2/DatiStorici[[#This Row],[Gold]]),T3888)</f>
        <v>31.573504380624104</v>
      </c>
      <c r="U3889" s="34">
        <f>SUMPRODUCT(DatiStorici[[#This Row],[Bond 3Y]:[Gold]],Q3888:T3888)</f>
        <v>20886.570700152592</v>
      </c>
      <c r="V3889" s="32">
        <f t="shared" si="494"/>
        <v>-9.7959207096892324E-3</v>
      </c>
      <c r="W3889" s="32">
        <f>-(1-U3889/MAX(U$5:U3889))</f>
        <v>-3.1141984586097515E-2</v>
      </c>
      <c r="X3889" s="53" t="str">
        <f t="shared" si="495"/>
        <v/>
      </c>
    </row>
    <row r="3890" spans="1:24" x14ac:dyDescent="0.3">
      <c r="A3890" s="79">
        <v>44596</v>
      </c>
      <c r="B3890" s="1">
        <v>131.10981100000001</v>
      </c>
      <c r="C3890" s="1">
        <v>192.43268499999999</v>
      </c>
      <c r="D3890" s="1">
        <v>324.29218700000001</v>
      </c>
      <c r="E3890" s="1">
        <v>167.77534</v>
      </c>
      <c r="F3890" s="3">
        <f t="shared" si="488"/>
        <v>19604.312098580853</v>
      </c>
      <c r="G3890" s="36">
        <f t="shared" si="489"/>
        <v>-2.0396040925295465E-3</v>
      </c>
      <c r="H3890" s="31">
        <f t="shared" si="490"/>
        <v>-6.7652868654851884E-3</v>
      </c>
      <c r="I3890" s="37">
        <f t="shared" si="491"/>
        <v>-1.3940642181747172E-2</v>
      </c>
      <c r="J3890" s="37">
        <f t="shared" si="492"/>
        <v>6.6605332775302529E-3</v>
      </c>
      <c r="K3890" s="39">
        <f t="shared" si="493"/>
        <v>-3.2714069270867669E-3</v>
      </c>
      <c r="L3890" s="36">
        <f>-(1-B3890/MAX(B$5:B3890))</f>
        <v>-2.2276796455439007E-2</v>
      </c>
      <c r="M3890" s="37">
        <f>-(1-C3890/MAX(C$5:C3890))</f>
        <v>-7.1024337379324898E-2</v>
      </c>
      <c r="N3890" s="37">
        <f>-(1-D3890/MAX(D$5:D3890))</f>
        <v>-6.4844077203419226E-2</v>
      </c>
      <c r="O3890" s="37">
        <f>-(1-E3890/MAX(E$5:E3890))</f>
        <v>-0.13218667204879675</v>
      </c>
      <c r="P3890" s="39">
        <f>-(1-F3890/MAX(F$5:F3890))</f>
        <v>-3.7930425652591637E-2</v>
      </c>
      <c r="Q3890" s="33">
        <f>IF(DatiStorici[[#This Row],[Calend]]="X",(DatiStorici[[#This Row],[Balanced]]*B$2/DatiStorici[[#This Row],[Bond 3Y]]),Q3889)</f>
        <v>40.481043846666495</v>
      </c>
      <c r="R3890" s="33">
        <f>IF(DatiStorici[[#This Row],[Calend]]="X",(DatiStorici[[#This Row],[Balanced]]*C$2/DatiStorici[[#This Row],[Bond 10Y]]),R3889)</f>
        <v>26.804299569577907</v>
      </c>
      <c r="S3890" s="33">
        <f>IF(DatiStorici[[#This Row],[Calend]]="X",(DatiStorici[[#This Row],[Balanced]]*D$2/DatiStorici[[#This Row],[SXXR]]),S3889)</f>
        <v>15.548815143109897</v>
      </c>
      <c r="T3890" s="33">
        <f>IF(DatiStorici[[#This Row],[Calend]]="X",(DatiStorici[[#This Row],[Balanced]]*E$2/DatiStorici[[#This Row],[Gold]]),T3889)</f>
        <v>31.573504380624104</v>
      </c>
      <c r="U3890" s="34">
        <f>SUMPRODUCT(DatiStorici[[#This Row],[Bond 3Y]:[Gold]],Q3889:T3889)</f>
        <v>20805.1000440059</v>
      </c>
      <c r="V3890" s="32">
        <f t="shared" si="494"/>
        <v>-3.908251139565843E-3</v>
      </c>
      <c r="W3890" s="32">
        <f>-(1-U3890/MAX(U$5:U3890))</f>
        <v>-3.4921135283544236E-2</v>
      </c>
      <c r="X3890" s="53" t="str">
        <f t="shared" si="495"/>
        <v/>
      </c>
    </row>
    <row r="3891" spans="1:24" x14ac:dyDescent="0.3">
      <c r="A3891" s="79">
        <v>44599</v>
      </c>
      <c r="B3891" s="1">
        <v>131.06080499999999</v>
      </c>
      <c r="C3891" s="1">
        <v>191.610961</v>
      </c>
      <c r="D3891" s="1">
        <v>326.48842500000001</v>
      </c>
      <c r="E3891" s="1">
        <v>168.59253000000001</v>
      </c>
      <c r="F3891" s="3">
        <f t="shared" si="488"/>
        <v>19647.566954767237</v>
      </c>
      <c r="G3891" s="36">
        <f t="shared" si="489"/>
        <v>-3.7384815520887172E-4</v>
      </c>
      <c r="H3891" s="31">
        <f t="shared" si="490"/>
        <v>-4.2793326360490158E-3</v>
      </c>
      <c r="I3891" s="37">
        <f t="shared" si="491"/>
        <v>6.7495751941216257E-3</v>
      </c>
      <c r="J3891" s="37">
        <f t="shared" si="492"/>
        <v>4.858915970523508E-3</v>
      </c>
      <c r="K3891" s="39">
        <f t="shared" si="493"/>
        <v>2.2039644846888842E-3</v>
      </c>
      <c r="L3891" s="36">
        <f>-(1-B3891/MAX(B$5:B3891))</f>
        <v>-2.2642248155410827E-2</v>
      </c>
      <c r="M3891" s="37">
        <f>-(1-C3891/MAX(C$5:C3891))</f>
        <v>-7.4991239350220895E-2</v>
      </c>
      <c r="N3891" s="37">
        <f>-(1-D3891/MAX(D$5:D3891))</f>
        <v>-5.8510822638852988E-2</v>
      </c>
      <c r="O3891" s="37">
        <f>-(1-E3891/MAX(E$5:E3891))</f>
        <v>-0.12795977926784063</v>
      </c>
      <c r="P3891" s="39">
        <f>-(1-F3891/MAX(F$5:F3891))</f>
        <v>-3.5807720154411693E-2</v>
      </c>
      <c r="Q3891" s="33">
        <f>IF(DatiStorici[[#This Row],[Calend]]="X",(DatiStorici[[#This Row],[Balanced]]*B$2/DatiStorici[[#This Row],[Bond 3Y]]),Q3890)</f>
        <v>40.481043846666495</v>
      </c>
      <c r="R3891" s="33">
        <f>IF(DatiStorici[[#This Row],[Calend]]="X",(DatiStorici[[#This Row],[Balanced]]*C$2/DatiStorici[[#This Row],[Bond 10Y]]),R3890)</f>
        <v>26.804299569577907</v>
      </c>
      <c r="S3891" s="33">
        <f>IF(DatiStorici[[#This Row],[Calend]]="X",(DatiStorici[[#This Row],[Balanced]]*D$2/DatiStorici[[#This Row],[SXXR]]),S3890)</f>
        <v>15.548815143109897</v>
      </c>
      <c r="T3891" s="33">
        <f>IF(DatiStorici[[#This Row],[Calend]]="X",(DatiStorici[[#This Row],[Balanced]]*E$2/DatiStorici[[#This Row],[Gold]]),T3890)</f>
        <v>31.573504380624104</v>
      </c>
      <c r="U3891" s="34">
        <f>SUMPRODUCT(DatiStorici[[#This Row],[Bond 3Y]:[Gold]],Q3890:T3890)</f>
        <v>20841.040944428714</v>
      </c>
      <c r="V3891" s="32">
        <f t="shared" si="494"/>
        <v>1.7260139111327168E-3</v>
      </c>
      <c r="W3891" s="32">
        <f>-(1-U3891/MAX(U$5:U3891))</f>
        <v>-3.325395736545822E-2</v>
      </c>
      <c r="X3891" s="53" t="str">
        <f t="shared" si="495"/>
        <v/>
      </c>
    </row>
    <row r="3892" spans="1:24" x14ac:dyDescent="0.3">
      <c r="A3892" s="79">
        <v>44600</v>
      </c>
      <c r="B3892" s="1">
        <v>131.112098</v>
      </c>
      <c r="C3892" s="1">
        <v>191.23152899999999</v>
      </c>
      <c r="D3892" s="1">
        <v>326.53607599999998</v>
      </c>
      <c r="E3892" s="1">
        <v>169.43198000000001</v>
      </c>
      <c r="F3892" s="3">
        <f t="shared" si="488"/>
        <v>19673.05183964879</v>
      </c>
      <c r="G3892" s="36">
        <f t="shared" si="489"/>
        <v>3.9129139638403252E-4</v>
      </c>
      <c r="H3892" s="31">
        <f t="shared" si="490"/>
        <v>-1.9821839745846779E-3</v>
      </c>
      <c r="I3892" s="37">
        <f t="shared" si="491"/>
        <v>1.4593939434604403E-4</v>
      </c>
      <c r="J3892" s="37">
        <f t="shared" si="492"/>
        <v>4.9668098074462149E-3</v>
      </c>
      <c r="K3892" s="39">
        <f t="shared" si="493"/>
        <v>1.2962608031832142E-3</v>
      </c>
      <c r="L3892" s="36">
        <f>-(1-B3892/MAX(B$5:B3892))</f>
        <v>-2.2259741645051845E-2</v>
      </c>
      <c r="M3892" s="37">
        <f>-(1-C3892/MAX(C$5:C3892))</f>
        <v>-7.6822960887648284E-2</v>
      </c>
      <c r="N3892" s="37">
        <f>-(1-D3892/MAX(D$5:D3892))</f>
        <v>-5.8373412251975121E-2</v>
      </c>
      <c r="O3892" s="37">
        <f>-(1-E3892/MAX(E$5:E3892))</f>
        <v>-0.12361774724961527</v>
      </c>
      <c r="P3892" s="39">
        <f>-(1-F3892/MAX(F$5:F3892))</f>
        <v>-3.4557065082864269E-2</v>
      </c>
      <c r="Q3892" s="33">
        <f>IF(DatiStorici[[#This Row],[Calend]]="X",(DatiStorici[[#This Row],[Balanced]]*B$2/DatiStorici[[#This Row],[Bond 3Y]]),Q3891)</f>
        <v>40.481043846666495</v>
      </c>
      <c r="R3892" s="33">
        <f>IF(DatiStorici[[#This Row],[Calend]]="X",(DatiStorici[[#This Row],[Balanced]]*C$2/DatiStorici[[#This Row],[Bond 10Y]]),R3891)</f>
        <v>26.804299569577907</v>
      </c>
      <c r="S3892" s="33">
        <f>IF(DatiStorici[[#This Row],[Calend]]="X",(DatiStorici[[#This Row],[Balanced]]*D$2/DatiStorici[[#This Row],[SXXR]]),S3891)</f>
        <v>15.548815143109897</v>
      </c>
      <c r="T3892" s="33">
        <f>IF(DatiStorici[[#This Row],[Calend]]="X",(DatiStorici[[#This Row],[Balanced]]*E$2/DatiStorici[[#This Row],[Gold]]),T3891)</f>
        <v>31.573504380624104</v>
      </c>
      <c r="U3892" s="34">
        <f>SUMPRODUCT(DatiStorici[[#This Row],[Bond 3Y]:[Gold]],Q3891:T3891)</f>
        <v>20860.192224459159</v>
      </c>
      <c r="V3892" s="32">
        <f t="shared" si="494"/>
        <v>9.1849952250981593E-4</v>
      </c>
      <c r="W3892" s="32">
        <f>-(1-U3892/MAX(U$5:U3892))</f>
        <v>-3.2365593668549519E-2</v>
      </c>
      <c r="X3892" s="53" t="str">
        <f t="shared" si="495"/>
        <v/>
      </c>
    </row>
    <row r="3893" spans="1:24" x14ac:dyDescent="0.3">
      <c r="A3893" s="79">
        <v>44601</v>
      </c>
      <c r="B3893" s="1">
        <v>131.265435</v>
      </c>
      <c r="C3893" s="1">
        <v>192.066914</v>
      </c>
      <c r="D3893" s="1">
        <v>332.13691</v>
      </c>
      <c r="E3893" s="1">
        <v>169.91352000000001</v>
      </c>
      <c r="F3893" s="3">
        <f t="shared" si="488"/>
        <v>19801.23581988037</v>
      </c>
      <c r="G3893" s="36">
        <f t="shared" si="489"/>
        <v>1.1688273435886784E-3</v>
      </c>
      <c r="H3893" s="31">
        <f t="shared" si="490"/>
        <v>4.3589340784972435E-3</v>
      </c>
      <c r="I3893" s="37">
        <f t="shared" si="491"/>
        <v>1.700682770819531E-2</v>
      </c>
      <c r="J3893" s="37">
        <f t="shared" si="492"/>
        <v>2.8380533893362968E-3</v>
      </c>
      <c r="K3893" s="39">
        <f t="shared" si="493"/>
        <v>6.4945785417970334E-3</v>
      </c>
      <c r="L3893" s="36">
        <f>-(1-B3893/MAX(B$5:B3893))</f>
        <v>-2.1116263962348891E-2</v>
      </c>
      <c r="M3893" s="37">
        <f>-(1-C3893/MAX(C$5:C3893))</f>
        <v>-7.2790109951133219E-2</v>
      </c>
      <c r="N3893" s="37">
        <f>-(1-D3893/MAX(D$5:D3893))</f>
        <v>-4.2222381491247907E-2</v>
      </c>
      <c r="O3893" s="37">
        <f>-(1-E3893/MAX(E$5:E3893))</f>
        <v>-0.12112699485452783</v>
      </c>
      <c r="P3893" s="39">
        <f>-(1-F3893/MAX(F$5:F3893))</f>
        <v>-2.82665149896284E-2</v>
      </c>
      <c r="Q3893" s="33">
        <f>IF(DatiStorici[[#This Row],[Calend]]="X",(DatiStorici[[#This Row],[Balanced]]*B$2/DatiStorici[[#This Row],[Bond 3Y]]),Q3892)</f>
        <v>40.481043846666495</v>
      </c>
      <c r="R3893" s="33">
        <f>IF(DatiStorici[[#This Row],[Calend]]="X",(DatiStorici[[#This Row],[Balanced]]*C$2/DatiStorici[[#This Row],[Bond 10Y]]),R3892)</f>
        <v>26.804299569577907</v>
      </c>
      <c r="S3893" s="33">
        <f>IF(DatiStorici[[#This Row],[Calend]]="X",(DatiStorici[[#This Row],[Balanced]]*D$2/DatiStorici[[#This Row],[SXXR]]),S3892)</f>
        <v>15.548815143109897</v>
      </c>
      <c r="T3893" s="33">
        <f>IF(DatiStorici[[#This Row],[Calend]]="X",(DatiStorici[[#This Row],[Balanced]]*E$2/DatiStorici[[#This Row],[Gold]]),T3892)</f>
        <v>31.573504380624104</v>
      </c>
      <c r="U3893" s="34">
        <f>SUMPRODUCT(DatiStorici[[#This Row],[Bond 3Y]:[Gold]],Q3892:T3892)</f>
        <v>20991.081613888098</v>
      </c>
      <c r="V3893" s="32">
        <f t="shared" si="494"/>
        <v>6.2549979572030226E-3</v>
      </c>
      <c r="W3893" s="32">
        <f>-(1-U3893/MAX(U$5:U3893))</f>
        <v>-2.6294073556349717E-2</v>
      </c>
      <c r="X3893" s="53" t="str">
        <f t="shared" si="495"/>
        <v/>
      </c>
    </row>
    <row r="3894" spans="1:24" x14ac:dyDescent="0.3">
      <c r="A3894" s="79">
        <v>44602</v>
      </c>
      <c r="B3894" s="1">
        <v>131.18717100000001</v>
      </c>
      <c r="C3894" s="1">
        <v>190.78217799999999</v>
      </c>
      <c r="D3894" s="1">
        <v>331.45769799999999</v>
      </c>
      <c r="E3894" s="1">
        <v>170.61349999999999</v>
      </c>
      <c r="F3894" s="3">
        <f t="shared" si="488"/>
        <v>19784.166167901418</v>
      </c>
      <c r="G3894" s="36">
        <f t="shared" si="489"/>
        <v>-5.9640484057416456E-4</v>
      </c>
      <c r="H3894" s="31">
        <f t="shared" si="490"/>
        <v>-6.7114737858867592E-3</v>
      </c>
      <c r="I3894" s="37">
        <f t="shared" si="491"/>
        <v>-2.047069789289771E-3</v>
      </c>
      <c r="J3894" s="37">
        <f t="shared" si="492"/>
        <v>4.1111626672186074E-3</v>
      </c>
      <c r="K3894" s="39">
        <f t="shared" si="493"/>
        <v>-8.6242160896659367E-4</v>
      </c>
      <c r="L3894" s="36">
        <f>-(1-B3894/MAX(B$5:B3894))</f>
        <v>-2.1699900901633318E-2</v>
      </c>
      <c r="M3894" s="37">
        <f>-(1-C3894/MAX(C$5:C3894))</f>
        <v>-7.899221889584096E-2</v>
      </c>
      <c r="N3894" s="37">
        <f>-(1-D3894/MAX(D$5:D3894))</f>
        <v>-4.4181013706567129E-2</v>
      </c>
      <c r="O3894" s="37">
        <f>-(1-E3894/MAX(E$5:E3894))</f>
        <v>-0.11750636757223909</v>
      </c>
      <c r="P3894" s="39">
        <f>-(1-F3894/MAX(F$5:F3894))</f>
        <v>-2.9104197675512533E-2</v>
      </c>
      <c r="Q3894" s="33">
        <f>IF(DatiStorici[[#This Row],[Calend]]="X",(DatiStorici[[#This Row],[Balanced]]*B$2/DatiStorici[[#This Row],[Bond 3Y]]),Q3893)</f>
        <v>40.481043846666495</v>
      </c>
      <c r="R3894" s="33">
        <f>IF(DatiStorici[[#This Row],[Calend]]="X",(DatiStorici[[#This Row],[Balanced]]*C$2/DatiStorici[[#This Row],[Bond 10Y]]),R3893)</f>
        <v>26.804299569577907</v>
      </c>
      <c r="S3894" s="33">
        <f>IF(DatiStorici[[#This Row],[Calend]]="X",(DatiStorici[[#This Row],[Balanced]]*D$2/DatiStorici[[#This Row],[SXXR]]),S3893)</f>
        <v>15.548815143109897</v>
      </c>
      <c r="T3894" s="33">
        <f>IF(DatiStorici[[#This Row],[Calend]]="X",(DatiStorici[[#This Row],[Balanced]]*E$2/DatiStorici[[#This Row],[Gold]]),T3893)</f>
        <v>31.573504380624104</v>
      </c>
      <c r="U3894" s="34">
        <f>SUMPRODUCT(DatiStorici[[#This Row],[Bond 3Y]:[Gold]],Q3893:T3893)</f>
        <v>20965.01683662603</v>
      </c>
      <c r="V3894" s="32">
        <f t="shared" si="494"/>
        <v>-1.2424787612673211E-3</v>
      </c>
      <c r="W3894" s="32">
        <f>-(1-U3894/MAX(U$5:U3894))</f>
        <v>-2.7503131219901333E-2</v>
      </c>
      <c r="X3894" s="53" t="str">
        <f t="shared" si="495"/>
        <v/>
      </c>
    </row>
    <row r="3895" spans="1:24" x14ac:dyDescent="0.3">
      <c r="A3895" s="79">
        <v>44603</v>
      </c>
      <c r="B3895" s="1">
        <v>131.13770400000001</v>
      </c>
      <c r="C3895" s="1">
        <v>190.47178700000001</v>
      </c>
      <c r="D3895" s="1">
        <v>329.58577500000001</v>
      </c>
      <c r="E3895" s="1">
        <v>170.22120000000001</v>
      </c>
      <c r="F3895" s="3">
        <f t="shared" si="488"/>
        <v>19731.453655394187</v>
      </c>
      <c r="G3895" s="36">
        <f t="shared" si="489"/>
        <v>-3.7714304132483313E-4</v>
      </c>
      <c r="H3895" s="31">
        <f t="shared" si="490"/>
        <v>-1.6282640815386245E-3</v>
      </c>
      <c r="I3895" s="37">
        <f t="shared" si="491"/>
        <v>-5.6635549100255795E-3</v>
      </c>
      <c r="J3895" s="37">
        <f t="shared" si="492"/>
        <v>-2.3019966760383531E-3</v>
      </c>
      <c r="K3895" s="39">
        <f t="shared" si="493"/>
        <v>-2.6679345539662239E-3</v>
      </c>
      <c r="L3895" s="36">
        <f>-(1-B3895/MAX(B$5:B3895))</f>
        <v>-2.2068790409907724E-2</v>
      </c>
      <c r="M3895" s="37">
        <f>-(1-C3895/MAX(C$5:C3895))</f>
        <v>-8.0490642538874835E-2</v>
      </c>
      <c r="N3895" s="37">
        <f>-(1-D3895/MAX(D$5:D3895))</f>
        <v>-4.9579046562872486E-2</v>
      </c>
      <c r="O3895" s="37">
        <f>-(1-E3895/MAX(E$5:E3895))</f>
        <v>-0.1195355285237546</v>
      </c>
      <c r="P3895" s="39">
        <f>-(1-F3895/MAX(F$5:F3895))</f>
        <v>-3.1691031848300688E-2</v>
      </c>
      <c r="Q3895" s="33">
        <f>IF(DatiStorici[[#This Row],[Calend]]="X",(DatiStorici[[#This Row],[Balanced]]*B$2/DatiStorici[[#This Row],[Bond 3Y]]),Q3894)</f>
        <v>40.481043846666495</v>
      </c>
      <c r="R3895" s="33">
        <f>IF(DatiStorici[[#This Row],[Calend]]="X",(DatiStorici[[#This Row],[Balanced]]*C$2/DatiStorici[[#This Row],[Bond 10Y]]),R3894)</f>
        <v>26.804299569577907</v>
      </c>
      <c r="S3895" s="33">
        <f>IF(DatiStorici[[#This Row],[Calend]]="X",(DatiStorici[[#This Row],[Balanced]]*D$2/DatiStorici[[#This Row],[SXXR]]),S3894)</f>
        <v>15.548815143109897</v>
      </c>
      <c r="T3895" s="33">
        <f>IF(DatiStorici[[#This Row],[Calend]]="X",(DatiStorici[[#This Row],[Balanced]]*E$2/DatiStorici[[#This Row],[Gold]]),T3894)</f>
        <v>31.573504380624104</v>
      </c>
      <c r="U3895" s="34">
        <f>SUMPRODUCT(DatiStorici[[#This Row],[Bond 3Y]:[Gold]],Q3894:T3894)</f>
        <v>20913.202077024711</v>
      </c>
      <c r="V3895" s="32">
        <f t="shared" si="494"/>
        <v>-2.4745458324415223E-3</v>
      </c>
      <c r="W3895" s="32">
        <f>-(1-U3895/MAX(U$5:U3895))</f>
        <v>-2.9906644265540572E-2</v>
      </c>
      <c r="X3895" s="53" t="str">
        <f t="shared" si="495"/>
        <v/>
      </c>
    </row>
    <row r="3896" spans="1:24" x14ac:dyDescent="0.3">
      <c r="A3896" s="79">
        <v>44606</v>
      </c>
      <c r="B3896" s="1">
        <v>131.203506</v>
      </c>
      <c r="C3896" s="1">
        <v>190.545388</v>
      </c>
      <c r="D3896" s="1">
        <v>323.53758499999998</v>
      </c>
      <c r="E3896" s="1">
        <v>173.46903</v>
      </c>
      <c r="F3896" s="3">
        <f t="shared" si="488"/>
        <v>19772.052889653318</v>
      </c>
      <c r="G3896" s="36">
        <f t="shared" si="489"/>
        <v>5.0165203842691551E-4</v>
      </c>
      <c r="H3896" s="31">
        <f t="shared" si="490"/>
        <v>3.8633954448624654E-4</v>
      </c>
      <c r="I3896" s="37">
        <f t="shared" si="491"/>
        <v>-1.852134915765935E-2</v>
      </c>
      <c r="J3896" s="37">
        <f t="shared" si="492"/>
        <v>1.8900314288359584E-2</v>
      </c>
      <c r="K3896" s="39">
        <f t="shared" si="493"/>
        <v>2.0554756832576707E-3</v>
      </c>
      <c r="L3896" s="36">
        <f>-(1-B3896/MAX(B$5:B3896))</f>
        <v>-2.1578086154071086E-2</v>
      </c>
      <c r="M3896" s="37">
        <f>-(1-C3896/MAX(C$5:C3896))</f>
        <v>-8.0135331081548578E-2</v>
      </c>
      <c r="N3896" s="37">
        <f>-(1-D3896/MAX(D$5:D3896))</f>
        <v>-6.7020110293153135E-2</v>
      </c>
      <c r="O3896" s="37">
        <f>-(1-E3896/MAX(E$5:E3896))</f>
        <v>-0.10273621724880944</v>
      </c>
      <c r="P3896" s="39">
        <f>-(1-F3896/MAX(F$5:F3896))</f>
        <v>-2.9698649364992891E-2</v>
      </c>
      <c r="Q3896" s="33">
        <f>IF(DatiStorici[[#This Row],[Calend]]="X",(DatiStorici[[#This Row],[Balanced]]*B$2/DatiStorici[[#This Row],[Bond 3Y]]),Q3895)</f>
        <v>40.481043846666495</v>
      </c>
      <c r="R3896" s="33">
        <f>IF(DatiStorici[[#This Row],[Calend]]="X",(DatiStorici[[#This Row],[Balanced]]*C$2/DatiStorici[[#This Row],[Bond 10Y]]),R3895)</f>
        <v>26.804299569577907</v>
      </c>
      <c r="S3896" s="33">
        <f>IF(DatiStorici[[#This Row],[Calend]]="X",(DatiStorici[[#This Row],[Balanced]]*D$2/DatiStorici[[#This Row],[SXXR]]),S3895)</f>
        <v>15.548815143109897</v>
      </c>
      <c r="T3896" s="33">
        <f>IF(DatiStorici[[#This Row],[Calend]]="X",(DatiStorici[[#This Row],[Balanced]]*E$2/DatiStorici[[#This Row],[Gold]]),T3895)</f>
        <v>31.573504380624104</v>
      </c>
      <c r="U3896" s="34">
        <f>SUMPRODUCT(DatiStorici[[#This Row],[Bond 3Y]:[Gold]],Q3895:T3895)</f>
        <v>20926.341820396647</v>
      </c>
      <c r="V3896" s="32">
        <f t="shared" si="494"/>
        <v>6.2810167511069786E-4</v>
      </c>
      <c r="W3896" s="32">
        <f>-(1-U3896/MAX(U$5:U3896))</f>
        <v>-2.9297135607123548E-2</v>
      </c>
      <c r="X3896" s="53" t="str">
        <f t="shared" si="495"/>
        <v/>
      </c>
    </row>
    <row r="3897" spans="1:24" x14ac:dyDescent="0.3">
      <c r="A3897" s="79">
        <v>44607</v>
      </c>
      <c r="B3897" s="1">
        <v>131.21070800000001</v>
      </c>
      <c r="C3897" s="1">
        <v>189.99290400000001</v>
      </c>
      <c r="D3897" s="1">
        <v>328.16760799999997</v>
      </c>
      <c r="E3897" s="1">
        <v>171.83113</v>
      </c>
      <c r="F3897" s="3">
        <f t="shared" si="488"/>
        <v>19763.29392613719</v>
      </c>
      <c r="G3897" s="36">
        <f t="shared" si="489"/>
        <v>5.4890319331594741E-5</v>
      </c>
      <c r="H3897" s="31">
        <f t="shared" si="490"/>
        <v>-2.9036993112252032E-3</v>
      </c>
      <c r="I3897" s="37">
        <f t="shared" si="491"/>
        <v>1.4209188295582756E-2</v>
      </c>
      <c r="J3897" s="37">
        <f t="shared" si="492"/>
        <v>-9.4868898084422542E-3</v>
      </c>
      <c r="K3897" s="39">
        <f t="shared" si="493"/>
        <v>-4.4309532430537998E-4</v>
      </c>
      <c r="L3897" s="36">
        <f>-(1-B3897/MAX(B$5:B3897))</f>
        <v>-2.1524378788785214E-2</v>
      </c>
      <c r="M3897" s="37">
        <f>-(1-C3897/MAX(C$5:C3897))</f>
        <v>-8.2802467332270924E-2</v>
      </c>
      <c r="N3897" s="37">
        <f>-(1-D3897/MAX(D$5:D3897))</f>
        <v>-5.3668590877317235E-2</v>
      </c>
      <c r="O3897" s="37">
        <f>-(1-E3897/MAX(E$5:E3897))</f>
        <v>-0.11120820991382974</v>
      </c>
      <c r="P3897" s="39">
        <f>-(1-F3897/MAX(F$5:F3897))</f>
        <v>-3.0128490119379459E-2</v>
      </c>
      <c r="Q3897" s="33">
        <f>IF(DatiStorici[[#This Row],[Calend]]="X",(DatiStorici[[#This Row],[Balanced]]*B$2/DatiStorici[[#This Row],[Bond 3Y]]),Q3896)</f>
        <v>40.481043846666495</v>
      </c>
      <c r="R3897" s="33">
        <f>IF(DatiStorici[[#This Row],[Calend]]="X",(DatiStorici[[#This Row],[Balanced]]*C$2/DatiStorici[[#This Row],[Bond 10Y]]),R3896)</f>
        <v>26.804299569577907</v>
      </c>
      <c r="S3897" s="33">
        <f>IF(DatiStorici[[#This Row],[Calend]]="X",(DatiStorici[[#This Row],[Balanced]]*D$2/DatiStorici[[#This Row],[SXXR]]),S3896)</f>
        <v>15.548815143109897</v>
      </c>
      <c r="T3897" s="33">
        <f>IF(DatiStorici[[#This Row],[Calend]]="X",(DatiStorici[[#This Row],[Balanced]]*E$2/DatiStorici[[#This Row],[Gold]]),T3896)</f>
        <v>31.573504380624104</v>
      </c>
      <c r="U3897" s="34">
        <f>SUMPRODUCT(DatiStorici[[#This Row],[Bond 3Y]:[Gold]],Q3896:T3896)</f>
        <v>20932.101547141352</v>
      </c>
      <c r="V3897" s="32">
        <f t="shared" si="494"/>
        <v>2.7520023764297466E-4</v>
      </c>
      <c r="W3897" s="32">
        <f>-(1-U3897/MAX(U$5:U3897))</f>
        <v>-2.902996118661616E-2</v>
      </c>
      <c r="X3897" s="53" t="str">
        <f t="shared" si="495"/>
        <v/>
      </c>
    </row>
    <row r="3898" spans="1:24" x14ac:dyDescent="0.3">
      <c r="A3898" s="79">
        <v>44608</v>
      </c>
      <c r="B3898" s="1">
        <v>131.32010399999999</v>
      </c>
      <c r="C3898" s="1">
        <v>190.809347</v>
      </c>
      <c r="D3898" s="1">
        <v>328.31696399999998</v>
      </c>
      <c r="E3898" s="1">
        <v>173.13524000000001</v>
      </c>
      <c r="F3898" s="3">
        <f t="shared" si="488"/>
        <v>19840.347527226204</v>
      </c>
      <c r="G3898" s="36">
        <f t="shared" si="489"/>
        <v>8.3339555839794367E-4</v>
      </c>
      <c r="H3898" s="31">
        <f t="shared" si="490"/>
        <v>4.2880221892571627E-3</v>
      </c>
      <c r="I3898" s="37">
        <f t="shared" si="491"/>
        <v>4.5501755546790312E-4</v>
      </c>
      <c r="J3898" s="37">
        <f t="shared" si="492"/>
        <v>7.5608310025975121E-3</v>
      </c>
      <c r="K3898" s="39">
        <f t="shared" si="493"/>
        <v>3.8912431023328093E-3</v>
      </c>
      <c r="L3898" s="36">
        <f>-(1-B3898/MAX(B$5:B3898))</f>
        <v>-2.0708581658432146E-2</v>
      </c>
      <c r="M3898" s="37">
        <f>-(1-C3898/MAX(C$5:C3898))</f>
        <v>-7.8861059577569503E-2</v>
      </c>
      <c r="N3898" s="37">
        <f>-(1-D3898/MAX(D$5:D3898))</f>
        <v>-5.3237895493326359E-2</v>
      </c>
      <c r="O3898" s="37">
        <f>-(1-E3898/MAX(E$5:E3898))</f>
        <v>-0.10446273683587648</v>
      </c>
      <c r="P3898" s="39">
        <f>-(1-F3898/MAX(F$5:F3898))</f>
        <v>-2.6347131975881677E-2</v>
      </c>
      <c r="Q3898" s="33">
        <f>IF(DatiStorici[[#This Row],[Calend]]="X",(DatiStorici[[#This Row],[Balanced]]*B$2/DatiStorici[[#This Row],[Bond 3Y]]),Q3897)</f>
        <v>40.481043846666495</v>
      </c>
      <c r="R3898" s="33">
        <f>IF(DatiStorici[[#This Row],[Calend]]="X",(DatiStorici[[#This Row],[Balanced]]*C$2/DatiStorici[[#This Row],[Bond 10Y]]),R3897)</f>
        <v>26.804299569577907</v>
      </c>
      <c r="S3898" s="33">
        <f>IF(DatiStorici[[#This Row],[Calend]]="X",(DatiStorici[[#This Row],[Balanced]]*D$2/DatiStorici[[#This Row],[SXXR]]),S3897)</f>
        <v>15.548815143109897</v>
      </c>
      <c r="T3898" s="33">
        <f>IF(DatiStorici[[#This Row],[Calend]]="X",(DatiStorici[[#This Row],[Balanced]]*E$2/DatiStorici[[#This Row],[Gold]]),T3897)</f>
        <v>31.573504380624104</v>
      </c>
      <c r="U3898" s="34">
        <f>SUMPRODUCT(DatiStorici[[#This Row],[Bond 3Y]:[Gold]],Q3897:T3897)</f>
        <v>21001.91182579982</v>
      </c>
      <c r="V3898" s="32">
        <f t="shared" si="494"/>
        <v>3.3295331181129959E-3</v>
      </c>
      <c r="W3898" s="32">
        <f>-(1-U3898/MAX(U$5:U3898))</f>
        <v>-2.5791696322195801E-2</v>
      </c>
      <c r="X3898" s="53" t="str">
        <f t="shared" si="495"/>
        <v/>
      </c>
    </row>
    <row r="3899" spans="1:24" x14ac:dyDescent="0.3">
      <c r="A3899" s="79">
        <v>44609</v>
      </c>
      <c r="B3899" s="1">
        <v>131.44332299999999</v>
      </c>
      <c r="C3899" s="1">
        <v>191.587896</v>
      </c>
      <c r="D3899" s="1">
        <v>326.16268700000001</v>
      </c>
      <c r="E3899" s="1">
        <v>176.00092000000001</v>
      </c>
      <c r="F3899" s="3">
        <f t="shared" si="488"/>
        <v>19943.717907776292</v>
      </c>
      <c r="G3899" s="36">
        <f t="shared" si="489"/>
        <v>9.3787031504937574E-4</v>
      </c>
      <c r="H3899" s="31">
        <f t="shared" si="490"/>
        <v>4.0719439796908369E-3</v>
      </c>
      <c r="I3899" s="37">
        <f t="shared" si="491"/>
        <v>-6.5831986585517931E-3</v>
      </c>
      <c r="J3899" s="37">
        <f t="shared" si="492"/>
        <v>1.6416199090348284E-2</v>
      </c>
      <c r="K3899" s="39">
        <f t="shared" si="493"/>
        <v>5.1965837096679722E-3</v>
      </c>
      <c r="L3899" s="36">
        <f>-(1-B3899/MAX(B$5:B3899))</f>
        <v>-1.978970247998868E-2</v>
      </c>
      <c r="M3899" s="37">
        <f>-(1-C3899/MAX(C$5:C3899))</f>
        <v>-7.510258646185286E-2</v>
      </c>
      <c r="N3899" s="37">
        <f>-(1-D3899/MAX(D$5:D3899))</f>
        <v>-5.9450147828269073E-2</v>
      </c>
      <c r="O3899" s="37">
        <f>-(1-E3899/MAX(E$5:E3899))</f>
        <v>-8.9640085916836809E-2</v>
      </c>
      <c r="P3899" s="39">
        <f>-(1-F3899/MAX(F$5:F3899))</f>
        <v>-2.1274294045335096E-2</v>
      </c>
      <c r="Q3899" s="33">
        <f>IF(DatiStorici[[#This Row],[Calend]]="X",(DatiStorici[[#This Row],[Balanced]]*B$2/DatiStorici[[#This Row],[Bond 3Y]]),Q3898)</f>
        <v>40.481043846666495</v>
      </c>
      <c r="R3899" s="33">
        <f>IF(DatiStorici[[#This Row],[Calend]]="X",(DatiStorici[[#This Row],[Balanced]]*C$2/DatiStorici[[#This Row],[Bond 10Y]]),R3898)</f>
        <v>26.804299569577907</v>
      </c>
      <c r="S3899" s="33">
        <f>IF(DatiStorici[[#This Row],[Calend]]="X",(DatiStorici[[#This Row],[Balanced]]*D$2/DatiStorici[[#This Row],[SXXR]]),S3898)</f>
        <v>15.548815143109897</v>
      </c>
      <c r="T3899" s="33">
        <f>IF(DatiStorici[[#This Row],[Calend]]="X",(DatiStorici[[#This Row],[Balanced]]*E$2/DatiStorici[[#This Row],[Gold]]),T3898)</f>
        <v>31.573504380624104</v>
      </c>
      <c r="U3899" s="34">
        <f>SUMPRODUCT(DatiStorici[[#This Row],[Bond 3Y]:[Gold]],Q3898:T3898)</f>
        <v>21084.75142536057</v>
      </c>
      <c r="V3899" s="32">
        <f t="shared" si="494"/>
        <v>3.9366250561094201E-3</v>
      </c>
      <c r="W3899" s="32">
        <f>-(1-U3899/MAX(U$5:U3899))</f>
        <v>-2.1949044927655259E-2</v>
      </c>
      <c r="X3899" s="53" t="str">
        <f t="shared" si="495"/>
        <v/>
      </c>
    </row>
    <row r="3900" spans="1:24" x14ac:dyDescent="0.3">
      <c r="A3900" s="79">
        <v>44610</v>
      </c>
      <c r="B3900" s="1">
        <v>131.485635</v>
      </c>
      <c r="C3900" s="1">
        <v>191.944166</v>
      </c>
      <c r="D3900" s="1">
        <v>323.53758499999998</v>
      </c>
      <c r="E3900" s="1">
        <v>176.01293000000001</v>
      </c>
      <c r="F3900" s="3">
        <f t="shared" si="488"/>
        <v>19914.765848279014</v>
      </c>
      <c r="G3900" s="36">
        <f t="shared" si="489"/>
        <v>3.2185120031746146E-4</v>
      </c>
      <c r="H3900" s="31">
        <f t="shared" si="490"/>
        <v>1.8578373897405181E-3</v>
      </c>
      <c r="I3900" s="37">
        <f t="shared" si="491"/>
        <v>-8.081007192498808E-3</v>
      </c>
      <c r="J3900" s="37">
        <f t="shared" si="492"/>
        <v>6.8235951538018016E-5</v>
      </c>
      <c r="K3900" s="39">
        <f t="shared" si="493"/>
        <v>-1.4527428974129208E-3</v>
      </c>
      <c r="L3900" s="36">
        <f>-(1-B3900/MAX(B$5:B3900))</f>
        <v>-1.9474169844613365E-2</v>
      </c>
      <c r="M3900" s="37">
        <f>-(1-C3900/MAX(C$5:C3900))</f>
        <v>-7.338268030702344E-2</v>
      </c>
      <c r="N3900" s="37">
        <f>-(1-D3900/MAX(D$5:D3900))</f>
        <v>-6.7020110293153135E-2</v>
      </c>
      <c r="O3900" s="37">
        <f>-(1-E3900/MAX(E$5:E3900))</f>
        <v>-8.9577964522425058E-2</v>
      </c>
      <c r="P3900" s="39">
        <f>-(1-F3900/MAX(F$5:F3900))</f>
        <v>-2.2695098581447581E-2</v>
      </c>
      <c r="Q3900" s="33">
        <f>IF(DatiStorici[[#This Row],[Calend]]="X",(DatiStorici[[#This Row],[Balanced]]*B$2/DatiStorici[[#This Row],[Bond 3Y]]),Q3899)</f>
        <v>40.481043846666495</v>
      </c>
      <c r="R3900" s="33">
        <f>IF(DatiStorici[[#This Row],[Calend]]="X",(DatiStorici[[#This Row],[Balanced]]*C$2/DatiStorici[[#This Row],[Bond 10Y]]),R3899)</f>
        <v>26.804299569577907</v>
      </c>
      <c r="S3900" s="33">
        <f>IF(DatiStorici[[#This Row],[Calend]]="X",(DatiStorici[[#This Row],[Balanced]]*D$2/DatiStorici[[#This Row],[SXXR]]),S3899)</f>
        <v>15.548815143109897</v>
      </c>
      <c r="T3900" s="33">
        <f>IF(DatiStorici[[#This Row],[Calend]]="X",(DatiStorici[[#This Row],[Balanced]]*E$2/DatiStorici[[#This Row],[Gold]]),T3899)</f>
        <v>31.573504380624104</v>
      </c>
      <c r="U3900" s="34">
        <f>SUMPRODUCT(DatiStorici[[#This Row],[Bond 3Y]:[Gold]],Q3899:T3899)</f>
        <v>21055.575799153263</v>
      </c>
      <c r="V3900" s="32">
        <f t="shared" si="494"/>
        <v>-1.3846893363479607E-3</v>
      </c>
      <c r="W3900" s="32">
        <f>-(1-U3900/MAX(U$5:U3900))</f>
        <v>-2.3302404448060532E-2</v>
      </c>
      <c r="X3900" s="53" t="str">
        <f t="shared" si="495"/>
        <v/>
      </c>
    </row>
    <row r="3901" spans="1:24" x14ac:dyDescent="0.3">
      <c r="A3901" s="79">
        <v>44613</v>
      </c>
      <c r="B3901" s="1">
        <v>131.42718300000001</v>
      </c>
      <c r="C3901" s="1">
        <v>191.44197199999999</v>
      </c>
      <c r="D3901" s="1">
        <v>319.31651299999999</v>
      </c>
      <c r="E3901" s="1">
        <v>176.08614</v>
      </c>
      <c r="F3901" s="3">
        <f t="shared" si="488"/>
        <v>19839.996186773671</v>
      </c>
      <c r="G3901" s="36">
        <f t="shared" si="489"/>
        <v>-4.4464930548235857E-4</v>
      </c>
      <c r="H3901" s="31">
        <f t="shared" si="490"/>
        <v>-2.6197832286995052E-3</v>
      </c>
      <c r="I3901" s="37">
        <f t="shared" si="491"/>
        <v>-1.3132474934718388E-2</v>
      </c>
      <c r="J3901" s="37">
        <f t="shared" si="492"/>
        <v>4.1584887489201395E-4</v>
      </c>
      <c r="K3901" s="39">
        <f t="shared" si="493"/>
        <v>-3.7615493510255731E-3</v>
      </c>
      <c r="L3901" s="36">
        <f>-(1-B3901/MAX(B$5:B3901))</f>
        <v>-1.9910063057010485E-2</v>
      </c>
      <c r="M3901" s="37">
        <f>-(1-C3901/MAX(C$5:C3901))</f>
        <v>-7.5807039785841357E-2</v>
      </c>
      <c r="N3901" s="37">
        <f>-(1-D3901/MAX(D$5:D3901))</f>
        <v>-7.9192344591695774E-2</v>
      </c>
      <c r="O3901" s="37">
        <f>-(1-E3901/MAX(E$5:E3901))</f>
        <v>-8.9199287812609995E-2</v>
      </c>
      <c r="P3901" s="39">
        <f>-(1-F3901/MAX(F$5:F3901))</f>
        <v>-2.6364373792779894E-2</v>
      </c>
      <c r="Q3901" s="33">
        <f>IF(DatiStorici[[#This Row],[Calend]]="X",(DatiStorici[[#This Row],[Balanced]]*B$2/DatiStorici[[#This Row],[Bond 3Y]]),Q3900)</f>
        <v>40.481043846666495</v>
      </c>
      <c r="R3901" s="33">
        <f>IF(DatiStorici[[#This Row],[Calend]]="X",(DatiStorici[[#This Row],[Balanced]]*C$2/DatiStorici[[#This Row],[Bond 10Y]]),R3900)</f>
        <v>26.804299569577907</v>
      </c>
      <c r="S3901" s="33">
        <f>IF(DatiStorici[[#This Row],[Calend]]="X",(DatiStorici[[#This Row],[Balanced]]*D$2/DatiStorici[[#This Row],[SXXR]]),S3900)</f>
        <v>15.548815143109897</v>
      </c>
      <c r="T3901" s="33">
        <f>IF(DatiStorici[[#This Row],[Calend]]="X",(DatiStorici[[#This Row],[Balanced]]*E$2/DatiStorici[[#This Row],[Gold]]),T3900)</f>
        <v>31.573504380624104</v>
      </c>
      <c r="U3901" s="34">
        <f>SUMPRODUCT(DatiStorici[[#This Row],[Bond 3Y]:[Gold]],Q3900:T3900)</f>
        <v>20976.427470782248</v>
      </c>
      <c r="V3901" s="32">
        <f t="shared" si="494"/>
        <v>-3.7661027675942095E-3</v>
      </c>
      <c r="W3901" s="32">
        <f>-(1-U3901/MAX(U$5:U3901))</f>
        <v>-2.6973830143055544E-2</v>
      </c>
      <c r="X3901" s="53" t="str">
        <f t="shared" si="495"/>
        <v/>
      </c>
    </row>
    <row r="3902" spans="1:24" x14ac:dyDescent="0.3">
      <c r="A3902" s="79">
        <v>44614</v>
      </c>
      <c r="B3902" s="1">
        <v>131.36435700000001</v>
      </c>
      <c r="C3902" s="1">
        <v>191.007259</v>
      </c>
      <c r="D3902" s="1">
        <v>319.53983499999998</v>
      </c>
      <c r="E3902" s="1">
        <v>176.60935000000001</v>
      </c>
      <c r="F3902" s="3">
        <f t="shared" si="488"/>
        <v>19851.434275725424</v>
      </c>
      <c r="G3902" s="36">
        <f t="shared" si="489"/>
        <v>-4.7814325527328146E-4</v>
      </c>
      <c r="H3902" s="31">
        <f t="shared" si="490"/>
        <v>-2.2733118645723678E-3</v>
      </c>
      <c r="I3902" s="37">
        <f t="shared" si="491"/>
        <v>6.9913059421092272E-4</v>
      </c>
      <c r="J3902" s="37">
        <f t="shared" si="492"/>
        <v>2.9669241520628707E-3</v>
      </c>
      <c r="K3902" s="39">
        <f t="shared" si="493"/>
        <v>5.7635056913286778E-4</v>
      </c>
      <c r="L3902" s="36">
        <f>-(1-B3902/MAX(B$5:B3902))</f>
        <v>-2.0378574433217889E-2</v>
      </c>
      <c r="M3902" s="37">
        <f>-(1-C3902/MAX(C$5:C3902))</f>
        <v>-7.790563232600578E-2</v>
      </c>
      <c r="N3902" s="37">
        <f>-(1-D3902/MAX(D$5:D3902))</f>
        <v>-7.8548354698128597E-2</v>
      </c>
      <c r="O3902" s="37">
        <f>-(1-E3902/MAX(E$5:E3902))</f>
        <v>-8.6492998489534623E-2</v>
      </c>
      <c r="P3902" s="39">
        <f>-(1-F3902/MAX(F$5:F3902))</f>
        <v>-2.5803056603284746E-2</v>
      </c>
      <c r="Q3902" s="33">
        <f>IF(DatiStorici[[#This Row],[Calend]]="X",(DatiStorici[[#This Row],[Balanced]]*B$2/DatiStorici[[#This Row],[Bond 3Y]]),Q3901)</f>
        <v>40.481043846666495</v>
      </c>
      <c r="R3902" s="33">
        <f>IF(DatiStorici[[#This Row],[Calend]]="X",(DatiStorici[[#This Row],[Balanced]]*C$2/DatiStorici[[#This Row],[Bond 10Y]]),R3901)</f>
        <v>26.804299569577907</v>
      </c>
      <c r="S3902" s="33">
        <f>IF(DatiStorici[[#This Row],[Calend]]="X",(DatiStorici[[#This Row],[Balanced]]*D$2/DatiStorici[[#This Row],[SXXR]]),S3901)</f>
        <v>15.548815143109897</v>
      </c>
      <c r="T3902" s="33">
        <f>IF(DatiStorici[[#This Row],[Calend]]="X",(DatiStorici[[#This Row],[Balanced]]*E$2/DatiStorici[[#This Row],[Gold]]),T3901)</f>
        <v>31.573504380624104</v>
      </c>
      <c r="U3902" s="34">
        <f>SUMPRODUCT(DatiStorici[[#This Row],[Bond 3Y]:[Gold]],Q3901:T3901)</f>
        <v>20982.22399696512</v>
      </c>
      <c r="V3902" s="32">
        <f t="shared" si="494"/>
        <v>2.7629706947098739E-4</v>
      </c>
      <c r="W3902" s="32">
        <f>-(1-U3902/MAX(U$5:U3902))</f>
        <v>-2.6704948719941335E-2</v>
      </c>
      <c r="X3902" s="53" t="str">
        <f t="shared" si="495"/>
        <v/>
      </c>
    </row>
    <row r="3903" spans="1:24" x14ac:dyDescent="0.3">
      <c r="A3903" s="79">
        <v>44615</v>
      </c>
      <c r="B3903" s="1">
        <v>131.305699</v>
      </c>
      <c r="C3903" s="1">
        <v>191.10892699999999</v>
      </c>
      <c r="D3903" s="1">
        <v>318.65436999999997</v>
      </c>
      <c r="E3903" s="1">
        <v>177.03496999999999</v>
      </c>
      <c r="F3903" s="3">
        <f t="shared" si="488"/>
        <v>19856.026702278374</v>
      </c>
      <c r="G3903" s="36">
        <f t="shared" si="489"/>
        <v>-4.4662876209294525E-4</v>
      </c>
      <c r="H3903" s="31">
        <f t="shared" si="490"/>
        <v>5.3213135755024953E-4</v>
      </c>
      <c r="I3903" s="37">
        <f t="shared" si="491"/>
        <v>-2.7749094593623185E-3</v>
      </c>
      <c r="J3903" s="37">
        <f t="shared" si="492"/>
        <v>2.4070524050830229E-3</v>
      </c>
      <c r="K3903" s="39">
        <f t="shared" si="493"/>
        <v>2.3131303086692563E-4</v>
      </c>
      <c r="L3903" s="36">
        <f>-(1-B3903/MAX(B$5:B3903))</f>
        <v>-2.0816003846288456E-2</v>
      </c>
      <c r="M3903" s="37">
        <f>-(1-C3903/MAX(C$5:C3903))</f>
        <v>-7.741482642332187E-2</v>
      </c>
      <c r="N3903" s="37">
        <f>-(1-D3903/MAX(D$5:D3903))</f>
        <v>-8.110175521893459E-2</v>
      </c>
      <c r="O3903" s="37">
        <f>-(1-E3903/MAX(E$5:E3903))</f>
        <v>-8.429149075518827E-2</v>
      </c>
      <c r="P3903" s="39">
        <f>-(1-F3903/MAX(F$5:F3903))</f>
        <v>-2.5577686091083129E-2</v>
      </c>
      <c r="Q3903" s="33">
        <f>IF(DatiStorici[[#This Row],[Calend]]="X",(DatiStorici[[#This Row],[Balanced]]*B$2/DatiStorici[[#This Row],[Bond 3Y]]),Q3902)</f>
        <v>40.481043846666495</v>
      </c>
      <c r="R3903" s="33">
        <f>IF(DatiStorici[[#This Row],[Calend]]="X",(DatiStorici[[#This Row],[Balanced]]*C$2/DatiStorici[[#This Row],[Bond 10Y]]),R3902)</f>
        <v>26.804299569577907</v>
      </c>
      <c r="S3903" s="33">
        <f>IF(DatiStorici[[#This Row],[Calend]]="X",(DatiStorici[[#This Row],[Balanced]]*D$2/DatiStorici[[#This Row],[SXXR]]),S3902)</f>
        <v>15.548815143109897</v>
      </c>
      <c r="T3903" s="33">
        <f>IF(DatiStorici[[#This Row],[Calend]]="X",(DatiStorici[[#This Row],[Balanced]]*E$2/DatiStorici[[#This Row],[Gold]]),T3902)</f>
        <v>31.573504380624104</v>
      </c>
      <c r="U3903" s="34">
        <f>SUMPRODUCT(DatiStorici[[#This Row],[Bond 3Y]:[Gold]],Q3902:T3902)</f>
        <v>20982.244982757587</v>
      </c>
      <c r="V3903" s="32">
        <f t="shared" si="494"/>
        <v>1.0001695710383653E-6</v>
      </c>
      <c r="W3903" s="32">
        <f>-(1-U3903/MAX(U$5:U3903))</f>
        <v>-2.6703975259360635E-2</v>
      </c>
      <c r="X3903" s="53" t="str">
        <f t="shared" si="495"/>
        <v/>
      </c>
    </row>
    <row r="3904" spans="1:24" x14ac:dyDescent="0.3">
      <c r="A3904" s="79">
        <v>44616</v>
      </c>
      <c r="B3904" s="1">
        <v>131.48553899999999</v>
      </c>
      <c r="C3904" s="1">
        <v>192.451831</v>
      </c>
      <c r="D3904" s="1">
        <v>308.37657300000001</v>
      </c>
      <c r="E3904" s="1">
        <v>179.9701</v>
      </c>
      <c r="F3904" s="3">
        <f t="shared" si="488"/>
        <v>19855.617158799952</v>
      </c>
      <c r="G3904" s="36">
        <f t="shared" si="489"/>
        <v>1.3686912048014982E-3</v>
      </c>
      <c r="H3904" s="31">
        <f t="shared" si="490"/>
        <v>7.0023299264160869E-3</v>
      </c>
      <c r="I3904" s="37">
        <f t="shared" si="491"/>
        <v>-3.2785360003834377E-2</v>
      </c>
      <c r="J3904" s="37">
        <f t="shared" si="492"/>
        <v>1.6443442300327515E-2</v>
      </c>
      <c r="K3904" s="39">
        <f t="shared" si="493"/>
        <v>-2.0625863782859235E-5</v>
      </c>
      <c r="L3904" s="36">
        <f>-(1-B3904/MAX(B$5:B3904))</f>
        <v>-1.9474885743956283E-2</v>
      </c>
      <c r="M3904" s="37">
        <f>-(1-C3904/MAX(C$5:C3904))</f>
        <v>-7.0931909380222091E-2</v>
      </c>
      <c r="N3904" s="37">
        <f>-(1-D3904/MAX(D$5:D3904))</f>
        <v>-0.11073966548363945</v>
      </c>
      <c r="O3904" s="37">
        <f>-(1-E3904/MAX(E$5:E3904))</f>
        <v>-6.9109611622835354E-2</v>
      </c>
      <c r="P3904" s="39">
        <f>-(1-F3904/MAX(F$5:F3904))</f>
        <v>-2.559778418572578E-2</v>
      </c>
      <c r="Q3904" s="33">
        <f>IF(DatiStorici[[#This Row],[Calend]]="X",(DatiStorici[[#This Row],[Balanced]]*B$2/DatiStorici[[#This Row],[Bond 3Y]]),Q3903)</f>
        <v>40.481043846666495</v>
      </c>
      <c r="R3904" s="33">
        <f>IF(DatiStorici[[#This Row],[Calend]]="X",(DatiStorici[[#This Row],[Balanced]]*C$2/DatiStorici[[#This Row],[Bond 10Y]]),R3903)</f>
        <v>26.804299569577907</v>
      </c>
      <c r="S3904" s="33">
        <f>IF(DatiStorici[[#This Row],[Calend]]="X",(DatiStorici[[#This Row],[Balanced]]*D$2/DatiStorici[[#This Row],[SXXR]]),S3903)</f>
        <v>15.548815143109897</v>
      </c>
      <c r="T3904" s="33">
        <f>IF(DatiStorici[[#This Row],[Calend]]="X",(DatiStorici[[#This Row],[Balanced]]*E$2/DatiStorici[[#This Row],[Gold]]),T3903)</f>
        <v>31.573504380624104</v>
      </c>
      <c r="U3904" s="34">
        <f>SUMPRODUCT(DatiStorici[[#This Row],[Bond 3Y]:[Gold]],Q3903:T3903)</f>
        <v>20958.385469073452</v>
      </c>
      <c r="V3904" s="32">
        <f t="shared" si="494"/>
        <v>-1.1377757559200251E-3</v>
      </c>
      <c r="W3904" s="32">
        <f>-(1-U3904/MAX(U$5:U3904))</f>
        <v>-2.7810738136264335E-2</v>
      </c>
      <c r="X3904" s="53" t="str">
        <f t="shared" si="495"/>
        <v/>
      </c>
    </row>
    <row r="3905" spans="1:24" x14ac:dyDescent="0.3">
      <c r="A3905" s="79">
        <v>44617</v>
      </c>
      <c r="B3905" s="1">
        <v>131.411452</v>
      </c>
      <c r="C3905" s="1">
        <v>191.78897699999999</v>
      </c>
      <c r="D3905" s="1">
        <v>318.61667499999999</v>
      </c>
      <c r="E3905" s="1">
        <v>175.18149</v>
      </c>
      <c r="F3905" s="3">
        <f t="shared" si="488"/>
        <v>19802.185512757686</v>
      </c>
      <c r="G3905" s="36">
        <f t="shared" si="489"/>
        <v>-5.6362000705630414E-4</v>
      </c>
      <c r="H3905" s="31">
        <f t="shared" si="490"/>
        <v>-3.4502043705159557E-3</v>
      </c>
      <c r="I3905" s="37">
        <f t="shared" si="491"/>
        <v>3.266705869283118E-2</v>
      </c>
      <c r="J3905" s="37">
        <f t="shared" si="492"/>
        <v>-2.6968203745187838E-2</v>
      </c>
      <c r="K3905" s="39">
        <f t="shared" si="493"/>
        <v>-2.6946363526828263E-3</v>
      </c>
      <c r="L3905" s="36">
        <f>-(1-B3905/MAX(B$5:B3905))</f>
        <v>-2.0027373604540655E-2</v>
      </c>
      <c r="M3905" s="37">
        <f>-(1-C3905/MAX(C$5:C3905))</f>
        <v>-7.4131860749558132E-2</v>
      </c>
      <c r="N3905" s="37">
        <f>-(1-D3905/MAX(D$5:D3905))</f>
        <v>-8.1210455656141822E-2</v>
      </c>
      <c r="O3905" s="37">
        <f>-(1-E3905/MAX(E$5:E3905))</f>
        <v>-9.3878565036134454E-2</v>
      </c>
      <c r="P3905" s="39">
        <f>-(1-F3905/MAX(F$5:F3905))</f>
        <v>-2.8219909395020171E-2</v>
      </c>
      <c r="Q3905" s="33">
        <f>IF(DatiStorici[[#This Row],[Calend]]="X",(DatiStorici[[#This Row],[Balanced]]*B$2/DatiStorici[[#This Row],[Bond 3Y]]),Q3904)</f>
        <v>40.481043846666495</v>
      </c>
      <c r="R3905" s="33">
        <f>IF(DatiStorici[[#This Row],[Calend]]="X",(DatiStorici[[#This Row],[Balanced]]*C$2/DatiStorici[[#This Row],[Bond 10Y]]),R3904)</f>
        <v>26.804299569577907</v>
      </c>
      <c r="S3905" s="33">
        <f>IF(DatiStorici[[#This Row],[Calend]]="X",(DatiStorici[[#This Row],[Balanced]]*D$2/DatiStorici[[#This Row],[SXXR]]),S3904)</f>
        <v>15.548815143109897</v>
      </c>
      <c r="T3905" s="33">
        <f>IF(DatiStorici[[#This Row],[Calend]]="X",(DatiStorici[[#This Row],[Balanced]]*E$2/DatiStorici[[#This Row],[Gold]]),T3904)</f>
        <v>31.573504380624104</v>
      </c>
      <c r="U3905" s="34">
        <f>SUMPRODUCT(DatiStorici[[#This Row],[Bond 3Y]:[Gold]],Q3904:T3904)</f>
        <v>20945.647267023574</v>
      </c>
      <c r="V3905" s="32">
        <f t="shared" si="494"/>
        <v>-6.0797024107274108E-4</v>
      </c>
      <c r="W3905" s="32">
        <f>-(1-U3905/MAX(U$5:U3905))</f>
        <v>-2.8401620638478842E-2</v>
      </c>
      <c r="X3905" s="53" t="str">
        <f t="shared" si="495"/>
        <v/>
      </c>
    </row>
    <row r="3906" spans="1:24" x14ac:dyDescent="0.3">
      <c r="A3906" s="79">
        <v>44620</v>
      </c>
      <c r="B3906" s="1">
        <v>131.600334</v>
      </c>
      <c r="C3906" s="1">
        <v>192.88921500000001</v>
      </c>
      <c r="D3906" s="1">
        <v>318.30658499999998</v>
      </c>
      <c r="E3906" s="1">
        <v>177.50389000000001</v>
      </c>
      <c r="F3906" s="3">
        <f t="shared" si="488"/>
        <v>19921.637050865105</v>
      </c>
      <c r="G3906" s="36">
        <f t="shared" si="489"/>
        <v>1.4363009000011525E-3</v>
      </c>
      <c r="H3906" s="31">
        <f t="shared" si="490"/>
        <v>5.7203190773479516E-3</v>
      </c>
      <c r="I3906" s="37">
        <f t="shared" si="491"/>
        <v>-9.737123574356598E-4</v>
      </c>
      <c r="J3906" s="37">
        <f t="shared" si="492"/>
        <v>1.3170001932354597E-2</v>
      </c>
      <c r="K3906" s="39">
        <f t="shared" si="493"/>
        <v>6.0141190067507407E-3</v>
      </c>
      <c r="L3906" s="36">
        <f>-(1-B3906/MAX(B$5:B3906))</f>
        <v>-1.8618826732850646E-2</v>
      </c>
      <c r="M3906" s="37">
        <f>-(1-C3906/MAX(C$5:C3906))</f>
        <v>-6.8820422492120392E-2</v>
      </c>
      <c r="N3906" s="37">
        <f>-(1-D3906/MAX(D$5:D3906))</f>
        <v>-8.2104656971266343E-2</v>
      </c>
      <c r="O3906" s="37">
        <f>-(1-E3906/MAX(E$5:E3906))</f>
        <v>-8.186601496272139E-2</v>
      </c>
      <c r="P3906" s="39">
        <f>-(1-F3906/MAX(F$5:F3906))</f>
        <v>-2.2357898535150911E-2</v>
      </c>
      <c r="Q3906" s="33">
        <f>IF(DatiStorici[[#This Row],[Calend]]="X",(DatiStorici[[#This Row],[Balanced]]*B$2/DatiStorici[[#This Row],[Bond 3Y]]),Q3905)</f>
        <v>40.481043846666495</v>
      </c>
      <c r="R3906" s="33">
        <f>IF(DatiStorici[[#This Row],[Calend]]="X",(DatiStorici[[#This Row],[Balanced]]*C$2/DatiStorici[[#This Row],[Bond 10Y]]),R3905)</f>
        <v>26.804299569577907</v>
      </c>
      <c r="S3906" s="33">
        <f>IF(DatiStorici[[#This Row],[Calend]]="X",(DatiStorici[[#This Row],[Balanced]]*D$2/DatiStorici[[#This Row],[SXXR]]),S3905)</f>
        <v>15.548815143109897</v>
      </c>
      <c r="T3906" s="33">
        <f>IF(DatiStorici[[#This Row],[Calend]]="X",(DatiStorici[[#This Row],[Balanced]]*E$2/DatiStorici[[#This Row],[Gold]]),T3905)</f>
        <v>31.573504380624104</v>
      </c>
      <c r="U3906" s="34">
        <f>SUMPRODUCT(DatiStorici[[#This Row],[Bond 3Y]:[Gold]],Q3905:T3905)</f>
        <v>21051.289290983095</v>
      </c>
      <c r="V3906" s="32">
        <f t="shared" si="494"/>
        <v>5.0309501329550664E-3</v>
      </c>
      <c r="W3906" s="32">
        <f>-(1-U3906/MAX(U$5:U3906))</f>
        <v>-2.3501241196247968E-2</v>
      </c>
      <c r="X3906" s="53" t="str">
        <f t="shared" si="495"/>
        <v/>
      </c>
    </row>
    <row r="3907" spans="1:24" x14ac:dyDescent="0.3">
      <c r="A3907" s="79">
        <v>44621</v>
      </c>
      <c r="B3907" s="1">
        <v>132.124291</v>
      </c>
      <c r="C3907" s="1">
        <v>197.13231099999999</v>
      </c>
      <c r="D3907" s="1">
        <v>310.75417099999999</v>
      </c>
      <c r="E3907" s="1">
        <v>178.63117</v>
      </c>
      <c r="F3907" s="3">
        <f t="shared" si="488"/>
        <v>19972.847195508817</v>
      </c>
      <c r="G3907" s="36">
        <f t="shared" si="489"/>
        <v>3.9735211635287364E-3</v>
      </c>
      <c r="H3907" s="31">
        <f t="shared" si="490"/>
        <v>2.1759124186646484E-2</v>
      </c>
      <c r="I3907" s="37">
        <f t="shared" si="491"/>
        <v>-2.401286943822627E-2</v>
      </c>
      <c r="J3907" s="37">
        <f t="shared" si="492"/>
        <v>6.3306531227041128E-3</v>
      </c>
      <c r="K3907" s="39">
        <f t="shared" si="493"/>
        <v>2.5672808528783547E-3</v>
      </c>
      <c r="L3907" s="36">
        <f>-(1-B3907/MAX(B$5:B3907))</f>
        <v>-1.4711530149533969E-2</v>
      </c>
      <c r="M3907" s="37">
        <f>-(1-C3907/MAX(C$5:C3907))</f>
        <v>-4.8336724942698805E-2</v>
      </c>
      <c r="N3907" s="37">
        <f>-(1-D3907/MAX(D$5:D3907))</f>
        <v>-0.10388342613881274</v>
      </c>
      <c r="O3907" s="37">
        <f>-(1-E3907/MAX(E$5:E3907))</f>
        <v>-7.6035190192330182E-2</v>
      </c>
      <c r="P3907" s="39">
        <f>-(1-F3907/MAX(F$5:F3907))</f>
        <v>-1.9844792142439838E-2</v>
      </c>
      <c r="Q3907" s="33">
        <f>IF(DatiStorici[[#This Row],[Calend]]="X",(DatiStorici[[#This Row],[Balanced]]*B$2/DatiStorici[[#This Row],[Bond 3Y]]),Q3906)</f>
        <v>40.481043846666495</v>
      </c>
      <c r="R3907" s="33">
        <f>IF(DatiStorici[[#This Row],[Calend]]="X",(DatiStorici[[#This Row],[Balanced]]*C$2/DatiStorici[[#This Row],[Bond 10Y]]),R3906)</f>
        <v>26.804299569577907</v>
      </c>
      <c r="S3907" s="33">
        <f>IF(DatiStorici[[#This Row],[Calend]]="X",(DatiStorici[[#This Row],[Balanced]]*D$2/DatiStorici[[#This Row],[SXXR]]),S3906)</f>
        <v>15.548815143109897</v>
      </c>
      <c r="T3907" s="33">
        <f>IF(DatiStorici[[#This Row],[Calend]]="X",(DatiStorici[[#This Row],[Balanced]]*E$2/DatiStorici[[#This Row],[Gold]]),T3906)</f>
        <v>31.573504380624104</v>
      </c>
      <c r="U3907" s="34">
        <f>SUMPRODUCT(DatiStorici[[#This Row],[Bond 3Y]:[Gold]],Q3906:T3906)</f>
        <v>21104.39392440829</v>
      </c>
      <c r="V3907" s="32">
        <f t="shared" si="494"/>
        <v>2.5194544348700345E-3</v>
      </c>
      <c r="W3907" s="32">
        <f>-(1-U3907/MAX(U$5:U3907))</f>
        <v>-2.1037895226809211E-2</v>
      </c>
      <c r="X3907" s="53" t="str">
        <f t="shared" si="495"/>
        <v/>
      </c>
    </row>
    <row r="3908" spans="1:24" x14ac:dyDescent="0.3">
      <c r="A3908" s="79">
        <v>44622</v>
      </c>
      <c r="B3908" s="1">
        <v>131.804123</v>
      </c>
      <c r="C3908" s="1">
        <v>195.61920599999999</v>
      </c>
      <c r="D3908" s="1">
        <v>313.57556899999997</v>
      </c>
      <c r="E3908" s="1">
        <v>179.23330999999999</v>
      </c>
      <c r="F3908" s="3">
        <f t="shared" si="488"/>
        <v>19992.826235876004</v>
      </c>
      <c r="G3908" s="36">
        <f t="shared" si="489"/>
        <v>-2.4261742204910982E-3</v>
      </c>
      <c r="H3908" s="31">
        <f t="shared" si="490"/>
        <v>-7.7051897730707171E-3</v>
      </c>
      <c r="I3908" s="37">
        <f t="shared" si="491"/>
        <v>9.0382278010260938E-3</v>
      </c>
      <c r="J3908" s="37">
        <f t="shared" si="492"/>
        <v>3.3651876724049611E-3</v>
      </c>
      <c r="K3908" s="39">
        <f t="shared" si="493"/>
        <v>9.9981010282612658E-4</v>
      </c>
      <c r="L3908" s="36">
        <f>-(1-B3908/MAX(B$5:B3908))</f>
        <v>-1.7099114116323921E-2</v>
      </c>
      <c r="M3908" s="37">
        <f>-(1-C3908/MAX(C$5:C3908))</f>
        <v>-5.5641293394724789E-2</v>
      </c>
      <c r="N3908" s="37">
        <f>-(1-D3908/MAX(D$5:D3908))</f>
        <v>-9.5747408201795947E-2</v>
      </c>
      <c r="O3908" s="37">
        <f>-(1-E3908/MAX(E$5:E3908))</f>
        <v>-7.2920637616888939E-2</v>
      </c>
      <c r="P3908" s="39">
        <f>-(1-F3908/MAX(F$5:F3908))</f>
        <v>-1.8864333008486334E-2</v>
      </c>
      <c r="Q3908" s="33">
        <f>IF(DatiStorici[[#This Row],[Calend]]="X",(DatiStorici[[#This Row],[Balanced]]*B$2/DatiStorici[[#This Row],[Bond 3Y]]),Q3907)</f>
        <v>40.481043846666495</v>
      </c>
      <c r="R3908" s="33">
        <f>IF(DatiStorici[[#This Row],[Calend]]="X",(DatiStorici[[#This Row],[Balanced]]*C$2/DatiStorici[[#This Row],[Bond 10Y]]),R3907)</f>
        <v>26.804299569577907</v>
      </c>
      <c r="S3908" s="33">
        <f>IF(DatiStorici[[#This Row],[Calend]]="X",(DatiStorici[[#This Row],[Balanced]]*D$2/DatiStorici[[#This Row],[SXXR]]),S3907)</f>
        <v>15.548815143109897</v>
      </c>
      <c r="T3908" s="33">
        <f>IF(DatiStorici[[#This Row],[Calend]]="X",(DatiStorici[[#This Row],[Balanced]]*E$2/DatiStorici[[#This Row],[Gold]]),T3907)</f>
        <v>31.573504380624104</v>
      </c>
      <c r="U3908" s="34">
        <f>SUMPRODUCT(DatiStorici[[#This Row],[Bond 3Y]:[Gold]],Q3907:T3907)</f>
        <v>21113.756535736655</v>
      </c>
      <c r="V3908" s="32">
        <f t="shared" si="494"/>
        <v>4.4353489576423279E-4</v>
      </c>
      <c r="W3908" s="32">
        <f>-(1-U3908/MAX(U$5:U3908))</f>
        <v>-2.0603595065192715E-2</v>
      </c>
      <c r="X3908" s="53" t="str">
        <f t="shared" si="495"/>
        <v/>
      </c>
    </row>
    <row r="3909" spans="1:24" x14ac:dyDescent="0.3">
      <c r="A3909" s="79">
        <v>44623</v>
      </c>
      <c r="B3909" s="1">
        <v>131.803055</v>
      </c>
      <c r="C3909" s="1">
        <v>195.32860299999999</v>
      </c>
      <c r="D3909" s="1">
        <v>307.304058</v>
      </c>
      <c r="E3909" s="1">
        <v>179.33357000000001</v>
      </c>
      <c r="F3909" s="3">
        <f t="shared" si="488"/>
        <v>19895.051592292992</v>
      </c>
      <c r="G3909" s="36">
        <f t="shared" si="489"/>
        <v>-8.1029659974925695E-6</v>
      </c>
      <c r="H3909" s="31">
        <f t="shared" si="490"/>
        <v>-1.4866590723016226E-3</v>
      </c>
      <c r="I3909" s="37">
        <f t="shared" si="491"/>
        <v>-2.0202706080959067E-2</v>
      </c>
      <c r="J3909" s="37">
        <f t="shared" si="492"/>
        <v>5.5922623200960588E-4</v>
      </c>
      <c r="K3909" s="39">
        <f t="shared" si="493"/>
        <v>-4.9024838991578949E-3</v>
      </c>
      <c r="L3909" s="36">
        <f>-(1-B3909/MAX(B$5:B3909))</f>
        <v>-1.7107078496513495E-2</v>
      </c>
      <c r="M3909" s="37">
        <f>-(1-C3909/MAX(C$5:C3909))</f>
        <v>-5.7044189760716679E-2</v>
      </c>
      <c r="N3909" s="37">
        <f>-(1-D3909/MAX(D$5:D3909))</f>
        <v>-0.11383245894196037</v>
      </c>
      <c r="O3909" s="37">
        <f>-(1-E3909/MAX(E$5:E3909))</f>
        <v>-7.2402045526654413E-2</v>
      </c>
      <c r="P3909" s="39">
        <f>-(1-F3909/MAX(F$5:F3909))</f>
        <v>-2.3662563584538443E-2</v>
      </c>
      <c r="Q3909" s="33">
        <f>IF(DatiStorici[[#This Row],[Calend]]="X",(DatiStorici[[#This Row],[Balanced]]*B$2/DatiStorici[[#This Row],[Bond 3Y]]),Q3908)</f>
        <v>40.481043846666495</v>
      </c>
      <c r="R3909" s="33">
        <f>IF(DatiStorici[[#This Row],[Calend]]="X",(DatiStorici[[#This Row],[Balanced]]*C$2/DatiStorici[[#This Row],[Bond 10Y]]),R3908)</f>
        <v>26.804299569577907</v>
      </c>
      <c r="S3909" s="33">
        <f>IF(DatiStorici[[#This Row],[Calend]]="X",(DatiStorici[[#This Row],[Balanced]]*D$2/DatiStorici[[#This Row],[SXXR]]),S3908)</f>
        <v>15.548815143109897</v>
      </c>
      <c r="T3909" s="33">
        <f>IF(DatiStorici[[#This Row],[Calend]]="X",(DatiStorici[[#This Row],[Balanced]]*E$2/DatiStorici[[#This Row],[Gold]]),T3908)</f>
        <v>31.573504380624104</v>
      </c>
      <c r="U3909" s="34">
        <f>SUMPRODUCT(DatiStorici[[#This Row],[Bond 3Y]:[Gold]],Q3908:T3908)</f>
        <v>21011.57488645623</v>
      </c>
      <c r="V3909" s="32">
        <f t="shared" si="494"/>
        <v>-4.8513256151304709E-3</v>
      </c>
      <c r="W3909" s="32">
        <f>-(1-U3909/MAX(U$5:U3909))</f>
        <v>-2.5343459323178719E-2</v>
      </c>
      <c r="X3909" s="53" t="str">
        <f t="shared" si="495"/>
        <v/>
      </c>
    </row>
    <row r="3910" spans="1:24" x14ac:dyDescent="0.3">
      <c r="A3910" s="79">
        <v>44624</v>
      </c>
      <c r="B3910" s="1">
        <v>131.987515</v>
      </c>
      <c r="C3910" s="1">
        <v>196.63930400000001</v>
      </c>
      <c r="D3910" s="1">
        <v>296.35416099999998</v>
      </c>
      <c r="E3910" s="1">
        <v>180.79071999999999</v>
      </c>
      <c r="F3910" s="3">
        <f t="shared" si="488"/>
        <v>19825.5374531249</v>
      </c>
      <c r="G3910" s="36">
        <f t="shared" si="489"/>
        <v>1.3985339207949125E-3</v>
      </c>
      <c r="H3910" s="31">
        <f t="shared" si="490"/>
        <v>6.6878224563590317E-3</v>
      </c>
      <c r="I3910" s="37">
        <f t="shared" si="491"/>
        <v>-3.6282445420678551E-2</v>
      </c>
      <c r="J3910" s="37">
        <f t="shared" si="492"/>
        <v>8.0925280117436736E-3</v>
      </c>
      <c r="K3910" s="39">
        <f t="shared" si="493"/>
        <v>-3.5001600835996996E-3</v>
      </c>
      <c r="L3910" s="36">
        <f>-(1-B3910/MAX(B$5:B3910))</f>
        <v>-1.5731507738305006E-2</v>
      </c>
      <c r="M3910" s="37">
        <f>-(1-C3910/MAX(C$5:C3910))</f>
        <v>-5.0716733850757256E-2</v>
      </c>
      <c r="N3910" s="37">
        <f>-(1-D3910/MAX(D$5:D3910))</f>
        <v>-0.14540849266725797</v>
      </c>
      <c r="O3910" s="37">
        <f>-(1-E3910/MAX(E$5:E3910))</f>
        <v>-6.486497726129381E-2</v>
      </c>
      <c r="P3910" s="39">
        <f>-(1-F3910/MAX(F$5:F3910))</f>
        <v>-2.7073927265359177E-2</v>
      </c>
      <c r="Q3910" s="33">
        <f>IF(DatiStorici[[#This Row],[Calend]]="X",(DatiStorici[[#This Row],[Balanced]]*B$2/DatiStorici[[#This Row],[Bond 3Y]]),Q3909)</f>
        <v>40.481043846666495</v>
      </c>
      <c r="R3910" s="33">
        <f>IF(DatiStorici[[#This Row],[Calend]]="X",(DatiStorici[[#This Row],[Balanced]]*C$2/DatiStorici[[#This Row],[Bond 10Y]]),R3909)</f>
        <v>26.804299569577907</v>
      </c>
      <c r="S3910" s="33">
        <f>IF(DatiStorici[[#This Row],[Calend]]="X",(DatiStorici[[#This Row],[Balanced]]*D$2/DatiStorici[[#This Row],[SXXR]]),S3909)</f>
        <v>15.548815143109897</v>
      </c>
      <c r="T3910" s="33">
        <f>IF(DatiStorici[[#This Row],[Calend]]="X",(DatiStorici[[#This Row],[Balanced]]*E$2/DatiStorici[[#This Row],[Gold]]),T3909)</f>
        <v>31.573504380624104</v>
      </c>
      <c r="U3910" s="34">
        <f>SUMPRODUCT(DatiStorici[[#This Row],[Bond 3Y]:[Gold]],Q3909:T3909)</f>
        <v>20929.923849673465</v>
      </c>
      <c r="V3910" s="32">
        <f t="shared" si="494"/>
        <v>-3.8935728285867045E-3</v>
      </c>
      <c r="W3910" s="32">
        <f>-(1-U3910/MAX(U$5:U3910))</f>
        <v>-2.9130977273804315E-2</v>
      </c>
      <c r="X3910" s="53" t="str">
        <f t="shared" si="495"/>
        <v/>
      </c>
    </row>
    <row r="3911" spans="1:24" x14ac:dyDescent="0.3">
      <c r="A3911" s="79">
        <v>44627</v>
      </c>
      <c r="B3911" s="1">
        <v>131.84643199999999</v>
      </c>
      <c r="C3911" s="1">
        <v>195.771086</v>
      </c>
      <c r="D3911" s="1">
        <v>293.07545099999999</v>
      </c>
      <c r="E3911" s="1">
        <v>184.09786</v>
      </c>
      <c r="F3911" s="3">
        <f t="shared" ref="F3911:F3943" si="496">SUMPRODUCT(B3911:E3911,B$3:E$3)</f>
        <v>19881.185717161148</v>
      </c>
      <c r="G3911" s="36">
        <f t="shared" ref="G3911:G3943" si="497">LN(B3911/B3910)</f>
        <v>-1.0694834008415405E-3</v>
      </c>
      <c r="H3911" s="31">
        <f t="shared" ref="H3911:H3943" si="498">LN(C3911/C3910)</f>
        <v>-4.4250582494741531E-3</v>
      </c>
      <c r="I3911" s="37">
        <f t="shared" ref="I3911:I3943" si="499">LN(D3911/D3910)</f>
        <v>-1.1125141153425356E-2</v>
      </c>
      <c r="J3911" s="37">
        <f t="shared" ref="J3911:J3943" si="500">LN(E3911/E3910)</f>
        <v>1.8127344846994055E-2</v>
      </c>
      <c r="K3911" s="39">
        <f t="shared" ref="K3911:K3943" si="501">LN(F3911/F3910)</f>
        <v>2.8029661491594609E-3</v>
      </c>
      <c r="L3911" s="36">
        <f>-(1-B3911/MAX(B$5:B3911))</f>
        <v>-1.6783603852803197E-2</v>
      </c>
      <c r="M3911" s="37">
        <f>-(1-C3911/MAX(C$5:C3911))</f>
        <v>-5.4908087267923511E-2</v>
      </c>
      <c r="N3911" s="37">
        <f>-(1-D3911/MAX(D$5:D3911))</f>
        <v>-0.15486325352349894</v>
      </c>
      <c r="O3911" s="37">
        <f>-(1-E3911/MAX(E$5:E3911))</f>
        <v>-4.7758886643920917E-2</v>
      </c>
      <c r="P3911" s="39">
        <f>-(1-F3911/MAX(F$5:F3911))</f>
        <v>-2.4343022889561028E-2</v>
      </c>
      <c r="Q3911" s="33">
        <f>IF(DatiStorici[[#This Row],[Calend]]="X",(DatiStorici[[#This Row],[Balanced]]*B$2/DatiStorici[[#This Row],[Bond 3Y]]),Q3910)</f>
        <v>40.481043846666495</v>
      </c>
      <c r="R3911" s="33">
        <f>IF(DatiStorici[[#This Row],[Calend]]="X",(DatiStorici[[#This Row],[Balanced]]*C$2/DatiStorici[[#This Row],[Bond 10Y]]),R3910)</f>
        <v>26.804299569577907</v>
      </c>
      <c r="S3911" s="33">
        <f>IF(DatiStorici[[#This Row],[Calend]]="X",(DatiStorici[[#This Row],[Balanced]]*D$2/DatiStorici[[#This Row],[SXXR]]),S3910)</f>
        <v>15.548815143109897</v>
      </c>
      <c r="T3911" s="33">
        <f>IF(DatiStorici[[#This Row],[Calend]]="X",(DatiStorici[[#This Row],[Balanced]]*E$2/DatiStorici[[#This Row],[Gold]]),T3910)</f>
        <v>31.573504380624104</v>
      </c>
      <c r="U3911" s="34">
        <f>SUMPRODUCT(DatiStorici[[#This Row],[Bond 3Y]:[Gold]],Q3910:T3910)</f>
        <v>20954.378630780215</v>
      </c>
      <c r="V3911" s="32">
        <f t="shared" ref="V3911:V3943" si="502">LN(U3911/U3910)</f>
        <v>1.1677302682563363E-3</v>
      </c>
      <c r="W3911" s="32">
        <f>-(1-U3911/MAX(U$5:U3911))</f>
        <v>-2.7996601936148058E-2</v>
      </c>
      <c r="X3911" s="53" t="str">
        <f t="shared" ref="X3911:X3943" si="503">IF(AND(MONTH(A3911)&lt;&gt;MONTH(A3910),MONTH(A3911)=X$2),"X","")</f>
        <v/>
      </c>
    </row>
    <row r="3912" spans="1:24" x14ac:dyDescent="0.3">
      <c r="A3912" s="79">
        <v>44628</v>
      </c>
      <c r="B3912" s="1">
        <v>131.80212599999999</v>
      </c>
      <c r="C3912" s="1">
        <v>194.59742700000001</v>
      </c>
      <c r="D3912" s="1">
        <v>291.77819099999999</v>
      </c>
      <c r="E3912" s="1">
        <v>189.49525</v>
      </c>
      <c r="F3912" s="3">
        <f t="shared" si="496"/>
        <v>20043.738443537455</v>
      </c>
      <c r="G3912" s="36">
        <f t="shared" si="497"/>
        <v>-3.3609893984003431E-4</v>
      </c>
      <c r="H3912" s="31">
        <f t="shared" si="498"/>
        <v>-6.0131004283487345E-3</v>
      </c>
      <c r="I3912" s="37">
        <f t="shared" si="499"/>
        <v>-4.4361940640389851E-3</v>
      </c>
      <c r="J3912" s="37">
        <f t="shared" si="500"/>
        <v>2.8896494191119743E-2</v>
      </c>
      <c r="K3912" s="39">
        <f t="shared" si="501"/>
        <v>8.1429647270719538E-3</v>
      </c>
      <c r="L3912" s="36">
        <f>-(1-B3912/MAX(B$5:B3912))</f>
        <v>-1.7114006314112862E-2</v>
      </c>
      <c r="M3912" s="37">
        <f>-(1-C3912/MAX(C$5:C3912))</f>
        <v>-6.0573968026255698E-2</v>
      </c>
      <c r="N3912" s="37">
        <f>-(1-D3912/MAX(D$5:D3912))</f>
        <v>-0.15860414035654213</v>
      </c>
      <c r="O3912" s="37">
        <f>-(1-E3912/MAX(E$5:E3912))</f>
        <v>-1.9841035437953791E-2</v>
      </c>
      <c r="P3912" s="39">
        <f>-(1-F3912/MAX(F$5:F3912))</f>
        <v>-1.6365847690172908E-2</v>
      </c>
      <c r="Q3912" s="33">
        <f>IF(DatiStorici[[#This Row],[Calend]]="X",(DatiStorici[[#This Row],[Balanced]]*B$2/DatiStorici[[#This Row],[Bond 3Y]]),Q3911)</f>
        <v>40.481043846666495</v>
      </c>
      <c r="R3912" s="33">
        <f>IF(DatiStorici[[#This Row],[Calend]]="X",(DatiStorici[[#This Row],[Balanced]]*C$2/DatiStorici[[#This Row],[Bond 10Y]]),R3911)</f>
        <v>26.804299569577907</v>
      </c>
      <c r="S3912" s="33">
        <f>IF(DatiStorici[[#This Row],[Calend]]="X",(DatiStorici[[#This Row],[Balanced]]*D$2/DatiStorici[[#This Row],[SXXR]]),S3911)</f>
        <v>15.548815143109897</v>
      </c>
      <c r="T3912" s="33">
        <f>IF(DatiStorici[[#This Row],[Calend]]="X",(DatiStorici[[#This Row],[Balanced]]*E$2/DatiStorici[[#This Row],[Gold]]),T3911)</f>
        <v>31.573504380624104</v>
      </c>
      <c r="U3912" s="34">
        <f>SUMPRODUCT(DatiStorici[[#This Row],[Bond 3Y]:[Gold]],Q3911:T3911)</f>
        <v>21071.369631099398</v>
      </c>
      <c r="V3912" s="32">
        <f t="shared" si="502"/>
        <v>5.5676011667437604E-3</v>
      </c>
      <c r="W3912" s="32">
        <f>-(1-U3912/MAX(U$5:U3912))</f>
        <v>-2.2569781515613285E-2</v>
      </c>
      <c r="X3912" s="53" t="str">
        <f t="shared" si="503"/>
        <v/>
      </c>
    </row>
    <row r="3913" spans="1:24" x14ac:dyDescent="0.3">
      <c r="A3913" s="79">
        <v>44629</v>
      </c>
      <c r="B3913" s="1">
        <v>131.64146199999999</v>
      </c>
      <c r="C3913" s="1">
        <v>193.221372</v>
      </c>
      <c r="D3913" s="1">
        <v>305.42857900000001</v>
      </c>
      <c r="E3913" s="1">
        <v>184.83262999999999</v>
      </c>
      <c r="F3913" s="3">
        <f t="shared" si="496"/>
        <v>20026.383823825421</v>
      </c>
      <c r="G3913" s="36">
        <f t="shared" si="497"/>
        <v>-1.2197223788085866E-3</v>
      </c>
      <c r="H3913" s="31">
        <f t="shared" si="498"/>
        <v>-7.0964108922945265E-3</v>
      </c>
      <c r="I3913" s="37">
        <f t="shared" si="499"/>
        <v>4.5722073571289164E-2</v>
      </c>
      <c r="J3913" s="37">
        <f t="shared" si="500"/>
        <v>-2.4913245360128573E-2</v>
      </c>
      <c r="K3913" s="39">
        <f t="shared" si="501"/>
        <v>-8.6621252020993079E-4</v>
      </c>
      <c r="L3913" s="36">
        <f>-(1-B3913/MAX(B$5:B3913))</f>
        <v>-1.8312123522704393E-2</v>
      </c>
      <c r="M3913" s="37">
        <f>-(1-C3913/MAX(C$5:C3913))</f>
        <v>-6.721692270636892E-2</v>
      </c>
      <c r="N3913" s="37">
        <f>-(1-D3913/MAX(D$5:D3913))</f>
        <v>-0.11924074617562908</v>
      </c>
      <c r="O3913" s="37">
        <f>-(1-E3913/MAX(E$5:E3913))</f>
        <v>-4.3958309044264676E-2</v>
      </c>
      <c r="P3913" s="39">
        <f>-(1-F3913/MAX(F$5:F3913))</f>
        <v>-1.7217514992517335E-2</v>
      </c>
      <c r="Q3913" s="33">
        <f>IF(DatiStorici[[#This Row],[Calend]]="X",(DatiStorici[[#This Row],[Balanced]]*B$2/DatiStorici[[#This Row],[Bond 3Y]]),Q3912)</f>
        <v>40.481043846666495</v>
      </c>
      <c r="R3913" s="33">
        <f>IF(DatiStorici[[#This Row],[Calend]]="X",(DatiStorici[[#This Row],[Balanced]]*C$2/DatiStorici[[#This Row],[Bond 10Y]]),R3912)</f>
        <v>26.804299569577907</v>
      </c>
      <c r="S3913" s="33">
        <f>IF(DatiStorici[[#This Row],[Calend]]="X",(DatiStorici[[#This Row],[Balanced]]*D$2/DatiStorici[[#This Row],[SXXR]]),S3912)</f>
        <v>15.548815143109897</v>
      </c>
      <c r="T3913" s="33">
        <f>IF(DatiStorici[[#This Row],[Calend]]="X",(DatiStorici[[#This Row],[Balanced]]*E$2/DatiStorici[[#This Row],[Gold]]),T3912)</f>
        <v>31.573504380624104</v>
      </c>
      <c r="U3913" s="34">
        <f>SUMPRODUCT(DatiStorici[[#This Row],[Bond 3Y]:[Gold]],Q3912:T3912)</f>
        <v>21093.013700875144</v>
      </c>
      <c r="V3913" s="32">
        <f t="shared" si="502"/>
        <v>1.0266518785029266E-3</v>
      </c>
      <c r="W3913" s="32">
        <f>-(1-U3913/MAX(U$5:U3913))</f>
        <v>-2.1565785656769032E-2</v>
      </c>
      <c r="X3913" s="53" t="str">
        <f t="shared" si="503"/>
        <v/>
      </c>
    </row>
    <row r="3914" spans="1:24" x14ac:dyDescent="0.3">
      <c r="A3914" s="79">
        <v>44630</v>
      </c>
      <c r="B3914" s="1">
        <v>131.29936000000001</v>
      </c>
      <c r="C3914" s="1">
        <v>191.161529</v>
      </c>
      <c r="D3914" s="1">
        <v>300.55318599999998</v>
      </c>
      <c r="E3914" s="1">
        <v>185.54616999999999</v>
      </c>
      <c r="F3914" s="3">
        <f t="shared" si="496"/>
        <v>19920.586439906085</v>
      </c>
      <c r="G3914" s="36">
        <f t="shared" si="497"/>
        <v>-2.6021230969779474E-3</v>
      </c>
      <c r="H3914" s="31">
        <f t="shared" si="498"/>
        <v>-1.0717764565137565E-2</v>
      </c>
      <c r="I3914" s="37">
        <f t="shared" si="499"/>
        <v>-1.6091237324584846E-2</v>
      </c>
      <c r="J3914" s="37">
        <f t="shared" si="500"/>
        <v>3.8530330718689956E-3</v>
      </c>
      <c r="K3914" s="39">
        <f t="shared" si="501"/>
        <v>-5.2969038996211418E-3</v>
      </c>
      <c r="L3914" s="36">
        <f>-(1-B3914/MAX(B$5:B3914))</f>
        <v>-2.0863275574773077E-2</v>
      </c>
      <c r="M3914" s="37">
        <f>-(1-C3914/MAX(C$5:C3914))</f>
        <v>-7.7160888388807747E-2</v>
      </c>
      <c r="N3914" s="37">
        <f>-(1-D3914/MAX(D$5:D3914))</f>
        <v>-0.13329983493163111</v>
      </c>
      <c r="O3914" s="37">
        <f>-(1-E3914/MAX(E$5:E3914))</f>
        <v>-4.0267543035229725E-2</v>
      </c>
      <c r="P3914" s="39">
        <f>-(1-F3914/MAX(F$5:F3914))</f>
        <v>-2.2409456622630164E-2</v>
      </c>
      <c r="Q3914" s="33">
        <f>IF(DatiStorici[[#This Row],[Calend]]="X",(DatiStorici[[#This Row],[Balanced]]*B$2/DatiStorici[[#This Row],[Bond 3Y]]),Q3913)</f>
        <v>40.481043846666495</v>
      </c>
      <c r="R3914" s="33">
        <f>IF(DatiStorici[[#This Row],[Calend]]="X",(DatiStorici[[#This Row],[Balanced]]*C$2/DatiStorici[[#This Row],[Bond 10Y]]),R3913)</f>
        <v>26.804299569577907</v>
      </c>
      <c r="S3914" s="33">
        <f>IF(DatiStorici[[#This Row],[Calend]]="X",(DatiStorici[[#This Row],[Balanced]]*D$2/DatiStorici[[#This Row],[SXXR]]),S3913)</f>
        <v>15.548815143109897</v>
      </c>
      <c r="T3914" s="33">
        <f>IF(DatiStorici[[#This Row],[Calend]]="X",(DatiStorici[[#This Row],[Balanced]]*E$2/DatiStorici[[#This Row],[Gold]]),T3913)</f>
        <v>31.573504380624104</v>
      </c>
      <c r="U3914" s="34">
        <f>SUMPRODUCT(DatiStorici[[#This Row],[Bond 3Y]:[Gold]],Q3913:T3913)</f>
        <v>20970.674779783552</v>
      </c>
      <c r="V3914" s="32">
        <f t="shared" si="502"/>
        <v>-5.8168586951688186E-3</v>
      </c>
      <c r="W3914" s="32">
        <f>-(1-U3914/MAX(U$5:U3914))</f>
        <v>-2.7240678198885204E-2</v>
      </c>
      <c r="X3914" s="53" t="str">
        <f t="shared" si="503"/>
        <v/>
      </c>
    </row>
    <row r="3915" spans="1:24" x14ac:dyDescent="0.3">
      <c r="A3915" s="79">
        <v>44631</v>
      </c>
      <c r="B3915" s="1">
        <v>131.30597299999999</v>
      </c>
      <c r="C3915" s="1">
        <v>191.04054300000001</v>
      </c>
      <c r="D3915" s="1">
        <v>303.40445499999998</v>
      </c>
      <c r="E3915" s="1">
        <v>183.88068000000001</v>
      </c>
      <c r="F3915" s="3">
        <f t="shared" si="496"/>
        <v>19894.891153532772</v>
      </c>
      <c r="G3915" s="36">
        <f t="shared" si="497"/>
        <v>5.0364552203297744E-5</v>
      </c>
      <c r="H3915" s="31">
        <f t="shared" si="498"/>
        <v>-6.3309967634651246E-4</v>
      </c>
      <c r="I3915" s="37">
        <f t="shared" si="499"/>
        <v>9.4420203980389774E-3</v>
      </c>
      <c r="J3915" s="37">
        <f t="shared" si="500"/>
        <v>-9.0166769618599731E-3</v>
      </c>
      <c r="K3915" s="39">
        <f t="shared" si="501"/>
        <v>-1.2907186598616596E-3</v>
      </c>
      <c r="L3915" s="36">
        <f>-(1-B3915/MAX(B$5:B3915))</f>
        <v>-2.0813960550247312E-2</v>
      </c>
      <c r="M3915" s="37">
        <f>-(1-C3915/MAX(C$5:C3915))</f>
        <v>-7.7744952626740083E-2</v>
      </c>
      <c r="N3915" s="37">
        <f>-(1-D3915/MAX(D$5:D3915))</f>
        <v>-0.12507767849455265</v>
      </c>
      <c r="O3915" s="37">
        <f>-(1-E3915/MAX(E$5:E3915))</f>
        <v>-4.8882244215805004E-2</v>
      </c>
      <c r="P3915" s="39">
        <f>-(1-F3915/MAX(F$5:F3915))</f>
        <v>-2.3670437018147195E-2</v>
      </c>
      <c r="Q3915" s="33">
        <f>IF(DatiStorici[[#This Row],[Calend]]="X",(DatiStorici[[#This Row],[Balanced]]*B$2/DatiStorici[[#This Row],[Bond 3Y]]),Q3914)</f>
        <v>40.481043846666495</v>
      </c>
      <c r="R3915" s="33">
        <f>IF(DatiStorici[[#This Row],[Calend]]="X",(DatiStorici[[#This Row],[Balanced]]*C$2/DatiStorici[[#This Row],[Bond 10Y]]),R3914)</f>
        <v>26.804299569577907</v>
      </c>
      <c r="S3915" s="33">
        <f>IF(DatiStorici[[#This Row],[Calend]]="X",(DatiStorici[[#This Row],[Balanced]]*D$2/DatiStorici[[#This Row],[SXXR]]),S3914)</f>
        <v>15.548815143109897</v>
      </c>
      <c r="T3915" s="33">
        <f>IF(DatiStorici[[#This Row],[Calend]]="X",(DatiStorici[[#This Row],[Balanced]]*E$2/DatiStorici[[#This Row],[Gold]]),T3914)</f>
        <v>31.573504380624104</v>
      </c>
      <c r="U3915" s="34">
        <f>SUMPRODUCT(DatiStorici[[#This Row],[Bond 3Y]:[Gold]],Q3914:T3914)</f>
        <v>20959.448034732181</v>
      </c>
      <c r="V3915" s="32">
        <f t="shared" si="502"/>
        <v>-5.3549785052215749E-4</v>
      </c>
      <c r="W3915" s="32">
        <f>-(1-U3915/MAX(U$5:U3915))</f>
        <v>-2.7761449276444194E-2</v>
      </c>
      <c r="X3915" s="53" t="str">
        <f t="shared" si="503"/>
        <v/>
      </c>
    </row>
    <row r="3916" spans="1:24" x14ac:dyDescent="0.3">
      <c r="A3916" s="79">
        <v>44634</v>
      </c>
      <c r="B3916" s="1">
        <v>131.25052700000001</v>
      </c>
      <c r="C3916" s="1">
        <v>189.79931400000001</v>
      </c>
      <c r="D3916" s="1">
        <v>307.03663999999998</v>
      </c>
      <c r="E3916" s="1">
        <v>181.58398</v>
      </c>
      <c r="F3916" s="3">
        <f t="shared" si="496"/>
        <v>19826.153169306148</v>
      </c>
      <c r="G3916" s="36">
        <f t="shared" si="497"/>
        <v>-4.2235481371980118E-4</v>
      </c>
      <c r="H3916" s="31">
        <f t="shared" si="498"/>
        <v>-6.5184006984601132E-3</v>
      </c>
      <c r="I3916" s="37">
        <f t="shared" si="499"/>
        <v>1.1900338607275291E-2</v>
      </c>
      <c r="J3916" s="37">
        <f t="shared" si="500"/>
        <v>-1.2568822578229878E-2</v>
      </c>
      <c r="K3916" s="39">
        <f t="shared" si="501"/>
        <v>-3.4610395579959285E-3</v>
      </c>
      <c r="L3916" s="36">
        <f>-(1-B3916/MAX(B$5:B3916))</f>
        <v>-2.1227437164470508E-2</v>
      </c>
      <c r="M3916" s="37">
        <f>-(1-C3916/MAX(C$5:C3916))</f>
        <v>-8.3737029974405908E-2</v>
      </c>
      <c r="N3916" s="37">
        <f>-(1-D3916/MAX(D$5:D3916))</f>
        <v>-0.11460360772872535</v>
      </c>
      <c r="O3916" s="37">
        <f>-(1-E3916/MAX(E$5:E3916))</f>
        <v>-6.0761861746638446E-2</v>
      </c>
      <c r="P3916" s="39">
        <f>-(1-F3916/MAX(F$5:F3916))</f>
        <v>-2.7043711371966261E-2</v>
      </c>
      <c r="Q3916" s="33">
        <f>IF(DatiStorici[[#This Row],[Calend]]="X",(DatiStorici[[#This Row],[Balanced]]*B$2/DatiStorici[[#This Row],[Bond 3Y]]),Q3915)</f>
        <v>40.481043846666495</v>
      </c>
      <c r="R3916" s="33">
        <f>IF(DatiStorici[[#This Row],[Calend]]="X",(DatiStorici[[#This Row],[Balanced]]*C$2/DatiStorici[[#This Row],[Bond 10Y]]),R3915)</f>
        <v>26.804299569577907</v>
      </c>
      <c r="S3916" s="33">
        <f>IF(DatiStorici[[#This Row],[Calend]]="X",(DatiStorici[[#This Row],[Balanced]]*D$2/DatiStorici[[#This Row],[SXXR]]),S3915)</f>
        <v>15.548815143109897</v>
      </c>
      <c r="T3916" s="33">
        <f>IF(DatiStorici[[#This Row],[Calend]]="X",(DatiStorici[[#This Row],[Balanced]]*E$2/DatiStorici[[#This Row],[Gold]]),T3915)</f>
        <v>31.573504380624104</v>
      </c>
      <c r="U3916" s="34">
        <f>SUMPRODUCT(DatiStorici[[#This Row],[Bond 3Y]:[Gold]],Q3915:T3915)</f>
        <v>20907.894554444207</v>
      </c>
      <c r="V3916" s="32">
        <f t="shared" si="502"/>
        <v>-2.4627073587888152E-3</v>
      </c>
      <c r="W3916" s="32">
        <f>-(1-U3916/MAX(U$5:U3916))</f>
        <v>-3.0152842450390183E-2</v>
      </c>
      <c r="X3916" s="53" t="str">
        <f t="shared" si="503"/>
        <v/>
      </c>
    </row>
    <row r="3917" spans="1:24" x14ac:dyDescent="0.3">
      <c r="A3917" s="79">
        <v>44635</v>
      </c>
      <c r="B3917" s="1">
        <v>131.400925</v>
      </c>
      <c r="C3917" s="1">
        <v>190.62447399999999</v>
      </c>
      <c r="D3917" s="1">
        <v>306.18317000000002</v>
      </c>
      <c r="E3917" s="1">
        <v>177.82777999999999</v>
      </c>
      <c r="F3917" s="3">
        <f t="shared" si="496"/>
        <v>19689.771322379478</v>
      </c>
      <c r="G3917" s="36">
        <f t="shared" si="497"/>
        <v>1.1452288977855621E-3</v>
      </c>
      <c r="H3917" s="31">
        <f t="shared" si="498"/>
        <v>4.3381161751854377E-3</v>
      </c>
      <c r="I3917" s="37">
        <f t="shared" si="499"/>
        <v>-2.7835713626935647E-3</v>
      </c>
      <c r="J3917" s="37">
        <f t="shared" si="500"/>
        <v>-2.0902692572142865E-2</v>
      </c>
      <c r="K3917" s="39">
        <f t="shared" si="501"/>
        <v>-6.9026545724033342E-3</v>
      </c>
      <c r="L3917" s="36">
        <f>-(1-B3917/MAX(B$5:B3917))</f>
        <v>-2.0105876441858461E-2</v>
      </c>
      <c r="M3917" s="37">
        <f>-(1-C3917/MAX(C$5:C3917))</f>
        <v>-7.9753540590738803E-2</v>
      </c>
      <c r="N3917" s="37">
        <f>-(1-D3917/MAX(D$5:D3917))</f>
        <v>-0.11706474480641005</v>
      </c>
      <c r="O3917" s="37">
        <f>-(1-E3917/MAX(E$5:E3917))</f>
        <v>-8.0190702853146223E-2</v>
      </c>
      <c r="P3917" s="39">
        <f>-(1-F3917/MAX(F$5:F3917))</f>
        <v>-3.3736566737748386E-2</v>
      </c>
      <c r="Q3917" s="33">
        <f>IF(DatiStorici[[#This Row],[Calend]]="X",(DatiStorici[[#This Row],[Balanced]]*B$2/DatiStorici[[#This Row],[Bond 3Y]]),Q3916)</f>
        <v>40.481043846666495</v>
      </c>
      <c r="R3917" s="33">
        <f>IF(DatiStorici[[#This Row],[Calend]]="X",(DatiStorici[[#This Row],[Balanced]]*C$2/DatiStorici[[#This Row],[Bond 10Y]]),R3916)</f>
        <v>26.804299569577907</v>
      </c>
      <c r="S3917" s="33">
        <f>IF(DatiStorici[[#This Row],[Calend]]="X",(DatiStorici[[#This Row],[Balanced]]*D$2/DatiStorici[[#This Row],[SXXR]]),S3916)</f>
        <v>15.548815143109897</v>
      </c>
      <c r="T3917" s="33">
        <f>IF(DatiStorici[[#This Row],[Calend]]="X",(DatiStorici[[#This Row],[Balanced]]*E$2/DatiStorici[[#This Row],[Gold]]),T3916)</f>
        <v>31.573504380624104</v>
      </c>
      <c r="U3917" s="34">
        <f>SUMPRODUCT(DatiStorici[[#This Row],[Bond 3Y]:[Gold]],Q3916:T3916)</f>
        <v>20804.233813894803</v>
      </c>
      <c r="V3917" s="32">
        <f t="shared" si="502"/>
        <v>-4.9703027875282893E-3</v>
      </c>
      <c r="W3917" s="32">
        <f>-(1-U3917/MAX(U$5:U3917))</f>
        <v>-3.4961316795309672E-2</v>
      </c>
      <c r="X3917" s="53" t="str">
        <f t="shared" si="503"/>
        <v/>
      </c>
    </row>
    <row r="3918" spans="1:24" x14ac:dyDescent="0.3">
      <c r="A3918" s="79">
        <v>44636</v>
      </c>
      <c r="B3918" s="1">
        <v>131.35333499999999</v>
      </c>
      <c r="C3918" s="1">
        <v>190.03759400000001</v>
      </c>
      <c r="D3918" s="1">
        <v>315.61548499999998</v>
      </c>
      <c r="E3918" s="1">
        <v>177.78400999999999</v>
      </c>
      <c r="F3918" s="3">
        <f t="shared" si="496"/>
        <v>19813.905467599081</v>
      </c>
      <c r="G3918" s="36">
        <f t="shared" si="497"/>
        <v>-3.6223961141787384E-4</v>
      </c>
      <c r="H3918" s="31">
        <f t="shared" si="498"/>
        <v>-3.0834722675586496E-3</v>
      </c>
      <c r="I3918" s="37">
        <f t="shared" si="499"/>
        <v>3.0341135403319015E-2</v>
      </c>
      <c r="J3918" s="37">
        <f t="shared" si="500"/>
        <v>-2.4616731757421301E-4</v>
      </c>
      <c r="K3918" s="39">
        <f t="shared" si="501"/>
        <v>6.2847088620301477E-3</v>
      </c>
      <c r="L3918" s="36">
        <f>-(1-B3918/MAX(B$5:B3918))</f>
        <v>-2.0460768626522685E-2</v>
      </c>
      <c r="M3918" s="37">
        <f>-(1-C3918/MAX(C$5:C3918))</f>
        <v>-8.2586724760459251E-2</v>
      </c>
      <c r="N3918" s="37">
        <f>-(1-D3918/MAX(D$5:D3918))</f>
        <v>-8.9864936758203839E-2</v>
      </c>
      <c r="O3918" s="37">
        <f>-(1-E3918/MAX(E$5:E3918))</f>
        <v>-8.0417101973329297E-2</v>
      </c>
      <c r="P3918" s="39">
        <f>-(1-F3918/MAX(F$5:F3918))</f>
        <v>-2.7644759810126152E-2</v>
      </c>
      <c r="Q3918" s="33">
        <f>IF(DatiStorici[[#This Row],[Calend]]="X",(DatiStorici[[#This Row],[Balanced]]*B$2/DatiStorici[[#This Row],[Bond 3Y]]),Q3917)</f>
        <v>40.481043846666495</v>
      </c>
      <c r="R3918" s="33">
        <f>IF(DatiStorici[[#This Row],[Calend]]="X",(DatiStorici[[#This Row],[Balanced]]*C$2/DatiStorici[[#This Row],[Bond 10Y]]),R3917)</f>
        <v>26.804299569577907</v>
      </c>
      <c r="S3918" s="33">
        <f>IF(DatiStorici[[#This Row],[Calend]]="X",(DatiStorici[[#This Row],[Balanced]]*D$2/DatiStorici[[#This Row],[SXXR]]),S3917)</f>
        <v>15.548815143109897</v>
      </c>
      <c r="T3918" s="33">
        <f>IF(DatiStorici[[#This Row],[Calend]]="X",(DatiStorici[[#This Row],[Balanced]]*E$2/DatiStorici[[#This Row],[Gold]]),T3917)</f>
        <v>31.573504380624104</v>
      </c>
      <c r="U3918" s="34">
        <f>SUMPRODUCT(DatiStorici[[#This Row],[Bond 3Y]:[Gold]],Q3917:T3917)</f>
        <v>20931.85576370659</v>
      </c>
      <c r="V3918" s="32">
        <f t="shared" si="502"/>
        <v>6.1156830395486536E-3</v>
      </c>
      <c r="W3918" s="32">
        <f>-(1-U3918/MAX(U$5:U3918))</f>
        <v>-2.9041362256434833E-2</v>
      </c>
      <c r="X3918" s="53" t="str">
        <f t="shared" si="503"/>
        <v/>
      </c>
    </row>
    <row r="3919" spans="1:24" x14ac:dyDescent="0.3">
      <c r="A3919" s="79">
        <v>44637</v>
      </c>
      <c r="B3919" s="1">
        <v>131.31953999999999</v>
      </c>
      <c r="C3919" s="1">
        <v>189.967838</v>
      </c>
      <c r="D3919" s="1">
        <v>317.27472899999998</v>
      </c>
      <c r="E3919" s="1">
        <v>181.16913</v>
      </c>
      <c r="F3919" s="3">
        <f t="shared" si="496"/>
        <v>19969.777434769865</v>
      </c>
      <c r="G3919" s="36">
        <f t="shared" si="497"/>
        <v>-2.5731625457307996E-4</v>
      </c>
      <c r="H3919" s="31">
        <f t="shared" si="498"/>
        <v>-3.6713159817947631E-4</v>
      </c>
      <c r="I3919" s="37">
        <f t="shared" si="499"/>
        <v>5.2433985066991607E-3</v>
      </c>
      <c r="J3919" s="37">
        <f t="shared" si="500"/>
        <v>1.8861628329635772E-2</v>
      </c>
      <c r="K3919" s="39">
        <f t="shared" si="501"/>
        <v>7.8360148374410146E-3</v>
      </c>
      <c r="L3919" s="36">
        <f>-(1-B3919/MAX(B$5:B3919))</f>
        <v>-2.0712787567071511E-2</v>
      </c>
      <c r="M3919" s="37">
        <f>-(1-C3919/MAX(C$5:C3919))</f>
        <v>-8.2923474342900372E-2</v>
      </c>
      <c r="N3919" s="37">
        <f>-(1-D3919/MAX(D$5:D3919))</f>
        <v>-8.5080202755455026E-2</v>
      </c>
      <c r="O3919" s="37">
        <f>-(1-E3919/MAX(E$5:E3919))</f>
        <v>-6.2907661952440797E-2</v>
      </c>
      <c r="P3919" s="39">
        <f>-(1-F3919/MAX(F$5:F3919))</f>
        <v>-1.9995438765112561E-2</v>
      </c>
      <c r="Q3919" s="33">
        <f>IF(DatiStorici[[#This Row],[Calend]]="X",(DatiStorici[[#This Row],[Balanced]]*B$2/DatiStorici[[#This Row],[Bond 3Y]]),Q3918)</f>
        <v>40.481043846666495</v>
      </c>
      <c r="R3919" s="33">
        <f>IF(DatiStorici[[#This Row],[Calend]]="X",(DatiStorici[[#This Row],[Balanced]]*C$2/DatiStorici[[#This Row],[Bond 10Y]]),R3918)</f>
        <v>26.804299569577907</v>
      </c>
      <c r="S3919" s="33">
        <f>IF(DatiStorici[[#This Row],[Calend]]="X",(DatiStorici[[#This Row],[Balanced]]*D$2/DatiStorici[[#This Row],[SXXR]]),S3918)</f>
        <v>15.548815143109897</v>
      </c>
      <c r="T3919" s="33">
        <f>IF(DatiStorici[[#This Row],[Calend]]="X",(DatiStorici[[#This Row],[Balanced]]*E$2/DatiStorici[[#This Row],[Gold]]),T3918)</f>
        <v>31.573504380624104</v>
      </c>
      <c r="U3919" s="34">
        <f>SUMPRODUCT(DatiStorici[[#This Row],[Bond 3Y]:[Gold]],Q3918:T3918)</f>
        <v>21061.297325491265</v>
      </c>
      <c r="V3919" s="32">
        <f t="shared" si="502"/>
        <v>6.1649084303577332E-3</v>
      </c>
      <c r="W3919" s="32">
        <f>-(1-U3919/MAX(U$5:U3919))</f>
        <v>-2.3037002016395025E-2</v>
      </c>
      <c r="X3919" s="53" t="str">
        <f t="shared" si="503"/>
        <v/>
      </c>
    </row>
    <row r="3920" spans="1:24" x14ac:dyDescent="0.3">
      <c r="A3920" s="79">
        <v>44638</v>
      </c>
      <c r="B3920" s="1">
        <v>131.38944799999999</v>
      </c>
      <c r="C3920" s="1">
        <v>190.352305</v>
      </c>
      <c r="D3920" s="1">
        <v>320.20192500000002</v>
      </c>
      <c r="E3920" s="1">
        <v>179.88015999999999</v>
      </c>
      <c r="F3920" s="3">
        <f t="shared" si="496"/>
        <v>19974.434421259321</v>
      </c>
      <c r="G3920" s="36">
        <f t="shared" si="497"/>
        <v>5.3220867837296267E-4</v>
      </c>
      <c r="H3920" s="31">
        <f t="shared" si="498"/>
        <v>2.0218078797141609E-3</v>
      </c>
      <c r="I3920" s="37">
        <f t="shared" si="499"/>
        <v>9.1837608648720152E-3</v>
      </c>
      <c r="J3920" s="37">
        <f t="shared" si="500"/>
        <v>-7.1401634728452288E-3</v>
      </c>
      <c r="K3920" s="39">
        <f t="shared" si="501"/>
        <v>2.3317453489082385E-4</v>
      </c>
      <c r="L3920" s="36">
        <f>-(1-B3920/MAX(B$5:B3920))</f>
        <v>-2.0191463699757106E-2</v>
      </c>
      <c r="M3920" s="37">
        <f>-(1-C3920/MAX(C$5:C3920))</f>
        <v>-8.1067446163068158E-2</v>
      </c>
      <c r="N3920" s="37">
        <f>-(1-D3920/MAX(D$5:D3920))</f>
        <v>-7.6639096906097937E-2</v>
      </c>
      <c r="O3920" s="37">
        <f>-(1-E3920/MAX(E$5:E3920))</f>
        <v>-6.9574823797138974E-2</v>
      </c>
      <c r="P3920" s="39">
        <f>-(1-F3920/MAX(F$5:F3920))</f>
        <v>-1.9766900013682642E-2</v>
      </c>
      <c r="Q3920" s="33">
        <f>IF(DatiStorici[[#This Row],[Calend]]="X",(DatiStorici[[#This Row],[Balanced]]*B$2/DatiStorici[[#This Row],[Bond 3Y]]),Q3919)</f>
        <v>40.481043846666495</v>
      </c>
      <c r="R3920" s="33">
        <f>IF(DatiStorici[[#This Row],[Calend]]="X",(DatiStorici[[#This Row],[Balanced]]*C$2/DatiStorici[[#This Row],[Bond 10Y]]),R3919)</f>
        <v>26.804299569577907</v>
      </c>
      <c r="S3920" s="33">
        <f>IF(DatiStorici[[#This Row],[Calend]]="X",(DatiStorici[[#This Row],[Balanced]]*D$2/DatiStorici[[#This Row],[SXXR]]),S3919)</f>
        <v>15.548815143109897</v>
      </c>
      <c r="T3920" s="33">
        <f>IF(DatiStorici[[#This Row],[Calend]]="X",(DatiStorici[[#This Row],[Balanced]]*E$2/DatiStorici[[#This Row],[Gold]]),T3919)</f>
        <v>31.573504380624104</v>
      </c>
      <c r="U3920" s="34">
        <f>SUMPRODUCT(DatiStorici[[#This Row],[Bond 3Y]:[Gold]],Q3919:T3919)</f>
        <v>21079.249772497271</v>
      </c>
      <c r="V3920" s="32">
        <f t="shared" si="502"/>
        <v>8.5202729097507768E-4</v>
      </c>
      <c r="W3920" s="32">
        <f>-(1-U3920/MAX(U$5:U3920))</f>
        <v>-2.2204248165714535E-2</v>
      </c>
      <c r="X3920" s="53" t="str">
        <f t="shared" si="503"/>
        <v/>
      </c>
    </row>
    <row r="3921" spans="1:24" x14ac:dyDescent="0.3">
      <c r="A3921" s="79">
        <v>44641</v>
      </c>
      <c r="B3921" s="1">
        <v>131.29107300000001</v>
      </c>
      <c r="C3921" s="1">
        <v>189.200041</v>
      </c>
      <c r="D3921" s="1">
        <v>320.33164199999999</v>
      </c>
      <c r="E3921" s="1">
        <v>179.80455000000001</v>
      </c>
      <c r="F3921" s="3">
        <f t="shared" si="496"/>
        <v>19941.80152929571</v>
      </c>
      <c r="G3921" s="36">
        <f t="shared" si="497"/>
        <v>-7.4900875195940599E-4</v>
      </c>
      <c r="H3921" s="31">
        <f t="shared" si="498"/>
        <v>-6.071718707925478E-3</v>
      </c>
      <c r="I3921" s="37">
        <f t="shared" si="499"/>
        <v>4.0502795936465035E-4</v>
      </c>
      <c r="J3921" s="37">
        <f t="shared" si="500"/>
        <v>-4.204237712172505E-4</v>
      </c>
      <c r="K3921" s="39">
        <f t="shared" si="501"/>
        <v>-1.6350689616243461E-3</v>
      </c>
      <c r="L3921" s="36">
        <f>-(1-B3921/MAX(B$5:B3921))</f>
        <v>-2.092507409409039E-2</v>
      </c>
      <c r="M3921" s="37">
        <f>-(1-C3921/MAX(C$5:C3921))</f>
        <v>-8.6630041794438895E-2</v>
      </c>
      <c r="N3921" s="37">
        <f>-(1-D3921/MAX(D$5:D3921))</f>
        <v>-7.6265034175942326E-2</v>
      </c>
      <c r="O3921" s="37">
        <f>-(1-E3921/MAX(E$5:E3921))</f>
        <v>-6.9965914440891397E-2</v>
      </c>
      <c r="P3921" s="39">
        <f>-(1-F3921/MAX(F$5:F3921))</f>
        <v>-2.1368339142139869E-2</v>
      </c>
      <c r="Q3921" s="33">
        <f>IF(DatiStorici[[#This Row],[Calend]]="X",(DatiStorici[[#This Row],[Balanced]]*B$2/DatiStorici[[#This Row],[Bond 3Y]]),Q3920)</f>
        <v>40.481043846666495</v>
      </c>
      <c r="R3921" s="33">
        <f>IF(DatiStorici[[#This Row],[Calend]]="X",(DatiStorici[[#This Row],[Balanced]]*C$2/DatiStorici[[#This Row],[Bond 10Y]]),R3920)</f>
        <v>26.804299569577907</v>
      </c>
      <c r="S3921" s="33">
        <f>IF(DatiStorici[[#This Row],[Calend]]="X",(DatiStorici[[#This Row],[Balanced]]*D$2/DatiStorici[[#This Row],[SXXR]]),S3920)</f>
        <v>15.548815143109897</v>
      </c>
      <c r="T3921" s="33">
        <f>IF(DatiStorici[[#This Row],[Calend]]="X",(DatiStorici[[#This Row],[Balanced]]*E$2/DatiStorici[[#This Row],[Gold]]),T3920)</f>
        <v>31.573504380624104</v>
      </c>
      <c r="U3921" s="34">
        <f>SUMPRODUCT(DatiStorici[[#This Row],[Bond 3Y]:[Gold]],Q3920:T3920)</f>
        <v>21044.01149335732</v>
      </c>
      <c r="V3921" s="32">
        <f t="shared" si="502"/>
        <v>-1.6731034730518568E-3</v>
      </c>
      <c r="W3921" s="32">
        <f>-(1-U3921/MAX(U$5:U3921))</f>
        <v>-2.3838833837257267E-2</v>
      </c>
      <c r="X3921" s="53" t="str">
        <f t="shared" si="503"/>
        <v/>
      </c>
    </row>
    <row r="3922" spans="1:24" x14ac:dyDescent="0.3">
      <c r="A3922" s="79">
        <v>44642</v>
      </c>
      <c r="B3922" s="1">
        <v>131.15996100000001</v>
      </c>
      <c r="C3922" s="1">
        <v>188.242784</v>
      </c>
      <c r="D3922" s="1">
        <v>323.108452</v>
      </c>
      <c r="E3922" s="1">
        <v>177.96278000000001</v>
      </c>
      <c r="F3922" s="3">
        <f t="shared" si="496"/>
        <v>19883.460462642313</v>
      </c>
      <c r="G3922" s="36">
        <f t="shared" si="497"/>
        <v>-9.9913503032420317E-4</v>
      </c>
      <c r="H3922" s="31">
        <f t="shared" si="498"/>
        <v>-5.07233937965639E-3</v>
      </c>
      <c r="I3922" s="37">
        <f t="shared" si="499"/>
        <v>8.6311912006941782E-3</v>
      </c>
      <c r="J3922" s="37">
        <f t="shared" si="500"/>
        <v>-1.0296000308968786E-2</v>
      </c>
      <c r="K3922" s="39">
        <f t="shared" si="501"/>
        <v>-2.9298543421377448E-3</v>
      </c>
      <c r="L3922" s="36">
        <f>-(1-B3922/MAX(B$5:B3922))</f>
        <v>-2.1902813621631378E-2</v>
      </c>
      <c r="M3922" s="37">
        <f>-(1-C3922/MAX(C$5:C3922))</f>
        <v>-9.1251234165544037E-2</v>
      </c>
      <c r="N3922" s="37">
        <f>-(1-D3922/MAX(D$5:D3922))</f>
        <v>-6.8257593904244351E-2</v>
      </c>
      <c r="O3922" s="37">
        <f>-(1-E3922/MAX(E$5:E3922))</f>
        <v>-7.9492419069168041E-2</v>
      </c>
      <c r="P3922" s="39">
        <f>-(1-F3922/MAX(F$5:F3922))</f>
        <v>-2.423139115232853E-2</v>
      </c>
      <c r="Q3922" s="33">
        <f>IF(DatiStorici[[#This Row],[Calend]]="X",(DatiStorici[[#This Row],[Balanced]]*B$2/DatiStorici[[#This Row],[Bond 3Y]]),Q3921)</f>
        <v>40.481043846666495</v>
      </c>
      <c r="R3922" s="33">
        <f>IF(DatiStorici[[#This Row],[Calend]]="X",(DatiStorici[[#This Row],[Balanced]]*C$2/DatiStorici[[#This Row],[Bond 10Y]]),R3921)</f>
        <v>26.804299569577907</v>
      </c>
      <c r="S3922" s="33">
        <f>IF(DatiStorici[[#This Row],[Calend]]="X",(DatiStorici[[#This Row],[Balanced]]*D$2/DatiStorici[[#This Row],[SXXR]]),S3921)</f>
        <v>15.548815143109897</v>
      </c>
      <c r="T3922" s="33">
        <f>IF(DatiStorici[[#This Row],[Calend]]="X",(DatiStorici[[#This Row],[Balanced]]*E$2/DatiStorici[[#This Row],[Gold]]),T3921)</f>
        <v>31.573504380624104</v>
      </c>
      <c r="U3922" s="34">
        <f>SUMPRODUCT(DatiStorici[[#This Row],[Bond 3Y]:[Gold]],Q3921:T3921)</f>
        <v>20998.070311557854</v>
      </c>
      <c r="V3922" s="32">
        <f t="shared" si="502"/>
        <v>-2.1854864513406198E-3</v>
      </c>
      <c r="W3922" s="32">
        <f>-(1-U3922/MAX(U$5:U3922))</f>
        <v>-2.5969891293408986E-2</v>
      </c>
      <c r="X3922" s="53" t="str">
        <f t="shared" si="503"/>
        <v/>
      </c>
    </row>
    <row r="3923" spans="1:24" x14ac:dyDescent="0.3">
      <c r="A3923" s="79">
        <v>44643</v>
      </c>
      <c r="B3923" s="1">
        <v>131.18113500000001</v>
      </c>
      <c r="C3923" s="1">
        <v>188.65850399999999</v>
      </c>
      <c r="D3923" s="1">
        <v>319.88689699999998</v>
      </c>
      <c r="E3923" s="1">
        <v>179.49396999999999</v>
      </c>
      <c r="F3923" s="3">
        <f t="shared" si="496"/>
        <v>19906.43668406982</v>
      </c>
      <c r="G3923" s="36">
        <f t="shared" si="497"/>
        <v>1.6142343208013966E-4</v>
      </c>
      <c r="H3923" s="31">
        <f t="shared" si="498"/>
        <v>2.2059896414468078E-3</v>
      </c>
      <c r="I3923" s="37">
        <f t="shared" si="499"/>
        <v>-1.0020545130481165E-2</v>
      </c>
      <c r="J3923" s="37">
        <f t="shared" si="500"/>
        <v>8.5671867455005338E-3</v>
      </c>
      <c r="K3923" s="39">
        <f t="shared" si="501"/>
        <v>1.1548772743234579E-3</v>
      </c>
      <c r="L3923" s="36">
        <f>-(1-B3923/MAX(B$5:B3923))</f>
        <v>-2.1744913072817007E-2</v>
      </c>
      <c r="M3923" s="37">
        <f>-(1-C3923/MAX(C$5:C3923))</f>
        <v>-8.9244331011515632E-2</v>
      </c>
      <c r="N3923" s="37">
        <f>-(1-D3923/MAX(D$5:D3923))</f>
        <v>-7.7547537848730919E-2</v>
      </c>
      <c r="O3923" s="37">
        <f>-(1-E3923/MAX(E$5:E3923))</f>
        <v>-7.1572380941839042E-2</v>
      </c>
      <c r="P3923" s="39">
        <f>-(1-F3923/MAX(F$5:F3923))</f>
        <v>-2.3103847198849392E-2</v>
      </c>
      <c r="Q3923" s="33">
        <f>IF(DatiStorici[[#This Row],[Calend]]="X",(DatiStorici[[#This Row],[Balanced]]*B$2/DatiStorici[[#This Row],[Bond 3Y]]),Q3922)</f>
        <v>40.481043846666495</v>
      </c>
      <c r="R3923" s="33">
        <f>IF(DatiStorici[[#This Row],[Calend]]="X",(DatiStorici[[#This Row],[Balanced]]*C$2/DatiStorici[[#This Row],[Bond 10Y]]),R3922)</f>
        <v>26.804299569577907</v>
      </c>
      <c r="S3923" s="33">
        <f>IF(DatiStorici[[#This Row],[Calend]]="X",(DatiStorici[[#This Row],[Balanced]]*D$2/DatiStorici[[#This Row],[SXXR]]),S3922)</f>
        <v>15.548815143109897</v>
      </c>
      <c r="T3923" s="33">
        <f>IF(DatiStorici[[#This Row],[Calend]]="X",(DatiStorici[[#This Row],[Balanced]]*E$2/DatiStorici[[#This Row],[Gold]]),T3922)</f>
        <v>31.573504380624104</v>
      </c>
      <c r="U3923" s="34">
        <f>SUMPRODUCT(DatiStorici[[#This Row],[Bond 3Y]:[Gold]],Q3922:T3922)</f>
        <v>21008.324211601539</v>
      </c>
      <c r="V3923" s="32">
        <f t="shared" si="502"/>
        <v>4.882066344302537E-4</v>
      </c>
      <c r="W3923" s="32">
        <f>-(1-U3923/MAX(U$5:U3923))</f>
        <v>-2.5494247235358536E-2</v>
      </c>
      <c r="X3923" s="53" t="str">
        <f t="shared" si="503"/>
        <v/>
      </c>
    </row>
    <row r="3924" spans="1:24" x14ac:dyDescent="0.3">
      <c r="A3924" s="79">
        <v>44644</v>
      </c>
      <c r="B3924" s="1">
        <v>131.12196700000001</v>
      </c>
      <c r="C3924" s="1">
        <v>188.12863300000001</v>
      </c>
      <c r="D3924" s="1">
        <v>319.31742300000002</v>
      </c>
      <c r="E3924" s="1">
        <v>182.60006999999999</v>
      </c>
      <c r="F3924" s="3">
        <f t="shared" si="496"/>
        <v>20005.500546926094</v>
      </c>
      <c r="G3924" s="36">
        <f t="shared" si="497"/>
        <v>-4.5114221335840703E-4</v>
      </c>
      <c r="H3924" s="31">
        <f t="shared" si="498"/>
        <v>-2.8125766368674067E-3</v>
      </c>
      <c r="I3924" s="37">
        <f t="shared" si="499"/>
        <v>-1.7818219710030495E-3</v>
      </c>
      <c r="J3924" s="37">
        <f t="shared" si="500"/>
        <v>1.7156737463080381E-2</v>
      </c>
      <c r="K3924" s="39">
        <f t="shared" si="501"/>
        <v>4.9641321951129844E-3</v>
      </c>
      <c r="L3924" s="36">
        <f>-(1-B3924/MAX(B$5:B3924))</f>
        <v>-2.218614570114652E-2</v>
      </c>
      <c r="M3924" s="37">
        <f>-(1-C3924/MAX(C$5:C3924))</f>
        <v>-9.1802302196756114E-2</v>
      </c>
      <c r="N3924" s="37">
        <f>-(1-D3924/MAX(D$5:D3924))</f>
        <v>-7.918972044000816E-2</v>
      </c>
      <c r="O3924" s="37">
        <f>-(1-E3924/MAX(E$5:E3924))</f>
        <v>-5.5506164190621377E-2</v>
      </c>
      <c r="P3924" s="39">
        <f>-(1-F3924/MAX(F$5:F3924))</f>
        <v>-1.8242348978861123E-2</v>
      </c>
      <c r="Q3924" s="33">
        <f>IF(DatiStorici[[#This Row],[Calend]]="X",(DatiStorici[[#This Row],[Balanced]]*B$2/DatiStorici[[#This Row],[Bond 3Y]]),Q3923)</f>
        <v>40.481043846666495</v>
      </c>
      <c r="R3924" s="33">
        <f>IF(DatiStorici[[#This Row],[Calend]]="X",(DatiStorici[[#This Row],[Balanced]]*C$2/DatiStorici[[#This Row],[Bond 10Y]]),R3923)</f>
        <v>26.804299569577907</v>
      </c>
      <c r="S3924" s="33">
        <f>IF(DatiStorici[[#This Row],[Calend]]="X",(DatiStorici[[#This Row],[Balanced]]*D$2/DatiStorici[[#This Row],[SXXR]]),S3923)</f>
        <v>15.548815143109897</v>
      </c>
      <c r="T3924" s="33">
        <f>IF(DatiStorici[[#This Row],[Calend]]="X",(DatiStorici[[#This Row],[Balanced]]*E$2/DatiStorici[[#This Row],[Gold]]),T3923)</f>
        <v>31.573504380624104</v>
      </c>
      <c r="U3924" s="34">
        <f>SUMPRODUCT(DatiStorici[[#This Row],[Bond 3Y]:[Gold]],Q3923:T3923)</f>
        <v>21080.942024183838</v>
      </c>
      <c r="V3924" s="32">
        <f t="shared" si="502"/>
        <v>3.4506605190432354E-3</v>
      </c>
      <c r="W3924" s="32">
        <f>-(1-U3924/MAX(U$5:U3924))</f>
        <v>-2.2125750281396184E-2</v>
      </c>
      <c r="X3924" s="53" t="str">
        <f t="shared" si="503"/>
        <v/>
      </c>
    </row>
    <row r="3925" spans="1:24" x14ac:dyDescent="0.3">
      <c r="A3925" s="79">
        <v>44645</v>
      </c>
      <c r="B3925" s="1">
        <v>131.078946</v>
      </c>
      <c r="C3925" s="1">
        <v>187.64079000000001</v>
      </c>
      <c r="D3925" s="1">
        <v>319.79067800000001</v>
      </c>
      <c r="E3925" s="1">
        <v>181.53882999999999</v>
      </c>
      <c r="F3925" s="3">
        <f t="shared" si="496"/>
        <v>19957.350320642039</v>
      </c>
      <c r="G3925" s="36">
        <f t="shared" si="497"/>
        <v>-3.2815294114603292E-4</v>
      </c>
      <c r="H3925" s="31">
        <f t="shared" si="498"/>
        <v>-2.5965033034605592E-3</v>
      </c>
      <c r="I3925" s="37">
        <f t="shared" si="499"/>
        <v>1.4809860358817946E-3</v>
      </c>
      <c r="J3925" s="37">
        <f t="shared" si="500"/>
        <v>-5.8287812953065924E-3</v>
      </c>
      <c r="K3925" s="39">
        <f t="shared" si="501"/>
        <v>-2.4097504827121094E-3</v>
      </c>
      <c r="L3925" s="36">
        <f>-(1-B3925/MAX(B$5:B3925))</f>
        <v>-2.2506965551460478E-2</v>
      </c>
      <c r="M3925" s="37">
        <f>-(1-C3925/MAX(C$5:C3925))</f>
        <v>-9.4157381710300636E-2</v>
      </c>
      <c r="N3925" s="37">
        <f>-(1-D3925/MAX(D$5:D3925))</f>
        <v>-7.7825002959956535E-2</v>
      </c>
      <c r="O3925" s="37">
        <f>-(1-E3925/MAX(E$5:E3925))</f>
        <v>-6.0995398878835649E-2</v>
      </c>
      <c r="P3925" s="39">
        <f>-(1-F3925/MAX(F$5:F3925))</f>
        <v>-2.0605291757617716E-2</v>
      </c>
      <c r="Q3925" s="33">
        <f>IF(DatiStorici[[#This Row],[Calend]]="X",(DatiStorici[[#This Row],[Balanced]]*B$2/DatiStorici[[#This Row],[Bond 3Y]]),Q3924)</f>
        <v>40.481043846666495</v>
      </c>
      <c r="R3925" s="33">
        <f>IF(DatiStorici[[#This Row],[Calend]]="X",(DatiStorici[[#This Row],[Balanced]]*C$2/DatiStorici[[#This Row],[Bond 10Y]]),R3924)</f>
        <v>26.804299569577907</v>
      </c>
      <c r="S3925" s="33">
        <f>IF(DatiStorici[[#This Row],[Calend]]="X",(DatiStorici[[#This Row],[Balanced]]*D$2/DatiStorici[[#This Row],[SXXR]]),S3924)</f>
        <v>15.548815143109897</v>
      </c>
      <c r="T3925" s="33">
        <f>IF(DatiStorici[[#This Row],[Calend]]="X",(DatiStorici[[#This Row],[Balanced]]*E$2/DatiStorici[[#This Row],[Gold]]),T3924)</f>
        <v>31.573504380624104</v>
      </c>
      <c r="U3925" s="34">
        <f>SUMPRODUCT(DatiStorici[[#This Row],[Bond 3Y]:[Gold]],Q3924:T3924)</f>
        <v>21039.975688003244</v>
      </c>
      <c r="V3925" s="32">
        <f t="shared" si="502"/>
        <v>-1.9451783732543255E-3</v>
      </c>
      <c r="W3925" s="32">
        <f>-(1-U3925/MAX(U$5:U3925))</f>
        <v>-2.4026041322012914E-2</v>
      </c>
      <c r="X3925" s="53" t="str">
        <f t="shared" si="503"/>
        <v/>
      </c>
    </row>
    <row r="3926" spans="1:24" x14ac:dyDescent="0.3">
      <c r="A3926" s="79">
        <v>44648</v>
      </c>
      <c r="B3926" s="1">
        <v>130.97919400000001</v>
      </c>
      <c r="C3926" s="1">
        <v>187.20443700000001</v>
      </c>
      <c r="D3926" s="1">
        <v>320.26321999999999</v>
      </c>
      <c r="E3926" s="1">
        <v>179.97656000000001</v>
      </c>
      <c r="F3926" s="3">
        <f t="shared" si="496"/>
        <v>19889.331581720864</v>
      </c>
      <c r="G3926" s="36">
        <f t="shared" si="497"/>
        <v>-7.6129674749115704E-4</v>
      </c>
      <c r="H3926" s="31">
        <f t="shared" si="498"/>
        <v>-2.3281779554369542E-3</v>
      </c>
      <c r="I3926" s="37">
        <f t="shared" si="499"/>
        <v>1.4765696680602372E-3</v>
      </c>
      <c r="J3926" s="37">
        <f t="shared" si="500"/>
        <v>-8.6429500287377014E-3</v>
      </c>
      <c r="K3926" s="39">
        <f t="shared" si="501"/>
        <v>-3.414026048858146E-3</v>
      </c>
      <c r="L3926" s="36">
        <f>-(1-B3926/MAX(B$5:B3926))</f>
        <v>-2.3250844626993339E-2</v>
      </c>
      <c r="M3926" s="37">
        <f>-(1-C3926/MAX(C$5:C3926))</f>
        <v>-9.6263891409063662E-2</v>
      </c>
      <c r="N3926" s="37">
        <f>-(1-D3926/MAX(D$5:D3926))</f>
        <v>-7.6462341546007284E-2</v>
      </c>
      <c r="O3926" s="37">
        <f>-(1-E3926/MAX(E$5:E3926))</f>
        <v>-6.9076197450653853E-2</v>
      </c>
      <c r="P3926" s="39">
        <f>-(1-F3926/MAX(F$5:F3926))</f>
        <v>-2.3943269589866145E-2</v>
      </c>
      <c r="Q3926" s="33">
        <f>IF(DatiStorici[[#This Row],[Calend]]="X",(DatiStorici[[#This Row],[Balanced]]*B$2/DatiStorici[[#This Row],[Bond 3Y]]),Q3925)</f>
        <v>40.481043846666495</v>
      </c>
      <c r="R3926" s="33">
        <f>IF(DatiStorici[[#This Row],[Calend]]="X",(DatiStorici[[#This Row],[Balanced]]*C$2/DatiStorici[[#This Row],[Bond 10Y]]),R3925)</f>
        <v>26.804299569577907</v>
      </c>
      <c r="S3926" s="33">
        <f>IF(DatiStorici[[#This Row],[Calend]]="X",(DatiStorici[[#This Row],[Balanced]]*D$2/DatiStorici[[#This Row],[SXXR]]),S3925)</f>
        <v>15.548815143109897</v>
      </c>
      <c r="T3926" s="33">
        <f>IF(DatiStorici[[#This Row],[Calend]]="X",(DatiStorici[[#This Row],[Balanced]]*E$2/DatiStorici[[#This Row],[Gold]]),T3925)</f>
        <v>31.573504380624104</v>
      </c>
      <c r="U3926" s="34">
        <f>SUMPRODUCT(DatiStorici[[#This Row],[Bond 3Y]:[Gold]],Q3925:T3925)</f>
        <v>20982.262615904005</v>
      </c>
      <c r="V3926" s="32">
        <f t="shared" si="502"/>
        <v>-2.7467888772710943E-3</v>
      </c>
      <c r="W3926" s="32">
        <f>-(1-U3926/MAX(U$5:U3926))</f>
        <v>-2.6703157316794179E-2</v>
      </c>
      <c r="X3926" s="53" t="str">
        <f t="shared" si="503"/>
        <v/>
      </c>
    </row>
    <row r="3927" spans="1:24" x14ac:dyDescent="0.3">
      <c r="A3927" s="79">
        <v>44649</v>
      </c>
      <c r="B3927" s="1">
        <v>130.835126</v>
      </c>
      <c r="C3927" s="1">
        <v>186.23347200000001</v>
      </c>
      <c r="D3927" s="1">
        <v>325.85746499999999</v>
      </c>
      <c r="E3927" s="1">
        <v>177.46132</v>
      </c>
      <c r="F3927" s="3">
        <f t="shared" si="496"/>
        <v>19846.145308895681</v>
      </c>
      <c r="G3927" s="36">
        <f t="shared" si="497"/>
        <v>-1.1005357884245771E-3</v>
      </c>
      <c r="H3927" s="31">
        <f t="shared" si="498"/>
        <v>-5.2001533033210201E-3</v>
      </c>
      <c r="I3927" s="37">
        <f t="shared" si="499"/>
        <v>1.7316841655434272E-2</v>
      </c>
      <c r="J3927" s="37">
        <f t="shared" si="500"/>
        <v>-1.4073950512856695E-2</v>
      </c>
      <c r="K3927" s="39">
        <f t="shared" si="501"/>
        <v>-2.1736892675726198E-3</v>
      </c>
      <c r="L3927" s="36">
        <f>-(1-B3927/MAX(B$5:B3927))</f>
        <v>-2.4325200736684205E-2</v>
      </c>
      <c r="M3927" s="37">
        <f>-(1-C3927/MAX(C$5:C3927))</f>
        <v>-0.10095125963996732</v>
      </c>
      <c r="N3927" s="37">
        <f>-(1-D3927/MAX(D$5:D3927))</f>
        <v>-6.0330311373707257E-2</v>
      </c>
      <c r="O3927" s="37">
        <f>-(1-E3927/MAX(E$5:E3927))</f>
        <v>-8.208620711593595E-2</v>
      </c>
      <c r="P3927" s="39">
        <f>-(1-F3927/MAX(F$5:F3927))</f>
        <v>-2.6062609401722225E-2</v>
      </c>
      <c r="Q3927" s="33">
        <f>IF(DatiStorici[[#This Row],[Calend]]="X",(DatiStorici[[#This Row],[Balanced]]*B$2/DatiStorici[[#This Row],[Bond 3Y]]),Q3926)</f>
        <v>40.481043846666495</v>
      </c>
      <c r="R3927" s="33">
        <f>IF(DatiStorici[[#This Row],[Calend]]="X",(DatiStorici[[#This Row],[Balanced]]*C$2/DatiStorici[[#This Row],[Bond 10Y]]),R3926)</f>
        <v>26.804299569577907</v>
      </c>
      <c r="S3927" s="33">
        <f>IF(DatiStorici[[#This Row],[Calend]]="X",(DatiStorici[[#This Row],[Balanced]]*D$2/DatiStorici[[#This Row],[SXXR]]),S3926)</f>
        <v>15.548815143109897</v>
      </c>
      <c r="T3927" s="33">
        <f>IF(DatiStorici[[#This Row],[Calend]]="X",(DatiStorici[[#This Row],[Balanced]]*E$2/DatiStorici[[#This Row],[Gold]]),T3926)</f>
        <v>31.573504380624104</v>
      </c>
      <c r="U3927" s="34">
        <f>SUMPRODUCT(DatiStorici[[#This Row],[Bond 3Y]:[Gold]],Q3926:T3926)</f>
        <v>20957.973496359475</v>
      </c>
      <c r="V3927" s="32">
        <f t="shared" si="502"/>
        <v>-1.1582730338012617E-3</v>
      </c>
      <c r="W3927" s="32">
        <f>-(1-U3927/MAX(U$5:U3927))</f>
        <v>-2.7829848169778182E-2</v>
      </c>
      <c r="X3927" s="53" t="str">
        <f t="shared" si="503"/>
        <v/>
      </c>
    </row>
    <row r="3928" spans="1:24" x14ac:dyDescent="0.3">
      <c r="A3928" s="79">
        <v>44650</v>
      </c>
      <c r="B3928" s="1">
        <v>130.689493</v>
      </c>
      <c r="C3928" s="1">
        <v>185.81878599999999</v>
      </c>
      <c r="D3928" s="1">
        <v>324.56884300000002</v>
      </c>
      <c r="E3928" s="1">
        <v>179.67528999999999</v>
      </c>
      <c r="F3928" s="3">
        <f t="shared" si="496"/>
        <v>19899.986330721615</v>
      </c>
      <c r="G3928" s="36">
        <f t="shared" si="497"/>
        <v>-1.1137231791807456E-3</v>
      </c>
      <c r="H3928" s="31">
        <f t="shared" si="498"/>
        <v>-2.2291823947126308E-3</v>
      </c>
      <c r="I3928" s="37">
        <f t="shared" si="499"/>
        <v>-3.9623971852324269E-3</v>
      </c>
      <c r="J3928" s="37">
        <f t="shared" si="500"/>
        <v>1.2398607703045383E-2</v>
      </c>
      <c r="K3928" s="39">
        <f t="shared" si="501"/>
        <v>2.7092475437342856E-3</v>
      </c>
      <c r="L3928" s="36">
        <f>-(1-B3928/MAX(B$5:B3928))</f>
        <v>-2.5411227497120992E-2</v>
      </c>
      <c r="M3928" s="37">
        <f>-(1-C3928/MAX(C$5:C3928))</f>
        <v>-0.10295317112205016</v>
      </c>
      <c r="N3928" s="37">
        <f>-(1-D3928/MAX(D$5:D3928))</f>
        <v>-6.4046288951501773E-2</v>
      </c>
      <c r="O3928" s="37">
        <f>-(1-E3928/MAX(E$5:E3928))</f>
        <v>-7.063450823286932E-2</v>
      </c>
      <c r="P3928" s="39">
        <f>-(1-F3928/MAX(F$5:F3928))</f>
        <v>-2.3420394327302141E-2</v>
      </c>
      <c r="Q3928" s="33">
        <f>IF(DatiStorici[[#This Row],[Calend]]="X",(DatiStorici[[#This Row],[Balanced]]*B$2/DatiStorici[[#This Row],[Bond 3Y]]),Q3927)</f>
        <v>40.481043846666495</v>
      </c>
      <c r="R3928" s="33">
        <f>IF(DatiStorici[[#This Row],[Calend]]="X",(DatiStorici[[#This Row],[Balanced]]*C$2/DatiStorici[[#This Row],[Bond 10Y]]),R3927)</f>
        <v>26.804299569577907</v>
      </c>
      <c r="S3928" s="33">
        <f>IF(DatiStorici[[#This Row],[Calend]]="X",(DatiStorici[[#This Row],[Balanced]]*D$2/DatiStorici[[#This Row],[SXXR]]),S3927)</f>
        <v>15.548815143109897</v>
      </c>
      <c r="T3928" s="33">
        <f>IF(DatiStorici[[#This Row],[Calend]]="X",(DatiStorici[[#This Row],[Balanced]]*E$2/DatiStorici[[#This Row],[Gold]]),T3927)</f>
        <v>31.573504380624104</v>
      </c>
      <c r="U3928" s="34">
        <f>SUMPRODUCT(DatiStorici[[#This Row],[Bond 3Y]:[Gold]],Q3927:T3927)</f>
        <v>20990.828998955865</v>
      </c>
      <c r="V3928" s="32">
        <f t="shared" si="502"/>
        <v>1.5664575558947404E-3</v>
      </c>
      <c r="W3928" s="32">
        <f>-(1-U3928/MAX(U$5:U3928))</f>
        <v>-2.6305791516440968E-2</v>
      </c>
      <c r="X3928" s="53" t="str">
        <f t="shared" si="503"/>
        <v/>
      </c>
    </row>
    <row r="3929" spans="1:24" x14ac:dyDescent="0.3">
      <c r="A3929" s="79">
        <v>44651</v>
      </c>
      <c r="B3929" s="1">
        <v>130.836332</v>
      </c>
      <c r="C3929" s="1">
        <v>187.46887899999999</v>
      </c>
      <c r="D3929" s="1">
        <v>321.61456299999998</v>
      </c>
      <c r="E3929" s="1">
        <v>180.44447</v>
      </c>
      <c r="F3929" s="3">
        <f t="shared" si="496"/>
        <v>19931.283762764822</v>
      </c>
      <c r="G3929" s="36">
        <f t="shared" si="497"/>
        <v>1.1229408447925469E-3</v>
      </c>
      <c r="H3929" s="31">
        <f t="shared" si="498"/>
        <v>8.8409229801666017E-3</v>
      </c>
      <c r="I3929" s="37">
        <f t="shared" si="499"/>
        <v>-9.1438454050762549E-3</v>
      </c>
      <c r="J3929" s="37">
        <f t="shared" si="500"/>
        <v>4.2718076324822687E-3</v>
      </c>
      <c r="K3929" s="39">
        <f t="shared" si="501"/>
        <v>1.5715009042294201E-3</v>
      </c>
      <c r="L3929" s="36">
        <f>-(1-B3929/MAX(B$5:B3929))</f>
        <v>-2.4316207251189215E-2</v>
      </c>
      <c r="M3929" s="37">
        <f>-(1-C3929/MAX(C$5:C3929))</f>
        <v>-9.4987288205326648E-2</v>
      </c>
      <c r="N3929" s="37">
        <f>-(1-D3929/MAX(D$5:D3929))</f>
        <v>-7.2565496475917146E-2</v>
      </c>
      <c r="O3929" s="37">
        <f>-(1-E3929/MAX(E$5:E3929))</f>
        <v>-6.6655945855385812E-2</v>
      </c>
      <c r="P3929" s="39">
        <f>-(1-F3929/MAX(F$5:F3929))</f>
        <v>-2.1884492074136341E-2</v>
      </c>
      <c r="Q3929" s="33">
        <f>IF(DatiStorici[[#This Row],[Calend]]="X",(DatiStorici[[#This Row],[Balanced]]*B$2/DatiStorici[[#This Row],[Bond 3Y]]),Q3928)</f>
        <v>40.481043846666495</v>
      </c>
      <c r="R3929" s="33">
        <f>IF(DatiStorici[[#This Row],[Calend]]="X",(DatiStorici[[#This Row],[Balanced]]*C$2/DatiStorici[[#This Row],[Bond 10Y]]),R3928)</f>
        <v>26.804299569577907</v>
      </c>
      <c r="S3929" s="33">
        <f>IF(DatiStorici[[#This Row],[Calend]]="X",(DatiStorici[[#This Row],[Balanced]]*D$2/DatiStorici[[#This Row],[SXXR]]),S3928)</f>
        <v>15.548815143109897</v>
      </c>
      <c r="T3929" s="33">
        <f>IF(DatiStorici[[#This Row],[Calend]]="X",(DatiStorici[[#This Row],[Balanced]]*E$2/DatiStorici[[#This Row],[Gold]]),T3928)</f>
        <v>31.573504380624104</v>
      </c>
      <c r="U3929" s="34">
        <f>SUMPRODUCT(DatiStorici[[#This Row],[Bond 3Y]:[Gold]],Q3928:T3928)</f>
        <v>21019.352936541432</v>
      </c>
      <c r="V3929" s="32">
        <f t="shared" si="502"/>
        <v>1.3579537461958439E-3</v>
      </c>
      <c r="W3929" s="32">
        <f>-(1-U3929/MAX(U$5:U3929))</f>
        <v>-2.498266164712537E-2</v>
      </c>
      <c r="X3929" s="53" t="str">
        <f t="shared" si="503"/>
        <v/>
      </c>
    </row>
    <row r="3930" spans="1:24" x14ac:dyDescent="0.3">
      <c r="A3930" s="79">
        <v>44652</v>
      </c>
      <c r="B3930" s="1">
        <v>130.757632</v>
      </c>
      <c r="C3930" s="1">
        <v>186.69434100000001</v>
      </c>
      <c r="D3930" s="1">
        <v>323.38356700000003</v>
      </c>
      <c r="E3930" s="1">
        <v>179.25790000000001</v>
      </c>
      <c r="F3930" s="3">
        <f t="shared" si="496"/>
        <v>19889.543442622751</v>
      </c>
      <c r="G3930" s="36">
        <f t="shared" si="497"/>
        <v>-6.0169585850510703E-4</v>
      </c>
      <c r="H3930" s="31">
        <f t="shared" si="498"/>
        <v>-4.1401135383267286E-3</v>
      </c>
      <c r="I3930" s="37">
        <f t="shared" si="499"/>
        <v>5.4853133778178277E-3</v>
      </c>
      <c r="J3930" s="37">
        <f t="shared" si="500"/>
        <v>-6.5975339780377481E-3</v>
      </c>
      <c r="K3930" s="39">
        <f t="shared" si="501"/>
        <v>-2.0964072501009358E-3</v>
      </c>
      <c r="L3930" s="36">
        <f>-(1-B3930/MAX(B$5:B3930))</f>
        <v>-2.4903095566656042E-2</v>
      </c>
      <c r="M3930" s="37">
        <f>-(1-C3930/MAX(C$5:C3930))</f>
        <v>-9.8726398075226762E-2</v>
      </c>
      <c r="N3930" s="37">
        <f>-(1-D3930/MAX(D$5:D3930))</f>
        <v>-6.7464249408096477E-2</v>
      </c>
      <c r="O3930" s="37">
        <f>-(1-E3930/MAX(E$5:E3930))</f>
        <v>-7.27934465187553E-2</v>
      </c>
      <c r="P3930" s="39">
        <f>-(1-F3930/MAX(F$5:F3930))</f>
        <v>-2.3932872646240888E-2</v>
      </c>
      <c r="Q3930" s="33">
        <f>IF(DatiStorici[[#This Row],[Calend]]="X",(DatiStorici[[#This Row],[Balanced]]*B$2/DatiStorici[[#This Row],[Bond 3Y]]),Q3929)</f>
        <v>40.481043846666495</v>
      </c>
      <c r="R3930" s="33">
        <f>IF(DatiStorici[[#This Row],[Calend]]="X",(DatiStorici[[#This Row],[Balanced]]*C$2/DatiStorici[[#This Row],[Bond 10Y]]),R3929)</f>
        <v>26.804299569577907</v>
      </c>
      <c r="S3930" s="33">
        <f>IF(DatiStorici[[#This Row],[Calend]]="X",(DatiStorici[[#This Row],[Balanced]]*D$2/DatiStorici[[#This Row],[SXXR]]),S3929)</f>
        <v>15.548815143109897</v>
      </c>
      <c r="T3930" s="33">
        <f>IF(DatiStorici[[#This Row],[Calend]]="X",(DatiStorici[[#This Row],[Balanced]]*E$2/DatiStorici[[#This Row],[Gold]]),T3929)</f>
        <v>31.573504380624104</v>
      </c>
      <c r="U3930" s="34">
        <f>SUMPRODUCT(DatiStorici[[#This Row],[Bond 3Y]:[Gold]],Q3929:T3929)</f>
        <v>20985.447872901186</v>
      </c>
      <c r="V3930" s="32">
        <f t="shared" si="502"/>
        <v>-1.6143426632301775E-3</v>
      </c>
      <c r="W3930" s="32">
        <f>-(1-U3930/MAX(U$5:U3930))</f>
        <v>-2.6555403919782505E-2</v>
      </c>
      <c r="X3930" s="53" t="str">
        <f t="shared" si="503"/>
        <v/>
      </c>
    </row>
    <row r="3931" spans="1:24" x14ac:dyDescent="0.3">
      <c r="A3931" s="79">
        <v>44655</v>
      </c>
      <c r="B3931" s="1">
        <v>130.789207</v>
      </c>
      <c r="C3931" s="1">
        <v>187.30060700000001</v>
      </c>
      <c r="D3931" s="1">
        <v>326.09836899999999</v>
      </c>
      <c r="E3931" s="1">
        <v>179.33562000000001</v>
      </c>
      <c r="F3931" s="3">
        <f t="shared" si="496"/>
        <v>19949.577928079038</v>
      </c>
      <c r="G3931" s="36">
        <f t="shared" si="497"/>
        <v>2.4144814958668178E-4</v>
      </c>
      <c r="H3931" s="31">
        <f t="shared" si="498"/>
        <v>3.2421108054789486E-3</v>
      </c>
      <c r="I3931" s="37">
        <f t="shared" si="499"/>
        <v>8.3599486319079538E-3</v>
      </c>
      <c r="J3931" s="37">
        <f t="shared" si="500"/>
        <v>4.3347130877862121E-4</v>
      </c>
      <c r="K3931" s="39">
        <f t="shared" si="501"/>
        <v>3.0138481388766779E-3</v>
      </c>
      <c r="L3931" s="36">
        <f>-(1-B3931/MAX(B$5:B3931))</f>
        <v>-2.4667631798411249E-2</v>
      </c>
      <c r="M3931" s="37">
        <f>-(1-C3931/MAX(C$5:C3931))</f>
        <v>-9.5799627297827983E-2</v>
      </c>
      <c r="N3931" s="37">
        <f>-(1-D3931/MAX(D$5:D3931))</f>
        <v>-5.9635620562591973E-2</v>
      </c>
      <c r="O3931" s="37">
        <f>-(1-E3931/MAX(E$5:E3931))</f>
        <v>-7.2391441958082892E-2</v>
      </c>
      <c r="P3931" s="39">
        <f>-(1-F3931/MAX(F$5:F3931))</f>
        <v>-2.0986717148477996E-2</v>
      </c>
      <c r="Q3931" s="33">
        <f>IF(DatiStorici[[#This Row],[Calend]]="X",(DatiStorici[[#This Row],[Balanced]]*B$2/DatiStorici[[#This Row],[Bond 3Y]]),Q3930)</f>
        <v>40.481043846666495</v>
      </c>
      <c r="R3931" s="33">
        <f>IF(DatiStorici[[#This Row],[Calend]]="X",(DatiStorici[[#This Row],[Balanced]]*C$2/DatiStorici[[#This Row],[Bond 10Y]]),R3930)</f>
        <v>26.804299569577907</v>
      </c>
      <c r="S3931" s="33">
        <f>IF(DatiStorici[[#This Row],[Calend]]="X",(DatiStorici[[#This Row],[Balanced]]*D$2/DatiStorici[[#This Row],[SXXR]]),S3930)</f>
        <v>15.548815143109897</v>
      </c>
      <c r="T3931" s="33">
        <f>IF(DatiStorici[[#This Row],[Calend]]="X",(DatiStorici[[#This Row],[Balanced]]*E$2/DatiStorici[[#This Row],[Gold]]),T3930)</f>
        <v>31.573504380624104</v>
      </c>
      <c r="U3931" s="34">
        <f>SUMPRODUCT(DatiStorici[[#This Row],[Bond 3Y]:[Gold]],Q3930:T3930)</f>
        <v>21047.642444552101</v>
      </c>
      <c r="V3931" s="32">
        <f t="shared" si="502"/>
        <v>2.9593168891726752E-3</v>
      </c>
      <c r="W3931" s="32">
        <f>-(1-U3931/MAX(U$5:U3931))</f>
        <v>-2.367040618012084E-2</v>
      </c>
      <c r="X3931" s="53" t="str">
        <f t="shared" si="503"/>
        <v/>
      </c>
    </row>
    <row r="3932" spans="1:24" x14ac:dyDescent="0.3">
      <c r="A3932" s="79">
        <v>44656</v>
      </c>
      <c r="B3932" s="1">
        <v>130.63751600000001</v>
      </c>
      <c r="C3932" s="1">
        <v>185.26814999999999</v>
      </c>
      <c r="D3932" s="1">
        <v>326.73341399999998</v>
      </c>
      <c r="E3932" s="1">
        <v>180.61108999999999</v>
      </c>
      <c r="F3932" s="3">
        <f t="shared" si="496"/>
        <v>19954.233099713347</v>
      </c>
      <c r="G3932" s="36">
        <f t="shared" si="497"/>
        <v>-1.1604859310718888E-3</v>
      </c>
      <c r="H3932" s="31">
        <f t="shared" si="498"/>
        <v>-1.091061514957575E-2</v>
      </c>
      <c r="I3932" s="37">
        <f t="shared" si="499"/>
        <v>1.9455094462033987E-3</v>
      </c>
      <c r="J3932" s="37">
        <f t="shared" si="500"/>
        <v>7.0870231788716931E-3</v>
      </c>
      <c r="K3932" s="39">
        <f t="shared" si="501"/>
        <v>2.3331965220998777E-4</v>
      </c>
      <c r="L3932" s="36">
        <f>-(1-B3932/MAX(B$5:B3932))</f>
        <v>-2.5798834790297764E-2</v>
      </c>
      <c r="M3932" s="37">
        <f>-(1-C3932/MAX(C$5:C3932))</f>
        <v>-0.10561138608674181</v>
      </c>
      <c r="N3932" s="37">
        <f>-(1-D3932/MAX(D$5:D3932))</f>
        <v>-5.7804351981975977E-2</v>
      </c>
      <c r="O3932" s="37">
        <f>-(1-E3932/MAX(E$5:E3932))</f>
        <v>-6.5794108491782577E-2</v>
      </c>
      <c r="P3932" s="39">
        <f>-(1-F3932/MAX(F$5:F3932))</f>
        <v>-2.0758267459949575E-2</v>
      </c>
      <c r="Q3932" s="33">
        <f>IF(DatiStorici[[#This Row],[Calend]]="X",(DatiStorici[[#This Row],[Balanced]]*B$2/DatiStorici[[#This Row],[Bond 3Y]]),Q3931)</f>
        <v>40.481043846666495</v>
      </c>
      <c r="R3932" s="33">
        <f>IF(DatiStorici[[#This Row],[Calend]]="X",(DatiStorici[[#This Row],[Balanced]]*C$2/DatiStorici[[#This Row],[Bond 10Y]]),R3931)</f>
        <v>26.804299569577907</v>
      </c>
      <c r="S3932" s="33">
        <f>IF(DatiStorici[[#This Row],[Calend]]="X",(DatiStorici[[#This Row],[Balanced]]*D$2/DatiStorici[[#This Row],[SXXR]]),S3931)</f>
        <v>15.548815143109897</v>
      </c>
      <c r="T3932" s="33">
        <f>IF(DatiStorici[[#This Row],[Calend]]="X",(DatiStorici[[#This Row],[Balanced]]*E$2/DatiStorici[[#This Row],[Gold]]),T3931)</f>
        <v>31.573504380624104</v>
      </c>
      <c r="U3932" s="34">
        <f>SUMPRODUCT(DatiStorici[[#This Row],[Bond 3Y]:[Gold]],Q3931:T3931)</f>
        <v>21037.168503184577</v>
      </c>
      <c r="V3932" s="32">
        <f t="shared" si="502"/>
        <v>-4.9775400425501452E-4</v>
      </c>
      <c r="W3932" s="32">
        <f>-(1-U3932/MAX(U$5:U3932))</f>
        <v>-2.415625721773651E-2</v>
      </c>
      <c r="X3932" s="53" t="str">
        <f t="shared" si="503"/>
        <v/>
      </c>
    </row>
    <row r="3933" spans="1:24" x14ac:dyDescent="0.3">
      <c r="A3933" s="79">
        <v>44657</v>
      </c>
      <c r="B3933" s="1">
        <v>130.615589</v>
      </c>
      <c r="C3933" s="1">
        <v>184.553425</v>
      </c>
      <c r="D3933" s="1">
        <v>321.77278899999999</v>
      </c>
      <c r="E3933" s="1">
        <v>179.31773999999999</v>
      </c>
      <c r="F3933" s="3">
        <f t="shared" si="496"/>
        <v>19809.960552858018</v>
      </c>
      <c r="G3933" s="36">
        <f t="shared" si="497"/>
        <v>-1.6786020630451135E-4</v>
      </c>
      <c r="H3933" s="31">
        <f t="shared" si="498"/>
        <v>-3.8652471254033479E-3</v>
      </c>
      <c r="I3933" s="37">
        <f t="shared" si="499"/>
        <v>-1.5298918444837084E-2</v>
      </c>
      <c r="J3933" s="37">
        <f t="shared" si="500"/>
        <v>-7.1867294803258106E-3</v>
      </c>
      <c r="K3933" s="39">
        <f t="shared" si="501"/>
        <v>-7.2564368427415413E-3</v>
      </c>
      <c r="L3933" s="36">
        <f>-(1-B3933/MAX(B$5:B3933))</f>
        <v>-2.5962350674582968E-2</v>
      </c>
      <c r="M3933" s="37">
        <f>-(1-C3933/MAX(C$5:C3933))</f>
        <v>-0.10906174656197265</v>
      </c>
      <c r="N3933" s="37">
        <f>-(1-D3933/MAX(D$5:D3933))</f>
        <v>-7.2109222822181462E-2</v>
      </c>
      <c r="O3933" s="37">
        <f>-(1-E3933/MAX(E$5:E3933))</f>
        <v>-7.2483925765916557E-2</v>
      </c>
      <c r="P3933" s="39">
        <f>-(1-F3933/MAX(F$5:F3933))</f>
        <v>-2.7838354077891703E-2</v>
      </c>
      <c r="Q3933" s="33">
        <f>IF(DatiStorici[[#This Row],[Calend]]="X",(DatiStorici[[#This Row],[Balanced]]*B$2/DatiStorici[[#This Row],[Bond 3Y]]),Q3932)</f>
        <v>40.481043846666495</v>
      </c>
      <c r="R3933" s="33">
        <f>IF(DatiStorici[[#This Row],[Calend]]="X",(DatiStorici[[#This Row],[Balanced]]*C$2/DatiStorici[[#This Row],[Bond 10Y]]),R3932)</f>
        <v>26.804299569577907</v>
      </c>
      <c r="S3933" s="33">
        <f>IF(DatiStorici[[#This Row],[Calend]]="X",(DatiStorici[[#This Row],[Balanced]]*D$2/DatiStorici[[#This Row],[SXXR]]),S3932)</f>
        <v>15.548815143109897</v>
      </c>
      <c r="T3933" s="33">
        <f>IF(DatiStorici[[#This Row],[Calend]]="X",(DatiStorici[[#This Row],[Balanced]]*E$2/DatiStorici[[#This Row],[Gold]]),T3932)</f>
        <v>31.573504380624104</v>
      </c>
      <c r="U3933" s="34">
        <f>SUMPRODUCT(DatiStorici[[#This Row],[Bond 3Y]:[Gold]],Q3932:T3932)</f>
        <v>20899.155739316317</v>
      </c>
      <c r="V3933" s="32">
        <f t="shared" si="502"/>
        <v>-6.582039061561286E-3</v>
      </c>
      <c r="W3933" s="32">
        <f>-(1-U3933/MAX(U$5:U3933))</f>
        <v>-3.0558206796860721E-2</v>
      </c>
      <c r="X3933" s="53" t="str">
        <f t="shared" si="503"/>
        <v/>
      </c>
    </row>
    <row r="3934" spans="1:24" x14ac:dyDescent="0.3">
      <c r="A3934" s="79">
        <v>44658</v>
      </c>
      <c r="B3934" s="1">
        <v>130.55335299999999</v>
      </c>
      <c r="C3934" s="1">
        <v>184.18487999999999</v>
      </c>
      <c r="D3934" s="1">
        <v>321.29240700000003</v>
      </c>
      <c r="E3934" s="1">
        <v>179.5248</v>
      </c>
      <c r="F3934" s="3">
        <f t="shared" si="496"/>
        <v>19800.033184409498</v>
      </c>
      <c r="G3934" s="36">
        <f t="shared" si="497"/>
        <v>-4.7659572919698943E-4</v>
      </c>
      <c r="H3934" s="31">
        <f t="shared" si="498"/>
        <v>-1.9989521984684661E-3</v>
      </c>
      <c r="I3934" s="37">
        <f t="shared" si="499"/>
        <v>-1.4940385278045013E-3</v>
      </c>
      <c r="J3934" s="37">
        <f t="shared" si="500"/>
        <v>1.1540439044965343E-3</v>
      </c>
      <c r="K3934" s="39">
        <f t="shared" si="501"/>
        <v>-5.0125575491014637E-4</v>
      </c>
      <c r="L3934" s="36">
        <f>-(1-B3934/MAX(B$5:B3934))</f>
        <v>-2.6426462252745586E-2</v>
      </c>
      <c r="M3934" s="37">
        <f>-(1-C3934/MAX(C$5:C3934))</f>
        <v>-0.11084091071789848</v>
      </c>
      <c r="N3934" s="37">
        <f>-(1-D3934/MAX(D$5:D3934))</f>
        <v>-7.3494492312207282E-2</v>
      </c>
      <c r="O3934" s="37">
        <f>-(1-E3934/MAX(E$5:E3934))</f>
        <v>-7.141291361546831E-2</v>
      </c>
      <c r="P3934" s="39">
        <f>-(1-F3934/MAX(F$5:F3934))</f>
        <v>-2.8325533586646245E-2</v>
      </c>
      <c r="Q3934" s="33">
        <f>IF(DatiStorici[[#This Row],[Calend]]="X",(DatiStorici[[#This Row],[Balanced]]*B$2/DatiStorici[[#This Row],[Bond 3Y]]),Q3933)</f>
        <v>40.481043846666495</v>
      </c>
      <c r="R3934" s="33">
        <f>IF(DatiStorici[[#This Row],[Calend]]="X",(DatiStorici[[#This Row],[Balanced]]*C$2/DatiStorici[[#This Row],[Bond 10Y]]),R3933)</f>
        <v>26.804299569577907</v>
      </c>
      <c r="S3934" s="33">
        <f>IF(DatiStorici[[#This Row],[Calend]]="X",(DatiStorici[[#This Row],[Balanced]]*D$2/DatiStorici[[#This Row],[SXXR]]),S3933)</f>
        <v>15.548815143109897</v>
      </c>
      <c r="T3934" s="33">
        <f>IF(DatiStorici[[#This Row],[Calend]]="X",(DatiStorici[[#This Row],[Balanced]]*E$2/DatiStorici[[#This Row],[Gold]]),T3933)</f>
        <v>31.573504380624104</v>
      </c>
      <c r="U3934" s="34">
        <f>SUMPRODUCT(DatiStorici[[#This Row],[Bond 3Y]:[Gold]],Q3933:T3933)</f>
        <v>20885.82600938758</v>
      </c>
      <c r="V3934" s="32">
        <f t="shared" si="502"/>
        <v>-6.3801537409177429E-4</v>
      </c>
      <c r="W3934" s="32">
        <f>-(1-U3934/MAX(U$5:U3934))</f>
        <v>-3.1176528294925676E-2</v>
      </c>
      <c r="X3934" s="53" t="str">
        <f t="shared" si="503"/>
        <v/>
      </c>
    </row>
    <row r="3935" spans="1:24" x14ac:dyDescent="0.3">
      <c r="A3935" s="79">
        <v>44659</v>
      </c>
      <c r="B3935" s="1">
        <v>130.490163</v>
      </c>
      <c r="C3935" s="1">
        <v>183.890367</v>
      </c>
      <c r="D3935" s="1">
        <v>325.660751</v>
      </c>
      <c r="E3935" s="1">
        <v>180.35894999999999</v>
      </c>
      <c r="F3935" s="3">
        <f t="shared" si="496"/>
        <v>19889.630949305931</v>
      </c>
      <c r="G3935" s="36">
        <f t="shared" si="497"/>
        <v>-4.8413385019089174E-4</v>
      </c>
      <c r="H3935" s="31">
        <f t="shared" si="498"/>
        <v>-1.6002872524160927E-3</v>
      </c>
      <c r="I3935" s="37">
        <f t="shared" si="499"/>
        <v>1.3504564696461774E-2</v>
      </c>
      <c r="J3935" s="37">
        <f t="shared" si="500"/>
        <v>4.6356719011911027E-3</v>
      </c>
      <c r="K3935" s="39">
        <f t="shared" si="501"/>
        <v>4.5149244294591471E-3</v>
      </c>
      <c r="L3935" s="36">
        <f>-(1-B3935/MAX(B$5:B3935))</f>
        <v>-2.6897688080627868E-2</v>
      </c>
      <c r="M3935" s="37">
        <f>-(1-C3935/MAX(C$5:C3935))</f>
        <v>-0.11226268274859785</v>
      </c>
      <c r="N3935" s="37">
        <f>-(1-D3935/MAX(D$5:D3935))</f>
        <v>-6.0897572225406371E-2</v>
      </c>
      <c r="O3935" s="37">
        <f>-(1-E3935/MAX(E$5:E3935))</f>
        <v>-6.7098295701354727E-2</v>
      </c>
      <c r="P3935" s="39">
        <f>-(1-F3935/MAX(F$5:F3935))</f>
        <v>-2.3928578309514559E-2</v>
      </c>
      <c r="Q3935" s="33">
        <f>IF(DatiStorici[[#This Row],[Calend]]="X",(DatiStorici[[#This Row],[Balanced]]*B$2/DatiStorici[[#This Row],[Bond 3Y]]),Q3934)</f>
        <v>40.481043846666495</v>
      </c>
      <c r="R3935" s="33">
        <f>IF(DatiStorici[[#This Row],[Calend]]="X",(DatiStorici[[#This Row],[Balanced]]*C$2/DatiStorici[[#This Row],[Bond 10Y]]),R3934)</f>
        <v>26.804299569577907</v>
      </c>
      <c r="S3935" s="33">
        <f>IF(DatiStorici[[#This Row],[Calend]]="X",(DatiStorici[[#This Row],[Balanced]]*D$2/DatiStorici[[#This Row],[SXXR]]),S3934)</f>
        <v>15.548815143109897</v>
      </c>
      <c r="T3935" s="33">
        <f>IF(DatiStorici[[#This Row],[Calend]]="X",(DatiStorici[[#This Row],[Balanced]]*E$2/DatiStorici[[#This Row],[Gold]]),T3934)</f>
        <v>31.573504380624104</v>
      </c>
      <c r="U3935" s="34">
        <f>SUMPRODUCT(DatiStorici[[#This Row],[Bond 3Y]:[Gold]],Q3934:T3934)</f>
        <v>20969.633409564387</v>
      </c>
      <c r="V3935" s="32">
        <f t="shared" si="502"/>
        <v>4.0046155670702939E-3</v>
      </c>
      <c r="W3935" s="32">
        <f>-(1-U3935/MAX(U$5:U3935))</f>
        <v>-2.7288983873298478E-2</v>
      </c>
      <c r="X3935" s="53" t="str">
        <f t="shared" si="503"/>
        <v/>
      </c>
    </row>
    <row r="3936" spans="1:24" x14ac:dyDescent="0.3">
      <c r="A3936" s="79">
        <v>44662</v>
      </c>
      <c r="B3936" s="1">
        <v>130.323609</v>
      </c>
      <c r="C3936" s="1">
        <v>182.62904</v>
      </c>
      <c r="D3936" s="1">
        <v>323.93949900000001</v>
      </c>
      <c r="E3936" s="1">
        <v>181.29593</v>
      </c>
      <c r="F3936" s="3">
        <f t="shared" si="496"/>
        <v>19864.646092797342</v>
      </c>
      <c r="G3936" s="36">
        <f t="shared" si="497"/>
        <v>-1.2771873307390587E-3</v>
      </c>
      <c r="H3936" s="31">
        <f t="shared" si="498"/>
        <v>-6.8827568485646477E-3</v>
      </c>
      <c r="I3936" s="37">
        <f t="shared" si="499"/>
        <v>-5.2994315451631094E-3</v>
      </c>
      <c r="J3936" s="37">
        <f t="shared" si="500"/>
        <v>5.1816366832475765E-3</v>
      </c>
      <c r="K3936" s="39">
        <f t="shared" si="501"/>
        <v>-1.2569646164973141E-3</v>
      </c>
      <c r="L3936" s="36">
        <f>-(1-B3936/MAX(B$5:B3936))</f>
        <v>-2.8139728696819133E-2</v>
      </c>
      <c r="M3936" s="37">
        <f>-(1-C3936/MAX(C$5:C3936))</f>
        <v>-0.11835178390938217</v>
      </c>
      <c r="N3936" s="37">
        <f>-(1-D3936/MAX(D$5:D3936))</f>
        <v>-6.5861117654348322E-2</v>
      </c>
      <c r="O3936" s="37">
        <f>-(1-E3936/MAX(E$5:E3936))</f>
        <v>-6.225179244274881E-2</v>
      </c>
      <c r="P3936" s="39">
        <f>-(1-F3936/MAX(F$5:F3936))</f>
        <v>-2.5154694795799681E-2</v>
      </c>
      <c r="Q3936" s="33">
        <f>IF(DatiStorici[[#This Row],[Calend]]="X",(DatiStorici[[#This Row],[Balanced]]*B$2/DatiStorici[[#This Row],[Bond 3Y]]),Q3935)</f>
        <v>40.481043846666495</v>
      </c>
      <c r="R3936" s="33">
        <f>IF(DatiStorici[[#This Row],[Calend]]="X",(DatiStorici[[#This Row],[Balanced]]*C$2/DatiStorici[[#This Row],[Bond 10Y]]),R3935)</f>
        <v>26.804299569577907</v>
      </c>
      <c r="S3936" s="33">
        <f>IF(DatiStorici[[#This Row],[Calend]]="X",(DatiStorici[[#This Row],[Balanced]]*D$2/DatiStorici[[#This Row],[SXXR]]),S3935)</f>
        <v>15.548815143109897</v>
      </c>
      <c r="T3936" s="33">
        <f>IF(DatiStorici[[#This Row],[Calend]]="X",(DatiStorici[[#This Row],[Balanced]]*E$2/DatiStorici[[#This Row],[Gold]]),T3935)</f>
        <v>31.573504380624104</v>
      </c>
      <c r="U3936" s="34">
        <f>SUMPRODUCT(DatiStorici[[#This Row],[Bond 3Y]:[Gold]],Q3935:T3935)</f>
        <v>20931.902455996198</v>
      </c>
      <c r="V3936" s="32">
        <f t="shared" si="502"/>
        <v>-1.8009346429298278E-3</v>
      </c>
      <c r="W3936" s="32">
        <f>-(1-U3936/MAX(U$5:U3936))</f>
        <v>-2.9039196357604657E-2</v>
      </c>
      <c r="X3936" s="53" t="str">
        <f t="shared" si="503"/>
        <v/>
      </c>
    </row>
    <row r="3937" spans="1:24" x14ac:dyDescent="0.3">
      <c r="A3937" s="79">
        <v>44663</v>
      </c>
      <c r="B3937" s="1">
        <v>130.437693</v>
      </c>
      <c r="C3937" s="1">
        <v>183.100763</v>
      </c>
      <c r="D3937" s="1">
        <v>322.861133</v>
      </c>
      <c r="E3937" s="1">
        <v>182.15788000000001</v>
      </c>
      <c r="F3937" s="3">
        <f t="shared" si="496"/>
        <v>19897.179342773219</v>
      </c>
      <c r="G3937" s="36">
        <f t="shared" si="497"/>
        <v>8.7500719166454829E-4</v>
      </c>
      <c r="H3937" s="31">
        <f t="shared" si="498"/>
        <v>2.5796271330346368E-3</v>
      </c>
      <c r="I3937" s="37">
        <f t="shared" si="499"/>
        <v>-3.3344648901484151E-3</v>
      </c>
      <c r="J3937" s="37">
        <f t="shared" si="500"/>
        <v>4.7431150381956272E-3</v>
      </c>
      <c r="K3937" s="39">
        <f t="shared" si="501"/>
        <v>1.6364066226517641E-3</v>
      </c>
      <c r="L3937" s="36">
        <f>-(1-B3937/MAX(B$5:B3937))</f>
        <v>-2.728897181522183E-2</v>
      </c>
      <c r="M3937" s="37">
        <f>-(1-C3937/MAX(C$5:C3937))</f>
        <v>-0.11607452427181897</v>
      </c>
      <c r="N3937" s="37">
        <f>-(1-D3937/MAX(D$5:D3937))</f>
        <v>-6.8970783542914638E-2</v>
      </c>
      <c r="O3937" s="37">
        <f>-(1-E3937/MAX(E$5:E3937))</f>
        <v>-5.7793379793860455E-2</v>
      </c>
      <c r="P3937" s="39">
        <f>-(1-F3937/MAX(F$5:F3937))</f>
        <v>-2.3558145536685671E-2</v>
      </c>
      <c r="Q3937" s="33">
        <f>IF(DatiStorici[[#This Row],[Calend]]="X",(DatiStorici[[#This Row],[Balanced]]*B$2/DatiStorici[[#This Row],[Bond 3Y]]),Q3936)</f>
        <v>40.481043846666495</v>
      </c>
      <c r="R3937" s="33">
        <f>IF(DatiStorici[[#This Row],[Calend]]="X",(DatiStorici[[#This Row],[Balanced]]*C$2/DatiStorici[[#This Row],[Bond 10Y]]),R3936)</f>
        <v>26.804299569577907</v>
      </c>
      <c r="S3937" s="33">
        <f>IF(DatiStorici[[#This Row],[Calend]]="X",(DatiStorici[[#This Row],[Balanced]]*D$2/DatiStorici[[#This Row],[SXXR]]),S3936)</f>
        <v>15.548815143109897</v>
      </c>
      <c r="T3937" s="33">
        <f>IF(DatiStorici[[#This Row],[Calend]]="X",(DatiStorici[[#This Row],[Balanced]]*E$2/DatiStorici[[#This Row],[Gold]]),T3936)</f>
        <v>31.573504380624104</v>
      </c>
      <c r="U3937" s="34">
        <f>SUMPRODUCT(DatiStorici[[#This Row],[Bond 3Y]:[Gold]],Q3936:T3936)</f>
        <v>20959.612368518527</v>
      </c>
      <c r="V3937" s="32">
        <f t="shared" si="502"/>
        <v>1.3229369565560868E-3</v>
      </c>
      <c r="W3937" s="32">
        <f>-(1-U3937/MAX(U$5:U3937))</f>
        <v>-2.7753826382844737E-2</v>
      </c>
      <c r="X3937" s="53" t="str">
        <f t="shared" si="503"/>
        <v/>
      </c>
    </row>
    <row r="3938" spans="1:24" x14ac:dyDescent="0.3">
      <c r="A3938" s="79">
        <v>44664</v>
      </c>
      <c r="B3938" s="1">
        <v>130.50799000000001</v>
      </c>
      <c r="C3938" s="1">
        <v>183.67838699999999</v>
      </c>
      <c r="D3938" s="1">
        <v>322.94951200000003</v>
      </c>
      <c r="E3938" s="1">
        <v>183.63292999999999</v>
      </c>
      <c r="F3938" s="3">
        <f t="shared" si="496"/>
        <v>19973.04589332574</v>
      </c>
      <c r="G3938" s="36">
        <f t="shared" si="497"/>
        <v>5.3878646998390138E-4</v>
      </c>
      <c r="H3938" s="31">
        <f t="shared" si="498"/>
        <v>3.1497127224143179E-3</v>
      </c>
      <c r="I3938" s="37">
        <f t="shared" si="499"/>
        <v>2.7369942330935038E-4</v>
      </c>
      <c r="J3938" s="37">
        <f t="shared" si="500"/>
        <v>8.0650358348407902E-3</v>
      </c>
      <c r="K3938" s="39">
        <f t="shared" si="501"/>
        <v>3.8056791336928695E-3</v>
      </c>
      <c r="L3938" s="36">
        <f>-(1-B3938/MAX(B$5:B3938))</f>
        <v>-2.6764747064111583E-2</v>
      </c>
      <c r="M3938" s="37">
        <f>-(1-C3938/MAX(C$5:C3938))</f>
        <v>-0.11328602377282326</v>
      </c>
      <c r="N3938" s="37">
        <f>-(1-D3938/MAX(D$5:D3938))</f>
        <v>-6.8715926507765479E-2</v>
      </c>
      <c r="O3938" s="37">
        <f>-(1-E3938/MAX(E$5:E3938))</f>
        <v>-5.0163724271216847E-2</v>
      </c>
      <c r="P3938" s="39">
        <f>-(1-F3938/MAX(F$5:F3938))</f>
        <v>-1.9835041169123935E-2</v>
      </c>
      <c r="Q3938" s="33">
        <f>IF(DatiStorici[[#This Row],[Calend]]="X",(DatiStorici[[#This Row],[Balanced]]*B$2/DatiStorici[[#This Row],[Bond 3Y]]),Q3937)</f>
        <v>40.481043846666495</v>
      </c>
      <c r="R3938" s="33">
        <f>IF(DatiStorici[[#This Row],[Calend]]="X",(DatiStorici[[#This Row],[Balanced]]*C$2/DatiStorici[[#This Row],[Bond 10Y]]),R3937)</f>
        <v>26.804299569577907</v>
      </c>
      <c r="S3938" s="33">
        <f>IF(DatiStorici[[#This Row],[Calend]]="X",(DatiStorici[[#This Row],[Balanced]]*D$2/DatiStorici[[#This Row],[SXXR]]),S3937)</f>
        <v>15.548815143109897</v>
      </c>
      <c r="T3938" s="33">
        <f>IF(DatiStorici[[#This Row],[Calend]]="X",(DatiStorici[[#This Row],[Balanced]]*E$2/DatiStorici[[#This Row],[Gold]]),T3937)</f>
        <v>31.573504380624104</v>
      </c>
      <c r="U3938" s="34">
        <f>SUMPRODUCT(DatiStorici[[#This Row],[Bond 3Y]:[Gold]],Q3937:T3937)</f>
        <v>21025.887557562568</v>
      </c>
      <c r="V3938" s="32">
        <f t="shared" si="502"/>
        <v>3.157053945182192E-3</v>
      </c>
      <c r="W3938" s="32">
        <f>-(1-U3938/MAX(U$5:U3938))</f>
        <v>-2.467954247811921E-2</v>
      </c>
      <c r="X3938" s="53" t="str">
        <f t="shared" si="503"/>
        <v/>
      </c>
    </row>
    <row r="3939" spans="1:24" x14ac:dyDescent="0.3">
      <c r="A3939" s="79">
        <v>44665</v>
      </c>
      <c r="B3939" s="1">
        <v>130.49591799999999</v>
      </c>
      <c r="C3939" s="1">
        <v>182.58331999999999</v>
      </c>
      <c r="D3939" s="1">
        <v>325.15114599999998</v>
      </c>
      <c r="E3939" s="1">
        <v>182.37683000000001</v>
      </c>
      <c r="F3939" s="3">
        <f t="shared" si="496"/>
        <v>19928.600907602104</v>
      </c>
      <c r="G3939" s="36">
        <f t="shared" si="497"/>
        <v>-9.2504362108113115E-5</v>
      </c>
      <c r="H3939" s="31">
        <f t="shared" si="498"/>
        <v>-5.9797147345402755E-3</v>
      </c>
      <c r="I3939" s="37">
        <f t="shared" si="499"/>
        <v>6.7941374285758983E-3</v>
      </c>
      <c r="J3939" s="37">
        <f t="shared" si="500"/>
        <v>-6.8637783396128431E-3</v>
      </c>
      <c r="K3939" s="39">
        <f t="shared" si="501"/>
        <v>-2.2277278091419267E-3</v>
      </c>
      <c r="L3939" s="36">
        <f>-(1-B3939/MAX(B$5:B3939))</f>
        <v>-2.6854771406479072E-2</v>
      </c>
      <c r="M3939" s="37">
        <f>-(1-C3939/MAX(C$5:C3939))</f>
        <v>-0.1185724988429967</v>
      </c>
      <c r="N3939" s="37">
        <f>-(1-D3939/MAX(D$5:D3939))</f>
        <v>-6.2367111588797708E-2</v>
      </c>
      <c r="O3939" s="37">
        <f>-(1-E3939/MAX(E$5:E3939))</f>
        <v>-5.6660866945697386E-2</v>
      </c>
      <c r="P3939" s="39">
        <f>-(1-F3939/MAX(F$5:F3939))</f>
        <v>-2.2016151543310936E-2</v>
      </c>
      <c r="Q3939" s="33">
        <f>IF(DatiStorici[[#This Row],[Calend]]="X",(DatiStorici[[#This Row],[Balanced]]*B$2/DatiStorici[[#This Row],[Bond 3Y]]),Q3938)</f>
        <v>40.481043846666495</v>
      </c>
      <c r="R3939" s="33">
        <f>IF(DatiStorici[[#This Row],[Calend]]="X",(DatiStorici[[#This Row],[Balanced]]*C$2/DatiStorici[[#This Row],[Bond 10Y]]),R3938)</f>
        <v>26.804299569577907</v>
      </c>
      <c r="S3939" s="33">
        <f>IF(DatiStorici[[#This Row],[Calend]]="X",(DatiStorici[[#This Row],[Balanced]]*D$2/DatiStorici[[#This Row],[SXXR]]),S3938)</f>
        <v>15.548815143109897</v>
      </c>
      <c r="T3939" s="33">
        <f>IF(DatiStorici[[#This Row],[Calend]]="X",(DatiStorici[[#This Row],[Balanced]]*E$2/DatiStorici[[#This Row],[Gold]]),T3938)</f>
        <v>31.573504380624104</v>
      </c>
      <c r="U3939" s="34">
        <f>SUMPRODUCT(DatiStorici[[#This Row],[Bond 3Y]:[Gold]],Q3938:T3938)</f>
        <v>20990.619687710772</v>
      </c>
      <c r="V3939" s="32">
        <f t="shared" si="502"/>
        <v>-1.6787629646943007E-3</v>
      </c>
      <c r="W3939" s="32">
        <f>-(1-U3939/MAX(U$5:U3939))</f>
        <v>-2.6315500763613997E-2</v>
      </c>
      <c r="X3939" s="53" t="str">
        <f t="shared" si="503"/>
        <v/>
      </c>
    </row>
    <row r="3940" spans="1:24" x14ac:dyDescent="0.3">
      <c r="A3940" s="79">
        <v>44670</v>
      </c>
      <c r="B3940" s="1">
        <v>130.48909499999999</v>
      </c>
      <c r="C3940" s="1">
        <v>181.469966</v>
      </c>
      <c r="D3940" s="1">
        <v>322.88465400000001</v>
      </c>
      <c r="E3940" s="1">
        <v>182.43647999999999</v>
      </c>
      <c r="F3940" s="3">
        <f t="shared" si="496"/>
        <v>19868.500775824199</v>
      </c>
      <c r="G3940" s="36">
        <f t="shared" si="497"/>
        <v>-5.2286527284681298E-5</v>
      </c>
      <c r="H3940" s="31">
        <f t="shared" si="498"/>
        <v>-6.1164533533250055E-3</v>
      </c>
      <c r="I3940" s="37">
        <f t="shared" si="499"/>
        <v>-6.994987750941868E-3</v>
      </c>
      <c r="J3940" s="37">
        <f t="shared" si="500"/>
        <v>3.2701658024232469E-4</v>
      </c>
      <c r="K3940" s="39">
        <f t="shared" si="501"/>
        <v>-3.0203293668993564E-3</v>
      </c>
      <c r="L3940" s="36">
        <f>-(1-B3940/MAX(B$5:B3940))</f>
        <v>-2.6905652460817442E-2</v>
      </c>
      <c r="M3940" s="37">
        <f>-(1-C3940/MAX(C$5:C3940))</f>
        <v>-0.12394725505908011</v>
      </c>
      <c r="N3940" s="37">
        <f>-(1-D3940/MAX(D$5:D3940))</f>
        <v>-6.8902956431001861E-2</v>
      </c>
      <c r="O3940" s="37">
        <f>-(1-E3940/MAX(E$5:E3940))</f>
        <v>-5.6352328962628651E-2</v>
      </c>
      <c r="P3940" s="39">
        <f>-(1-F3940/MAX(F$5:F3940))</f>
        <v>-2.4965528593984265E-2</v>
      </c>
      <c r="Q3940" s="33">
        <f>IF(DatiStorici[[#This Row],[Calend]]="X",(DatiStorici[[#This Row],[Balanced]]*B$2/DatiStorici[[#This Row],[Bond 3Y]]),Q3939)</f>
        <v>40.481043846666495</v>
      </c>
      <c r="R3940" s="33">
        <f>IF(DatiStorici[[#This Row],[Calend]]="X",(DatiStorici[[#This Row],[Balanced]]*C$2/DatiStorici[[#This Row],[Bond 10Y]]),R3939)</f>
        <v>26.804299569577907</v>
      </c>
      <c r="S3940" s="33">
        <f>IF(DatiStorici[[#This Row],[Calend]]="X",(DatiStorici[[#This Row],[Balanced]]*D$2/DatiStorici[[#This Row],[SXXR]]),S3939)</f>
        <v>15.548815143109897</v>
      </c>
      <c r="T3940" s="33">
        <f>IF(DatiStorici[[#This Row],[Calend]]="X",(DatiStorici[[#This Row],[Balanced]]*E$2/DatiStorici[[#This Row],[Gold]]),T3939)</f>
        <v>31.573504380624104</v>
      </c>
      <c r="U3940" s="34">
        <f>SUMPRODUCT(DatiStorici[[#This Row],[Bond 3Y]:[Gold]],Q3939:T3939)</f>
        <v>20927.14290581059</v>
      </c>
      <c r="V3940" s="32">
        <f t="shared" si="502"/>
        <v>-3.0286363819801696E-3</v>
      </c>
      <c r="W3940" s="32">
        <f>-(1-U3940/MAX(U$5:U3940))</f>
        <v>-2.9259975939532779E-2</v>
      </c>
      <c r="X3940" s="53" t="str">
        <f t="shared" si="503"/>
        <v/>
      </c>
    </row>
    <row r="3941" spans="1:24" x14ac:dyDescent="0.3">
      <c r="A3941" s="79">
        <v>44671</v>
      </c>
      <c r="B3941" s="1">
        <v>130.52587800000001</v>
      </c>
      <c r="C3941" s="1">
        <v>182.28703999999999</v>
      </c>
      <c r="D3941" s="1">
        <v>325.58662600000002</v>
      </c>
      <c r="E3941" s="1">
        <v>181.09223</v>
      </c>
      <c r="F3941" s="3">
        <f t="shared" si="496"/>
        <v>19877.724626824856</v>
      </c>
      <c r="G3941" s="36">
        <f t="shared" si="497"/>
        <v>2.8184590194771099E-4</v>
      </c>
      <c r="H3941" s="31">
        <f t="shared" si="498"/>
        <v>4.4924241221253828E-3</v>
      </c>
      <c r="I3941" s="37">
        <f t="shared" si="499"/>
        <v>8.3334072610629709E-3</v>
      </c>
      <c r="J3941" s="37">
        <f t="shared" si="500"/>
        <v>-7.3955981466198107E-3</v>
      </c>
      <c r="K3941" s="39">
        <f t="shared" si="501"/>
        <v>4.6413721417833787E-4</v>
      </c>
      <c r="L3941" s="36">
        <f>-(1-B3941/MAX(B$5:B3941))</f>
        <v>-2.6631351153221239E-2</v>
      </c>
      <c r="M3941" s="37">
        <f>-(1-C3941/MAX(C$5:C3941))</f>
        <v>-0.12000280112933259</v>
      </c>
      <c r="N3941" s="37">
        <f>-(1-D3941/MAX(D$5:D3941))</f>
        <v>-6.1111325240607028E-2</v>
      </c>
      <c r="O3941" s="37">
        <f>-(1-E3941/MAX(E$5:E3941))</f>
        <v>-6.3305425085684597E-2</v>
      </c>
      <c r="P3941" s="39">
        <f>-(1-F3941/MAX(F$5:F3941))</f>
        <v>-2.4512873771850074E-2</v>
      </c>
      <c r="Q3941" s="33">
        <f>IF(DatiStorici[[#This Row],[Calend]]="X",(DatiStorici[[#This Row],[Balanced]]*B$2/DatiStorici[[#This Row],[Bond 3Y]]),Q3940)</f>
        <v>40.481043846666495</v>
      </c>
      <c r="R3941" s="33">
        <f>IF(DatiStorici[[#This Row],[Calend]]="X",(DatiStorici[[#This Row],[Balanced]]*C$2/DatiStorici[[#This Row],[Bond 10Y]]),R3940)</f>
        <v>26.804299569577907</v>
      </c>
      <c r="S3941" s="33">
        <f>IF(DatiStorici[[#This Row],[Calend]]="X",(DatiStorici[[#This Row],[Balanced]]*D$2/DatiStorici[[#This Row],[SXXR]]),S3940)</f>
        <v>15.548815143109897</v>
      </c>
      <c r="T3941" s="33">
        <f>IF(DatiStorici[[#This Row],[Calend]]="X",(DatiStorici[[#This Row],[Balanced]]*E$2/DatiStorici[[#This Row],[Gold]]),T3940)</f>
        <v>31.573504380624104</v>
      </c>
      <c r="U3941" s="34">
        <f>SUMPRODUCT(DatiStorici[[#This Row],[Bond 3Y]:[Gold]],Q3940:T3940)</f>
        <v>20950.10279619912</v>
      </c>
      <c r="V3941" s="32">
        <f t="shared" si="502"/>
        <v>1.0965330839788144E-3</v>
      </c>
      <c r="W3941" s="32">
        <f>-(1-U3941/MAX(U$5:U3941))</f>
        <v>-2.8194943572309783E-2</v>
      </c>
      <c r="X3941" s="53" t="str">
        <f t="shared" si="503"/>
        <v/>
      </c>
    </row>
    <row r="3942" spans="1:24" x14ac:dyDescent="0.3">
      <c r="A3942" s="79">
        <v>44672</v>
      </c>
      <c r="B3942" s="1">
        <v>130.30682100000001</v>
      </c>
      <c r="C3942" s="1">
        <v>181.37160900000001</v>
      </c>
      <c r="D3942" s="1">
        <v>326.73056300000002</v>
      </c>
      <c r="E3942" s="1">
        <v>180.54685000000001</v>
      </c>
      <c r="F3942" s="3">
        <f t="shared" si="496"/>
        <v>19844.838146850743</v>
      </c>
      <c r="G3942" s="36">
        <f t="shared" si="497"/>
        <v>-1.6796747673285778E-3</v>
      </c>
      <c r="H3942" s="31">
        <f t="shared" si="498"/>
        <v>-5.0345725923448712E-3</v>
      </c>
      <c r="I3942" s="37">
        <f t="shared" si="499"/>
        <v>3.5073065433187528E-3</v>
      </c>
      <c r="J3942" s="37">
        <f t="shared" si="500"/>
        <v>-3.0161586156733891E-3</v>
      </c>
      <c r="K3942" s="39">
        <f t="shared" si="501"/>
        <v>-1.6558089504564531E-3</v>
      </c>
      <c r="L3942" s="36">
        <f>-(1-B3942/MAX(B$5:B3942))</f>
        <v>-2.8264921594405523E-2</v>
      </c>
      <c r="M3942" s="37">
        <f>-(1-C3942/MAX(C$5:C3942))</f>
        <v>-0.12442207699095909</v>
      </c>
      <c r="N3942" s="37">
        <f>-(1-D3942/MAX(D$5:D3942))</f>
        <v>-5.781257336270218E-2</v>
      </c>
      <c r="O3942" s="37">
        <f>-(1-E3942/MAX(E$5:E3942))</f>
        <v>-6.6126388123506685E-2</v>
      </c>
      <c r="P3942" s="39">
        <f>-(1-F3942/MAX(F$5:F3942))</f>
        <v>-2.6126757576157122E-2</v>
      </c>
      <c r="Q3942" s="33">
        <f>IF(DatiStorici[[#This Row],[Calend]]="X",(DatiStorici[[#This Row],[Balanced]]*B$2/DatiStorici[[#This Row],[Bond 3Y]]),Q3941)</f>
        <v>40.481043846666495</v>
      </c>
      <c r="R3942" s="33">
        <f>IF(DatiStorici[[#This Row],[Calend]]="X",(DatiStorici[[#This Row],[Balanced]]*C$2/DatiStorici[[#This Row],[Bond 10Y]]),R3941)</f>
        <v>26.804299569577907</v>
      </c>
      <c r="S3942" s="33">
        <f>IF(DatiStorici[[#This Row],[Calend]]="X",(DatiStorici[[#This Row],[Balanced]]*D$2/DatiStorici[[#This Row],[SXXR]]),S3941)</f>
        <v>15.548815143109897</v>
      </c>
      <c r="T3942" s="33">
        <f>IF(DatiStorici[[#This Row],[Calend]]="X",(DatiStorici[[#This Row],[Balanced]]*E$2/DatiStorici[[#This Row],[Gold]]),T3941)</f>
        <v>31.573504380624104</v>
      </c>
      <c r="U3942" s="34">
        <f>SUMPRODUCT(DatiStorici[[#This Row],[Bond 3Y]:[Gold]],Q3941:T3941)</f>
        <v>20917.264960547182</v>
      </c>
      <c r="V3942" s="32">
        <f t="shared" si="502"/>
        <v>-1.568660469719078E-3</v>
      </c>
      <c r="W3942" s="32">
        <f>-(1-U3942/MAX(U$5:U3942))</f>
        <v>-2.9718180715302966E-2</v>
      </c>
      <c r="X3942" s="53" t="str">
        <f t="shared" si="503"/>
        <v/>
      </c>
    </row>
    <row r="3943" spans="1:24" x14ac:dyDescent="0.3">
      <c r="A3943" s="79">
        <v>44673</v>
      </c>
      <c r="B3943" s="1">
        <v>130.12854899999999</v>
      </c>
      <c r="C3943" s="1">
        <v>180.58379199999999</v>
      </c>
      <c r="D3943" s="1">
        <v>320.91465799999997</v>
      </c>
      <c r="E3943" s="1">
        <v>180.34515999999999</v>
      </c>
      <c r="F3943" s="3">
        <f t="shared" si="496"/>
        <v>19725.045072461973</v>
      </c>
      <c r="G3943" s="36">
        <f t="shared" si="497"/>
        <v>-1.3690308489496712E-3</v>
      </c>
      <c r="H3943" s="31">
        <f t="shared" si="498"/>
        <v>-4.3531232958346029E-3</v>
      </c>
      <c r="I3943" s="37">
        <f t="shared" si="499"/>
        <v>-1.7960640035677392E-2</v>
      </c>
      <c r="J3943" s="37">
        <f t="shared" si="500"/>
        <v>-1.1177305975711889E-3</v>
      </c>
      <c r="K3943" s="39">
        <f t="shared" si="501"/>
        <v>-6.0547785645902559E-3</v>
      </c>
      <c r="L3943" s="36">
        <f>-(1-B3943/MAX(B$5:B3943))</f>
        <v>-2.9594346674137406E-2</v>
      </c>
      <c r="M3943" s="37">
        <f>-(1-C3943/MAX(C$5:C3943))</f>
        <v>-0.12822529170782937</v>
      </c>
      <c r="N3943" s="37">
        <f>-(1-D3943/MAX(D$5:D3943))</f>
        <v>-7.4583800747135776E-2</v>
      </c>
      <c r="O3943" s="37">
        <f>-(1-E3943/MAX(E$5:E3943))</f>
        <v>-6.7169624096769964E-2</v>
      </c>
      <c r="P3943" s="39">
        <f>-(1-F3943/MAX(F$5:F3943))</f>
        <v>-3.2005529119246034E-2</v>
      </c>
      <c r="Q3943" s="33">
        <f>IF(DatiStorici[[#This Row],[Calend]]="X",(DatiStorici[[#This Row],[Balanced]]*B$2/DatiStorici[[#This Row],[Bond 3Y]]),Q3942)</f>
        <v>40.481043846666495</v>
      </c>
      <c r="R3943" s="33">
        <f>IF(DatiStorici[[#This Row],[Calend]]="X",(DatiStorici[[#This Row],[Balanced]]*C$2/DatiStorici[[#This Row],[Bond 10Y]]),R3942)</f>
        <v>26.804299569577907</v>
      </c>
      <c r="S3943" s="33">
        <f>IF(DatiStorici[[#This Row],[Calend]]="X",(DatiStorici[[#This Row],[Balanced]]*D$2/DatiStorici[[#This Row],[SXXR]]),S3942)</f>
        <v>15.548815143109897</v>
      </c>
      <c r="T3943" s="33">
        <f>IF(DatiStorici[[#This Row],[Calend]]="X",(DatiStorici[[#This Row],[Balanced]]*E$2/DatiStorici[[#This Row],[Gold]]),T3942)</f>
        <v>31.573504380624104</v>
      </c>
      <c r="U3943" s="34">
        <f>SUMPRODUCT(DatiStorici[[#This Row],[Bond 3Y]:[Gold]],Q3942:T3942)</f>
        <v>20792.132949191124</v>
      </c>
      <c r="V3943" s="32">
        <f t="shared" si="502"/>
        <v>-6.0002010600978314E-3</v>
      </c>
      <c r="W3943" s="32">
        <f>-(1-U3943/MAX(U$5:U3943))</f>
        <v>-3.5522635354009902E-2</v>
      </c>
      <c r="X3943" s="53" t="str">
        <f t="shared" si="503"/>
        <v/>
      </c>
    </row>
    <row r="3944" spans="1:24" x14ac:dyDescent="0.3">
      <c r="A3944" s="49">
        <f>INDEX(DatiStorici[Date],1)</f>
        <v>39084</v>
      </c>
      <c r="B3944" s="50">
        <f>INDEX(DatiStorici[Bond 3Y],1)</f>
        <v>101.273112</v>
      </c>
      <c r="C3944" s="50">
        <f>INDEX(DatiStorici[Bond 10Y],1)</f>
        <v>98.741653999999997</v>
      </c>
      <c r="D3944" s="50">
        <f>INDEX(DatiStorici[SXXR],1)</f>
        <v>166.18566000000001</v>
      </c>
      <c r="E3944" s="50">
        <f>INDEX(DatiStorici[Gold],1)</f>
        <v>63.386229999999998</v>
      </c>
      <c r="F3944" s="28">
        <f>INDEX(DatiStorici[Merged],1)</f>
        <v>10000</v>
      </c>
      <c r="G3944" s="28">
        <f>INDEX(DatiStorici[Balanced],1)</f>
        <v>10000</v>
      </c>
    </row>
    <row r="3945" spans="1:24" x14ac:dyDescent="0.3">
      <c r="A3945" s="49">
        <f>INDEX(DatiStorici[Date],COUNT(DatiStorici[Date]))</f>
        <v>44673</v>
      </c>
      <c r="B3945" s="50">
        <f>INDEX(DatiStorici[Bond 3Y],COUNT(DatiStorici[Bond 3Y]))</f>
        <v>130.12854899999999</v>
      </c>
      <c r="C3945" s="50">
        <f>INDEX(DatiStorici[Bond 10Y],COUNT(DatiStorici[Bond 10Y]))</f>
        <v>180.58379199999999</v>
      </c>
      <c r="D3945" s="50">
        <f>INDEX(DatiStorici[SXXR],COUNT(DatiStorici[SXXR]))</f>
        <v>320.91465799999997</v>
      </c>
      <c r="E3945" s="50">
        <f>INDEX(DatiStorici[Gold],COUNT(DatiStorici[Gold]))</f>
        <v>180.34515999999999</v>
      </c>
      <c r="F3945" s="28">
        <f>INDEX(DatiStorici[Merged],COUNT(DatiStorici[Merged]))</f>
        <v>19725.045072461973</v>
      </c>
      <c r="G3945" s="28">
        <f>INDEX(DatiStorici[Balanced],COUNT(DatiStorici[Balanced]))</f>
        <v>20792.132949191124</v>
      </c>
    </row>
    <row r="3946" spans="1:24" x14ac:dyDescent="0.3">
      <c r="A3946" s="24" t="s">
        <v>19</v>
      </c>
      <c r="B3946" s="12">
        <f>B3945*B3/$F3945</f>
        <v>0.16285475221086509</v>
      </c>
      <c r="C3946" s="12">
        <f>C3945*C3/$F3945</f>
        <v>0.23179303128975112</v>
      </c>
      <c r="D3946" s="12">
        <f>D3945*D3/$F3945</f>
        <v>0.24474735804015257</v>
      </c>
      <c r="E3946" s="12">
        <f>E3945*E3/$F3945</f>
        <v>0.36060485845923118</v>
      </c>
    </row>
  </sheetData>
  <pageMargins left="0.7" right="0.7" top="0.75" bottom="0.75" header="0.3" footer="0.3"/>
  <pageSetup paperSize="9" orientation="portrait" r:id="rId1"/>
  <headerFooter>
    <oddFooter>&amp;C&amp;1#&amp;"Calibri"&amp;10&amp;K000000Company General Use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6">
    <pageSetUpPr fitToPage="1"/>
  </sheetPr>
  <dimension ref="B2:O25"/>
  <sheetViews>
    <sheetView tabSelected="1" zoomScaleNormal="100" workbookViewId="0">
      <selection activeCell="O18" sqref="O18"/>
    </sheetView>
  </sheetViews>
  <sheetFormatPr defaultRowHeight="14.4" x14ac:dyDescent="0.3"/>
  <cols>
    <col min="1" max="1" width="5.33203125" customWidth="1"/>
    <col min="2" max="2" width="15.44140625" bestFit="1" customWidth="1"/>
    <col min="3" max="16" width="10" customWidth="1"/>
    <col min="17" max="17" width="9.109375" customWidth="1"/>
    <col min="18" max="22" width="10.6640625" customWidth="1"/>
  </cols>
  <sheetData>
    <row r="2" spans="2:15" ht="30" customHeight="1" x14ac:dyDescent="0.3">
      <c r="B2" s="2"/>
      <c r="C2" s="14" t="str">
        <f>Dati!B4</f>
        <v>Bond 3Y</v>
      </c>
      <c r="D2" s="14" t="str">
        <f>Dati!C4</f>
        <v>Bond 10Y</v>
      </c>
      <c r="E2" s="14" t="str">
        <f>Dati!D4</f>
        <v>SXXR</v>
      </c>
      <c r="F2" s="14" t="str">
        <f>Dati!E4</f>
        <v>Gold</v>
      </c>
      <c r="G2" s="51" t="s">
        <v>28</v>
      </c>
      <c r="H2" s="14" t="s">
        <v>4</v>
      </c>
    </row>
    <row r="3" spans="2:15" ht="30" customHeight="1" x14ac:dyDescent="0.3">
      <c r="B3" s="5" t="s">
        <v>5</v>
      </c>
      <c r="C3" s="8">
        <v>0.25</v>
      </c>
      <c r="D3" s="9">
        <v>0.25</v>
      </c>
      <c r="E3" s="10">
        <v>0.25</v>
      </c>
      <c r="F3" s="10">
        <v>0.25</v>
      </c>
      <c r="G3" s="83">
        <f>SUM(C3:F3)</f>
        <v>1</v>
      </c>
      <c r="H3" s="83">
        <f>SUM(C3:F3)</f>
        <v>1</v>
      </c>
      <c r="K3" s="74"/>
    </row>
    <row r="4" spans="2:15" ht="30" customHeight="1" x14ac:dyDescent="0.3">
      <c r="B4" s="6" t="s">
        <v>27</v>
      </c>
      <c r="C4" s="11">
        <f>256*AVERAGE(DatiStorici[Return1])</f>
        <v>1.6293392880401238E-2</v>
      </c>
      <c r="D4" s="11">
        <f>256*AVERAGE(DatiStorici[Return2])</f>
        <v>3.9234356441866222E-2</v>
      </c>
      <c r="E4" s="11">
        <f>256*AVERAGE(DatiStorici[Return3])</f>
        <v>4.2768678523055409E-2</v>
      </c>
      <c r="F4" s="11">
        <f>256*AVERAGE(DatiStorici[Return4])</f>
        <v>6.7956394202537393E-2</v>
      </c>
      <c r="G4" s="84">
        <f>256*AVERAGE(DatiStorici[Return5])</f>
        <v>4.414872786166435E-2</v>
      </c>
      <c r="H4" s="84">
        <f>256*AVERAGE(DatiStorici[Return6])</f>
        <v>4.7584900262682889E-2</v>
      </c>
    </row>
    <row r="5" spans="2:15" ht="30" customHeight="1" x14ac:dyDescent="0.3">
      <c r="B5" s="6" t="s">
        <v>39</v>
      </c>
      <c r="C5" s="11">
        <f>_xlfn.STDEV.P(DatiStorici[Return1])*SQRT(256)</f>
        <v>1.3635152977682068E-2</v>
      </c>
      <c r="D5" s="11">
        <f>_xlfn.STDEV.P(DatiStorici[Return2])*SQRT(256)</f>
        <v>4.7457373528934074E-2</v>
      </c>
      <c r="E5" s="11">
        <f>_xlfn.STDEV.P(DatiStorici[Return3])*SQRT(256)</f>
        <v>0.19349521264745309</v>
      </c>
      <c r="F5" s="11">
        <f>_xlfn.STDEV.P(DatiStorici[Return4])*SQRT(256)</f>
        <v>0.18572373666960043</v>
      </c>
      <c r="G5" s="84">
        <f>_xlfn.STDEV.P(DatiStorici[Return5])*SQRT(256)</f>
        <v>7.3768117478384201E-2</v>
      </c>
      <c r="H5" s="84">
        <f>_xlfn.STDEV.P(DatiStorici[Return6])*SQRT(256)</f>
        <v>6.5427327889831022E-2</v>
      </c>
    </row>
    <row r="6" spans="2:15" ht="30" customHeight="1" x14ac:dyDescent="0.3">
      <c r="B6" s="6" t="s">
        <v>1</v>
      </c>
      <c r="C6" s="11">
        <f>-MIN(DatiStorici[DD1])</f>
        <v>2.9594346674137406E-2</v>
      </c>
      <c r="D6" s="11">
        <f>-MIN(DatiStorici[DD2])</f>
        <v>0.12822529170782937</v>
      </c>
      <c r="E6" s="11">
        <f>-MIN(DatiStorici[DD3])</f>
        <v>0.5811269458859204</v>
      </c>
      <c r="F6" s="11">
        <f>-MIN(DatiStorici[DD4])</f>
        <v>0.45599780391815792</v>
      </c>
      <c r="G6" s="84">
        <f>-MIN(DatiStorici[DD5])</f>
        <v>0.14881617906110156</v>
      </c>
      <c r="H6" s="84">
        <f>-MIN(DatiStorici[DD6])</f>
        <v>0.13949173292447947</v>
      </c>
    </row>
    <row r="7" spans="2:15" ht="30" customHeight="1" x14ac:dyDescent="0.3">
      <c r="B7" s="6" t="s">
        <v>6</v>
      </c>
      <c r="C7" s="20">
        <f t="shared" ref="C7:H7" si="0">C4/C6</f>
        <v>0.55055761358097788</v>
      </c>
      <c r="D7" s="21">
        <f t="shared" si="0"/>
        <v>0.30597985716628001</v>
      </c>
      <c r="E7" s="21">
        <f t="shared" si="0"/>
        <v>7.3596102926969109E-2</v>
      </c>
      <c r="F7" s="21">
        <f t="shared" si="0"/>
        <v>0.149027897982452</v>
      </c>
      <c r="G7" s="29">
        <f t="shared" si="0"/>
        <v>0.29666618334245487</v>
      </c>
      <c r="H7" s="29">
        <f t="shared" si="0"/>
        <v>0.3411306122954631</v>
      </c>
    </row>
    <row r="8" spans="2:15" ht="30" customHeight="1" x14ac:dyDescent="0.3">
      <c r="B8" s="7" t="s">
        <v>36</v>
      </c>
      <c r="C8" s="22">
        <f t="shared" ref="C8:H8" si="1">C4/C5</f>
        <v>1.1949549012812808</v>
      </c>
      <c r="D8" s="23">
        <f t="shared" si="1"/>
        <v>0.82672835693162838</v>
      </c>
      <c r="E8" s="23">
        <f t="shared" si="1"/>
        <v>0.22103223091611904</v>
      </c>
      <c r="F8" s="23">
        <f t="shared" si="1"/>
        <v>0.36590042512137655</v>
      </c>
      <c r="G8" s="29">
        <f t="shared" si="1"/>
        <v>0.59847979548347519</v>
      </c>
      <c r="H8" s="29">
        <f t="shared" si="1"/>
        <v>0.72729395800495045</v>
      </c>
    </row>
    <row r="13" spans="2:15" x14ac:dyDescent="0.3">
      <c r="B13" s="45" t="s">
        <v>32</v>
      </c>
      <c r="C13" s="80">
        <f>INDEX(DatiStorici[Date],1)</f>
        <v>39084</v>
      </c>
      <c r="D13" s="80">
        <f>INDEX(DatiStorici[Date],COUNT(DatiStorici[Date])/10)</f>
        <v>39647</v>
      </c>
      <c r="E13" s="80">
        <f>INDEX(DatiStorici[Date],COUNT(DatiStorici[Date])*2/10)</f>
        <v>40210</v>
      </c>
      <c r="F13" s="80">
        <f>INDEX(DatiStorici[Date],COUNT(DatiStorici[Date])*3/10)</f>
        <v>40765</v>
      </c>
      <c r="G13" s="80">
        <f>INDEX(DatiStorici[Date],COUNT(DatiStorici[Date])*4/10)</f>
        <v>41318</v>
      </c>
      <c r="H13" s="80">
        <f>INDEX(DatiStorici[Date],COUNT(DatiStorici[Date])*5/10)</f>
        <v>41872</v>
      </c>
      <c r="I13" s="80">
        <f>INDEX(DatiStorici[Date],COUNT(DatiStorici[Date])*6/10)</f>
        <v>42429</v>
      </c>
      <c r="J13" s="80">
        <f>INDEX(DatiStorici[Date],COUNT(DatiStorici[Date])*7/10)</f>
        <v>42989</v>
      </c>
      <c r="K13" s="80">
        <f>INDEX(DatiStorici[Date],COUNT(DatiStorici[Date])*8/10)</f>
        <v>43550</v>
      </c>
      <c r="L13" s="80">
        <f>INDEX(DatiStorici[Date],COUNT(DatiStorici[Date])*9/10)</f>
        <v>44112</v>
      </c>
      <c r="M13" s="81">
        <f>INDEX(DatiStorici[Date],COUNT(DatiStorici[Date])*10/10)</f>
        <v>44673</v>
      </c>
      <c r="O13" s="25" t="s">
        <v>34</v>
      </c>
    </row>
    <row r="14" spans="2:15" x14ac:dyDescent="0.3">
      <c r="B14" s="46" t="s">
        <v>17</v>
      </c>
      <c r="C14" s="78">
        <f>INDEX(DatiStorici[Balanced],1)</f>
        <v>10000</v>
      </c>
      <c r="D14" s="41">
        <f>INDEX(DatiStorici[Balanced],COUNT(DatiStorici[Balanced])/10)</f>
        <v>10739.062762911048</v>
      </c>
      <c r="E14" s="41">
        <f>INDEX(DatiStorici[Balanced],COUNT(DatiStorici[Balanced])*2/10)</f>
        <v>11939.169094111272</v>
      </c>
      <c r="F14" s="41">
        <f>INDEX(DatiStorici[Balanced],COUNT(DatiStorici[Balanced])*3/10)</f>
        <v>13892.721696369268</v>
      </c>
      <c r="G14" s="41">
        <f>INDEX(DatiStorici[Balanced],COUNT(DatiStorici[Balanced])*4/10)</f>
        <v>15153.967729434029</v>
      </c>
      <c r="H14" s="41">
        <f>INDEX(DatiStorici[Balanced],COUNT(DatiStorici[Balanced])*5/10)</f>
        <v>15899.194191248651</v>
      </c>
      <c r="I14" s="41">
        <f>INDEX(DatiStorici[Balanced],COUNT(DatiStorici[Balanced])*6/10)</f>
        <v>16364.367167186525</v>
      </c>
      <c r="J14" s="41">
        <f>INDEX(DatiStorici[Balanced],COUNT(DatiStorici[Balanced])*7/10)</f>
        <v>17500.752164247446</v>
      </c>
      <c r="K14" s="41">
        <f>INDEX(DatiStorici[Balanced],COUNT(DatiStorici[Balanced])*8/10)</f>
        <v>17757.348377693295</v>
      </c>
      <c r="L14" s="41">
        <f>INDEX(DatiStorici[Balanced],COUNT(DatiStorici[Balanced])*9/10)</f>
        <v>20046.402014239142</v>
      </c>
      <c r="M14" s="42">
        <f>INDEX(DatiStorici[Balanced],COUNT(DatiStorici[Balanced])*10/10)</f>
        <v>20792.132949191124</v>
      </c>
      <c r="O14" t="s">
        <v>35</v>
      </c>
    </row>
    <row r="15" spans="2:15" x14ac:dyDescent="0.3">
      <c r="B15" s="47" t="s">
        <v>18</v>
      </c>
      <c r="C15" s="82"/>
      <c r="D15" s="13">
        <f>AVERAGE(INDEX(DatiStorici[Return6],2):INDEX(DatiStorici[Return6],COUNT(DatiStorici[Date])*1/10))*256</f>
        <v>4.6565045717937015E-2</v>
      </c>
      <c r="E15" s="13">
        <f>AVERAGE(INDEX(DatiStorici[Return6],COUNT(DatiStorici[Date])*1/10):INDEX(DatiStorici[Return6],COUNT(DatiStorici[Date])*2/10))*256</f>
        <v>6.624641618168578E-2</v>
      </c>
      <c r="F15" s="13">
        <f>AVERAGE(INDEX(DatiStorici[Return6],COUNT(DatiStorici[Date])*2/10):INDEX(DatiStorici[Return6],COUNT(DatiStorici[Date])*3/10))*256</f>
        <v>0.10069984550611662</v>
      </c>
      <c r="G15" s="13">
        <f>AVERAGE(INDEX(DatiStorici[Return6],COUNT(DatiStorici[Date])*3/10):INDEX(DatiStorici[Return6],COUNT(DatiStorici[Date])*4/10))*256</f>
        <v>5.7653194667592556E-2</v>
      </c>
      <c r="H15" s="13">
        <f>AVERAGE(INDEX(DatiStorici[Return6],COUNT(DatiStorici[Date])*4/10):INDEX(DatiStorici[Return6],COUNT(DatiStorici[Date])*5/10))*256</f>
        <v>3.1770744892780485E-2</v>
      </c>
      <c r="I15" s="13">
        <f>AVERAGE(INDEX(DatiStorici[Return6],COUNT(DatiStorici[Date])*5/10):INDEX(DatiStorici[Return6],COUNT(DatiStorici[Date])*6/10))*256</f>
        <v>1.7273350601340529E-2</v>
      </c>
      <c r="J15" s="13">
        <f>AVERAGE(INDEX(DatiStorici[Return6],COUNT(DatiStorici[Date])*6/10):INDEX(DatiStorici[Return6],COUNT(DatiStorici[Date])*7/10))*256</f>
        <v>4.6631602911683369E-2</v>
      </c>
      <c r="K15" s="13">
        <f>AVERAGE(INDEX(DatiStorici[Return6],COUNT(DatiStorici[Date])*7/10):INDEX(DatiStorici[Return6],COUNT(DatiStorici[Date])*8/10))*256</f>
        <v>9.3310277907534388E-3</v>
      </c>
      <c r="L15" s="13">
        <f>AVERAGE(INDEX(DatiStorici[Return6],COUNT(DatiStorici[Date])*8/10):INDEX(DatiStorici[Return6],COUNT(DatiStorici[Date])*9/10))*256</f>
        <v>7.9610941099456184E-2</v>
      </c>
      <c r="M15" s="55">
        <f>AVERAGE(INDEX(DatiStorici[Return6],COUNT(DatiStorici[Date])*9/10):INDEX(DatiStorici[Return6],COUNT(DatiStorici[Date])*10/10))*256</f>
        <v>2.541650798977884E-2</v>
      </c>
      <c r="O15" t="s">
        <v>38</v>
      </c>
    </row>
    <row r="16" spans="2:15" x14ac:dyDescent="0.3">
      <c r="B16" s="47" t="s">
        <v>0</v>
      </c>
      <c r="C16" s="26"/>
      <c r="D16" s="13">
        <f>_xlfn.STDEV.P(INDEX(DatiStorici[Return6],2):INDEX(DatiStorici[Return6],COUNT(DatiStorici[Date])*1/10))*SQRT(256)</f>
        <v>6.8484654840008208E-2</v>
      </c>
      <c r="E16" s="13">
        <f>_xlfn.STDEV.P(INDEX(DatiStorici[Return6],COUNT(DatiStorici[Date])*1/10):INDEX(DatiStorici[Return6],COUNT(DatiStorici[Date])*2/10))*SQRT(256)</f>
        <v>9.4350373571486471E-2</v>
      </c>
      <c r="F16" s="13">
        <f>_xlfn.STDEV.P(INDEX(DatiStorici[Return6],COUNT(DatiStorici[Date])*2/10):INDEX(DatiStorici[Return6],COUNT(DatiStorici[Date])*3/10))*SQRT(256)</f>
        <v>5.7331901366916432E-2</v>
      </c>
      <c r="G16" s="13">
        <f>_xlfn.STDEV.P(INDEX(DatiStorici[Return6],COUNT(DatiStorici[Date])*3/10):INDEX(DatiStorici[Return6],COUNT(DatiStorici[Date])*4/10))*SQRT(256)</f>
        <v>7.4113293672761094E-2</v>
      </c>
      <c r="H16" s="13">
        <f>_xlfn.STDEV.P(INDEX(DatiStorici[Return6],COUNT(DatiStorici[Date])*4/10):INDEX(DatiStorici[Return6],COUNT(DatiStorici[Date])*5/10))*SQRT(256)</f>
        <v>5.630397999108247E-2</v>
      </c>
      <c r="I16" s="13">
        <f>_xlfn.STDEV.P(INDEX(DatiStorici[Return6],COUNT(DatiStorici[Date])*5/10):INDEX(DatiStorici[Return6],COUNT(DatiStorici[Date])*6/10))*SQRT(256)</f>
        <v>5.6633177057265581E-2</v>
      </c>
      <c r="J16" s="13">
        <f>_xlfn.STDEV.P(INDEX(DatiStorici[Return6],COUNT(DatiStorici[Date])*6/10):INDEX(DatiStorici[Return6],COUNT(DatiStorici[Date])*7/10))*SQRT(256)</f>
        <v>4.5658471434964085E-2</v>
      </c>
      <c r="K16" s="13">
        <f>_xlfn.STDEV.P(INDEX(DatiStorici[Return6],COUNT(DatiStorici[Date])*7/10):INDEX(DatiStorici[Return6],COUNT(DatiStorici[Date])*8/10))*SQRT(256)</f>
        <v>3.6571457848331525E-2</v>
      </c>
      <c r="L16" s="13">
        <f>_xlfn.STDEV.P(INDEX(DatiStorici[Return6],COUNT(DatiStorici[Date])*8/10):INDEX(DatiStorici[Return6],COUNT(DatiStorici[Date])*9/10))*SQRT(256)</f>
        <v>7.9381202477586663E-2</v>
      </c>
      <c r="M16" s="55">
        <f>_xlfn.STDEV.P(INDEX(DatiStorici[Return6],COUNT(DatiStorici[Date])*9/10):INDEX(DatiStorici[Return6],COUNT(DatiStorici[Date])*10/10))*SQRT(256)</f>
        <v>6.5232334600964614E-2</v>
      </c>
    </row>
    <row r="17" spans="2:13" x14ac:dyDescent="0.3">
      <c r="B17" s="47" t="s">
        <v>1</v>
      </c>
      <c r="C17" s="26"/>
      <c r="D17" s="13">
        <f>-MIN(INDEX(DatiStorici[DD6],2):INDEX(DatiStorici[DD6],COUNT(DatiStorici[DD6])*1/10))</f>
        <v>5.4084538423668671E-2</v>
      </c>
      <c r="E17" s="13">
        <f>-MIN(INDEX(DatiStorici[DD6],COUNT(DatiStorici[DD6])*1/10):INDEX(DatiStorici[DD6],COUNT(DatiStorici[DD6])*2/10))</f>
        <v>0.13949173292447947</v>
      </c>
      <c r="F17" s="13">
        <f>-MIN(INDEX(DatiStorici[DD6],COUNT(DatiStorici[DD6])*2/10):INDEX(DatiStorici[DD6],COUNT(DatiStorici[DD6])*3/10))</f>
        <v>4.0368559976115215E-2</v>
      </c>
      <c r="G17" s="13">
        <f>-MIN(INDEX(DatiStorici[DD6],COUNT(DatiStorici[DD6])*3/10):INDEX(DatiStorici[DD6],COUNT(DatiStorici[DD6])*4/10))</f>
        <v>5.3389464150907506E-2</v>
      </c>
      <c r="H17" s="13">
        <f>-MIN(INDEX(DatiStorici[DD6],COUNT(DatiStorici[DD6])*4/10):INDEX(DatiStorici[DD6],COUNT(DatiStorici[DD6])*5/10))</f>
        <v>6.9543316991185322E-2</v>
      </c>
      <c r="I17" s="13">
        <f>-MIN(INDEX(DatiStorici[DD6],COUNT(DatiStorici[DD6])*5/10):INDEX(DatiStorici[DD6],COUNT(DatiStorici[DD6])*6/10))</f>
        <v>7.8523732661489154E-2</v>
      </c>
      <c r="J17" s="13">
        <f>-MIN(INDEX(DatiStorici[DD6],COUNT(DatiStorici[DD6])*6/10):INDEX(DatiStorici[DD6],COUNT(DatiStorici[DD6])*7/10))</f>
        <v>5.7654786317502649E-2</v>
      </c>
      <c r="K17" s="13">
        <f>-MIN(INDEX(DatiStorici[DD6],COUNT(DatiStorici[DD6])*7/10):INDEX(DatiStorici[DD6],COUNT(DatiStorici[DD6])*8/10))</f>
        <v>5.5204573985390804E-2</v>
      </c>
      <c r="L17" s="13">
        <f>-MIN(INDEX(DatiStorici[DD6],COUNT(DatiStorici[DD6])*8/10):INDEX(DatiStorici[DD6],COUNT(DatiStorici[DD6])*9/10))</f>
        <v>0.12507865329192225</v>
      </c>
      <c r="M17" s="55">
        <f>-MIN(INDEX(DatiStorici[DD6],COUNT(DatiStorici[DD6])*9/10):INDEX(DatiStorici[DD6],COUNT(DatiStorici[DD6])*10/10))</f>
        <v>4.3874169035940436E-2</v>
      </c>
    </row>
    <row r="18" spans="2:13" x14ac:dyDescent="0.3">
      <c r="B18" s="47" t="s">
        <v>6</v>
      </c>
      <c r="C18" s="26"/>
      <c r="D18" s="43">
        <f>D15/D17</f>
        <v>0.86096779366354081</v>
      </c>
      <c r="E18" s="43">
        <f>E15/E17</f>
        <v>0.47491284818686313</v>
      </c>
      <c r="F18" s="43">
        <f>F15/F17</f>
        <v>2.4945117082625066</v>
      </c>
      <c r="G18" s="43">
        <f>G15/G17</f>
        <v>1.07986089736045</v>
      </c>
      <c r="H18" s="43">
        <f>H15/H17</f>
        <v>0.4568482820111594</v>
      </c>
      <c r="I18" s="43">
        <f t="shared" ref="I18:M18" si="2">I15/I17</f>
        <v>0.21997617810407524</v>
      </c>
      <c r="J18" s="43">
        <f t="shared" si="2"/>
        <v>0.80880714143809251</v>
      </c>
      <c r="K18" s="43">
        <f t="shared" si="2"/>
        <v>0.16902635265735005</v>
      </c>
      <c r="L18" s="43">
        <f t="shared" si="2"/>
        <v>0.63648703439148369</v>
      </c>
      <c r="M18" s="56">
        <f t="shared" si="2"/>
        <v>0.57930460105029868</v>
      </c>
    </row>
    <row r="19" spans="2:13" x14ac:dyDescent="0.3">
      <c r="B19" s="48" t="s">
        <v>36</v>
      </c>
      <c r="C19" s="27"/>
      <c r="D19" s="44">
        <f>D15/D16</f>
        <v>0.67993400604443255</v>
      </c>
      <c r="E19" s="44">
        <f t="shared" ref="E19:M19" si="3">E15/E16</f>
        <v>0.7021319966634032</v>
      </c>
      <c r="F19" s="44">
        <f t="shared" si="3"/>
        <v>1.7564365232133363</v>
      </c>
      <c r="G19" s="44">
        <f t="shared" si="3"/>
        <v>0.7779062542025692</v>
      </c>
      <c r="H19" s="44">
        <f t="shared" si="3"/>
        <v>0.56427174238503908</v>
      </c>
      <c r="I19" s="44">
        <f t="shared" si="3"/>
        <v>0.30500408945580243</v>
      </c>
      <c r="J19" s="44">
        <f t="shared" si="3"/>
        <v>1.0213132732247818</v>
      </c>
      <c r="K19" s="44">
        <f t="shared" si="3"/>
        <v>0.25514508689948606</v>
      </c>
      <c r="L19" s="44">
        <f t="shared" si="3"/>
        <v>1.0028941186918199</v>
      </c>
      <c r="M19" s="57">
        <f t="shared" si="3"/>
        <v>0.38963051292361683</v>
      </c>
    </row>
    <row r="21" spans="2:13" x14ac:dyDescent="0.3">
      <c r="B21" s="45" t="s">
        <v>33</v>
      </c>
      <c r="C21" s="14" t="str">
        <f>C2</f>
        <v>Bond 3Y</v>
      </c>
      <c r="D21" s="14" t="str">
        <f>D2</f>
        <v>Bond 10Y</v>
      </c>
      <c r="E21" s="14" t="str">
        <f>E2</f>
        <v>SXXR</v>
      </c>
      <c r="F21" s="14" t="str">
        <f>F2</f>
        <v>Gold</v>
      </c>
      <c r="I21" s="67" t="s">
        <v>30</v>
      </c>
      <c r="J21" s="68" t="s">
        <v>31</v>
      </c>
    </row>
    <row r="22" spans="2:13" x14ac:dyDescent="0.3">
      <c r="B22" s="76" t="str">
        <f>C21</f>
        <v>Bond 3Y</v>
      </c>
      <c r="C22" s="58">
        <v>1</v>
      </c>
      <c r="D22" s="59">
        <f>CORREL(DatiStorici[Return1],DatiStorici[Return2])</f>
        <v>0.4331352217843506</v>
      </c>
      <c r="E22" s="59">
        <f>CORREL(DatiStorici[Return1],DatiStorici[Return3])</f>
        <v>8.7781613624581135E-3</v>
      </c>
      <c r="F22" s="60">
        <f>CORREL(DatiStorici[Return1],DatiStorici[Return4])</f>
        <v>5.6381854426557035E-2</v>
      </c>
      <c r="H22" s="76" t="str">
        <f>B22</f>
        <v>Bond 3Y</v>
      </c>
      <c r="I22" s="58">
        <f>SLOPE(DatiStorici[Return1],DatiStorici[Return5])</f>
        <v>3.0600454169205739E-2</v>
      </c>
      <c r="J22" s="69">
        <f>INDEX(LINEST(DatiStorici[Return1],DatiStorici[Return5],TRUE,TRUE),3)</f>
        <v>2.7407733088568417E-2</v>
      </c>
    </row>
    <row r="23" spans="2:13" x14ac:dyDescent="0.3">
      <c r="B23" s="75" t="str">
        <f>D21</f>
        <v>Bond 10Y</v>
      </c>
      <c r="C23" s="61"/>
      <c r="D23" s="62">
        <v>1</v>
      </c>
      <c r="E23" s="62">
        <f>CORREL(DatiStorici[Return2],DatiStorici[Return3])</f>
        <v>-0.24263415008423347</v>
      </c>
      <c r="F23" s="63">
        <f>CORREL(DatiStorici[Return2],DatiStorici[Return4])</f>
        <v>9.904644804566208E-2</v>
      </c>
      <c r="H23" s="75" t="str">
        <f>B23</f>
        <v>Bond 10Y</v>
      </c>
      <c r="I23" s="61">
        <f>SLOPE(DatiStorici[Return2],DatiStorici[Return5])</f>
        <v>0.10701916972122004</v>
      </c>
      <c r="J23" s="70">
        <f>INDEX(LINEST(DatiStorici[Return2],DatiStorici[Return5],TRUE,TRUE),3)</f>
        <v>2.7672803407760096E-2</v>
      </c>
    </row>
    <row r="24" spans="2:13" x14ac:dyDescent="0.3">
      <c r="B24" s="75" t="str">
        <f>E21</f>
        <v>SXXR</v>
      </c>
      <c r="C24" s="61"/>
      <c r="D24" s="62"/>
      <c r="E24" s="62">
        <v>1</v>
      </c>
      <c r="F24" s="63">
        <f>CORREL(DatiStorici[Return3],DatiStorici[Return4])</f>
        <v>5.4459644388418363E-3</v>
      </c>
      <c r="H24" s="75" t="str">
        <f>B24</f>
        <v>SXXR</v>
      </c>
      <c r="I24" s="61">
        <f>SLOPE(DatiStorici[Return3],DatiStorici[Return5])</f>
        <v>1.1570426009490868</v>
      </c>
      <c r="J24" s="70">
        <f>INDEX(LINEST(DatiStorici[Return3],DatiStorici[Return5],TRUE,TRUE),3)</f>
        <v>0.19457885855123</v>
      </c>
    </row>
    <row r="25" spans="2:13" x14ac:dyDescent="0.3">
      <c r="B25" s="77" t="str">
        <f>F21</f>
        <v>Gold</v>
      </c>
      <c r="C25" s="64"/>
      <c r="D25" s="65"/>
      <c r="E25" s="65"/>
      <c r="F25" s="66">
        <v>1</v>
      </c>
      <c r="H25" s="77" t="str">
        <f>B25</f>
        <v>Gold</v>
      </c>
      <c r="I25" s="64">
        <f>SLOPE(DatiStorici[Return4],DatiStorici[Return5])</f>
        <v>2.178719595268694</v>
      </c>
      <c r="J25" s="71">
        <f>INDEX(LINEST(DatiStorici[Return4],DatiStorici[Return5],TRUE,TRUE),3)</f>
        <v>0.74886796784629173</v>
      </c>
    </row>
  </sheetData>
  <dataConsolidate/>
  <pageMargins left="0.25" right="0.25" top="0.75" bottom="0.75" header="0.3" footer="0.3"/>
  <pageSetup paperSize="9" scale="44" orientation="portrait" r:id="rId1"/>
  <headerFooter>
    <oddFooter>&amp;C&amp;1#&amp;"Calibri"&amp;10&amp;K000000Company General Use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</vt:lpstr>
      <vt:lpstr>Analisi</vt:lpstr>
    </vt:vector>
  </TitlesOfParts>
  <Company>AgustaWestland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Papi Maurizio</dc:creator>
  <cp:lastModifiedBy>Maurizio Papi</cp:lastModifiedBy>
  <cp:lastPrinted>2019-10-29T17:04:22Z</cp:lastPrinted>
  <dcterms:created xsi:type="dcterms:W3CDTF">2019-09-23T14:06:22Z</dcterms:created>
  <dcterms:modified xsi:type="dcterms:W3CDTF">2022-04-28T21:08:24Z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b32904-7b88-4fbd-853e-1545dcc6f0e3_Enabled">
    <vt:lpwstr>True</vt:lpwstr>
  </property>
  <property fmtid="{D5CDD505-2E9C-101B-9397-08002B2CF9AE}" pid="3" name="MSIP_Label_05b32904-7b88-4fbd-853e-1545dcc6f0e3_SiteId">
    <vt:lpwstr>31ae1cef-2393-4eb1-8962-4e4bbfccd663</vt:lpwstr>
  </property>
  <property fmtid="{D5CDD505-2E9C-101B-9397-08002B2CF9AE}" pid="4" name="MSIP_Label_05b32904-7b88-4fbd-853e-1545dcc6f0e3_Owner">
    <vt:lpwstr>18658@agustawestland.local</vt:lpwstr>
  </property>
  <property fmtid="{D5CDD505-2E9C-101B-9397-08002B2CF9AE}" pid="5" name="MSIP_Label_05b32904-7b88-4fbd-853e-1545dcc6f0e3_SetDate">
    <vt:lpwstr>2019-09-23T14:20:29.5018225Z</vt:lpwstr>
  </property>
  <property fmtid="{D5CDD505-2E9C-101B-9397-08002B2CF9AE}" pid="6" name="MSIP_Label_05b32904-7b88-4fbd-853e-1545dcc6f0e3_Name">
    <vt:lpwstr>Company General Use</vt:lpwstr>
  </property>
  <property fmtid="{D5CDD505-2E9C-101B-9397-08002B2CF9AE}" pid="7" name="MSIP_Label_05b32904-7b88-4fbd-853e-1545dcc6f0e3_Application">
    <vt:lpwstr>Microsoft Azure Information Protection</vt:lpwstr>
  </property>
  <property fmtid="{D5CDD505-2E9C-101B-9397-08002B2CF9AE}" pid="8" name="MSIP_Label_05b32904-7b88-4fbd-853e-1545dcc6f0e3_Extended_MSFT_Method">
    <vt:lpwstr>Manual</vt:lpwstr>
  </property>
  <property fmtid="{D5CDD505-2E9C-101B-9397-08002B2CF9AE}" pid="9" name="MSIP_Label_3bb4f5e6-4689-4e32-8ee0-7c59def9675b_Enabled">
    <vt:lpwstr>True</vt:lpwstr>
  </property>
  <property fmtid="{D5CDD505-2E9C-101B-9397-08002B2CF9AE}" pid="10" name="MSIP_Label_3bb4f5e6-4689-4e32-8ee0-7c59def9675b_SiteId">
    <vt:lpwstr>31ae1cef-2393-4eb1-8962-4e4bbfccd663</vt:lpwstr>
  </property>
  <property fmtid="{D5CDD505-2E9C-101B-9397-08002B2CF9AE}" pid="11" name="MSIP_Label_3bb4f5e6-4689-4e32-8ee0-7c59def9675b_Owner">
    <vt:lpwstr>18658@agustawestland.local</vt:lpwstr>
  </property>
  <property fmtid="{D5CDD505-2E9C-101B-9397-08002B2CF9AE}" pid="12" name="MSIP_Label_3bb4f5e6-4689-4e32-8ee0-7c59def9675b_SetDate">
    <vt:lpwstr>2019-09-23T14:20:29.5018225Z</vt:lpwstr>
  </property>
  <property fmtid="{D5CDD505-2E9C-101B-9397-08002B2CF9AE}" pid="13" name="MSIP_Label_3bb4f5e6-4689-4e32-8ee0-7c59def9675b_Name">
    <vt:lpwstr>Mark</vt:lpwstr>
  </property>
  <property fmtid="{D5CDD505-2E9C-101B-9397-08002B2CF9AE}" pid="14" name="MSIP_Label_3bb4f5e6-4689-4e32-8ee0-7c59def9675b_Application">
    <vt:lpwstr>Microsoft Azure Information Protection</vt:lpwstr>
  </property>
  <property fmtid="{D5CDD505-2E9C-101B-9397-08002B2CF9AE}" pid="15" name="MSIP_Label_3bb4f5e6-4689-4e32-8ee0-7c59def9675b_Parent">
    <vt:lpwstr>05b32904-7b88-4fbd-853e-1545dcc6f0e3</vt:lpwstr>
  </property>
  <property fmtid="{D5CDD505-2E9C-101B-9397-08002B2CF9AE}" pid="16" name="MSIP_Label_3bb4f5e6-4689-4e32-8ee0-7c59def9675b_Extended_MSFT_Method">
    <vt:lpwstr>Manual</vt:lpwstr>
  </property>
  <property fmtid="{D5CDD505-2E9C-101B-9397-08002B2CF9AE}" pid="17" name="Sensitivity">
    <vt:lpwstr>Company General Use Mark</vt:lpwstr>
  </property>
</Properties>
</file>